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drawings/drawing3.xml" ContentType="application/vnd.openxmlformats-officedocument.drawingml.chartshapes+xml"/>
  <Override PartName="/xl/charts/chart4.xml" ContentType="application/vnd.openxmlformats-officedocument.drawingml.chart+xml"/>
  <Override PartName="/xl/drawings/drawing4.xml" ContentType="application/vnd.openxmlformats-officedocument.drawingml.chartshapes+xml"/>
  <Override PartName="/xl/charts/chart5.xml" ContentType="application/vnd.openxmlformats-officedocument.drawingml.chart+xml"/>
  <Override PartName="/xl/drawings/drawing5.xml" ContentType="application/vnd.openxmlformats-officedocument.drawingml.chartshapes+xml"/>
  <Override PartName="/xl/charts/chart6.xml" ContentType="application/vnd.openxmlformats-officedocument.drawingml.chart+xml"/>
  <Override PartName="/xl/drawings/drawing6.xml" ContentType="application/vnd.openxmlformats-officedocument.drawingml.chartshapes+xml"/>
  <Override PartName="/xl/charts/chart7.xml" ContentType="application/vnd.openxmlformats-officedocument.drawingml.chart+xml"/>
  <Override PartName="/xl/drawings/drawing7.xml" ContentType="application/vnd.openxmlformats-officedocument.drawingml.chartshapes+xml"/>
  <Override PartName="/xl/charts/chart8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omments1.xml" ContentType="application/vnd.openxmlformats-officedocument.spreadsheetml.comments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2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13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14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5.xml" ContentType="application/vnd.openxmlformats-officedocument.drawing+xml"/>
  <Override PartName="/xl/charts/chart19.xml" ContentType="application/vnd.openxmlformats-officedocument.drawingml.chart+xml"/>
  <Override PartName="/xl/drawings/drawing16.xml" ContentType="application/vnd.openxmlformats-officedocument.drawingml.chartshapes+xml"/>
  <Override PartName="/xl/charts/chart20.xml" ContentType="application/vnd.openxmlformats-officedocument.drawingml.chart+xml"/>
  <Override PartName="/xl/drawings/drawing17.xml" ContentType="application/vnd.openxmlformats-officedocument.drawingml.chartshapes+xml"/>
  <Override PartName="/xl/charts/chart21.xml" ContentType="application/vnd.openxmlformats-officedocument.drawingml.chart+xml"/>
  <Override PartName="/xl/drawings/drawing18.xml" ContentType="application/vnd.openxmlformats-officedocument.drawingml.chartshapes+xml"/>
  <Override PartName="/xl/charts/chart22.xml" ContentType="application/vnd.openxmlformats-officedocument.drawingml.chart+xml"/>
  <Override PartName="/xl/drawings/drawing19.xml" ContentType="application/vnd.openxmlformats-officedocument.drawingml.chartshapes+xml"/>
  <Override PartName="/xl/charts/chart23.xml" ContentType="application/vnd.openxmlformats-officedocument.drawingml.chart+xml"/>
  <Override PartName="/xl/drawings/drawing20.xml" ContentType="application/vnd.openxmlformats-officedocument.drawingml.chartshapes+xml"/>
  <Override PartName="/xl/charts/chart24.xml" ContentType="application/vnd.openxmlformats-officedocument.drawingml.chart+xml"/>
  <Override PartName="/xl/drawings/drawing21.xml" ContentType="application/vnd.openxmlformats-officedocument.drawingml.chartshapes+xml"/>
  <Override PartName="/xl/charts/chart25.xml" ContentType="application/vnd.openxmlformats-officedocument.drawingml.chart+xml"/>
  <Override PartName="/xl/drawings/drawing22.xml" ContentType="application/vnd.openxmlformats-officedocument.drawingml.chartshapes+xml"/>
  <Override PartName="/xl/charts/chart26.xml" ContentType="application/vnd.openxmlformats-officedocument.drawingml.chart+xml"/>
  <Override PartName="/xl/drawings/drawing23.xml" ContentType="application/vnd.openxmlformats-officedocument.drawingml.chartshapes+xml"/>
  <Override PartName="/xl/charts/chart27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28.xml" ContentType="application/vnd.openxmlformats-officedocument.drawingml.chart+xml"/>
  <Override PartName="/xl/drawings/drawing26.xml" ContentType="application/vnd.openxmlformats-officedocument.drawingml.chartshapes+xml"/>
  <Override PartName="/xl/charts/chart29.xml" ContentType="application/vnd.openxmlformats-officedocument.drawingml.chart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30.xml" ContentType="application/vnd.openxmlformats-officedocument.drawingml.chart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charts/chart31.xml" ContentType="application/vnd.openxmlformats-officedocument.drawingml.chart+xml"/>
  <Override PartName="/xl/drawings/drawing31.xml" ContentType="application/vnd.openxmlformats-officedocument.drawingml.chartshapes+xml"/>
  <Override PartName="/xl/charts/chart32.xml" ContentType="application/vnd.openxmlformats-officedocument.drawingml.chart+xml"/>
  <Override PartName="/xl/drawings/drawing32.xml" ContentType="application/vnd.openxmlformats-officedocument.drawingml.chartshapes+xml"/>
  <Override PartName="/xl/charts/chart33.xml" ContentType="application/vnd.openxmlformats-officedocument.drawingml.chart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36.xml" ContentType="application/vnd.openxmlformats-officedocument.drawing+xml"/>
  <Override PartName="/xl/charts/chart3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1 Actualiza web\Modulo Aseguramiento\"/>
    </mc:Choice>
  </mc:AlternateContent>
  <bookViews>
    <workbookView xWindow="0" yWindow="0" windowWidth="24000" windowHeight="9045" tabRatio="817" firstSheet="11" activeTab="18"/>
  </bookViews>
  <sheets>
    <sheet name="DANE" sheetId="220" state="hidden" r:id="rId1"/>
    <sheet name="1.COBERTURA  DANE" sheetId="114" r:id="rId2"/>
    <sheet name="2.TOTAL EPS" sheetId="14" r:id="rId3"/>
    <sheet name="3A. Afiliados_ Mpio_RS" sheetId="228" r:id="rId4"/>
    <sheet name="3B. Afiliados_ Mpio_RC " sheetId="186" r:id="rId5"/>
    <sheet name="4. Tendencia RS" sheetId="39" r:id="rId6"/>
    <sheet name="5A. Tendencia RC" sheetId="234" r:id="rId7"/>
    <sheet name="5B. Tendencia REX" sheetId="235" r:id="rId8"/>
    <sheet name="5C. Tendencia RC+REX" sheetId="187" r:id="rId9"/>
    <sheet name="6. Tendencia_Subregiones" sheetId="222" r:id="rId10"/>
    <sheet name="7. Tendencia_Valores_Años" sheetId="16" r:id="rId11"/>
    <sheet name="8. %Cobertura_años " sheetId="80" r:id="rId12"/>
    <sheet name="9. Cobertura_Meses" sheetId="162" r:id="rId13"/>
    <sheet name="10. GENERO-ZONA" sheetId="192" r:id="rId14"/>
    <sheet name="11. RS_GRUPOS_EDAD" sheetId="193" r:id="rId15"/>
    <sheet name="11a. RC_GRUPOS_EDAD" sheetId="225" r:id="rId16"/>
    <sheet name="TD" sheetId="233" state="hidden" r:id="rId17"/>
    <sheet name="DATOS TD" sheetId="202" state="hidden" r:id="rId18"/>
    <sheet name="13. Cobertura Nacional" sheetId="218" r:id="rId19"/>
  </sheets>
  <externalReferences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</externalReferences>
  <definedNames>
    <definedName name="\" localSheetId="15">'[1]CUADRO No 4'!#REF!</definedName>
    <definedName name="\" localSheetId="3">'[1]CUADRO No 4'!#REF!</definedName>
    <definedName name="\" localSheetId="6">'[1]CUADRO No 4'!#REF!</definedName>
    <definedName name="\" localSheetId="7">'[1]CUADRO No 4'!#REF!</definedName>
    <definedName name="\">'[1]CUADRO No 4'!#REF!</definedName>
    <definedName name="\a" localSheetId="15">'[1]CUADRO No 4'!#REF!</definedName>
    <definedName name="\a" localSheetId="3">'[1]CUADRO No 4'!#REF!</definedName>
    <definedName name="\a" localSheetId="6">'[1]CUADRO No 4'!#REF!</definedName>
    <definedName name="\a" localSheetId="7">'[1]CUADRO No 4'!#REF!</definedName>
    <definedName name="\a">'[1]CUADRO No 4'!#REF!</definedName>
    <definedName name="\c" localSheetId="15">#REF!</definedName>
    <definedName name="\c" localSheetId="3">#REF!</definedName>
    <definedName name="\c" localSheetId="6">#REF!</definedName>
    <definedName name="\c" localSheetId="7">#REF!</definedName>
    <definedName name="\c">#REF!</definedName>
    <definedName name="\i" localSheetId="15">#REF!</definedName>
    <definedName name="\i" localSheetId="3">#REF!</definedName>
    <definedName name="\i" localSheetId="6">#REF!</definedName>
    <definedName name="\i" localSheetId="7">#REF!</definedName>
    <definedName name="\i" localSheetId="9">#REF!</definedName>
    <definedName name="\i">#REF!</definedName>
    <definedName name="\r" localSheetId="15">#REF!</definedName>
    <definedName name="\r" localSheetId="3">#REF!</definedName>
    <definedName name="\r" localSheetId="6">#REF!</definedName>
    <definedName name="\r" localSheetId="7">#REF!</definedName>
    <definedName name="\r" localSheetId="9">#REF!</definedName>
    <definedName name="\r">#REF!</definedName>
    <definedName name="________CAU103">[2]Hoja1!$A$1:$C$10607</definedName>
    <definedName name="_______CAU103">[2]Hoja1!$A$1:$C$10607</definedName>
    <definedName name="______CAU103">[2]Hoja1!$A$1:$C$10607</definedName>
    <definedName name="_____CAU103">[2]Hoja1!$A$1:$C$10607</definedName>
    <definedName name="____CAU103">[2]Hoja1!$A$1:$C$10607</definedName>
    <definedName name="___CAU103">[3]Hoja1!$A$1:$C$10607</definedName>
    <definedName name="__1_13__Reporte_Ministerio___Definitivo_" localSheetId="15">#REF!</definedName>
    <definedName name="__1_13__Reporte_Ministerio___Definitivo_" localSheetId="3">#REF!</definedName>
    <definedName name="__1_13__Reporte_Ministerio___Definitivo_" localSheetId="6">#REF!</definedName>
    <definedName name="__1_13__Reporte_Ministerio___Definitivo_" localSheetId="7">#REF!</definedName>
    <definedName name="__1_13__Reporte_Ministerio___Definitivo_" localSheetId="9">#REF!</definedName>
    <definedName name="__1_13__Reporte_Ministerio___Definitivo_">#REF!</definedName>
    <definedName name="__CAU103" localSheetId="14">[4]Hoja1!$A$1:$C$10607</definedName>
    <definedName name="__CAU103" localSheetId="15">[4]Hoja1!$A$1:$C$10607</definedName>
    <definedName name="__CAU103">[5]Hoja1!$A$1:$C$10607</definedName>
    <definedName name="_1" localSheetId="13">[6]LIS183!#REF!</definedName>
    <definedName name="_1" localSheetId="14">[7]LIS183!#REF!</definedName>
    <definedName name="_1" localSheetId="15">[7]LIS183!#REF!</definedName>
    <definedName name="_1" localSheetId="3">[6]LIS183!#REF!</definedName>
    <definedName name="_1" localSheetId="6">[6]LIS183!#REF!</definedName>
    <definedName name="_1" localSheetId="7">[6]LIS183!#REF!</definedName>
    <definedName name="_1" localSheetId="9">[6]LIS183!#REF!</definedName>
    <definedName name="_1">[6]LIS183!#REF!</definedName>
    <definedName name="_1_13__Reporte_Ministerio___Definitivo_" localSheetId="15">#REF!</definedName>
    <definedName name="_1_13__Reporte_Ministerio___Definitivo_" localSheetId="3">#REF!</definedName>
    <definedName name="_1_13__Reporte_Ministerio___Definitivo_" localSheetId="6">#REF!</definedName>
    <definedName name="_1_13__Reporte_Ministerio___Definitivo_" localSheetId="7">#REF!</definedName>
    <definedName name="_1_13__Reporte_Ministerio___Definitivo_" localSheetId="9">#REF!</definedName>
    <definedName name="_1_13__Reporte_Ministerio___Definitivo_">#REF!</definedName>
    <definedName name="_10" localSheetId="13">[6]LIS183!#REF!</definedName>
    <definedName name="_10" localSheetId="14">[7]LIS183!#REF!</definedName>
    <definedName name="_10" localSheetId="15">[7]LIS183!#REF!</definedName>
    <definedName name="_10" localSheetId="3">[6]LIS183!#REF!</definedName>
    <definedName name="_10" localSheetId="6">[6]LIS183!#REF!</definedName>
    <definedName name="_10" localSheetId="7">[6]LIS183!#REF!</definedName>
    <definedName name="_10" localSheetId="9">[6]LIS183!#REF!</definedName>
    <definedName name="_10">[6]LIS183!#REF!</definedName>
    <definedName name="_100" localSheetId="13">[6]LIS183!#REF!</definedName>
    <definedName name="_100" localSheetId="14">[7]LIS183!#REF!</definedName>
    <definedName name="_100" localSheetId="15">[7]LIS183!#REF!</definedName>
    <definedName name="_100" localSheetId="3">[6]LIS183!#REF!</definedName>
    <definedName name="_100" localSheetId="6">[6]LIS183!#REF!</definedName>
    <definedName name="_100" localSheetId="7">[6]LIS183!#REF!</definedName>
    <definedName name="_100" localSheetId="9">[6]LIS183!#REF!</definedName>
    <definedName name="_100">[6]LIS183!#REF!</definedName>
    <definedName name="_101" localSheetId="13">[6]LIS183!#REF!</definedName>
    <definedName name="_101" localSheetId="14">[7]LIS183!#REF!</definedName>
    <definedName name="_101" localSheetId="15">[7]LIS183!#REF!</definedName>
    <definedName name="_101" localSheetId="3">[6]LIS183!#REF!</definedName>
    <definedName name="_101" localSheetId="6">[6]LIS183!#REF!</definedName>
    <definedName name="_101" localSheetId="7">[6]LIS183!#REF!</definedName>
    <definedName name="_101" localSheetId="9">[6]LIS183!#REF!</definedName>
    <definedName name="_101">[6]LIS183!#REF!</definedName>
    <definedName name="_102" localSheetId="13">[6]LIS183!#REF!</definedName>
    <definedName name="_102" localSheetId="14">[7]LIS183!#REF!</definedName>
    <definedName name="_102" localSheetId="15">[7]LIS183!#REF!</definedName>
    <definedName name="_102" localSheetId="3">[6]LIS183!#REF!</definedName>
    <definedName name="_102" localSheetId="6">[6]LIS183!#REF!</definedName>
    <definedName name="_102" localSheetId="7">[6]LIS183!#REF!</definedName>
    <definedName name="_102" localSheetId="9">[6]LIS183!#REF!</definedName>
    <definedName name="_102">[6]LIS183!#REF!</definedName>
    <definedName name="_103" localSheetId="14">[7]LIS183!#REF!</definedName>
    <definedName name="_103" localSheetId="15">[7]LIS183!#REF!</definedName>
    <definedName name="_103" localSheetId="3">[6]LIS183!#REF!</definedName>
    <definedName name="_103" localSheetId="6">[6]LIS183!#REF!</definedName>
    <definedName name="_103" localSheetId="7">[6]LIS183!#REF!</definedName>
    <definedName name="_103" localSheetId="9">[6]LIS183!#REF!</definedName>
    <definedName name="_103">[6]LIS183!#REF!</definedName>
    <definedName name="_104" localSheetId="14">[7]LIS183!#REF!</definedName>
    <definedName name="_104" localSheetId="15">[7]LIS183!#REF!</definedName>
    <definedName name="_104" localSheetId="3">[6]LIS183!#REF!</definedName>
    <definedName name="_104" localSheetId="6">[6]LIS183!#REF!</definedName>
    <definedName name="_104" localSheetId="7">[6]LIS183!#REF!</definedName>
    <definedName name="_104">[6]LIS183!#REF!</definedName>
    <definedName name="_105" localSheetId="14">[7]LIS183!#REF!</definedName>
    <definedName name="_105" localSheetId="15">[7]LIS183!#REF!</definedName>
    <definedName name="_105" localSheetId="3">[6]LIS183!#REF!</definedName>
    <definedName name="_105" localSheetId="6">[6]LIS183!#REF!</definedName>
    <definedName name="_105" localSheetId="7">[6]LIS183!#REF!</definedName>
    <definedName name="_105">[6]LIS183!#REF!</definedName>
    <definedName name="_106" localSheetId="14">[7]LIS183!#REF!</definedName>
    <definedName name="_106" localSheetId="15">[7]LIS183!#REF!</definedName>
    <definedName name="_106" localSheetId="3">[6]LIS183!#REF!</definedName>
    <definedName name="_106" localSheetId="6">[6]LIS183!#REF!</definedName>
    <definedName name="_106" localSheetId="7">[6]LIS183!#REF!</definedName>
    <definedName name="_106">[6]LIS183!#REF!</definedName>
    <definedName name="_107" localSheetId="14">[7]LIS183!#REF!</definedName>
    <definedName name="_107" localSheetId="15">[7]LIS183!#REF!</definedName>
    <definedName name="_107" localSheetId="3">[6]LIS183!#REF!</definedName>
    <definedName name="_107" localSheetId="6">[6]LIS183!#REF!</definedName>
    <definedName name="_107" localSheetId="7">[6]LIS183!#REF!</definedName>
    <definedName name="_107">[6]LIS183!#REF!</definedName>
    <definedName name="_108" localSheetId="14">[7]LIS183!#REF!</definedName>
    <definedName name="_108" localSheetId="15">[7]LIS183!#REF!</definedName>
    <definedName name="_108" localSheetId="3">[6]LIS183!#REF!</definedName>
    <definedName name="_108" localSheetId="6">[6]LIS183!#REF!</definedName>
    <definedName name="_108" localSheetId="7">[6]LIS183!#REF!</definedName>
    <definedName name="_108">[6]LIS183!#REF!</definedName>
    <definedName name="_109" localSheetId="14">[7]LIS183!#REF!</definedName>
    <definedName name="_109" localSheetId="15">[7]LIS183!#REF!</definedName>
    <definedName name="_109" localSheetId="3">[6]LIS183!#REF!</definedName>
    <definedName name="_109" localSheetId="6">[6]LIS183!#REF!</definedName>
    <definedName name="_109" localSheetId="7">[6]LIS183!#REF!</definedName>
    <definedName name="_109">[6]LIS183!#REF!</definedName>
    <definedName name="_11" localSheetId="14">[7]LIS183!#REF!</definedName>
    <definedName name="_11" localSheetId="15">[7]LIS183!#REF!</definedName>
    <definedName name="_11" localSheetId="3">[6]LIS183!#REF!</definedName>
    <definedName name="_11" localSheetId="6">[6]LIS183!#REF!</definedName>
    <definedName name="_11" localSheetId="7">[6]LIS183!#REF!</definedName>
    <definedName name="_11">[6]LIS183!#REF!</definedName>
    <definedName name="_110" localSheetId="14">[7]LIS183!#REF!</definedName>
    <definedName name="_110" localSheetId="15">[7]LIS183!#REF!</definedName>
    <definedName name="_110" localSheetId="3">[6]LIS183!#REF!</definedName>
    <definedName name="_110" localSheetId="6">[6]LIS183!#REF!</definedName>
    <definedName name="_110" localSheetId="7">[6]LIS183!#REF!</definedName>
    <definedName name="_110">[6]LIS183!#REF!</definedName>
    <definedName name="_111" localSheetId="14">[7]LIS183!#REF!</definedName>
    <definedName name="_111" localSheetId="15">[7]LIS183!#REF!</definedName>
    <definedName name="_111" localSheetId="3">[6]LIS183!#REF!</definedName>
    <definedName name="_111" localSheetId="6">[6]LIS183!#REF!</definedName>
    <definedName name="_111" localSheetId="7">[6]LIS183!#REF!</definedName>
    <definedName name="_111">[6]LIS183!#REF!</definedName>
    <definedName name="_112" localSheetId="14">[7]LIS183!#REF!</definedName>
    <definedName name="_112" localSheetId="15">[7]LIS183!#REF!</definedName>
    <definedName name="_112" localSheetId="3">[6]LIS183!#REF!</definedName>
    <definedName name="_112" localSheetId="6">[6]LIS183!#REF!</definedName>
    <definedName name="_112" localSheetId="7">[6]LIS183!#REF!</definedName>
    <definedName name="_112">[6]LIS183!#REF!</definedName>
    <definedName name="_113" localSheetId="14">[7]LIS183!#REF!</definedName>
    <definedName name="_113" localSheetId="15">[7]LIS183!#REF!</definedName>
    <definedName name="_113" localSheetId="3">[6]LIS183!#REF!</definedName>
    <definedName name="_113" localSheetId="6">[6]LIS183!#REF!</definedName>
    <definedName name="_113" localSheetId="7">[6]LIS183!#REF!</definedName>
    <definedName name="_113">[6]LIS183!#REF!</definedName>
    <definedName name="_114" localSheetId="14">[7]LIS183!#REF!</definedName>
    <definedName name="_114" localSheetId="15">[7]LIS183!#REF!</definedName>
    <definedName name="_114" localSheetId="3">[6]LIS183!#REF!</definedName>
    <definedName name="_114" localSheetId="6">[6]LIS183!#REF!</definedName>
    <definedName name="_114" localSheetId="7">[6]LIS183!#REF!</definedName>
    <definedName name="_114">[6]LIS183!#REF!</definedName>
    <definedName name="_115" localSheetId="14">[7]LIS183!#REF!</definedName>
    <definedName name="_115" localSheetId="15">[7]LIS183!#REF!</definedName>
    <definedName name="_115" localSheetId="3">[6]LIS183!#REF!</definedName>
    <definedName name="_115" localSheetId="6">[6]LIS183!#REF!</definedName>
    <definedName name="_115" localSheetId="7">[6]LIS183!#REF!</definedName>
    <definedName name="_115">[6]LIS183!#REF!</definedName>
    <definedName name="_1154" localSheetId="14">[7]LIS183!#REF!</definedName>
    <definedName name="_1154" localSheetId="15">[7]LIS183!#REF!</definedName>
    <definedName name="_1154" localSheetId="3">[6]LIS183!#REF!</definedName>
    <definedName name="_1154" localSheetId="6">[6]LIS183!#REF!</definedName>
    <definedName name="_1154" localSheetId="7">[6]LIS183!#REF!</definedName>
    <definedName name="_1154">[6]LIS183!#REF!</definedName>
    <definedName name="_116" localSheetId="14">[7]LIS183!#REF!</definedName>
    <definedName name="_116" localSheetId="15">[7]LIS183!#REF!</definedName>
    <definedName name="_116" localSheetId="3">[6]LIS183!#REF!</definedName>
    <definedName name="_116" localSheetId="6">[6]LIS183!#REF!</definedName>
    <definedName name="_116" localSheetId="7">[6]LIS183!#REF!</definedName>
    <definedName name="_116">[6]LIS183!#REF!</definedName>
    <definedName name="_117" localSheetId="14">[7]LIS183!#REF!</definedName>
    <definedName name="_117" localSheetId="15">[7]LIS183!#REF!</definedName>
    <definedName name="_117" localSheetId="3">[6]LIS183!#REF!</definedName>
    <definedName name="_117" localSheetId="6">[6]LIS183!#REF!</definedName>
    <definedName name="_117" localSheetId="7">[6]LIS183!#REF!</definedName>
    <definedName name="_117">[6]LIS183!#REF!</definedName>
    <definedName name="_118" localSheetId="14">[7]LIS183!#REF!</definedName>
    <definedName name="_118" localSheetId="15">[7]LIS183!#REF!</definedName>
    <definedName name="_118" localSheetId="3">[6]LIS183!#REF!</definedName>
    <definedName name="_118" localSheetId="6">[6]LIS183!#REF!</definedName>
    <definedName name="_118" localSheetId="7">[6]LIS183!#REF!</definedName>
    <definedName name="_118">[6]LIS183!#REF!</definedName>
    <definedName name="_119" localSheetId="14">[7]LIS183!#REF!</definedName>
    <definedName name="_119" localSheetId="15">[7]LIS183!#REF!</definedName>
    <definedName name="_119" localSheetId="3">[6]LIS183!#REF!</definedName>
    <definedName name="_119" localSheetId="6">[6]LIS183!#REF!</definedName>
    <definedName name="_119" localSheetId="7">[6]LIS183!#REF!</definedName>
    <definedName name="_119">[6]LIS183!#REF!</definedName>
    <definedName name="_12" localSheetId="14">[7]LIS183!#REF!</definedName>
    <definedName name="_12" localSheetId="15">[7]LIS183!#REF!</definedName>
    <definedName name="_12" localSheetId="3">[6]LIS183!#REF!</definedName>
    <definedName name="_12" localSheetId="6">[6]LIS183!#REF!</definedName>
    <definedName name="_12" localSheetId="7">[6]LIS183!#REF!</definedName>
    <definedName name="_12">[6]LIS183!#REF!</definedName>
    <definedName name="_120" localSheetId="14">[7]LIS183!#REF!</definedName>
    <definedName name="_120" localSheetId="15">[7]LIS183!#REF!</definedName>
    <definedName name="_120" localSheetId="3">[6]LIS183!#REF!</definedName>
    <definedName name="_120" localSheetId="6">[6]LIS183!#REF!</definedName>
    <definedName name="_120" localSheetId="7">[6]LIS183!#REF!</definedName>
    <definedName name="_120">[6]LIS183!#REF!</definedName>
    <definedName name="_121" localSheetId="14">[7]LIS183!#REF!</definedName>
    <definedName name="_121" localSheetId="15">[7]LIS183!#REF!</definedName>
    <definedName name="_121" localSheetId="3">[6]LIS183!#REF!</definedName>
    <definedName name="_121" localSheetId="6">[6]LIS183!#REF!</definedName>
    <definedName name="_121" localSheetId="7">[6]LIS183!#REF!</definedName>
    <definedName name="_121">[6]LIS183!#REF!</definedName>
    <definedName name="_122" localSheetId="14">[7]LIS183!#REF!</definedName>
    <definedName name="_122" localSheetId="15">[7]LIS183!#REF!</definedName>
    <definedName name="_122" localSheetId="3">[6]LIS183!#REF!</definedName>
    <definedName name="_122" localSheetId="6">[6]LIS183!#REF!</definedName>
    <definedName name="_122" localSheetId="7">[6]LIS183!#REF!</definedName>
    <definedName name="_122">[6]LIS183!#REF!</definedName>
    <definedName name="_123" localSheetId="14">[7]LIS183!#REF!</definedName>
    <definedName name="_123" localSheetId="15">[7]LIS183!#REF!</definedName>
    <definedName name="_123" localSheetId="3">[6]LIS183!#REF!</definedName>
    <definedName name="_123" localSheetId="6">[6]LIS183!#REF!</definedName>
    <definedName name="_123" localSheetId="7">[6]LIS183!#REF!</definedName>
    <definedName name="_123">[6]LIS183!#REF!</definedName>
    <definedName name="_124" localSheetId="14">[7]LIS183!#REF!</definedName>
    <definedName name="_124" localSheetId="15">[7]LIS183!#REF!</definedName>
    <definedName name="_124" localSheetId="3">[6]LIS183!#REF!</definedName>
    <definedName name="_124" localSheetId="6">[6]LIS183!#REF!</definedName>
    <definedName name="_124" localSheetId="7">[6]LIS183!#REF!</definedName>
    <definedName name="_124">[6]LIS183!#REF!</definedName>
    <definedName name="_125" localSheetId="14">[7]LIS183!#REF!</definedName>
    <definedName name="_125" localSheetId="15">[7]LIS183!#REF!</definedName>
    <definedName name="_125" localSheetId="3">[6]LIS183!#REF!</definedName>
    <definedName name="_125" localSheetId="6">[6]LIS183!#REF!</definedName>
    <definedName name="_125" localSheetId="7">[6]LIS183!#REF!</definedName>
    <definedName name="_125">[6]LIS183!#REF!</definedName>
    <definedName name="_126" localSheetId="14">[7]LIS183!#REF!</definedName>
    <definedName name="_126" localSheetId="15">[7]LIS183!#REF!</definedName>
    <definedName name="_126" localSheetId="3">[6]LIS183!#REF!</definedName>
    <definedName name="_126" localSheetId="6">[6]LIS183!#REF!</definedName>
    <definedName name="_126" localSheetId="7">[6]LIS183!#REF!</definedName>
    <definedName name="_126">[6]LIS183!#REF!</definedName>
    <definedName name="_127" localSheetId="14">[7]LIS183!#REF!</definedName>
    <definedName name="_127" localSheetId="15">[7]LIS183!#REF!</definedName>
    <definedName name="_127" localSheetId="3">[6]LIS183!#REF!</definedName>
    <definedName name="_127" localSheetId="6">[6]LIS183!#REF!</definedName>
    <definedName name="_127" localSheetId="7">[6]LIS183!#REF!</definedName>
    <definedName name="_127">[6]LIS183!#REF!</definedName>
    <definedName name="_128" localSheetId="14">[7]LIS183!#REF!</definedName>
    <definedName name="_128" localSheetId="15">[7]LIS183!#REF!</definedName>
    <definedName name="_128" localSheetId="3">[6]LIS183!#REF!</definedName>
    <definedName name="_128" localSheetId="6">[6]LIS183!#REF!</definedName>
    <definedName name="_128" localSheetId="7">[6]LIS183!#REF!</definedName>
    <definedName name="_128">[6]LIS183!#REF!</definedName>
    <definedName name="_129" localSheetId="14">[7]LIS183!#REF!</definedName>
    <definedName name="_129" localSheetId="15">[7]LIS183!#REF!</definedName>
    <definedName name="_129" localSheetId="3">[6]LIS183!#REF!</definedName>
    <definedName name="_129" localSheetId="6">[6]LIS183!#REF!</definedName>
    <definedName name="_129" localSheetId="7">[6]LIS183!#REF!</definedName>
    <definedName name="_129">[6]LIS183!#REF!</definedName>
    <definedName name="_13" localSheetId="14">[7]LIS183!#REF!</definedName>
    <definedName name="_13" localSheetId="15">[7]LIS183!#REF!</definedName>
    <definedName name="_13" localSheetId="3">[6]LIS183!#REF!</definedName>
    <definedName name="_13" localSheetId="6">[6]LIS183!#REF!</definedName>
    <definedName name="_13" localSheetId="7">[6]LIS183!#REF!</definedName>
    <definedName name="_13">[6]LIS183!#REF!</definedName>
    <definedName name="_130" localSheetId="14">[7]LIS183!#REF!</definedName>
    <definedName name="_130" localSheetId="15">[7]LIS183!#REF!</definedName>
    <definedName name="_130" localSheetId="3">[6]LIS183!#REF!</definedName>
    <definedName name="_130" localSheetId="6">[6]LIS183!#REF!</definedName>
    <definedName name="_130" localSheetId="7">[6]LIS183!#REF!</definedName>
    <definedName name="_130">[6]LIS183!#REF!</definedName>
    <definedName name="_131" localSheetId="14">[7]LIS183!#REF!</definedName>
    <definedName name="_131" localSheetId="15">[7]LIS183!#REF!</definedName>
    <definedName name="_131" localSheetId="3">[6]LIS183!#REF!</definedName>
    <definedName name="_131" localSheetId="6">[6]LIS183!#REF!</definedName>
    <definedName name="_131" localSheetId="7">[6]LIS183!#REF!</definedName>
    <definedName name="_131">[6]LIS183!#REF!</definedName>
    <definedName name="_132" localSheetId="14">[7]LIS183!#REF!</definedName>
    <definedName name="_132" localSheetId="15">[7]LIS183!#REF!</definedName>
    <definedName name="_132" localSheetId="3">[6]LIS183!#REF!</definedName>
    <definedName name="_132" localSheetId="6">[6]LIS183!#REF!</definedName>
    <definedName name="_132" localSheetId="7">[6]LIS183!#REF!</definedName>
    <definedName name="_132">[6]LIS183!#REF!</definedName>
    <definedName name="_133" localSheetId="14">[7]LIS183!#REF!</definedName>
    <definedName name="_133" localSheetId="15">[7]LIS183!#REF!</definedName>
    <definedName name="_133" localSheetId="3">[6]LIS183!#REF!</definedName>
    <definedName name="_133" localSheetId="6">[6]LIS183!#REF!</definedName>
    <definedName name="_133" localSheetId="7">[6]LIS183!#REF!</definedName>
    <definedName name="_133">[6]LIS183!#REF!</definedName>
    <definedName name="_134" localSheetId="14">[7]LIS183!#REF!</definedName>
    <definedName name="_134" localSheetId="15">[7]LIS183!#REF!</definedName>
    <definedName name="_134" localSheetId="3">[6]LIS183!#REF!</definedName>
    <definedName name="_134" localSheetId="6">[6]LIS183!#REF!</definedName>
    <definedName name="_134" localSheetId="7">[6]LIS183!#REF!</definedName>
    <definedName name="_134">[6]LIS183!#REF!</definedName>
    <definedName name="_135" localSheetId="14">[7]LIS183!#REF!</definedName>
    <definedName name="_135" localSheetId="15">[7]LIS183!#REF!</definedName>
    <definedName name="_135" localSheetId="3">[6]LIS183!#REF!</definedName>
    <definedName name="_135" localSheetId="6">[6]LIS183!#REF!</definedName>
    <definedName name="_135" localSheetId="7">[6]LIS183!#REF!</definedName>
    <definedName name="_135">[6]LIS183!#REF!</definedName>
    <definedName name="_136" localSheetId="14">[7]LIS183!#REF!</definedName>
    <definedName name="_136" localSheetId="15">[7]LIS183!#REF!</definedName>
    <definedName name="_136" localSheetId="3">[6]LIS183!#REF!</definedName>
    <definedName name="_136" localSheetId="6">[6]LIS183!#REF!</definedName>
    <definedName name="_136" localSheetId="7">[6]LIS183!#REF!</definedName>
    <definedName name="_136">[6]LIS183!#REF!</definedName>
    <definedName name="_137" localSheetId="14">[7]LIS183!#REF!</definedName>
    <definedName name="_137" localSheetId="15">[7]LIS183!#REF!</definedName>
    <definedName name="_137" localSheetId="3">[6]LIS183!#REF!</definedName>
    <definedName name="_137" localSheetId="6">[6]LIS183!#REF!</definedName>
    <definedName name="_137" localSheetId="7">[6]LIS183!#REF!</definedName>
    <definedName name="_137">[6]LIS183!#REF!</definedName>
    <definedName name="_138" localSheetId="14">[7]LIS183!#REF!</definedName>
    <definedName name="_138" localSheetId="15">[7]LIS183!#REF!</definedName>
    <definedName name="_138" localSheetId="3">[6]LIS183!#REF!</definedName>
    <definedName name="_138" localSheetId="6">[6]LIS183!#REF!</definedName>
    <definedName name="_138" localSheetId="7">[6]LIS183!#REF!</definedName>
    <definedName name="_138">[6]LIS183!#REF!</definedName>
    <definedName name="_139" localSheetId="14">[7]LIS183!#REF!</definedName>
    <definedName name="_139" localSheetId="15">[7]LIS183!#REF!</definedName>
    <definedName name="_139" localSheetId="3">[6]LIS183!#REF!</definedName>
    <definedName name="_139" localSheetId="6">[6]LIS183!#REF!</definedName>
    <definedName name="_139" localSheetId="7">[6]LIS183!#REF!</definedName>
    <definedName name="_139">[6]LIS183!#REF!</definedName>
    <definedName name="_14" localSheetId="14">[7]LIS183!#REF!</definedName>
    <definedName name="_14" localSheetId="15">[7]LIS183!#REF!</definedName>
    <definedName name="_14" localSheetId="3">[6]LIS183!#REF!</definedName>
    <definedName name="_14" localSheetId="6">[6]LIS183!#REF!</definedName>
    <definedName name="_14" localSheetId="7">[6]LIS183!#REF!</definedName>
    <definedName name="_14">[6]LIS183!#REF!</definedName>
    <definedName name="_140" localSheetId="14">[7]LIS183!#REF!</definedName>
    <definedName name="_140" localSheetId="15">[7]LIS183!#REF!</definedName>
    <definedName name="_140" localSheetId="3">[6]LIS183!#REF!</definedName>
    <definedName name="_140" localSheetId="6">[6]LIS183!#REF!</definedName>
    <definedName name="_140" localSheetId="7">[6]LIS183!#REF!</definedName>
    <definedName name="_140">[6]LIS183!#REF!</definedName>
    <definedName name="_141" localSheetId="14">[7]LIS183!#REF!</definedName>
    <definedName name="_141" localSheetId="15">[7]LIS183!#REF!</definedName>
    <definedName name="_141" localSheetId="3">[6]LIS183!#REF!</definedName>
    <definedName name="_141" localSheetId="6">[6]LIS183!#REF!</definedName>
    <definedName name="_141" localSheetId="7">[6]LIS183!#REF!</definedName>
    <definedName name="_141">[6]LIS183!#REF!</definedName>
    <definedName name="_142" localSheetId="14">[7]LIS183!#REF!</definedName>
    <definedName name="_142" localSheetId="15">[7]LIS183!#REF!</definedName>
    <definedName name="_142" localSheetId="3">[6]LIS183!#REF!</definedName>
    <definedName name="_142" localSheetId="6">[6]LIS183!#REF!</definedName>
    <definedName name="_142" localSheetId="7">[6]LIS183!#REF!</definedName>
    <definedName name="_142">[6]LIS183!#REF!</definedName>
    <definedName name="_143" localSheetId="14">[7]LIS183!#REF!</definedName>
    <definedName name="_143" localSheetId="15">[7]LIS183!#REF!</definedName>
    <definedName name="_143" localSheetId="3">[6]LIS183!#REF!</definedName>
    <definedName name="_143" localSheetId="6">[6]LIS183!#REF!</definedName>
    <definedName name="_143" localSheetId="7">[6]LIS183!#REF!</definedName>
    <definedName name="_143">[6]LIS183!#REF!</definedName>
    <definedName name="_144" localSheetId="14">[7]LIS183!#REF!</definedName>
    <definedName name="_144" localSheetId="15">[7]LIS183!#REF!</definedName>
    <definedName name="_144" localSheetId="3">[6]LIS183!#REF!</definedName>
    <definedName name="_144" localSheetId="6">[6]LIS183!#REF!</definedName>
    <definedName name="_144" localSheetId="7">[6]LIS183!#REF!</definedName>
    <definedName name="_144">[6]LIS183!#REF!</definedName>
    <definedName name="_145" localSheetId="14">[7]LIS183!#REF!</definedName>
    <definedName name="_145" localSheetId="15">[7]LIS183!#REF!</definedName>
    <definedName name="_145" localSheetId="3">[6]LIS183!#REF!</definedName>
    <definedName name="_145" localSheetId="6">[6]LIS183!#REF!</definedName>
    <definedName name="_145" localSheetId="7">[6]LIS183!#REF!</definedName>
    <definedName name="_145">[6]LIS183!#REF!</definedName>
    <definedName name="_146" localSheetId="14">[7]LIS183!#REF!</definedName>
    <definedName name="_146" localSheetId="15">[7]LIS183!#REF!</definedName>
    <definedName name="_146" localSheetId="3">[6]LIS183!#REF!</definedName>
    <definedName name="_146" localSheetId="6">[6]LIS183!#REF!</definedName>
    <definedName name="_146" localSheetId="7">[6]LIS183!#REF!</definedName>
    <definedName name="_146">[6]LIS183!#REF!</definedName>
    <definedName name="_147" localSheetId="14">[7]LIS183!#REF!</definedName>
    <definedName name="_147" localSheetId="15">[7]LIS183!#REF!</definedName>
    <definedName name="_147" localSheetId="3">[6]LIS183!#REF!</definedName>
    <definedName name="_147" localSheetId="6">[6]LIS183!#REF!</definedName>
    <definedName name="_147" localSheetId="7">[6]LIS183!#REF!</definedName>
    <definedName name="_147">[6]LIS183!#REF!</definedName>
    <definedName name="_148" localSheetId="14">[7]LIS183!#REF!</definedName>
    <definedName name="_148" localSheetId="15">[7]LIS183!#REF!</definedName>
    <definedName name="_148" localSheetId="3">[6]LIS183!#REF!</definedName>
    <definedName name="_148" localSheetId="6">[6]LIS183!#REF!</definedName>
    <definedName name="_148" localSheetId="7">[6]LIS183!#REF!</definedName>
    <definedName name="_148">[6]LIS183!#REF!</definedName>
    <definedName name="_149" localSheetId="14">[7]LIS183!#REF!</definedName>
    <definedName name="_149" localSheetId="15">[7]LIS183!#REF!</definedName>
    <definedName name="_149" localSheetId="3">[6]LIS183!#REF!</definedName>
    <definedName name="_149" localSheetId="6">[6]LIS183!#REF!</definedName>
    <definedName name="_149" localSheetId="7">[6]LIS183!#REF!</definedName>
    <definedName name="_149">[6]LIS183!#REF!</definedName>
    <definedName name="_15" localSheetId="14">[7]LIS183!#REF!</definedName>
    <definedName name="_15" localSheetId="15">[7]LIS183!#REF!</definedName>
    <definedName name="_15" localSheetId="3">[6]LIS183!#REF!</definedName>
    <definedName name="_15" localSheetId="6">[6]LIS183!#REF!</definedName>
    <definedName name="_15" localSheetId="7">[6]LIS183!#REF!</definedName>
    <definedName name="_15">[6]LIS183!#REF!</definedName>
    <definedName name="_150" localSheetId="14">[7]LIS183!#REF!</definedName>
    <definedName name="_150" localSheetId="15">[7]LIS183!#REF!</definedName>
    <definedName name="_150" localSheetId="3">[6]LIS183!#REF!</definedName>
    <definedName name="_150" localSheetId="6">[6]LIS183!#REF!</definedName>
    <definedName name="_150" localSheetId="7">[6]LIS183!#REF!</definedName>
    <definedName name="_150">[6]LIS183!#REF!</definedName>
    <definedName name="_151" localSheetId="14">[7]LIS183!#REF!</definedName>
    <definedName name="_151" localSheetId="15">[7]LIS183!#REF!</definedName>
    <definedName name="_151" localSheetId="3">[6]LIS183!#REF!</definedName>
    <definedName name="_151" localSheetId="6">[6]LIS183!#REF!</definedName>
    <definedName name="_151" localSheetId="7">[6]LIS183!#REF!</definedName>
    <definedName name="_151">[6]LIS183!#REF!</definedName>
    <definedName name="_152" localSheetId="14">[7]LIS183!#REF!</definedName>
    <definedName name="_152" localSheetId="15">[7]LIS183!#REF!</definedName>
    <definedName name="_152" localSheetId="3">[6]LIS183!#REF!</definedName>
    <definedName name="_152" localSheetId="6">[6]LIS183!#REF!</definedName>
    <definedName name="_152" localSheetId="7">[6]LIS183!#REF!</definedName>
    <definedName name="_152">[6]LIS183!#REF!</definedName>
    <definedName name="_153" localSheetId="14">[7]LIS183!#REF!</definedName>
    <definedName name="_153" localSheetId="15">[7]LIS183!#REF!</definedName>
    <definedName name="_153" localSheetId="3">[6]LIS183!#REF!</definedName>
    <definedName name="_153" localSheetId="6">[6]LIS183!#REF!</definedName>
    <definedName name="_153" localSheetId="7">[6]LIS183!#REF!</definedName>
    <definedName name="_153">[6]LIS183!#REF!</definedName>
    <definedName name="_154" localSheetId="14">[7]LIS183!#REF!</definedName>
    <definedName name="_154" localSheetId="15">[7]LIS183!#REF!</definedName>
    <definedName name="_154" localSheetId="3">[6]LIS183!#REF!</definedName>
    <definedName name="_154" localSheetId="6">[6]LIS183!#REF!</definedName>
    <definedName name="_154" localSheetId="7">[6]LIS183!#REF!</definedName>
    <definedName name="_154">[6]LIS183!#REF!</definedName>
    <definedName name="_155" localSheetId="14">[7]LIS183!#REF!</definedName>
    <definedName name="_155" localSheetId="15">[7]LIS183!#REF!</definedName>
    <definedName name="_155" localSheetId="3">[6]LIS183!#REF!</definedName>
    <definedName name="_155" localSheetId="6">[6]LIS183!#REF!</definedName>
    <definedName name="_155" localSheetId="7">[6]LIS183!#REF!</definedName>
    <definedName name="_155">[6]LIS183!#REF!</definedName>
    <definedName name="_156" localSheetId="14">[7]LIS183!#REF!</definedName>
    <definedName name="_156" localSheetId="15">[7]LIS183!#REF!</definedName>
    <definedName name="_156" localSheetId="3">[6]LIS183!#REF!</definedName>
    <definedName name="_156" localSheetId="6">[6]LIS183!#REF!</definedName>
    <definedName name="_156" localSheetId="7">[6]LIS183!#REF!</definedName>
    <definedName name="_156">[6]LIS183!#REF!</definedName>
    <definedName name="_157" localSheetId="14">[7]LIS183!#REF!</definedName>
    <definedName name="_157" localSheetId="15">[7]LIS183!#REF!</definedName>
    <definedName name="_157" localSheetId="3">[6]LIS183!#REF!</definedName>
    <definedName name="_157" localSheetId="6">[6]LIS183!#REF!</definedName>
    <definedName name="_157" localSheetId="7">[6]LIS183!#REF!</definedName>
    <definedName name="_157">[6]LIS183!#REF!</definedName>
    <definedName name="_158" localSheetId="14">[7]LIS183!#REF!</definedName>
    <definedName name="_158" localSheetId="15">[7]LIS183!#REF!</definedName>
    <definedName name="_158" localSheetId="3">[6]LIS183!#REF!</definedName>
    <definedName name="_158" localSheetId="6">[6]LIS183!#REF!</definedName>
    <definedName name="_158" localSheetId="7">[6]LIS183!#REF!</definedName>
    <definedName name="_158">[6]LIS183!#REF!</definedName>
    <definedName name="_159" localSheetId="14">[7]LIS183!#REF!</definedName>
    <definedName name="_159" localSheetId="15">[7]LIS183!#REF!</definedName>
    <definedName name="_159" localSheetId="3">[6]LIS183!#REF!</definedName>
    <definedName name="_159" localSheetId="6">[6]LIS183!#REF!</definedName>
    <definedName name="_159" localSheetId="7">[6]LIS183!#REF!</definedName>
    <definedName name="_159">[6]LIS183!#REF!</definedName>
    <definedName name="_16" localSheetId="14">[7]LIS183!#REF!</definedName>
    <definedName name="_16" localSheetId="15">[7]LIS183!#REF!</definedName>
    <definedName name="_16" localSheetId="3">[6]LIS183!#REF!</definedName>
    <definedName name="_16" localSheetId="6">[6]LIS183!#REF!</definedName>
    <definedName name="_16" localSheetId="7">[6]LIS183!#REF!</definedName>
    <definedName name="_16">[6]LIS183!#REF!</definedName>
    <definedName name="_160" localSheetId="14">[7]LIS183!#REF!</definedName>
    <definedName name="_160" localSheetId="15">[7]LIS183!#REF!</definedName>
    <definedName name="_160" localSheetId="3">[6]LIS183!#REF!</definedName>
    <definedName name="_160" localSheetId="6">[6]LIS183!#REF!</definedName>
    <definedName name="_160" localSheetId="7">[6]LIS183!#REF!</definedName>
    <definedName name="_160">[6]LIS183!#REF!</definedName>
    <definedName name="_161" localSheetId="14">[7]LIS183!#REF!</definedName>
    <definedName name="_161" localSheetId="15">[7]LIS183!#REF!</definedName>
    <definedName name="_161" localSheetId="3">[6]LIS183!#REF!</definedName>
    <definedName name="_161" localSheetId="6">[6]LIS183!#REF!</definedName>
    <definedName name="_161" localSheetId="7">[6]LIS183!#REF!</definedName>
    <definedName name="_161">[6]LIS183!#REF!</definedName>
    <definedName name="_162" localSheetId="14">[7]LIS183!#REF!</definedName>
    <definedName name="_162" localSheetId="15">[7]LIS183!#REF!</definedName>
    <definedName name="_162" localSheetId="3">[6]LIS183!#REF!</definedName>
    <definedName name="_162" localSheetId="6">[6]LIS183!#REF!</definedName>
    <definedName name="_162" localSheetId="7">[6]LIS183!#REF!</definedName>
    <definedName name="_162">[6]LIS183!#REF!</definedName>
    <definedName name="_163" localSheetId="14">[7]LIS183!#REF!</definedName>
    <definedName name="_163" localSheetId="15">[7]LIS183!#REF!</definedName>
    <definedName name="_163" localSheetId="3">[6]LIS183!#REF!</definedName>
    <definedName name="_163" localSheetId="6">[6]LIS183!#REF!</definedName>
    <definedName name="_163" localSheetId="7">[6]LIS183!#REF!</definedName>
    <definedName name="_163">[6]LIS183!#REF!</definedName>
    <definedName name="_164" localSheetId="14">[7]LIS183!#REF!</definedName>
    <definedName name="_164" localSheetId="15">[7]LIS183!#REF!</definedName>
    <definedName name="_164" localSheetId="3">[6]LIS183!#REF!</definedName>
    <definedName name="_164" localSheetId="6">[6]LIS183!#REF!</definedName>
    <definedName name="_164" localSheetId="7">[6]LIS183!#REF!</definedName>
    <definedName name="_164">[6]LIS183!#REF!</definedName>
    <definedName name="_165" localSheetId="14">[7]LIS183!#REF!</definedName>
    <definedName name="_165" localSheetId="15">[7]LIS183!#REF!</definedName>
    <definedName name="_165" localSheetId="3">[6]LIS183!#REF!</definedName>
    <definedName name="_165" localSheetId="6">[6]LIS183!#REF!</definedName>
    <definedName name="_165" localSheetId="7">[6]LIS183!#REF!</definedName>
    <definedName name="_165">[6]LIS183!#REF!</definedName>
    <definedName name="_166" localSheetId="14">[7]LIS183!#REF!</definedName>
    <definedName name="_166" localSheetId="15">[7]LIS183!#REF!</definedName>
    <definedName name="_166" localSheetId="3">[6]LIS183!#REF!</definedName>
    <definedName name="_166" localSheetId="6">[6]LIS183!#REF!</definedName>
    <definedName name="_166" localSheetId="7">[6]LIS183!#REF!</definedName>
    <definedName name="_166">[6]LIS183!#REF!</definedName>
    <definedName name="_167" localSheetId="14">[7]LIS183!#REF!</definedName>
    <definedName name="_167" localSheetId="15">[7]LIS183!#REF!</definedName>
    <definedName name="_167" localSheetId="3">[6]LIS183!#REF!</definedName>
    <definedName name="_167" localSheetId="6">[6]LIS183!#REF!</definedName>
    <definedName name="_167" localSheetId="7">[6]LIS183!#REF!</definedName>
    <definedName name="_167">[6]LIS183!#REF!</definedName>
    <definedName name="_168" localSheetId="14">[7]LIS183!#REF!</definedName>
    <definedName name="_168" localSheetId="15">[7]LIS183!#REF!</definedName>
    <definedName name="_168" localSheetId="3">[6]LIS183!#REF!</definedName>
    <definedName name="_168" localSheetId="6">[6]LIS183!#REF!</definedName>
    <definedName name="_168" localSheetId="7">[6]LIS183!#REF!</definedName>
    <definedName name="_168">[6]LIS183!#REF!</definedName>
    <definedName name="_169" localSheetId="14">[7]LIS183!#REF!</definedName>
    <definedName name="_169" localSheetId="15">[7]LIS183!#REF!</definedName>
    <definedName name="_169" localSheetId="3">[6]LIS183!#REF!</definedName>
    <definedName name="_169" localSheetId="6">[6]LIS183!#REF!</definedName>
    <definedName name="_169" localSheetId="7">[6]LIS183!#REF!</definedName>
    <definedName name="_169">[6]LIS183!#REF!</definedName>
    <definedName name="_17" localSheetId="14">[7]LIS183!#REF!</definedName>
    <definedName name="_17" localSheetId="15">[7]LIS183!#REF!</definedName>
    <definedName name="_17" localSheetId="3">[6]LIS183!#REF!</definedName>
    <definedName name="_17" localSheetId="6">[6]LIS183!#REF!</definedName>
    <definedName name="_17" localSheetId="7">[6]LIS183!#REF!</definedName>
    <definedName name="_17">[6]LIS183!#REF!</definedName>
    <definedName name="_170" localSheetId="14">[7]LIS183!#REF!</definedName>
    <definedName name="_170" localSheetId="15">[7]LIS183!#REF!</definedName>
    <definedName name="_170" localSheetId="3">[6]LIS183!#REF!</definedName>
    <definedName name="_170" localSheetId="6">[6]LIS183!#REF!</definedName>
    <definedName name="_170" localSheetId="7">[6]LIS183!#REF!</definedName>
    <definedName name="_170">[6]LIS183!#REF!</definedName>
    <definedName name="_171" localSheetId="14">[7]LIS183!#REF!</definedName>
    <definedName name="_171" localSheetId="15">[7]LIS183!#REF!</definedName>
    <definedName name="_171" localSheetId="3">[6]LIS183!#REF!</definedName>
    <definedName name="_171" localSheetId="6">[6]LIS183!#REF!</definedName>
    <definedName name="_171" localSheetId="7">[6]LIS183!#REF!</definedName>
    <definedName name="_171">[6]LIS183!#REF!</definedName>
    <definedName name="_172" localSheetId="14">[7]LIS183!#REF!</definedName>
    <definedName name="_172" localSheetId="15">[7]LIS183!#REF!</definedName>
    <definedName name="_172" localSheetId="3">[6]LIS183!#REF!</definedName>
    <definedName name="_172" localSheetId="6">[6]LIS183!#REF!</definedName>
    <definedName name="_172" localSheetId="7">[6]LIS183!#REF!</definedName>
    <definedName name="_172">[6]LIS183!#REF!</definedName>
    <definedName name="_173" localSheetId="14">[7]LIS183!#REF!</definedName>
    <definedName name="_173" localSheetId="15">[7]LIS183!#REF!</definedName>
    <definedName name="_173" localSheetId="3">[6]LIS183!#REF!</definedName>
    <definedName name="_173" localSheetId="6">[6]LIS183!#REF!</definedName>
    <definedName name="_173" localSheetId="7">[6]LIS183!#REF!</definedName>
    <definedName name="_173">[6]LIS183!#REF!</definedName>
    <definedName name="_174" localSheetId="14">[7]LIS183!#REF!</definedName>
    <definedName name="_174" localSheetId="15">[7]LIS183!#REF!</definedName>
    <definedName name="_174" localSheetId="3">[6]LIS183!#REF!</definedName>
    <definedName name="_174" localSheetId="6">[6]LIS183!#REF!</definedName>
    <definedName name="_174" localSheetId="7">[6]LIS183!#REF!</definedName>
    <definedName name="_174">[6]LIS183!#REF!</definedName>
    <definedName name="_175" localSheetId="14">[7]LIS183!#REF!</definedName>
    <definedName name="_175" localSheetId="15">[7]LIS183!#REF!</definedName>
    <definedName name="_175" localSheetId="3">[6]LIS183!#REF!</definedName>
    <definedName name="_175" localSheetId="6">[6]LIS183!#REF!</definedName>
    <definedName name="_175" localSheetId="7">[6]LIS183!#REF!</definedName>
    <definedName name="_175">[6]LIS183!#REF!</definedName>
    <definedName name="_176" localSheetId="14">[7]LIS183!#REF!</definedName>
    <definedName name="_176" localSheetId="15">[7]LIS183!#REF!</definedName>
    <definedName name="_176" localSheetId="3">[6]LIS183!#REF!</definedName>
    <definedName name="_176" localSheetId="6">[6]LIS183!#REF!</definedName>
    <definedName name="_176" localSheetId="7">[6]LIS183!#REF!</definedName>
    <definedName name="_176">[6]LIS183!#REF!</definedName>
    <definedName name="_177" localSheetId="14">[7]LIS183!#REF!</definedName>
    <definedName name="_177" localSheetId="15">[7]LIS183!#REF!</definedName>
    <definedName name="_177" localSheetId="3">[6]LIS183!#REF!</definedName>
    <definedName name="_177" localSheetId="6">[6]LIS183!#REF!</definedName>
    <definedName name="_177" localSheetId="7">[6]LIS183!#REF!</definedName>
    <definedName name="_177">[6]LIS183!#REF!</definedName>
    <definedName name="_178" localSheetId="14">[7]LIS183!#REF!</definedName>
    <definedName name="_178" localSheetId="15">[7]LIS183!#REF!</definedName>
    <definedName name="_178" localSheetId="3">[6]LIS183!#REF!</definedName>
    <definedName name="_178" localSheetId="6">[6]LIS183!#REF!</definedName>
    <definedName name="_178" localSheetId="7">[6]LIS183!#REF!</definedName>
    <definedName name="_178">[6]LIS183!#REF!</definedName>
    <definedName name="_179" localSheetId="14">[7]LIS183!#REF!</definedName>
    <definedName name="_179" localSheetId="15">[7]LIS183!#REF!</definedName>
    <definedName name="_179" localSheetId="3">[6]LIS183!#REF!</definedName>
    <definedName name="_179" localSheetId="6">[6]LIS183!#REF!</definedName>
    <definedName name="_179" localSheetId="7">[6]LIS183!#REF!</definedName>
    <definedName name="_179">[6]LIS183!#REF!</definedName>
    <definedName name="_18" localSheetId="14">[7]LIS183!#REF!</definedName>
    <definedName name="_18" localSheetId="15">[7]LIS183!#REF!</definedName>
    <definedName name="_18" localSheetId="3">[6]LIS183!#REF!</definedName>
    <definedName name="_18" localSheetId="6">[6]LIS183!#REF!</definedName>
    <definedName name="_18" localSheetId="7">[6]LIS183!#REF!</definedName>
    <definedName name="_18">[6]LIS183!#REF!</definedName>
    <definedName name="_180" localSheetId="14">[7]LIS183!#REF!</definedName>
    <definedName name="_180" localSheetId="15">[7]LIS183!#REF!</definedName>
    <definedName name="_180" localSheetId="3">[6]LIS183!#REF!</definedName>
    <definedName name="_180" localSheetId="6">[6]LIS183!#REF!</definedName>
    <definedName name="_180" localSheetId="7">[6]LIS183!#REF!</definedName>
    <definedName name="_180">[6]LIS183!#REF!</definedName>
    <definedName name="_181" localSheetId="14">[7]LIS183!#REF!</definedName>
    <definedName name="_181" localSheetId="15">[7]LIS183!#REF!</definedName>
    <definedName name="_181" localSheetId="3">[6]LIS183!#REF!</definedName>
    <definedName name="_181" localSheetId="6">[6]LIS183!#REF!</definedName>
    <definedName name="_181" localSheetId="7">[6]LIS183!#REF!</definedName>
    <definedName name="_181">[6]LIS183!#REF!</definedName>
    <definedName name="_182" localSheetId="14">[7]LIS183!#REF!</definedName>
    <definedName name="_182" localSheetId="15">[7]LIS183!#REF!</definedName>
    <definedName name="_182" localSheetId="3">[6]LIS183!#REF!</definedName>
    <definedName name="_182" localSheetId="6">[6]LIS183!#REF!</definedName>
    <definedName name="_182" localSheetId="7">[6]LIS183!#REF!</definedName>
    <definedName name="_182">[6]LIS183!#REF!</definedName>
    <definedName name="_183" localSheetId="14">[7]LIS183!#REF!</definedName>
    <definedName name="_183" localSheetId="15">[7]LIS183!#REF!</definedName>
    <definedName name="_183" localSheetId="3">[6]LIS183!#REF!</definedName>
    <definedName name="_183" localSheetId="6">[6]LIS183!#REF!</definedName>
    <definedName name="_183" localSheetId="7">[6]LIS183!#REF!</definedName>
    <definedName name="_183">[6]LIS183!#REF!</definedName>
    <definedName name="_184" localSheetId="14">[7]LIS183!#REF!</definedName>
    <definedName name="_184" localSheetId="15">[7]LIS183!#REF!</definedName>
    <definedName name="_184" localSheetId="3">[6]LIS183!#REF!</definedName>
    <definedName name="_184" localSheetId="6">[6]LIS183!#REF!</definedName>
    <definedName name="_184" localSheetId="7">[6]LIS183!#REF!</definedName>
    <definedName name="_184">[6]LIS183!#REF!</definedName>
    <definedName name="_185" localSheetId="14">[7]LIS183!#REF!</definedName>
    <definedName name="_185" localSheetId="15">[7]LIS183!#REF!</definedName>
    <definedName name="_185" localSheetId="3">[6]LIS183!#REF!</definedName>
    <definedName name="_185" localSheetId="6">[6]LIS183!#REF!</definedName>
    <definedName name="_185" localSheetId="7">[6]LIS183!#REF!</definedName>
    <definedName name="_185">[6]LIS183!#REF!</definedName>
    <definedName name="_186" localSheetId="14">[7]LIS183!#REF!</definedName>
    <definedName name="_186" localSheetId="15">[7]LIS183!#REF!</definedName>
    <definedName name="_186" localSheetId="3">[6]LIS183!#REF!</definedName>
    <definedName name="_186" localSheetId="6">[6]LIS183!#REF!</definedName>
    <definedName name="_186" localSheetId="7">[6]LIS183!#REF!</definedName>
    <definedName name="_186">[6]LIS183!#REF!</definedName>
    <definedName name="_187" localSheetId="14">[7]LIS183!#REF!</definedName>
    <definedName name="_187" localSheetId="15">[7]LIS183!#REF!</definedName>
    <definedName name="_187" localSheetId="3">[6]LIS183!#REF!</definedName>
    <definedName name="_187" localSheetId="6">[6]LIS183!#REF!</definedName>
    <definedName name="_187" localSheetId="7">[6]LIS183!#REF!</definedName>
    <definedName name="_187">[6]LIS183!#REF!</definedName>
    <definedName name="_188" localSheetId="14">[7]LIS183!#REF!</definedName>
    <definedName name="_188" localSheetId="15">[7]LIS183!#REF!</definedName>
    <definedName name="_188" localSheetId="3">[6]LIS183!#REF!</definedName>
    <definedName name="_188" localSheetId="6">[6]LIS183!#REF!</definedName>
    <definedName name="_188" localSheetId="7">[6]LIS183!#REF!</definedName>
    <definedName name="_188">[6]LIS183!#REF!</definedName>
    <definedName name="_189" localSheetId="14">[7]LIS183!#REF!</definedName>
    <definedName name="_189" localSheetId="15">[7]LIS183!#REF!</definedName>
    <definedName name="_189" localSheetId="3">[6]LIS183!#REF!</definedName>
    <definedName name="_189" localSheetId="6">[6]LIS183!#REF!</definedName>
    <definedName name="_189" localSheetId="7">[6]LIS183!#REF!</definedName>
    <definedName name="_189">[6]LIS183!#REF!</definedName>
    <definedName name="_19" localSheetId="14">[7]LIS183!#REF!</definedName>
    <definedName name="_19" localSheetId="15">[7]LIS183!#REF!</definedName>
    <definedName name="_19" localSheetId="3">[6]LIS183!#REF!</definedName>
    <definedName name="_19" localSheetId="6">[6]LIS183!#REF!</definedName>
    <definedName name="_19" localSheetId="7">[6]LIS183!#REF!</definedName>
    <definedName name="_19">[6]LIS183!#REF!</definedName>
    <definedName name="_190" localSheetId="14">[7]LIS183!#REF!</definedName>
    <definedName name="_190" localSheetId="15">[7]LIS183!#REF!</definedName>
    <definedName name="_190" localSheetId="3">[6]LIS183!#REF!</definedName>
    <definedName name="_190" localSheetId="6">[6]LIS183!#REF!</definedName>
    <definedName name="_190" localSheetId="7">[6]LIS183!#REF!</definedName>
    <definedName name="_190">[6]LIS183!#REF!</definedName>
    <definedName name="_191" localSheetId="14">[7]LIS183!#REF!</definedName>
    <definedName name="_191" localSheetId="15">[7]LIS183!#REF!</definedName>
    <definedName name="_191" localSheetId="3">[6]LIS183!#REF!</definedName>
    <definedName name="_191" localSheetId="6">[6]LIS183!#REF!</definedName>
    <definedName name="_191" localSheetId="7">[6]LIS183!#REF!</definedName>
    <definedName name="_191">[6]LIS183!#REF!</definedName>
    <definedName name="_192" localSheetId="14">[7]LIS183!#REF!</definedName>
    <definedName name="_192" localSheetId="15">[7]LIS183!#REF!</definedName>
    <definedName name="_192" localSheetId="3">[6]LIS183!#REF!</definedName>
    <definedName name="_192" localSheetId="6">[6]LIS183!#REF!</definedName>
    <definedName name="_192" localSheetId="7">[6]LIS183!#REF!</definedName>
    <definedName name="_192">[6]LIS183!#REF!</definedName>
    <definedName name="_193" localSheetId="14">[7]LIS183!#REF!</definedName>
    <definedName name="_193" localSheetId="15">[7]LIS183!#REF!</definedName>
    <definedName name="_193" localSheetId="3">[6]LIS183!#REF!</definedName>
    <definedName name="_193" localSheetId="6">[6]LIS183!#REF!</definedName>
    <definedName name="_193" localSheetId="7">[6]LIS183!#REF!</definedName>
    <definedName name="_193">[6]LIS183!#REF!</definedName>
    <definedName name="_194" localSheetId="14">[7]LIS183!#REF!</definedName>
    <definedName name="_194" localSheetId="15">[7]LIS183!#REF!</definedName>
    <definedName name="_194" localSheetId="3">[6]LIS183!#REF!</definedName>
    <definedName name="_194" localSheetId="6">[6]LIS183!#REF!</definedName>
    <definedName name="_194" localSheetId="7">[6]LIS183!#REF!</definedName>
    <definedName name="_194">[6]LIS183!#REF!</definedName>
    <definedName name="_195" localSheetId="14">[7]LIS183!#REF!</definedName>
    <definedName name="_195" localSheetId="15">[7]LIS183!#REF!</definedName>
    <definedName name="_195" localSheetId="3">[6]LIS183!#REF!</definedName>
    <definedName name="_195" localSheetId="6">[6]LIS183!#REF!</definedName>
    <definedName name="_195" localSheetId="7">[6]LIS183!#REF!</definedName>
    <definedName name="_195">[6]LIS183!#REF!</definedName>
    <definedName name="_196" localSheetId="14">[7]LIS183!#REF!</definedName>
    <definedName name="_196" localSheetId="15">[7]LIS183!#REF!</definedName>
    <definedName name="_196" localSheetId="3">[6]LIS183!#REF!</definedName>
    <definedName name="_196" localSheetId="6">[6]LIS183!#REF!</definedName>
    <definedName name="_196" localSheetId="7">[6]LIS183!#REF!</definedName>
    <definedName name="_196">[6]LIS183!#REF!</definedName>
    <definedName name="_197" localSheetId="14">[7]LIS183!#REF!</definedName>
    <definedName name="_197" localSheetId="15">[7]LIS183!#REF!</definedName>
    <definedName name="_197" localSheetId="3">[6]LIS183!#REF!</definedName>
    <definedName name="_197" localSheetId="6">[6]LIS183!#REF!</definedName>
    <definedName name="_197" localSheetId="7">[6]LIS183!#REF!</definedName>
    <definedName name="_197">[6]LIS183!#REF!</definedName>
    <definedName name="_198" localSheetId="14">[7]LIS183!#REF!</definedName>
    <definedName name="_198" localSheetId="15">[7]LIS183!#REF!</definedName>
    <definedName name="_198" localSheetId="3">[6]LIS183!#REF!</definedName>
    <definedName name="_198" localSheetId="6">[6]LIS183!#REF!</definedName>
    <definedName name="_198" localSheetId="7">[6]LIS183!#REF!</definedName>
    <definedName name="_198">[6]LIS183!#REF!</definedName>
    <definedName name="_199" localSheetId="14">[7]LIS183!#REF!</definedName>
    <definedName name="_199" localSheetId="15">[7]LIS183!#REF!</definedName>
    <definedName name="_199" localSheetId="3">[6]LIS183!#REF!</definedName>
    <definedName name="_199" localSheetId="6">[6]LIS183!#REF!</definedName>
    <definedName name="_199" localSheetId="7">[6]LIS183!#REF!</definedName>
    <definedName name="_199">[6]LIS183!#REF!</definedName>
    <definedName name="_2" localSheetId="14">[7]LIS183!#REF!</definedName>
    <definedName name="_2" localSheetId="15">[7]LIS183!#REF!</definedName>
    <definedName name="_2" localSheetId="3">[6]LIS183!#REF!</definedName>
    <definedName name="_2" localSheetId="6">[6]LIS183!#REF!</definedName>
    <definedName name="_2" localSheetId="7">[6]LIS183!#REF!</definedName>
    <definedName name="_2">[6]LIS183!#REF!</definedName>
    <definedName name="_20" localSheetId="14">[7]LIS183!#REF!</definedName>
    <definedName name="_20" localSheetId="15">[7]LIS183!#REF!</definedName>
    <definedName name="_20" localSheetId="3">[6]LIS183!#REF!</definedName>
    <definedName name="_20" localSheetId="6">[6]LIS183!#REF!</definedName>
    <definedName name="_20" localSheetId="7">[6]LIS183!#REF!</definedName>
    <definedName name="_20">[6]LIS183!#REF!</definedName>
    <definedName name="_21" localSheetId="14">[7]LIS183!#REF!</definedName>
    <definedName name="_21" localSheetId="15">[7]LIS183!#REF!</definedName>
    <definedName name="_21" localSheetId="3">[6]LIS183!#REF!</definedName>
    <definedName name="_21" localSheetId="6">[6]LIS183!#REF!</definedName>
    <definedName name="_21" localSheetId="7">[6]LIS183!#REF!</definedName>
    <definedName name="_21">[6]LIS183!#REF!</definedName>
    <definedName name="_22" localSheetId="14">[7]LIS183!#REF!</definedName>
    <definedName name="_22" localSheetId="15">[7]LIS183!#REF!</definedName>
    <definedName name="_22" localSheetId="3">[6]LIS183!#REF!</definedName>
    <definedName name="_22" localSheetId="6">[6]LIS183!#REF!</definedName>
    <definedName name="_22" localSheetId="7">[6]LIS183!#REF!</definedName>
    <definedName name="_22">[6]LIS183!#REF!</definedName>
    <definedName name="_23" localSheetId="14">[7]LIS183!#REF!</definedName>
    <definedName name="_23" localSheetId="15">[7]LIS183!#REF!</definedName>
    <definedName name="_23" localSheetId="3">[6]LIS183!#REF!</definedName>
    <definedName name="_23" localSheetId="6">[6]LIS183!#REF!</definedName>
    <definedName name="_23" localSheetId="7">[6]LIS183!#REF!</definedName>
    <definedName name="_23">[6]LIS183!#REF!</definedName>
    <definedName name="_24" localSheetId="14">[7]LIS183!#REF!</definedName>
    <definedName name="_24" localSheetId="15">[7]LIS183!#REF!</definedName>
    <definedName name="_24" localSheetId="3">[6]LIS183!#REF!</definedName>
    <definedName name="_24" localSheetId="6">[6]LIS183!#REF!</definedName>
    <definedName name="_24" localSheetId="7">[6]LIS183!#REF!</definedName>
    <definedName name="_24">[6]LIS183!#REF!</definedName>
    <definedName name="_25" localSheetId="14">[7]LIS183!#REF!</definedName>
    <definedName name="_25" localSheetId="15">[7]LIS183!#REF!</definedName>
    <definedName name="_25" localSheetId="3">[6]LIS183!#REF!</definedName>
    <definedName name="_25" localSheetId="6">[6]LIS183!#REF!</definedName>
    <definedName name="_25" localSheetId="7">[6]LIS183!#REF!</definedName>
    <definedName name="_25">[6]LIS183!#REF!</definedName>
    <definedName name="_26" localSheetId="14">[7]LIS183!#REF!</definedName>
    <definedName name="_26" localSheetId="15">[7]LIS183!#REF!</definedName>
    <definedName name="_26" localSheetId="3">[6]LIS183!#REF!</definedName>
    <definedName name="_26" localSheetId="6">[6]LIS183!#REF!</definedName>
    <definedName name="_26" localSheetId="7">[6]LIS183!#REF!</definedName>
    <definedName name="_26">[6]LIS183!#REF!</definedName>
    <definedName name="_27" localSheetId="14">[7]LIS183!#REF!</definedName>
    <definedName name="_27" localSheetId="15">[7]LIS183!#REF!</definedName>
    <definedName name="_27" localSheetId="3">[6]LIS183!#REF!</definedName>
    <definedName name="_27" localSheetId="6">[6]LIS183!#REF!</definedName>
    <definedName name="_27" localSheetId="7">[6]LIS183!#REF!</definedName>
    <definedName name="_27">[6]LIS183!#REF!</definedName>
    <definedName name="_28" localSheetId="14">[7]LIS183!#REF!</definedName>
    <definedName name="_28" localSheetId="15">[7]LIS183!#REF!</definedName>
    <definedName name="_28" localSheetId="3">[6]LIS183!#REF!</definedName>
    <definedName name="_28" localSheetId="6">[6]LIS183!#REF!</definedName>
    <definedName name="_28" localSheetId="7">[6]LIS183!#REF!</definedName>
    <definedName name="_28">[6]LIS183!#REF!</definedName>
    <definedName name="_29" localSheetId="14">[7]LIS183!#REF!</definedName>
    <definedName name="_29" localSheetId="15">[7]LIS183!#REF!</definedName>
    <definedName name="_29" localSheetId="3">[6]LIS183!#REF!</definedName>
    <definedName name="_29" localSheetId="6">[6]LIS183!#REF!</definedName>
    <definedName name="_29" localSheetId="7">[6]LIS183!#REF!</definedName>
    <definedName name="_29">[6]LIS183!#REF!</definedName>
    <definedName name="_3" localSheetId="14">[7]LIS183!#REF!</definedName>
    <definedName name="_3" localSheetId="15">[7]LIS183!#REF!</definedName>
    <definedName name="_3" localSheetId="3">[6]LIS183!#REF!</definedName>
    <definedName name="_3" localSheetId="6">[6]LIS183!#REF!</definedName>
    <definedName name="_3" localSheetId="7">[6]LIS183!#REF!</definedName>
    <definedName name="_3">[6]LIS183!#REF!</definedName>
    <definedName name="_30" localSheetId="14">[7]LIS183!#REF!</definedName>
    <definedName name="_30" localSheetId="15">[7]LIS183!#REF!</definedName>
    <definedName name="_30" localSheetId="3">[6]LIS183!#REF!</definedName>
    <definedName name="_30" localSheetId="6">[6]LIS183!#REF!</definedName>
    <definedName name="_30" localSheetId="7">[6]LIS183!#REF!</definedName>
    <definedName name="_30">[6]LIS183!#REF!</definedName>
    <definedName name="_31" localSheetId="14">[7]LIS183!#REF!</definedName>
    <definedName name="_31" localSheetId="15">[7]LIS183!#REF!</definedName>
    <definedName name="_31" localSheetId="3">[6]LIS183!#REF!</definedName>
    <definedName name="_31" localSheetId="6">[6]LIS183!#REF!</definedName>
    <definedName name="_31" localSheetId="7">[6]LIS183!#REF!</definedName>
    <definedName name="_31">[6]LIS183!#REF!</definedName>
    <definedName name="_32" localSheetId="14">[7]LIS183!#REF!</definedName>
    <definedName name="_32" localSheetId="15">[7]LIS183!#REF!</definedName>
    <definedName name="_32" localSheetId="3">[6]LIS183!#REF!</definedName>
    <definedName name="_32" localSheetId="6">[6]LIS183!#REF!</definedName>
    <definedName name="_32" localSheetId="7">[6]LIS183!#REF!</definedName>
    <definedName name="_32">[6]LIS183!#REF!</definedName>
    <definedName name="_33" localSheetId="14">[7]LIS183!#REF!</definedName>
    <definedName name="_33" localSheetId="15">[7]LIS183!#REF!</definedName>
    <definedName name="_33" localSheetId="3">[6]LIS183!#REF!</definedName>
    <definedName name="_33" localSheetId="6">[6]LIS183!#REF!</definedName>
    <definedName name="_33" localSheetId="7">[6]LIS183!#REF!</definedName>
    <definedName name="_33">[6]LIS183!#REF!</definedName>
    <definedName name="_34" localSheetId="14">[7]LIS183!#REF!</definedName>
    <definedName name="_34" localSheetId="15">[7]LIS183!#REF!</definedName>
    <definedName name="_34" localSheetId="3">[6]LIS183!#REF!</definedName>
    <definedName name="_34" localSheetId="6">[6]LIS183!#REF!</definedName>
    <definedName name="_34" localSheetId="7">[6]LIS183!#REF!</definedName>
    <definedName name="_34">[6]LIS183!#REF!</definedName>
    <definedName name="_35" localSheetId="14">[7]LIS183!#REF!</definedName>
    <definedName name="_35" localSheetId="15">[7]LIS183!#REF!</definedName>
    <definedName name="_35" localSheetId="3">[6]LIS183!#REF!</definedName>
    <definedName name="_35" localSheetId="6">[6]LIS183!#REF!</definedName>
    <definedName name="_35" localSheetId="7">[6]LIS183!#REF!</definedName>
    <definedName name="_35">[6]LIS183!#REF!</definedName>
    <definedName name="_36" localSheetId="14">[7]LIS183!#REF!</definedName>
    <definedName name="_36" localSheetId="15">[7]LIS183!#REF!</definedName>
    <definedName name="_36" localSheetId="3">[6]LIS183!#REF!</definedName>
    <definedName name="_36" localSheetId="6">[6]LIS183!#REF!</definedName>
    <definedName name="_36" localSheetId="7">[6]LIS183!#REF!</definedName>
    <definedName name="_36">[6]LIS183!#REF!</definedName>
    <definedName name="_37" localSheetId="14">[7]LIS183!#REF!</definedName>
    <definedName name="_37" localSheetId="15">[7]LIS183!#REF!</definedName>
    <definedName name="_37" localSheetId="3">[6]LIS183!#REF!</definedName>
    <definedName name="_37" localSheetId="6">[6]LIS183!#REF!</definedName>
    <definedName name="_37" localSheetId="7">[6]LIS183!#REF!</definedName>
    <definedName name="_37">[6]LIS183!#REF!</definedName>
    <definedName name="_38" localSheetId="14">[7]LIS183!#REF!</definedName>
    <definedName name="_38" localSheetId="15">[7]LIS183!#REF!</definedName>
    <definedName name="_38" localSheetId="3">[6]LIS183!#REF!</definedName>
    <definedName name="_38" localSheetId="6">[6]LIS183!#REF!</definedName>
    <definedName name="_38" localSheetId="7">[6]LIS183!#REF!</definedName>
    <definedName name="_38">[6]LIS183!#REF!</definedName>
    <definedName name="_39" localSheetId="14">[7]LIS183!#REF!</definedName>
    <definedName name="_39" localSheetId="15">[7]LIS183!#REF!</definedName>
    <definedName name="_39" localSheetId="3">[6]LIS183!#REF!</definedName>
    <definedName name="_39" localSheetId="6">[6]LIS183!#REF!</definedName>
    <definedName name="_39" localSheetId="7">[6]LIS183!#REF!</definedName>
    <definedName name="_39">[6]LIS183!#REF!</definedName>
    <definedName name="_4" localSheetId="14">[7]LIS183!#REF!</definedName>
    <definedName name="_4" localSheetId="15">[7]LIS183!#REF!</definedName>
    <definedName name="_4" localSheetId="3">[6]LIS183!#REF!</definedName>
    <definedName name="_4" localSheetId="6">[6]LIS183!#REF!</definedName>
    <definedName name="_4" localSheetId="7">[6]LIS183!#REF!</definedName>
    <definedName name="_4">[6]LIS183!#REF!</definedName>
    <definedName name="_40" localSheetId="14">[7]LIS183!#REF!</definedName>
    <definedName name="_40" localSheetId="15">[7]LIS183!#REF!</definedName>
    <definedName name="_40" localSheetId="3">[6]LIS183!#REF!</definedName>
    <definedName name="_40" localSheetId="6">[6]LIS183!#REF!</definedName>
    <definedName name="_40" localSheetId="7">[6]LIS183!#REF!</definedName>
    <definedName name="_40">[6]LIS183!#REF!</definedName>
    <definedName name="_41" localSheetId="14">[7]LIS183!#REF!</definedName>
    <definedName name="_41" localSheetId="15">[7]LIS183!#REF!</definedName>
    <definedName name="_41" localSheetId="3">[6]LIS183!#REF!</definedName>
    <definedName name="_41" localSheetId="6">[6]LIS183!#REF!</definedName>
    <definedName name="_41" localSheetId="7">[6]LIS183!#REF!</definedName>
    <definedName name="_41">[6]LIS183!#REF!</definedName>
    <definedName name="_42" localSheetId="14">[7]LIS183!#REF!</definedName>
    <definedName name="_42" localSheetId="15">[7]LIS183!#REF!</definedName>
    <definedName name="_42" localSheetId="3">[6]LIS183!#REF!</definedName>
    <definedName name="_42" localSheetId="6">[6]LIS183!#REF!</definedName>
    <definedName name="_42" localSheetId="7">[6]LIS183!#REF!</definedName>
    <definedName name="_42">[6]LIS183!#REF!</definedName>
    <definedName name="_43" localSheetId="14">[7]LIS183!#REF!</definedName>
    <definedName name="_43" localSheetId="15">[7]LIS183!#REF!</definedName>
    <definedName name="_43" localSheetId="3">[6]LIS183!#REF!</definedName>
    <definedName name="_43" localSheetId="6">[6]LIS183!#REF!</definedName>
    <definedName name="_43" localSheetId="7">[6]LIS183!#REF!</definedName>
    <definedName name="_43">[6]LIS183!#REF!</definedName>
    <definedName name="_44" localSheetId="14">[7]LIS183!#REF!</definedName>
    <definedName name="_44" localSheetId="15">[7]LIS183!#REF!</definedName>
    <definedName name="_44" localSheetId="3">[6]LIS183!#REF!</definedName>
    <definedName name="_44" localSheetId="6">[6]LIS183!#REF!</definedName>
    <definedName name="_44" localSheetId="7">[6]LIS183!#REF!</definedName>
    <definedName name="_44">[6]LIS183!#REF!</definedName>
    <definedName name="_45" localSheetId="14">[7]LIS183!#REF!</definedName>
    <definedName name="_45" localSheetId="15">[7]LIS183!#REF!</definedName>
    <definedName name="_45" localSheetId="3">[6]LIS183!#REF!</definedName>
    <definedName name="_45" localSheetId="6">[6]LIS183!#REF!</definedName>
    <definedName name="_45" localSheetId="7">[6]LIS183!#REF!</definedName>
    <definedName name="_45">[6]LIS183!#REF!</definedName>
    <definedName name="_46" localSheetId="14">[7]LIS183!#REF!</definedName>
    <definedName name="_46" localSheetId="15">[7]LIS183!#REF!</definedName>
    <definedName name="_46" localSheetId="3">[6]LIS183!#REF!</definedName>
    <definedName name="_46" localSheetId="6">[6]LIS183!#REF!</definedName>
    <definedName name="_46" localSheetId="7">[6]LIS183!#REF!</definedName>
    <definedName name="_46">[6]LIS183!#REF!</definedName>
    <definedName name="_47" localSheetId="14">[7]LIS183!#REF!</definedName>
    <definedName name="_47" localSheetId="15">[7]LIS183!#REF!</definedName>
    <definedName name="_47" localSheetId="3">[6]LIS183!#REF!</definedName>
    <definedName name="_47" localSheetId="6">[6]LIS183!#REF!</definedName>
    <definedName name="_47" localSheetId="7">[6]LIS183!#REF!</definedName>
    <definedName name="_47">[6]LIS183!#REF!</definedName>
    <definedName name="_48" localSheetId="14">[7]LIS183!#REF!</definedName>
    <definedName name="_48" localSheetId="15">[7]LIS183!#REF!</definedName>
    <definedName name="_48" localSheetId="3">[6]LIS183!#REF!</definedName>
    <definedName name="_48" localSheetId="6">[6]LIS183!#REF!</definedName>
    <definedName name="_48" localSheetId="7">[6]LIS183!#REF!</definedName>
    <definedName name="_48">[6]LIS183!#REF!</definedName>
    <definedName name="_49" localSheetId="14">[7]LIS183!#REF!</definedName>
    <definedName name="_49" localSheetId="15">[7]LIS183!#REF!</definedName>
    <definedName name="_49" localSheetId="3">[6]LIS183!#REF!</definedName>
    <definedName name="_49" localSheetId="6">[6]LIS183!#REF!</definedName>
    <definedName name="_49" localSheetId="7">[6]LIS183!#REF!</definedName>
    <definedName name="_49">[6]LIS183!#REF!</definedName>
    <definedName name="_5" localSheetId="14">[7]LIS183!#REF!</definedName>
    <definedName name="_5" localSheetId="15">[7]LIS183!#REF!</definedName>
    <definedName name="_5" localSheetId="3">[6]LIS183!#REF!</definedName>
    <definedName name="_5" localSheetId="6">[6]LIS183!#REF!</definedName>
    <definedName name="_5" localSheetId="7">[6]LIS183!#REF!</definedName>
    <definedName name="_5">[6]LIS183!#REF!</definedName>
    <definedName name="_50" localSheetId="14">[7]LIS183!#REF!</definedName>
    <definedName name="_50" localSheetId="15">[7]LIS183!#REF!</definedName>
    <definedName name="_50" localSheetId="3">[6]LIS183!#REF!</definedName>
    <definedName name="_50" localSheetId="6">[6]LIS183!#REF!</definedName>
    <definedName name="_50" localSheetId="7">[6]LIS183!#REF!</definedName>
    <definedName name="_50">[6]LIS183!#REF!</definedName>
    <definedName name="_51" localSheetId="14">[7]LIS183!#REF!</definedName>
    <definedName name="_51" localSheetId="15">[7]LIS183!#REF!</definedName>
    <definedName name="_51" localSheetId="3">[6]LIS183!#REF!</definedName>
    <definedName name="_51" localSheetId="6">[6]LIS183!#REF!</definedName>
    <definedName name="_51" localSheetId="7">[6]LIS183!#REF!</definedName>
    <definedName name="_51">[6]LIS183!#REF!</definedName>
    <definedName name="_52" localSheetId="14">[7]LIS183!#REF!</definedName>
    <definedName name="_52" localSheetId="15">[7]LIS183!#REF!</definedName>
    <definedName name="_52" localSheetId="3">[6]LIS183!#REF!</definedName>
    <definedName name="_52" localSheetId="6">[6]LIS183!#REF!</definedName>
    <definedName name="_52" localSheetId="7">[6]LIS183!#REF!</definedName>
    <definedName name="_52">[6]LIS183!#REF!</definedName>
    <definedName name="_53" localSheetId="14">[7]LIS183!#REF!</definedName>
    <definedName name="_53" localSheetId="15">[7]LIS183!#REF!</definedName>
    <definedName name="_53" localSheetId="3">[6]LIS183!#REF!</definedName>
    <definedName name="_53" localSheetId="6">[6]LIS183!#REF!</definedName>
    <definedName name="_53" localSheetId="7">[6]LIS183!#REF!</definedName>
    <definedName name="_53">[6]LIS183!#REF!</definedName>
    <definedName name="_54" localSheetId="14">[7]LIS183!#REF!</definedName>
    <definedName name="_54" localSheetId="15">[7]LIS183!#REF!</definedName>
    <definedName name="_54" localSheetId="3">[6]LIS183!#REF!</definedName>
    <definedName name="_54" localSheetId="6">[6]LIS183!#REF!</definedName>
    <definedName name="_54" localSheetId="7">[6]LIS183!#REF!</definedName>
    <definedName name="_54">[6]LIS183!#REF!</definedName>
    <definedName name="_55" localSheetId="14">[7]LIS183!#REF!</definedName>
    <definedName name="_55" localSheetId="15">[7]LIS183!#REF!</definedName>
    <definedName name="_55" localSheetId="3">[6]LIS183!#REF!</definedName>
    <definedName name="_55" localSheetId="6">[6]LIS183!#REF!</definedName>
    <definedName name="_55" localSheetId="7">[6]LIS183!#REF!</definedName>
    <definedName name="_55">[6]LIS183!#REF!</definedName>
    <definedName name="_56" localSheetId="14">[7]LIS183!#REF!</definedName>
    <definedName name="_56" localSheetId="15">[7]LIS183!#REF!</definedName>
    <definedName name="_56" localSheetId="3">[6]LIS183!#REF!</definedName>
    <definedName name="_56" localSheetId="6">[6]LIS183!#REF!</definedName>
    <definedName name="_56" localSheetId="7">[6]LIS183!#REF!</definedName>
    <definedName name="_56">[6]LIS183!#REF!</definedName>
    <definedName name="_57" localSheetId="14">[7]LIS183!#REF!</definedName>
    <definedName name="_57" localSheetId="15">[7]LIS183!#REF!</definedName>
    <definedName name="_57" localSheetId="3">[6]LIS183!#REF!</definedName>
    <definedName name="_57" localSheetId="6">[6]LIS183!#REF!</definedName>
    <definedName name="_57" localSheetId="7">[6]LIS183!#REF!</definedName>
    <definedName name="_57">[6]LIS183!#REF!</definedName>
    <definedName name="_58" localSheetId="14">[7]LIS183!#REF!</definedName>
    <definedName name="_58" localSheetId="15">[7]LIS183!#REF!</definedName>
    <definedName name="_58" localSheetId="3">[6]LIS183!#REF!</definedName>
    <definedName name="_58" localSheetId="6">[6]LIS183!#REF!</definedName>
    <definedName name="_58" localSheetId="7">[6]LIS183!#REF!</definedName>
    <definedName name="_58">[6]LIS183!#REF!</definedName>
    <definedName name="_59" localSheetId="14">[7]LIS183!#REF!</definedName>
    <definedName name="_59" localSheetId="15">[7]LIS183!#REF!</definedName>
    <definedName name="_59" localSheetId="3">[6]LIS183!#REF!</definedName>
    <definedName name="_59" localSheetId="6">[6]LIS183!#REF!</definedName>
    <definedName name="_59" localSheetId="7">[6]LIS183!#REF!</definedName>
    <definedName name="_59">[6]LIS183!#REF!</definedName>
    <definedName name="_6" localSheetId="14">[7]LIS183!#REF!</definedName>
    <definedName name="_6" localSheetId="15">[7]LIS183!#REF!</definedName>
    <definedName name="_6" localSheetId="3">[6]LIS183!#REF!</definedName>
    <definedName name="_6" localSheetId="6">[6]LIS183!#REF!</definedName>
    <definedName name="_6" localSheetId="7">[6]LIS183!#REF!</definedName>
    <definedName name="_6">[6]LIS183!#REF!</definedName>
    <definedName name="_60" localSheetId="14">[7]LIS183!#REF!</definedName>
    <definedName name="_60" localSheetId="15">[7]LIS183!#REF!</definedName>
    <definedName name="_60" localSheetId="3">[6]LIS183!#REF!</definedName>
    <definedName name="_60" localSheetId="6">[6]LIS183!#REF!</definedName>
    <definedName name="_60" localSheetId="7">[6]LIS183!#REF!</definedName>
    <definedName name="_60">[6]LIS183!#REF!</definedName>
    <definedName name="_61" localSheetId="14">[7]LIS183!#REF!</definedName>
    <definedName name="_61" localSheetId="15">[7]LIS183!#REF!</definedName>
    <definedName name="_61" localSheetId="3">[6]LIS183!#REF!</definedName>
    <definedName name="_61" localSheetId="6">[6]LIS183!#REF!</definedName>
    <definedName name="_61" localSheetId="7">[6]LIS183!#REF!</definedName>
    <definedName name="_61">[6]LIS183!#REF!</definedName>
    <definedName name="_62" localSheetId="14">[7]LIS183!#REF!</definedName>
    <definedName name="_62" localSheetId="15">[7]LIS183!#REF!</definedName>
    <definedName name="_62" localSheetId="3">[6]LIS183!#REF!</definedName>
    <definedName name="_62" localSheetId="6">[6]LIS183!#REF!</definedName>
    <definedName name="_62" localSheetId="7">[6]LIS183!#REF!</definedName>
    <definedName name="_62">[6]LIS183!#REF!</definedName>
    <definedName name="_63" localSheetId="14">[7]LIS183!#REF!</definedName>
    <definedName name="_63" localSheetId="15">[7]LIS183!#REF!</definedName>
    <definedName name="_63" localSheetId="3">[6]LIS183!#REF!</definedName>
    <definedName name="_63" localSheetId="6">[6]LIS183!#REF!</definedName>
    <definedName name="_63" localSheetId="7">[6]LIS183!#REF!</definedName>
    <definedName name="_63">[6]LIS183!#REF!</definedName>
    <definedName name="_64" localSheetId="14">[7]LIS183!#REF!</definedName>
    <definedName name="_64" localSheetId="15">[7]LIS183!#REF!</definedName>
    <definedName name="_64" localSheetId="3">[6]LIS183!#REF!</definedName>
    <definedName name="_64" localSheetId="6">[6]LIS183!#REF!</definedName>
    <definedName name="_64" localSheetId="7">[6]LIS183!#REF!</definedName>
    <definedName name="_64">[6]LIS183!#REF!</definedName>
    <definedName name="_65" localSheetId="14">[7]LIS183!#REF!</definedName>
    <definedName name="_65" localSheetId="15">[7]LIS183!#REF!</definedName>
    <definedName name="_65" localSheetId="3">[6]LIS183!#REF!</definedName>
    <definedName name="_65" localSheetId="6">[6]LIS183!#REF!</definedName>
    <definedName name="_65" localSheetId="7">[6]LIS183!#REF!</definedName>
    <definedName name="_65">[6]LIS183!#REF!</definedName>
    <definedName name="_66" localSheetId="14">[7]LIS183!#REF!</definedName>
    <definedName name="_66" localSheetId="15">[7]LIS183!#REF!</definedName>
    <definedName name="_66" localSheetId="3">[6]LIS183!#REF!</definedName>
    <definedName name="_66" localSheetId="6">[6]LIS183!#REF!</definedName>
    <definedName name="_66" localSheetId="7">[6]LIS183!#REF!</definedName>
    <definedName name="_66">[6]LIS183!#REF!</definedName>
    <definedName name="_67" localSheetId="14">[7]LIS183!#REF!</definedName>
    <definedName name="_67" localSheetId="15">[7]LIS183!#REF!</definedName>
    <definedName name="_67" localSheetId="3">[6]LIS183!#REF!</definedName>
    <definedName name="_67" localSheetId="6">[6]LIS183!#REF!</definedName>
    <definedName name="_67" localSheetId="7">[6]LIS183!#REF!</definedName>
    <definedName name="_67">[6]LIS183!#REF!</definedName>
    <definedName name="_68" localSheetId="14">[7]LIS183!#REF!</definedName>
    <definedName name="_68" localSheetId="15">[7]LIS183!#REF!</definedName>
    <definedName name="_68" localSheetId="3">[6]LIS183!#REF!</definedName>
    <definedName name="_68" localSheetId="6">[6]LIS183!#REF!</definedName>
    <definedName name="_68" localSheetId="7">[6]LIS183!#REF!</definedName>
    <definedName name="_68">[6]LIS183!#REF!</definedName>
    <definedName name="_69" localSheetId="14">[7]LIS183!#REF!</definedName>
    <definedName name="_69" localSheetId="15">[7]LIS183!#REF!</definedName>
    <definedName name="_69" localSheetId="3">[6]LIS183!#REF!</definedName>
    <definedName name="_69" localSheetId="6">[6]LIS183!#REF!</definedName>
    <definedName name="_69" localSheetId="7">[6]LIS183!#REF!</definedName>
    <definedName name="_69">[6]LIS183!#REF!</definedName>
    <definedName name="_7" localSheetId="14">[7]LIS183!#REF!</definedName>
    <definedName name="_7" localSheetId="15">[7]LIS183!#REF!</definedName>
    <definedName name="_7" localSheetId="3">[6]LIS183!#REF!</definedName>
    <definedName name="_7" localSheetId="6">[6]LIS183!#REF!</definedName>
    <definedName name="_7" localSheetId="7">[6]LIS183!#REF!</definedName>
    <definedName name="_7">[6]LIS183!#REF!</definedName>
    <definedName name="_70" localSheetId="14">[7]LIS183!#REF!</definedName>
    <definedName name="_70" localSheetId="15">[7]LIS183!#REF!</definedName>
    <definedName name="_70" localSheetId="3">[6]LIS183!#REF!</definedName>
    <definedName name="_70" localSheetId="6">[6]LIS183!#REF!</definedName>
    <definedName name="_70" localSheetId="7">[6]LIS183!#REF!</definedName>
    <definedName name="_70">[6]LIS183!#REF!</definedName>
    <definedName name="_71" localSheetId="14">[7]LIS183!#REF!</definedName>
    <definedName name="_71" localSheetId="15">[7]LIS183!#REF!</definedName>
    <definedName name="_71" localSheetId="3">[6]LIS183!#REF!</definedName>
    <definedName name="_71" localSheetId="6">[6]LIS183!#REF!</definedName>
    <definedName name="_71" localSheetId="7">[6]LIS183!#REF!</definedName>
    <definedName name="_71">[6]LIS183!#REF!</definedName>
    <definedName name="_72" localSheetId="14">[7]LIS183!#REF!</definedName>
    <definedName name="_72" localSheetId="15">[7]LIS183!#REF!</definedName>
    <definedName name="_72" localSheetId="3">[6]LIS183!#REF!</definedName>
    <definedName name="_72" localSheetId="6">[6]LIS183!#REF!</definedName>
    <definedName name="_72" localSheetId="7">[6]LIS183!#REF!</definedName>
    <definedName name="_72">[6]LIS183!#REF!</definedName>
    <definedName name="_73" localSheetId="14">[7]LIS183!#REF!</definedName>
    <definedName name="_73" localSheetId="15">[7]LIS183!#REF!</definedName>
    <definedName name="_73" localSheetId="3">[6]LIS183!#REF!</definedName>
    <definedName name="_73" localSheetId="6">[6]LIS183!#REF!</definedName>
    <definedName name="_73" localSheetId="7">[6]LIS183!#REF!</definedName>
    <definedName name="_73">[6]LIS183!#REF!</definedName>
    <definedName name="_74" localSheetId="14">[7]LIS183!#REF!</definedName>
    <definedName name="_74" localSheetId="15">[7]LIS183!#REF!</definedName>
    <definedName name="_74" localSheetId="3">[6]LIS183!#REF!</definedName>
    <definedName name="_74" localSheetId="6">[6]LIS183!#REF!</definedName>
    <definedName name="_74" localSheetId="7">[6]LIS183!#REF!</definedName>
    <definedName name="_74">[6]LIS183!#REF!</definedName>
    <definedName name="_75" localSheetId="14">[7]LIS183!#REF!</definedName>
    <definedName name="_75" localSheetId="15">[7]LIS183!#REF!</definedName>
    <definedName name="_75" localSheetId="3">[6]LIS183!#REF!</definedName>
    <definedName name="_75" localSheetId="6">[6]LIS183!#REF!</definedName>
    <definedName name="_75" localSheetId="7">[6]LIS183!#REF!</definedName>
    <definedName name="_75">[6]LIS183!#REF!</definedName>
    <definedName name="_76" localSheetId="14">[7]LIS183!#REF!</definedName>
    <definedName name="_76" localSheetId="15">[7]LIS183!#REF!</definedName>
    <definedName name="_76" localSheetId="3">[6]LIS183!#REF!</definedName>
    <definedName name="_76" localSheetId="6">[6]LIS183!#REF!</definedName>
    <definedName name="_76" localSheetId="7">[6]LIS183!#REF!</definedName>
    <definedName name="_76">[6]LIS183!#REF!</definedName>
    <definedName name="_77" localSheetId="14">[7]LIS183!#REF!</definedName>
    <definedName name="_77" localSheetId="15">[7]LIS183!#REF!</definedName>
    <definedName name="_77" localSheetId="3">[6]LIS183!#REF!</definedName>
    <definedName name="_77" localSheetId="6">[6]LIS183!#REF!</definedName>
    <definedName name="_77" localSheetId="7">[6]LIS183!#REF!</definedName>
    <definedName name="_77">[6]LIS183!#REF!</definedName>
    <definedName name="_78" localSheetId="14">[7]LIS183!#REF!</definedName>
    <definedName name="_78" localSheetId="15">[7]LIS183!#REF!</definedName>
    <definedName name="_78" localSheetId="3">[6]LIS183!#REF!</definedName>
    <definedName name="_78" localSheetId="6">[6]LIS183!#REF!</definedName>
    <definedName name="_78" localSheetId="7">[6]LIS183!#REF!</definedName>
    <definedName name="_78">[6]LIS183!#REF!</definedName>
    <definedName name="_79" localSheetId="14">[7]LIS183!#REF!</definedName>
    <definedName name="_79" localSheetId="15">[7]LIS183!#REF!</definedName>
    <definedName name="_79" localSheetId="3">[6]LIS183!#REF!</definedName>
    <definedName name="_79" localSheetId="6">[6]LIS183!#REF!</definedName>
    <definedName name="_79" localSheetId="7">[6]LIS183!#REF!</definedName>
    <definedName name="_79">[6]LIS183!#REF!</definedName>
    <definedName name="_8" localSheetId="14">[7]LIS183!#REF!</definedName>
    <definedName name="_8" localSheetId="15">[7]LIS183!#REF!</definedName>
    <definedName name="_8" localSheetId="3">[6]LIS183!#REF!</definedName>
    <definedName name="_8" localSheetId="6">[6]LIS183!#REF!</definedName>
    <definedName name="_8" localSheetId="7">[6]LIS183!#REF!</definedName>
    <definedName name="_8">[6]LIS183!#REF!</definedName>
    <definedName name="_80" localSheetId="14">[7]LIS183!#REF!</definedName>
    <definedName name="_80" localSheetId="15">[7]LIS183!#REF!</definedName>
    <definedName name="_80" localSheetId="3">[6]LIS183!#REF!</definedName>
    <definedName name="_80" localSheetId="6">[6]LIS183!#REF!</definedName>
    <definedName name="_80" localSheetId="7">[6]LIS183!#REF!</definedName>
    <definedName name="_80">[6]LIS183!#REF!</definedName>
    <definedName name="_81" localSheetId="14">[7]LIS183!#REF!</definedName>
    <definedName name="_81" localSheetId="15">[7]LIS183!#REF!</definedName>
    <definedName name="_81" localSheetId="3">[6]LIS183!#REF!</definedName>
    <definedName name="_81" localSheetId="6">[6]LIS183!#REF!</definedName>
    <definedName name="_81" localSheetId="7">[6]LIS183!#REF!</definedName>
    <definedName name="_81">[6]LIS183!#REF!</definedName>
    <definedName name="_82" localSheetId="14">[7]LIS183!#REF!</definedName>
    <definedName name="_82" localSheetId="15">[7]LIS183!#REF!</definedName>
    <definedName name="_82" localSheetId="3">[6]LIS183!#REF!</definedName>
    <definedName name="_82" localSheetId="6">[6]LIS183!#REF!</definedName>
    <definedName name="_82" localSheetId="7">[6]LIS183!#REF!</definedName>
    <definedName name="_82">[6]LIS183!#REF!</definedName>
    <definedName name="_83" localSheetId="14">[7]LIS183!#REF!</definedName>
    <definedName name="_83" localSheetId="15">[7]LIS183!#REF!</definedName>
    <definedName name="_83" localSheetId="3">[6]LIS183!#REF!</definedName>
    <definedName name="_83" localSheetId="6">[6]LIS183!#REF!</definedName>
    <definedName name="_83" localSheetId="7">[6]LIS183!#REF!</definedName>
    <definedName name="_83">[6]LIS183!#REF!</definedName>
    <definedName name="_84" localSheetId="14">[7]LIS183!#REF!</definedName>
    <definedName name="_84" localSheetId="15">[7]LIS183!#REF!</definedName>
    <definedName name="_84" localSheetId="3">[6]LIS183!#REF!</definedName>
    <definedName name="_84" localSheetId="6">[6]LIS183!#REF!</definedName>
    <definedName name="_84" localSheetId="7">[6]LIS183!#REF!</definedName>
    <definedName name="_84">[6]LIS183!#REF!</definedName>
    <definedName name="_85" localSheetId="14">[7]LIS183!#REF!</definedName>
    <definedName name="_85" localSheetId="15">[7]LIS183!#REF!</definedName>
    <definedName name="_85" localSheetId="3">[6]LIS183!#REF!</definedName>
    <definedName name="_85" localSheetId="6">[6]LIS183!#REF!</definedName>
    <definedName name="_85" localSheetId="7">[6]LIS183!#REF!</definedName>
    <definedName name="_85">[6]LIS183!#REF!</definedName>
    <definedName name="_86" localSheetId="14">[7]LIS183!#REF!</definedName>
    <definedName name="_86" localSheetId="15">[7]LIS183!#REF!</definedName>
    <definedName name="_86" localSheetId="3">[6]LIS183!#REF!</definedName>
    <definedName name="_86" localSheetId="6">[6]LIS183!#REF!</definedName>
    <definedName name="_86" localSheetId="7">[6]LIS183!#REF!</definedName>
    <definedName name="_86">[6]LIS183!#REF!</definedName>
    <definedName name="_87" localSheetId="14">[7]LIS183!#REF!</definedName>
    <definedName name="_87" localSheetId="15">[7]LIS183!#REF!</definedName>
    <definedName name="_87" localSheetId="3">[6]LIS183!#REF!</definedName>
    <definedName name="_87" localSheetId="6">[6]LIS183!#REF!</definedName>
    <definedName name="_87" localSheetId="7">[6]LIS183!#REF!</definedName>
    <definedName name="_87">[6]LIS183!#REF!</definedName>
    <definedName name="_88" localSheetId="14">[7]LIS183!#REF!</definedName>
    <definedName name="_88" localSheetId="15">[7]LIS183!#REF!</definedName>
    <definedName name="_88" localSheetId="3">[6]LIS183!#REF!</definedName>
    <definedName name="_88" localSheetId="6">[6]LIS183!#REF!</definedName>
    <definedName name="_88" localSheetId="7">[6]LIS183!#REF!</definedName>
    <definedName name="_88">[6]LIS183!#REF!</definedName>
    <definedName name="_89" localSheetId="14">[7]LIS183!#REF!</definedName>
    <definedName name="_89" localSheetId="15">[7]LIS183!#REF!</definedName>
    <definedName name="_89" localSheetId="3">[6]LIS183!#REF!</definedName>
    <definedName name="_89" localSheetId="6">[6]LIS183!#REF!</definedName>
    <definedName name="_89" localSheetId="7">[6]LIS183!#REF!</definedName>
    <definedName name="_89">[6]LIS183!#REF!</definedName>
    <definedName name="_9" localSheetId="14">[7]LIS183!#REF!</definedName>
    <definedName name="_9" localSheetId="15">[7]LIS183!#REF!</definedName>
    <definedName name="_9" localSheetId="3">[6]LIS183!#REF!</definedName>
    <definedName name="_9" localSheetId="6">[6]LIS183!#REF!</definedName>
    <definedName name="_9" localSheetId="7">[6]LIS183!#REF!</definedName>
    <definedName name="_9">[6]LIS183!#REF!</definedName>
    <definedName name="_90" localSheetId="14">[7]LIS183!#REF!</definedName>
    <definedName name="_90" localSheetId="15">[7]LIS183!#REF!</definedName>
    <definedName name="_90" localSheetId="3">[6]LIS183!#REF!</definedName>
    <definedName name="_90" localSheetId="6">[6]LIS183!#REF!</definedName>
    <definedName name="_90" localSheetId="7">[6]LIS183!#REF!</definedName>
    <definedName name="_90">[6]LIS183!#REF!</definedName>
    <definedName name="_91" localSheetId="14">[7]LIS183!#REF!</definedName>
    <definedName name="_91" localSheetId="15">[7]LIS183!#REF!</definedName>
    <definedName name="_91" localSheetId="3">[6]LIS183!#REF!</definedName>
    <definedName name="_91" localSheetId="6">[6]LIS183!#REF!</definedName>
    <definedName name="_91" localSheetId="7">[6]LIS183!#REF!</definedName>
    <definedName name="_91">[6]LIS183!#REF!</definedName>
    <definedName name="_92" localSheetId="14">[7]LIS183!#REF!</definedName>
    <definedName name="_92" localSheetId="15">[7]LIS183!#REF!</definedName>
    <definedName name="_92" localSheetId="3">[6]LIS183!#REF!</definedName>
    <definedName name="_92" localSheetId="6">[6]LIS183!#REF!</definedName>
    <definedName name="_92" localSheetId="7">[6]LIS183!#REF!</definedName>
    <definedName name="_92">[6]LIS183!#REF!</definedName>
    <definedName name="_93" localSheetId="14">[7]LIS183!#REF!</definedName>
    <definedName name="_93" localSheetId="15">[7]LIS183!#REF!</definedName>
    <definedName name="_93" localSheetId="3">[6]LIS183!#REF!</definedName>
    <definedName name="_93" localSheetId="6">[6]LIS183!#REF!</definedName>
    <definedName name="_93" localSheetId="7">[6]LIS183!#REF!</definedName>
    <definedName name="_93">[6]LIS183!#REF!</definedName>
    <definedName name="_94" localSheetId="14">[7]LIS183!#REF!</definedName>
    <definedName name="_94" localSheetId="15">[7]LIS183!#REF!</definedName>
    <definedName name="_94" localSheetId="3">[6]LIS183!#REF!</definedName>
    <definedName name="_94" localSheetId="6">[6]LIS183!#REF!</definedName>
    <definedName name="_94" localSheetId="7">[6]LIS183!#REF!</definedName>
    <definedName name="_94">[6]LIS183!#REF!</definedName>
    <definedName name="_95" localSheetId="14">[7]LIS183!#REF!</definedName>
    <definedName name="_95" localSheetId="15">[7]LIS183!#REF!</definedName>
    <definedName name="_95" localSheetId="3">[6]LIS183!#REF!</definedName>
    <definedName name="_95" localSheetId="6">[6]LIS183!#REF!</definedName>
    <definedName name="_95" localSheetId="7">[6]LIS183!#REF!</definedName>
    <definedName name="_95">[6]LIS183!#REF!</definedName>
    <definedName name="_96" localSheetId="14">[7]LIS183!#REF!</definedName>
    <definedName name="_96" localSheetId="15">[7]LIS183!#REF!</definedName>
    <definedName name="_96" localSheetId="3">[6]LIS183!#REF!</definedName>
    <definedName name="_96" localSheetId="6">[6]LIS183!#REF!</definedName>
    <definedName name="_96" localSheetId="7">[6]LIS183!#REF!</definedName>
    <definedName name="_96">[6]LIS183!#REF!</definedName>
    <definedName name="_97" localSheetId="14">[7]LIS183!#REF!</definedName>
    <definedName name="_97" localSheetId="15">[7]LIS183!#REF!</definedName>
    <definedName name="_97" localSheetId="3">[6]LIS183!#REF!</definedName>
    <definedName name="_97" localSheetId="6">[6]LIS183!#REF!</definedName>
    <definedName name="_97" localSheetId="7">[6]LIS183!#REF!</definedName>
    <definedName name="_97">[6]LIS183!#REF!</definedName>
    <definedName name="_98" localSheetId="14">[7]LIS183!#REF!</definedName>
    <definedName name="_98" localSheetId="15">[7]LIS183!#REF!</definedName>
    <definedName name="_98" localSheetId="3">[6]LIS183!#REF!</definedName>
    <definedName name="_98" localSheetId="6">[6]LIS183!#REF!</definedName>
    <definedName name="_98" localSheetId="7">[6]LIS183!#REF!</definedName>
    <definedName name="_98">[6]LIS183!#REF!</definedName>
    <definedName name="_99" localSheetId="14">[7]LIS183!#REF!</definedName>
    <definedName name="_99" localSheetId="15">[7]LIS183!#REF!</definedName>
    <definedName name="_99" localSheetId="3">[6]LIS183!#REF!</definedName>
    <definedName name="_99" localSheetId="6">[6]LIS183!#REF!</definedName>
    <definedName name="_99" localSheetId="7">[6]LIS183!#REF!</definedName>
    <definedName name="_99">[6]LIS183!#REF!</definedName>
    <definedName name="_CAU103" localSheetId="13">[4]Hoja1!$A$1:$C$10607</definedName>
    <definedName name="_CAU103" localSheetId="14">[8]Hoja1!$A$1:$C$10607</definedName>
    <definedName name="_CAU103" localSheetId="15">[8]Hoja1!$A$1:$C$10607</definedName>
    <definedName name="_CAU103">[4]Hoja1!$A$1:$C$10607</definedName>
    <definedName name="_xlnm._FilterDatabase" localSheetId="1" hidden="1">'1.COBERTURA  DANE'!$C$4:$M$4</definedName>
    <definedName name="_xlnm._FilterDatabase" localSheetId="13" hidden="1">'10. GENERO-ZONA'!$BD$7:$BF$132</definedName>
    <definedName name="_xlnm._FilterDatabase" localSheetId="14" hidden="1">'11. RS_GRUPOS_EDAD'!$C$1:$N$139</definedName>
    <definedName name="_xlnm._FilterDatabase" localSheetId="15" hidden="1">'11a. RC_GRUPOS_EDAD'!$C$1:$N$139</definedName>
    <definedName name="_xlnm._FilterDatabase" localSheetId="2" hidden="1">'2.TOTAL EPS'!$A$26:$D$26</definedName>
    <definedName name="_xlnm._FilterDatabase" localSheetId="3" hidden="1">'3A. Afiliados_ Mpio_RS'!$V$4:$AL$853</definedName>
    <definedName name="_xlnm._FilterDatabase" localSheetId="4" hidden="1">'3B. Afiliados_ Mpio_RC '!$AC$4:$AX$931</definedName>
    <definedName name="_xlnm._FilterDatabase" localSheetId="5" hidden="1">'4. Tendencia RS'!$DB$2:$DE$138</definedName>
    <definedName name="_xlnm._FilterDatabase" localSheetId="6" hidden="1">'5A. Tendencia RC'!$BR$2:$BU$141</definedName>
    <definedName name="_xlnm._FilterDatabase" localSheetId="7" hidden="1">'5B. Tendencia REX'!$AT$2:$AW$141</definedName>
    <definedName name="_xlnm._FilterDatabase" localSheetId="8" hidden="1">'5C. Tendencia RC+REX'!$CK$2:$CN$142</definedName>
    <definedName name="_xlnm._FilterDatabase" localSheetId="9" hidden="1">'6. Tendencia_Subregiones'!$A$5:$CW$13</definedName>
    <definedName name="_xlnm._FilterDatabase" localSheetId="17" hidden="1">'DATOS TD'!$A$1:$AB$1963</definedName>
    <definedName name="A" localSheetId="15">[6]LIS183!#REF!</definedName>
    <definedName name="A" localSheetId="3">[6]LIS183!#REF!</definedName>
    <definedName name="A" localSheetId="6">[6]LIS183!#REF!</definedName>
    <definedName name="A" localSheetId="7">[6]LIS183!#REF!</definedName>
    <definedName name="A" localSheetId="9">[6]LIS183!#REF!</definedName>
    <definedName name="A">[6]LIS183!#REF!</definedName>
    <definedName name="A_impresión_IM" localSheetId="15">#REF!</definedName>
    <definedName name="A_impresión_IM" localSheetId="3">#REF!</definedName>
    <definedName name="A_impresión_IM" localSheetId="6">#REF!</definedName>
    <definedName name="A_impresión_IM" localSheetId="7">#REF!</definedName>
    <definedName name="A_impresión_IM" localSheetId="9">#REF!</definedName>
    <definedName name="A_impresión_IM">#REF!</definedName>
    <definedName name="APIA">[9]Hoja1!$A$8:$B$8</definedName>
    <definedName name="_xlnm.Print_Area" localSheetId="1">'1.COBERTURA  DANE'!$A$1:$M$144</definedName>
    <definedName name="_xlnm.Print_Area" localSheetId="18">'13. Cobertura Nacional'!$A$1:$K$46</definedName>
    <definedName name="_xlnm.Print_Area" localSheetId="10">'7. Tendencia_Valores_Años'!$A$1:$P$53</definedName>
    <definedName name="_xlnm.Print_Area" localSheetId="11">'8. %Cobertura_años '!$A$1:$L$42</definedName>
    <definedName name="asdewq" localSheetId="13">#REF!</definedName>
    <definedName name="asdewq" localSheetId="14">#REF!</definedName>
    <definedName name="asdewq" localSheetId="15">#REF!</definedName>
    <definedName name="asdewq" localSheetId="3">#REF!</definedName>
    <definedName name="asdewq" localSheetId="6">#REF!</definedName>
    <definedName name="asdewq" localSheetId="7">#REF!</definedName>
    <definedName name="asdewq" localSheetId="9">#REF!</definedName>
    <definedName name="asdewq">#REF!</definedName>
    <definedName name="_xlnm.Database" localSheetId="13">#REF!</definedName>
    <definedName name="_xlnm.Database" localSheetId="14">#REF!</definedName>
    <definedName name="_xlnm.Database" localSheetId="15">#REF!</definedName>
    <definedName name="_xlnm.Database" localSheetId="3">#REF!</definedName>
    <definedName name="_xlnm.Database" localSheetId="6">#REF!</definedName>
    <definedName name="_xlnm.Database" localSheetId="7">#REF!</definedName>
    <definedName name="_xlnm.Database" localSheetId="9">#REF!</definedName>
    <definedName name="_xlnm.Database">#REF!</definedName>
    <definedName name="bASEDEDATOS1" localSheetId="15">#REF!</definedName>
    <definedName name="bASEDEDATOS1" localSheetId="3">#REF!</definedName>
    <definedName name="bASEDEDATOS1" localSheetId="6">#REF!</definedName>
    <definedName name="bASEDEDATOS1" localSheetId="7">#REF!</definedName>
    <definedName name="bASEDEDATOS1" localSheetId="9">#REF!</definedName>
    <definedName name="bASEDEDATOS1">#REF!</definedName>
    <definedName name="BELEN_DE_UMBRIA">[9]Hoja1!$A$12:$B$12</definedName>
    <definedName name="BUCARAMANGA">[9]Hoja1!$A$22:$B$22</definedName>
    <definedName name="BVFD" localSheetId="15">#REF!</definedName>
    <definedName name="BVFD" localSheetId="3">#REF!</definedName>
    <definedName name="BVFD" localSheetId="6">#REF!</definedName>
    <definedName name="BVFD" localSheetId="7">#REF!</definedName>
    <definedName name="BVFD" localSheetId="9">#REF!</definedName>
    <definedName name="BVFD">#REF!</definedName>
    <definedName name="bvg" localSheetId="13">#REF!</definedName>
    <definedName name="bvg" localSheetId="14">#REF!</definedName>
    <definedName name="bvg" localSheetId="15">#REF!</definedName>
    <definedName name="bvg" localSheetId="3">#REF!</definedName>
    <definedName name="bvg" localSheetId="6">#REF!</definedName>
    <definedName name="bvg" localSheetId="7">#REF!</definedName>
    <definedName name="bvg" localSheetId="9">#REF!</definedName>
    <definedName name="bvg">#REF!</definedName>
    <definedName name="CARMEN_DE_APICALA">[9]Hoja1!$A$3:$B$3</definedName>
    <definedName name="CAU" localSheetId="13">#REF!</definedName>
    <definedName name="CAU" localSheetId="14">#REF!</definedName>
    <definedName name="CAU" localSheetId="15">#REF!</definedName>
    <definedName name="CAU" localSheetId="3">#REF!</definedName>
    <definedName name="CAU" localSheetId="6">#REF!</definedName>
    <definedName name="CAU" localSheetId="7">#REF!</definedName>
    <definedName name="CAU" localSheetId="9">#REF!</definedName>
    <definedName name="CAU">#REF!</definedName>
    <definedName name="CENSO1964" localSheetId="15">#REF!</definedName>
    <definedName name="CENSO1964" localSheetId="3">#REF!</definedName>
    <definedName name="CENSO1964" localSheetId="6">#REF!</definedName>
    <definedName name="CENSO1964" localSheetId="7">#REF!</definedName>
    <definedName name="CENSO1964" localSheetId="9">#REF!</definedName>
    <definedName name="CENSO1964">#REF!</definedName>
    <definedName name="CENSO1973" localSheetId="15">#REF!</definedName>
    <definedName name="CENSO1973" localSheetId="3">#REF!</definedName>
    <definedName name="CENSO1973" localSheetId="6">#REF!</definedName>
    <definedName name="CENSO1973" localSheetId="7">#REF!</definedName>
    <definedName name="CENSO1973" localSheetId="9">#REF!</definedName>
    <definedName name="CENSO1973">#REF!</definedName>
    <definedName name="CENSO1985" localSheetId="15">#REF!</definedName>
    <definedName name="CENSO1985" localSheetId="3">#REF!</definedName>
    <definedName name="CENSO1985" localSheetId="6">#REF!</definedName>
    <definedName name="CENSO1985" localSheetId="7">#REF!</definedName>
    <definedName name="CENSO1985" localSheetId="9">#REF!</definedName>
    <definedName name="CENSO1985">#REF!</definedName>
    <definedName name="cffbhf" localSheetId="13">#REF!</definedName>
    <definedName name="cffbhf" localSheetId="14">#REF!</definedName>
    <definedName name="cffbhf" localSheetId="15">#REF!</definedName>
    <definedName name="cffbhf" localSheetId="3">#REF!</definedName>
    <definedName name="cffbhf" localSheetId="6">#REF!</definedName>
    <definedName name="cffbhf" localSheetId="7">#REF!</definedName>
    <definedName name="cffbhf" localSheetId="9">#REF!</definedName>
    <definedName name="cffbhf">#REF!</definedName>
    <definedName name="COBER" localSheetId="15">[6]LIS183!#REF!</definedName>
    <definedName name="COBER" localSheetId="3">[6]LIS183!#REF!</definedName>
    <definedName name="COBER" localSheetId="6">[6]LIS183!#REF!</definedName>
    <definedName name="COBER" localSheetId="7">[6]LIS183!#REF!</definedName>
    <definedName name="COBER" localSheetId="9">[6]LIS183!#REF!</definedName>
    <definedName name="COBER">[6]LIS183!#REF!</definedName>
    <definedName name="CODIGO_DIVIPOLA" localSheetId="1">#REF!</definedName>
    <definedName name="CODIGO_DIVIPOLA" localSheetId="13">#REF!</definedName>
    <definedName name="CODIGO_DIVIPOLA" localSheetId="14">#REF!</definedName>
    <definedName name="CODIGO_DIVIPOLA" localSheetId="15">#REF!</definedName>
    <definedName name="CODIGO_DIVIPOLA" localSheetId="3">#REF!</definedName>
    <definedName name="CODIGO_DIVIPOLA" localSheetId="5">#REF!</definedName>
    <definedName name="CODIGO_DIVIPOLA" localSheetId="6">#REF!</definedName>
    <definedName name="CODIGO_DIVIPOLA" localSheetId="7">#REF!</definedName>
    <definedName name="CODIGO_DIVIPOLA" localSheetId="8">#REF!</definedName>
    <definedName name="CODIGO_DIVIPOLA" localSheetId="9">#REF!</definedName>
    <definedName name="CODIGO_DIVIPOLA" localSheetId="10">#REF!</definedName>
    <definedName name="CODIGO_DIVIPOLA" localSheetId="11">#REF!</definedName>
    <definedName name="CODIGO_DIVIPOLA">#REF!</definedName>
    <definedName name="CUNDAY">[9]Hoja1!$A$4:$B$4</definedName>
    <definedName name="D" localSheetId="15">[6]LIS183!#REF!</definedName>
    <definedName name="D" localSheetId="3">[6]LIS183!#REF!</definedName>
    <definedName name="D" localSheetId="6">[6]LIS183!#REF!</definedName>
    <definedName name="D" localSheetId="7">[6]LIS183!#REF!</definedName>
    <definedName name="D" localSheetId="9">[6]LIS183!#REF!</definedName>
    <definedName name="D">[6]LIS183!#REF!</definedName>
    <definedName name="DboREGISTRO_LEY_617" localSheetId="1">#REF!</definedName>
    <definedName name="DboREGISTRO_LEY_617" localSheetId="13">#REF!</definedName>
    <definedName name="DboREGISTRO_LEY_617" localSheetId="14">#REF!</definedName>
    <definedName name="DboREGISTRO_LEY_617" localSheetId="15">#REF!</definedName>
    <definedName name="DboREGISTRO_LEY_617" localSheetId="3">#REF!</definedName>
    <definedName name="DboREGISTRO_LEY_617" localSheetId="5">#REF!</definedName>
    <definedName name="DboREGISTRO_LEY_617" localSheetId="6">#REF!</definedName>
    <definedName name="DboREGISTRO_LEY_617" localSheetId="7">#REF!</definedName>
    <definedName name="DboREGISTRO_LEY_617" localSheetId="8">#REF!</definedName>
    <definedName name="DboREGISTRO_LEY_617" localSheetId="9">#REF!</definedName>
    <definedName name="DboREGISTRO_LEY_617" localSheetId="10">#REF!</definedName>
    <definedName name="DboREGISTRO_LEY_617" localSheetId="11">#REF!</definedName>
    <definedName name="DboREGISTRO_LEY_617">#REF!</definedName>
    <definedName name="Def" localSheetId="13">#REF!</definedName>
    <definedName name="Def" localSheetId="14">#REF!</definedName>
    <definedName name="Def" localSheetId="15">#REF!</definedName>
    <definedName name="Def" localSheetId="3">#REF!</definedName>
    <definedName name="Def" localSheetId="6">#REF!</definedName>
    <definedName name="Def" localSheetId="7">#REF!</definedName>
    <definedName name="Def" localSheetId="9">#REF!</definedName>
    <definedName name="Def">#REF!</definedName>
    <definedName name="defr" localSheetId="15">[6]LIS183!#REF!</definedName>
    <definedName name="defr" localSheetId="3">[6]LIS183!#REF!</definedName>
    <definedName name="defr" localSheetId="6">[6]LIS183!#REF!</definedName>
    <definedName name="defr" localSheetId="7">[6]LIS183!#REF!</definedName>
    <definedName name="defr" localSheetId="9">[6]LIS183!#REF!</definedName>
    <definedName name="defr">[6]LIS183!#REF!</definedName>
    <definedName name="defrts" localSheetId="13">#REF!</definedName>
    <definedName name="defrts" localSheetId="14">#REF!</definedName>
    <definedName name="defrts" localSheetId="15">#REF!</definedName>
    <definedName name="defrts" localSheetId="3">#REF!</definedName>
    <definedName name="defrts" localSheetId="6">#REF!</definedName>
    <definedName name="defrts" localSheetId="7">#REF!</definedName>
    <definedName name="defrts" localSheetId="9">#REF!</definedName>
    <definedName name="defrts">#REF!</definedName>
    <definedName name="DEFUNCIONES10" localSheetId="15">#REF!</definedName>
    <definedName name="DEFUNCIONES10" localSheetId="3">#REF!</definedName>
    <definedName name="DEFUNCIONES10" localSheetId="6">#REF!</definedName>
    <definedName name="DEFUNCIONES10" localSheetId="7">#REF!</definedName>
    <definedName name="DEFUNCIONES10" localSheetId="9">#REF!</definedName>
    <definedName name="DEFUNCIONES10">#REF!</definedName>
    <definedName name="DGGG" localSheetId="15">#REF!</definedName>
    <definedName name="DGGG" localSheetId="3">#REF!</definedName>
    <definedName name="DGGG" localSheetId="6">#REF!</definedName>
    <definedName name="DGGG" localSheetId="7">#REF!</definedName>
    <definedName name="DGGG" localSheetId="9">#REF!</definedName>
    <definedName name="DGGG">#REF!</definedName>
    <definedName name="DIAAN" localSheetId="15">#REF!</definedName>
    <definedName name="DIAAN" localSheetId="3">#REF!</definedName>
    <definedName name="DIAAN" localSheetId="6">#REF!</definedName>
    <definedName name="DIAAN" localSheetId="7">#REF!</definedName>
    <definedName name="DIAAN" localSheetId="9">#REF!</definedName>
    <definedName name="DIAAN">#REF!</definedName>
    <definedName name="DIAGNOSTICOS4" localSheetId="13">#REF!</definedName>
    <definedName name="DIAGNOSTICOS4" localSheetId="14">#REF!</definedName>
    <definedName name="DIAGNOSTICOS4" localSheetId="15">#REF!</definedName>
    <definedName name="DIAGNOSTICOS4" localSheetId="3">#REF!</definedName>
    <definedName name="DIAGNOSTICOS4" localSheetId="6">#REF!</definedName>
    <definedName name="DIAGNOSTICOS4" localSheetId="7">#REF!</definedName>
    <definedName name="DIAGNOSTICOS4" localSheetId="9">#REF!</definedName>
    <definedName name="DIAGNOSTICOS4">#REF!</definedName>
    <definedName name="diGNOSTICO5" localSheetId="15">#REF!</definedName>
    <definedName name="diGNOSTICO5" localSheetId="3">#REF!</definedName>
    <definedName name="diGNOSTICO5" localSheetId="6">#REF!</definedName>
    <definedName name="diGNOSTICO5" localSheetId="7">#REF!</definedName>
    <definedName name="diGNOSTICO5" localSheetId="9">#REF!</definedName>
    <definedName name="diGNOSTICO5">#REF!</definedName>
    <definedName name="DILLA" localSheetId="15">#REF!</definedName>
    <definedName name="DILLA" localSheetId="3">#REF!</definedName>
    <definedName name="DILLA" localSheetId="6">#REF!</definedName>
    <definedName name="DILLA" localSheetId="7">#REF!</definedName>
    <definedName name="DILLA" localSheetId="9">#REF!</definedName>
    <definedName name="DILLA">#REF!</definedName>
    <definedName name="DOSQUEBRADAS">[9]Hoja1!$A$18:$B$18</definedName>
    <definedName name="E" localSheetId="14">[4]Hoja1!$A$1:$C$10607</definedName>
    <definedName name="E" localSheetId="15">[4]Hoja1!$A$1:$C$10607</definedName>
    <definedName name="E" localSheetId="3">[6]LIS183!#REF!</definedName>
    <definedName name="E" localSheetId="6">[6]LIS183!#REF!</definedName>
    <definedName name="E" localSheetId="7">[6]LIS183!#REF!</definedName>
    <definedName name="E" localSheetId="9">[6]LIS183!#REF!</definedName>
    <definedName name="E">[6]LIS183!#REF!</definedName>
    <definedName name="edad" localSheetId="13">#REF!</definedName>
    <definedName name="edad" localSheetId="14">#REF!</definedName>
    <definedName name="edad" localSheetId="15">#REF!</definedName>
    <definedName name="edad" localSheetId="3">#REF!</definedName>
    <definedName name="edad" localSheetId="6">#REF!</definedName>
    <definedName name="edad" localSheetId="7">#REF!</definedName>
    <definedName name="edad" localSheetId="9">#REF!</definedName>
    <definedName name="edad">#REF!</definedName>
    <definedName name="egghgh" localSheetId="13">#REF!</definedName>
    <definedName name="egghgh" localSheetId="14">#REF!</definedName>
    <definedName name="egghgh" localSheetId="15">#REF!</definedName>
    <definedName name="egghgh" localSheetId="3">#REF!</definedName>
    <definedName name="egghgh" localSheetId="6">#REF!</definedName>
    <definedName name="egghgh" localSheetId="7">#REF!</definedName>
    <definedName name="egghgh" localSheetId="9">#REF!</definedName>
    <definedName name="egghgh">#REF!</definedName>
    <definedName name="fda" localSheetId="15">#REF!</definedName>
    <definedName name="fda" localSheetId="3">#REF!</definedName>
    <definedName name="fda" localSheetId="6">#REF!</definedName>
    <definedName name="fda" localSheetId="7">#REF!</definedName>
    <definedName name="fda" localSheetId="9">#REF!</definedName>
    <definedName name="fda">#REF!</definedName>
    <definedName name="FLORIDABLANCA_HOSP">[9]Hoja1!$A$19:$B$19</definedName>
    <definedName name="G" localSheetId="15">[6]LIS183!#REF!</definedName>
    <definedName name="G" localSheetId="3">[6]LIS183!#REF!</definedName>
    <definedName name="G" localSheetId="6">[6]LIS183!#REF!</definedName>
    <definedName name="G" localSheetId="7">[6]LIS183!#REF!</definedName>
    <definedName name="G" localSheetId="9">[6]LIS183!#REF!</definedName>
    <definedName name="G">[6]LIS183!#REF!</definedName>
    <definedName name="GBV" localSheetId="15">#REF!</definedName>
    <definedName name="GBV" localSheetId="3">#REF!</definedName>
    <definedName name="GBV" localSheetId="6">#REF!</definedName>
    <definedName name="GBV" localSheetId="7">#REF!</definedName>
    <definedName name="GBV" localSheetId="9">#REF!</definedName>
    <definedName name="GBV">#REF!</definedName>
    <definedName name="gedad">[10]Hoja4!$A$1:$B$45</definedName>
    <definedName name="GHHGF" localSheetId="13">#REF!</definedName>
    <definedName name="GHHGF" localSheetId="14">#REF!</definedName>
    <definedName name="GHHGF" localSheetId="15">#REF!</definedName>
    <definedName name="GHHGF" localSheetId="3">#REF!</definedName>
    <definedName name="GHHGF" localSheetId="6">#REF!</definedName>
    <definedName name="GHHGF" localSheetId="7">#REF!</definedName>
    <definedName name="GHHGF" localSheetId="9">#REF!</definedName>
    <definedName name="GHHGF">#REF!</definedName>
    <definedName name="GIRON">[9]Hoja1!$A$15:$B$15</definedName>
    <definedName name="GJGJU" localSheetId="13">#REF!</definedName>
    <definedName name="GJGJU" localSheetId="14">#REF!</definedName>
    <definedName name="GJGJU" localSheetId="15">#REF!</definedName>
    <definedName name="GJGJU" localSheetId="3">#REF!</definedName>
    <definedName name="GJGJU" localSheetId="6">#REF!</definedName>
    <definedName name="GJGJU" localSheetId="7">#REF!</definedName>
    <definedName name="GJGJU" localSheetId="9">#REF!</definedName>
    <definedName name="GJGJU">#REF!</definedName>
    <definedName name="GRUPO105" localSheetId="13">#REF!</definedName>
    <definedName name="GRUPO105" localSheetId="14">#REF!</definedName>
    <definedName name="GRUPO105" localSheetId="15">#REF!</definedName>
    <definedName name="GRUPO105" localSheetId="3">#REF!</definedName>
    <definedName name="GRUPO105" localSheetId="6">#REF!</definedName>
    <definedName name="GRUPO105" localSheetId="7">#REF!</definedName>
    <definedName name="GRUPO105" localSheetId="9">#REF!</definedName>
    <definedName name="GRUPO105">#REF!</definedName>
    <definedName name="GUAMO">[9]Hoja1!$A$13:$B$13</definedName>
    <definedName name="GUATICA">[9]Hoja1!$A$9:$B$9</definedName>
    <definedName name="ICONONZO">[9]Hoja1!$A$6:$B$6</definedName>
    <definedName name="INFARTOMIO2000" localSheetId="13">#REF!</definedName>
    <definedName name="INFARTOMIO2000" localSheetId="14">#REF!</definedName>
    <definedName name="INFARTOMIO2000" localSheetId="15">#REF!</definedName>
    <definedName name="INFARTOMIO2000" localSheetId="3">#REF!</definedName>
    <definedName name="INFARTOMIO2000" localSheetId="6">#REF!</definedName>
    <definedName name="INFARTOMIO2000" localSheetId="7">#REF!</definedName>
    <definedName name="INFARTOMIO2000" localSheetId="9">#REF!</definedName>
    <definedName name="INFARTOMIO2000">#REF!</definedName>
    <definedName name="J" localSheetId="15">[6]LIS183!#REF!</definedName>
    <definedName name="J" localSheetId="3">[6]LIS183!#REF!</definedName>
    <definedName name="J" localSheetId="6">[6]LIS183!#REF!</definedName>
    <definedName name="J" localSheetId="7">[6]LIS183!#REF!</definedName>
    <definedName name="J" localSheetId="9">[6]LIS183!#REF!</definedName>
    <definedName name="J">[6]LIS183!#REF!</definedName>
    <definedName name="JHHH" localSheetId="13">#REF!</definedName>
    <definedName name="JHHH" localSheetId="14">#REF!</definedName>
    <definedName name="JHHH" localSheetId="15">#REF!</definedName>
    <definedName name="JHHH" localSheetId="3">#REF!</definedName>
    <definedName name="JHHH" localSheetId="6">#REF!</definedName>
    <definedName name="JHHH" localSheetId="7">#REF!</definedName>
    <definedName name="JHHH" localSheetId="9">#REF!</definedName>
    <definedName name="JHHH">#REF!</definedName>
    <definedName name="jkohuigui" localSheetId="15">#REF!</definedName>
    <definedName name="jkohuigui" localSheetId="3">#REF!</definedName>
    <definedName name="jkohuigui" localSheetId="6">#REF!</definedName>
    <definedName name="jkohuigui" localSheetId="7">#REF!</definedName>
    <definedName name="jkohuigui" localSheetId="9">#REF!</definedName>
    <definedName name="jkohuigui">#REF!</definedName>
    <definedName name="JYGY" localSheetId="13">#REF!</definedName>
    <definedName name="JYGY" localSheetId="14">#REF!</definedName>
    <definedName name="JYGY" localSheetId="15">#REF!</definedName>
    <definedName name="JYGY" localSheetId="3">#REF!</definedName>
    <definedName name="JYGY" localSheetId="6">#REF!</definedName>
    <definedName name="JYGY" localSheetId="7">#REF!</definedName>
    <definedName name="JYGY" localSheetId="9">#REF!</definedName>
    <definedName name="JYGY">#REF!</definedName>
    <definedName name="K" localSheetId="15">[6]LIS183!#REF!</definedName>
    <definedName name="K" localSheetId="3">[6]LIS183!#REF!</definedName>
    <definedName name="K" localSheetId="6">[6]LIS183!#REF!</definedName>
    <definedName name="K" localSheetId="7">[6]LIS183!#REF!</definedName>
    <definedName name="K" localSheetId="9">[6]LIS183!#REF!</definedName>
    <definedName name="K">[6]LIS183!#REF!</definedName>
    <definedName name="kkkk" localSheetId="15">'[11]CUADRO No 4'!#REF!</definedName>
    <definedName name="kkkk" localSheetId="3">'[11]CUADRO No 4'!#REF!</definedName>
    <definedName name="kkkk" localSheetId="6">'[11]CUADRO No 4'!#REF!</definedName>
    <definedName name="kkkk" localSheetId="7">'[11]CUADRO No 4'!#REF!</definedName>
    <definedName name="kkkk" localSheetId="9">'[11]CUADRO No 4'!#REF!</definedName>
    <definedName name="kkkk">'[11]CUADRO No 4'!#REF!</definedName>
    <definedName name="kkl" localSheetId="13">#REF!</definedName>
    <definedName name="kkl" localSheetId="14">#REF!</definedName>
    <definedName name="kkl" localSheetId="15">#REF!</definedName>
    <definedName name="kkl" localSheetId="3">#REF!</definedName>
    <definedName name="kkl" localSheetId="6">#REF!</definedName>
    <definedName name="kkl" localSheetId="7">#REF!</definedName>
    <definedName name="kkl" localSheetId="9">#REF!</definedName>
    <definedName name="kkl">#REF!</definedName>
    <definedName name="LA_CELIA">[9]Hoja1!$A$5:$B$5</definedName>
    <definedName name="LA_VIRGINIA">[9]Hoja1!$A$17:$B$17</definedName>
    <definedName name="ldddk" localSheetId="15">'[11]CUADRO No 4'!#REF!</definedName>
    <definedName name="ldddk" localSheetId="3">'[11]CUADRO No 4'!#REF!</definedName>
    <definedName name="ldddk" localSheetId="6">'[11]CUADRO No 4'!#REF!</definedName>
    <definedName name="ldddk" localSheetId="7">'[11]CUADRO No 4'!#REF!</definedName>
    <definedName name="ldddk" localSheetId="9">'[11]CUADRO No 4'!#REF!</definedName>
    <definedName name="ldddk">'[11]CUADRO No 4'!#REF!</definedName>
    <definedName name="lijnmmlñ" localSheetId="13">#REF!</definedName>
    <definedName name="lijnmmlñ" localSheetId="14">#REF!</definedName>
    <definedName name="lijnmmlñ" localSheetId="15">#REF!</definedName>
    <definedName name="lijnmmlñ" localSheetId="3">#REF!</definedName>
    <definedName name="lijnmmlñ" localSheetId="6">#REF!</definedName>
    <definedName name="lijnmmlñ" localSheetId="7">#REF!</definedName>
    <definedName name="lijnmmlñ" localSheetId="9">#REF!</definedName>
    <definedName name="lijnmmlñ">#REF!</definedName>
    <definedName name="lñ" localSheetId="13">#REF!</definedName>
    <definedName name="lñ" localSheetId="14">#REF!</definedName>
    <definedName name="lñ" localSheetId="15">#REF!</definedName>
    <definedName name="lñ" localSheetId="3">#REF!</definedName>
    <definedName name="lñ" localSheetId="6">#REF!</definedName>
    <definedName name="lñ" localSheetId="7">#REF!</definedName>
    <definedName name="lñ" localSheetId="9">#REF!</definedName>
    <definedName name="lñ">#REF!</definedName>
    <definedName name="m" localSheetId="15">'[1]CUADRO No 4'!#REF!</definedName>
    <definedName name="m" localSheetId="3">'[1]CUADRO No 4'!#REF!</definedName>
    <definedName name="m" localSheetId="6">'[1]CUADRO No 4'!#REF!</definedName>
    <definedName name="m" localSheetId="7">'[1]CUADRO No 4'!#REF!</definedName>
    <definedName name="m" localSheetId="9">'[1]CUADRO No 4'!#REF!</definedName>
    <definedName name="m">'[1]CUADRO No 4'!#REF!</definedName>
    <definedName name="MACRO" localSheetId="15">#REF!</definedName>
    <definedName name="MACRO" localSheetId="3">#REF!</definedName>
    <definedName name="MACRO" localSheetId="6">#REF!</definedName>
    <definedName name="MACRO" localSheetId="7">#REF!</definedName>
    <definedName name="MACRO" localSheetId="9">#REF!</definedName>
    <definedName name="MACRO">#REF!</definedName>
    <definedName name="MARSELLA">[9]Hoja1!$A$11:$B$11</definedName>
    <definedName name="MATANZA">[9]Hoja1!$A$2:$B$2</definedName>
    <definedName name="MISTRATO">[9]Hoja1!$A$10:$B$10</definedName>
    <definedName name="mlkl" localSheetId="13">#REF!</definedName>
    <definedName name="mlkl" localSheetId="14">#REF!</definedName>
    <definedName name="mlkl" localSheetId="15">#REF!</definedName>
    <definedName name="mlkl" localSheetId="3">#REF!</definedName>
    <definedName name="mlkl" localSheetId="6">#REF!</definedName>
    <definedName name="mlkl" localSheetId="7">#REF!</definedName>
    <definedName name="mlkl" localSheetId="9">#REF!</definedName>
    <definedName name="mlkl">#REF!</definedName>
    <definedName name="MORTALIDAD" localSheetId="15">#REF!</definedName>
    <definedName name="MORTALIDAD" localSheetId="3">#REF!</definedName>
    <definedName name="MORTALIDAD" localSheetId="6">#REF!</definedName>
    <definedName name="MORTALIDAD" localSheetId="7">#REF!</definedName>
    <definedName name="MORTALIDAD" localSheetId="9">#REF!</definedName>
    <definedName name="MORTALIDAD">#REF!</definedName>
    <definedName name="MPIOS" localSheetId="13">#REF!</definedName>
    <definedName name="MPIOS" localSheetId="14">#REF!</definedName>
    <definedName name="MPIOS" localSheetId="15">#REF!</definedName>
    <definedName name="MPIOS" localSheetId="3">#REF!</definedName>
    <definedName name="MPIOS" localSheetId="6">#REF!</definedName>
    <definedName name="MPIOS" localSheetId="7">#REF!</definedName>
    <definedName name="MPIOS" localSheetId="9">#REF!</definedName>
    <definedName name="MPIOS">#REF!</definedName>
    <definedName name="Ñ" localSheetId="15">[6]LIS183!#REF!</definedName>
    <definedName name="Ñ" localSheetId="3">[6]LIS183!#REF!</definedName>
    <definedName name="Ñ" localSheetId="6">[6]LIS183!#REF!</definedName>
    <definedName name="Ñ" localSheetId="7">[6]LIS183!#REF!</definedName>
    <definedName name="Ñ" localSheetId="9">[6]LIS183!#REF!</definedName>
    <definedName name="Ñ">[6]LIS183!#REF!</definedName>
    <definedName name="P" localSheetId="15">[6]LIS183!#REF!</definedName>
    <definedName name="P" localSheetId="3">[6]LIS183!#REF!</definedName>
    <definedName name="P" localSheetId="6">[6]LIS183!#REF!</definedName>
    <definedName name="P" localSheetId="7">[6]LIS183!#REF!</definedName>
    <definedName name="P" localSheetId="9">[6]LIS183!#REF!</definedName>
    <definedName name="P">[6]LIS183!#REF!</definedName>
    <definedName name="PEREIRA">[9]Hoja1!$A$21:$B$21</definedName>
    <definedName name="q" localSheetId="15">'[1]CUADRO No 4'!#REF!</definedName>
    <definedName name="q" localSheetId="3">'[1]CUADRO No 4'!#REF!</definedName>
    <definedName name="q" localSheetId="6">'[1]CUADRO No 4'!#REF!</definedName>
    <definedName name="q" localSheetId="7">'[1]CUADRO No 4'!#REF!</definedName>
    <definedName name="q" localSheetId="9">'[1]CUADRO No 4'!#REF!</definedName>
    <definedName name="q">'[1]CUADRO No 4'!#REF!</definedName>
    <definedName name="QUINCHIA">[9]Hoja1!$A$14:$B$14</definedName>
    <definedName name="RA" localSheetId="13">#REF!</definedName>
    <definedName name="RA" localSheetId="14">#REF!</definedName>
    <definedName name="RA" localSheetId="15">#REF!</definedName>
    <definedName name="RA" localSheetId="3">#REF!</definedName>
    <definedName name="RA" localSheetId="6">#REF!</definedName>
    <definedName name="RA" localSheetId="7">#REF!</definedName>
    <definedName name="RA" localSheetId="9">#REF!</definedName>
    <definedName name="RA">#REF!</definedName>
    <definedName name="RDPTO" localSheetId="15">#REF!</definedName>
    <definedName name="RDPTO" localSheetId="3">#REF!</definedName>
    <definedName name="RDPTO" localSheetId="6">#REF!</definedName>
    <definedName name="RDPTO" localSheetId="7">#REF!</definedName>
    <definedName name="RDPTO" localSheetId="9">#REF!</definedName>
    <definedName name="RDPTO">#REF!</definedName>
    <definedName name="rrrrrr" localSheetId="13">#REF!</definedName>
    <definedName name="rrrrrr" localSheetId="14">#REF!</definedName>
    <definedName name="rrrrrr" localSheetId="15">#REF!</definedName>
    <definedName name="rrrrrr" localSheetId="3">#REF!</definedName>
    <definedName name="rrrrrr" localSheetId="6">#REF!</definedName>
    <definedName name="rrrrrr" localSheetId="7">#REF!</definedName>
    <definedName name="rrrrrr" localSheetId="9">#REF!</definedName>
    <definedName name="rrrrrr">#REF!</definedName>
    <definedName name="S" localSheetId="15">[6]LIS183!#REF!</definedName>
    <definedName name="S" localSheetId="3">[6]LIS183!#REF!</definedName>
    <definedName name="S" localSheetId="6">[6]LIS183!#REF!</definedName>
    <definedName name="S" localSheetId="7">[6]LIS183!#REF!</definedName>
    <definedName name="S" localSheetId="9">[6]LIS183!#REF!</definedName>
    <definedName name="S">[6]LIS183!#REF!</definedName>
    <definedName name="SALDAÑA">[9]Hoja1!$A$7:$B$7</definedName>
    <definedName name="SANTA_MARTA">[9]Hoja1!$A$20:$B$20</definedName>
    <definedName name="SANTA_ROSA_DE_CABAL">[9]Hoja1!$A$16:$B$16</definedName>
    <definedName name="SF" localSheetId="15">#REF!</definedName>
    <definedName name="SF" localSheetId="3">#REF!</definedName>
    <definedName name="SF" localSheetId="6">#REF!</definedName>
    <definedName name="SF" localSheetId="7">#REF!</definedName>
    <definedName name="SF" localSheetId="9">#REF!</definedName>
    <definedName name="SF">#REF!</definedName>
    <definedName name="SFJDHK" localSheetId="15">#REF!</definedName>
    <definedName name="SFJDHK" localSheetId="3">#REF!</definedName>
    <definedName name="SFJDHK" localSheetId="6">#REF!</definedName>
    <definedName name="SFJDHK" localSheetId="7">#REF!</definedName>
    <definedName name="SFJDHK" localSheetId="9">#REF!</definedName>
    <definedName name="SFJDHK">#REF!</definedName>
    <definedName name="sse" localSheetId="15">#REF!</definedName>
    <definedName name="sse" localSheetId="3">#REF!</definedName>
    <definedName name="sse" localSheetId="6">#REF!</definedName>
    <definedName name="sse" localSheetId="7">#REF!</definedName>
    <definedName name="sse" localSheetId="9">#REF!</definedName>
    <definedName name="sse">#REF!</definedName>
    <definedName name="SSSS" localSheetId="6">[6]LIS183!#REF!</definedName>
    <definedName name="SSSS" localSheetId="7">[6]LIS183!#REF!</definedName>
    <definedName name="SSSS">[6]LIS183!#REF!</definedName>
    <definedName name="SUAREZ">[9]Hoja1!$A$1:$B$1</definedName>
    <definedName name="T" localSheetId="15">[6]LIS183!#REF!</definedName>
    <definedName name="T" localSheetId="3">[6]LIS183!#REF!</definedName>
    <definedName name="T" localSheetId="6">[6]LIS183!#REF!</definedName>
    <definedName name="T" localSheetId="7">[6]LIS183!#REF!</definedName>
    <definedName name="T">[6]LIS183!#REF!</definedName>
    <definedName name="Tbldiagnosticos_copia" localSheetId="13">#REF!</definedName>
    <definedName name="Tbldiagnosticos_copia" localSheetId="14">#REF!</definedName>
    <definedName name="Tbldiagnosticos_copia" localSheetId="15">#REF!</definedName>
    <definedName name="Tbldiagnosticos_copia" localSheetId="3">#REF!</definedName>
    <definedName name="Tbldiagnosticos_copia" localSheetId="6">#REF!</definedName>
    <definedName name="Tbldiagnosticos_copia" localSheetId="7">#REF!</definedName>
    <definedName name="Tbldiagnosticos_copia" localSheetId="9">#REF!</definedName>
    <definedName name="Tbldiagnosticos_copia">#REF!</definedName>
    <definedName name="_xlnm.Print_Titles" localSheetId="1">'1.COBERTURA  DANE'!$3:$4</definedName>
    <definedName name="_xlnm.Print_Titles" localSheetId="13">'10. GENERO-ZONA'!$B$6:$JQ$7</definedName>
    <definedName name="Títulos_a_imprimir_IM" localSheetId="15">#REF!</definedName>
    <definedName name="Títulos_a_imprimir_IM" localSheetId="3">#REF!</definedName>
    <definedName name="Títulos_a_imprimir_IM" localSheetId="6">#REF!</definedName>
    <definedName name="Títulos_a_imprimir_IM" localSheetId="7">#REF!</definedName>
    <definedName name="Títulos_a_imprimir_IM" localSheetId="9">#REF!</definedName>
    <definedName name="Títulos_a_imprimir_IM">#REF!</definedName>
    <definedName name="Total" localSheetId="13">[12]Barrios!$C$257</definedName>
    <definedName name="Total">[13]Barrios!$C$257</definedName>
    <definedName name="Total1" localSheetId="13">[14]Barrios!$C$257</definedName>
    <definedName name="Total1">[15]Barrios!$C$257</definedName>
    <definedName name="UJN" localSheetId="13">#REF!</definedName>
    <definedName name="UJN" localSheetId="14">#REF!</definedName>
    <definedName name="UJN" localSheetId="15">#REF!</definedName>
    <definedName name="UJN" localSheetId="3">#REF!</definedName>
    <definedName name="UJN" localSheetId="6">#REF!</definedName>
    <definedName name="UJN" localSheetId="7">#REF!</definedName>
    <definedName name="UJN" localSheetId="9">#REF!</definedName>
    <definedName name="UJN">#REF!</definedName>
    <definedName name="vcbg" localSheetId="13">#REF!</definedName>
    <definedName name="vcbg" localSheetId="14">#REF!</definedName>
    <definedName name="vcbg" localSheetId="15">#REF!</definedName>
    <definedName name="vcbg" localSheetId="3">#REF!</definedName>
    <definedName name="vcbg" localSheetId="6">#REF!</definedName>
    <definedName name="vcbg" localSheetId="7">#REF!</definedName>
    <definedName name="vcbg" localSheetId="9">#REF!</definedName>
    <definedName name="vcbg">#REF!</definedName>
    <definedName name="VECTORES" localSheetId="13">#REF!</definedName>
    <definedName name="VECTORES" localSheetId="14">#REF!</definedName>
    <definedName name="VECTORES" localSheetId="15">#REF!</definedName>
    <definedName name="VECTORES" localSheetId="3">#REF!</definedName>
    <definedName name="VECTORES" localSheetId="6">#REF!</definedName>
    <definedName name="VECTORES" localSheetId="7">#REF!</definedName>
    <definedName name="VECTORES" localSheetId="9">#REF!</definedName>
    <definedName name="VECTORES">#REF!</definedName>
    <definedName name="W" localSheetId="15">[6]LIS183!#REF!</definedName>
    <definedName name="W" localSheetId="3">[6]LIS183!#REF!</definedName>
    <definedName name="W" localSheetId="6">[6]LIS183!#REF!</definedName>
    <definedName name="W" localSheetId="7">[6]LIS183!#REF!</definedName>
    <definedName name="W" localSheetId="9">[6]LIS183!#REF!</definedName>
    <definedName name="W">[6]LIS183!#REF!</definedName>
    <definedName name="Z" localSheetId="15">'[1]CUADRO No 4'!#REF!</definedName>
    <definedName name="Z" localSheetId="3">'[1]CUADRO No 4'!#REF!</definedName>
    <definedName name="Z" localSheetId="6">'[1]CUADRO No 4'!#REF!</definedName>
    <definedName name="Z" localSheetId="7">'[1]CUADRO No 4'!#REF!</definedName>
    <definedName name="Z" localSheetId="9">'[1]CUADRO No 4'!#REF!</definedName>
    <definedName name="Z">'[1]CUADRO No 4'!#REF!</definedName>
  </definedNames>
  <calcPr calcId="152511"/>
  <pivotCaches>
    <pivotCache cacheId="81" r:id="rId37"/>
    <pivotCache cacheId="82" r:id="rId38"/>
    <pivotCache cacheId="83" r:id="rId39"/>
    <pivotCache cacheId="84" r:id="rId40"/>
    <pivotCache cacheId="85" r:id="rId41"/>
    <pivotCache cacheId="86" r:id="rId42"/>
  </pivotCaches>
</workbook>
</file>

<file path=xl/calcChain.xml><?xml version="1.0" encoding="utf-8"?>
<calcChain xmlns="http://schemas.openxmlformats.org/spreadsheetml/2006/main">
  <c r="H7" i="114" l="1"/>
  <c r="BN20" i="186" l="1"/>
  <c r="B140" i="235" l="1"/>
  <c r="BE48" i="235"/>
  <c r="BF23" i="235"/>
  <c r="B140" i="234"/>
  <c r="CC48" i="234"/>
  <c r="CD23" i="234"/>
  <c r="C47" i="14" l="1"/>
  <c r="U129" i="114"/>
  <c r="T129" i="114"/>
  <c r="U105" i="114"/>
  <c r="T105" i="114"/>
  <c r="U81" i="114"/>
  <c r="T81" i="114"/>
  <c r="U63" i="114"/>
  <c r="T63" i="114"/>
  <c r="U43" i="114"/>
  <c r="T43" i="114"/>
  <c r="U32" i="114"/>
  <c r="T32" i="114"/>
  <c r="U20" i="114"/>
  <c r="T20" i="114"/>
  <c r="U13" i="114"/>
  <c r="T13" i="114"/>
  <c r="U6" i="114"/>
  <c r="T6" i="114"/>
  <c r="T5" i="114" l="1"/>
  <c r="U5" i="114"/>
  <c r="S49" i="14" l="1"/>
  <c r="CG6" i="233"/>
  <c r="CG7" i="233"/>
  <c r="CG8" i="233"/>
  <c r="CG9" i="233"/>
  <c r="CG10" i="233"/>
  <c r="CG11" i="233"/>
  <c r="CG12" i="233"/>
  <c r="CG13" i="233"/>
  <c r="CG14" i="233"/>
  <c r="CG15" i="233"/>
  <c r="CG16" i="233"/>
  <c r="CG17" i="233"/>
  <c r="CG18" i="233"/>
  <c r="CG19" i="233"/>
  <c r="CG20" i="233"/>
  <c r="CG21" i="233"/>
  <c r="CG22" i="233"/>
  <c r="CG23" i="233"/>
  <c r="CG24" i="233"/>
  <c r="CG25" i="233"/>
  <c r="CG26" i="233"/>
  <c r="CG27" i="233"/>
  <c r="CG28" i="233"/>
  <c r="CG29" i="233"/>
  <c r="CG30" i="233"/>
  <c r="CG31" i="233"/>
  <c r="CG32" i="233"/>
  <c r="CG33" i="233"/>
  <c r="CG34" i="233"/>
  <c r="CG35" i="233"/>
  <c r="CG36" i="233"/>
  <c r="CG37" i="233"/>
  <c r="CG38" i="233"/>
  <c r="CG39" i="233"/>
  <c r="CG40" i="233"/>
  <c r="CG41" i="233"/>
  <c r="CG42" i="233"/>
  <c r="CG43" i="233"/>
  <c r="CG44" i="233"/>
  <c r="CG45" i="233"/>
  <c r="CG46" i="233"/>
  <c r="CG47" i="233"/>
  <c r="CG48" i="233"/>
  <c r="CG49" i="233"/>
  <c r="CG50" i="233"/>
  <c r="CG51" i="233"/>
  <c r="CG52" i="233"/>
  <c r="CG53" i="233"/>
  <c r="CG54" i="233"/>
  <c r="CG55" i="233"/>
  <c r="CG56" i="233"/>
  <c r="CG57" i="233"/>
  <c r="CG58" i="233"/>
  <c r="CG59" i="233"/>
  <c r="CG60" i="233"/>
  <c r="CG61" i="233"/>
  <c r="CG62" i="233"/>
  <c r="CG63" i="233"/>
  <c r="CG64" i="233"/>
  <c r="CG65" i="233"/>
  <c r="CG66" i="233"/>
  <c r="CG67" i="233"/>
  <c r="CG68" i="233"/>
  <c r="CG69" i="233"/>
  <c r="CG70" i="233"/>
  <c r="CG71" i="233"/>
  <c r="CG72" i="233"/>
  <c r="CG73" i="233"/>
  <c r="CG74" i="233"/>
  <c r="CG75" i="233"/>
  <c r="CG76" i="233"/>
  <c r="CG77" i="233"/>
  <c r="CG78" i="233"/>
  <c r="CG79" i="233"/>
  <c r="CG80" i="233"/>
  <c r="CG81" i="233"/>
  <c r="CG82" i="233"/>
  <c r="CG83" i="233"/>
  <c r="CG84" i="233"/>
  <c r="CG85" i="233"/>
  <c r="CG86" i="233"/>
  <c r="CG87" i="233"/>
  <c r="CG88" i="233"/>
  <c r="CG89" i="233"/>
  <c r="CG90" i="233"/>
  <c r="CG91" i="233"/>
  <c r="CG92" i="233"/>
  <c r="CG93" i="233"/>
  <c r="CG94" i="233"/>
  <c r="CG95" i="233"/>
  <c r="CG96" i="233"/>
  <c r="CG97" i="233"/>
  <c r="CG98" i="233"/>
  <c r="CG99" i="233"/>
  <c r="CG100" i="233"/>
  <c r="CG101" i="233"/>
  <c r="CG102" i="233"/>
  <c r="CG103" i="233"/>
  <c r="CG104" i="233"/>
  <c r="CG105" i="233"/>
  <c r="CG106" i="233"/>
  <c r="CG107" i="233"/>
  <c r="CG108" i="233"/>
  <c r="CG109" i="233"/>
  <c r="CG110" i="233"/>
  <c r="CG111" i="233"/>
  <c r="CG112" i="233"/>
  <c r="CG113" i="233"/>
  <c r="CG114" i="233"/>
  <c r="CG115" i="233"/>
  <c r="CG116" i="233"/>
  <c r="CG117" i="233"/>
  <c r="CG118" i="233"/>
  <c r="CG119" i="233"/>
  <c r="CG120" i="233"/>
  <c r="CG121" i="233"/>
  <c r="CG122" i="233"/>
  <c r="CG123" i="233"/>
  <c r="CG124" i="233"/>
  <c r="CG125" i="233"/>
  <c r="CG126" i="233"/>
  <c r="CG127" i="233"/>
  <c r="CG128" i="233"/>
  <c r="CG129" i="233"/>
  <c r="CG130" i="233"/>
  <c r="CG131" i="233"/>
  <c r="CG5" i="233"/>
  <c r="K42" i="218" l="1"/>
  <c r="K41" i="218"/>
  <c r="K40" i="218"/>
  <c r="K39" i="218"/>
  <c r="K38" i="218"/>
  <c r="K37" i="218"/>
  <c r="K36" i="218"/>
  <c r="K35" i="218"/>
  <c r="K34" i="218"/>
  <c r="K33" i="218"/>
  <c r="K32" i="218"/>
  <c r="K31" i="218"/>
  <c r="K30" i="218"/>
  <c r="K29" i="218"/>
  <c r="K28" i="218"/>
  <c r="K27" i="218"/>
  <c r="K26" i="218"/>
  <c r="K25" i="218"/>
  <c r="K24" i="218"/>
  <c r="K23" i="218"/>
  <c r="K22" i="218"/>
  <c r="K21" i="218"/>
  <c r="K20" i="218"/>
  <c r="K19" i="218"/>
  <c r="K18" i="218"/>
  <c r="K17" i="218"/>
  <c r="K16" i="218"/>
  <c r="K15" i="218"/>
  <c r="K14" i="218"/>
  <c r="K13" i="218"/>
  <c r="K12" i="218"/>
  <c r="K11" i="218"/>
  <c r="K10" i="218"/>
  <c r="K9" i="218"/>
  <c r="K8" i="218"/>
  <c r="C139" i="114" l="1"/>
  <c r="C138" i="114"/>
  <c r="C137" i="114"/>
  <c r="C136" i="114"/>
  <c r="C135" i="114"/>
  <c r="C134" i="114"/>
  <c r="C133" i="114"/>
  <c r="C132" i="114"/>
  <c r="C131" i="114"/>
  <c r="C130" i="114"/>
  <c r="C128" i="114"/>
  <c r="C127" i="114"/>
  <c r="C126" i="114"/>
  <c r="C125" i="114"/>
  <c r="C124" i="114"/>
  <c r="C123" i="114"/>
  <c r="C122" i="114"/>
  <c r="C121" i="114"/>
  <c r="C120" i="114"/>
  <c r="C119" i="114"/>
  <c r="C118" i="114"/>
  <c r="C117" i="114"/>
  <c r="C116" i="114"/>
  <c r="C115" i="114"/>
  <c r="C114" i="114"/>
  <c r="C113" i="114"/>
  <c r="C112" i="114"/>
  <c r="C111" i="114"/>
  <c r="C110" i="114"/>
  <c r="C109" i="114"/>
  <c r="C108" i="114"/>
  <c r="C107" i="114"/>
  <c r="C106" i="114"/>
  <c r="C104" i="114"/>
  <c r="C103" i="114"/>
  <c r="C102" i="114"/>
  <c r="C101" i="114"/>
  <c r="C100" i="114"/>
  <c r="C99" i="114"/>
  <c r="C98" i="114"/>
  <c r="C97" i="114"/>
  <c r="C96" i="114"/>
  <c r="C95" i="114"/>
  <c r="C94" i="114"/>
  <c r="C93" i="114"/>
  <c r="C92" i="114"/>
  <c r="C91" i="114"/>
  <c r="C90" i="114"/>
  <c r="C89" i="114"/>
  <c r="C88" i="114"/>
  <c r="C87" i="114"/>
  <c r="C86" i="114"/>
  <c r="C85" i="114"/>
  <c r="C84" i="114"/>
  <c r="C83" i="114"/>
  <c r="C82" i="114"/>
  <c r="C80" i="114"/>
  <c r="C79" i="114"/>
  <c r="C78" i="114"/>
  <c r="C77" i="114"/>
  <c r="C76" i="114"/>
  <c r="C75" i="114"/>
  <c r="C74" i="114"/>
  <c r="C73" i="114"/>
  <c r="C72" i="114"/>
  <c r="C71" i="114"/>
  <c r="C70" i="114"/>
  <c r="C69" i="114"/>
  <c r="C68" i="114"/>
  <c r="C67" i="114"/>
  <c r="C66" i="114"/>
  <c r="C65" i="114"/>
  <c r="C64" i="114"/>
  <c r="C62" i="114"/>
  <c r="C61" i="114"/>
  <c r="C60" i="114"/>
  <c r="C59" i="114"/>
  <c r="C58" i="114"/>
  <c r="C57" i="114"/>
  <c r="C56" i="114"/>
  <c r="C55" i="114"/>
  <c r="C54" i="114"/>
  <c r="C53" i="114"/>
  <c r="C52" i="114"/>
  <c r="C51" i="114"/>
  <c r="C50" i="114"/>
  <c r="C49" i="114"/>
  <c r="C48" i="114"/>
  <c r="C47" i="114"/>
  <c r="C46" i="114"/>
  <c r="C45" i="114"/>
  <c r="C44" i="114"/>
  <c r="C42" i="114"/>
  <c r="C41" i="114"/>
  <c r="C40" i="114"/>
  <c r="C39" i="114"/>
  <c r="C38" i="114"/>
  <c r="C37" i="114"/>
  <c r="C36" i="114"/>
  <c r="C35" i="114"/>
  <c r="C34" i="114"/>
  <c r="C33" i="114"/>
  <c r="C31" i="114"/>
  <c r="C30" i="114"/>
  <c r="C29" i="114"/>
  <c r="C28" i="114"/>
  <c r="C27" i="114"/>
  <c r="C26" i="114"/>
  <c r="C25" i="114"/>
  <c r="C24" i="114"/>
  <c r="C23" i="114"/>
  <c r="C22" i="114"/>
  <c r="C21" i="114"/>
  <c r="C19" i="114"/>
  <c r="C18" i="114"/>
  <c r="C17" i="114"/>
  <c r="C16" i="114"/>
  <c r="C15" i="114"/>
  <c r="C14" i="114"/>
  <c r="C12" i="114"/>
  <c r="C11" i="114"/>
  <c r="C10" i="114"/>
  <c r="C9" i="114"/>
  <c r="C8" i="114"/>
  <c r="C7" i="114"/>
  <c r="C8" i="14" l="1"/>
  <c r="L42" i="162" l="1"/>
  <c r="CW52" i="187" l="1"/>
  <c r="CW23" i="187"/>
  <c r="C29" i="14" l="1"/>
  <c r="C39" i="14" l="1"/>
  <c r="C27" i="14"/>
  <c r="C28" i="14"/>
  <c r="C30" i="14"/>
  <c r="C31" i="14"/>
  <c r="C32" i="14"/>
  <c r="C33" i="14"/>
  <c r="C34" i="14"/>
  <c r="C35" i="14"/>
  <c r="C36" i="14"/>
  <c r="C37" i="14"/>
  <c r="C38" i="14"/>
  <c r="F7" i="114"/>
  <c r="BQ6" i="234" s="1"/>
  <c r="BR6" i="234" s="1"/>
  <c r="F8" i="114"/>
  <c r="F9" i="114"/>
  <c r="BQ8" i="234" s="1"/>
  <c r="BR8" i="234" s="1"/>
  <c r="F10" i="114"/>
  <c r="F11" i="114"/>
  <c r="BQ10" i="234" s="1"/>
  <c r="BR10" i="234" s="1"/>
  <c r="F12" i="114"/>
  <c r="BQ11" i="234" s="1"/>
  <c r="BR11" i="234" s="1"/>
  <c r="AS6" i="235"/>
  <c r="H8" i="114"/>
  <c r="H9" i="114"/>
  <c r="H10" i="114"/>
  <c r="AS9" i="235" s="1"/>
  <c r="H11" i="114"/>
  <c r="AS10" i="235" s="1"/>
  <c r="H12" i="114"/>
  <c r="F14" i="114"/>
  <c r="F15" i="114"/>
  <c r="BQ14" i="234" s="1"/>
  <c r="BR14" i="234" s="1"/>
  <c r="F16" i="114"/>
  <c r="BQ15" i="234" s="1"/>
  <c r="BR15" i="234" s="1"/>
  <c r="F17" i="114"/>
  <c r="BQ16" i="234" s="1"/>
  <c r="BR16" i="234" s="1"/>
  <c r="F18" i="114"/>
  <c r="F19" i="114"/>
  <c r="BQ18" i="234" s="1"/>
  <c r="BR18" i="234" s="1"/>
  <c r="H14" i="114"/>
  <c r="AS13" i="235" s="1"/>
  <c r="H15" i="114"/>
  <c r="H16" i="114"/>
  <c r="AS15" i="235" s="1"/>
  <c r="H17" i="114"/>
  <c r="H18" i="114"/>
  <c r="AS17" i="235" s="1"/>
  <c r="H19" i="114"/>
  <c r="F21" i="114"/>
  <c r="F22" i="114"/>
  <c r="BQ21" i="234" s="1"/>
  <c r="BR21" i="234" s="1"/>
  <c r="F23" i="114"/>
  <c r="BQ22" i="234" s="1"/>
  <c r="BR22" i="234" s="1"/>
  <c r="F24" i="114"/>
  <c r="F25" i="114"/>
  <c r="BQ24" i="234" s="1"/>
  <c r="BR24" i="234" s="1"/>
  <c r="F26" i="114"/>
  <c r="BQ25" i="234" s="1"/>
  <c r="BR25" i="234" s="1"/>
  <c r="F27" i="114"/>
  <c r="BQ26" i="234" s="1"/>
  <c r="BR26" i="234" s="1"/>
  <c r="F28" i="114"/>
  <c r="BQ27" i="234" s="1"/>
  <c r="BR27" i="234" s="1"/>
  <c r="F29" i="114"/>
  <c r="BQ28" i="234" s="1"/>
  <c r="BR28" i="234" s="1"/>
  <c r="F30" i="114"/>
  <c r="BQ29" i="234" s="1"/>
  <c r="BR29" i="234" s="1"/>
  <c r="F31" i="114"/>
  <c r="BQ30" i="234" s="1"/>
  <c r="BR30" i="234" s="1"/>
  <c r="H21" i="114"/>
  <c r="H22" i="114"/>
  <c r="AS21" i="235" s="1"/>
  <c r="H23" i="114"/>
  <c r="AS22" i="235" s="1"/>
  <c r="H24" i="114"/>
  <c r="AS23" i="235" s="1"/>
  <c r="H25" i="114"/>
  <c r="H26" i="114"/>
  <c r="H27" i="114"/>
  <c r="H28" i="114"/>
  <c r="AS27" i="235" s="1"/>
  <c r="H29" i="114"/>
  <c r="H30" i="114"/>
  <c r="AS29" i="235" s="1"/>
  <c r="H31" i="114"/>
  <c r="F33" i="114"/>
  <c r="BQ32" i="234" s="1"/>
  <c r="BR32" i="234" s="1"/>
  <c r="F34" i="114"/>
  <c r="BQ33" i="234" s="1"/>
  <c r="BR33" i="234" s="1"/>
  <c r="F35" i="114"/>
  <c r="BQ34" i="234" s="1"/>
  <c r="BR34" i="234" s="1"/>
  <c r="F36" i="114"/>
  <c r="F37" i="114"/>
  <c r="BQ36" i="234" s="1"/>
  <c r="BR36" i="234" s="1"/>
  <c r="F38" i="114"/>
  <c r="BQ37" i="234" s="1"/>
  <c r="BR37" i="234" s="1"/>
  <c r="F39" i="114"/>
  <c r="BQ38" i="234" s="1"/>
  <c r="BR38" i="234" s="1"/>
  <c r="F40" i="114"/>
  <c r="BQ39" i="234" s="1"/>
  <c r="BR39" i="234" s="1"/>
  <c r="F41" i="114"/>
  <c r="F42" i="114"/>
  <c r="H33" i="114"/>
  <c r="H34" i="114"/>
  <c r="H35" i="114"/>
  <c r="AS34" i="235" s="1"/>
  <c r="H36" i="114"/>
  <c r="H37" i="114"/>
  <c r="AS36" i="235" s="1"/>
  <c r="H38" i="114"/>
  <c r="H39" i="114"/>
  <c r="AS38" i="235" s="1"/>
  <c r="H40" i="114"/>
  <c r="AS39" i="235" s="1"/>
  <c r="H41" i="114"/>
  <c r="H42" i="114"/>
  <c r="F44" i="114"/>
  <c r="BQ43" i="234" s="1"/>
  <c r="BR43" i="234" s="1"/>
  <c r="F45" i="114"/>
  <c r="BQ44" i="234" s="1"/>
  <c r="BR44" i="234" s="1"/>
  <c r="F46" i="114"/>
  <c r="BQ45" i="234" s="1"/>
  <c r="BR45" i="234" s="1"/>
  <c r="F47" i="114"/>
  <c r="F48" i="114"/>
  <c r="BQ47" i="234" s="1"/>
  <c r="BR47" i="234" s="1"/>
  <c r="F49" i="114"/>
  <c r="BQ48" i="234" s="1"/>
  <c r="BR48" i="234" s="1"/>
  <c r="F50" i="114"/>
  <c r="BQ49" i="234" s="1"/>
  <c r="BR49" i="234" s="1"/>
  <c r="F51" i="114"/>
  <c r="F52" i="114"/>
  <c r="BQ51" i="234" s="1"/>
  <c r="BR51" i="234" s="1"/>
  <c r="F53" i="114"/>
  <c r="F54" i="114"/>
  <c r="BQ53" i="234" s="1"/>
  <c r="BR53" i="234" s="1"/>
  <c r="F55" i="114"/>
  <c r="F56" i="114"/>
  <c r="BQ55" i="234" s="1"/>
  <c r="BR55" i="234" s="1"/>
  <c r="F57" i="114"/>
  <c r="BQ56" i="234" s="1"/>
  <c r="BR56" i="234" s="1"/>
  <c r="F58" i="114"/>
  <c r="BQ57" i="234" s="1"/>
  <c r="BR57" i="234" s="1"/>
  <c r="F59" i="114"/>
  <c r="F60" i="114"/>
  <c r="BQ59" i="234" s="1"/>
  <c r="BR59" i="234" s="1"/>
  <c r="F61" i="114"/>
  <c r="BQ60" i="234" s="1"/>
  <c r="BR60" i="234" s="1"/>
  <c r="F62" i="114"/>
  <c r="BQ61" i="234" s="1"/>
  <c r="BR61" i="234" s="1"/>
  <c r="H44" i="114"/>
  <c r="H45" i="114"/>
  <c r="AS44" i="235" s="1"/>
  <c r="H46" i="114"/>
  <c r="H47" i="114"/>
  <c r="H48" i="114"/>
  <c r="H49" i="114"/>
  <c r="AS48" i="235" s="1"/>
  <c r="H50" i="114"/>
  <c r="H51" i="114"/>
  <c r="AS50" i="235" s="1"/>
  <c r="H52" i="114"/>
  <c r="H53" i="114"/>
  <c r="AS52" i="235" s="1"/>
  <c r="H54" i="114"/>
  <c r="H55" i="114"/>
  <c r="H56" i="114"/>
  <c r="H57" i="114"/>
  <c r="AS56" i="235" s="1"/>
  <c r="H58" i="114"/>
  <c r="H59" i="114"/>
  <c r="AS58" i="235" s="1"/>
  <c r="H60" i="114"/>
  <c r="H61" i="114"/>
  <c r="AS60" i="235" s="1"/>
  <c r="H62" i="114"/>
  <c r="F64" i="114"/>
  <c r="F65" i="114"/>
  <c r="BQ64" i="234" s="1"/>
  <c r="BR64" i="234" s="1"/>
  <c r="F66" i="114"/>
  <c r="BQ65" i="234" s="1"/>
  <c r="BR65" i="234" s="1"/>
  <c r="F67" i="114"/>
  <c r="BQ66" i="234" s="1"/>
  <c r="BR66" i="234" s="1"/>
  <c r="F68" i="114"/>
  <c r="BQ67" i="234" s="1"/>
  <c r="BR67" i="234" s="1"/>
  <c r="F69" i="114"/>
  <c r="BQ68" i="234" s="1"/>
  <c r="BR68" i="234" s="1"/>
  <c r="F70" i="114"/>
  <c r="BQ69" i="234" s="1"/>
  <c r="BR69" i="234" s="1"/>
  <c r="F71" i="114"/>
  <c r="BQ70" i="234" s="1"/>
  <c r="BR70" i="234" s="1"/>
  <c r="F72" i="114"/>
  <c r="BQ71" i="234" s="1"/>
  <c r="BR71" i="234" s="1"/>
  <c r="F73" i="114"/>
  <c r="F74" i="114"/>
  <c r="BQ73" i="234" s="1"/>
  <c r="BR73" i="234" s="1"/>
  <c r="F75" i="114"/>
  <c r="BQ74" i="234" s="1"/>
  <c r="BR74" i="234" s="1"/>
  <c r="F76" i="114"/>
  <c r="F77" i="114"/>
  <c r="BQ76" i="234" s="1"/>
  <c r="BR76" i="234" s="1"/>
  <c r="F78" i="114"/>
  <c r="BQ77" i="234" s="1"/>
  <c r="BR77" i="234" s="1"/>
  <c r="F79" i="114"/>
  <c r="BQ78" i="234" s="1"/>
  <c r="BR78" i="234" s="1"/>
  <c r="F80" i="114"/>
  <c r="H64" i="114"/>
  <c r="H65" i="114"/>
  <c r="AS64" i="235" s="1"/>
  <c r="H66" i="114"/>
  <c r="H67" i="114"/>
  <c r="AS66" i="235" s="1"/>
  <c r="H68" i="114"/>
  <c r="AS67" i="235" s="1"/>
  <c r="H69" i="114"/>
  <c r="AS68" i="235" s="1"/>
  <c r="H70" i="114"/>
  <c r="H71" i="114"/>
  <c r="H72" i="114"/>
  <c r="H73" i="114"/>
  <c r="AS72" i="235" s="1"/>
  <c r="H74" i="114"/>
  <c r="H75" i="114"/>
  <c r="AS74" i="235" s="1"/>
  <c r="H76" i="114"/>
  <c r="H77" i="114"/>
  <c r="AS76" i="235" s="1"/>
  <c r="H78" i="114"/>
  <c r="H79" i="114"/>
  <c r="H80" i="114"/>
  <c r="F82" i="114"/>
  <c r="BQ81" i="234" s="1"/>
  <c r="BR81" i="234" s="1"/>
  <c r="F83" i="114"/>
  <c r="BQ82" i="234" s="1"/>
  <c r="BR82" i="234" s="1"/>
  <c r="F84" i="114"/>
  <c r="BQ83" i="234" s="1"/>
  <c r="BR83" i="234" s="1"/>
  <c r="F85" i="114"/>
  <c r="BQ84" i="234" s="1"/>
  <c r="BR84" i="234" s="1"/>
  <c r="F86" i="114"/>
  <c r="BQ85" i="234" s="1"/>
  <c r="BR85" i="234" s="1"/>
  <c r="F87" i="114"/>
  <c r="F88" i="114"/>
  <c r="BQ87" i="234" s="1"/>
  <c r="BR87" i="234" s="1"/>
  <c r="F89" i="114"/>
  <c r="F90" i="114"/>
  <c r="BQ89" i="234" s="1"/>
  <c r="BR89" i="234" s="1"/>
  <c r="F91" i="114"/>
  <c r="BQ90" i="234" s="1"/>
  <c r="BR90" i="234" s="1"/>
  <c r="F92" i="114"/>
  <c r="F93" i="114"/>
  <c r="BQ92" i="234" s="1"/>
  <c r="BR92" i="234" s="1"/>
  <c r="F94" i="114"/>
  <c r="F95" i="114"/>
  <c r="BQ94" i="234" s="1"/>
  <c r="BR94" i="234" s="1"/>
  <c r="F96" i="114"/>
  <c r="BQ95" i="234" s="1"/>
  <c r="BR95" i="234" s="1"/>
  <c r="F97" i="114"/>
  <c r="F98" i="114"/>
  <c r="BQ97" i="234" s="1"/>
  <c r="BR97" i="234" s="1"/>
  <c r="F99" i="114"/>
  <c r="BQ98" i="234" s="1"/>
  <c r="BR98" i="234" s="1"/>
  <c r="F100" i="114"/>
  <c r="BQ99" i="234" s="1"/>
  <c r="BR99" i="234" s="1"/>
  <c r="F101" i="114"/>
  <c r="BQ100" i="234" s="1"/>
  <c r="BR100" i="234" s="1"/>
  <c r="F102" i="114"/>
  <c r="BQ101" i="234" s="1"/>
  <c r="BR101" i="234" s="1"/>
  <c r="F103" i="114"/>
  <c r="F104" i="114"/>
  <c r="BQ103" i="234" s="1"/>
  <c r="BR103" i="234" s="1"/>
  <c r="H82" i="114"/>
  <c r="H83" i="114"/>
  <c r="AS82" i="235" s="1"/>
  <c r="H84" i="114"/>
  <c r="H85" i="114"/>
  <c r="AS84" i="235" s="1"/>
  <c r="H86" i="114"/>
  <c r="H87" i="114"/>
  <c r="AS86" i="235" s="1"/>
  <c r="H88" i="114"/>
  <c r="H89" i="114"/>
  <c r="H90" i="114"/>
  <c r="H91" i="114"/>
  <c r="AS90" i="235" s="1"/>
  <c r="H92" i="114"/>
  <c r="H93" i="114"/>
  <c r="AS92" i="235" s="1"/>
  <c r="H94" i="114"/>
  <c r="H95" i="114"/>
  <c r="AS94" i="235" s="1"/>
  <c r="H96" i="114"/>
  <c r="H97" i="114"/>
  <c r="H98" i="114"/>
  <c r="H99" i="114"/>
  <c r="AS98" i="235" s="1"/>
  <c r="H100" i="114"/>
  <c r="H101" i="114"/>
  <c r="AS100" i="235" s="1"/>
  <c r="H102" i="114"/>
  <c r="H103" i="114"/>
  <c r="AS102" i="235" s="1"/>
  <c r="H104" i="114"/>
  <c r="F106" i="114"/>
  <c r="F107" i="114"/>
  <c r="BQ106" i="234" s="1"/>
  <c r="BR106" i="234" s="1"/>
  <c r="F108" i="114"/>
  <c r="BQ107" i="234" s="1"/>
  <c r="BR107" i="234" s="1"/>
  <c r="F109" i="114"/>
  <c r="F110" i="114"/>
  <c r="BQ109" i="234" s="1"/>
  <c r="BR109" i="234" s="1"/>
  <c r="F111" i="114"/>
  <c r="BQ110" i="234" s="1"/>
  <c r="BR110" i="234" s="1"/>
  <c r="F112" i="114"/>
  <c r="BQ111" i="234" s="1"/>
  <c r="BR111" i="234" s="1"/>
  <c r="F113" i="114"/>
  <c r="BQ112" i="234" s="1"/>
  <c r="BR112" i="234" s="1"/>
  <c r="F114" i="114"/>
  <c r="BQ113" i="234" s="1"/>
  <c r="BR113" i="234" s="1"/>
  <c r="F115" i="114"/>
  <c r="BQ114" i="234" s="1"/>
  <c r="BR114" i="234" s="1"/>
  <c r="F116" i="114"/>
  <c r="F117" i="114"/>
  <c r="BQ116" i="234" s="1"/>
  <c r="BR116" i="234" s="1"/>
  <c r="F118" i="114"/>
  <c r="BQ117" i="234" s="1"/>
  <c r="BR117" i="234" s="1"/>
  <c r="F119" i="114"/>
  <c r="BQ118" i="234" s="1"/>
  <c r="BR118" i="234" s="1"/>
  <c r="F120" i="114"/>
  <c r="BQ119" i="234" s="1"/>
  <c r="BR119" i="234" s="1"/>
  <c r="F121" i="114"/>
  <c r="BQ120" i="234" s="1"/>
  <c r="BR120" i="234" s="1"/>
  <c r="F122" i="114"/>
  <c r="BQ121" i="234" s="1"/>
  <c r="BR121" i="234" s="1"/>
  <c r="F123" i="114"/>
  <c r="BQ122" i="234" s="1"/>
  <c r="BR122" i="234" s="1"/>
  <c r="F124" i="114"/>
  <c r="BQ123" i="234" s="1"/>
  <c r="BR123" i="234" s="1"/>
  <c r="F125" i="114"/>
  <c r="F126" i="114"/>
  <c r="BQ125" i="234" s="1"/>
  <c r="BR125" i="234" s="1"/>
  <c r="F127" i="114"/>
  <c r="BQ126" i="234" s="1"/>
  <c r="BR126" i="234" s="1"/>
  <c r="F128" i="114"/>
  <c r="BQ127" i="234" s="1"/>
  <c r="BR127" i="234" s="1"/>
  <c r="H106" i="114"/>
  <c r="H107" i="114"/>
  <c r="H108" i="114"/>
  <c r="H109" i="114"/>
  <c r="AS108" i="235" s="1"/>
  <c r="H110" i="114"/>
  <c r="H111" i="114"/>
  <c r="AS110" i="235" s="1"/>
  <c r="H112" i="114"/>
  <c r="AS111" i="235" s="1"/>
  <c r="H113" i="114"/>
  <c r="AS112" i="235" s="1"/>
  <c r="H114" i="114"/>
  <c r="H115" i="114"/>
  <c r="H116" i="114"/>
  <c r="H117" i="114"/>
  <c r="AS116" i="235" s="1"/>
  <c r="H118" i="114"/>
  <c r="H119" i="114"/>
  <c r="AS118" i="235" s="1"/>
  <c r="H120" i="114"/>
  <c r="H121" i="114"/>
  <c r="AS120" i="235" s="1"/>
  <c r="H122" i="114"/>
  <c r="H123" i="114"/>
  <c r="H124" i="114"/>
  <c r="H125" i="114"/>
  <c r="AS124" i="235" s="1"/>
  <c r="H126" i="114"/>
  <c r="H127" i="114"/>
  <c r="AS126" i="235" s="1"/>
  <c r="H128" i="114"/>
  <c r="F130" i="114"/>
  <c r="BQ129" i="234" s="1"/>
  <c r="BR129" i="234" s="1"/>
  <c r="F131" i="114"/>
  <c r="BQ130" i="234" s="1"/>
  <c r="BR130" i="234" s="1"/>
  <c r="F132" i="114"/>
  <c r="BQ131" i="234" s="1"/>
  <c r="BR131" i="234" s="1"/>
  <c r="F133" i="114"/>
  <c r="BQ132" i="234" s="1"/>
  <c r="BR132" i="234" s="1"/>
  <c r="F134" i="114"/>
  <c r="BQ133" i="234" s="1"/>
  <c r="BR133" i="234" s="1"/>
  <c r="F135" i="114"/>
  <c r="BQ134" i="234" s="1"/>
  <c r="BR134" i="234" s="1"/>
  <c r="F136" i="114"/>
  <c r="BQ135" i="234" s="1"/>
  <c r="BR135" i="234" s="1"/>
  <c r="F137" i="114"/>
  <c r="BQ136" i="234" s="1"/>
  <c r="BR136" i="234" s="1"/>
  <c r="F138" i="114"/>
  <c r="BQ137" i="234" s="1"/>
  <c r="BR137" i="234" s="1"/>
  <c r="F139" i="114"/>
  <c r="BQ138" i="234" s="1"/>
  <c r="BR138" i="234" s="1"/>
  <c r="H130" i="114"/>
  <c r="H131" i="114"/>
  <c r="H132" i="114"/>
  <c r="AS131" i="235" s="1"/>
  <c r="H133" i="114"/>
  <c r="H134" i="114"/>
  <c r="AS133" i="235" s="1"/>
  <c r="H135" i="114"/>
  <c r="H136" i="114"/>
  <c r="AS135" i="235" s="1"/>
  <c r="H137" i="114"/>
  <c r="H138" i="114"/>
  <c r="H139" i="114"/>
  <c r="D7" i="114"/>
  <c r="D8" i="114"/>
  <c r="E8" i="114" s="1"/>
  <c r="D9" i="114"/>
  <c r="D10" i="114"/>
  <c r="D11" i="114"/>
  <c r="D12" i="114"/>
  <c r="E12" i="114" s="1"/>
  <c r="D14" i="114"/>
  <c r="D15" i="114"/>
  <c r="D16" i="114"/>
  <c r="D17" i="114"/>
  <c r="E17" i="114" s="1"/>
  <c r="D18" i="114"/>
  <c r="D19" i="114"/>
  <c r="D21" i="114"/>
  <c r="D22" i="114"/>
  <c r="E22" i="114" s="1"/>
  <c r="D23" i="114"/>
  <c r="D24" i="114"/>
  <c r="D25" i="114"/>
  <c r="D26" i="114"/>
  <c r="E26" i="114" s="1"/>
  <c r="D27" i="114"/>
  <c r="D28" i="114"/>
  <c r="D29" i="114"/>
  <c r="D30" i="114"/>
  <c r="E30" i="114" s="1"/>
  <c r="D31" i="114"/>
  <c r="D33" i="114"/>
  <c r="D34" i="114"/>
  <c r="D35" i="114"/>
  <c r="E35" i="114" s="1"/>
  <c r="D36" i="114"/>
  <c r="D37" i="114"/>
  <c r="D38" i="114"/>
  <c r="D39" i="114"/>
  <c r="E39" i="114" s="1"/>
  <c r="D40" i="114"/>
  <c r="D41" i="114"/>
  <c r="D42" i="114"/>
  <c r="D44" i="114"/>
  <c r="D45" i="114"/>
  <c r="D46" i="114"/>
  <c r="D47" i="114"/>
  <c r="D48" i="114"/>
  <c r="D49" i="114"/>
  <c r="D50" i="114"/>
  <c r="D51" i="114"/>
  <c r="D52" i="114"/>
  <c r="D53" i="114"/>
  <c r="D54" i="114"/>
  <c r="D55" i="114"/>
  <c r="D56" i="114"/>
  <c r="D57" i="114"/>
  <c r="E57" i="114" s="1"/>
  <c r="D58" i="114"/>
  <c r="D59" i="114"/>
  <c r="D60" i="114"/>
  <c r="D61" i="114"/>
  <c r="D62" i="114"/>
  <c r="D64" i="114"/>
  <c r="D65" i="114"/>
  <c r="D66" i="114"/>
  <c r="D67" i="114"/>
  <c r="D68" i="114"/>
  <c r="D69" i="114"/>
  <c r="D70" i="114"/>
  <c r="D71" i="114"/>
  <c r="D72" i="114"/>
  <c r="D73" i="114"/>
  <c r="D74" i="114"/>
  <c r="E74" i="114" s="1"/>
  <c r="D75" i="114"/>
  <c r="D76" i="114"/>
  <c r="D77" i="114"/>
  <c r="D78" i="114"/>
  <c r="D79" i="114"/>
  <c r="D80" i="114"/>
  <c r="D82" i="114"/>
  <c r="D83" i="114"/>
  <c r="D84" i="114"/>
  <c r="D85" i="114"/>
  <c r="D86" i="114"/>
  <c r="D87" i="114"/>
  <c r="D88" i="114"/>
  <c r="D89" i="114"/>
  <c r="D90" i="114"/>
  <c r="D91" i="114"/>
  <c r="E91" i="114" s="1"/>
  <c r="D92" i="114"/>
  <c r="D93" i="114"/>
  <c r="D94" i="114"/>
  <c r="D95" i="114"/>
  <c r="D96" i="114"/>
  <c r="D97" i="114"/>
  <c r="D98" i="114"/>
  <c r="D99" i="114"/>
  <c r="D100" i="114"/>
  <c r="D101" i="114"/>
  <c r="D102" i="114"/>
  <c r="D103" i="114"/>
  <c r="D104" i="114"/>
  <c r="D106" i="114"/>
  <c r="D107" i="114"/>
  <c r="D108" i="114"/>
  <c r="E108" i="114" s="1"/>
  <c r="D109" i="114"/>
  <c r="D110" i="114"/>
  <c r="D111" i="114"/>
  <c r="D112" i="114"/>
  <c r="D113" i="114"/>
  <c r="D114" i="114"/>
  <c r="D115" i="114"/>
  <c r="D116" i="114"/>
  <c r="D117" i="114"/>
  <c r="D118" i="114"/>
  <c r="D119" i="114"/>
  <c r="D120" i="114"/>
  <c r="D121" i="114"/>
  <c r="D122" i="114"/>
  <c r="D123" i="114"/>
  <c r="D124" i="114"/>
  <c r="E124" i="114" s="1"/>
  <c r="D125" i="114"/>
  <c r="D126" i="114"/>
  <c r="D127" i="114"/>
  <c r="D128" i="114"/>
  <c r="D130" i="114"/>
  <c r="D131" i="114"/>
  <c r="D132" i="114"/>
  <c r="D133" i="114"/>
  <c r="D134" i="114"/>
  <c r="D135" i="114"/>
  <c r="D136" i="114"/>
  <c r="D137" i="114"/>
  <c r="D138" i="114"/>
  <c r="D139" i="114"/>
  <c r="B117" i="222"/>
  <c r="T143" i="228"/>
  <c r="B109" i="14"/>
  <c r="C141" i="225"/>
  <c r="B141" i="193"/>
  <c r="L144" i="192"/>
  <c r="B140" i="187"/>
  <c r="D140" i="39"/>
  <c r="AA143" i="186"/>
  <c r="C76" i="14"/>
  <c r="C72" i="14"/>
  <c r="C75" i="14"/>
  <c r="C74" i="14"/>
  <c r="C80" i="14"/>
  <c r="C78" i="14"/>
  <c r="C79" i="14"/>
  <c r="C81" i="14"/>
  <c r="C77" i="14"/>
  <c r="C73" i="14"/>
  <c r="AC7" i="114"/>
  <c r="AC8" i="114"/>
  <c r="J44" i="114" s="1"/>
  <c r="K44" i="114" s="1"/>
  <c r="AC9" i="114"/>
  <c r="J83" i="114" s="1"/>
  <c r="AC10" i="114"/>
  <c r="J106" i="114" s="1"/>
  <c r="K106" i="114" s="1"/>
  <c r="AC11" i="114"/>
  <c r="J33" i="114" s="1"/>
  <c r="K33" i="114" s="1"/>
  <c r="AC12" i="114"/>
  <c r="J107" i="114" s="1"/>
  <c r="K107" i="114" s="1"/>
  <c r="AC13" i="114"/>
  <c r="J108" i="114" s="1"/>
  <c r="K108" i="114" s="1"/>
  <c r="AC14" i="114"/>
  <c r="J64" i="114" s="1"/>
  <c r="K64" i="114" s="1"/>
  <c r="AC15" i="114"/>
  <c r="J34" i="114" s="1"/>
  <c r="AC16" i="114"/>
  <c r="AC17" i="114"/>
  <c r="J21" i="114" s="1"/>
  <c r="K21" i="114" s="1"/>
  <c r="AC18" i="114"/>
  <c r="J22" i="114" s="1"/>
  <c r="K22" i="114" s="1"/>
  <c r="AC19" i="114"/>
  <c r="J84" i="114" s="1"/>
  <c r="K84" i="114" s="1"/>
  <c r="AC20" i="114"/>
  <c r="J47" i="114" s="1"/>
  <c r="AC21" i="114"/>
  <c r="J131" i="114" s="1"/>
  <c r="K131" i="114" s="1"/>
  <c r="AC22" i="114"/>
  <c r="J132" i="114" s="1"/>
  <c r="K132" i="114" s="1"/>
  <c r="AC23" i="114"/>
  <c r="AC24" i="114"/>
  <c r="AC25" i="114"/>
  <c r="J110" i="114" s="1"/>
  <c r="K110" i="114" s="1"/>
  <c r="AC26" i="114"/>
  <c r="J66" i="114" s="1"/>
  <c r="K66" i="114" s="1"/>
  <c r="AC27" i="114"/>
  <c r="AC28" i="114"/>
  <c r="J14" i="114" s="1"/>
  <c r="K14" i="114" s="1"/>
  <c r="AC29" i="114"/>
  <c r="J49" i="114" s="1"/>
  <c r="K49" i="114" s="1"/>
  <c r="AC30" i="114"/>
  <c r="J133" i="114" s="1"/>
  <c r="K133" i="114" s="1"/>
  <c r="AC31" i="114"/>
  <c r="J67" i="114" s="1"/>
  <c r="K67" i="114" s="1"/>
  <c r="AC32" i="114"/>
  <c r="AC33" i="114"/>
  <c r="J7" i="114" s="1"/>
  <c r="AC34" i="114"/>
  <c r="J112" i="114" s="1"/>
  <c r="K112" i="114" s="1"/>
  <c r="AC35" i="114"/>
  <c r="J23" i="114" s="1"/>
  <c r="K23" i="114" s="1"/>
  <c r="AC36" i="114"/>
  <c r="J68" i="114" s="1"/>
  <c r="K68" i="114" s="1"/>
  <c r="AC37" i="114"/>
  <c r="J15" i="114" s="1"/>
  <c r="AC38" i="114"/>
  <c r="J24" i="114" s="1"/>
  <c r="K24" i="114" s="1"/>
  <c r="AC39" i="114"/>
  <c r="J35" i="114" s="1"/>
  <c r="K35" i="114" s="1"/>
  <c r="AC40" i="114"/>
  <c r="J111" i="114" s="1"/>
  <c r="K111" i="114" s="1"/>
  <c r="AC41" i="114"/>
  <c r="J86" i="114" s="1"/>
  <c r="K86" i="114" s="1"/>
  <c r="AC42" i="114"/>
  <c r="J87" i="114" s="1"/>
  <c r="K87" i="114" s="1"/>
  <c r="AC43" i="114"/>
  <c r="J113" i="114" s="1"/>
  <c r="K113" i="114" s="1"/>
  <c r="AC44" i="114"/>
  <c r="J134" i="114" s="1"/>
  <c r="K134" i="114" s="1"/>
  <c r="AC45" i="114"/>
  <c r="J51" i="114" s="1"/>
  <c r="K51" i="114" s="1"/>
  <c r="AC46" i="114"/>
  <c r="J69" i="114" s="1"/>
  <c r="K69" i="114" s="1"/>
  <c r="AC47" i="114"/>
  <c r="J52" i="114" s="1"/>
  <c r="K52" i="114" s="1"/>
  <c r="AC48" i="114"/>
  <c r="AC49" i="114"/>
  <c r="AC50" i="114"/>
  <c r="J103" i="114" s="1"/>
  <c r="K103" i="114" s="1"/>
  <c r="AC51" i="114"/>
  <c r="J135" i="114" s="1"/>
  <c r="K135" i="114" s="1"/>
  <c r="AC52" i="114"/>
  <c r="J114" i="114" s="1"/>
  <c r="K114" i="114" s="1"/>
  <c r="AC53" i="114"/>
  <c r="J53" i="114" s="1"/>
  <c r="K53" i="114" s="1"/>
  <c r="AC54" i="114"/>
  <c r="J54" i="114" s="1"/>
  <c r="K54" i="114" s="1"/>
  <c r="AC55" i="114"/>
  <c r="J136" i="114" s="1"/>
  <c r="K136" i="114" s="1"/>
  <c r="AC56" i="114"/>
  <c r="J71" i="114" s="1"/>
  <c r="K71" i="114" s="1"/>
  <c r="AC57" i="114"/>
  <c r="J88" i="114" s="1"/>
  <c r="K88" i="114" s="1"/>
  <c r="AC58" i="114"/>
  <c r="J72" i="114" s="1"/>
  <c r="K72" i="114" s="1"/>
  <c r="AC59" i="114"/>
  <c r="J89" i="114" s="1"/>
  <c r="K89" i="114" s="1"/>
  <c r="AC60" i="114"/>
  <c r="J90" i="114" s="1"/>
  <c r="K90" i="114" s="1"/>
  <c r="AC61" i="114"/>
  <c r="J55" i="114" s="1"/>
  <c r="K55" i="114" s="1"/>
  <c r="AC62" i="114"/>
  <c r="J115" i="114" s="1"/>
  <c r="K115" i="114" s="1"/>
  <c r="AC63" i="114"/>
  <c r="AC64" i="114"/>
  <c r="AC65" i="114"/>
  <c r="J116" i="114" s="1"/>
  <c r="K116" i="114" s="1"/>
  <c r="AC66" i="114"/>
  <c r="J117" i="114" s="1"/>
  <c r="K117" i="114" s="1"/>
  <c r="AC67" i="114"/>
  <c r="J91" i="114" s="1"/>
  <c r="K91" i="114" s="1"/>
  <c r="AC68" i="114"/>
  <c r="J138" i="114" s="1"/>
  <c r="K138" i="114" s="1"/>
  <c r="AC69" i="114"/>
  <c r="J118" i="114" s="1"/>
  <c r="K118" i="114" s="1"/>
  <c r="AC70" i="114"/>
  <c r="J92" i="114" s="1"/>
  <c r="K92" i="114" s="1"/>
  <c r="AC71" i="114"/>
  <c r="J56" i="114" s="1"/>
  <c r="K56" i="114" s="1"/>
  <c r="AC72" i="114"/>
  <c r="AC73" i="114"/>
  <c r="J93" i="114" s="1"/>
  <c r="K93" i="114" s="1"/>
  <c r="AC74" i="114"/>
  <c r="J119" i="114" s="1"/>
  <c r="K119" i="114" s="1"/>
  <c r="AC75" i="114"/>
  <c r="AC76" i="114"/>
  <c r="J94" i="114" s="1"/>
  <c r="K94" i="114" s="1"/>
  <c r="AC77" i="114"/>
  <c r="J17" i="114" s="1"/>
  <c r="K17" i="114" s="1"/>
  <c r="AC78" i="114"/>
  <c r="J27" i="114" s="1"/>
  <c r="K27" i="114" s="1"/>
  <c r="AC79" i="114"/>
  <c r="AC80" i="114"/>
  <c r="J95" i="114" s="1"/>
  <c r="K95" i="114" s="1"/>
  <c r="AC81" i="114"/>
  <c r="J58" i="114" s="1"/>
  <c r="K58" i="114" s="1"/>
  <c r="AC82" i="114"/>
  <c r="AC83" i="114"/>
  <c r="J9" i="114" s="1"/>
  <c r="K9" i="114" s="1"/>
  <c r="AC84" i="114"/>
  <c r="AC85" i="114"/>
  <c r="J11" i="114" s="1"/>
  <c r="K11" i="114" s="1"/>
  <c r="AC86" i="114"/>
  <c r="J36" i="114" s="1"/>
  <c r="K36" i="114" s="1"/>
  <c r="AC87" i="114"/>
  <c r="AC88" i="114"/>
  <c r="J97" i="114" s="1"/>
  <c r="K97" i="114" s="1"/>
  <c r="AC89" i="114"/>
  <c r="J59" i="114" s="1"/>
  <c r="K59" i="114" s="1"/>
  <c r="AC90" i="114"/>
  <c r="AC91" i="114"/>
  <c r="J121" i="114" s="1"/>
  <c r="K121" i="114" s="1"/>
  <c r="AC92" i="114"/>
  <c r="J74" i="114" s="1"/>
  <c r="K74" i="114" s="1"/>
  <c r="AC93" i="114"/>
  <c r="J98" i="114" s="1"/>
  <c r="K98" i="114" s="1"/>
  <c r="AC94" i="114"/>
  <c r="J99" i="114" s="1"/>
  <c r="K99" i="114" s="1"/>
  <c r="AC95" i="114"/>
  <c r="J60" i="114" s="1"/>
  <c r="K60" i="114" s="1"/>
  <c r="AC96" i="114"/>
  <c r="J28" i="114" s="1"/>
  <c r="K28" i="114" s="1"/>
  <c r="AC97" i="114"/>
  <c r="J100" i="114" s="1"/>
  <c r="K100" i="114" s="1"/>
  <c r="AC98" i="114"/>
  <c r="AC99" i="114"/>
  <c r="AC100" i="114"/>
  <c r="J101" i="114" s="1"/>
  <c r="K101" i="114" s="1"/>
  <c r="AC101" i="114"/>
  <c r="J37" i="114" s="1"/>
  <c r="K37" i="114" s="1"/>
  <c r="AC102" i="114"/>
  <c r="AC103" i="114"/>
  <c r="AC104" i="114"/>
  <c r="J45" i="114" s="1"/>
  <c r="K45" i="114" s="1"/>
  <c r="AC105" i="114"/>
  <c r="J77" i="114" s="1"/>
  <c r="K77" i="114" s="1"/>
  <c r="AC106" i="114"/>
  <c r="AC107" i="114"/>
  <c r="J39" i="114" s="1"/>
  <c r="K39" i="114" s="1"/>
  <c r="AC108" i="114"/>
  <c r="J104" i="114" s="1"/>
  <c r="K104" i="114" s="1"/>
  <c r="AC109" i="114"/>
  <c r="J61" i="114" s="1"/>
  <c r="K61" i="114" s="1"/>
  <c r="AC110" i="114"/>
  <c r="AC111" i="114"/>
  <c r="J18" i="114" s="1"/>
  <c r="K18" i="114" s="1"/>
  <c r="AC112" i="114"/>
  <c r="J124" i="114" s="1"/>
  <c r="K124" i="114" s="1"/>
  <c r="AC113" i="114"/>
  <c r="J125" i="114" s="1"/>
  <c r="K125" i="114" s="1"/>
  <c r="AC114" i="114"/>
  <c r="AC115" i="114"/>
  <c r="AC116" i="114"/>
  <c r="J126" i="114" s="1"/>
  <c r="K126" i="114" s="1"/>
  <c r="AC117" i="114"/>
  <c r="J79" i="114" s="1"/>
  <c r="K79" i="114" s="1"/>
  <c r="AC118" i="114"/>
  <c r="J127" i="114" s="1"/>
  <c r="K127" i="114" s="1"/>
  <c r="AC119" i="114"/>
  <c r="AC120" i="114"/>
  <c r="AC121" i="114"/>
  <c r="J31" i="114" s="1"/>
  <c r="K31" i="114" s="1"/>
  <c r="AC122" i="114"/>
  <c r="AC123" i="114"/>
  <c r="J80" i="114" s="1"/>
  <c r="K80" i="114" s="1"/>
  <c r="AC124" i="114"/>
  <c r="J42" i="114" s="1"/>
  <c r="K42" i="114" s="1"/>
  <c r="AC125" i="114"/>
  <c r="J12" i="114" s="1"/>
  <c r="K12" i="114" s="1"/>
  <c r="AC126" i="114"/>
  <c r="J19" i="114" s="1"/>
  <c r="K19" i="114" s="1"/>
  <c r="AC6" i="114"/>
  <c r="J130" i="114" s="1"/>
  <c r="K130" i="114" s="1"/>
  <c r="AL23" i="114"/>
  <c r="I112" i="222"/>
  <c r="F112" i="222"/>
  <c r="E112" i="222"/>
  <c r="D112" i="222"/>
  <c r="C112" i="222"/>
  <c r="B114" i="222"/>
  <c r="B112" i="222"/>
  <c r="I101" i="222"/>
  <c r="F101" i="222"/>
  <c r="E101" i="222"/>
  <c r="D101" i="222"/>
  <c r="C101" i="222"/>
  <c r="B103" i="222"/>
  <c r="B101" i="222"/>
  <c r="I90" i="222"/>
  <c r="F90" i="222"/>
  <c r="E90" i="222"/>
  <c r="D90" i="222"/>
  <c r="C90" i="222"/>
  <c r="B92" i="222"/>
  <c r="B90" i="222"/>
  <c r="I79" i="222"/>
  <c r="F79" i="222"/>
  <c r="E79" i="222"/>
  <c r="D79" i="222"/>
  <c r="C79" i="222"/>
  <c r="B81" i="222"/>
  <c r="B79" i="222"/>
  <c r="I68" i="222"/>
  <c r="F68" i="222"/>
  <c r="E68" i="222"/>
  <c r="D68" i="222"/>
  <c r="C68" i="222"/>
  <c r="B70" i="222"/>
  <c r="B68" i="222"/>
  <c r="I56" i="222"/>
  <c r="F56" i="222"/>
  <c r="E56" i="222"/>
  <c r="D56" i="222"/>
  <c r="C56" i="222"/>
  <c r="B58" i="222"/>
  <c r="B56" i="222"/>
  <c r="I45" i="222"/>
  <c r="F45" i="222"/>
  <c r="E45" i="222"/>
  <c r="D45" i="222"/>
  <c r="C45" i="222"/>
  <c r="B45" i="222"/>
  <c r="B47" i="222"/>
  <c r="I34" i="222"/>
  <c r="F34" i="222"/>
  <c r="E34" i="222"/>
  <c r="D34" i="222"/>
  <c r="C34" i="222"/>
  <c r="B34" i="222"/>
  <c r="I23" i="222"/>
  <c r="F23" i="222"/>
  <c r="E23" i="222"/>
  <c r="D23" i="222"/>
  <c r="C23" i="222"/>
  <c r="B23" i="222"/>
  <c r="J139" i="114"/>
  <c r="K139" i="114" s="1"/>
  <c r="J137" i="114"/>
  <c r="J128" i="114"/>
  <c r="K128" i="114" s="1"/>
  <c r="J123" i="114"/>
  <c r="K123" i="114" s="1"/>
  <c r="J122" i="114"/>
  <c r="K122" i="114" s="1"/>
  <c r="J120" i="114"/>
  <c r="J109" i="114"/>
  <c r="K109" i="114" s="1"/>
  <c r="J102" i="114"/>
  <c r="K102" i="114" s="1"/>
  <c r="J96" i="114"/>
  <c r="K96" i="114" s="1"/>
  <c r="J85" i="114"/>
  <c r="K85" i="114" s="1"/>
  <c r="J82" i="114"/>
  <c r="K82" i="114" s="1"/>
  <c r="J78" i="114"/>
  <c r="J76" i="114"/>
  <c r="K76" i="114" s="1"/>
  <c r="J75" i="114"/>
  <c r="K75" i="114" s="1"/>
  <c r="J73" i="114"/>
  <c r="J70" i="114"/>
  <c r="K70" i="114" s="1"/>
  <c r="J65" i="114"/>
  <c r="J62" i="114"/>
  <c r="K62" i="114" s="1"/>
  <c r="J57" i="114"/>
  <c r="K57" i="114" s="1"/>
  <c r="J50" i="114"/>
  <c r="J48" i="114"/>
  <c r="K48" i="114" s="1"/>
  <c r="J46" i="114"/>
  <c r="J41" i="114"/>
  <c r="K41" i="114" s="1"/>
  <c r="J40" i="114"/>
  <c r="J38" i="114"/>
  <c r="K38" i="114" s="1"/>
  <c r="J30" i="114"/>
  <c r="J29" i="114"/>
  <c r="K29" i="114" s="1"/>
  <c r="J26" i="114"/>
  <c r="K26" i="114" s="1"/>
  <c r="J25" i="114"/>
  <c r="K25" i="114" s="1"/>
  <c r="J16" i="114"/>
  <c r="K16" i="114" s="1"/>
  <c r="J10" i="114"/>
  <c r="K10" i="114" s="1"/>
  <c r="J8" i="114"/>
  <c r="K8" i="114" s="1"/>
  <c r="Y142" i="192"/>
  <c r="W142" i="192"/>
  <c r="Y141" i="192"/>
  <c r="W141" i="192"/>
  <c r="Y140" i="192"/>
  <c r="W140" i="192"/>
  <c r="Y139" i="192"/>
  <c r="W139" i="192"/>
  <c r="Y138" i="192"/>
  <c r="W138" i="192"/>
  <c r="Y137" i="192"/>
  <c r="W137" i="192"/>
  <c r="Y136" i="192"/>
  <c r="W136" i="192"/>
  <c r="Y135" i="192"/>
  <c r="W135" i="192"/>
  <c r="Y134" i="192"/>
  <c r="W134" i="192"/>
  <c r="Y133" i="192"/>
  <c r="W133" i="192"/>
  <c r="Y131" i="192"/>
  <c r="W131" i="192"/>
  <c r="Y130" i="192"/>
  <c r="W130" i="192"/>
  <c r="Y129" i="192"/>
  <c r="W129" i="192"/>
  <c r="Y128" i="192"/>
  <c r="W128" i="192"/>
  <c r="Y127" i="192"/>
  <c r="W127" i="192"/>
  <c r="Y126" i="192"/>
  <c r="W126" i="192"/>
  <c r="Y125" i="192"/>
  <c r="W125" i="192"/>
  <c r="Y124" i="192"/>
  <c r="W124" i="192"/>
  <c r="Y123" i="192"/>
  <c r="W123" i="192"/>
  <c r="Y122" i="192"/>
  <c r="W122" i="192"/>
  <c r="Y121" i="192"/>
  <c r="W121" i="192"/>
  <c r="Y120" i="192"/>
  <c r="W120" i="192"/>
  <c r="Y119" i="192"/>
  <c r="W119" i="192"/>
  <c r="Y118" i="192"/>
  <c r="W118" i="192"/>
  <c r="Y117" i="192"/>
  <c r="W117" i="192"/>
  <c r="Y116" i="192"/>
  <c r="W116" i="192"/>
  <c r="Y115" i="192"/>
  <c r="W115" i="192"/>
  <c r="Y114" i="192"/>
  <c r="W114" i="192"/>
  <c r="Y113" i="192"/>
  <c r="W113" i="192"/>
  <c r="Y112" i="192"/>
  <c r="W112" i="192"/>
  <c r="Y111" i="192"/>
  <c r="W111" i="192"/>
  <c r="Y110" i="192"/>
  <c r="W110" i="192"/>
  <c r="Y109" i="192"/>
  <c r="W109" i="192"/>
  <c r="Y107" i="192"/>
  <c r="W107" i="192"/>
  <c r="Y106" i="192"/>
  <c r="W106" i="192"/>
  <c r="Y105" i="192"/>
  <c r="W105" i="192"/>
  <c r="Y104" i="192"/>
  <c r="W104" i="192"/>
  <c r="Y103" i="192"/>
  <c r="W103" i="192"/>
  <c r="Y102" i="192"/>
  <c r="W102" i="192"/>
  <c r="Y101" i="192"/>
  <c r="W101" i="192"/>
  <c r="Y100" i="192"/>
  <c r="W100" i="192"/>
  <c r="Y99" i="192"/>
  <c r="W99" i="192"/>
  <c r="Y98" i="192"/>
  <c r="W98" i="192"/>
  <c r="Y97" i="192"/>
  <c r="W97" i="192"/>
  <c r="Y96" i="192"/>
  <c r="W96" i="192"/>
  <c r="Y95" i="192"/>
  <c r="W95" i="192"/>
  <c r="Y94" i="192"/>
  <c r="W94" i="192"/>
  <c r="Y93" i="192"/>
  <c r="W93" i="192"/>
  <c r="Y92" i="192"/>
  <c r="W92" i="192"/>
  <c r="Y91" i="192"/>
  <c r="W91" i="192"/>
  <c r="Y90" i="192"/>
  <c r="W90" i="192"/>
  <c r="Y89" i="192"/>
  <c r="W89" i="192"/>
  <c r="Y88" i="192"/>
  <c r="W88" i="192"/>
  <c r="Y87" i="192"/>
  <c r="W87" i="192"/>
  <c r="Y86" i="192"/>
  <c r="W86" i="192"/>
  <c r="Y85" i="192"/>
  <c r="W85" i="192"/>
  <c r="Y83" i="192"/>
  <c r="W83" i="192"/>
  <c r="Y82" i="192"/>
  <c r="W82" i="192"/>
  <c r="Y81" i="192"/>
  <c r="W81" i="192"/>
  <c r="Y80" i="192"/>
  <c r="W80" i="192"/>
  <c r="Y79" i="192"/>
  <c r="W79" i="192"/>
  <c r="Y78" i="192"/>
  <c r="W78" i="192"/>
  <c r="Y77" i="192"/>
  <c r="W77" i="192"/>
  <c r="Y76" i="192"/>
  <c r="W76" i="192"/>
  <c r="Y75" i="192"/>
  <c r="W75" i="192"/>
  <c r="Y74" i="192"/>
  <c r="W74" i="192"/>
  <c r="Y73" i="192"/>
  <c r="W73" i="192"/>
  <c r="Y72" i="192"/>
  <c r="W72" i="192"/>
  <c r="Y71" i="192"/>
  <c r="W71" i="192"/>
  <c r="Y70" i="192"/>
  <c r="W70" i="192"/>
  <c r="Y69" i="192"/>
  <c r="W69" i="192"/>
  <c r="Y68" i="192"/>
  <c r="W68" i="192"/>
  <c r="W66" i="192" s="1"/>
  <c r="Y67" i="192"/>
  <c r="W67" i="192"/>
  <c r="Y65" i="192"/>
  <c r="W65" i="192"/>
  <c r="Y64" i="192"/>
  <c r="W64" i="192"/>
  <c r="Y63" i="192"/>
  <c r="W63" i="192"/>
  <c r="Y62" i="192"/>
  <c r="W62" i="192"/>
  <c r="Y61" i="192"/>
  <c r="W61" i="192"/>
  <c r="Y60" i="192"/>
  <c r="W60" i="192"/>
  <c r="Y59" i="192"/>
  <c r="W59" i="192"/>
  <c r="Y58" i="192"/>
  <c r="W58" i="192"/>
  <c r="Y57" i="192"/>
  <c r="W57" i="192"/>
  <c r="Y56" i="192"/>
  <c r="W56" i="192"/>
  <c r="Y55" i="192"/>
  <c r="W55" i="192"/>
  <c r="Y54" i="192"/>
  <c r="W54" i="192"/>
  <c r="Y53" i="192"/>
  <c r="W53" i="192"/>
  <c r="Y52" i="192"/>
  <c r="W52" i="192"/>
  <c r="Y51" i="192"/>
  <c r="W51" i="192"/>
  <c r="Y50" i="192"/>
  <c r="W50" i="192"/>
  <c r="Y49" i="192"/>
  <c r="W49" i="192"/>
  <c r="Y48" i="192"/>
  <c r="W48" i="192"/>
  <c r="Y47" i="192"/>
  <c r="W47" i="192"/>
  <c r="Y45" i="192"/>
  <c r="W45" i="192"/>
  <c r="Y44" i="192"/>
  <c r="W44" i="192"/>
  <c r="Y43" i="192"/>
  <c r="W43" i="192"/>
  <c r="Y42" i="192"/>
  <c r="W42" i="192"/>
  <c r="Y41" i="192"/>
  <c r="W41" i="192"/>
  <c r="Y40" i="192"/>
  <c r="W40" i="192"/>
  <c r="Y39" i="192"/>
  <c r="W39" i="192"/>
  <c r="Y38" i="192"/>
  <c r="W38" i="192"/>
  <c r="Y37" i="192"/>
  <c r="W37" i="192"/>
  <c r="Y36" i="192"/>
  <c r="W36" i="192"/>
  <c r="Y34" i="192"/>
  <c r="W34" i="192"/>
  <c r="Y33" i="192"/>
  <c r="W33" i="192"/>
  <c r="Y32" i="192"/>
  <c r="W32" i="192"/>
  <c r="Y31" i="192"/>
  <c r="W31" i="192"/>
  <c r="Y30" i="192"/>
  <c r="W30" i="192"/>
  <c r="Y29" i="192"/>
  <c r="W29" i="192"/>
  <c r="Y28" i="192"/>
  <c r="W28" i="192"/>
  <c r="Y27" i="192"/>
  <c r="W27" i="192"/>
  <c r="Y26" i="192"/>
  <c r="W26" i="192"/>
  <c r="Y25" i="192"/>
  <c r="W25" i="192"/>
  <c r="Y24" i="192"/>
  <c r="W24" i="192"/>
  <c r="Y22" i="192"/>
  <c r="W22" i="192"/>
  <c r="Y21" i="192"/>
  <c r="W21" i="192"/>
  <c r="Y20" i="192"/>
  <c r="W20" i="192"/>
  <c r="Y19" i="192"/>
  <c r="W19" i="192"/>
  <c r="Y18" i="192"/>
  <c r="W18" i="192"/>
  <c r="Y17" i="192"/>
  <c r="W17" i="192"/>
  <c r="Y15" i="192"/>
  <c r="W15" i="192"/>
  <c r="Y14" i="192"/>
  <c r="W14" i="192"/>
  <c r="Y13" i="192"/>
  <c r="W13" i="192"/>
  <c r="Y12" i="192"/>
  <c r="W12" i="192"/>
  <c r="Y11" i="192"/>
  <c r="W11" i="192"/>
  <c r="Y10" i="192"/>
  <c r="W10" i="192"/>
  <c r="S48" i="14"/>
  <c r="N6" i="114"/>
  <c r="N13" i="114"/>
  <c r="N20" i="114"/>
  <c r="N32" i="114"/>
  <c r="N43" i="114"/>
  <c r="N63" i="114"/>
  <c r="N81" i="114"/>
  <c r="N105" i="114"/>
  <c r="N129" i="114"/>
  <c r="Q6" i="114"/>
  <c r="R6" i="114"/>
  <c r="Q13" i="114"/>
  <c r="R13" i="114"/>
  <c r="Q20" i="114"/>
  <c r="R20" i="114"/>
  <c r="Q32" i="114"/>
  <c r="R32" i="114"/>
  <c r="Q43" i="114"/>
  <c r="R43" i="114"/>
  <c r="Q63" i="114"/>
  <c r="R63" i="114"/>
  <c r="Q81" i="114"/>
  <c r="R81" i="114"/>
  <c r="Q105" i="114"/>
  <c r="R105" i="114"/>
  <c r="Q129" i="114"/>
  <c r="R129" i="114"/>
  <c r="P31" i="114"/>
  <c r="S31" i="114" s="1"/>
  <c r="P40" i="114"/>
  <c r="P45" i="114"/>
  <c r="S45" i="114" s="1"/>
  <c r="P59" i="114"/>
  <c r="S59" i="114" s="1"/>
  <c r="P66" i="114"/>
  <c r="S66" i="114" s="1"/>
  <c r="P68" i="114"/>
  <c r="S68" i="114" s="1"/>
  <c r="P93" i="114"/>
  <c r="S93" i="114" s="1"/>
  <c r="P95" i="114"/>
  <c r="S95" i="114" s="1"/>
  <c r="P101" i="114"/>
  <c r="S101" i="114" s="1"/>
  <c r="P103" i="114"/>
  <c r="S103" i="114" s="1"/>
  <c r="P122" i="114"/>
  <c r="S122" i="114" s="1"/>
  <c r="P124" i="114"/>
  <c r="S124" i="114" s="1"/>
  <c r="P126" i="114"/>
  <c r="S126" i="114" s="1"/>
  <c r="P128" i="114"/>
  <c r="S128" i="114" s="1"/>
  <c r="P131" i="114"/>
  <c r="S131" i="114" s="1"/>
  <c r="P133" i="114"/>
  <c r="S133" i="114" s="1"/>
  <c r="P137" i="114"/>
  <c r="S137" i="114" s="1"/>
  <c r="P37" i="114"/>
  <c r="S37" i="114" s="1"/>
  <c r="P71" i="114"/>
  <c r="P77" i="114"/>
  <c r="S77" i="114" s="1"/>
  <c r="P139" i="114"/>
  <c r="P21" i="114"/>
  <c r="S21" i="114" s="1"/>
  <c r="P8" i="114"/>
  <c r="S8" i="114" s="1"/>
  <c r="P15" i="114"/>
  <c r="P24" i="114"/>
  <c r="S24" i="114" s="1"/>
  <c r="P26" i="114"/>
  <c r="S26" i="114" s="1"/>
  <c r="P30" i="114"/>
  <c r="P33" i="114"/>
  <c r="P56" i="114"/>
  <c r="P58" i="114"/>
  <c r="S58" i="114" s="1"/>
  <c r="P65" i="114"/>
  <c r="S65" i="114" s="1"/>
  <c r="P88" i="114"/>
  <c r="S88" i="114" s="1"/>
  <c r="P92" i="114"/>
  <c r="S92" i="114" s="1"/>
  <c r="P100" i="114"/>
  <c r="S100" i="114" s="1"/>
  <c r="P107" i="114"/>
  <c r="S107" i="114" s="1"/>
  <c r="P111" i="114"/>
  <c r="S111" i="114" s="1"/>
  <c r="P113" i="114"/>
  <c r="P121" i="114"/>
  <c r="S121" i="114" s="1"/>
  <c r="P125" i="114"/>
  <c r="S125" i="114" s="1"/>
  <c r="P127" i="114"/>
  <c r="S127" i="114" s="1"/>
  <c r="P130" i="114"/>
  <c r="S130" i="114" s="1"/>
  <c r="P79" i="114"/>
  <c r="S79" i="114" s="1"/>
  <c r="P25" i="114"/>
  <c r="P132" i="114"/>
  <c r="S132" i="114" s="1"/>
  <c r="P39" i="114"/>
  <c r="P69" i="114"/>
  <c r="S69" i="114" s="1"/>
  <c r="P106" i="114"/>
  <c r="S106" i="114" s="1"/>
  <c r="P108" i="114"/>
  <c r="S108" i="114" s="1"/>
  <c r="P110" i="114"/>
  <c r="S110" i="114" s="1"/>
  <c r="P117" i="114"/>
  <c r="S117" i="114" s="1"/>
  <c r="P82" i="114"/>
  <c r="P138" i="114"/>
  <c r="S138" i="114" s="1"/>
  <c r="P10" i="114"/>
  <c r="S10" i="114" s="1"/>
  <c r="P17" i="114"/>
  <c r="S17" i="114" s="1"/>
  <c r="P14" i="114"/>
  <c r="S14" i="114" s="1"/>
  <c r="P35" i="114"/>
  <c r="S35" i="114" s="1"/>
  <c r="P41" i="114"/>
  <c r="S41" i="114" s="1"/>
  <c r="P44" i="114"/>
  <c r="P48" i="114"/>
  <c r="P52" i="114"/>
  <c r="S52" i="114" s="1"/>
  <c r="P54" i="114"/>
  <c r="S54" i="114" s="1"/>
  <c r="P74" i="114"/>
  <c r="P76" i="114"/>
  <c r="S76" i="114" s="1"/>
  <c r="P85" i="114"/>
  <c r="S85" i="114" s="1"/>
  <c r="P87" i="114"/>
  <c r="S87" i="114" s="1"/>
  <c r="P90" i="114"/>
  <c r="S90" i="114" s="1"/>
  <c r="P96" i="114"/>
  <c r="P98" i="114"/>
  <c r="S98" i="114" s="1"/>
  <c r="P104" i="114"/>
  <c r="S104" i="114" s="1"/>
  <c r="P109" i="114"/>
  <c r="P115" i="114"/>
  <c r="S115" i="114" s="1"/>
  <c r="P119" i="114"/>
  <c r="S119" i="114" s="1"/>
  <c r="P36" i="114"/>
  <c r="S36" i="114" s="1"/>
  <c r="P112" i="114"/>
  <c r="S112" i="114" s="1"/>
  <c r="P29" i="114"/>
  <c r="S29" i="114" s="1"/>
  <c r="P49" i="114"/>
  <c r="S49" i="114" s="1"/>
  <c r="P51" i="114"/>
  <c r="P60" i="114"/>
  <c r="S60" i="114" s="1"/>
  <c r="P73" i="114"/>
  <c r="S73" i="114" s="1"/>
  <c r="P84" i="114"/>
  <c r="P114" i="114"/>
  <c r="S114" i="114" s="1"/>
  <c r="P116" i="114"/>
  <c r="S116" i="114" s="1"/>
  <c r="P118" i="114"/>
  <c r="S118" i="114" s="1"/>
  <c r="P120" i="114"/>
  <c r="S120" i="114" s="1"/>
  <c r="P9" i="114"/>
  <c r="S9" i="114" s="1"/>
  <c r="P11" i="114"/>
  <c r="S11" i="114" s="1"/>
  <c r="P19" i="114"/>
  <c r="S19" i="114" s="1"/>
  <c r="P22" i="114"/>
  <c r="P27" i="114"/>
  <c r="S27" i="114" s="1"/>
  <c r="P38" i="114"/>
  <c r="S38" i="114" s="1"/>
  <c r="P47" i="114"/>
  <c r="S47" i="114" s="1"/>
  <c r="P61" i="114"/>
  <c r="P64" i="114"/>
  <c r="P67" i="114"/>
  <c r="S67" i="114" s="1"/>
  <c r="P78" i="114"/>
  <c r="S78" i="114" s="1"/>
  <c r="P80" i="114"/>
  <c r="P83" i="114"/>
  <c r="S83" i="114" s="1"/>
  <c r="P86" i="114"/>
  <c r="S86" i="114" s="1"/>
  <c r="P97" i="114"/>
  <c r="P99" i="114"/>
  <c r="S99" i="114" s="1"/>
  <c r="P102" i="114"/>
  <c r="S102" i="114" s="1"/>
  <c r="P134" i="114"/>
  <c r="S134" i="114" s="1"/>
  <c r="P136" i="114"/>
  <c r="S136" i="114" s="1"/>
  <c r="P123" i="114"/>
  <c r="S123" i="114" s="1"/>
  <c r="P12" i="114"/>
  <c r="S12" i="114" s="1"/>
  <c r="P16" i="114"/>
  <c r="P18" i="114"/>
  <c r="P28" i="114"/>
  <c r="S28" i="114" s="1"/>
  <c r="P34" i="114"/>
  <c r="S34" i="114" s="1"/>
  <c r="P42" i="114"/>
  <c r="S42" i="114" s="1"/>
  <c r="P46" i="114"/>
  <c r="S46" i="114" s="1"/>
  <c r="P53" i="114"/>
  <c r="S53" i="114" s="1"/>
  <c r="P55" i="114"/>
  <c r="P62" i="114"/>
  <c r="S62" i="114" s="1"/>
  <c r="P70" i="114"/>
  <c r="P72" i="114"/>
  <c r="P75" i="114"/>
  <c r="S75" i="114" s="1"/>
  <c r="P89" i="114"/>
  <c r="S89" i="114" s="1"/>
  <c r="P91" i="114"/>
  <c r="S91" i="114" s="1"/>
  <c r="P94" i="114"/>
  <c r="S94" i="114" s="1"/>
  <c r="P135" i="114"/>
  <c r="S135" i="114" s="1"/>
  <c r="P7" i="114"/>
  <c r="S7" i="114" s="1"/>
  <c r="P23" i="114"/>
  <c r="S23" i="114" s="1"/>
  <c r="P50" i="114"/>
  <c r="S50" i="114" s="1"/>
  <c r="P57" i="114"/>
  <c r="E74" i="162"/>
  <c r="C74" i="162"/>
  <c r="B74" i="162"/>
  <c r="K2" i="80"/>
  <c r="I8" i="218"/>
  <c r="J8" i="218" s="1"/>
  <c r="I9" i="218"/>
  <c r="I10" i="218"/>
  <c r="J10" i="218" s="1"/>
  <c r="I11" i="218"/>
  <c r="J11" i="218" s="1"/>
  <c r="I12" i="218"/>
  <c r="J12" i="218" s="1"/>
  <c r="I13" i="218"/>
  <c r="J13" i="218" s="1"/>
  <c r="I14" i="218"/>
  <c r="J14" i="218" s="1"/>
  <c r="I15" i="218"/>
  <c r="J15" i="218" s="1"/>
  <c r="I16" i="218"/>
  <c r="I17" i="218"/>
  <c r="I18" i="218"/>
  <c r="J18" i="218" s="1"/>
  <c r="I19" i="218"/>
  <c r="J19" i="218" s="1"/>
  <c r="I20" i="218"/>
  <c r="J20" i="218" s="1"/>
  <c r="I21" i="218"/>
  <c r="J21" i="218" s="1"/>
  <c r="I22" i="218"/>
  <c r="J22" i="218" s="1"/>
  <c r="I23" i="218"/>
  <c r="J23" i="218" s="1"/>
  <c r="I24" i="218"/>
  <c r="J24" i="218" s="1"/>
  <c r="I25" i="218"/>
  <c r="BA22" i="228"/>
  <c r="AA3" i="186"/>
  <c r="T3" i="228"/>
  <c r="I82" i="14"/>
  <c r="I64" i="14"/>
  <c r="J47" i="14"/>
  <c r="R21" i="14"/>
  <c r="I21" i="14"/>
  <c r="P1" i="225"/>
  <c r="C4" i="192"/>
  <c r="DN29" i="39"/>
  <c r="P1" i="193"/>
  <c r="K137" i="114"/>
  <c r="K120" i="114"/>
  <c r="K78" i="114"/>
  <c r="K73" i="114"/>
  <c r="K65" i="114"/>
  <c r="K50" i="114"/>
  <c r="K46" i="114"/>
  <c r="K40" i="114"/>
  <c r="K30" i="114"/>
  <c r="G2" i="220"/>
  <c r="H2" i="220"/>
  <c r="F2" i="220"/>
  <c r="E2" i="220"/>
  <c r="H8" i="218"/>
  <c r="H22" i="218"/>
  <c r="H18" i="218"/>
  <c r="H14" i="218"/>
  <c r="H10" i="218"/>
  <c r="H23" i="218"/>
  <c r="H25" i="218"/>
  <c r="J25" i="218"/>
  <c r="H21" i="218"/>
  <c r="H17" i="218"/>
  <c r="J17" i="218"/>
  <c r="H13" i="218"/>
  <c r="H9" i="218"/>
  <c r="J9" i="218"/>
  <c r="H19" i="218"/>
  <c r="H15" i="218"/>
  <c r="H11" i="218"/>
  <c r="H24" i="218"/>
  <c r="H20" i="218"/>
  <c r="H16" i="218"/>
  <c r="J16" i="218"/>
  <c r="H12" i="218"/>
  <c r="O8" i="114"/>
  <c r="O12" i="114"/>
  <c r="O17" i="114"/>
  <c r="O22" i="114"/>
  <c r="O26" i="114"/>
  <c r="O30" i="114"/>
  <c r="O35" i="114"/>
  <c r="O39" i="114"/>
  <c r="O44" i="114"/>
  <c r="O48" i="114"/>
  <c r="O52" i="114"/>
  <c r="O56" i="114"/>
  <c r="O60" i="114"/>
  <c r="O65" i="114"/>
  <c r="O69" i="114"/>
  <c r="O73" i="114"/>
  <c r="O77" i="114"/>
  <c r="O82" i="114"/>
  <c r="O86" i="114"/>
  <c r="O90" i="114"/>
  <c r="O94" i="114"/>
  <c r="O98" i="114"/>
  <c r="O102" i="114"/>
  <c r="O107" i="114"/>
  <c r="O111" i="114"/>
  <c r="O115" i="114"/>
  <c r="O119" i="114"/>
  <c r="O123" i="114"/>
  <c r="O127" i="114"/>
  <c r="O132" i="114"/>
  <c r="O136" i="114"/>
  <c r="O9" i="114"/>
  <c r="O14" i="114"/>
  <c r="O18" i="114"/>
  <c r="O23" i="114"/>
  <c r="O27" i="114"/>
  <c r="O31" i="114"/>
  <c r="O36" i="114"/>
  <c r="O40" i="114"/>
  <c r="O45" i="114"/>
  <c r="O49" i="114"/>
  <c r="O53" i="114"/>
  <c r="O57" i="114"/>
  <c r="O61" i="114"/>
  <c r="O66" i="114"/>
  <c r="O70" i="114"/>
  <c r="O74" i="114"/>
  <c r="O78" i="114"/>
  <c r="O83" i="114"/>
  <c r="O87" i="114"/>
  <c r="O91" i="114"/>
  <c r="O95" i="114"/>
  <c r="O99" i="114"/>
  <c r="O103" i="114"/>
  <c r="O108" i="114"/>
  <c r="O112" i="114"/>
  <c r="O116" i="114"/>
  <c r="O120" i="114"/>
  <c r="O124" i="114"/>
  <c r="O128" i="114"/>
  <c r="O133" i="114"/>
  <c r="O137" i="114"/>
  <c r="O10" i="114"/>
  <c r="O15" i="114"/>
  <c r="O19" i="114"/>
  <c r="O24" i="114"/>
  <c r="O28" i="114"/>
  <c r="O33" i="114"/>
  <c r="O37" i="114"/>
  <c r="O41" i="114"/>
  <c r="O46" i="114"/>
  <c r="O50" i="114"/>
  <c r="O54" i="114"/>
  <c r="O58" i="114"/>
  <c r="O62" i="114"/>
  <c r="O67" i="114"/>
  <c r="O71" i="114"/>
  <c r="O75" i="114"/>
  <c r="O79" i="114"/>
  <c r="O84" i="114"/>
  <c r="O88" i="114"/>
  <c r="O92" i="114"/>
  <c r="O96" i="114"/>
  <c r="O100" i="114"/>
  <c r="O104" i="114"/>
  <c r="O109" i="114"/>
  <c r="O113" i="114"/>
  <c r="O117" i="114"/>
  <c r="O121" i="114"/>
  <c r="O125" i="114"/>
  <c r="O130" i="114"/>
  <c r="O134" i="114"/>
  <c r="O138" i="114"/>
  <c r="O7" i="114"/>
  <c r="O11" i="114"/>
  <c r="O16" i="114"/>
  <c r="O21" i="114"/>
  <c r="O25" i="114"/>
  <c r="O29" i="114"/>
  <c r="O34" i="114"/>
  <c r="O38" i="114"/>
  <c r="O42" i="114"/>
  <c r="O47" i="114"/>
  <c r="O51" i="114"/>
  <c r="O55" i="114"/>
  <c r="O59" i="114"/>
  <c r="O64" i="114"/>
  <c r="O68" i="114"/>
  <c r="O72" i="114"/>
  <c r="O76" i="114"/>
  <c r="O80" i="114"/>
  <c r="O85" i="114"/>
  <c r="O89" i="114"/>
  <c r="O93" i="114"/>
  <c r="O97" i="114"/>
  <c r="O101" i="114"/>
  <c r="O106" i="114"/>
  <c r="O110" i="114"/>
  <c r="O114" i="114"/>
  <c r="O118" i="114"/>
  <c r="O122" i="114"/>
  <c r="O126" i="114"/>
  <c r="O131" i="114"/>
  <c r="O135" i="114"/>
  <c r="O139" i="114"/>
  <c r="S30" i="114"/>
  <c r="S44" i="114"/>
  <c r="S56" i="114"/>
  <c r="S18" i="114"/>
  <c r="S40" i="114"/>
  <c r="S57" i="114"/>
  <c r="S61" i="114"/>
  <c r="S70" i="114"/>
  <c r="S74" i="114"/>
  <c r="S48" i="114"/>
  <c r="S82" i="114"/>
  <c r="S71" i="114"/>
  <c r="S96" i="114"/>
  <c r="S109" i="114"/>
  <c r="S113" i="114"/>
  <c r="S39" i="114"/>
  <c r="S16" i="114"/>
  <c r="S25" i="114"/>
  <c r="S51" i="114"/>
  <c r="S64" i="114"/>
  <c r="S80" i="114"/>
  <c r="S97" i="114"/>
  <c r="S139" i="114"/>
  <c r="B80" i="14"/>
  <c r="C46" i="14"/>
  <c r="CI6" i="233"/>
  <c r="CI7" i="233"/>
  <c r="CI8" i="233"/>
  <c r="CI9" i="233"/>
  <c r="CI10" i="233"/>
  <c r="CI11" i="233"/>
  <c r="CI12" i="233"/>
  <c r="CI13" i="233"/>
  <c r="CI14" i="233"/>
  <c r="CI15" i="233"/>
  <c r="CI16" i="233"/>
  <c r="CI17" i="233"/>
  <c r="CI18" i="233"/>
  <c r="CI19" i="233"/>
  <c r="CI20" i="233"/>
  <c r="CI21" i="233"/>
  <c r="CI22" i="233"/>
  <c r="CI23" i="233"/>
  <c r="CI24" i="233"/>
  <c r="CI25" i="233"/>
  <c r="CI26" i="233"/>
  <c r="CI27" i="233"/>
  <c r="CI28" i="233"/>
  <c r="CI29" i="233"/>
  <c r="CI30" i="233"/>
  <c r="CI31" i="233"/>
  <c r="CI32" i="233"/>
  <c r="CI33" i="233"/>
  <c r="CI34" i="233"/>
  <c r="CI35" i="233"/>
  <c r="CI36" i="233"/>
  <c r="CI37" i="233"/>
  <c r="CI38" i="233"/>
  <c r="CI39" i="233"/>
  <c r="CI40" i="233"/>
  <c r="CI41" i="233"/>
  <c r="CI42" i="233"/>
  <c r="CI43" i="233"/>
  <c r="CI44" i="233"/>
  <c r="CI45" i="233"/>
  <c r="CI46" i="233"/>
  <c r="CI47" i="233"/>
  <c r="CI48" i="233"/>
  <c r="CI49" i="233"/>
  <c r="CI50" i="233"/>
  <c r="CI51" i="233"/>
  <c r="CI52" i="233"/>
  <c r="CI53" i="233"/>
  <c r="CI54" i="233"/>
  <c r="CI55" i="233"/>
  <c r="CI56" i="233"/>
  <c r="CI57" i="233"/>
  <c r="CI58" i="233"/>
  <c r="CI59" i="233"/>
  <c r="CI60" i="233"/>
  <c r="CI61" i="233"/>
  <c r="CI62" i="233"/>
  <c r="CI63" i="233"/>
  <c r="CI64" i="233"/>
  <c r="CI65" i="233"/>
  <c r="CI66" i="233"/>
  <c r="CI67" i="233"/>
  <c r="CI68" i="233"/>
  <c r="CI69" i="233"/>
  <c r="CI70" i="233"/>
  <c r="CI71" i="233"/>
  <c r="CI72" i="233"/>
  <c r="CI73" i="233"/>
  <c r="CI74" i="233"/>
  <c r="CI75" i="233"/>
  <c r="CI76" i="233"/>
  <c r="CI77" i="233"/>
  <c r="CI78" i="233"/>
  <c r="CI79" i="233"/>
  <c r="CI80" i="233"/>
  <c r="CI81" i="233"/>
  <c r="CI82" i="233"/>
  <c r="CI83" i="233"/>
  <c r="CI84" i="233"/>
  <c r="CI85" i="233"/>
  <c r="CI86" i="233"/>
  <c r="CI87" i="233"/>
  <c r="CI88" i="233"/>
  <c r="CI89" i="233"/>
  <c r="CI90" i="233"/>
  <c r="CI91" i="233"/>
  <c r="CI92" i="233"/>
  <c r="CI93" i="233"/>
  <c r="CI94" i="233"/>
  <c r="CI95" i="233"/>
  <c r="CI96" i="233"/>
  <c r="CI97" i="233"/>
  <c r="CI98" i="233"/>
  <c r="CI99" i="233"/>
  <c r="CI100" i="233"/>
  <c r="CI101" i="233"/>
  <c r="CI102" i="233"/>
  <c r="CI103" i="233"/>
  <c r="CI104" i="233"/>
  <c r="CI105" i="233"/>
  <c r="CI106" i="233"/>
  <c r="CI107" i="233"/>
  <c r="CI108" i="233"/>
  <c r="CI109" i="233"/>
  <c r="CI110" i="233"/>
  <c r="CI111" i="233"/>
  <c r="CI112" i="233"/>
  <c r="CI113" i="233"/>
  <c r="CI114" i="233"/>
  <c r="CI115" i="233"/>
  <c r="CI116" i="233"/>
  <c r="CI117" i="233"/>
  <c r="CI118" i="233"/>
  <c r="CI119" i="233"/>
  <c r="CI120" i="233"/>
  <c r="CI121" i="233"/>
  <c r="CI122" i="233"/>
  <c r="CI123" i="233"/>
  <c r="CI124" i="233"/>
  <c r="CI125" i="233"/>
  <c r="CI126" i="233"/>
  <c r="CI127" i="233"/>
  <c r="CI128" i="233"/>
  <c r="CI129" i="233"/>
  <c r="CI130" i="233"/>
  <c r="CI5" i="233"/>
  <c r="X5" i="233"/>
  <c r="Y5" i="233"/>
  <c r="CH6" i="233"/>
  <c r="CH7" i="233"/>
  <c r="CH8" i="233"/>
  <c r="CH9" i="233"/>
  <c r="CH10" i="233"/>
  <c r="CH11" i="233"/>
  <c r="CH12" i="233"/>
  <c r="CH13" i="233"/>
  <c r="CH14" i="233"/>
  <c r="CH15" i="233"/>
  <c r="CH16" i="233"/>
  <c r="CH17" i="233"/>
  <c r="CH18" i="233"/>
  <c r="CH19" i="233"/>
  <c r="CH20" i="233"/>
  <c r="CH21" i="233"/>
  <c r="CH22" i="233"/>
  <c r="CH23" i="233"/>
  <c r="CH24" i="233"/>
  <c r="CH25" i="233"/>
  <c r="CH26" i="233"/>
  <c r="CH27" i="233"/>
  <c r="CH28" i="233"/>
  <c r="CH29" i="233"/>
  <c r="CH30" i="233"/>
  <c r="CH31" i="233"/>
  <c r="CH32" i="233"/>
  <c r="CH33" i="233"/>
  <c r="CH34" i="233"/>
  <c r="CH35" i="233"/>
  <c r="CH36" i="233"/>
  <c r="CH37" i="233"/>
  <c r="CH38" i="233"/>
  <c r="CH39" i="233"/>
  <c r="CH40" i="233"/>
  <c r="CH41" i="233"/>
  <c r="CH42" i="233"/>
  <c r="CH43" i="233"/>
  <c r="CH44" i="233"/>
  <c r="CH45" i="233"/>
  <c r="CH46" i="233"/>
  <c r="CH47" i="233"/>
  <c r="CH48" i="233"/>
  <c r="CH49" i="233"/>
  <c r="CH50" i="233"/>
  <c r="CH51" i="233"/>
  <c r="CH52" i="233"/>
  <c r="CH53" i="233"/>
  <c r="CH54" i="233"/>
  <c r="CH55" i="233"/>
  <c r="CH56" i="233"/>
  <c r="CH57" i="233"/>
  <c r="CH58" i="233"/>
  <c r="CH59" i="233"/>
  <c r="CH60" i="233"/>
  <c r="CH61" i="233"/>
  <c r="CH62" i="233"/>
  <c r="CH63" i="233"/>
  <c r="CH64" i="233"/>
  <c r="CH65" i="233"/>
  <c r="CH66" i="233"/>
  <c r="CH67" i="233"/>
  <c r="CH68" i="233"/>
  <c r="CH69" i="233"/>
  <c r="CH70" i="233"/>
  <c r="CH71" i="233"/>
  <c r="CH72" i="233"/>
  <c r="CH73" i="233"/>
  <c r="CH74" i="233"/>
  <c r="CH75" i="233"/>
  <c r="CH76" i="233"/>
  <c r="CH77" i="233"/>
  <c r="CH78" i="233"/>
  <c r="CH79" i="233"/>
  <c r="CH80" i="233"/>
  <c r="CH81" i="233"/>
  <c r="CH82" i="233"/>
  <c r="CH83" i="233"/>
  <c r="CH84" i="233"/>
  <c r="CH85" i="233"/>
  <c r="CH86" i="233"/>
  <c r="CH87" i="233"/>
  <c r="CH88" i="233"/>
  <c r="CH89" i="233"/>
  <c r="CH90" i="233"/>
  <c r="CH91" i="233"/>
  <c r="CH92" i="233"/>
  <c r="CH93" i="233"/>
  <c r="CH94" i="233"/>
  <c r="CH95" i="233"/>
  <c r="CH96" i="233"/>
  <c r="CH97" i="233"/>
  <c r="CH98" i="233"/>
  <c r="CH99" i="233"/>
  <c r="CH100" i="233"/>
  <c r="CH101" i="233"/>
  <c r="CH102" i="233"/>
  <c r="CH103" i="233"/>
  <c r="CH104" i="233"/>
  <c r="CH105" i="233"/>
  <c r="CH106" i="233"/>
  <c r="CH107" i="233"/>
  <c r="CH108" i="233"/>
  <c r="CH109" i="233"/>
  <c r="CH110" i="233"/>
  <c r="CH111" i="233"/>
  <c r="CH112" i="233"/>
  <c r="CH113" i="233"/>
  <c r="CH114" i="233"/>
  <c r="CH115" i="233"/>
  <c r="CH116" i="233"/>
  <c r="CH117" i="233"/>
  <c r="CH118" i="233"/>
  <c r="CH119" i="233"/>
  <c r="CH120" i="233"/>
  <c r="CH121" i="233"/>
  <c r="CH122" i="233"/>
  <c r="CH123" i="233"/>
  <c r="CH124" i="233"/>
  <c r="CH125" i="233"/>
  <c r="CH126" i="233"/>
  <c r="CH127" i="233"/>
  <c r="CH128" i="233"/>
  <c r="CH129" i="233"/>
  <c r="CH130" i="233"/>
  <c r="CH5" i="233"/>
  <c r="Y6" i="233"/>
  <c r="Y7" i="233"/>
  <c r="Y8" i="233"/>
  <c r="Y9" i="233"/>
  <c r="Y10" i="233"/>
  <c r="Y11" i="233"/>
  <c r="Y12" i="233"/>
  <c r="Y13" i="233"/>
  <c r="Y14" i="233"/>
  <c r="Y15" i="233"/>
  <c r="Y16" i="233"/>
  <c r="Y17" i="233"/>
  <c r="Y18" i="233"/>
  <c r="Y19" i="233"/>
  <c r="Y20" i="233"/>
  <c r="Y21" i="233"/>
  <c r="Y22" i="233"/>
  <c r="Y23" i="233"/>
  <c r="Y24" i="233"/>
  <c r="Y25" i="233"/>
  <c r="Y26" i="233"/>
  <c r="Y27" i="233"/>
  <c r="Y28" i="233"/>
  <c r="Y29" i="233"/>
  <c r="Y30" i="233"/>
  <c r="Y31" i="233"/>
  <c r="Y32" i="233"/>
  <c r="Y33" i="233"/>
  <c r="Y34" i="233"/>
  <c r="Y35" i="233"/>
  <c r="Y36" i="233"/>
  <c r="Y37" i="233"/>
  <c r="Y38" i="233"/>
  <c r="Y39" i="233"/>
  <c r="Y40" i="233"/>
  <c r="Y41" i="233"/>
  <c r="Y42" i="233"/>
  <c r="Y43" i="233"/>
  <c r="Y44" i="233"/>
  <c r="Y45" i="233"/>
  <c r="Y46" i="233"/>
  <c r="Y47" i="233"/>
  <c r="Y48" i="233"/>
  <c r="Y49" i="233"/>
  <c r="Y50" i="233"/>
  <c r="Y51" i="233"/>
  <c r="Y52" i="233"/>
  <c r="Y53" i="233"/>
  <c r="Y54" i="233"/>
  <c r="Y55" i="233"/>
  <c r="Y56" i="233"/>
  <c r="Y57" i="233"/>
  <c r="Y58" i="233"/>
  <c r="Y59" i="233"/>
  <c r="Y60" i="233"/>
  <c r="Y61" i="233"/>
  <c r="Y62" i="233"/>
  <c r="Y63" i="233"/>
  <c r="Y64" i="233"/>
  <c r="Y65" i="233"/>
  <c r="Y66" i="233"/>
  <c r="Y67" i="233"/>
  <c r="Y68" i="233"/>
  <c r="Y69" i="233"/>
  <c r="Y70" i="233"/>
  <c r="Y71" i="233"/>
  <c r="Y72" i="233"/>
  <c r="Y73" i="233"/>
  <c r="Y74" i="233"/>
  <c r="Y75" i="233"/>
  <c r="Y76" i="233"/>
  <c r="Y77" i="233"/>
  <c r="Y78" i="233"/>
  <c r="Y79" i="233"/>
  <c r="Y80" i="233"/>
  <c r="Y81" i="233"/>
  <c r="Y82" i="233"/>
  <c r="Y83" i="233"/>
  <c r="Y84" i="233"/>
  <c r="Y85" i="233"/>
  <c r="Y86" i="233"/>
  <c r="Y87" i="233"/>
  <c r="Y88" i="233"/>
  <c r="Y89" i="233"/>
  <c r="Y90" i="233"/>
  <c r="Y91" i="233"/>
  <c r="Y92" i="233"/>
  <c r="Y93" i="233"/>
  <c r="Y94" i="233"/>
  <c r="Y95" i="233"/>
  <c r="Y96" i="233"/>
  <c r="Y97" i="233"/>
  <c r="Y98" i="233"/>
  <c r="Y99" i="233"/>
  <c r="Y100" i="233"/>
  <c r="Y101" i="233"/>
  <c r="Y102" i="233"/>
  <c r="Y103" i="233"/>
  <c r="Y104" i="233"/>
  <c r="Y105" i="233"/>
  <c r="Y106" i="233"/>
  <c r="Y107" i="233"/>
  <c r="Y108" i="233"/>
  <c r="Y109" i="233"/>
  <c r="Y110" i="233"/>
  <c r="Y111" i="233"/>
  <c r="Y112" i="233"/>
  <c r="Y113" i="233"/>
  <c r="Y114" i="233"/>
  <c r="Y115" i="233"/>
  <c r="Y116" i="233"/>
  <c r="Y117" i="233"/>
  <c r="Y118" i="233"/>
  <c r="Y119" i="233"/>
  <c r="Y120" i="233"/>
  <c r="Y121" i="233"/>
  <c r="Y122" i="233"/>
  <c r="Y123" i="233"/>
  <c r="Y124" i="233"/>
  <c r="Y125" i="233"/>
  <c r="Y126" i="233"/>
  <c r="Y127" i="233"/>
  <c r="Y128" i="233"/>
  <c r="Y129" i="233"/>
  <c r="Y130" i="233"/>
  <c r="X6" i="233"/>
  <c r="X7" i="233"/>
  <c r="X8" i="233"/>
  <c r="X9" i="233"/>
  <c r="X10" i="233"/>
  <c r="X11" i="233"/>
  <c r="X12" i="233"/>
  <c r="X13" i="233"/>
  <c r="X14" i="233"/>
  <c r="X15" i="233"/>
  <c r="X16" i="233"/>
  <c r="X17" i="233"/>
  <c r="X18" i="233"/>
  <c r="X19" i="233"/>
  <c r="X20" i="233"/>
  <c r="X21" i="233"/>
  <c r="X22" i="233"/>
  <c r="X23" i="233"/>
  <c r="X24" i="233"/>
  <c r="X25" i="233"/>
  <c r="X26" i="233"/>
  <c r="X27" i="233"/>
  <c r="X28" i="233"/>
  <c r="X29" i="233"/>
  <c r="X30" i="233"/>
  <c r="X31" i="233"/>
  <c r="X32" i="233"/>
  <c r="X33" i="233"/>
  <c r="X34" i="233"/>
  <c r="X35" i="233"/>
  <c r="X36" i="233"/>
  <c r="X37" i="233"/>
  <c r="X38" i="233"/>
  <c r="X39" i="233"/>
  <c r="X40" i="233"/>
  <c r="X41" i="233"/>
  <c r="X42" i="233"/>
  <c r="X43" i="233"/>
  <c r="X44" i="233"/>
  <c r="X45" i="233"/>
  <c r="X46" i="233"/>
  <c r="X47" i="233"/>
  <c r="X48" i="233"/>
  <c r="X49" i="233"/>
  <c r="X50" i="233"/>
  <c r="X51" i="233"/>
  <c r="X52" i="233"/>
  <c r="X53" i="233"/>
  <c r="X54" i="233"/>
  <c r="X55" i="233"/>
  <c r="X56" i="233"/>
  <c r="X57" i="233"/>
  <c r="X58" i="233"/>
  <c r="X59" i="233"/>
  <c r="X60" i="233"/>
  <c r="X61" i="233"/>
  <c r="X62" i="233"/>
  <c r="X63" i="233"/>
  <c r="X64" i="233"/>
  <c r="X65" i="233"/>
  <c r="X66" i="233"/>
  <c r="X67" i="233"/>
  <c r="X68" i="233"/>
  <c r="X69" i="233"/>
  <c r="X70" i="233"/>
  <c r="X71" i="233"/>
  <c r="X72" i="233"/>
  <c r="X73" i="233"/>
  <c r="X74" i="233"/>
  <c r="X75" i="233"/>
  <c r="X76" i="233"/>
  <c r="X77" i="233"/>
  <c r="X78" i="233"/>
  <c r="X79" i="233"/>
  <c r="X80" i="233"/>
  <c r="X81" i="233"/>
  <c r="X82" i="233"/>
  <c r="X83" i="233"/>
  <c r="X84" i="233"/>
  <c r="X85" i="233"/>
  <c r="X86" i="233"/>
  <c r="X87" i="233"/>
  <c r="X88" i="233"/>
  <c r="X89" i="233"/>
  <c r="X90" i="233"/>
  <c r="X91" i="233"/>
  <c r="X92" i="233"/>
  <c r="X93" i="233"/>
  <c r="X94" i="233"/>
  <c r="X95" i="233"/>
  <c r="X96" i="233"/>
  <c r="X97" i="233"/>
  <c r="X98" i="233"/>
  <c r="X99" i="233"/>
  <c r="X100" i="233"/>
  <c r="X101" i="233"/>
  <c r="X102" i="233"/>
  <c r="X103" i="233"/>
  <c r="X104" i="233"/>
  <c r="X105" i="233"/>
  <c r="X106" i="233"/>
  <c r="X107" i="233"/>
  <c r="X108" i="233"/>
  <c r="X109" i="233"/>
  <c r="X110" i="233"/>
  <c r="X111" i="233"/>
  <c r="X112" i="233"/>
  <c r="X113" i="233"/>
  <c r="X114" i="233"/>
  <c r="X115" i="233"/>
  <c r="X116" i="233"/>
  <c r="X117" i="233"/>
  <c r="X118" i="233"/>
  <c r="X119" i="233"/>
  <c r="X120" i="233"/>
  <c r="X121" i="233"/>
  <c r="X122" i="233"/>
  <c r="X123" i="233"/>
  <c r="X124" i="233"/>
  <c r="X125" i="233"/>
  <c r="X126" i="233"/>
  <c r="X127" i="233"/>
  <c r="X128" i="233"/>
  <c r="X129" i="233"/>
  <c r="X130" i="233"/>
  <c r="C45" i="14"/>
  <c r="C107" i="14"/>
  <c r="C108" i="14"/>
  <c r="I95" i="14"/>
  <c r="Z6" i="233"/>
  <c r="Z7" i="233"/>
  <c r="Z8" i="233"/>
  <c r="Z9" i="233"/>
  <c r="Z10" i="233"/>
  <c r="Z11" i="233"/>
  <c r="Z12" i="233"/>
  <c r="Z13" i="233"/>
  <c r="Z14" i="233"/>
  <c r="Z15" i="233"/>
  <c r="Z16" i="233"/>
  <c r="Z17" i="233"/>
  <c r="Z18" i="233"/>
  <c r="Z19" i="233"/>
  <c r="Z20" i="233"/>
  <c r="Z21" i="233"/>
  <c r="Z22" i="233"/>
  <c r="Z23" i="233"/>
  <c r="Z24" i="233"/>
  <c r="Z25" i="233"/>
  <c r="Z26" i="233"/>
  <c r="Z27" i="233"/>
  <c r="Z28" i="233"/>
  <c r="Z29" i="233"/>
  <c r="Z30" i="233"/>
  <c r="Z31" i="233"/>
  <c r="Z32" i="233"/>
  <c r="Z33" i="233"/>
  <c r="Z34" i="233"/>
  <c r="Z35" i="233"/>
  <c r="Z36" i="233"/>
  <c r="Z37" i="233"/>
  <c r="Z38" i="233"/>
  <c r="Z39" i="233"/>
  <c r="Z40" i="233"/>
  <c r="Z41" i="233"/>
  <c r="Z42" i="233"/>
  <c r="Z43" i="233"/>
  <c r="Z44" i="233"/>
  <c r="Z45" i="233"/>
  <c r="Z46" i="233"/>
  <c r="Z47" i="233"/>
  <c r="Z48" i="233"/>
  <c r="Z49" i="233"/>
  <c r="Z50" i="233"/>
  <c r="Z51" i="233"/>
  <c r="Z52" i="233"/>
  <c r="Z53" i="233"/>
  <c r="Z54" i="233"/>
  <c r="Z55" i="233"/>
  <c r="Z56" i="233"/>
  <c r="Z57" i="233"/>
  <c r="Z58" i="233"/>
  <c r="Z59" i="233"/>
  <c r="Z60" i="233"/>
  <c r="Z61" i="233"/>
  <c r="Z62" i="233"/>
  <c r="Z63" i="233"/>
  <c r="Z64" i="233"/>
  <c r="Z65" i="233"/>
  <c r="Z66" i="233"/>
  <c r="Z67" i="233"/>
  <c r="Z68" i="233"/>
  <c r="Z69" i="233"/>
  <c r="Z70" i="233"/>
  <c r="Z71" i="233"/>
  <c r="Z72" i="233"/>
  <c r="Z73" i="233"/>
  <c r="Z74" i="233"/>
  <c r="Z75" i="233"/>
  <c r="Z76" i="233"/>
  <c r="Z77" i="233"/>
  <c r="Z78" i="233"/>
  <c r="Z79" i="233"/>
  <c r="Z80" i="233"/>
  <c r="Z81" i="233"/>
  <c r="Z82" i="233"/>
  <c r="Z83" i="233"/>
  <c r="Z84" i="233"/>
  <c r="Z85" i="233"/>
  <c r="Z86" i="233"/>
  <c r="Z87" i="233"/>
  <c r="Z88" i="233"/>
  <c r="Z89" i="233"/>
  <c r="Z90" i="233"/>
  <c r="Z91" i="233"/>
  <c r="Z92" i="233"/>
  <c r="Z93" i="233"/>
  <c r="Z94" i="233"/>
  <c r="Z95" i="233"/>
  <c r="Z96" i="233"/>
  <c r="Z97" i="233"/>
  <c r="Z98" i="233"/>
  <c r="Z99" i="233"/>
  <c r="Z100" i="233"/>
  <c r="Z101" i="233"/>
  <c r="Z102" i="233"/>
  <c r="Z103" i="233"/>
  <c r="Z104" i="233"/>
  <c r="Z105" i="233"/>
  <c r="Z106" i="233"/>
  <c r="Z107" i="233"/>
  <c r="Z108" i="233"/>
  <c r="Z109" i="233"/>
  <c r="Z110" i="233"/>
  <c r="Z111" i="233"/>
  <c r="Z112" i="233"/>
  <c r="Z113" i="233"/>
  <c r="Z114" i="233"/>
  <c r="Z115" i="233"/>
  <c r="Z116" i="233"/>
  <c r="Z117" i="233"/>
  <c r="Z118" i="233"/>
  <c r="Z119" i="233"/>
  <c r="Z120" i="233"/>
  <c r="Z121" i="233"/>
  <c r="Z122" i="233"/>
  <c r="Z123" i="233"/>
  <c r="Z124" i="233"/>
  <c r="Z125" i="233"/>
  <c r="Z126" i="233"/>
  <c r="Z127" i="233"/>
  <c r="Z128" i="233"/>
  <c r="Z129" i="233"/>
  <c r="Z5" i="233"/>
  <c r="G9" i="228"/>
  <c r="G141" i="228"/>
  <c r="G140" i="228"/>
  <c r="G139" i="228"/>
  <c r="G138" i="228"/>
  <c r="G137" i="228"/>
  <c r="G136" i="228"/>
  <c r="G135" i="228"/>
  <c r="G134" i="228"/>
  <c r="G133" i="228"/>
  <c r="G132" i="228"/>
  <c r="G131" i="228"/>
  <c r="G130" i="228"/>
  <c r="G129" i="228"/>
  <c r="G128" i="228"/>
  <c r="G127" i="228"/>
  <c r="G126" i="228"/>
  <c r="G125" i="228"/>
  <c r="G124" i="228"/>
  <c r="G123" i="228"/>
  <c r="G122" i="228"/>
  <c r="G121" i="228"/>
  <c r="G120" i="228"/>
  <c r="G119" i="228"/>
  <c r="G118" i="228"/>
  <c r="G117" i="228"/>
  <c r="G116" i="228"/>
  <c r="G115" i="228"/>
  <c r="G114" i="228"/>
  <c r="G113" i="228"/>
  <c r="G112" i="228"/>
  <c r="G111" i="228"/>
  <c r="G110" i="228"/>
  <c r="G109" i="228"/>
  <c r="G108" i="228"/>
  <c r="G107" i="228"/>
  <c r="G106" i="228"/>
  <c r="G105" i="228"/>
  <c r="G104" i="228"/>
  <c r="G103" i="228"/>
  <c r="G102" i="228"/>
  <c r="G101" i="228"/>
  <c r="G100" i="228"/>
  <c r="G99" i="228"/>
  <c r="G98" i="228"/>
  <c r="G97" i="228"/>
  <c r="G96" i="228"/>
  <c r="G95" i="228"/>
  <c r="G94" i="228"/>
  <c r="G93" i="228"/>
  <c r="G92" i="228"/>
  <c r="G91" i="228"/>
  <c r="G90" i="228"/>
  <c r="G89" i="228"/>
  <c r="G88" i="228"/>
  <c r="G87" i="228"/>
  <c r="G86" i="228"/>
  <c r="G85" i="228"/>
  <c r="G84" i="228"/>
  <c r="G83" i="228"/>
  <c r="G82" i="228"/>
  <c r="G81" i="228"/>
  <c r="G80" i="228"/>
  <c r="G79" i="228"/>
  <c r="G78" i="228"/>
  <c r="G77" i="228"/>
  <c r="G76" i="228"/>
  <c r="G75" i="228"/>
  <c r="G74" i="228"/>
  <c r="G73" i="228"/>
  <c r="G72" i="228"/>
  <c r="G71" i="228"/>
  <c r="G70" i="228"/>
  <c r="G69" i="228"/>
  <c r="G68" i="228"/>
  <c r="G67" i="228"/>
  <c r="G66" i="228"/>
  <c r="G65" i="228"/>
  <c r="G64" i="228"/>
  <c r="G63" i="228"/>
  <c r="G62" i="228"/>
  <c r="G61" i="228"/>
  <c r="G60" i="228"/>
  <c r="G59" i="228"/>
  <c r="G58" i="228"/>
  <c r="G57" i="228"/>
  <c r="G56" i="228"/>
  <c r="G55" i="228"/>
  <c r="G54" i="228"/>
  <c r="G53" i="228"/>
  <c r="G52" i="228"/>
  <c r="G51" i="228"/>
  <c r="G50" i="228"/>
  <c r="G49" i="228"/>
  <c r="G48" i="228"/>
  <c r="G47" i="228"/>
  <c r="G46" i="228"/>
  <c r="G45" i="228"/>
  <c r="G44" i="228"/>
  <c r="G43" i="228"/>
  <c r="G42" i="228"/>
  <c r="G41" i="228"/>
  <c r="G40" i="228"/>
  <c r="G39" i="228"/>
  <c r="G38" i="228"/>
  <c r="G37" i="228"/>
  <c r="G36" i="228"/>
  <c r="G35" i="228"/>
  <c r="G34" i="228"/>
  <c r="G33" i="228"/>
  <c r="G32" i="228"/>
  <c r="G31" i="228"/>
  <c r="G30" i="228"/>
  <c r="G29" i="228"/>
  <c r="G28" i="228"/>
  <c r="G27" i="228"/>
  <c r="G26" i="228"/>
  <c r="G25" i="228"/>
  <c r="G24" i="228"/>
  <c r="G23" i="228"/>
  <c r="G22" i="228"/>
  <c r="G21" i="228"/>
  <c r="G20" i="228"/>
  <c r="G19" i="228"/>
  <c r="G18" i="228"/>
  <c r="G17" i="228"/>
  <c r="G16" i="228"/>
  <c r="G15" i="228"/>
  <c r="G14" i="228"/>
  <c r="G13" i="228"/>
  <c r="G12" i="228"/>
  <c r="G11" i="228"/>
  <c r="G10" i="228"/>
  <c r="K7" i="218"/>
  <c r="O43" i="218"/>
  <c r="Q141" i="228"/>
  <c r="Q140" i="228"/>
  <c r="Q139" i="228"/>
  <c r="Q138" i="228"/>
  <c r="Q137" i="228"/>
  <c r="Q136" i="228"/>
  <c r="Q135" i="228"/>
  <c r="Q134" i="228"/>
  <c r="Q133" i="228"/>
  <c r="Q132" i="228"/>
  <c r="Q131" i="228"/>
  <c r="Q130" i="228"/>
  <c r="Q129" i="228"/>
  <c r="Q128" i="228"/>
  <c r="Q127" i="228"/>
  <c r="Q126" i="228"/>
  <c r="Q125" i="228"/>
  <c r="Q124" i="228"/>
  <c r="Q123" i="228"/>
  <c r="Q122" i="228"/>
  <c r="Q121" i="228"/>
  <c r="Q120" i="228"/>
  <c r="Q119" i="228"/>
  <c r="Q118" i="228"/>
  <c r="Q117" i="228"/>
  <c r="Q116" i="228"/>
  <c r="Q115" i="228"/>
  <c r="Q114" i="228"/>
  <c r="Q113" i="228"/>
  <c r="Q112" i="228"/>
  <c r="Q111" i="228"/>
  <c r="Q110" i="228"/>
  <c r="Q109" i="228"/>
  <c r="Q108" i="228"/>
  <c r="Q107" i="228"/>
  <c r="Q106" i="228"/>
  <c r="Q105" i="228"/>
  <c r="Q104" i="228"/>
  <c r="Q103" i="228"/>
  <c r="Q102" i="228"/>
  <c r="Q101" i="228"/>
  <c r="Q100" i="228"/>
  <c r="Q99" i="228"/>
  <c r="Q98" i="228"/>
  <c r="Q97" i="228"/>
  <c r="Q96" i="228"/>
  <c r="Q95" i="228"/>
  <c r="Q94" i="228"/>
  <c r="Q93" i="228"/>
  <c r="Q92" i="228"/>
  <c r="Q91" i="228"/>
  <c r="Q90" i="228"/>
  <c r="Q89" i="228"/>
  <c r="Q88" i="228"/>
  <c r="Q87" i="228"/>
  <c r="Q86" i="228"/>
  <c r="Q85" i="228"/>
  <c r="Q84" i="228"/>
  <c r="Q83" i="228"/>
  <c r="Q82" i="228"/>
  <c r="Q81" i="228"/>
  <c r="Q80" i="228"/>
  <c r="Q79" i="228"/>
  <c r="Q78" i="228"/>
  <c r="Q77" i="228"/>
  <c r="Q76" i="228"/>
  <c r="Q75" i="228"/>
  <c r="Q74" i="228"/>
  <c r="Q73" i="228"/>
  <c r="Q72" i="228"/>
  <c r="Q71" i="228"/>
  <c r="Q70" i="228"/>
  <c r="Q69" i="228"/>
  <c r="Q68" i="228"/>
  <c r="Q67" i="228"/>
  <c r="Q66" i="228"/>
  <c r="Q65" i="228"/>
  <c r="Q64" i="228"/>
  <c r="Q63" i="228"/>
  <c r="Q62" i="228"/>
  <c r="Q61" i="228"/>
  <c r="Q60" i="228"/>
  <c r="Q59" i="228"/>
  <c r="Q58" i="228"/>
  <c r="Q57" i="228"/>
  <c r="Q56" i="228"/>
  <c r="Q55" i="228"/>
  <c r="Q54" i="228"/>
  <c r="Q53" i="228"/>
  <c r="Q52" i="228"/>
  <c r="Q51" i="228"/>
  <c r="Q50" i="228"/>
  <c r="Q49" i="228"/>
  <c r="Q48" i="228"/>
  <c r="Q47" i="228"/>
  <c r="Q46" i="228"/>
  <c r="Q45" i="228"/>
  <c r="Q44" i="228"/>
  <c r="Q43" i="228"/>
  <c r="Q42" i="228"/>
  <c r="Q41" i="228"/>
  <c r="Q40" i="228"/>
  <c r="Q39" i="228"/>
  <c r="Q38" i="228"/>
  <c r="Q37" i="228"/>
  <c r="Q36" i="228"/>
  <c r="Q35" i="228"/>
  <c r="Q34" i="228"/>
  <c r="Q33" i="228"/>
  <c r="Q32" i="228"/>
  <c r="Q31" i="228"/>
  <c r="Q30" i="228"/>
  <c r="Q29" i="228"/>
  <c r="Q28" i="228"/>
  <c r="Q27" i="228"/>
  <c r="Q26" i="228"/>
  <c r="Q25" i="228"/>
  <c r="Q24" i="228"/>
  <c r="Q23" i="228"/>
  <c r="Q22" i="228"/>
  <c r="Q21" i="228"/>
  <c r="Q20" i="228"/>
  <c r="Q19" i="228"/>
  <c r="Q18" i="228"/>
  <c r="Q17" i="228"/>
  <c r="Q16" i="228"/>
  <c r="Q15" i="228"/>
  <c r="Q14" i="228"/>
  <c r="Q13" i="228"/>
  <c r="Q12" i="228"/>
  <c r="Q11" i="228"/>
  <c r="Q10" i="228"/>
  <c r="Q9" i="228"/>
  <c r="AN853" i="228"/>
  <c r="AN852" i="228"/>
  <c r="AN851" i="228"/>
  <c r="AN850" i="228"/>
  <c r="AN849" i="228"/>
  <c r="AN848" i="228"/>
  <c r="AN847" i="228"/>
  <c r="AN846" i="228"/>
  <c r="AN845" i="228"/>
  <c r="AN844" i="228"/>
  <c r="AN843" i="228"/>
  <c r="AN842" i="228"/>
  <c r="AN841" i="228"/>
  <c r="AN840" i="228"/>
  <c r="AN839" i="228"/>
  <c r="AN838" i="228"/>
  <c r="AN837" i="228"/>
  <c r="AN836" i="228"/>
  <c r="AN835" i="228"/>
  <c r="AN834" i="228"/>
  <c r="AN833" i="228"/>
  <c r="AN832" i="228"/>
  <c r="AN831" i="228"/>
  <c r="AN830" i="228"/>
  <c r="AN829" i="228"/>
  <c r="AN828" i="228"/>
  <c r="AN827" i="228"/>
  <c r="AN826" i="228"/>
  <c r="AN825" i="228"/>
  <c r="AN824" i="228"/>
  <c r="AN823" i="228"/>
  <c r="AN822" i="228"/>
  <c r="AN821" i="228"/>
  <c r="AN820" i="228"/>
  <c r="AN819" i="228"/>
  <c r="AN818" i="228"/>
  <c r="AN817" i="228"/>
  <c r="AN816" i="228"/>
  <c r="AN815" i="228"/>
  <c r="AN814" i="228"/>
  <c r="AN813" i="228"/>
  <c r="AN812" i="228"/>
  <c r="AN811" i="228"/>
  <c r="AN810" i="228"/>
  <c r="AN809" i="228"/>
  <c r="AN808" i="228"/>
  <c r="AN807" i="228"/>
  <c r="AN806" i="228"/>
  <c r="AN805" i="228"/>
  <c r="AN804" i="228"/>
  <c r="AN803" i="228"/>
  <c r="AN802" i="228"/>
  <c r="AN801" i="228"/>
  <c r="AN800" i="228"/>
  <c r="AN799" i="228"/>
  <c r="AN798" i="228"/>
  <c r="AN797" i="228"/>
  <c r="AN796" i="228"/>
  <c r="AN795" i="228"/>
  <c r="AN794" i="228"/>
  <c r="AN793" i="228"/>
  <c r="AN792" i="228"/>
  <c r="AN791" i="228"/>
  <c r="AN790" i="228"/>
  <c r="AN789" i="228"/>
  <c r="AN788" i="228"/>
  <c r="AN787" i="228"/>
  <c r="AN786" i="228"/>
  <c r="AN785" i="228"/>
  <c r="AN784" i="228"/>
  <c r="AN783" i="228"/>
  <c r="AN782" i="228"/>
  <c r="AN781" i="228"/>
  <c r="AN780" i="228"/>
  <c r="AN779" i="228"/>
  <c r="AN778" i="228"/>
  <c r="AN777" i="228"/>
  <c r="AN776" i="228"/>
  <c r="AN775" i="228"/>
  <c r="AN774" i="228"/>
  <c r="AN773" i="228"/>
  <c r="AN772" i="228"/>
  <c r="AN771" i="228"/>
  <c r="AN770" i="228"/>
  <c r="AN769" i="228"/>
  <c r="AN768" i="228"/>
  <c r="AN767" i="228"/>
  <c r="AN766" i="228"/>
  <c r="AN765" i="228"/>
  <c r="AN764" i="228"/>
  <c r="AN763" i="228"/>
  <c r="AN762" i="228"/>
  <c r="AN761" i="228"/>
  <c r="AN760" i="228"/>
  <c r="AN759" i="228"/>
  <c r="AN758" i="228"/>
  <c r="AN757" i="228"/>
  <c r="AN756" i="228"/>
  <c r="AN755" i="228"/>
  <c r="AN754" i="228"/>
  <c r="AN753" i="228"/>
  <c r="AN752" i="228"/>
  <c r="AN751" i="228"/>
  <c r="AN750" i="228"/>
  <c r="AN749" i="228"/>
  <c r="AN748" i="228"/>
  <c r="AN747" i="228"/>
  <c r="AN746" i="228"/>
  <c r="AN745" i="228"/>
  <c r="AN744" i="228"/>
  <c r="AN743" i="228"/>
  <c r="AN742" i="228"/>
  <c r="AN741" i="228"/>
  <c r="AN740" i="228"/>
  <c r="AN739" i="228"/>
  <c r="AN738" i="228"/>
  <c r="AN737" i="228"/>
  <c r="AN736" i="228"/>
  <c r="AN735" i="228"/>
  <c r="AN734" i="228"/>
  <c r="AN733" i="228"/>
  <c r="AN732" i="228"/>
  <c r="AN731" i="228"/>
  <c r="AN730" i="228"/>
  <c r="AN729" i="228"/>
  <c r="AN728" i="228"/>
  <c r="AN727" i="228"/>
  <c r="AN726" i="228"/>
  <c r="AN725" i="228"/>
  <c r="AN724" i="228"/>
  <c r="AN723" i="228"/>
  <c r="AN722" i="228"/>
  <c r="AN721" i="228"/>
  <c r="AN720" i="228"/>
  <c r="AN719" i="228"/>
  <c r="AN718" i="228"/>
  <c r="AN717" i="228"/>
  <c r="AN716" i="228"/>
  <c r="AN715" i="228"/>
  <c r="AN714" i="228"/>
  <c r="AN713" i="228"/>
  <c r="AN712" i="228"/>
  <c r="AN711" i="228"/>
  <c r="AN710" i="228"/>
  <c r="AN709" i="228"/>
  <c r="AN708" i="228"/>
  <c r="AN707" i="228"/>
  <c r="AN706" i="228"/>
  <c r="AN705" i="228"/>
  <c r="AN704" i="228"/>
  <c r="AN703" i="228"/>
  <c r="AN702" i="228"/>
  <c r="AN701" i="228"/>
  <c r="AN700" i="228"/>
  <c r="AN699" i="228"/>
  <c r="AN698" i="228"/>
  <c r="AN697" i="228"/>
  <c r="AN696" i="228"/>
  <c r="AN695" i="228"/>
  <c r="AN694" i="228"/>
  <c r="AN693" i="228"/>
  <c r="AN692" i="228"/>
  <c r="AN691" i="228"/>
  <c r="AN690" i="228"/>
  <c r="AN689" i="228"/>
  <c r="AN688" i="228"/>
  <c r="AN687" i="228"/>
  <c r="AN686" i="228"/>
  <c r="AN685" i="228"/>
  <c r="AN684" i="228"/>
  <c r="AN683" i="228"/>
  <c r="AN682" i="228"/>
  <c r="AN681" i="228"/>
  <c r="AN680" i="228"/>
  <c r="AN679" i="228"/>
  <c r="AN678" i="228"/>
  <c r="AN677" i="228"/>
  <c r="AN676" i="228"/>
  <c r="AN675" i="228"/>
  <c r="AN674" i="228"/>
  <c r="AN673" i="228"/>
  <c r="AN672" i="228"/>
  <c r="AN671" i="228"/>
  <c r="AN670" i="228"/>
  <c r="AN669" i="228"/>
  <c r="AN668" i="228"/>
  <c r="AN667" i="228"/>
  <c r="AN666" i="228"/>
  <c r="AN665" i="228"/>
  <c r="AN664" i="228"/>
  <c r="AN663" i="228"/>
  <c r="AN662" i="228"/>
  <c r="AN661" i="228"/>
  <c r="AN660" i="228"/>
  <c r="AN659" i="228"/>
  <c r="AN658" i="228"/>
  <c r="AN657" i="228"/>
  <c r="AN656" i="228"/>
  <c r="AN655" i="228"/>
  <c r="AN654" i="228"/>
  <c r="AN653" i="228"/>
  <c r="AN652" i="228"/>
  <c r="AN651" i="228"/>
  <c r="AN650" i="228"/>
  <c r="AN649" i="228"/>
  <c r="AN648" i="228"/>
  <c r="AN647" i="228"/>
  <c r="AN646" i="228"/>
  <c r="AN645" i="228"/>
  <c r="AN644" i="228"/>
  <c r="AN643" i="228"/>
  <c r="AN642" i="228"/>
  <c r="AN641" i="228"/>
  <c r="AN640" i="228"/>
  <c r="AN639" i="228"/>
  <c r="AN638" i="228"/>
  <c r="AN637" i="228"/>
  <c r="AN636" i="228"/>
  <c r="AN635" i="228"/>
  <c r="AN634" i="228"/>
  <c r="AN633" i="228"/>
  <c r="AN632" i="228"/>
  <c r="AN631" i="228"/>
  <c r="AN630" i="228"/>
  <c r="AN629" i="228"/>
  <c r="AN628" i="228"/>
  <c r="AN627" i="228"/>
  <c r="AN626" i="228"/>
  <c r="AN625" i="228"/>
  <c r="AN624" i="228"/>
  <c r="AN623" i="228"/>
  <c r="AN622" i="228"/>
  <c r="AN621" i="228"/>
  <c r="AN620" i="228"/>
  <c r="AN619" i="228"/>
  <c r="AN618" i="228"/>
  <c r="AN617" i="228"/>
  <c r="AN616" i="228"/>
  <c r="AN615" i="228"/>
  <c r="AN614" i="228"/>
  <c r="AN613" i="228"/>
  <c r="AN612" i="228"/>
  <c r="AN611" i="228"/>
  <c r="AN610" i="228"/>
  <c r="AN609" i="228"/>
  <c r="AN608" i="228"/>
  <c r="AN607" i="228"/>
  <c r="AN606" i="228"/>
  <c r="AN605" i="228"/>
  <c r="AN604" i="228"/>
  <c r="AN603" i="228"/>
  <c r="AN602" i="228"/>
  <c r="AN601" i="228"/>
  <c r="AN600" i="228"/>
  <c r="AN599" i="228"/>
  <c r="AN598" i="228"/>
  <c r="AN597" i="228"/>
  <c r="AN596" i="228"/>
  <c r="AN595" i="228"/>
  <c r="AN594" i="228"/>
  <c r="AN593" i="228"/>
  <c r="AN592" i="228"/>
  <c r="AN591" i="228"/>
  <c r="AN590" i="228"/>
  <c r="AN589" i="228"/>
  <c r="AN588" i="228"/>
  <c r="AN587" i="228"/>
  <c r="AN586" i="228"/>
  <c r="AN585" i="228"/>
  <c r="AN584" i="228"/>
  <c r="AN583" i="228"/>
  <c r="AN582" i="228"/>
  <c r="AN581" i="228"/>
  <c r="AN580" i="228"/>
  <c r="AN579" i="228"/>
  <c r="AN578" i="228"/>
  <c r="AN577" i="228"/>
  <c r="AN576" i="228"/>
  <c r="AN575" i="228"/>
  <c r="AN574" i="228"/>
  <c r="AN573" i="228"/>
  <c r="AN572" i="228"/>
  <c r="AN571" i="228"/>
  <c r="AN570" i="228"/>
  <c r="AN569" i="228"/>
  <c r="AN568" i="228"/>
  <c r="AN567" i="228"/>
  <c r="AN566" i="228"/>
  <c r="AN565" i="228"/>
  <c r="AN564" i="228"/>
  <c r="AN563" i="228"/>
  <c r="AN562" i="228"/>
  <c r="AN561" i="228"/>
  <c r="AN560" i="228"/>
  <c r="AN559" i="228"/>
  <c r="AN558" i="228"/>
  <c r="AN557" i="228"/>
  <c r="AN556" i="228"/>
  <c r="AN555" i="228"/>
  <c r="AN554" i="228"/>
  <c r="AN553" i="228"/>
  <c r="AN552" i="228"/>
  <c r="AN551" i="228"/>
  <c r="AN550" i="228"/>
  <c r="AN549" i="228"/>
  <c r="AN548" i="228"/>
  <c r="AN547" i="228"/>
  <c r="AN546" i="228"/>
  <c r="AN545" i="228"/>
  <c r="AN544" i="228"/>
  <c r="AN543" i="228"/>
  <c r="AN542" i="228"/>
  <c r="AN541" i="228"/>
  <c r="AN540" i="228"/>
  <c r="AN539" i="228"/>
  <c r="AN538" i="228"/>
  <c r="AN537" i="228"/>
  <c r="AN536" i="228"/>
  <c r="AN535" i="228"/>
  <c r="AN534" i="228"/>
  <c r="AN533" i="228"/>
  <c r="AN532" i="228"/>
  <c r="AN531" i="228"/>
  <c r="AN530" i="228"/>
  <c r="AN529" i="228"/>
  <c r="AN528" i="228"/>
  <c r="AN527" i="228"/>
  <c r="AN526" i="228"/>
  <c r="AN525" i="228"/>
  <c r="AN524" i="228"/>
  <c r="AN523" i="228"/>
  <c r="AN522" i="228"/>
  <c r="AN521" i="228"/>
  <c r="AN520" i="228"/>
  <c r="AN519" i="228"/>
  <c r="AN518" i="228"/>
  <c r="AN517" i="228"/>
  <c r="AN516" i="228"/>
  <c r="AN515" i="228"/>
  <c r="AN514" i="228"/>
  <c r="AN513" i="228"/>
  <c r="AN512" i="228"/>
  <c r="AN511" i="228"/>
  <c r="AN510" i="228"/>
  <c r="AN509" i="228"/>
  <c r="AN508" i="228"/>
  <c r="AN507" i="228"/>
  <c r="AN506" i="228"/>
  <c r="AN505" i="228"/>
  <c r="AN504" i="228"/>
  <c r="AN503" i="228"/>
  <c r="AN502" i="228"/>
  <c r="AN501" i="228"/>
  <c r="AN500" i="228"/>
  <c r="AN499" i="228"/>
  <c r="AN498" i="228"/>
  <c r="AN497" i="228"/>
  <c r="AN496" i="228"/>
  <c r="AN495" i="228"/>
  <c r="AN494" i="228"/>
  <c r="AN493" i="228"/>
  <c r="AN492" i="228"/>
  <c r="AN491" i="228"/>
  <c r="AN490" i="228"/>
  <c r="AN489" i="228"/>
  <c r="AN488" i="228"/>
  <c r="AN487" i="228"/>
  <c r="AN486" i="228"/>
  <c r="AN485" i="228"/>
  <c r="AN484" i="228"/>
  <c r="AN483" i="228"/>
  <c r="AN482" i="228"/>
  <c r="AN481" i="228"/>
  <c r="AN480" i="228"/>
  <c r="AN479" i="228"/>
  <c r="AN478" i="228"/>
  <c r="AN477" i="228"/>
  <c r="AN476" i="228"/>
  <c r="AN475" i="228"/>
  <c r="AN474" i="228"/>
  <c r="AN473" i="228"/>
  <c r="AN472" i="228"/>
  <c r="AN471" i="228"/>
  <c r="AN470" i="228"/>
  <c r="AN469" i="228"/>
  <c r="AN468" i="228"/>
  <c r="AN467" i="228"/>
  <c r="AN466" i="228"/>
  <c r="AN465" i="228"/>
  <c r="AN464" i="228"/>
  <c r="AN463" i="228"/>
  <c r="AN462" i="228"/>
  <c r="AN461" i="228"/>
  <c r="AN460" i="228"/>
  <c r="AN459" i="228"/>
  <c r="AN458" i="228"/>
  <c r="AN457" i="228"/>
  <c r="AN456" i="228"/>
  <c r="AN455" i="228"/>
  <c r="AN454" i="228"/>
  <c r="AN453" i="228"/>
  <c r="AN452" i="228"/>
  <c r="AN451" i="228"/>
  <c r="AN450" i="228"/>
  <c r="AN449" i="228"/>
  <c r="AN448" i="228"/>
  <c r="AN447" i="228"/>
  <c r="AN446" i="228"/>
  <c r="AN445" i="228"/>
  <c r="AN444" i="228"/>
  <c r="AN443" i="228"/>
  <c r="AN442" i="228"/>
  <c r="AN441" i="228"/>
  <c r="AN440" i="228"/>
  <c r="AN439" i="228"/>
  <c r="AN438" i="228"/>
  <c r="AN437" i="228"/>
  <c r="AN436" i="228"/>
  <c r="AN435" i="228"/>
  <c r="AN434" i="228"/>
  <c r="AN433" i="228"/>
  <c r="AN432" i="228"/>
  <c r="AN431" i="228"/>
  <c r="AN430" i="228"/>
  <c r="AN429" i="228"/>
  <c r="AN428" i="228"/>
  <c r="AN427" i="228"/>
  <c r="AN426" i="228"/>
  <c r="AN425" i="228"/>
  <c r="AN424" i="228"/>
  <c r="AN423" i="228"/>
  <c r="AN422" i="228"/>
  <c r="AN421" i="228"/>
  <c r="AN420" i="228"/>
  <c r="AN419" i="228"/>
  <c r="AN418" i="228"/>
  <c r="AN417" i="228"/>
  <c r="AN416" i="228"/>
  <c r="AN415" i="228"/>
  <c r="AN414" i="228"/>
  <c r="AN413" i="228"/>
  <c r="AN412" i="228"/>
  <c r="AN411" i="228"/>
  <c r="AN410" i="228"/>
  <c r="AN409" i="228"/>
  <c r="AN408" i="228"/>
  <c r="AN407" i="228"/>
  <c r="AN406" i="228"/>
  <c r="AN405" i="228"/>
  <c r="AN404" i="228"/>
  <c r="AN403" i="228"/>
  <c r="AN402" i="228"/>
  <c r="AN401" i="228"/>
  <c r="AN400" i="228"/>
  <c r="AN399" i="228"/>
  <c r="AN398" i="228"/>
  <c r="AN397" i="228"/>
  <c r="AN396" i="228"/>
  <c r="AN395" i="228"/>
  <c r="AN394" i="228"/>
  <c r="AN393" i="228"/>
  <c r="AN392" i="228"/>
  <c r="AN391" i="228"/>
  <c r="AN390" i="228"/>
  <c r="AN389" i="228"/>
  <c r="AN388" i="228"/>
  <c r="AN387" i="228"/>
  <c r="AN386" i="228"/>
  <c r="AN385" i="228"/>
  <c r="AN384" i="228"/>
  <c r="AN383" i="228"/>
  <c r="AN382" i="228"/>
  <c r="AN381" i="228"/>
  <c r="AN380" i="228"/>
  <c r="AN379" i="228"/>
  <c r="AN378" i="228"/>
  <c r="AN377" i="228"/>
  <c r="AN376" i="228"/>
  <c r="AN375" i="228"/>
  <c r="AN374" i="228"/>
  <c r="AN373" i="228"/>
  <c r="AN372" i="228"/>
  <c r="AN371" i="228"/>
  <c r="AN370" i="228"/>
  <c r="AN369" i="228"/>
  <c r="AN368" i="228"/>
  <c r="AN367" i="228"/>
  <c r="AN366" i="228"/>
  <c r="AN365" i="228"/>
  <c r="AN364" i="228"/>
  <c r="AN363" i="228"/>
  <c r="AN362" i="228"/>
  <c r="AN361" i="228"/>
  <c r="AN360" i="228"/>
  <c r="AN359" i="228"/>
  <c r="AN358" i="228"/>
  <c r="AN357" i="228"/>
  <c r="AN356" i="228"/>
  <c r="AN355" i="228"/>
  <c r="AN354" i="228"/>
  <c r="AN353" i="228"/>
  <c r="AN352" i="228"/>
  <c r="AN351" i="228"/>
  <c r="AN350" i="228"/>
  <c r="AN349" i="228"/>
  <c r="AN348" i="228"/>
  <c r="AN347" i="228"/>
  <c r="AN346" i="228"/>
  <c r="AN345" i="228"/>
  <c r="AN344" i="228"/>
  <c r="AN343" i="228"/>
  <c r="AN342" i="228"/>
  <c r="AN341" i="228"/>
  <c r="AN340" i="228"/>
  <c r="AN339" i="228"/>
  <c r="AN338" i="228"/>
  <c r="AN337" i="228"/>
  <c r="AN336" i="228"/>
  <c r="AN335" i="228"/>
  <c r="AN334" i="228"/>
  <c r="AN333" i="228"/>
  <c r="AN332" i="228"/>
  <c r="AN331" i="228"/>
  <c r="AN330" i="228"/>
  <c r="AN329" i="228"/>
  <c r="AN328" i="228"/>
  <c r="AN327" i="228"/>
  <c r="AN326" i="228"/>
  <c r="AN325" i="228"/>
  <c r="AN324" i="228"/>
  <c r="AN323" i="228"/>
  <c r="AN322" i="228"/>
  <c r="AN321" i="228"/>
  <c r="AN320" i="228"/>
  <c r="AN319" i="228"/>
  <c r="AN318" i="228"/>
  <c r="AN317" i="228"/>
  <c r="AN316" i="228"/>
  <c r="AN315" i="228"/>
  <c r="AN314" i="228"/>
  <c r="AN313" i="228"/>
  <c r="AN312" i="228"/>
  <c r="AN311" i="228"/>
  <c r="AN310" i="228"/>
  <c r="AN309" i="228"/>
  <c r="AN308" i="228"/>
  <c r="AN307" i="228"/>
  <c r="AN306" i="228"/>
  <c r="AN305" i="228"/>
  <c r="AN304" i="228"/>
  <c r="AN303" i="228"/>
  <c r="AN302" i="228"/>
  <c r="AN301" i="228"/>
  <c r="AN300" i="228"/>
  <c r="AN299" i="228"/>
  <c r="AN298" i="228"/>
  <c r="AN297" i="228"/>
  <c r="AN296" i="228"/>
  <c r="AN295" i="228"/>
  <c r="AN294" i="228"/>
  <c r="AN293" i="228"/>
  <c r="AN292" i="228"/>
  <c r="AN291" i="228"/>
  <c r="AN290" i="228"/>
  <c r="AN289" i="228"/>
  <c r="AN288" i="228"/>
  <c r="AN287" i="228"/>
  <c r="AN286" i="228"/>
  <c r="AN285" i="228"/>
  <c r="AN284" i="228"/>
  <c r="AN283" i="228"/>
  <c r="AN282" i="228"/>
  <c r="AN281" i="228"/>
  <c r="AN280" i="228"/>
  <c r="AN279" i="228"/>
  <c r="AN278" i="228"/>
  <c r="AN277" i="228"/>
  <c r="AN276" i="228"/>
  <c r="AN275" i="228"/>
  <c r="AN274" i="228"/>
  <c r="AN273" i="228"/>
  <c r="AN272" i="228"/>
  <c r="AN271" i="228"/>
  <c r="AN270" i="228"/>
  <c r="AN269" i="228"/>
  <c r="AN268" i="228"/>
  <c r="AN267" i="228"/>
  <c r="AN266" i="228"/>
  <c r="AN265" i="228"/>
  <c r="AN264" i="228"/>
  <c r="AN263" i="228"/>
  <c r="AN262" i="228"/>
  <c r="AN261" i="228"/>
  <c r="AN260" i="228"/>
  <c r="AN259" i="228"/>
  <c r="AN258" i="228"/>
  <c r="AN257" i="228"/>
  <c r="AN256" i="228"/>
  <c r="AN255" i="228"/>
  <c r="AN254" i="228"/>
  <c r="AN253" i="228"/>
  <c r="AN252" i="228"/>
  <c r="AN251" i="228"/>
  <c r="AN250" i="228"/>
  <c r="AN249" i="228"/>
  <c r="AN248" i="228"/>
  <c r="AN247" i="228"/>
  <c r="AN246" i="228"/>
  <c r="AN245" i="228"/>
  <c r="AN244" i="228"/>
  <c r="AN243" i="228"/>
  <c r="AN242" i="228"/>
  <c r="AN241" i="228"/>
  <c r="AN240" i="228"/>
  <c r="AN239" i="228"/>
  <c r="AN238" i="228"/>
  <c r="AN237" i="228"/>
  <c r="AN236" i="228"/>
  <c r="AN235" i="228"/>
  <c r="AN234" i="228"/>
  <c r="AN233" i="228"/>
  <c r="AN232" i="228"/>
  <c r="AN231" i="228"/>
  <c r="AN230" i="228"/>
  <c r="AN229" i="228"/>
  <c r="AN228" i="228"/>
  <c r="AN227" i="228"/>
  <c r="AN226" i="228"/>
  <c r="AN225" i="228"/>
  <c r="AN224" i="228"/>
  <c r="AN223" i="228"/>
  <c r="AN222" i="228"/>
  <c r="AN221" i="228"/>
  <c r="AN220" i="228"/>
  <c r="AN219" i="228"/>
  <c r="AN218" i="228"/>
  <c r="AN217" i="228"/>
  <c r="AN216" i="228"/>
  <c r="AN215" i="228"/>
  <c r="AN214" i="228"/>
  <c r="AN213" i="228"/>
  <c r="AN212" i="228"/>
  <c r="AN211" i="228"/>
  <c r="AN210" i="228"/>
  <c r="AN209" i="228"/>
  <c r="AN208" i="228"/>
  <c r="AN207" i="228"/>
  <c r="AN206" i="228"/>
  <c r="AN205" i="228"/>
  <c r="AN204" i="228"/>
  <c r="AN203" i="228"/>
  <c r="AN202" i="228"/>
  <c r="AN201" i="228"/>
  <c r="AN200" i="228"/>
  <c r="AN199" i="228"/>
  <c r="AN198" i="228"/>
  <c r="AN197" i="228"/>
  <c r="AN196" i="228"/>
  <c r="AN195" i="228"/>
  <c r="AN194" i="228"/>
  <c r="AN193" i="228"/>
  <c r="AN192" i="228"/>
  <c r="AN191" i="228"/>
  <c r="AN190" i="228"/>
  <c r="AN189" i="228"/>
  <c r="AN188" i="228"/>
  <c r="AN187" i="228"/>
  <c r="AN186" i="228"/>
  <c r="AN185" i="228"/>
  <c r="AN184" i="228"/>
  <c r="AN183" i="228"/>
  <c r="AN182" i="228"/>
  <c r="AN181" i="228"/>
  <c r="AN180" i="228"/>
  <c r="AN179" i="228"/>
  <c r="AN178" i="228"/>
  <c r="AN177" i="228"/>
  <c r="AN176" i="228"/>
  <c r="AN175" i="228"/>
  <c r="AN174" i="228"/>
  <c r="AN173" i="228"/>
  <c r="AN172" i="228"/>
  <c r="AN171" i="228"/>
  <c r="AN170" i="228"/>
  <c r="AN169" i="228"/>
  <c r="AN168" i="228"/>
  <c r="AN167" i="228"/>
  <c r="AN166" i="228"/>
  <c r="AN165" i="228"/>
  <c r="AN164" i="228"/>
  <c r="AN163" i="228"/>
  <c r="AN162" i="228"/>
  <c r="AN161" i="228"/>
  <c r="AN160" i="228"/>
  <c r="AN159" i="228"/>
  <c r="AN158" i="228"/>
  <c r="AN157" i="228"/>
  <c r="AN156" i="228"/>
  <c r="AN155" i="228"/>
  <c r="AN154" i="228"/>
  <c r="AN153" i="228"/>
  <c r="AN152" i="228"/>
  <c r="AN151" i="228"/>
  <c r="AN150" i="228"/>
  <c r="AN149" i="228"/>
  <c r="AN148" i="228"/>
  <c r="AN147" i="228"/>
  <c r="AN146" i="228"/>
  <c r="AN145" i="228"/>
  <c r="AN144" i="228"/>
  <c r="AN143" i="228"/>
  <c r="AN142" i="228"/>
  <c r="AN141" i="228"/>
  <c r="R141" i="228"/>
  <c r="P141" i="228"/>
  <c r="O141" i="228"/>
  <c r="N141" i="228"/>
  <c r="M141" i="228"/>
  <c r="L141" i="228"/>
  <c r="K141" i="228"/>
  <c r="J141" i="228"/>
  <c r="I141" i="228"/>
  <c r="H141" i="228"/>
  <c r="F141" i="228"/>
  <c r="E141" i="228"/>
  <c r="D141" i="228"/>
  <c r="C141" i="228"/>
  <c r="B141" i="228"/>
  <c r="AN140" i="228"/>
  <c r="R140" i="228"/>
  <c r="P140" i="228"/>
  <c r="O140" i="228"/>
  <c r="N140" i="228"/>
  <c r="M140" i="228"/>
  <c r="L140" i="228"/>
  <c r="K140" i="228"/>
  <c r="J140" i="228"/>
  <c r="I140" i="228"/>
  <c r="H140" i="228"/>
  <c r="F140" i="228"/>
  <c r="E140" i="228"/>
  <c r="D140" i="228"/>
  <c r="C140" i="228"/>
  <c r="B140" i="228"/>
  <c r="AN139" i="228"/>
  <c r="R139" i="228"/>
  <c r="P139" i="228"/>
  <c r="O139" i="228"/>
  <c r="N139" i="228"/>
  <c r="M139" i="228"/>
  <c r="L139" i="228"/>
  <c r="K139" i="228"/>
  <c r="J139" i="228"/>
  <c r="I139" i="228"/>
  <c r="H139" i="228"/>
  <c r="F139" i="228"/>
  <c r="E139" i="228"/>
  <c r="D139" i="228"/>
  <c r="C139" i="228"/>
  <c r="B139" i="228"/>
  <c r="AN138" i="228"/>
  <c r="R138" i="228"/>
  <c r="P138" i="228"/>
  <c r="O138" i="228"/>
  <c r="N138" i="228"/>
  <c r="M138" i="228"/>
  <c r="L138" i="228"/>
  <c r="K138" i="228"/>
  <c r="J138" i="228"/>
  <c r="I138" i="228"/>
  <c r="H138" i="228"/>
  <c r="F138" i="228"/>
  <c r="E138" i="228"/>
  <c r="D138" i="228"/>
  <c r="C138" i="228"/>
  <c r="B138" i="228"/>
  <c r="AN137" i="228"/>
  <c r="R137" i="228"/>
  <c r="P137" i="228"/>
  <c r="O137" i="228"/>
  <c r="N137" i="228"/>
  <c r="M137" i="228"/>
  <c r="L137" i="228"/>
  <c r="K137" i="228"/>
  <c r="J137" i="228"/>
  <c r="I137" i="228"/>
  <c r="H137" i="228"/>
  <c r="F137" i="228"/>
  <c r="E137" i="228"/>
  <c r="D137" i="228"/>
  <c r="C137" i="228"/>
  <c r="B137" i="228"/>
  <c r="AN136" i="228"/>
  <c r="R136" i="228"/>
  <c r="P136" i="228"/>
  <c r="O136" i="228"/>
  <c r="N136" i="228"/>
  <c r="M136" i="228"/>
  <c r="L136" i="228"/>
  <c r="K136" i="228"/>
  <c r="J136" i="228"/>
  <c r="I136" i="228"/>
  <c r="H136" i="228"/>
  <c r="F136" i="228"/>
  <c r="E136" i="228"/>
  <c r="D136" i="228"/>
  <c r="C136" i="228"/>
  <c r="B136" i="228"/>
  <c r="AN135" i="228"/>
  <c r="R135" i="228"/>
  <c r="P135" i="228"/>
  <c r="O135" i="228"/>
  <c r="N135" i="228"/>
  <c r="M135" i="228"/>
  <c r="L135" i="228"/>
  <c r="K135" i="228"/>
  <c r="J135" i="228"/>
  <c r="I135" i="228"/>
  <c r="H135" i="228"/>
  <c r="F135" i="228"/>
  <c r="E135" i="228"/>
  <c r="D135" i="228"/>
  <c r="C135" i="228"/>
  <c r="B135" i="228"/>
  <c r="AN134" i="228"/>
  <c r="R134" i="228"/>
  <c r="P134" i="228"/>
  <c r="O134" i="228"/>
  <c r="N134" i="228"/>
  <c r="M134" i="228"/>
  <c r="L134" i="228"/>
  <c r="K134" i="228"/>
  <c r="J134" i="228"/>
  <c r="I134" i="228"/>
  <c r="H134" i="228"/>
  <c r="F134" i="228"/>
  <c r="E134" i="228"/>
  <c r="D134" i="228"/>
  <c r="C134" i="228"/>
  <c r="B134" i="228"/>
  <c r="AN133" i="228"/>
  <c r="R133" i="228"/>
  <c r="P133" i="228"/>
  <c r="O133" i="228"/>
  <c r="N133" i="228"/>
  <c r="M133" i="228"/>
  <c r="L133" i="228"/>
  <c r="K133" i="228"/>
  <c r="J133" i="228"/>
  <c r="I133" i="228"/>
  <c r="H133" i="228"/>
  <c r="F133" i="228"/>
  <c r="E133" i="228"/>
  <c r="D133" i="228"/>
  <c r="C133" i="228"/>
  <c r="B133" i="228"/>
  <c r="AN132" i="228"/>
  <c r="R132" i="228"/>
  <c r="P132" i="228"/>
  <c r="O132" i="228"/>
  <c r="N132" i="228"/>
  <c r="M132" i="228"/>
  <c r="L132" i="228"/>
  <c r="K132" i="228"/>
  <c r="J132" i="228"/>
  <c r="I132" i="228"/>
  <c r="H132" i="228"/>
  <c r="F132" i="228"/>
  <c r="E132" i="228"/>
  <c r="D132" i="228"/>
  <c r="C132" i="228"/>
  <c r="B132" i="228"/>
  <c r="AN131" i="228"/>
  <c r="R131" i="228"/>
  <c r="P131" i="228"/>
  <c r="O131" i="228"/>
  <c r="N131" i="228"/>
  <c r="M131" i="228"/>
  <c r="L131" i="228"/>
  <c r="K131" i="228"/>
  <c r="J131" i="228"/>
  <c r="I131" i="228"/>
  <c r="H131" i="228"/>
  <c r="F131" i="228"/>
  <c r="E131" i="228"/>
  <c r="D131" i="228"/>
  <c r="C131" i="228"/>
  <c r="B131" i="228"/>
  <c r="AN130" i="228"/>
  <c r="R130" i="228"/>
  <c r="P130" i="228"/>
  <c r="O130" i="228"/>
  <c r="N130" i="228"/>
  <c r="M130" i="228"/>
  <c r="L130" i="228"/>
  <c r="K130" i="228"/>
  <c r="J130" i="228"/>
  <c r="I130" i="228"/>
  <c r="H130" i="228"/>
  <c r="F130" i="228"/>
  <c r="E130" i="228"/>
  <c r="D130" i="228"/>
  <c r="C130" i="228"/>
  <c r="B130" i="228"/>
  <c r="AN129" i="228"/>
  <c r="R129" i="228"/>
  <c r="P129" i="228"/>
  <c r="O129" i="228"/>
  <c r="N129" i="228"/>
  <c r="M129" i="228"/>
  <c r="L129" i="228"/>
  <c r="K129" i="228"/>
  <c r="J129" i="228"/>
  <c r="I129" i="228"/>
  <c r="H129" i="228"/>
  <c r="F129" i="228"/>
  <c r="E129" i="228"/>
  <c r="D129" i="228"/>
  <c r="C129" i="228"/>
  <c r="B129" i="228"/>
  <c r="AN128" i="228"/>
  <c r="R128" i="228"/>
  <c r="P128" i="228"/>
  <c r="O128" i="228"/>
  <c r="N128" i="228"/>
  <c r="M128" i="228"/>
  <c r="L128" i="228"/>
  <c r="K128" i="228"/>
  <c r="J128" i="228"/>
  <c r="I128" i="228"/>
  <c r="H128" i="228"/>
  <c r="F128" i="228"/>
  <c r="E128" i="228"/>
  <c r="D128" i="228"/>
  <c r="C128" i="228"/>
  <c r="B128" i="228"/>
  <c r="AN127" i="228"/>
  <c r="R127" i="228"/>
  <c r="P127" i="228"/>
  <c r="O127" i="228"/>
  <c r="N127" i="228"/>
  <c r="M127" i="228"/>
  <c r="L127" i="228"/>
  <c r="K127" i="228"/>
  <c r="J127" i="228"/>
  <c r="I127" i="228"/>
  <c r="H127" i="228"/>
  <c r="F127" i="228"/>
  <c r="E127" i="228"/>
  <c r="D127" i="228"/>
  <c r="C127" i="228"/>
  <c r="B127" i="228"/>
  <c r="AN126" i="228"/>
  <c r="R126" i="228"/>
  <c r="P126" i="228"/>
  <c r="O126" i="228"/>
  <c r="N126" i="228"/>
  <c r="M126" i="228"/>
  <c r="L126" i="228"/>
  <c r="K126" i="228"/>
  <c r="J126" i="228"/>
  <c r="I126" i="228"/>
  <c r="H126" i="228"/>
  <c r="F126" i="228"/>
  <c r="E126" i="228"/>
  <c r="D126" i="228"/>
  <c r="C126" i="228"/>
  <c r="B126" i="228"/>
  <c r="AN125" i="228"/>
  <c r="R125" i="228"/>
  <c r="P125" i="228"/>
  <c r="O125" i="228"/>
  <c r="N125" i="228"/>
  <c r="M125" i="228"/>
  <c r="L125" i="228"/>
  <c r="K125" i="228"/>
  <c r="J125" i="228"/>
  <c r="I125" i="228"/>
  <c r="H125" i="228"/>
  <c r="F125" i="228"/>
  <c r="E125" i="228"/>
  <c r="D125" i="228"/>
  <c r="C125" i="228"/>
  <c r="B125" i="228"/>
  <c r="AN124" i="228"/>
  <c r="R124" i="228"/>
  <c r="P124" i="228"/>
  <c r="O124" i="228"/>
  <c r="N124" i="228"/>
  <c r="M124" i="228"/>
  <c r="L124" i="228"/>
  <c r="K124" i="228"/>
  <c r="J124" i="228"/>
  <c r="I124" i="228"/>
  <c r="H124" i="228"/>
  <c r="F124" i="228"/>
  <c r="E124" i="228"/>
  <c r="D124" i="228"/>
  <c r="C124" i="228"/>
  <c r="B124" i="228"/>
  <c r="AN123" i="228"/>
  <c r="R123" i="228"/>
  <c r="P123" i="228"/>
  <c r="O123" i="228"/>
  <c r="N123" i="228"/>
  <c r="M123" i="228"/>
  <c r="L123" i="228"/>
  <c r="K123" i="228"/>
  <c r="J123" i="228"/>
  <c r="I123" i="228"/>
  <c r="H123" i="228"/>
  <c r="F123" i="228"/>
  <c r="E123" i="228"/>
  <c r="D123" i="228"/>
  <c r="C123" i="228"/>
  <c r="B123" i="228"/>
  <c r="AN122" i="228"/>
  <c r="R122" i="228"/>
  <c r="P122" i="228"/>
  <c r="O122" i="228"/>
  <c r="N122" i="228"/>
  <c r="M122" i="228"/>
  <c r="L122" i="228"/>
  <c r="K122" i="228"/>
  <c r="J122" i="228"/>
  <c r="I122" i="228"/>
  <c r="H122" i="228"/>
  <c r="F122" i="228"/>
  <c r="E122" i="228"/>
  <c r="D122" i="228"/>
  <c r="C122" i="228"/>
  <c r="B122" i="228"/>
  <c r="AN121" i="228"/>
  <c r="R121" i="228"/>
  <c r="P121" i="228"/>
  <c r="O121" i="228"/>
  <c r="N121" i="228"/>
  <c r="M121" i="228"/>
  <c r="L121" i="228"/>
  <c r="K121" i="228"/>
  <c r="J121" i="228"/>
  <c r="I121" i="228"/>
  <c r="H121" i="228"/>
  <c r="F121" i="228"/>
  <c r="E121" i="228"/>
  <c r="D121" i="228"/>
  <c r="C121" i="228"/>
  <c r="B121" i="228"/>
  <c r="AN120" i="228"/>
  <c r="R120" i="228"/>
  <c r="P120" i="228"/>
  <c r="O120" i="228"/>
  <c r="N120" i="228"/>
  <c r="M120" i="228"/>
  <c r="L120" i="228"/>
  <c r="K120" i="228"/>
  <c r="J120" i="228"/>
  <c r="I120" i="228"/>
  <c r="H120" i="228"/>
  <c r="F120" i="228"/>
  <c r="E120" i="228"/>
  <c r="D120" i="228"/>
  <c r="C120" i="228"/>
  <c r="B120" i="228"/>
  <c r="AN119" i="228"/>
  <c r="R119" i="228"/>
  <c r="P119" i="228"/>
  <c r="O119" i="228"/>
  <c r="N119" i="228"/>
  <c r="M119" i="228"/>
  <c r="L119" i="228"/>
  <c r="K119" i="228"/>
  <c r="J119" i="228"/>
  <c r="I119" i="228"/>
  <c r="H119" i="228"/>
  <c r="F119" i="228"/>
  <c r="E119" i="228"/>
  <c r="D119" i="228"/>
  <c r="C119" i="228"/>
  <c r="B119" i="228"/>
  <c r="AN118" i="228"/>
  <c r="R118" i="228"/>
  <c r="P118" i="228"/>
  <c r="O118" i="228"/>
  <c r="N118" i="228"/>
  <c r="M118" i="228"/>
  <c r="L118" i="228"/>
  <c r="K118" i="228"/>
  <c r="J118" i="228"/>
  <c r="I118" i="228"/>
  <c r="H118" i="228"/>
  <c r="F118" i="228"/>
  <c r="E118" i="228"/>
  <c r="D118" i="228"/>
  <c r="C118" i="228"/>
  <c r="B118" i="228"/>
  <c r="AN117" i="228"/>
  <c r="R117" i="228"/>
  <c r="P117" i="228"/>
  <c r="O117" i="228"/>
  <c r="N117" i="228"/>
  <c r="M117" i="228"/>
  <c r="L117" i="228"/>
  <c r="K117" i="228"/>
  <c r="J117" i="228"/>
  <c r="I117" i="228"/>
  <c r="H117" i="228"/>
  <c r="F117" i="228"/>
  <c r="E117" i="228"/>
  <c r="D117" i="228"/>
  <c r="C117" i="228"/>
  <c r="B117" i="228"/>
  <c r="AN116" i="228"/>
  <c r="R116" i="228"/>
  <c r="P116" i="228"/>
  <c r="O116" i="228"/>
  <c r="N116" i="228"/>
  <c r="M116" i="228"/>
  <c r="L116" i="228"/>
  <c r="K116" i="228"/>
  <c r="J116" i="228"/>
  <c r="I116" i="228"/>
  <c r="H116" i="228"/>
  <c r="F116" i="228"/>
  <c r="E116" i="228"/>
  <c r="D116" i="228"/>
  <c r="C116" i="228"/>
  <c r="B116" i="228"/>
  <c r="AN115" i="228"/>
  <c r="R115" i="228"/>
  <c r="P115" i="228"/>
  <c r="O115" i="228"/>
  <c r="N115" i="228"/>
  <c r="M115" i="228"/>
  <c r="L115" i="228"/>
  <c r="K115" i="228"/>
  <c r="J115" i="228"/>
  <c r="I115" i="228"/>
  <c r="H115" i="228"/>
  <c r="F115" i="228"/>
  <c r="E115" i="228"/>
  <c r="D115" i="228"/>
  <c r="C115" i="228"/>
  <c r="B115" i="228"/>
  <c r="AN114" i="228"/>
  <c r="R114" i="228"/>
  <c r="P114" i="228"/>
  <c r="O114" i="228"/>
  <c r="N114" i="228"/>
  <c r="M114" i="228"/>
  <c r="L114" i="228"/>
  <c r="K114" i="228"/>
  <c r="J114" i="228"/>
  <c r="I114" i="228"/>
  <c r="H114" i="228"/>
  <c r="F114" i="228"/>
  <c r="E114" i="228"/>
  <c r="D114" i="228"/>
  <c r="C114" i="228"/>
  <c r="B114" i="228"/>
  <c r="AN113" i="228"/>
  <c r="R113" i="228"/>
  <c r="P113" i="228"/>
  <c r="O113" i="228"/>
  <c r="N113" i="228"/>
  <c r="M113" i="228"/>
  <c r="L113" i="228"/>
  <c r="K113" i="228"/>
  <c r="J113" i="228"/>
  <c r="I113" i="228"/>
  <c r="H113" i="228"/>
  <c r="F113" i="228"/>
  <c r="E113" i="228"/>
  <c r="D113" i="228"/>
  <c r="C113" i="228"/>
  <c r="B113" i="228"/>
  <c r="AN112" i="228"/>
  <c r="R112" i="228"/>
  <c r="P112" i="228"/>
  <c r="O112" i="228"/>
  <c r="N112" i="228"/>
  <c r="M112" i="228"/>
  <c r="L112" i="228"/>
  <c r="K112" i="228"/>
  <c r="J112" i="228"/>
  <c r="I112" i="228"/>
  <c r="H112" i="228"/>
  <c r="F112" i="228"/>
  <c r="E112" i="228"/>
  <c r="D112" i="228"/>
  <c r="C112" i="228"/>
  <c r="B112" i="228"/>
  <c r="AN111" i="228"/>
  <c r="R111" i="228"/>
  <c r="P111" i="228"/>
  <c r="O111" i="228"/>
  <c r="N111" i="228"/>
  <c r="M111" i="228"/>
  <c r="L111" i="228"/>
  <c r="K111" i="228"/>
  <c r="J111" i="228"/>
  <c r="I111" i="228"/>
  <c r="H111" i="228"/>
  <c r="F111" i="228"/>
  <c r="E111" i="228"/>
  <c r="D111" i="228"/>
  <c r="C111" i="228"/>
  <c r="B111" i="228"/>
  <c r="AN110" i="228"/>
  <c r="R110" i="228"/>
  <c r="P110" i="228"/>
  <c r="O110" i="228"/>
  <c r="N110" i="228"/>
  <c r="M110" i="228"/>
  <c r="L110" i="228"/>
  <c r="K110" i="228"/>
  <c r="J110" i="228"/>
  <c r="I110" i="228"/>
  <c r="H110" i="228"/>
  <c r="F110" i="228"/>
  <c r="E110" i="228"/>
  <c r="D110" i="228"/>
  <c r="C110" i="228"/>
  <c r="B110" i="228"/>
  <c r="AN109" i="228"/>
  <c r="R109" i="228"/>
  <c r="P109" i="228"/>
  <c r="O109" i="228"/>
  <c r="N109" i="228"/>
  <c r="M109" i="228"/>
  <c r="L109" i="228"/>
  <c r="K109" i="228"/>
  <c r="J109" i="228"/>
  <c r="I109" i="228"/>
  <c r="H109" i="228"/>
  <c r="F109" i="228"/>
  <c r="E109" i="228"/>
  <c r="D109" i="228"/>
  <c r="C109" i="228"/>
  <c r="B109" i="228"/>
  <c r="AN108" i="228"/>
  <c r="R108" i="228"/>
  <c r="P108" i="228"/>
  <c r="O108" i="228"/>
  <c r="N108" i="228"/>
  <c r="M108" i="228"/>
  <c r="L108" i="228"/>
  <c r="K108" i="228"/>
  <c r="J108" i="228"/>
  <c r="I108" i="228"/>
  <c r="H108" i="228"/>
  <c r="F108" i="228"/>
  <c r="E108" i="228"/>
  <c r="D108" i="228"/>
  <c r="C108" i="228"/>
  <c r="B108" i="228"/>
  <c r="AN107" i="228"/>
  <c r="R107" i="228"/>
  <c r="P107" i="228"/>
  <c r="O107" i="228"/>
  <c r="N107" i="228"/>
  <c r="M107" i="228"/>
  <c r="L107" i="228"/>
  <c r="K107" i="228"/>
  <c r="J107" i="228"/>
  <c r="I107" i="228"/>
  <c r="H107" i="228"/>
  <c r="F107" i="228"/>
  <c r="E107" i="228"/>
  <c r="D107" i="228"/>
  <c r="C107" i="228"/>
  <c r="B107" i="228"/>
  <c r="AN106" i="228"/>
  <c r="R106" i="228"/>
  <c r="P106" i="228"/>
  <c r="O106" i="228"/>
  <c r="N106" i="228"/>
  <c r="M106" i="228"/>
  <c r="L106" i="228"/>
  <c r="K106" i="228"/>
  <c r="J106" i="228"/>
  <c r="I106" i="228"/>
  <c r="H106" i="228"/>
  <c r="F106" i="228"/>
  <c r="E106" i="228"/>
  <c r="D106" i="228"/>
  <c r="C106" i="228"/>
  <c r="B106" i="228"/>
  <c r="AN105" i="228"/>
  <c r="R105" i="228"/>
  <c r="P105" i="228"/>
  <c r="O105" i="228"/>
  <c r="N105" i="228"/>
  <c r="M105" i="228"/>
  <c r="L105" i="228"/>
  <c r="K105" i="228"/>
  <c r="J105" i="228"/>
  <c r="I105" i="228"/>
  <c r="H105" i="228"/>
  <c r="F105" i="228"/>
  <c r="E105" i="228"/>
  <c r="D105" i="228"/>
  <c r="C105" i="228"/>
  <c r="B105" i="228"/>
  <c r="AN104" i="228"/>
  <c r="R104" i="228"/>
  <c r="P104" i="228"/>
  <c r="O104" i="228"/>
  <c r="N104" i="228"/>
  <c r="M104" i="228"/>
  <c r="L104" i="228"/>
  <c r="K104" i="228"/>
  <c r="J104" i="228"/>
  <c r="I104" i="228"/>
  <c r="H104" i="228"/>
  <c r="F104" i="228"/>
  <c r="E104" i="228"/>
  <c r="D104" i="228"/>
  <c r="C104" i="228"/>
  <c r="B104" i="228"/>
  <c r="AN103" i="228"/>
  <c r="R103" i="228"/>
  <c r="P103" i="228"/>
  <c r="O103" i="228"/>
  <c r="N103" i="228"/>
  <c r="M103" i="228"/>
  <c r="L103" i="228"/>
  <c r="K103" i="228"/>
  <c r="J103" i="228"/>
  <c r="I103" i="228"/>
  <c r="H103" i="228"/>
  <c r="F103" i="228"/>
  <c r="E103" i="228"/>
  <c r="D103" i="228"/>
  <c r="C103" i="228"/>
  <c r="B103" i="228"/>
  <c r="AN102" i="228"/>
  <c r="R102" i="228"/>
  <c r="P102" i="228"/>
  <c r="O102" i="228"/>
  <c r="N102" i="228"/>
  <c r="M102" i="228"/>
  <c r="L102" i="228"/>
  <c r="K102" i="228"/>
  <c r="J102" i="228"/>
  <c r="I102" i="228"/>
  <c r="H102" i="228"/>
  <c r="F102" i="228"/>
  <c r="E102" i="228"/>
  <c r="D102" i="228"/>
  <c r="C102" i="228"/>
  <c r="B102" i="228"/>
  <c r="AN101" i="228"/>
  <c r="R101" i="228"/>
  <c r="P101" i="228"/>
  <c r="O101" i="228"/>
  <c r="N101" i="228"/>
  <c r="M101" i="228"/>
  <c r="L101" i="228"/>
  <c r="K101" i="228"/>
  <c r="J101" i="228"/>
  <c r="I101" i="228"/>
  <c r="H101" i="228"/>
  <c r="F101" i="228"/>
  <c r="E101" i="228"/>
  <c r="D101" i="228"/>
  <c r="C101" i="228"/>
  <c r="B101" i="228"/>
  <c r="AN100" i="228"/>
  <c r="R100" i="228"/>
  <c r="P100" i="228"/>
  <c r="O100" i="228"/>
  <c r="N100" i="228"/>
  <c r="M100" i="228"/>
  <c r="L100" i="228"/>
  <c r="K100" i="228"/>
  <c r="J100" i="228"/>
  <c r="I100" i="228"/>
  <c r="H100" i="228"/>
  <c r="F100" i="228"/>
  <c r="E100" i="228"/>
  <c r="D100" i="228"/>
  <c r="C100" i="228"/>
  <c r="B100" i="228"/>
  <c r="AN99" i="228"/>
  <c r="R99" i="228"/>
  <c r="P99" i="228"/>
  <c r="O99" i="228"/>
  <c r="N99" i="228"/>
  <c r="M99" i="228"/>
  <c r="L99" i="228"/>
  <c r="K99" i="228"/>
  <c r="J99" i="228"/>
  <c r="I99" i="228"/>
  <c r="H99" i="228"/>
  <c r="F99" i="228"/>
  <c r="E99" i="228"/>
  <c r="D99" i="228"/>
  <c r="C99" i="228"/>
  <c r="B99" i="228"/>
  <c r="AN98" i="228"/>
  <c r="R98" i="228"/>
  <c r="P98" i="228"/>
  <c r="O98" i="228"/>
  <c r="N98" i="228"/>
  <c r="M98" i="228"/>
  <c r="L98" i="228"/>
  <c r="K98" i="228"/>
  <c r="J98" i="228"/>
  <c r="I98" i="228"/>
  <c r="H98" i="228"/>
  <c r="F98" i="228"/>
  <c r="E98" i="228"/>
  <c r="D98" i="228"/>
  <c r="C98" i="228"/>
  <c r="B98" i="228"/>
  <c r="AN97" i="228"/>
  <c r="R97" i="228"/>
  <c r="P97" i="228"/>
  <c r="O97" i="228"/>
  <c r="N97" i="228"/>
  <c r="M97" i="228"/>
  <c r="L97" i="228"/>
  <c r="K97" i="228"/>
  <c r="J97" i="228"/>
  <c r="I97" i="228"/>
  <c r="H97" i="228"/>
  <c r="F97" i="228"/>
  <c r="E97" i="228"/>
  <c r="D97" i="228"/>
  <c r="C97" i="228"/>
  <c r="B97" i="228"/>
  <c r="AN96" i="228"/>
  <c r="R96" i="228"/>
  <c r="P96" i="228"/>
  <c r="O96" i="228"/>
  <c r="N96" i="228"/>
  <c r="M96" i="228"/>
  <c r="L96" i="228"/>
  <c r="K96" i="228"/>
  <c r="J96" i="228"/>
  <c r="I96" i="228"/>
  <c r="H96" i="228"/>
  <c r="F96" i="228"/>
  <c r="E96" i="228"/>
  <c r="D96" i="228"/>
  <c r="C96" i="228"/>
  <c r="B96" i="228"/>
  <c r="AN95" i="228"/>
  <c r="R95" i="228"/>
  <c r="P95" i="228"/>
  <c r="O95" i="228"/>
  <c r="N95" i="228"/>
  <c r="M95" i="228"/>
  <c r="L95" i="228"/>
  <c r="K95" i="228"/>
  <c r="J95" i="228"/>
  <c r="I95" i="228"/>
  <c r="H95" i="228"/>
  <c r="F95" i="228"/>
  <c r="E95" i="228"/>
  <c r="D95" i="228"/>
  <c r="C95" i="228"/>
  <c r="B95" i="228"/>
  <c r="AN94" i="228"/>
  <c r="R94" i="228"/>
  <c r="P94" i="228"/>
  <c r="O94" i="228"/>
  <c r="N94" i="228"/>
  <c r="M94" i="228"/>
  <c r="L94" i="228"/>
  <c r="K94" i="228"/>
  <c r="J94" i="228"/>
  <c r="I94" i="228"/>
  <c r="H94" i="228"/>
  <c r="F94" i="228"/>
  <c r="E94" i="228"/>
  <c r="D94" i="228"/>
  <c r="C94" i="228"/>
  <c r="B94" i="228"/>
  <c r="AN93" i="228"/>
  <c r="R93" i="228"/>
  <c r="P93" i="228"/>
  <c r="O93" i="228"/>
  <c r="N93" i="228"/>
  <c r="M93" i="228"/>
  <c r="L93" i="228"/>
  <c r="K93" i="228"/>
  <c r="J93" i="228"/>
  <c r="I93" i="228"/>
  <c r="H93" i="228"/>
  <c r="F93" i="228"/>
  <c r="E93" i="228"/>
  <c r="D93" i="228"/>
  <c r="C93" i="228"/>
  <c r="B93" i="228"/>
  <c r="AN92" i="228"/>
  <c r="R92" i="228"/>
  <c r="P92" i="228"/>
  <c r="O92" i="228"/>
  <c r="N92" i="228"/>
  <c r="M92" i="228"/>
  <c r="L92" i="228"/>
  <c r="K92" i="228"/>
  <c r="J92" i="228"/>
  <c r="I92" i="228"/>
  <c r="H92" i="228"/>
  <c r="F92" i="228"/>
  <c r="E92" i="228"/>
  <c r="D92" i="228"/>
  <c r="C92" i="228"/>
  <c r="B92" i="228"/>
  <c r="AN91" i="228"/>
  <c r="R91" i="228"/>
  <c r="P91" i="228"/>
  <c r="O91" i="228"/>
  <c r="N91" i="228"/>
  <c r="M91" i="228"/>
  <c r="L91" i="228"/>
  <c r="K91" i="228"/>
  <c r="J91" i="228"/>
  <c r="I91" i="228"/>
  <c r="H91" i="228"/>
  <c r="F91" i="228"/>
  <c r="E91" i="228"/>
  <c r="D91" i="228"/>
  <c r="C91" i="228"/>
  <c r="B91" i="228"/>
  <c r="AN90" i="228"/>
  <c r="R90" i="228"/>
  <c r="P90" i="228"/>
  <c r="O90" i="228"/>
  <c r="N90" i="228"/>
  <c r="M90" i="228"/>
  <c r="L90" i="228"/>
  <c r="K90" i="228"/>
  <c r="J90" i="228"/>
  <c r="I90" i="228"/>
  <c r="H90" i="228"/>
  <c r="F90" i="228"/>
  <c r="E90" i="228"/>
  <c r="D90" i="228"/>
  <c r="C90" i="228"/>
  <c r="B90" i="228"/>
  <c r="AN89" i="228"/>
  <c r="R89" i="228"/>
  <c r="P89" i="228"/>
  <c r="O89" i="228"/>
  <c r="N89" i="228"/>
  <c r="M89" i="228"/>
  <c r="L89" i="228"/>
  <c r="K89" i="228"/>
  <c r="J89" i="228"/>
  <c r="I89" i="228"/>
  <c r="H89" i="228"/>
  <c r="F89" i="228"/>
  <c r="E89" i="228"/>
  <c r="D89" i="228"/>
  <c r="C89" i="228"/>
  <c r="B89" i="228"/>
  <c r="AN88" i="228"/>
  <c r="R88" i="228"/>
  <c r="P88" i="228"/>
  <c r="O88" i="228"/>
  <c r="N88" i="228"/>
  <c r="M88" i="228"/>
  <c r="L88" i="228"/>
  <c r="K88" i="228"/>
  <c r="J88" i="228"/>
  <c r="I88" i="228"/>
  <c r="H88" i="228"/>
  <c r="F88" i="228"/>
  <c r="E88" i="228"/>
  <c r="D88" i="228"/>
  <c r="C88" i="228"/>
  <c r="B88" i="228"/>
  <c r="AN87" i="228"/>
  <c r="R87" i="228"/>
  <c r="P87" i="228"/>
  <c r="O87" i="228"/>
  <c r="N87" i="228"/>
  <c r="M87" i="228"/>
  <c r="L87" i="228"/>
  <c r="K87" i="228"/>
  <c r="J87" i="228"/>
  <c r="I87" i="228"/>
  <c r="H87" i="228"/>
  <c r="F87" i="228"/>
  <c r="E87" i="228"/>
  <c r="D87" i="228"/>
  <c r="C87" i="228"/>
  <c r="B87" i="228"/>
  <c r="AN86" i="228"/>
  <c r="R86" i="228"/>
  <c r="P86" i="228"/>
  <c r="O86" i="228"/>
  <c r="N86" i="228"/>
  <c r="M86" i="228"/>
  <c r="L86" i="228"/>
  <c r="K86" i="228"/>
  <c r="J86" i="228"/>
  <c r="I86" i="228"/>
  <c r="H86" i="228"/>
  <c r="F86" i="228"/>
  <c r="E86" i="228"/>
  <c r="D86" i="228"/>
  <c r="C86" i="228"/>
  <c r="B86" i="228"/>
  <c r="AN85" i="228"/>
  <c r="R85" i="228"/>
  <c r="P85" i="228"/>
  <c r="O85" i="228"/>
  <c r="N85" i="228"/>
  <c r="M85" i="228"/>
  <c r="L85" i="228"/>
  <c r="K85" i="228"/>
  <c r="J85" i="228"/>
  <c r="I85" i="228"/>
  <c r="H85" i="228"/>
  <c r="F85" i="228"/>
  <c r="E85" i="228"/>
  <c r="D85" i="228"/>
  <c r="C85" i="228"/>
  <c r="B85" i="228"/>
  <c r="AN84" i="228"/>
  <c r="R84" i="228"/>
  <c r="P84" i="228"/>
  <c r="O84" i="228"/>
  <c r="N84" i="228"/>
  <c r="M84" i="228"/>
  <c r="L84" i="228"/>
  <c r="K84" i="228"/>
  <c r="J84" i="228"/>
  <c r="I84" i="228"/>
  <c r="H84" i="228"/>
  <c r="F84" i="228"/>
  <c r="E84" i="228"/>
  <c r="D84" i="228"/>
  <c r="C84" i="228"/>
  <c r="B84" i="228"/>
  <c r="AN83" i="228"/>
  <c r="R83" i="228"/>
  <c r="P83" i="228"/>
  <c r="O83" i="228"/>
  <c r="N83" i="228"/>
  <c r="M83" i="228"/>
  <c r="L83" i="228"/>
  <c r="K83" i="228"/>
  <c r="J83" i="228"/>
  <c r="I83" i="228"/>
  <c r="H83" i="228"/>
  <c r="F83" i="228"/>
  <c r="E83" i="228"/>
  <c r="D83" i="228"/>
  <c r="C83" i="228"/>
  <c r="B83" i="228"/>
  <c r="AN82" i="228"/>
  <c r="R82" i="228"/>
  <c r="P82" i="228"/>
  <c r="O82" i="228"/>
  <c r="N82" i="228"/>
  <c r="M82" i="228"/>
  <c r="L82" i="228"/>
  <c r="K82" i="228"/>
  <c r="J82" i="228"/>
  <c r="I82" i="228"/>
  <c r="H82" i="228"/>
  <c r="F82" i="228"/>
  <c r="E82" i="228"/>
  <c r="D82" i="228"/>
  <c r="C82" i="228"/>
  <c r="B82" i="228"/>
  <c r="AN81" i="228"/>
  <c r="R81" i="228"/>
  <c r="P81" i="228"/>
  <c r="O81" i="228"/>
  <c r="N81" i="228"/>
  <c r="M81" i="228"/>
  <c r="L81" i="228"/>
  <c r="K81" i="228"/>
  <c r="J81" i="228"/>
  <c r="I81" i="228"/>
  <c r="H81" i="228"/>
  <c r="F81" i="228"/>
  <c r="E81" i="228"/>
  <c r="D81" i="228"/>
  <c r="C81" i="228"/>
  <c r="B81" i="228"/>
  <c r="AN80" i="228"/>
  <c r="R80" i="228"/>
  <c r="P80" i="228"/>
  <c r="O80" i="228"/>
  <c r="N80" i="228"/>
  <c r="M80" i="228"/>
  <c r="L80" i="228"/>
  <c r="K80" i="228"/>
  <c r="J80" i="228"/>
  <c r="I80" i="228"/>
  <c r="H80" i="228"/>
  <c r="F80" i="228"/>
  <c r="E80" i="228"/>
  <c r="D80" i="228"/>
  <c r="C80" i="228"/>
  <c r="B80" i="228"/>
  <c r="AN79" i="228"/>
  <c r="R79" i="228"/>
  <c r="P79" i="228"/>
  <c r="O79" i="228"/>
  <c r="N79" i="228"/>
  <c r="M79" i="228"/>
  <c r="L79" i="228"/>
  <c r="K79" i="228"/>
  <c r="J79" i="228"/>
  <c r="I79" i="228"/>
  <c r="H79" i="228"/>
  <c r="F79" i="228"/>
  <c r="E79" i="228"/>
  <c r="D79" i="228"/>
  <c r="C79" i="228"/>
  <c r="B79" i="228"/>
  <c r="AN78" i="228"/>
  <c r="R78" i="228"/>
  <c r="P78" i="228"/>
  <c r="O78" i="228"/>
  <c r="N78" i="228"/>
  <c r="M78" i="228"/>
  <c r="L78" i="228"/>
  <c r="K78" i="228"/>
  <c r="J78" i="228"/>
  <c r="I78" i="228"/>
  <c r="H78" i="228"/>
  <c r="F78" i="228"/>
  <c r="E78" i="228"/>
  <c r="D78" i="228"/>
  <c r="C78" i="228"/>
  <c r="B78" i="228"/>
  <c r="AN77" i="228"/>
  <c r="R77" i="228"/>
  <c r="P77" i="228"/>
  <c r="O77" i="228"/>
  <c r="N77" i="228"/>
  <c r="M77" i="228"/>
  <c r="L77" i="228"/>
  <c r="K77" i="228"/>
  <c r="J77" i="228"/>
  <c r="I77" i="228"/>
  <c r="H77" i="228"/>
  <c r="F77" i="228"/>
  <c r="E77" i="228"/>
  <c r="D77" i="228"/>
  <c r="C77" i="228"/>
  <c r="B77" i="228"/>
  <c r="AN76" i="228"/>
  <c r="R76" i="228"/>
  <c r="P76" i="228"/>
  <c r="O76" i="228"/>
  <c r="N76" i="228"/>
  <c r="M76" i="228"/>
  <c r="L76" i="228"/>
  <c r="K76" i="228"/>
  <c r="J76" i="228"/>
  <c r="I76" i="228"/>
  <c r="H76" i="228"/>
  <c r="F76" i="228"/>
  <c r="E76" i="228"/>
  <c r="D76" i="228"/>
  <c r="C76" i="228"/>
  <c r="B76" i="228"/>
  <c r="AN75" i="228"/>
  <c r="R75" i="228"/>
  <c r="P75" i="228"/>
  <c r="O75" i="228"/>
  <c r="N75" i="228"/>
  <c r="M75" i="228"/>
  <c r="L75" i="228"/>
  <c r="K75" i="228"/>
  <c r="J75" i="228"/>
  <c r="I75" i="228"/>
  <c r="H75" i="228"/>
  <c r="F75" i="228"/>
  <c r="E75" i="228"/>
  <c r="D75" i="228"/>
  <c r="C75" i="228"/>
  <c r="B75" i="228"/>
  <c r="AN74" i="228"/>
  <c r="R74" i="228"/>
  <c r="P74" i="228"/>
  <c r="O74" i="228"/>
  <c r="N74" i="228"/>
  <c r="M74" i="228"/>
  <c r="L74" i="228"/>
  <c r="K74" i="228"/>
  <c r="J74" i="228"/>
  <c r="I74" i="228"/>
  <c r="H74" i="228"/>
  <c r="F74" i="228"/>
  <c r="E74" i="228"/>
  <c r="D74" i="228"/>
  <c r="C74" i="228"/>
  <c r="B74" i="228"/>
  <c r="AN73" i="228"/>
  <c r="R73" i="228"/>
  <c r="P73" i="228"/>
  <c r="O73" i="228"/>
  <c r="N73" i="228"/>
  <c r="M73" i="228"/>
  <c r="L73" i="228"/>
  <c r="K73" i="228"/>
  <c r="J73" i="228"/>
  <c r="I73" i="228"/>
  <c r="H73" i="228"/>
  <c r="F73" i="228"/>
  <c r="E73" i="228"/>
  <c r="D73" i="228"/>
  <c r="C73" i="228"/>
  <c r="B73" i="228"/>
  <c r="AN72" i="228"/>
  <c r="R72" i="228"/>
  <c r="P72" i="228"/>
  <c r="O72" i="228"/>
  <c r="N72" i="228"/>
  <c r="M72" i="228"/>
  <c r="L72" i="228"/>
  <c r="K72" i="228"/>
  <c r="J72" i="228"/>
  <c r="I72" i="228"/>
  <c r="H72" i="228"/>
  <c r="F72" i="228"/>
  <c r="E72" i="228"/>
  <c r="D72" i="228"/>
  <c r="C72" i="228"/>
  <c r="B72" i="228"/>
  <c r="AN71" i="228"/>
  <c r="R71" i="228"/>
  <c r="P71" i="228"/>
  <c r="O71" i="228"/>
  <c r="N71" i="228"/>
  <c r="M71" i="228"/>
  <c r="L71" i="228"/>
  <c r="K71" i="228"/>
  <c r="J71" i="228"/>
  <c r="I71" i="228"/>
  <c r="H71" i="228"/>
  <c r="F71" i="228"/>
  <c r="E71" i="228"/>
  <c r="D71" i="228"/>
  <c r="C71" i="228"/>
  <c r="B71" i="228"/>
  <c r="AN70" i="228"/>
  <c r="R70" i="228"/>
  <c r="P70" i="228"/>
  <c r="O70" i="228"/>
  <c r="N70" i="228"/>
  <c r="M70" i="228"/>
  <c r="L70" i="228"/>
  <c r="K70" i="228"/>
  <c r="J70" i="228"/>
  <c r="I70" i="228"/>
  <c r="H70" i="228"/>
  <c r="F70" i="228"/>
  <c r="E70" i="228"/>
  <c r="D70" i="228"/>
  <c r="C70" i="228"/>
  <c r="B70" i="228"/>
  <c r="AN69" i="228"/>
  <c r="R69" i="228"/>
  <c r="P69" i="228"/>
  <c r="O69" i="228"/>
  <c r="N69" i="228"/>
  <c r="M69" i="228"/>
  <c r="L69" i="228"/>
  <c r="K69" i="228"/>
  <c r="J69" i="228"/>
  <c r="I69" i="228"/>
  <c r="H69" i="228"/>
  <c r="F69" i="228"/>
  <c r="E69" i="228"/>
  <c r="D69" i="228"/>
  <c r="C69" i="228"/>
  <c r="B69" i="228"/>
  <c r="AN68" i="228"/>
  <c r="R68" i="228"/>
  <c r="P68" i="228"/>
  <c r="O68" i="228"/>
  <c r="N68" i="228"/>
  <c r="M68" i="228"/>
  <c r="L68" i="228"/>
  <c r="K68" i="228"/>
  <c r="J68" i="228"/>
  <c r="I68" i="228"/>
  <c r="H68" i="228"/>
  <c r="F68" i="228"/>
  <c r="E68" i="228"/>
  <c r="D68" i="228"/>
  <c r="C68" i="228"/>
  <c r="B68" i="228"/>
  <c r="AN67" i="228"/>
  <c r="R67" i="228"/>
  <c r="P67" i="228"/>
  <c r="O67" i="228"/>
  <c r="N67" i="228"/>
  <c r="M67" i="228"/>
  <c r="L67" i="228"/>
  <c r="K67" i="228"/>
  <c r="J67" i="228"/>
  <c r="I67" i="228"/>
  <c r="H67" i="228"/>
  <c r="F67" i="228"/>
  <c r="E67" i="228"/>
  <c r="D67" i="228"/>
  <c r="C67" i="228"/>
  <c r="B67" i="228"/>
  <c r="AN66" i="228"/>
  <c r="R66" i="228"/>
  <c r="P66" i="228"/>
  <c r="O66" i="228"/>
  <c r="N66" i="228"/>
  <c r="M66" i="228"/>
  <c r="L66" i="228"/>
  <c r="K66" i="228"/>
  <c r="J66" i="228"/>
  <c r="I66" i="228"/>
  <c r="H66" i="228"/>
  <c r="F66" i="228"/>
  <c r="E66" i="228"/>
  <c r="D66" i="228"/>
  <c r="C66" i="228"/>
  <c r="B66" i="228"/>
  <c r="AN65" i="228"/>
  <c r="R65" i="228"/>
  <c r="P65" i="228"/>
  <c r="O65" i="228"/>
  <c r="N65" i="228"/>
  <c r="M65" i="228"/>
  <c r="L65" i="228"/>
  <c r="K65" i="228"/>
  <c r="J65" i="228"/>
  <c r="I65" i="228"/>
  <c r="H65" i="228"/>
  <c r="F65" i="228"/>
  <c r="E65" i="228"/>
  <c r="D65" i="228"/>
  <c r="C65" i="228"/>
  <c r="B65" i="228"/>
  <c r="AN64" i="228"/>
  <c r="R64" i="228"/>
  <c r="P64" i="228"/>
  <c r="O64" i="228"/>
  <c r="N64" i="228"/>
  <c r="M64" i="228"/>
  <c r="L64" i="228"/>
  <c r="K64" i="228"/>
  <c r="J64" i="228"/>
  <c r="I64" i="228"/>
  <c r="H64" i="228"/>
  <c r="F64" i="228"/>
  <c r="E64" i="228"/>
  <c r="D64" i="228"/>
  <c r="C64" i="228"/>
  <c r="B64" i="228"/>
  <c r="AN63" i="228"/>
  <c r="R63" i="228"/>
  <c r="P63" i="228"/>
  <c r="O63" i="228"/>
  <c r="N63" i="228"/>
  <c r="M63" i="228"/>
  <c r="L63" i="228"/>
  <c r="K63" i="228"/>
  <c r="J63" i="228"/>
  <c r="I63" i="228"/>
  <c r="H63" i="228"/>
  <c r="F63" i="228"/>
  <c r="E63" i="228"/>
  <c r="D63" i="228"/>
  <c r="C63" i="228"/>
  <c r="B63" i="228"/>
  <c r="AN62" i="228"/>
  <c r="R62" i="228"/>
  <c r="P62" i="228"/>
  <c r="O62" i="228"/>
  <c r="N62" i="228"/>
  <c r="M62" i="228"/>
  <c r="L62" i="228"/>
  <c r="K62" i="228"/>
  <c r="J62" i="228"/>
  <c r="I62" i="228"/>
  <c r="H62" i="228"/>
  <c r="F62" i="228"/>
  <c r="E62" i="228"/>
  <c r="D62" i="228"/>
  <c r="C62" i="228"/>
  <c r="B62" i="228"/>
  <c r="AN61" i="228"/>
  <c r="R61" i="228"/>
  <c r="P61" i="228"/>
  <c r="O61" i="228"/>
  <c r="N61" i="228"/>
  <c r="M61" i="228"/>
  <c r="L61" i="228"/>
  <c r="K61" i="228"/>
  <c r="J61" i="228"/>
  <c r="I61" i="228"/>
  <c r="H61" i="228"/>
  <c r="F61" i="228"/>
  <c r="E61" i="228"/>
  <c r="D61" i="228"/>
  <c r="C61" i="228"/>
  <c r="B61" i="228"/>
  <c r="AN60" i="228"/>
  <c r="R60" i="228"/>
  <c r="P60" i="228"/>
  <c r="O60" i="228"/>
  <c r="N60" i="228"/>
  <c r="M60" i="228"/>
  <c r="L60" i="228"/>
  <c r="K60" i="228"/>
  <c r="J60" i="228"/>
  <c r="I60" i="228"/>
  <c r="H60" i="228"/>
  <c r="F60" i="228"/>
  <c r="E60" i="228"/>
  <c r="D60" i="228"/>
  <c r="C60" i="228"/>
  <c r="B60" i="228"/>
  <c r="AN59" i="228"/>
  <c r="R59" i="228"/>
  <c r="P59" i="228"/>
  <c r="O59" i="228"/>
  <c r="N59" i="228"/>
  <c r="M59" i="228"/>
  <c r="L59" i="228"/>
  <c r="K59" i="228"/>
  <c r="J59" i="228"/>
  <c r="I59" i="228"/>
  <c r="H59" i="228"/>
  <c r="F59" i="228"/>
  <c r="E59" i="228"/>
  <c r="D59" i="228"/>
  <c r="C59" i="228"/>
  <c r="B59" i="228"/>
  <c r="AN58" i="228"/>
  <c r="R58" i="228"/>
  <c r="P58" i="228"/>
  <c r="O58" i="228"/>
  <c r="N58" i="228"/>
  <c r="M58" i="228"/>
  <c r="L58" i="228"/>
  <c r="K58" i="228"/>
  <c r="J58" i="228"/>
  <c r="I58" i="228"/>
  <c r="H58" i="228"/>
  <c r="F58" i="228"/>
  <c r="E58" i="228"/>
  <c r="D58" i="228"/>
  <c r="C58" i="228"/>
  <c r="B58" i="228"/>
  <c r="AN57" i="228"/>
  <c r="R57" i="228"/>
  <c r="P57" i="228"/>
  <c r="O57" i="228"/>
  <c r="N57" i="228"/>
  <c r="M57" i="228"/>
  <c r="L57" i="228"/>
  <c r="K57" i="228"/>
  <c r="J57" i="228"/>
  <c r="I57" i="228"/>
  <c r="H57" i="228"/>
  <c r="F57" i="228"/>
  <c r="E57" i="228"/>
  <c r="D57" i="228"/>
  <c r="C57" i="228"/>
  <c r="B57" i="228"/>
  <c r="AN56" i="228"/>
  <c r="R56" i="228"/>
  <c r="P56" i="228"/>
  <c r="O56" i="228"/>
  <c r="N56" i="228"/>
  <c r="M56" i="228"/>
  <c r="L56" i="228"/>
  <c r="K56" i="228"/>
  <c r="J56" i="228"/>
  <c r="I56" i="228"/>
  <c r="H56" i="228"/>
  <c r="F56" i="228"/>
  <c r="E56" i="228"/>
  <c r="D56" i="228"/>
  <c r="C56" i="228"/>
  <c r="B56" i="228"/>
  <c r="AN55" i="228"/>
  <c r="R55" i="228"/>
  <c r="P55" i="228"/>
  <c r="O55" i="228"/>
  <c r="N55" i="228"/>
  <c r="M55" i="228"/>
  <c r="L55" i="228"/>
  <c r="K55" i="228"/>
  <c r="J55" i="228"/>
  <c r="I55" i="228"/>
  <c r="H55" i="228"/>
  <c r="F55" i="228"/>
  <c r="E55" i="228"/>
  <c r="D55" i="228"/>
  <c r="C55" i="228"/>
  <c r="B55" i="228"/>
  <c r="AN54" i="228"/>
  <c r="R54" i="228"/>
  <c r="P54" i="228"/>
  <c r="O54" i="228"/>
  <c r="N54" i="228"/>
  <c r="M54" i="228"/>
  <c r="L54" i="228"/>
  <c r="K54" i="228"/>
  <c r="J54" i="228"/>
  <c r="I54" i="228"/>
  <c r="H54" i="228"/>
  <c r="F54" i="228"/>
  <c r="E54" i="228"/>
  <c r="D54" i="228"/>
  <c r="C54" i="228"/>
  <c r="B54" i="228"/>
  <c r="AN53" i="228"/>
  <c r="R53" i="228"/>
  <c r="P53" i="228"/>
  <c r="O53" i="228"/>
  <c r="N53" i="228"/>
  <c r="M53" i="228"/>
  <c r="L53" i="228"/>
  <c r="K53" i="228"/>
  <c r="J53" i="228"/>
  <c r="I53" i="228"/>
  <c r="H53" i="228"/>
  <c r="F53" i="228"/>
  <c r="E53" i="228"/>
  <c r="D53" i="228"/>
  <c r="C53" i="228"/>
  <c r="B53" i="228"/>
  <c r="AN52" i="228"/>
  <c r="R52" i="228"/>
  <c r="P52" i="228"/>
  <c r="O52" i="228"/>
  <c r="N52" i="228"/>
  <c r="M52" i="228"/>
  <c r="L52" i="228"/>
  <c r="K52" i="228"/>
  <c r="J52" i="228"/>
  <c r="I52" i="228"/>
  <c r="H52" i="228"/>
  <c r="F52" i="228"/>
  <c r="E52" i="228"/>
  <c r="D52" i="228"/>
  <c r="C52" i="228"/>
  <c r="B52" i="228"/>
  <c r="AN51" i="228"/>
  <c r="R51" i="228"/>
  <c r="P51" i="228"/>
  <c r="O51" i="228"/>
  <c r="N51" i="228"/>
  <c r="M51" i="228"/>
  <c r="L51" i="228"/>
  <c r="K51" i="228"/>
  <c r="J51" i="228"/>
  <c r="I51" i="228"/>
  <c r="H51" i="228"/>
  <c r="F51" i="228"/>
  <c r="E51" i="228"/>
  <c r="D51" i="228"/>
  <c r="C51" i="228"/>
  <c r="B51" i="228"/>
  <c r="AN50" i="228"/>
  <c r="R50" i="228"/>
  <c r="P50" i="228"/>
  <c r="O50" i="228"/>
  <c r="N50" i="228"/>
  <c r="M50" i="228"/>
  <c r="L50" i="228"/>
  <c r="K50" i="228"/>
  <c r="J50" i="228"/>
  <c r="I50" i="228"/>
  <c r="H50" i="228"/>
  <c r="F50" i="228"/>
  <c r="E50" i="228"/>
  <c r="D50" i="228"/>
  <c r="C50" i="228"/>
  <c r="B50" i="228"/>
  <c r="AN49" i="228"/>
  <c r="R49" i="228"/>
  <c r="P49" i="228"/>
  <c r="O49" i="228"/>
  <c r="N49" i="228"/>
  <c r="M49" i="228"/>
  <c r="L49" i="228"/>
  <c r="K49" i="228"/>
  <c r="J49" i="228"/>
  <c r="I49" i="228"/>
  <c r="H49" i="228"/>
  <c r="F49" i="228"/>
  <c r="E49" i="228"/>
  <c r="D49" i="228"/>
  <c r="C49" i="228"/>
  <c r="B49" i="228"/>
  <c r="AN48" i="228"/>
  <c r="R48" i="228"/>
  <c r="P48" i="228"/>
  <c r="O48" i="228"/>
  <c r="N48" i="228"/>
  <c r="M48" i="228"/>
  <c r="L48" i="228"/>
  <c r="K48" i="228"/>
  <c r="J48" i="228"/>
  <c r="I48" i="228"/>
  <c r="H48" i="228"/>
  <c r="F48" i="228"/>
  <c r="E48" i="228"/>
  <c r="D48" i="228"/>
  <c r="C48" i="228"/>
  <c r="B48" i="228"/>
  <c r="AN47" i="228"/>
  <c r="R47" i="228"/>
  <c r="P47" i="228"/>
  <c r="O47" i="228"/>
  <c r="N47" i="228"/>
  <c r="M47" i="228"/>
  <c r="L47" i="228"/>
  <c r="K47" i="228"/>
  <c r="J47" i="228"/>
  <c r="I47" i="228"/>
  <c r="H47" i="228"/>
  <c r="F47" i="228"/>
  <c r="E47" i="228"/>
  <c r="D47" i="228"/>
  <c r="C47" i="228"/>
  <c r="B47" i="228"/>
  <c r="AN46" i="228"/>
  <c r="R46" i="228"/>
  <c r="P46" i="228"/>
  <c r="O46" i="228"/>
  <c r="N46" i="228"/>
  <c r="M46" i="228"/>
  <c r="L46" i="228"/>
  <c r="K46" i="228"/>
  <c r="J46" i="228"/>
  <c r="I46" i="228"/>
  <c r="H46" i="228"/>
  <c r="F46" i="228"/>
  <c r="E46" i="228"/>
  <c r="D46" i="228"/>
  <c r="C46" i="228"/>
  <c r="B46" i="228"/>
  <c r="AN45" i="228"/>
  <c r="R45" i="228"/>
  <c r="P45" i="228"/>
  <c r="O45" i="228"/>
  <c r="N45" i="228"/>
  <c r="M45" i="228"/>
  <c r="L45" i="228"/>
  <c r="K45" i="228"/>
  <c r="J45" i="228"/>
  <c r="I45" i="228"/>
  <c r="H45" i="228"/>
  <c r="F45" i="228"/>
  <c r="E45" i="228"/>
  <c r="D45" i="228"/>
  <c r="C45" i="228"/>
  <c r="B45" i="228"/>
  <c r="AN44" i="228"/>
  <c r="R44" i="228"/>
  <c r="P44" i="228"/>
  <c r="O44" i="228"/>
  <c r="N44" i="228"/>
  <c r="M44" i="228"/>
  <c r="L44" i="228"/>
  <c r="K44" i="228"/>
  <c r="J44" i="228"/>
  <c r="I44" i="228"/>
  <c r="H44" i="228"/>
  <c r="F44" i="228"/>
  <c r="E44" i="228"/>
  <c r="D44" i="228"/>
  <c r="C44" i="228"/>
  <c r="B44" i="228"/>
  <c r="AN43" i="228"/>
  <c r="R43" i="228"/>
  <c r="P43" i="228"/>
  <c r="O43" i="228"/>
  <c r="N43" i="228"/>
  <c r="M43" i="228"/>
  <c r="L43" i="228"/>
  <c r="K43" i="228"/>
  <c r="J43" i="228"/>
  <c r="I43" i="228"/>
  <c r="H43" i="228"/>
  <c r="F43" i="228"/>
  <c r="E43" i="228"/>
  <c r="D43" i="228"/>
  <c r="C43" i="228"/>
  <c r="B43" i="228"/>
  <c r="AN42" i="228"/>
  <c r="R42" i="228"/>
  <c r="P42" i="228"/>
  <c r="O42" i="228"/>
  <c r="N42" i="228"/>
  <c r="M42" i="228"/>
  <c r="L42" i="228"/>
  <c r="K42" i="228"/>
  <c r="J42" i="228"/>
  <c r="I42" i="228"/>
  <c r="H42" i="228"/>
  <c r="F42" i="228"/>
  <c r="E42" i="228"/>
  <c r="D42" i="228"/>
  <c r="C42" i="228"/>
  <c r="B42" i="228"/>
  <c r="AN41" i="228"/>
  <c r="R41" i="228"/>
  <c r="P41" i="228"/>
  <c r="O41" i="228"/>
  <c r="N41" i="228"/>
  <c r="M41" i="228"/>
  <c r="L41" i="228"/>
  <c r="K41" i="228"/>
  <c r="J41" i="228"/>
  <c r="I41" i="228"/>
  <c r="H41" i="228"/>
  <c r="F41" i="228"/>
  <c r="E41" i="228"/>
  <c r="D41" i="228"/>
  <c r="C41" i="228"/>
  <c r="B41" i="228"/>
  <c r="AN40" i="228"/>
  <c r="R40" i="228"/>
  <c r="P40" i="228"/>
  <c r="O40" i="228"/>
  <c r="N40" i="228"/>
  <c r="M40" i="228"/>
  <c r="L40" i="228"/>
  <c r="K40" i="228"/>
  <c r="J40" i="228"/>
  <c r="I40" i="228"/>
  <c r="H40" i="228"/>
  <c r="F40" i="228"/>
  <c r="E40" i="228"/>
  <c r="D40" i="228"/>
  <c r="C40" i="228"/>
  <c r="B40" i="228"/>
  <c r="AN39" i="228"/>
  <c r="R39" i="228"/>
  <c r="P39" i="228"/>
  <c r="O39" i="228"/>
  <c r="N39" i="228"/>
  <c r="M39" i="228"/>
  <c r="L39" i="228"/>
  <c r="K39" i="228"/>
  <c r="J39" i="228"/>
  <c r="I39" i="228"/>
  <c r="H39" i="228"/>
  <c r="F39" i="228"/>
  <c r="E39" i="228"/>
  <c r="D39" i="228"/>
  <c r="C39" i="228"/>
  <c r="B39" i="228"/>
  <c r="AN38" i="228"/>
  <c r="R38" i="228"/>
  <c r="P38" i="228"/>
  <c r="O38" i="228"/>
  <c r="N38" i="228"/>
  <c r="M38" i="228"/>
  <c r="L38" i="228"/>
  <c r="K38" i="228"/>
  <c r="J38" i="228"/>
  <c r="I38" i="228"/>
  <c r="H38" i="228"/>
  <c r="F38" i="228"/>
  <c r="E38" i="228"/>
  <c r="D38" i="228"/>
  <c r="C38" i="228"/>
  <c r="B38" i="228"/>
  <c r="AN37" i="228"/>
  <c r="R37" i="228"/>
  <c r="P37" i="228"/>
  <c r="O37" i="228"/>
  <c r="N37" i="228"/>
  <c r="M37" i="228"/>
  <c r="L37" i="228"/>
  <c r="K37" i="228"/>
  <c r="J37" i="228"/>
  <c r="I37" i="228"/>
  <c r="H37" i="228"/>
  <c r="F37" i="228"/>
  <c r="E37" i="228"/>
  <c r="D37" i="228"/>
  <c r="C37" i="228"/>
  <c r="B37" i="228"/>
  <c r="AN36" i="228"/>
  <c r="R36" i="228"/>
  <c r="P36" i="228"/>
  <c r="O36" i="228"/>
  <c r="N36" i="228"/>
  <c r="M36" i="228"/>
  <c r="L36" i="228"/>
  <c r="K36" i="228"/>
  <c r="J36" i="228"/>
  <c r="I36" i="228"/>
  <c r="H36" i="228"/>
  <c r="F36" i="228"/>
  <c r="E36" i="228"/>
  <c r="D36" i="228"/>
  <c r="C36" i="228"/>
  <c r="B36" i="228"/>
  <c r="AN35" i="228"/>
  <c r="R35" i="228"/>
  <c r="P35" i="228"/>
  <c r="O35" i="228"/>
  <c r="N35" i="228"/>
  <c r="M35" i="228"/>
  <c r="L35" i="228"/>
  <c r="K35" i="228"/>
  <c r="J35" i="228"/>
  <c r="I35" i="228"/>
  <c r="H35" i="228"/>
  <c r="F35" i="228"/>
  <c r="E35" i="228"/>
  <c r="D35" i="228"/>
  <c r="C35" i="228"/>
  <c r="B35" i="228"/>
  <c r="AN34" i="228"/>
  <c r="R34" i="228"/>
  <c r="P34" i="228"/>
  <c r="O34" i="228"/>
  <c r="N34" i="228"/>
  <c r="M34" i="228"/>
  <c r="L34" i="228"/>
  <c r="K34" i="228"/>
  <c r="J34" i="228"/>
  <c r="I34" i="228"/>
  <c r="H34" i="228"/>
  <c r="F34" i="228"/>
  <c r="E34" i="228"/>
  <c r="D34" i="228"/>
  <c r="C34" i="228"/>
  <c r="B34" i="228"/>
  <c r="AN33" i="228"/>
  <c r="R33" i="228"/>
  <c r="P33" i="228"/>
  <c r="O33" i="228"/>
  <c r="N33" i="228"/>
  <c r="M33" i="228"/>
  <c r="L33" i="228"/>
  <c r="K33" i="228"/>
  <c r="J33" i="228"/>
  <c r="I33" i="228"/>
  <c r="H33" i="228"/>
  <c r="F33" i="228"/>
  <c r="E33" i="228"/>
  <c r="D33" i="228"/>
  <c r="C33" i="228"/>
  <c r="B33" i="228"/>
  <c r="AN32" i="228"/>
  <c r="R32" i="228"/>
  <c r="P32" i="228"/>
  <c r="O32" i="228"/>
  <c r="N32" i="228"/>
  <c r="M32" i="228"/>
  <c r="L32" i="228"/>
  <c r="K32" i="228"/>
  <c r="J32" i="228"/>
  <c r="I32" i="228"/>
  <c r="H32" i="228"/>
  <c r="F32" i="228"/>
  <c r="E32" i="228"/>
  <c r="D32" i="228"/>
  <c r="C32" i="228"/>
  <c r="B32" i="228"/>
  <c r="AN31" i="228"/>
  <c r="R31" i="228"/>
  <c r="P31" i="228"/>
  <c r="O31" i="228"/>
  <c r="N31" i="228"/>
  <c r="M31" i="228"/>
  <c r="L31" i="228"/>
  <c r="K31" i="228"/>
  <c r="J31" i="228"/>
  <c r="I31" i="228"/>
  <c r="H31" i="228"/>
  <c r="F31" i="228"/>
  <c r="E31" i="228"/>
  <c r="D31" i="228"/>
  <c r="C31" i="228"/>
  <c r="B31" i="228"/>
  <c r="AN30" i="228"/>
  <c r="R30" i="228"/>
  <c r="P30" i="228"/>
  <c r="O30" i="228"/>
  <c r="N30" i="228"/>
  <c r="M30" i="228"/>
  <c r="L30" i="228"/>
  <c r="K30" i="228"/>
  <c r="J30" i="228"/>
  <c r="I30" i="228"/>
  <c r="H30" i="228"/>
  <c r="F30" i="228"/>
  <c r="E30" i="228"/>
  <c r="D30" i="228"/>
  <c r="C30" i="228"/>
  <c r="B30" i="228"/>
  <c r="AN29" i="228"/>
  <c r="R29" i="228"/>
  <c r="P29" i="228"/>
  <c r="O29" i="228"/>
  <c r="N29" i="228"/>
  <c r="M29" i="228"/>
  <c r="L29" i="228"/>
  <c r="K29" i="228"/>
  <c r="J29" i="228"/>
  <c r="I29" i="228"/>
  <c r="H29" i="228"/>
  <c r="F29" i="228"/>
  <c r="E29" i="228"/>
  <c r="D29" i="228"/>
  <c r="C29" i="228"/>
  <c r="B29" i="228"/>
  <c r="AN28" i="228"/>
  <c r="R28" i="228"/>
  <c r="P28" i="228"/>
  <c r="O28" i="228"/>
  <c r="N28" i="228"/>
  <c r="M28" i="228"/>
  <c r="L28" i="228"/>
  <c r="K28" i="228"/>
  <c r="J28" i="228"/>
  <c r="I28" i="228"/>
  <c r="H28" i="228"/>
  <c r="F28" i="228"/>
  <c r="E28" i="228"/>
  <c r="D28" i="228"/>
  <c r="C28" i="228"/>
  <c r="B28" i="228"/>
  <c r="AN27" i="228"/>
  <c r="R27" i="228"/>
  <c r="P27" i="228"/>
  <c r="O27" i="228"/>
  <c r="N27" i="228"/>
  <c r="M27" i="228"/>
  <c r="L27" i="228"/>
  <c r="K27" i="228"/>
  <c r="J27" i="228"/>
  <c r="I27" i="228"/>
  <c r="H27" i="228"/>
  <c r="F27" i="228"/>
  <c r="E27" i="228"/>
  <c r="D27" i="228"/>
  <c r="C27" i="228"/>
  <c r="B27" i="228"/>
  <c r="AN26" i="228"/>
  <c r="R26" i="228"/>
  <c r="P26" i="228"/>
  <c r="O26" i="228"/>
  <c r="N26" i="228"/>
  <c r="M26" i="228"/>
  <c r="L26" i="228"/>
  <c r="K26" i="228"/>
  <c r="J26" i="228"/>
  <c r="I26" i="228"/>
  <c r="H26" i="228"/>
  <c r="F26" i="228"/>
  <c r="E26" i="228"/>
  <c r="D26" i="228"/>
  <c r="C26" i="228"/>
  <c r="B26" i="228"/>
  <c r="AN25" i="228"/>
  <c r="R25" i="228"/>
  <c r="P25" i="228"/>
  <c r="O25" i="228"/>
  <c r="N25" i="228"/>
  <c r="M25" i="228"/>
  <c r="L25" i="228"/>
  <c r="K25" i="228"/>
  <c r="J25" i="228"/>
  <c r="I25" i="228"/>
  <c r="H25" i="228"/>
  <c r="F25" i="228"/>
  <c r="E25" i="228"/>
  <c r="D25" i="228"/>
  <c r="C25" i="228"/>
  <c r="B25" i="228"/>
  <c r="AN24" i="228"/>
  <c r="R24" i="228"/>
  <c r="P24" i="228"/>
  <c r="O24" i="228"/>
  <c r="N24" i="228"/>
  <c r="M24" i="228"/>
  <c r="L24" i="228"/>
  <c r="K24" i="228"/>
  <c r="J24" i="228"/>
  <c r="I24" i="228"/>
  <c r="H24" i="228"/>
  <c r="F24" i="228"/>
  <c r="E24" i="228"/>
  <c r="D24" i="228"/>
  <c r="C24" i="228"/>
  <c r="B24" i="228"/>
  <c r="AN23" i="228"/>
  <c r="R23" i="228"/>
  <c r="P23" i="228"/>
  <c r="O23" i="228"/>
  <c r="N23" i="228"/>
  <c r="M23" i="228"/>
  <c r="L23" i="228"/>
  <c r="K23" i="228"/>
  <c r="J23" i="228"/>
  <c r="I23" i="228"/>
  <c r="H23" i="228"/>
  <c r="F23" i="228"/>
  <c r="E23" i="228"/>
  <c r="D23" i="228"/>
  <c r="C23" i="228"/>
  <c r="B23" i="228"/>
  <c r="AN22" i="228"/>
  <c r="R22" i="228"/>
  <c r="P22" i="228"/>
  <c r="O22" i="228"/>
  <c r="N22" i="228"/>
  <c r="M22" i="228"/>
  <c r="L22" i="228"/>
  <c r="K22" i="228"/>
  <c r="J22" i="228"/>
  <c r="I22" i="228"/>
  <c r="H22" i="228"/>
  <c r="F22" i="228"/>
  <c r="E22" i="228"/>
  <c r="D22" i="228"/>
  <c r="C22" i="228"/>
  <c r="B22" i="228"/>
  <c r="AN21" i="228"/>
  <c r="R21" i="228"/>
  <c r="P21" i="228"/>
  <c r="O21" i="228"/>
  <c r="N21" i="228"/>
  <c r="M21" i="228"/>
  <c r="L21" i="228"/>
  <c r="K21" i="228"/>
  <c r="J21" i="228"/>
  <c r="I21" i="228"/>
  <c r="H21" i="228"/>
  <c r="F21" i="228"/>
  <c r="E21" i="228"/>
  <c r="D21" i="228"/>
  <c r="C21" i="228"/>
  <c r="B21" i="228"/>
  <c r="AN20" i="228"/>
  <c r="R20" i="228"/>
  <c r="P20" i="228"/>
  <c r="O20" i="228"/>
  <c r="N20" i="228"/>
  <c r="M20" i="228"/>
  <c r="L20" i="228"/>
  <c r="K20" i="228"/>
  <c r="J20" i="228"/>
  <c r="I20" i="228"/>
  <c r="H20" i="228"/>
  <c r="F20" i="228"/>
  <c r="E20" i="228"/>
  <c r="D20" i="228"/>
  <c r="C20" i="228"/>
  <c r="B20" i="228"/>
  <c r="AU20" i="228"/>
  <c r="AV20" i="228" s="1"/>
  <c r="AN19" i="228"/>
  <c r="R19" i="228"/>
  <c r="P19" i="228"/>
  <c r="O19" i="228"/>
  <c r="N19" i="228"/>
  <c r="M19" i="228"/>
  <c r="L19" i="228"/>
  <c r="K19" i="228"/>
  <c r="J19" i="228"/>
  <c r="I19" i="228"/>
  <c r="H19" i="228"/>
  <c r="F19" i="228"/>
  <c r="E19" i="228"/>
  <c r="D19" i="228"/>
  <c r="C19" i="228"/>
  <c r="B19" i="228"/>
  <c r="AU19" i="228"/>
  <c r="AV19" i="228" s="1"/>
  <c r="AN18" i="228"/>
  <c r="R18" i="228"/>
  <c r="P18" i="228"/>
  <c r="O18" i="228"/>
  <c r="N18" i="228"/>
  <c r="M18" i="228"/>
  <c r="L18" i="228"/>
  <c r="K18" i="228"/>
  <c r="J18" i="228"/>
  <c r="I18" i="228"/>
  <c r="H18" i="228"/>
  <c r="F18" i="228"/>
  <c r="E18" i="228"/>
  <c r="D18" i="228"/>
  <c r="C18" i="228"/>
  <c r="B18" i="228"/>
  <c r="AU18" i="228"/>
  <c r="AV18" i="228" s="1"/>
  <c r="AN17" i="228"/>
  <c r="R17" i="228"/>
  <c r="P17" i="228"/>
  <c r="O17" i="228"/>
  <c r="N17" i="228"/>
  <c r="M17" i="228"/>
  <c r="L17" i="228"/>
  <c r="K17" i="228"/>
  <c r="J17" i="228"/>
  <c r="I17" i="228"/>
  <c r="H17" i="228"/>
  <c r="F17" i="228"/>
  <c r="E17" i="228"/>
  <c r="D17" i="228"/>
  <c r="C17" i="228"/>
  <c r="B17" i="228"/>
  <c r="AN16" i="228"/>
  <c r="R16" i="228"/>
  <c r="P16" i="228"/>
  <c r="O16" i="228"/>
  <c r="N16" i="228"/>
  <c r="M16" i="228"/>
  <c r="L16" i="228"/>
  <c r="K16" i="228"/>
  <c r="J16" i="228"/>
  <c r="I16" i="228"/>
  <c r="H16" i="228"/>
  <c r="F16" i="228"/>
  <c r="E16" i="228"/>
  <c r="D16" i="228"/>
  <c r="C16" i="228"/>
  <c r="B16" i="228"/>
  <c r="AU16" i="228"/>
  <c r="AV16" i="228" s="1"/>
  <c r="AN15" i="228"/>
  <c r="R15" i="228"/>
  <c r="P15" i="228"/>
  <c r="O15" i="228"/>
  <c r="N15" i="228"/>
  <c r="M15" i="228"/>
  <c r="L15" i="228"/>
  <c r="K15" i="228"/>
  <c r="J15" i="228"/>
  <c r="I15" i="228"/>
  <c r="H15" i="228"/>
  <c r="F15" i="228"/>
  <c r="E15" i="228"/>
  <c r="D15" i="228"/>
  <c r="C15" i="228"/>
  <c r="B15" i="228"/>
  <c r="AN14" i="228"/>
  <c r="R14" i="228"/>
  <c r="P14" i="228"/>
  <c r="O14" i="228"/>
  <c r="N14" i="228"/>
  <c r="M14" i="228"/>
  <c r="L14" i="228"/>
  <c r="K14" i="228"/>
  <c r="J14" i="228"/>
  <c r="I14" i="228"/>
  <c r="H14" i="228"/>
  <c r="F14" i="228"/>
  <c r="E14" i="228"/>
  <c r="D14" i="228"/>
  <c r="C14" i="228"/>
  <c r="B14" i="228"/>
  <c r="AU14" i="228"/>
  <c r="AV14" i="228" s="1"/>
  <c r="AN13" i="228"/>
  <c r="R13" i="228"/>
  <c r="P13" i="228"/>
  <c r="O13" i="228"/>
  <c r="N13" i="228"/>
  <c r="M13" i="228"/>
  <c r="L13" i="228"/>
  <c r="K13" i="228"/>
  <c r="J13" i="228"/>
  <c r="I13" i="228"/>
  <c r="H13" i="228"/>
  <c r="F13" i="228"/>
  <c r="E13" i="228"/>
  <c r="D13" i="228"/>
  <c r="C13" i="228"/>
  <c r="B13" i="228"/>
  <c r="AN12" i="228"/>
  <c r="R12" i="228"/>
  <c r="P12" i="228"/>
  <c r="O12" i="228"/>
  <c r="N12" i="228"/>
  <c r="M12" i="228"/>
  <c r="L12" i="228"/>
  <c r="K12" i="228"/>
  <c r="J12" i="228"/>
  <c r="I12" i="228"/>
  <c r="H12" i="228"/>
  <c r="F12" i="228"/>
  <c r="E12" i="228"/>
  <c r="D12" i="228"/>
  <c r="C12" i="228"/>
  <c r="B12" i="228"/>
  <c r="AU12" i="228"/>
  <c r="AV12" i="228" s="1"/>
  <c r="AN11" i="228"/>
  <c r="R11" i="228"/>
  <c r="P11" i="228"/>
  <c r="O11" i="228"/>
  <c r="N11" i="228"/>
  <c r="M11" i="228"/>
  <c r="L11" i="228"/>
  <c r="K11" i="228"/>
  <c r="J11" i="228"/>
  <c r="I11" i="228"/>
  <c r="H11" i="228"/>
  <c r="F11" i="228"/>
  <c r="E11" i="228"/>
  <c r="D11" i="228"/>
  <c r="C11" i="228"/>
  <c r="B11" i="228"/>
  <c r="AN10" i="228"/>
  <c r="R10" i="228"/>
  <c r="P10" i="228"/>
  <c r="O10" i="228"/>
  <c r="N10" i="228"/>
  <c r="M10" i="228"/>
  <c r="L10" i="228"/>
  <c r="K10" i="228"/>
  <c r="J10" i="228"/>
  <c r="I10" i="228"/>
  <c r="H10" i="228"/>
  <c r="F10" i="228"/>
  <c r="E10" i="228"/>
  <c r="D10" i="228"/>
  <c r="C10" i="228"/>
  <c r="B10" i="228"/>
  <c r="AN9" i="228"/>
  <c r="R9" i="228"/>
  <c r="P9" i="228"/>
  <c r="O9" i="228"/>
  <c r="N9" i="228"/>
  <c r="M9" i="228"/>
  <c r="L9" i="228"/>
  <c r="K9" i="228"/>
  <c r="J9" i="228"/>
  <c r="I9" i="228"/>
  <c r="H9" i="228"/>
  <c r="F9" i="228"/>
  <c r="E9" i="228"/>
  <c r="D9" i="228"/>
  <c r="C9" i="228"/>
  <c r="B9" i="228"/>
  <c r="AZ919" i="186"/>
  <c r="AZ920" i="186"/>
  <c r="AZ921" i="186"/>
  <c r="AZ922" i="186"/>
  <c r="AZ923" i="186"/>
  <c r="AZ924" i="186"/>
  <c r="AZ925" i="186"/>
  <c r="AZ926" i="186"/>
  <c r="AZ927" i="186"/>
  <c r="AZ928" i="186"/>
  <c r="AZ929" i="186"/>
  <c r="AZ930" i="186"/>
  <c r="AZ931" i="186"/>
  <c r="B73" i="14"/>
  <c r="B75" i="14"/>
  <c r="B72" i="14"/>
  <c r="B76" i="14"/>
  <c r="B78" i="14"/>
  <c r="B74" i="14"/>
  <c r="B79" i="14"/>
  <c r="C87" i="14"/>
  <c r="C88" i="14"/>
  <c r="C89" i="14"/>
  <c r="C90" i="14"/>
  <c r="C91" i="14"/>
  <c r="C92" i="14"/>
  <c r="C93" i="14"/>
  <c r="C94" i="14"/>
  <c r="C95" i="14"/>
  <c r="C96" i="14"/>
  <c r="C97" i="14"/>
  <c r="C98" i="14"/>
  <c r="C99" i="14"/>
  <c r="C100" i="14"/>
  <c r="C101" i="14"/>
  <c r="C102" i="14"/>
  <c r="C103" i="14"/>
  <c r="C104" i="14"/>
  <c r="C105" i="14"/>
  <c r="C106" i="14"/>
  <c r="C86" i="14"/>
  <c r="C18" i="14"/>
  <c r="AA10" i="192"/>
  <c r="H139" i="225"/>
  <c r="F139" i="225"/>
  <c r="D139" i="225"/>
  <c r="H138" i="225"/>
  <c r="F138" i="225"/>
  <c r="D138" i="225"/>
  <c r="H137" i="225"/>
  <c r="F137" i="225"/>
  <c r="D137" i="225"/>
  <c r="H136" i="225"/>
  <c r="F136" i="225"/>
  <c r="D136" i="225"/>
  <c r="H135" i="225"/>
  <c r="F135" i="225"/>
  <c r="D135" i="225"/>
  <c r="H134" i="225"/>
  <c r="F134" i="225"/>
  <c r="D134" i="225"/>
  <c r="H133" i="225"/>
  <c r="F133" i="225"/>
  <c r="D133" i="225"/>
  <c r="H132" i="225"/>
  <c r="F132" i="225"/>
  <c r="D132" i="225"/>
  <c r="H131" i="225"/>
  <c r="F131" i="225"/>
  <c r="D131" i="225"/>
  <c r="H130" i="225"/>
  <c r="F130" i="225"/>
  <c r="D130" i="225"/>
  <c r="H128" i="225"/>
  <c r="F128" i="225"/>
  <c r="D128" i="225"/>
  <c r="H127" i="225"/>
  <c r="F127" i="225"/>
  <c r="D127" i="225"/>
  <c r="H126" i="225"/>
  <c r="F126" i="225"/>
  <c r="D126" i="225"/>
  <c r="H125" i="225"/>
  <c r="F125" i="225"/>
  <c r="D125" i="225"/>
  <c r="H124" i="225"/>
  <c r="F124" i="225"/>
  <c r="D124" i="225"/>
  <c r="H123" i="225"/>
  <c r="F123" i="225"/>
  <c r="D123" i="225"/>
  <c r="H122" i="225"/>
  <c r="F122" i="225"/>
  <c r="D122" i="225"/>
  <c r="H121" i="225"/>
  <c r="F121" i="225"/>
  <c r="D121" i="225"/>
  <c r="H120" i="225"/>
  <c r="F120" i="225"/>
  <c r="D120" i="225"/>
  <c r="H119" i="225"/>
  <c r="F119" i="225"/>
  <c r="D119" i="225"/>
  <c r="H118" i="225"/>
  <c r="F118" i="225"/>
  <c r="D118" i="225"/>
  <c r="H117" i="225"/>
  <c r="F117" i="225"/>
  <c r="D117" i="225"/>
  <c r="H116" i="225"/>
  <c r="F116" i="225"/>
  <c r="D116" i="225"/>
  <c r="H115" i="225"/>
  <c r="F115" i="225"/>
  <c r="D115" i="225"/>
  <c r="H114" i="225"/>
  <c r="F114" i="225"/>
  <c r="D114" i="225"/>
  <c r="H113" i="225"/>
  <c r="F113" i="225"/>
  <c r="D113" i="225"/>
  <c r="H112" i="225"/>
  <c r="F112" i="225"/>
  <c r="D112" i="225"/>
  <c r="H111" i="225"/>
  <c r="F111" i="225"/>
  <c r="D111" i="225"/>
  <c r="H110" i="225"/>
  <c r="F110" i="225"/>
  <c r="D110" i="225"/>
  <c r="H109" i="225"/>
  <c r="F109" i="225"/>
  <c r="D109" i="225"/>
  <c r="H108" i="225"/>
  <c r="F108" i="225"/>
  <c r="D108" i="225"/>
  <c r="H107" i="225"/>
  <c r="F107" i="225"/>
  <c r="D107" i="225"/>
  <c r="H106" i="225"/>
  <c r="F106" i="225"/>
  <c r="D106" i="225"/>
  <c r="H104" i="225"/>
  <c r="F104" i="225"/>
  <c r="D104" i="225"/>
  <c r="H103" i="225"/>
  <c r="F103" i="225"/>
  <c r="D103" i="225"/>
  <c r="H102" i="225"/>
  <c r="F102" i="225"/>
  <c r="D102" i="225"/>
  <c r="H101" i="225"/>
  <c r="F101" i="225"/>
  <c r="D101" i="225"/>
  <c r="H100" i="225"/>
  <c r="F100" i="225"/>
  <c r="D100" i="225"/>
  <c r="H99" i="225"/>
  <c r="F99" i="225"/>
  <c r="D99" i="225"/>
  <c r="H98" i="225"/>
  <c r="F98" i="225"/>
  <c r="D98" i="225"/>
  <c r="H97" i="225"/>
  <c r="F97" i="225"/>
  <c r="D97" i="225"/>
  <c r="H96" i="225"/>
  <c r="F96" i="225"/>
  <c r="D96" i="225"/>
  <c r="H95" i="225"/>
  <c r="F95" i="225"/>
  <c r="D95" i="225"/>
  <c r="H94" i="225"/>
  <c r="F94" i="225"/>
  <c r="D94" i="225"/>
  <c r="H93" i="225"/>
  <c r="F93" i="225"/>
  <c r="D93" i="225"/>
  <c r="H92" i="225"/>
  <c r="F92" i="225"/>
  <c r="D92" i="225"/>
  <c r="H91" i="225"/>
  <c r="F91" i="225"/>
  <c r="D91" i="225"/>
  <c r="H90" i="225"/>
  <c r="F90" i="225"/>
  <c r="D90" i="225"/>
  <c r="H89" i="225"/>
  <c r="F89" i="225"/>
  <c r="D89" i="225"/>
  <c r="H88" i="225"/>
  <c r="F88" i="225"/>
  <c r="D88" i="225"/>
  <c r="H87" i="225"/>
  <c r="F87" i="225"/>
  <c r="D87" i="225"/>
  <c r="H86" i="225"/>
  <c r="F86" i="225"/>
  <c r="D86" i="225"/>
  <c r="H85" i="225"/>
  <c r="F85" i="225"/>
  <c r="D85" i="225"/>
  <c r="H84" i="225"/>
  <c r="F84" i="225"/>
  <c r="D84" i="225"/>
  <c r="H83" i="225"/>
  <c r="F83" i="225"/>
  <c r="D83" i="225"/>
  <c r="H82" i="225"/>
  <c r="F82" i="225"/>
  <c r="D82" i="225"/>
  <c r="H80" i="225"/>
  <c r="F80" i="225"/>
  <c r="D80" i="225"/>
  <c r="H79" i="225"/>
  <c r="F79" i="225"/>
  <c r="D79" i="225"/>
  <c r="H78" i="225"/>
  <c r="F78" i="225"/>
  <c r="D78" i="225"/>
  <c r="H77" i="225"/>
  <c r="F77" i="225"/>
  <c r="D77" i="225"/>
  <c r="H76" i="225"/>
  <c r="F76" i="225"/>
  <c r="D76" i="225"/>
  <c r="H75" i="225"/>
  <c r="F75" i="225"/>
  <c r="D75" i="225"/>
  <c r="H74" i="225"/>
  <c r="F74" i="225"/>
  <c r="D74" i="225"/>
  <c r="H73" i="225"/>
  <c r="F73" i="225"/>
  <c r="D73" i="225"/>
  <c r="H72" i="225"/>
  <c r="F72" i="225"/>
  <c r="D72" i="225"/>
  <c r="H71" i="225"/>
  <c r="F71" i="225"/>
  <c r="D71" i="225"/>
  <c r="H70" i="225"/>
  <c r="F70" i="225"/>
  <c r="D70" i="225"/>
  <c r="H69" i="225"/>
  <c r="F69" i="225"/>
  <c r="D69" i="225"/>
  <c r="H68" i="225"/>
  <c r="F68" i="225"/>
  <c r="D68" i="225"/>
  <c r="H67" i="225"/>
  <c r="F67" i="225"/>
  <c r="D67" i="225"/>
  <c r="H66" i="225"/>
  <c r="F66" i="225"/>
  <c r="D66" i="225"/>
  <c r="H65" i="225"/>
  <c r="F65" i="225"/>
  <c r="D65" i="225"/>
  <c r="H64" i="225"/>
  <c r="F64" i="225"/>
  <c r="D64" i="225"/>
  <c r="H62" i="225"/>
  <c r="F62" i="225"/>
  <c r="D62" i="225"/>
  <c r="H61" i="225"/>
  <c r="F61" i="225"/>
  <c r="D61" i="225"/>
  <c r="H60" i="225"/>
  <c r="F60" i="225"/>
  <c r="D60" i="225"/>
  <c r="H59" i="225"/>
  <c r="F59" i="225"/>
  <c r="D59" i="225"/>
  <c r="H58" i="225"/>
  <c r="F58" i="225"/>
  <c r="D58" i="225"/>
  <c r="H57" i="225"/>
  <c r="F57" i="225"/>
  <c r="D57" i="225"/>
  <c r="H56" i="225"/>
  <c r="F56" i="225"/>
  <c r="D56" i="225"/>
  <c r="H55" i="225"/>
  <c r="F55" i="225"/>
  <c r="D55" i="225"/>
  <c r="H54" i="225"/>
  <c r="F54" i="225"/>
  <c r="D54" i="225"/>
  <c r="H53" i="225"/>
  <c r="F53" i="225"/>
  <c r="D53" i="225"/>
  <c r="H52" i="225"/>
  <c r="F52" i="225"/>
  <c r="D52" i="225"/>
  <c r="H51" i="225"/>
  <c r="F51" i="225"/>
  <c r="D51" i="225"/>
  <c r="H50" i="225"/>
  <c r="F50" i="225"/>
  <c r="D50" i="225"/>
  <c r="H49" i="225"/>
  <c r="F49" i="225"/>
  <c r="D49" i="225"/>
  <c r="H48" i="225"/>
  <c r="F48" i="225"/>
  <c r="D48" i="225"/>
  <c r="H47" i="225"/>
  <c r="F47" i="225"/>
  <c r="D47" i="225"/>
  <c r="H46" i="225"/>
  <c r="F46" i="225"/>
  <c r="D46" i="225"/>
  <c r="H45" i="225"/>
  <c r="F45" i="225"/>
  <c r="D45" i="225"/>
  <c r="H44" i="225"/>
  <c r="F44" i="225"/>
  <c r="D44" i="225"/>
  <c r="H42" i="225"/>
  <c r="F42" i="225"/>
  <c r="D42" i="225"/>
  <c r="H41" i="225"/>
  <c r="F41" i="225"/>
  <c r="D41" i="225"/>
  <c r="H40" i="225"/>
  <c r="F40" i="225"/>
  <c r="D40" i="225"/>
  <c r="H39" i="225"/>
  <c r="F39" i="225"/>
  <c r="D39" i="225"/>
  <c r="H38" i="225"/>
  <c r="F38" i="225"/>
  <c r="D38" i="225"/>
  <c r="H37" i="225"/>
  <c r="F37" i="225"/>
  <c r="D37" i="225"/>
  <c r="H36" i="225"/>
  <c r="F36" i="225"/>
  <c r="D36" i="225"/>
  <c r="H35" i="225"/>
  <c r="F35" i="225"/>
  <c r="D35" i="225"/>
  <c r="H34" i="225"/>
  <c r="F34" i="225"/>
  <c r="D34" i="225"/>
  <c r="H33" i="225"/>
  <c r="F33" i="225"/>
  <c r="D33" i="225"/>
  <c r="H31" i="225"/>
  <c r="F31" i="225"/>
  <c r="D31" i="225"/>
  <c r="H30" i="225"/>
  <c r="F30" i="225"/>
  <c r="D30" i="225"/>
  <c r="H29" i="225"/>
  <c r="F29" i="225"/>
  <c r="D29" i="225"/>
  <c r="H28" i="225"/>
  <c r="F28" i="225"/>
  <c r="D28" i="225"/>
  <c r="H27" i="225"/>
  <c r="F27" i="225"/>
  <c r="D27" i="225"/>
  <c r="H26" i="225"/>
  <c r="F26" i="225"/>
  <c r="D26" i="225"/>
  <c r="H25" i="225"/>
  <c r="F25" i="225"/>
  <c r="D25" i="225"/>
  <c r="H24" i="225"/>
  <c r="F24" i="225"/>
  <c r="D24" i="225"/>
  <c r="H23" i="225"/>
  <c r="F23" i="225"/>
  <c r="D23" i="225"/>
  <c r="H22" i="225"/>
  <c r="F22" i="225"/>
  <c r="D22" i="225"/>
  <c r="H21" i="225"/>
  <c r="F21" i="225"/>
  <c r="D21" i="225"/>
  <c r="H19" i="225"/>
  <c r="F19" i="225"/>
  <c r="D19" i="225"/>
  <c r="H18" i="225"/>
  <c r="F18" i="225"/>
  <c r="D18" i="225"/>
  <c r="H17" i="225"/>
  <c r="F17" i="225"/>
  <c r="D17" i="225"/>
  <c r="H16" i="225"/>
  <c r="F16" i="225"/>
  <c r="D16" i="225"/>
  <c r="H15" i="225"/>
  <c r="F15" i="225"/>
  <c r="D15" i="225"/>
  <c r="H14" i="225"/>
  <c r="F14" i="225"/>
  <c r="D14" i="225"/>
  <c r="H12" i="225"/>
  <c r="F12" i="225"/>
  <c r="D12" i="225"/>
  <c r="H11" i="225"/>
  <c r="F11" i="225"/>
  <c r="D11" i="225"/>
  <c r="H10" i="225"/>
  <c r="F10" i="225"/>
  <c r="D10" i="225"/>
  <c r="H9" i="225"/>
  <c r="F9" i="225"/>
  <c r="D9" i="225"/>
  <c r="H8" i="225"/>
  <c r="F8" i="225"/>
  <c r="D8" i="225"/>
  <c r="H7" i="225"/>
  <c r="F7" i="225"/>
  <c r="D7" i="225"/>
  <c r="AE142" i="192"/>
  <c r="AE141" i="192"/>
  <c r="AE140" i="192"/>
  <c r="AE139" i="192"/>
  <c r="AE138" i="192"/>
  <c r="AE137" i="192"/>
  <c r="AE136" i="192"/>
  <c r="AE135" i="192"/>
  <c r="AE134" i="192"/>
  <c r="AE133" i="192"/>
  <c r="AE131" i="192"/>
  <c r="AE130" i="192"/>
  <c r="AE129" i="192"/>
  <c r="AE128" i="192"/>
  <c r="AE127" i="192"/>
  <c r="AE126" i="192"/>
  <c r="AE125" i="192"/>
  <c r="AE124" i="192"/>
  <c r="AE123" i="192"/>
  <c r="AE122" i="192"/>
  <c r="AE121" i="192"/>
  <c r="AE120" i="192"/>
  <c r="AE119" i="192"/>
  <c r="AE118" i="192"/>
  <c r="AE117" i="192"/>
  <c r="AE116" i="192"/>
  <c r="AE115" i="192"/>
  <c r="AE114" i="192"/>
  <c r="AE113" i="192"/>
  <c r="AE112" i="192"/>
  <c r="AE111" i="192"/>
  <c r="AE110" i="192"/>
  <c r="AE109" i="192"/>
  <c r="AE107" i="192"/>
  <c r="AE106" i="192"/>
  <c r="AE105" i="192"/>
  <c r="AE104" i="192"/>
  <c r="AE103" i="192"/>
  <c r="AE102" i="192"/>
  <c r="AE101" i="192"/>
  <c r="AE100" i="192"/>
  <c r="AE99" i="192"/>
  <c r="AE98" i="192"/>
  <c r="AE97" i="192"/>
  <c r="AE96" i="192"/>
  <c r="AE95" i="192"/>
  <c r="AE94" i="192"/>
  <c r="AE93" i="192"/>
  <c r="AE92" i="192"/>
  <c r="AE91" i="192"/>
  <c r="AE90" i="192"/>
  <c r="AE89" i="192"/>
  <c r="AE88" i="192"/>
  <c r="AE87" i="192"/>
  <c r="AE86" i="192"/>
  <c r="AE85" i="192"/>
  <c r="AE83" i="192"/>
  <c r="AE82" i="192"/>
  <c r="AE81" i="192"/>
  <c r="AE80" i="192"/>
  <c r="AE79" i="192"/>
  <c r="AE78" i="192"/>
  <c r="AE77" i="192"/>
  <c r="AE76" i="192"/>
  <c r="AE75" i="192"/>
  <c r="AE74" i="192"/>
  <c r="AE73" i="192"/>
  <c r="AE72" i="192"/>
  <c r="AE71" i="192"/>
  <c r="AE70" i="192"/>
  <c r="AE69" i="192"/>
  <c r="AE68" i="192"/>
  <c r="AE67" i="192"/>
  <c r="AE65" i="192"/>
  <c r="AE64" i="192"/>
  <c r="AE63" i="192"/>
  <c r="AE62" i="192"/>
  <c r="AE61" i="192"/>
  <c r="AE60" i="192"/>
  <c r="AE59" i="192"/>
  <c r="AE58" i="192"/>
  <c r="AE57" i="192"/>
  <c r="AE56" i="192"/>
  <c r="AE55" i="192"/>
  <c r="AE54" i="192"/>
  <c r="AE53" i="192"/>
  <c r="AE52" i="192"/>
  <c r="AE51" i="192"/>
  <c r="AE50" i="192"/>
  <c r="AE49" i="192"/>
  <c r="AE48" i="192"/>
  <c r="AE47" i="192"/>
  <c r="AE45" i="192"/>
  <c r="AE44" i="192"/>
  <c r="AE43" i="192"/>
  <c r="AE42" i="192"/>
  <c r="AE41" i="192"/>
  <c r="AE40" i="192"/>
  <c r="AE39" i="192"/>
  <c r="AE38" i="192"/>
  <c r="AE37" i="192"/>
  <c r="AE36" i="192"/>
  <c r="AE34" i="192"/>
  <c r="AE33" i="192"/>
  <c r="AE32" i="192"/>
  <c r="AE31" i="192"/>
  <c r="AE30" i="192"/>
  <c r="AE29" i="192"/>
  <c r="AE28" i="192"/>
  <c r="AE27" i="192"/>
  <c r="AE26" i="192"/>
  <c r="AE25" i="192"/>
  <c r="AE24" i="192"/>
  <c r="AE22" i="192"/>
  <c r="AE21" i="192"/>
  <c r="AE20" i="192"/>
  <c r="AE19" i="192"/>
  <c r="AE18" i="192"/>
  <c r="AE17" i="192"/>
  <c r="AE15" i="192"/>
  <c r="AE14" i="192"/>
  <c r="AE13" i="192"/>
  <c r="AE12" i="192"/>
  <c r="AE11" i="192"/>
  <c r="AE10" i="192"/>
  <c r="AC142" i="192"/>
  <c r="AC141" i="192"/>
  <c r="AC140" i="192"/>
  <c r="AC139" i="192"/>
  <c r="AC138" i="192"/>
  <c r="AC137" i="192"/>
  <c r="AC136" i="192"/>
  <c r="AC135" i="192"/>
  <c r="AC134" i="192"/>
  <c r="AC133" i="192"/>
  <c r="AC131" i="192"/>
  <c r="AC130" i="192"/>
  <c r="AC129" i="192"/>
  <c r="AC128" i="192"/>
  <c r="AC127" i="192"/>
  <c r="AC126" i="192"/>
  <c r="AC125" i="192"/>
  <c r="AC124" i="192"/>
  <c r="AC123" i="192"/>
  <c r="AC122" i="192"/>
  <c r="AC121" i="192"/>
  <c r="AC120" i="192"/>
  <c r="AC119" i="192"/>
  <c r="AC118" i="192"/>
  <c r="AC117" i="192"/>
  <c r="AC116" i="192"/>
  <c r="AC115" i="192"/>
  <c r="AC114" i="192"/>
  <c r="AC113" i="192"/>
  <c r="AC112" i="192"/>
  <c r="AC111" i="192"/>
  <c r="AC110" i="192"/>
  <c r="AC109" i="192"/>
  <c r="AC107" i="192"/>
  <c r="AC106" i="192"/>
  <c r="AC105" i="192"/>
  <c r="AC104" i="192"/>
  <c r="AC103" i="192"/>
  <c r="AC102" i="192"/>
  <c r="AC101" i="192"/>
  <c r="AC100" i="192"/>
  <c r="AC99" i="192"/>
  <c r="AC98" i="192"/>
  <c r="AC97" i="192"/>
  <c r="AC96" i="192"/>
  <c r="AC95" i="192"/>
  <c r="AC94" i="192"/>
  <c r="AC93" i="192"/>
  <c r="AC92" i="192"/>
  <c r="AC91" i="192"/>
  <c r="AC90" i="192"/>
  <c r="AC89" i="192"/>
  <c r="AC88" i="192"/>
  <c r="AC87" i="192"/>
  <c r="AC86" i="192"/>
  <c r="AC85" i="192"/>
  <c r="AC83" i="192"/>
  <c r="AC82" i="192"/>
  <c r="AC81" i="192"/>
  <c r="AC80" i="192"/>
  <c r="AC79" i="192"/>
  <c r="AC78" i="192"/>
  <c r="AC77" i="192"/>
  <c r="AC76" i="192"/>
  <c r="AC75" i="192"/>
  <c r="AC74" i="192"/>
  <c r="AC73" i="192"/>
  <c r="AC72" i="192"/>
  <c r="AC71" i="192"/>
  <c r="AC70" i="192"/>
  <c r="AC69" i="192"/>
  <c r="AC68" i="192"/>
  <c r="AC67" i="192"/>
  <c r="AC65" i="192"/>
  <c r="AC64" i="192"/>
  <c r="AC63" i="192"/>
  <c r="AC62" i="192"/>
  <c r="AC61" i="192"/>
  <c r="AC60" i="192"/>
  <c r="AC59" i="192"/>
  <c r="AC58" i="192"/>
  <c r="AC57" i="192"/>
  <c r="AC56" i="192"/>
  <c r="AC55" i="192"/>
  <c r="AC54" i="192"/>
  <c r="AC53" i="192"/>
  <c r="AC52" i="192"/>
  <c r="AC51" i="192"/>
  <c r="AC50" i="192"/>
  <c r="AC49" i="192"/>
  <c r="AC48" i="192"/>
  <c r="AC47" i="192"/>
  <c r="AC45" i="192"/>
  <c r="AC44" i="192"/>
  <c r="AC43" i="192"/>
  <c r="AC42" i="192"/>
  <c r="AC41" i="192"/>
  <c r="AC40" i="192"/>
  <c r="AC39" i="192"/>
  <c r="AC38" i="192"/>
  <c r="AC37" i="192"/>
  <c r="AC36" i="192"/>
  <c r="AC34" i="192"/>
  <c r="AC33" i="192"/>
  <c r="AC32" i="192"/>
  <c r="AC31" i="192"/>
  <c r="AC30" i="192"/>
  <c r="AC29" i="192"/>
  <c r="AC28" i="192"/>
  <c r="AC27" i="192"/>
  <c r="AC26" i="192"/>
  <c r="AC25" i="192"/>
  <c r="AC24" i="192"/>
  <c r="AC22" i="192"/>
  <c r="AC21" i="192"/>
  <c r="AC20" i="192"/>
  <c r="AC19" i="192"/>
  <c r="AC18" i="192"/>
  <c r="AC17" i="192"/>
  <c r="AC15" i="192"/>
  <c r="AC14" i="192"/>
  <c r="AC13" i="192"/>
  <c r="AC12" i="192"/>
  <c r="AC11" i="192"/>
  <c r="AC10" i="192"/>
  <c r="AA142" i="192"/>
  <c r="AA141" i="192"/>
  <c r="AA140" i="192"/>
  <c r="AA139" i="192"/>
  <c r="AA138" i="192"/>
  <c r="AA137" i="192"/>
  <c r="AA136" i="192"/>
  <c r="AA135" i="192"/>
  <c r="AA134" i="192"/>
  <c r="AA133" i="192"/>
  <c r="AA131" i="192"/>
  <c r="AA130" i="192"/>
  <c r="AA129" i="192"/>
  <c r="AA128" i="192"/>
  <c r="AA127" i="192"/>
  <c r="AA126" i="192"/>
  <c r="AA125" i="192"/>
  <c r="AA124" i="192"/>
  <c r="AA123" i="192"/>
  <c r="AA122" i="192"/>
  <c r="AA121" i="192"/>
  <c r="AA120" i="192"/>
  <c r="AA119" i="192"/>
  <c r="AA118" i="192"/>
  <c r="AA117" i="192"/>
  <c r="AA116" i="192"/>
  <c r="AA115" i="192"/>
  <c r="AA114" i="192"/>
  <c r="AA113" i="192"/>
  <c r="AA112" i="192"/>
  <c r="AA111" i="192"/>
  <c r="AA110" i="192"/>
  <c r="AA109" i="192"/>
  <c r="AA107" i="192"/>
  <c r="AA106" i="192"/>
  <c r="AA105" i="192"/>
  <c r="AA104" i="192"/>
  <c r="AA103" i="192"/>
  <c r="AA102" i="192"/>
  <c r="AA101" i="192"/>
  <c r="AA100" i="192"/>
  <c r="AA99" i="192"/>
  <c r="AA98" i="192"/>
  <c r="AA97" i="192"/>
  <c r="AA96" i="192"/>
  <c r="AA95" i="192"/>
  <c r="AA94" i="192"/>
  <c r="AA93" i="192"/>
  <c r="AA92" i="192"/>
  <c r="AA91" i="192"/>
  <c r="AA90" i="192"/>
  <c r="AA89" i="192"/>
  <c r="AA88" i="192"/>
  <c r="AA87" i="192"/>
  <c r="AA86" i="192"/>
  <c r="AA85" i="192"/>
  <c r="AA83" i="192"/>
  <c r="AA82" i="192"/>
  <c r="AA81" i="192"/>
  <c r="AA80" i="192"/>
  <c r="AA79" i="192"/>
  <c r="AA78" i="192"/>
  <c r="AA77" i="192"/>
  <c r="AA76" i="192"/>
  <c r="AA75" i="192"/>
  <c r="AA74" i="192"/>
  <c r="AA73" i="192"/>
  <c r="AA72" i="192"/>
  <c r="AA71" i="192"/>
  <c r="AA70" i="192"/>
  <c r="AA69" i="192"/>
  <c r="AA68" i="192"/>
  <c r="AA67" i="192"/>
  <c r="AA65" i="192"/>
  <c r="AA64" i="192"/>
  <c r="AA63" i="192"/>
  <c r="AA62" i="192"/>
  <c r="AA61" i="192"/>
  <c r="AA60" i="192"/>
  <c r="AA59" i="192"/>
  <c r="AA58" i="192"/>
  <c r="AA57" i="192"/>
  <c r="AA56" i="192"/>
  <c r="AA55" i="192"/>
  <c r="AA54" i="192"/>
  <c r="AA53" i="192"/>
  <c r="AA52" i="192"/>
  <c r="AA51" i="192"/>
  <c r="AA50" i="192"/>
  <c r="AA49" i="192"/>
  <c r="AA48" i="192"/>
  <c r="AA47" i="192"/>
  <c r="AA45" i="192"/>
  <c r="AA44" i="192"/>
  <c r="AA43" i="192"/>
  <c r="AA42" i="192"/>
  <c r="AA41" i="192"/>
  <c r="AA40" i="192"/>
  <c r="AA39" i="192"/>
  <c r="AA38" i="192"/>
  <c r="AA37" i="192"/>
  <c r="AA36" i="192"/>
  <c r="AA34" i="192"/>
  <c r="AA33" i="192"/>
  <c r="AA32" i="192"/>
  <c r="AA31" i="192"/>
  <c r="AA30" i="192"/>
  <c r="AA29" i="192"/>
  <c r="AA28" i="192"/>
  <c r="AA27" i="192"/>
  <c r="AA26" i="192"/>
  <c r="AA25" i="192"/>
  <c r="AA24" i="192"/>
  <c r="AA22" i="192"/>
  <c r="AA21" i="192"/>
  <c r="AA20" i="192"/>
  <c r="AA19" i="192"/>
  <c r="AA18" i="192"/>
  <c r="AA17" i="192"/>
  <c r="AA15" i="192"/>
  <c r="AA14" i="192"/>
  <c r="AA13" i="192"/>
  <c r="AA12" i="192"/>
  <c r="AA11" i="192"/>
  <c r="Q142" i="192"/>
  <c r="Q141" i="192"/>
  <c r="Q140" i="192"/>
  <c r="Q139" i="192"/>
  <c r="Q138" i="192"/>
  <c r="Q137" i="192"/>
  <c r="Q136" i="192"/>
  <c r="Q135" i="192"/>
  <c r="Q134" i="192"/>
  <c r="Q133" i="192"/>
  <c r="Q131" i="192"/>
  <c r="Q130" i="192"/>
  <c r="Q129" i="192"/>
  <c r="Q128" i="192"/>
  <c r="Q127" i="192"/>
  <c r="Q126" i="192"/>
  <c r="Q125" i="192"/>
  <c r="Q124" i="192"/>
  <c r="Q123" i="192"/>
  <c r="Q122" i="192"/>
  <c r="Q121" i="192"/>
  <c r="Q120" i="192"/>
  <c r="Q119" i="192"/>
  <c r="Q118" i="192"/>
  <c r="Q117" i="192"/>
  <c r="Q116" i="192"/>
  <c r="Q115" i="192"/>
  <c r="Q114" i="192"/>
  <c r="Q113" i="192"/>
  <c r="Q112" i="192"/>
  <c r="Q111" i="192"/>
  <c r="Q110" i="192"/>
  <c r="Q109" i="192"/>
  <c r="Q107" i="192"/>
  <c r="Q106" i="192"/>
  <c r="Q105" i="192"/>
  <c r="Q104" i="192"/>
  <c r="Q103" i="192"/>
  <c r="Q102" i="192"/>
  <c r="Q101" i="192"/>
  <c r="Q100" i="192"/>
  <c r="Q99" i="192"/>
  <c r="Q98" i="192"/>
  <c r="Q97" i="192"/>
  <c r="R97" i="192" s="1"/>
  <c r="Q96" i="192"/>
  <c r="Q95" i="192"/>
  <c r="Q94" i="192"/>
  <c r="Q93" i="192"/>
  <c r="Q92" i="192"/>
  <c r="Q91" i="192"/>
  <c r="Q90" i="192"/>
  <c r="Q89" i="192"/>
  <c r="Q88" i="192"/>
  <c r="Q87" i="192"/>
  <c r="Q86" i="192"/>
  <c r="Q85" i="192"/>
  <c r="Q83" i="192"/>
  <c r="Q82" i="192"/>
  <c r="Q81" i="192"/>
  <c r="Q80" i="192"/>
  <c r="Q79" i="192"/>
  <c r="Q78" i="192"/>
  <c r="Q77" i="192"/>
  <c r="Q76" i="192"/>
  <c r="Q75" i="192"/>
  <c r="Q74" i="192"/>
  <c r="Q73" i="192"/>
  <c r="Q72" i="192"/>
  <c r="Q71" i="192"/>
  <c r="Q70" i="192"/>
  <c r="Q69" i="192"/>
  <c r="Q68" i="192"/>
  <c r="Q67" i="192"/>
  <c r="Q65" i="192"/>
  <c r="Q64" i="192"/>
  <c r="Q63" i="192"/>
  <c r="R63" i="192" s="1"/>
  <c r="Q62" i="192"/>
  <c r="Q61" i="192"/>
  <c r="Q60" i="192"/>
  <c r="Q59" i="192"/>
  <c r="Q58" i="192"/>
  <c r="Q57" i="192"/>
  <c r="Q56" i="192"/>
  <c r="Q55" i="192"/>
  <c r="Q54" i="192"/>
  <c r="Q53" i="192"/>
  <c r="Q52" i="192"/>
  <c r="Q51" i="192"/>
  <c r="Q50" i="192"/>
  <c r="Q49" i="192"/>
  <c r="Q48" i="192"/>
  <c r="Q47" i="192"/>
  <c r="Q45" i="192"/>
  <c r="Q44" i="192"/>
  <c r="Q43" i="192"/>
  <c r="Q42" i="192"/>
  <c r="Q41" i="192"/>
  <c r="Q40" i="192"/>
  <c r="Q39" i="192"/>
  <c r="Q38" i="192"/>
  <c r="Q37" i="192"/>
  <c r="Q36" i="192"/>
  <c r="Q34" i="192"/>
  <c r="Q33" i="192"/>
  <c r="Q32" i="192"/>
  <c r="Q31" i="192"/>
  <c r="Q30" i="192"/>
  <c r="Q29" i="192"/>
  <c r="Q28" i="192"/>
  <c r="Q27" i="192"/>
  <c r="Q26" i="192"/>
  <c r="Q25" i="192"/>
  <c r="Q24" i="192"/>
  <c r="Q22" i="192"/>
  <c r="Q21" i="192"/>
  <c r="Q20" i="192"/>
  <c r="Q16" i="192" s="1"/>
  <c r="Q19" i="192"/>
  <c r="Q18" i="192"/>
  <c r="Q17" i="192"/>
  <c r="Q15" i="192"/>
  <c r="Q14" i="192"/>
  <c r="Q13" i="192"/>
  <c r="Q12" i="192"/>
  <c r="Q11" i="192"/>
  <c r="O142" i="192"/>
  <c r="O141" i="192"/>
  <c r="O140" i="192"/>
  <c r="O139" i="192"/>
  <c r="O138" i="192"/>
  <c r="O137" i="192"/>
  <c r="O136" i="192"/>
  <c r="O135" i="192"/>
  <c r="O134" i="192"/>
  <c r="O133" i="192"/>
  <c r="O131" i="192"/>
  <c r="O130" i="192"/>
  <c r="O129" i="192"/>
  <c r="O128" i="192"/>
  <c r="O127" i="192"/>
  <c r="O126" i="192"/>
  <c r="P126" i="192" s="1"/>
  <c r="O125" i="192"/>
  <c r="O124" i="192"/>
  <c r="O123" i="192"/>
  <c r="O122" i="192"/>
  <c r="O121" i="192"/>
  <c r="O120" i="192"/>
  <c r="O119" i="192"/>
  <c r="O118" i="192"/>
  <c r="O117" i="192"/>
  <c r="P117" i="192" s="1"/>
  <c r="O116" i="192"/>
  <c r="O115" i="192"/>
  <c r="O114" i="192"/>
  <c r="O113" i="192"/>
  <c r="O112" i="192"/>
  <c r="O111" i="192"/>
  <c r="O110" i="192"/>
  <c r="P110" i="192" s="1"/>
  <c r="O109" i="192"/>
  <c r="O107" i="192"/>
  <c r="O106" i="192"/>
  <c r="O105" i="192"/>
  <c r="O104" i="192"/>
  <c r="O103" i="192"/>
  <c r="O102" i="192"/>
  <c r="O101" i="192"/>
  <c r="AH101" i="192" s="1"/>
  <c r="X101" i="192" s="1"/>
  <c r="O100" i="192"/>
  <c r="O99" i="192"/>
  <c r="O98" i="192"/>
  <c r="O97" i="192"/>
  <c r="O96" i="192"/>
  <c r="O95" i="192"/>
  <c r="O94" i="192"/>
  <c r="O93" i="192"/>
  <c r="R93" i="192" s="1"/>
  <c r="O92" i="192"/>
  <c r="O91" i="192"/>
  <c r="O90" i="192"/>
  <c r="O89" i="192"/>
  <c r="O88" i="192"/>
  <c r="O87" i="192"/>
  <c r="O86" i="192"/>
  <c r="O85" i="192"/>
  <c r="AH85" i="192" s="1"/>
  <c r="O83" i="192"/>
  <c r="O82" i="192"/>
  <c r="O81" i="192"/>
  <c r="O80" i="192"/>
  <c r="O79" i="192"/>
  <c r="O78" i="192"/>
  <c r="O77" i="192"/>
  <c r="O76" i="192"/>
  <c r="AH76" i="192" s="1"/>
  <c r="AB76" i="192" s="1"/>
  <c r="O75" i="192"/>
  <c r="O74" i="192"/>
  <c r="O73" i="192"/>
  <c r="O72" i="192"/>
  <c r="O71" i="192"/>
  <c r="O70" i="192"/>
  <c r="O69" i="192"/>
  <c r="O68" i="192"/>
  <c r="AH68" i="192" s="1"/>
  <c r="AB68" i="192" s="1"/>
  <c r="O67" i="192"/>
  <c r="O65" i="192"/>
  <c r="O64" i="192"/>
  <c r="O63" i="192"/>
  <c r="O62" i="192"/>
  <c r="O61" i="192"/>
  <c r="O60" i="192"/>
  <c r="O59" i="192"/>
  <c r="P59" i="192" s="1"/>
  <c r="O58" i="192"/>
  <c r="O57" i="192"/>
  <c r="O56" i="192"/>
  <c r="O55" i="192"/>
  <c r="O54" i="192"/>
  <c r="O53" i="192"/>
  <c r="O52" i="192"/>
  <c r="O51" i="192"/>
  <c r="P51" i="192" s="1"/>
  <c r="O50" i="192"/>
  <c r="O49" i="192"/>
  <c r="O48" i="192"/>
  <c r="O47" i="192"/>
  <c r="O45" i="192"/>
  <c r="O44" i="192"/>
  <c r="O43" i="192"/>
  <c r="O42" i="192"/>
  <c r="P42" i="192" s="1"/>
  <c r="O41" i="192"/>
  <c r="O40" i="192"/>
  <c r="O39" i="192"/>
  <c r="O38" i="192"/>
  <c r="O37" i="192"/>
  <c r="O36" i="192"/>
  <c r="O34" i="192"/>
  <c r="O33" i="192"/>
  <c r="R33" i="192" s="1"/>
  <c r="O32" i="192"/>
  <c r="O31" i="192"/>
  <c r="O30" i="192"/>
  <c r="O29" i="192"/>
  <c r="O28" i="192"/>
  <c r="O27" i="192"/>
  <c r="O26" i="192"/>
  <c r="O25" i="192"/>
  <c r="R25" i="192" s="1"/>
  <c r="O24" i="192"/>
  <c r="O22" i="192"/>
  <c r="O21" i="192"/>
  <c r="O20" i="192"/>
  <c r="O19" i="192"/>
  <c r="O18" i="192"/>
  <c r="O17" i="192"/>
  <c r="O15" i="192"/>
  <c r="P15" i="192" s="1"/>
  <c r="O14" i="192"/>
  <c r="O13" i="192"/>
  <c r="O12" i="192"/>
  <c r="O11" i="192"/>
  <c r="Q10" i="192"/>
  <c r="O10" i="192"/>
  <c r="R89" i="192"/>
  <c r="C121" i="192"/>
  <c r="E121" i="192"/>
  <c r="G121" i="192"/>
  <c r="I121" i="192"/>
  <c r="K121" i="192"/>
  <c r="M121" i="192"/>
  <c r="S121" i="192"/>
  <c r="U121" i="192"/>
  <c r="C122" i="192"/>
  <c r="E122" i="192"/>
  <c r="G122" i="192"/>
  <c r="I122" i="192"/>
  <c r="K122" i="192"/>
  <c r="M122" i="192"/>
  <c r="S122" i="192"/>
  <c r="U122" i="192"/>
  <c r="C123" i="192"/>
  <c r="E123" i="192"/>
  <c r="G123" i="192"/>
  <c r="I123" i="192"/>
  <c r="K123" i="192"/>
  <c r="M123" i="192"/>
  <c r="S123" i="192"/>
  <c r="U123" i="192"/>
  <c r="C124" i="192"/>
  <c r="E124" i="192"/>
  <c r="G124" i="192"/>
  <c r="I124" i="192"/>
  <c r="K124" i="192"/>
  <c r="M124" i="192"/>
  <c r="S124" i="192"/>
  <c r="U124" i="192"/>
  <c r="C125" i="192"/>
  <c r="E125" i="192"/>
  <c r="G125" i="192"/>
  <c r="I125" i="192"/>
  <c r="K125" i="192"/>
  <c r="M125" i="192"/>
  <c r="S125" i="192"/>
  <c r="U125" i="192"/>
  <c r="C126" i="192"/>
  <c r="E126" i="192"/>
  <c r="G126" i="192"/>
  <c r="I126" i="192"/>
  <c r="K126" i="192"/>
  <c r="M126" i="192"/>
  <c r="S126" i="192"/>
  <c r="U126" i="192"/>
  <c r="C127" i="192"/>
  <c r="E127" i="192"/>
  <c r="G127" i="192"/>
  <c r="I127" i="192"/>
  <c r="K127" i="192"/>
  <c r="M127" i="192"/>
  <c r="S127" i="192"/>
  <c r="U127" i="192"/>
  <c r="C128" i="192"/>
  <c r="E128" i="192"/>
  <c r="G128" i="192"/>
  <c r="I128" i="192"/>
  <c r="K128" i="192"/>
  <c r="M128" i="192"/>
  <c r="S128" i="192"/>
  <c r="U128" i="192"/>
  <c r="C129" i="192"/>
  <c r="E129" i="192"/>
  <c r="G129" i="192"/>
  <c r="I129" i="192"/>
  <c r="K129" i="192"/>
  <c r="M129" i="192"/>
  <c r="S129" i="192"/>
  <c r="U129" i="192"/>
  <c r="C130" i="192"/>
  <c r="E130" i="192"/>
  <c r="G130" i="192"/>
  <c r="I130" i="192"/>
  <c r="K130" i="192"/>
  <c r="M130" i="192"/>
  <c r="S130" i="192"/>
  <c r="U130" i="192"/>
  <c r="C131" i="192"/>
  <c r="E131" i="192"/>
  <c r="G131" i="192"/>
  <c r="I131" i="192"/>
  <c r="K131" i="192"/>
  <c r="M131" i="192"/>
  <c r="S131" i="192"/>
  <c r="U131" i="192"/>
  <c r="D128" i="187"/>
  <c r="D104" i="187"/>
  <c r="D5" i="187"/>
  <c r="D42" i="187"/>
  <c r="D80" i="187"/>
  <c r="D12" i="187"/>
  <c r="D31" i="187"/>
  <c r="D19" i="187"/>
  <c r="D62" i="187"/>
  <c r="E5" i="187"/>
  <c r="E12" i="187"/>
  <c r="E19" i="187"/>
  <c r="E31" i="187"/>
  <c r="E42" i="187"/>
  <c r="E62" i="187"/>
  <c r="E80" i="187"/>
  <c r="E104" i="187"/>
  <c r="E128" i="187"/>
  <c r="F128" i="187"/>
  <c r="F104" i="187"/>
  <c r="F80" i="187"/>
  <c r="F62" i="187"/>
  <c r="F42" i="187"/>
  <c r="F31" i="187"/>
  <c r="F19" i="187"/>
  <c r="F12" i="187"/>
  <c r="F5" i="187"/>
  <c r="G128" i="187"/>
  <c r="G104" i="187"/>
  <c r="G80" i="187"/>
  <c r="G62" i="187"/>
  <c r="G42" i="187"/>
  <c r="G31" i="187"/>
  <c r="G19" i="187"/>
  <c r="G12" i="187"/>
  <c r="G5" i="187"/>
  <c r="H5" i="187"/>
  <c r="H12" i="187"/>
  <c r="H19" i="187"/>
  <c r="H31" i="187"/>
  <c r="H42" i="187"/>
  <c r="H62" i="187"/>
  <c r="H80" i="187"/>
  <c r="H104" i="187"/>
  <c r="H128" i="187"/>
  <c r="I128" i="187"/>
  <c r="I104" i="187"/>
  <c r="I80" i="187"/>
  <c r="I62" i="187"/>
  <c r="I42" i="187"/>
  <c r="I31" i="187"/>
  <c r="I19" i="187"/>
  <c r="I12" i="187"/>
  <c r="I5" i="187"/>
  <c r="J128" i="187"/>
  <c r="J104" i="187"/>
  <c r="J80" i="187"/>
  <c r="J62" i="187"/>
  <c r="J42" i="187"/>
  <c r="J31" i="187"/>
  <c r="J19" i="187"/>
  <c r="J12" i="187"/>
  <c r="J5" i="187"/>
  <c r="K5" i="187"/>
  <c r="F140" i="186"/>
  <c r="F139" i="186"/>
  <c r="F138" i="186"/>
  <c r="F137" i="186"/>
  <c r="F136" i="186"/>
  <c r="F135" i="186"/>
  <c r="F134" i="186"/>
  <c r="F133" i="186"/>
  <c r="F132" i="186"/>
  <c r="F131" i="186"/>
  <c r="F130" i="186"/>
  <c r="F129" i="186"/>
  <c r="F128" i="186"/>
  <c r="F127" i="186"/>
  <c r="F126" i="186"/>
  <c r="F125" i="186"/>
  <c r="F124" i="186"/>
  <c r="F123" i="186"/>
  <c r="F122" i="186"/>
  <c r="F121" i="186"/>
  <c r="F120" i="186"/>
  <c r="F119" i="186"/>
  <c r="F118" i="186"/>
  <c r="F117" i="186"/>
  <c r="F116" i="186"/>
  <c r="F115" i="186"/>
  <c r="F114" i="186"/>
  <c r="F113" i="186"/>
  <c r="F112" i="186"/>
  <c r="F111" i="186"/>
  <c r="F110" i="186"/>
  <c r="F109" i="186"/>
  <c r="F108" i="186"/>
  <c r="F107" i="186"/>
  <c r="F106" i="186"/>
  <c r="F105" i="186"/>
  <c r="F104" i="186"/>
  <c r="F103" i="186"/>
  <c r="F102" i="186"/>
  <c r="F101" i="186"/>
  <c r="F100" i="186"/>
  <c r="F99" i="186"/>
  <c r="F98" i="186"/>
  <c r="F97" i="186"/>
  <c r="F96" i="186"/>
  <c r="F95" i="186"/>
  <c r="F94" i="186"/>
  <c r="F93" i="186"/>
  <c r="F92" i="186"/>
  <c r="F91" i="186"/>
  <c r="F90" i="186"/>
  <c r="F89" i="186"/>
  <c r="F88" i="186"/>
  <c r="F87" i="186"/>
  <c r="F86" i="186"/>
  <c r="F85" i="186"/>
  <c r="F84" i="186"/>
  <c r="F83" i="186"/>
  <c r="F82" i="186"/>
  <c r="F81" i="186"/>
  <c r="F80" i="186"/>
  <c r="F79" i="186"/>
  <c r="F78" i="186"/>
  <c r="F77" i="186"/>
  <c r="F76" i="186"/>
  <c r="F75" i="186"/>
  <c r="F74" i="186"/>
  <c r="F73" i="186"/>
  <c r="F72" i="186"/>
  <c r="F71" i="186"/>
  <c r="F70" i="186"/>
  <c r="F69" i="186"/>
  <c r="F68" i="186"/>
  <c r="F67" i="186"/>
  <c r="F66" i="186"/>
  <c r="F65" i="186"/>
  <c r="F64" i="186"/>
  <c r="F63" i="186"/>
  <c r="F62" i="186"/>
  <c r="F61" i="186"/>
  <c r="F60" i="186"/>
  <c r="F59" i="186"/>
  <c r="F58" i="186"/>
  <c r="F57" i="186"/>
  <c r="F56" i="186"/>
  <c r="F55" i="186"/>
  <c r="F54" i="186"/>
  <c r="F53" i="186"/>
  <c r="F52" i="186"/>
  <c r="F51" i="186"/>
  <c r="F50" i="186"/>
  <c r="F49" i="186"/>
  <c r="F48" i="186"/>
  <c r="F47" i="186"/>
  <c r="F46" i="186"/>
  <c r="F45" i="186"/>
  <c r="F44" i="186"/>
  <c r="F43" i="186"/>
  <c r="F42" i="186"/>
  <c r="F41" i="186"/>
  <c r="F40" i="186"/>
  <c r="F39" i="186"/>
  <c r="F38" i="186"/>
  <c r="F37" i="186"/>
  <c r="F36" i="186"/>
  <c r="F35" i="186"/>
  <c r="F34" i="186"/>
  <c r="F33" i="186"/>
  <c r="F32" i="186"/>
  <c r="F31" i="186"/>
  <c r="F30" i="186"/>
  <c r="F29" i="186"/>
  <c r="F28" i="186"/>
  <c r="F27" i="186"/>
  <c r="F26" i="186"/>
  <c r="F25" i="186"/>
  <c r="F24" i="186"/>
  <c r="F23" i="186"/>
  <c r="F22" i="186"/>
  <c r="F21" i="186"/>
  <c r="F20" i="186"/>
  <c r="F19" i="186"/>
  <c r="F18" i="186"/>
  <c r="F17" i="186"/>
  <c r="F16" i="186"/>
  <c r="F15" i="186"/>
  <c r="F14" i="186"/>
  <c r="F13" i="186"/>
  <c r="F12" i="186"/>
  <c r="F11" i="186"/>
  <c r="F10" i="186"/>
  <c r="F9" i="186"/>
  <c r="F8" i="186"/>
  <c r="X140" i="186"/>
  <c r="X139" i="186"/>
  <c r="X138" i="186"/>
  <c r="X137" i="186"/>
  <c r="X136" i="186"/>
  <c r="X135" i="186"/>
  <c r="X134" i="186"/>
  <c r="X133" i="186"/>
  <c r="X132" i="186"/>
  <c r="X131" i="186"/>
  <c r="X130" i="186"/>
  <c r="X129" i="186"/>
  <c r="X128" i="186"/>
  <c r="X127" i="186"/>
  <c r="X126" i="186"/>
  <c r="X125" i="186"/>
  <c r="X124" i="186"/>
  <c r="X123" i="186"/>
  <c r="X122" i="186"/>
  <c r="X121" i="186"/>
  <c r="X120" i="186"/>
  <c r="X119" i="186"/>
  <c r="X118" i="186"/>
  <c r="X117" i="186"/>
  <c r="X116" i="186"/>
  <c r="X115" i="186"/>
  <c r="X114" i="186"/>
  <c r="X113" i="186"/>
  <c r="X112" i="186"/>
  <c r="X111" i="186"/>
  <c r="X110" i="186"/>
  <c r="X109" i="186"/>
  <c r="X108" i="186"/>
  <c r="X107" i="186"/>
  <c r="X106" i="186"/>
  <c r="X105" i="186"/>
  <c r="X104" i="186"/>
  <c r="X103" i="186"/>
  <c r="X102" i="186"/>
  <c r="X101" i="186"/>
  <c r="X100" i="186"/>
  <c r="X99" i="186"/>
  <c r="X98" i="186"/>
  <c r="X97" i="186"/>
  <c r="X96" i="186"/>
  <c r="X95" i="186"/>
  <c r="X94" i="186"/>
  <c r="X93" i="186"/>
  <c r="X92" i="186"/>
  <c r="X91" i="186"/>
  <c r="X90" i="186"/>
  <c r="X89" i="186"/>
  <c r="X88" i="186"/>
  <c r="X87" i="186"/>
  <c r="X86" i="186"/>
  <c r="X85" i="186"/>
  <c r="X84" i="186"/>
  <c r="X83" i="186"/>
  <c r="X82" i="186"/>
  <c r="X81" i="186"/>
  <c r="X80" i="186"/>
  <c r="X79" i="186"/>
  <c r="X78" i="186"/>
  <c r="X77" i="186"/>
  <c r="X76" i="186"/>
  <c r="X75" i="186"/>
  <c r="X74" i="186"/>
  <c r="X73" i="186"/>
  <c r="X72" i="186"/>
  <c r="X71" i="186"/>
  <c r="X70" i="186"/>
  <c r="X69" i="186"/>
  <c r="X68" i="186"/>
  <c r="X67" i="186"/>
  <c r="X66" i="186"/>
  <c r="X65" i="186"/>
  <c r="X64" i="186"/>
  <c r="X63" i="186"/>
  <c r="X62" i="186"/>
  <c r="X61" i="186"/>
  <c r="X60" i="186"/>
  <c r="X59" i="186"/>
  <c r="X58" i="186"/>
  <c r="X57" i="186"/>
  <c r="X56" i="186"/>
  <c r="X55" i="186"/>
  <c r="X54" i="186"/>
  <c r="X53" i="186"/>
  <c r="X52" i="186"/>
  <c r="X51" i="186"/>
  <c r="X50" i="186"/>
  <c r="X49" i="186"/>
  <c r="X48" i="186"/>
  <c r="X47" i="186"/>
  <c r="X46" i="186"/>
  <c r="X45" i="186"/>
  <c r="X44" i="186"/>
  <c r="X43" i="186"/>
  <c r="X42" i="186"/>
  <c r="X41" i="186"/>
  <c r="X40" i="186"/>
  <c r="X39" i="186"/>
  <c r="X38" i="186"/>
  <c r="X37" i="186"/>
  <c r="X36" i="186"/>
  <c r="X35" i="186"/>
  <c r="X34" i="186"/>
  <c r="X33" i="186"/>
  <c r="X32" i="186"/>
  <c r="X31" i="186"/>
  <c r="X30" i="186"/>
  <c r="X29" i="186"/>
  <c r="X28" i="186"/>
  <c r="X27" i="186"/>
  <c r="X26" i="186"/>
  <c r="X25" i="186"/>
  <c r="X24" i="186"/>
  <c r="X23" i="186"/>
  <c r="X22" i="186"/>
  <c r="X21" i="186"/>
  <c r="X20" i="186"/>
  <c r="X19" i="186"/>
  <c r="X18" i="186"/>
  <c r="X17" i="186"/>
  <c r="X16" i="186"/>
  <c r="X15" i="186"/>
  <c r="X14" i="186"/>
  <c r="X13" i="186"/>
  <c r="X12" i="186"/>
  <c r="X11" i="186"/>
  <c r="X10" i="186"/>
  <c r="X9" i="186"/>
  <c r="X8" i="186"/>
  <c r="W140" i="186"/>
  <c r="W139" i="186"/>
  <c r="W138" i="186"/>
  <c r="W137" i="186"/>
  <c r="W136" i="186"/>
  <c r="W135" i="186"/>
  <c r="W134" i="186"/>
  <c r="W133" i="186"/>
  <c r="W132" i="186"/>
  <c r="W131" i="186"/>
  <c r="W130" i="186"/>
  <c r="W129" i="186"/>
  <c r="W128" i="186"/>
  <c r="W127" i="186"/>
  <c r="W126" i="186"/>
  <c r="W125" i="186"/>
  <c r="W124" i="186"/>
  <c r="W123" i="186"/>
  <c r="W122" i="186"/>
  <c r="W121" i="186"/>
  <c r="W120" i="186"/>
  <c r="W119" i="186"/>
  <c r="W118" i="186"/>
  <c r="W117" i="186"/>
  <c r="W116" i="186"/>
  <c r="W115" i="186"/>
  <c r="W114" i="186"/>
  <c r="W113" i="186"/>
  <c r="W112" i="186"/>
  <c r="W111" i="186"/>
  <c r="W110" i="186"/>
  <c r="W109" i="186"/>
  <c r="W108" i="186"/>
  <c r="W107" i="186"/>
  <c r="W106" i="186"/>
  <c r="W105" i="186"/>
  <c r="W104" i="186"/>
  <c r="W103" i="186"/>
  <c r="W102" i="186"/>
  <c r="W101" i="186"/>
  <c r="W100" i="186"/>
  <c r="W99" i="186"/>
  <c r="W98" i="186"/>
  <c r="W97" i="186"/>
  <c r="W96" i="186"/>
  <c r="W95" i="186"/>
  <c r="W94" i="186"/>
  <c r="W93" i="186"/>
  <c r="W92" i="186"/>
  <c r="W91" i="186"/>
  <c r="W90" i="186"/>
  <c r="W89" i="186"/>
  <c r="W88" i="186"/>
  <c r="W87" i="186"/>
  <c r="W86" i="186"/>
  <c r="W85" i="186"/>
  <c r="W84" i="186"/>
  <c r="W83" i="186"/>
  <c r="W82" i="186"/>
  <c r="W81" i="186"/>
  <c r="W80" i="186"/>
  <c r="W79" i="186"/>
  <c r="W78" i="186"/>
  <c r="W77" i="186"/>
  <c r="W76" i="186"/>
  <c r="W75" i="186"/>
  <c r="W74" i="186"/>
  <c r="W73" i="186"/>
  <c r="W72" i="186"/>
  <c r="W71" i="186"/>
  <c r="W70" i="186"/>
  <c r="W69" i="186"/>
  <c r="W68" i="186"/>
  <c r="W67" i="186"/>
  <c r="W66" i="186"/>
  <c r="W65" i="186"/>
  <c r="W64" i="186"/>
  <c r="W63" i="186"/>
  <c r="W62" i="186"/>
  <c r="W61" i="186"/>
  <c r="W60" i="186"/>
  <c r="W59" i="186"/>
  <c r="W58" i="186"/>
  <c r="W57" i="186"/>
  <c r="W56" i="186"/>
  <c r="W55" i="186"/>
  <c r="W54" i="186"/>
  <c r="W53" i="186"/>
  <c r="W52" i="186"/>
  <c r="W51" i="186"/>
  <c r="W50" i="186"/>
  <c r="W49" i="186"/>
  <c r="W48" i="186"/>
  <c r="W47" i="186"/>
  <c r="W46" i="186"/>
  <c r="W45" i="186"/>
  <c r="W44" i="186"/>
  <c r="W43" i="186"/>
  <c r="W42" i="186"/>
  <c r="W41" i="186"/>
  <c r="W40" i="186"/>
  <c r="W39" i="186"/>
  <c r="W38" i="186"/>
  <c r="W37" i="186"/>
  <c r="W36" i="186"/>
  <c r="W35" i="186"/>
  <c r="W34" i="186"/>
  <c r="W33" i="186"/>
  <c r="W32" i="186"/>
  <c r="W31" i="186"/>
  <c r="W30" i="186"/>
  <c r="W29" i="186"/>
  <c r="W28" i="186"/>
  <c r="W27" i="186"/>
  <c r="W26" i="186"/>
  <c r="W25" i="186"/>
  <c r="W24" i="186"/>
  <c r="W23" i="186"/>
  <c r="W22" i="186"/>
  <c r="W21" i="186"/>
  <c r="W20" i="186"/>
  <c r="W19" i="186"/>
  <c r="W18" i="186"/>
  <c r="W17" i="186"/>
  <c r="W16" i="186"/>
  <c r="W15" i="186"/>
  <c r="W14" i="186"/>
  <c r="W13" i="186"/>
  <c r="W12" i="186"/>
  <c r="W11" i="186"/>
  <c r="W10" i="186"/>
  <c r="W9" i="186"/>
  <c r="W8" i="186"/>
  <c r="V140" i="186"/>
  <c r="V139" i="186"/>
  <c r="V138" i="186"/>
  <c r="V137" i="186"/>
  <c r="V136" i="186"/>
  <c r="V135" i="186"/>
  <c r="V134" i="186"/>
  <c r="V133" i="186"/>
  <c r="V132" i="186"/>
  <c r="V131" i="186"/>
  <c r="V130" i="186"/>
  <c r="V129" i="186"/>
  <c r="V128" i="186"/>
  <c r="V127" i="186"/>
  <c r="V126" i="186"/>
  <c r="V125" i="186"/>
  <c r="V124" i="186"/>
  <c r="V123" i="186"/>
  <c r="V122" i="186"/>
  <c r="V121" i="186"/>
  <c r="V120" i="186"/>
  <c r="V119" i="186"/>
  <c r="V118" i="186"/>
  <c r="V117" i="186"/>
  <c r="V116" i="186"/>
  <c r="V115" i="186"/>
  <c r="V114" i="186"/>
  <c r="V113" i="186"/>
  <c r="V112" i="186"/>
  <c r="V111" i="186"/>
  <c r="V110" i="186"/>
  <c r="V109" i="186"/>
  <c r="V108" i="186"/>
  <c r="V107" i="186"/>
  <c r="V106" i="186"/>
  <c r="V105" i="186"/>
  <c r="V104" i="186"/>
  <c r="V103" i="186"/>
  <c r="V102" i="186"/>
  <c r="V101" i="186"/>
  <c r="V100" i="186"/>
  <c r="V99" i="186"/>
  <c r="V98" i="186"/>
  <c r="V97" i="186"/>
  <c r="V96" i="186"/>
  <c r="V95" i="186"/>
  <c r="V94" i="186"/>
  <c r="V93" i="186"/>
  <c r="V92" i="186"/>
  <c r="V91" i="186"/>
  <c r="V90" i="186"/>
  <c r="V89" i="186"/>
  <c r="V88" i="186"/>
  <c r="V87" i="186"/>
  <c r="V86" i="186"/>
  <c r="V85" i="186"/>
  <c r="V84" i="186"/>
  <c r="V83" i="186"/>
  <c r="V82" i="186"/>
  <c r="V81" i="186"/>
  <c r="V80" i="186"/>
  <c r="V79" i="186"/>
  <c r="V78" i="186"/>
  <c r="V77" i="186"/>
  <c r="V76" i="186"/>
  <c r="V75" i="186"/>
  <c r="V74" i="186"/>
  <c r="V73" i="186"/>
  <c r="V72" i="186"/>
  <c r="V71" i="186"/>
  <c r="V70" i="186"/>
  <c r="V69" i="186"/>
  <c r="V68" i="186"/>
  <c r="V67" i="186"/>
  <c r="V66" i="186"/>
  <c r="V65" i="186"/>
  <c r="V64" i="186"/>
  <c r="V63" i="186"/>
  <c r="V62" i="186"/>
  <c r="V61" i="186"/>
  <c r="V60" i="186"/>
  <c r="V59" i="186"/>
  <c r="V58" i="186"/>
  <c r="V57" i="186"/>
  <c r="V56" i="186"/>
  <c r="V55" i="186"/>
  <c r="V54" i="186"/>
  <c r="V53" i="186"/>
  <c r="V52" i="186"/>
  <c r="V51" i="186"/>
  <c r="V50" i="186"/>
  <c r="V49" i="186"/>
  <c r="V48" i="186"/>
  <c r="V47" i="186"/>
  <c r="V46" i="186"/>
  <c r="V45" i="186"/>
  <c r="V44" i="186"/>
  <c r="V43" i="186"/>
  <c r="V42" i="186"/>
  <c r="V41" i="186"/>
  <c r="V40" i="186"/>
  <c r="V39" i="186"/>
  <c r="V38" i="186"/>
  <c r="V37" i="186"/>
  <c r="V36" i="186"/>
  <c r="V35" i="186"/>
  <c r="V34" i="186"/>
  <c r="V33" i="186"/>
  <c r="V32" i="186"/>
  <c r="V31" i="186"/>
  <c r="V30" i="186"/>
  <c r="V29" i="186"/>
  <c r="V28" i="186"/>
  <c r="V27" i="186"/>
  <c r="V26" i="186"/>
  <c r="V25" i="186"/>
  <c r="V24" i="186"/>
  <c r="V23" i="186"/>
  <c r="V22" i="186"/>
  <c r="V21" i="186"/>
  <c r="V20" i="186"/>
  <c r="V19" i="186"/>
  <c r="V18" i="186"/>
  <c r="V17" i="186"/>
  <c r="V16" i="186"/>
  <c r="V15" i="186"/>
  <c r="V14" i="186"/>
  <c r="V13" i="186"/>
  <c r="V12" i="186"/>
  <c r="V11" i="186"/>
  <c r="V10" i="186"/>
  <c r="V9" i="186"/>
  <c r="V8" i="186"/>
  <c r="U140" i="186"/>
  <c r="U139" i="186"/>
  <c r="U138" i="186"/>
  <c r="U137" i="186"/>
  <c r="U136" i="186"/>
  <c r="U135" i="186"/>
  <c r="U134" i="186"/>
  <c r="U133" i="186"/>
  <c r="U132" i="186"/>
  <c r="U131" i="186"/>
  <c r="U130" i="186"/>
  <c r="U129" i="186"/>
  <c r="U128" i="186"/>
  <c r="U127" i="186"/>
  <c r="U126" i="186"/>
  <c r="U125" i="186"/>
  <c r="U124" i="186"/>
  <c r="U123" i="186"/>
  <c r="U122" i="186"/>
  <c r="U121" i="186"/>
  <c r="U120" i="186"/>
  <c r="U119" i="186"/>
  <c r="U118" i="186"/>
  <c r="U117" i="186"/>
  <c r="U116" i="186"/>
  <c r="U115" i="186"/>
  <c r="U114" i="186"/>
  <c r="U113" i="186"/>
  <c r="U112" i="186"/>
  <c r="U111" i="186"/>
  <c r="U110" i="186"/>
  <c r="U109" i="186"/>
  <c r="U108" i="186"/>
  <c r="U107" i="186"/>
  <c r="U106" i="186"/>
  <c r="U105" i="186"/>
  <c r="U104" i="186"/>
  <c r="U103" i="186"/>
  <c r="U102" i="186"/>
  <c r="U101" i="186"/>
  <c r="U100" i="186"/>
  <c r="U99" i="186"/>
  <c r="U98" i="186"/>
  <c r="U97" i="186"/>
  <c r="U96" i="186"/>
  <c r="U95" i="186"/>
  <c r="U94" i="186"/>
  <c r="U93" i="186"/>
  <c r="U92" i="186"/>
  <c r="U91" i="186"/>
  <c r="U90" i="186"/>
  <c r="U89" i="186"/>
  <c r="U88" i="186"/>
  <c r="U87" i="186"/>
  <c r="U86" i="186"/>
  <c r="U85" i="186"/>
  <c r="U84" i="186"/>
  <c r="U83" i="186"/>
  <c r="U82" i="186"/>
  <c r="U81" i="186"/>
  <c r="U80" i="186"/>
  <c r="U79" i="186"/>
  <c r="U78" i="186"/>
  <c r="U77" i="186"/>
  <c r="U76" i="186"/>
  <c r="U75" i="186"/>
  <c r="U74" i="186"/>
  <c r="U73" i="186"/>
  <c r="U72" i="186"/>
  <c r="U71" i="186"/>
  <c r="U70" i="186"/>
  <c r="U69" i="186"/>
  <c r="U68" i="186"/>
  <c r="U67" i="186"/>
  <c r="U66" i="186"/>
  <c r="U65" i="186"/>
  <c r="U64" i="186"/>
  <c r="U63" i="186"/>
  <c r="U62" i="186"/>
  <c r="U61" i="186"/>
  <c r="U60" i="186"/>
  <c r="U59" i="186"/>
  <c r="U58" i="186"/>
  <c r="U57" i="186"/>
  <c r="U56" i="186"/>
  <c r="U55" i="186"/>
  <c r="U54" i="186"/>
  <c r="U53" i="186"/>
  <c r="U52" i="186"/>
  <c r="U51" i="186"/>
  <c r="U50" i="186"/>
  <c r="U49" i="186"/>
  <c r="U48" i="186"/>
  <c r="U47" i="186"/>
  <c r="U46" i="186"/>
  <c r="U45" i="186"/>
  <c r="U44" i="186"/>
  <c r="U43" i="186"/>
  <c r="U42" i="186"/>
  <c r="U41" i="186"/>
  <c r="U40" i="186"/>
  <c r="U39" i="186"/>
  <c r="U38" i="186"/>
  <c r="U37" i="186"/>
  <c r="U36" i="186"/>
  <c r="U35" i="186"/>
  <c r="U34" i="186"/>
  <c r="U33" i="186"/>
  <c r="U32" i="186"/>
  <c r="U31" i="186"/>
  <c r="U30" i="186"/>
  <c r="U29" i="186"/>
  <c r="U28" i="186"/>
  <c r="U27" i="186"/>
  <c r="U26" i="186"/>
  <c r="U25" i="186"/>
  <c r="U24" i="186"/>
  <c r="U23" i="186"/>
  <c r="U22" i="186"/>
  <c r="U21" i="186"/>
  <c r="U20" i="186"/>
  <c r="U19" i="186"/>
  <c r="U18" i="186"/>
  <c r="U17" i="186"/>
  <c r="U16" i="186"/>
  <c r="U15" i="186"/>
  <c r="U14" i="186"/>
  <c r="U13" i="186"/>
  <c r="U12" i="186"/>
  <c r="U11" i="186"/>
  <c r="U10" i="186"/>
  <c r="U9" i="186"/>
  <c r="U8" i="186"/>
  <c r="T140" i="186"/>
  <c r="T139" i="186"/>
  <c r="T138" i="186"/>
  <c r="T137" i="186"/>
  <c r="T136" i="186"/>
  <c r="T135" i="186"/>
  <c r="T134" i="186"/>
  <c r="T133" i="186"/>
  <c r="T132" i="186"/>
  <c r="T131" i="186"/>
  <c r="T130" i="186"/>
  <c r="T129" i="186"/>
  <c r="T128" i="186"/>
  <c r="T127" i="186"/>
  <c r="T126" i="186"/>
  <c r="T125" i="186"/>
  <c r="T124" i="186"/>
  <c r="T123" i="186"/>
  <c r="T122" i="186"/>
  <c r="T121" i="186"/>
  <c r="T120" i="186"/>
  <c r="T119" i="186"/>
  <c r="T118" i="186"/>
  <c r="T117" i="186"/>
  <c r="T116" i="186"/>
  <c r="T115" i="186"/>
  <c r="T114" i="186"/>
  <c r="T113" i="186"/>
  <c r="T112" i="186"/>
  <c r="T111" i="186"/>
  <c r="T110" i="186"/>
  <c r="T109" i="186"/>
  <c r="T108" i="186"/>
  <c r="T107" i="186"/>
  <c r="T106" i="186"/>
  <c r="T105" i="186"/>
  <c r="T104" i="186"/>
  <c r="T103" i="186"/>
  <c r="T102" i="186"/>
  <c r="T101" i="186"/>
  <c r="T100" i="186"/>
  <c r="T99" i="186"/>
  <c r="T98" i="186"/>
  <c r="T97" i="186"/>
  <c r="T96" i="186"/>
  <c r="T95" i="186"/>
  <c r="T94" i="186"/>
  <c r="T93" i="186"/>
  <c r="T92" i="186"/>
  <c r="T91" i="186"/>
  <c r="T90" i="186"/>
  <c r="T89" i="186"/>
  <c r="T88" i="186"/>
  <c r="T87" i="186"/>
  <c r="T86" i="186"/>
  <c r="T85" i="186"/>
  <c r="T84" i="186"/>
  <c r="T83" i="186"/>
  <c r="T82" i="186"/>
  <c r="T81" i="186"/>
  <c r="T80" i="186"/>
  <c r="T79" i="186"/>
  <c r="T78" i="186"/>
  <c r="T77" i="186"/>
  <c r="T76" i="186"/>
  <c r="T75" i="186"/>
  <c r="T74" i="186"/>
  <c r="T73" i="186"/>
  <c r="T72" i="186"/>
  <c r="T71" i="186"/>
  <c r="T70" i="186"/>
  <c r="T69" i="186"/>
  <c r="T68" i="186"/>
  <c r="T67" i="186"/>
  <c r="T66" i="186"/>
  <c r="T65" i="186"/>
  <c r="T64" i="186"/>
  <c r="T63" i="186"/>
  <c r="T62" i="186"/>
  <c r="T61" i="186"/>
  <c r="T60" i="186"/>
  <c r="T59" i="186"/>
  <c r="T58" i="186"/>
  <c r="T57" i="186"/>
  <c r="T56" i="186"/>
  <c r="T55" i="186"/>
  <c r="T54" i="186"/>
  <c r="T53" i="186"/>
  <c r="T52" i="186"/>
  <c r="T51" i="186"/>
  <c r="T50" i="186"/>
  <c r="T49" i="186"/>
  <c r="T48" i="186"/>
  <c r="T47" i="186"/>
  <c r="T46" i="186"/>
  <c r="T45" i="186"/>
  <c r="T44" i="186"/>
  <c r="T43" i="186"/>
  <c r="T42" i="186"/>
  <c r="T41" i="186"/>
  <c r="T40" i="186"/>
  <c r="T39" i="186"/>
  <c r="T38" i="186"/>
  <c r="T37" i="186"/>
  <c r="T36" i="186"/>
  <c r="T35" i="186"/>
  <c r="T34" i="186"/>
  <c r="T33" i="186"/>
  <c r="T32" i="186"/>
  <c r="T31" i="186"/>
  <c r="T30" i="186"/>
  <c r="T29" i="186"/>
  <c r="T28" i="186"/>
  <c r="T27" i="186"/>
  <c r="T26" i="186"/>
  <c r="T25" i="186"/>
  <c r="T24" i="186"/>
  <c r="T23" i="186"/>
  <c r="T22" i="186"/>
  <c r="T21" i="186"/>
  <c r="T20" i="186"/>
  <c r="T19" i="186"/>
  <c r="T18" i="186"/>
  <c r="T17" i="186"/>
  <c r="T16" i="186"/>
  <c r="T15" i="186"/>
  <c r="T14" i="186"/>
  <c r="T13" i="186"/>
  <c r="T12" i="186"/>
  <c r="T11" i="186"/>
  <c r="T10" i="186"/>
  <c r="T9" i="186"/>
  <c r="T8" i="186"/>
  <c r="S140" i="186"/>
  <c r="S139" i="186"/>
  <c r="S138" i="186"/>
  <c r="S137" i="186"/>
  <c r="S136" i="186"/>
  <c r="S135" i="186"/>
  <c r="S134" i="186"/>
  <c r="S133" i="186"/>
  <c r="S132" i="186"/>
  <c r="S131" i="186"/>
  <c r="S130" i="186"/>
  <c r="S129" i="186"/>
  <c r="S128" i="186"/>
  <c r="S127" i="186"/>
  <c r="S126" i="186"/>
  <c r="S125" i="186"/>
  <c r="S124" i="186"/>
  <c r="S123" i="186"/>
  <c r="S122" i="186"/>
  <c r="S121" i="186"/>
  <c r="S120" i="186"/>
  <c r="S119" i="186"/>
  <c r="S118" i="186"/>
  <c r="S117" i="186"/>
  <c r="S116" i="186"/>
  <c r="S115" i="186"/>
  <c r="S114" i="186"/>
  <c r="S113" i="186"/>
  <c r="S112" i="186"/>
  <c r="S111" i="186"/>
  <c r="S110" i="186"/>
  <c r="S109" i="186"/>
  <c r="S108" i="186"/>
  <c r="S107" i="186"/>
  <c r="S106" i="186"/>
  <c r="S105" i="186"/>
  <c r="S104" i="186"/>
  <c r="S103" i="186"/>
  <c r="S102" i="186"/>
  <c r="S101" i="186"/>
  <c r="S100" i="186"/>
  <c r="S99" i="186"/>
  <c r="S98" i="186"/>
  <c r="S97" i="186"/>
  <c r="S96" i="186"/>
  <c r="S95" i="186"/>
  <c r="S94" i="186"/>
  <c r="S93" i="186"/>
  <c r="S92" i="186"/>
  <c r="S91" i="186"/>
  <c r="S90" i="186"/>
  <c r="S89" i="186"/>
  <c r="S88" i="186"/>
  <c r="S87" i="186"/>
  <c r="S86" i="186"/>
  <c r="S85" i="186"/>
  <c r="S84" i="186"/>
  <c r="S83" i="186"/>
  <c r="S82" i="186"/>
  <c r="S81" i="186"/>
  <c r="S80" i="186"/>
  <c r="S79" i="186"/>
  <c r="S78" i="186"/>
  <c r="S77" i="186"/>
  <c r="S76" i="186"/>
  <c r="S75" i="186"/>
  <c r="S74" i="186"/>
  <c r="S73" i="186"/>
  <c r="S72" i="186"/>
  <c r="S71" i="186"/>
  <c r="S70" i="186"/>
  <c r="S69" i="186"/>
  <c r="S68" i="186"/>
  <c r="S67" i="186"/>
  <c r="S66" i="186"/>
  <c r="S65" i="186"/>
  <c r="S64" i="186"/>
  <c r="S63" i="186"/>
  <c r="S62" i="186"/>
  <c r="S61" i="186"/>
  <c r="S60" i="186"/>
  <c r="S59" i="186"/>
  <c r="S58" i="186"/>
  <c r="S57" i="186"/>
  <c r="S56" i="186"/>
  <c r="S55" i="186"/>
  <c r="S54" i="186"/>
  <c r="S53" i="186"/>
  <c r="S52" i="186"/>
  <c r="S51" i="186"/>
  <c r="S50" i="186"/>
  <c r="S49" i="186"/>
  <c r="S48" i="186"/>
  <c r="S47" i="186"/>
  <c r="S46" i="186"/>
  <c r="S45" i="186"/>
  <c r="S44" i="186"/>
  <c r="S43" i="186"/>
  <c r="S42" i="186"/>
  <c r="S41" i="186"/>
  <c r="S40" i="186"/>
  <c r="S39" i="186"/>
  <c r="S38" i="186"/>
  <c r="S37" i="186"/>
  <c r="S36" i="186"/>
  <c r="S35" i="186"/>
  <c r="S34" i="186"/>
  <c r="S33" i="186"/>
  <c r="S32" i="186"/>
  <c r="S31" i="186"/>
  <c r="S30" i="186"/>
  <c r="S29" i="186"/>
  <c r="S28" i="186"/>
  <c r="S27" i="186"/>
  <c r="S26" i="186"/>
  <c r="S25" i="186"/>
  <c r="S24" i="186"/>
  <c r="S23" i="186"/>
  <c r="S22" i="186"/>
  <c r="S21" i="186"/>
  <c r="S20" i="186"/>
  <c r="S19" i="186"/>
  <c r="S18" i="186"/>
  <c r="S17" i="186"/>
  <c r="S16" i="186"/>
  <c r="S15" i="186"/>
  <c r="S14" i="186"/>
  <c r="S13" i="186"/>
  <c r="S12" i="186"/>
  <c r="S11" i="186"/>
  <c r="S10" i="186"/>
  <c r="S9" i="186"/>
  <c r="S8" i="186"/>
  <c r="R140" i="186"/>
  <c r="R139" i="186"/>
  <c r="R138" i="186"/>
  <c r="R137" i="186"/>
  <c r="R136" i="186"/>
  <c r="R135" i="186"/>
  <c r="R134" i="186"/>
  <c r="R133" i="186"/>
  <c r="R132" i="186"/>
  <c r="R131" i="186"/>
  <c r="R130" i="186"/>
  <c r="R129" i="186"/>
  <c r="R128" i="186"/>
  <c r="R127" i="186"/>
  <c r="R126" i="186"/>
  <c r="R125" i="186"/>
  <c r="R124" i="186"/>
  <c r="R123" i="186"/>
  <c r="R122" i="186"/>
  <c r="R121" i="186"/>
  <c r="R120" i="186"/>
  <c r="R119" i="186"/>
  <c r="R118" i="186"/>
  <c r="R117" i="186"/>
  <c r="R116" i="186"/>
  <c r="R115" i="186"/>
  <c r="R114" i="186"/>
  <c r="R113" i="186"/>
  <c r="R112" i="186"/>
  <c r="R111" i="186"/>
  <c r="R110" i="186"/>
  <c r="R109" i="186"/>
  <c r="R108" i="186"/>
  <c r="R107" i="186"/>
  <c r="R106" i="186"/>
  <c r="R105" i="186"/>
  <c r="R104" i="186"/>
  <c r="R103" i="186"/>
  <c r="R102" i="186"/>
  <c r="R101" i="186"/>
  <c r="R100" i="186"/>
  <c r="R99" i="186"/>
  <c r="R98" i="186"/>
  <c r="R97" i="186"/>
  <c r="R96" i="186"/>
  <c r="R95" i="186"/>
  <c r="R94" i="186"/>
  <c r="R93" i="186"/>
  <c r="R92" i="186"/>
  <c r="R91" i="186"/>
  <c r="R90" i="186"/>
  <c r="R89" i="186"/>
  <c r="R88" i="186"/>
  <c r="R87" i="186"/>
  <c r="R86" i="186"/>
  <c r="R85" i="186"/>
  <c r="R84" i="186"/>
  <c r="R83" i="186"/>
  <c r="R82" i="186"/>
  <c r="R81" i="186"/>
  <c r="R80" i="186"/>
  <c r="R79" i="186"/>
  <c r="R78" i="186"/>
  <c r="R77" i="186"/>
  <c r="R76" i="186"/>
  <c r="R75" i="186"/>
  <c r="R74" i="186"/>
  <c r="R73" i="186"/>
  <c r="R72" i="186"/>
  <c r="R71" i="186"/>
  <c r="R70" i="186"/>
  <c r="R69" i="186"/>
  <c r="R68" i="186"/>
  <c r="R67" i="186"/>
  <c r="R66" i="186"/>
  <c r="R65" i="186"/>
  <c r="R64" i="186"/>
  <c r="R63" i="186"/>
  <c r="R62" i="186"/>
  <c r="R61" i="186"/>
  <c r="R60" i="186"/>
  <c r="R59" i="186"/>
  <c r="R58" i="186"/>
  <c r="R57" i="186"/>
  <c r="R56" i="186"/>
  <c r="R55" i="186"/>
  <c r="R54" i="186"/>
  <c r="R53" i="186"/>
  <c r="R52" i="186"/>
  <c r="R51" i="186"/>
  <c r="R50" i="186"/>
  <c r="R49" i="186"/>
  <c r="R48" i="186"/>
  <c r="R47" i="186"/>
  <c r="R46" i="186"/>
  <c r="R45" i="186"/>
  <c r="R44" i="186"/>
  <c r="R43" i="186"/>
  <c r="R42" i="186"/>
  <c r="R41" i="186"/>
  <c r="R40" i="186"/>
  <c r="R39" i="186"/>
  <c r="R38" i="186"/>
  <c r="R37" i="186"/>
  <c r="R36" i="186"/>
  <c r="R35" i="186"/>
  <c r="R34" i="186"/>
  <c r="R33" i="186"/>
  <c r="R32" i="186"/>
  <c r="R31" i="186"/>
  <c r="R30" i="186"/>
  <c r="R29" i="186"/>
  <c r="R28" i="186"/>
  <c r="R27" i="186"/>
  <c r="R26" i="186"/>
  <c r="R25" i="186"/>
  <c r="R24" i="186"/>
  <c r="R23" i="186"/>
  <c r="R22" i="186"/>
  <c r="R21" i="186"/>
  <c r="R20" i="186"/>
  <c r="R19" i="186"/>
  <c r="R18" i="186"/>
  <c r="R17" i="186"/>
  <c r="R16" i="186"/>
  <c r="R15" i="186"/>
  <c r="R14" i="186"/>
  <c r="R13" i="186"/>
  <c r="R12" i="186"/>
  <c r="R11" i="186"/>
  <c r="R10" i="186"/>
  <c r="R9" i="186"/>
  <c r="R8" i="186"/>
  <c r="Q140" i="186"/>
  <c r="Q139" i="186"/>
  <c r="Q138" i="186"/>
  <c r="Q137" i="186"/>
  <c r="Q136" i="186"/>
  <c r="Q135" i="186"/>
  <c r="Q134" i="186"/>
  <c r="Q133" i="186"/>
  <c r="Q132" i="186"/>
  <c r="Q131" i="186"/>
  <c r="Q130" i="186"/>
  <c r="Q129" i="186"/>
  <c r="Q128" i="186"/>
  <c r="Q127" i="186"/>
  <c r="Q126" i="186"/>
  <c r="Q125" i="186"/>
  <c r="Q124" i="186"/>
  <c r="Q123" i="186"/>
  <c r="Q122" i="186"/>
  <c r="Q121" i="186"/>
  <c r="Q120" i="186"/>
  <c r="Q119" i="186"/>
  <c r="Q118" i="186"/>
  <c r="Q117" i="186"/>
  <c r="Q116" i="186"/>
  <c r="Q115" i="186"/>
  <c r="Q114" i="186"/>
  <c r="Q113" i="186"/>
  <c r="Q112" i="186"/>
  <c r="Q111" i="186"/>
  <c r="Q110" i="186"/>
  <c r="Q109" i="186"/>
  <c r="Q108" i="186"/>
  <c r="Q107" i="186"/>
  <c r="Q106" i="186"/>
  <c r="Q105" i="186"/>
  <c r="Q104" i="186"/>
  <c r="Q103" i="186"/>
  <c r="Q102" i="186"/>
  <c r="Q101" i="186"/>
  <c r="Q100" i="186"/>
  <c r="Q99" i="186"/>
  <c r="Q98" i="186"/>
  <c r="Q97" i="186"/>
  <c r="Q96" i="186"/>
  <c r="Q95" i="186"/>
  <c r="Q94" i="186"/>
  <c r="Q93" i="186"/>
  <c r="Q92" i="186"/>
  <c r="Q91" i="186"/>
  <c r="Q90" i="186"/>
  <c r="Q89" i="186"/>
  <c r="Q88" i="186"/>
  <c r="Q87" i="186"/>
  <c r="Q86" i="186"/>
  <c r="Q85" i="186"/>
  <c r="Q84" i="186"/>
  <c r="Q83" i="186"/>
  <c r="Q82" i="186"/>
  <c r="Q81" i="186"/>
  <c r="Q80" i="186"/>
  <c r="Q79" i="186"/>
  <c r="Q78" i="186"/>
  <c r="Q77" i="186"/>
  <c r="Q76" i="186"/>
  <c r="Q75" i="186"/>
  <c r="Q74" i="186"/>
  <c r="Q73" i="186"/>
  <c r="Q72" i="186"/>
  <c r="Q71" i="186"/>
  <c r="Q70" i="186"/>
  <c r="Q69" i="186"/>
  <c r="Q68" i="186"/>
  <c r="Q67" i="186"/>
  <c r="Q66" i="186"/>
  <c r="Q65" i="186"/>
  <c r="Q64" i="186"/>
  <c r="Q63" i="186"/>
  <c r="Q62" i="186"/>
  <c r="Q61" i="186"/>
  <c r="Q60" i="186"/>
  <c r="Q59" i="186"/>
  <c r="Q58" i="186"/>
  <c r="Q57" i="186"/>
  <c r="Q56" i="186"/>
  <c r="Q55" i="186"/>
  <c r="Q54" i="186"/>
  <c r="Q53" i="186"/>
  <c r="Q52" i="186"/>
  <c r="Q51" i="186"/>
  <c r="Q50" i="186"/>
  <c r="Q49" i="186"/>
  <c r="Q48" i="186"/>
  <c r="Q47" i="186"/>
  <c r="Q46" i="186"/>
  <c r="Q45" i="186"/>
  <c r="Q44" i="186"/>
  <c r="Q43" i="186"/>
  <c r="Q42" i="186"/>
  <c r="Q41" i="186"/>
  <c r="Q40" i="186"/>
  <c r="Q39" i="186"/>
  <c r="Q38" i="186"/>
  <c r="Q37" i="186"/>
  <c r="Q36" i="186"/>
  <c r="Q35" i="186"/>
  <c r="Q34" i="186"/>
  <c r="Q33" i="186"/>
  <c r="Q32" i="186"/>
  <c r="Q31" i="186"/>
  <c r="Q30" i="186"/>
  <c r="Q29" i="186"/>
  <c r="Q28" i="186"/>
  <c r="Q27" i="186"/>
  <c r="Q26" i="186"/>
  <c r="Q25" i="186"/>
  <c r="Q24" i="186"/>
  <c r="Q23" i="186"/>
  <c r="Q22" i="186"/>
  <c r="Q21" i="186"/>
  <c r="Q20" i="186"/>
  <c r="Q19" i="186"/>
  <c r="Q18" i="186"/>
  <c r="Q17" i="186"/>
  <c r="Q16" i="186"/>
  <c r="Q15" i="186"/>
  <c r="Q14" i="186"/>
  <c r="Q13" i="186"/>
  <c r="Q12" i="186"/>
  <c r="Q11" i="186"/>
  <c r="Q10" i="186"/>
  <c r="Q9" i="186"/>
  <c r="Q8" i="186"/>
  <c r="P140" i="186"/>
  <c r="P139" i="186"/>
  <c r="P138" i="186"/>
  <c r="P137" i="186"/>
  <c r="P136" i="186"/>
  <c r="P135" i="186"/>
  <c r="P134" i="186"/>
  <c r="P133" i="186"/>
  <c r="P132" i="186"/>
  <c r="P131" i="186"/>
  <c r="P130" i="186"/>
  <c r="P129" i="186"/>
  <c r="P128" i="186"/>
  <c r="P127" i="186"/>
  <c r="P126" i="186"/>
  <c r="P125" i="186"/>
  <c r="P124" i="186"/>
  <c r="P123" i="186"/>
  <c r="P122" i="186"/>
  <c r="P121" i="186"/>
  <c r="P120" i="186"/>
  <c r="P119" i="186"/>
  <c r="P118" i="186"/>
  <c r="P117" i="186"/>
  <c r="P116" i="186"/>
  <c r="P115" i="186"/>
  <c r="P114" i="186"/>
  <c r="P113" i="186"/>
  <c r="P112" i="186"/>
  <c r="P111" i="186"/>
  <c r="P110" i="186"/>
  <c r="P109" i="186"/>
  <c r="P108" i="186"/>
  <c r="P107" i="186"/>
  <c r="P106" i="186"/>
  <c r="P105" i="186"/>
  <c r="P104" i="186"/>
  <c r="P103" i="186"/>
  <c r="P102" i="186"/>
  <c r="P101" i="186"/>
  <c r="P100" i="186"/>
  <c r="P99" i="186"/>
  <c r="P98" i="186"/>
  <c r="P97" i="186"/>
  <c r="P96" i="186"/>
  <c r="P95" i="186"/>
  <c r="P94" i="186"/>
  <c r="P93" i="186"/>
  <c r="P92" i="186"/>
  <c r="P91" i="186"/>
  <c r="P90" i="186"/>
  <c r="P89" i="186"/>
  <c r="P88" i="186"/>
  <c r="P87" i="186"/>
  <c r="P86" i="186"/>
  <c r="P85" i="186"/>
  <c r="P84" i="186"/>
  <c r="P83" i="186"/>
  <c r="P82" i="186"/>
  <c r="P81" i="186"/>
  <c r="P80" i="186"/>
  <c r="P79" i="186"/>
  <c r="P78" i="186"/>
  <c r="P77" i="186"/>
  <c r="P76" i="186"/>
  <c r="P75" i="186"/>
  <c r="P74" i="186"/>
  <c r="P73" i="186"/>
  <c r="P72" i="186"/>
  <c r="P71" i="186"/>
  <c r="P70" i="186"/>
  <c r="P69" i="186"/>
  <c r="P68" i="186"/>
  <c r="P67" i="186"/>
  <c r="P66" i="186"/>
  <c r="P65" i="186"/>
  <c r="P64" i="186"/>
  <c r="P63" i="186"/>
  <c r="P62" i="186"/>
  <c r="P61" i="186"/>
  <c r="P60" i="186"/>
  <c r="P59" i="186"/>
  <c r="P58" i="186"/>
  <c r="P57" i="186"/>
  <c r="P56" i="186"/>
  <c r="P55" i="186"/>
  <c r="P54" i="186"/>
  <c r="P53" i="186"/>
  <c r="P52" i="186"/>
  <c r="P51" i="186"/>
  <c r="P50" i="186"/>
  <c r="P49" i="186"/>
  <c r="P48" i="186"/>
  <c r="P47" i="186"/>
  <c r="P46" i="186"/>
  <c r="P45" i="186"/>
  <c r="P44" i="186"/>
  <c r="P43" i="186"/>
  <c r="P42" i="186"/>
  <c r="P41" i="186"/>
  <c r="P40" i="186"/>
  <c r="P39" i="186"/>
  <c r="P38" i="186"/>
  <c r="P37" i="186"/>
  <c r="P36" i="186"/>
  <c r="P35" i="186"/>
  <c r="P34" i="186"/>
  <c r="P33" i="186"/>
  <c r="P32" i="186"/>
  <c r="P31" i="186"/>
  <c r="P30" i="186"/>
  <c r="P29" i="186"/>
  <c r="P28" i="186"/>
  <c r="P27" i="186"/>
  <c r="P26" i="186"/>
  <c r="P25" i="186"/>
  <c r="P24" i="186"/>
  <c r="P23" i="186"/>
  <c r="P22" i="186"/>
  <c r="P21" i="186"/>
  <c r="P20" i="186"/>
  <c r="P19" i="186"/>
  <c r="P18" i="186"/>
  <c r="P17" i="186"/>
  <c r="P16" i="186"/>
  <c r="P15" i="186"/>
  <c r="P14" i="186"/>
  <c r="P13" i="186"/>
  <c r="P12" i="186"/>
  <c r="P11" i="186"/>
  <c r="P10" i="186"/>
  <c r="P9" i="186"/>
  <c r="P8" i="186"/>
  <c r="O140" i="186"/>
  <c r="O139" i="186"/>
  <c r="O138" i="186"/>
  <c r="O137" i="186"/>
  <c r="O136" i="186"/>
  <c r="O135" i="186"/>
  <c r="O134" i="186"/>
  <c r="O133" i="186"/>
  <c r="O132" i="186"/>
  <c r="O131" i="186"/>
  <c r="O130" i="186"/>
  <c r="O129" i="186"/>
  <c r="O128" i="186"/>
  <c r="O127" i="186"/>
  <c r="O126" i="186"/>
  <c r="O125" i="186"/>
  <c r="O124" i="186"/>
  <c r="O123" i="186"/>
  <c r="O122" i="186"/>
  <c r="O121" i="186"/>
  <c r="O120" i="186"/>
  <c r="O119" i="186"/>
  <c r="O118" i="186"/>
  <c r="O117" i="186"/>
  <c r="O116" i="186"/>
  <c r="O115" i="186"/>
  <c r="O114" i="186"/>
  <c r="O113" i="186"/>
  <c r="O112" i="186"/>
  <c r="O111" i="186"/>
  <c r="O110" i="186"/>
  <c r="O109" i="186"/>
  <c r="O108" i="186"/>
  <c r="O107" i="186"/>
  <c r="O106" i="186"/>
  <c r="O105" i="186"/>
  <c r="O104" i="186"/>
  <c r="O103" i="186"/>
  <c r="O102" i="186"/>
  <c r="O101" i="186"/>
  <c r="O100" i="186"/>
  <c r="O99" i="186"/>
  <c r="O98" i="186"/>
  <c r="O97" i="186"/>
  <c r="O96" i="186"/>
  <c r="O95" i="186"/>
  <c r="O94" i="186"/>
  <c r="O93" i="186"/>
  <c r="O92" i="186"/>
  <c r="O91" i="186"/>
  <c r="O90" i="186"/>
  <c r="O89" i="186"/>
  <c r="O88" i="186"/>
  <c r="O87" i="186"/>
  <c r="O86" i="186"/>
  <c r="O85" i="186"/>
  <c r="O84" i="186"/>
  <c r="O83" i="186"/>
  <c r="O82" i="186"/>
  <c r="O81" i="186"/>
  <c r="O80" i="186"/>
  <c r="O79" i="186"/>
  <c r="O78" i="186"/>
  <c r="O77" i="186"/>
  <c r="O76" i="186"/>
  <c r="O75" i="186"/>
  <c r="O74" i="186"/>
  <c r="O73" i="186"/>
  <c r="O72" i="186"/>
  <c r="O71" i="186"/>
  <c r="O70" i="186"/>
  <c r="O69" i="186"/>
  <c r="O68" i="186"/>
  <c r="O67" i="186"/>
  <c r="O66" i="186"/>
  <c r="O65" i="186"/>
  <c r="O64" i="186"/>
  <c r="O63" i="186"/>
  <c r="O62" i="186"/>
  <c r="O61" i="186"/>
  <c r="O60" i="186"/>
  <c r="O59" i="186"/>
  <c r="O58" i="186"/>
  <c r="O57" i="186"/>
  <c r="O56" i="186"/>
  <c r="O55" i="186"/>
  <c r="O54" i="186"/>
  <c r="O53" i="186"/>
  <c r="O52" i="186"/>
  <c r="O51" i="186"/>
  <c r="O50" i="186"/>
  <c r="O49" i="186"/>
  <c r="O48" i="186"/>
  <c r="O47" i="186"/>
  <c r="O46" i="186"/>
  <c r="O45" i="186"/>
  <c r="O44" i="186"/>
  <c r="O43" i="186"/>
  <c r="O42" i="186"/>
  <c r="O41" i="186"/>
  <c r="O40" i="186"/>
  <c r="O39" i="186"/>
  <c r="O38" i="186"/>
  <c r="O37" i="186"/>
  <c r="O36" i="186"/>
  <c r="O35" i="186"/>
  <c r="O34" i="186"/>
  <c r="O33" i="186"/>
  <c r="O32" i="186"/>
  <c r="O31" i="186"/>
  <c r="O30" i="186"/>
  <c r="O29" i="186"/>
  <c r="O28" i="186"/>
  <c r="O27" i="186"/>
  <c r="O26" i="186"/>
  <c r="O25" i="186"/>
  <c r="O24" i="186"/>
  <c r="O23" i="186"/>
  <c r="O22" i="186"/>
  <c r="O21" i="186"/>
  <c r="O20" i="186"/>
  <c r="O19" i="186"/>
  <c r="O18" i="186"/>
  <c r="O17" i="186"/>
  <c r="O16" i="186"/>
  <c r="O15" i="186"/>
  <c r="O14" i="186"/>
  <c r="O13" i="186"/>
  <c r="O12" i="186"/>
  <c r="O11" i="186"/>
  <c r="O10" i="186"/>
  <c r="O9" i="186"/>
  <c r="O8" i="186"/>
  <c r="N140" i="186"/>
  <c r="N139" i="186"/>
  <c r="N138" i="186"/>
  <c r="N137" i="186"/>
  <c r="N136" i="186"/>
  <c r="N135" i="186"/>
  <c r="N134" i="186"/>
  <c r="N133" i="186"/>
  <c r="N132" i="186"/>
  <c r="N131" i="186"/>
  <c r="N130" i="186"/>
  <c r="N129" i="186"/>
  <c r="N128" i="186"/>
  <c r="N127" i="186"/>
  <c r="N126" i="186"/>
  <c r="N125" i="186"/>
  <c r="N124" i="186"/>
  <c r="N123" i="186"/>
  <c r="N122" i="186"/>
  <c r="N121" i="186"/>
  <c r="N120" i="186"/>
  <c r="N119" i="186"/>
  <c r="N118" i="186"/>
  <c r="N117" i="186"/>
  <c r="N116" i="186"/>
  <c r="N115" i="186"/>
  <c r="N114" i="186"/>
  <c r="N113" i="186"/>
  <c r="N112" i="186"/>
  <c r="N111" i="186"/>
  <c r="N110" i="186"/>
  <c r="N109" i="186"/>
  <c r="N108" i="186"/>
  <c r="N107" i="186"/>
  <c r="N106" i="186"/>
  <c r="N105" i="186"/>
  <c r="N104" i="186"/>
  <c r="N103" i="186"/>
  <c r="N102" i="186"/>
  <c r="N101" i="186"/>
  <c r="N100" i="186"/>
  <c r="N99" i="186"/>
  <c r="N98" i="186"/>
  <c r="N97" i="186"/>
  <c r="N96" i="186"/>
  <c r="N95" i="186"/>
  <c r="N94" i="186"/>
  <c r="N93" i="186"/>
  <c r="N92" i="186"/>
  <c r="N91" i="186"/>
  <c r="N90" i="186"/>
  <c r="N89" i="186"/>
  <c r="N88" i="186"/>
  <c r="N87" i="186"/>
  <c r="N86" i="186"/>
  <c r="N85" i="186"/>
  <c r="N84" i="186"/>
  <c r="N83" i="186"/>
  <c r="N82" i="186"/>
  <c r="N81" i="186"/>
  <c r="N80" i="186"/>
  <c r="N79" i="186"/>
  <c r="N78" i="186"/>
  <c r="N77" i="186"/>
  <c r="N76" i="186"/>
  <c r="N75" i="186"/>
  <c r="N74" i="186"/>
  <c r="N73" i="186"/>
  <c r="N72" i="186"/>
  <c r="N71" i="186"/>
  <c r="N70" i="186"/>
  <c r="N69" i="186"/>
  <c r="N68" i="186"/>
  <c r="N67" i="186"/>
  <c r="N66" i="186"/>
  <c r="N65" i="186"/>
  <c r="N64" i="186"/>
  <c r="N63" i="186"/>
  <c r="N62" i="186"/>
  <c r="N61" i="186"/>
  <c r="N60" i="186"/>
  <c r="N59" i="186"/>
  <c r="N58" i="186"/>
  <c r="N57" i="186"/>
  <c r="N56" i="186"/>
  <c r="N55" i="186"/>
  <c r="N54" i="186"/>
  <c r="N53" i="186"/>
  <c r="N52" i="186"/>
  <c r="N51" i="186"/>
  <c r="N50" i="186"/>
  <c r="N49" i="186"/>
  <c r="N48" i="186"/>
  <c r="N47" i="186"/>
  <c r="N46" i="186"/>
  <c r="N45" i="186"/>
  <c r="N44" i="186"/>
  <c r="N43" i="186"/>
  <c r="N42" i="186"/>
  <c r="N41" i="186"/>
  <c r="N40" i="186"/>
  <c r="N39" i="186"/>
  <c r="N38" i="186"/>
  <c r="N37" i="186"/>
  <c r="N36" i="186"/>
  <c r="N35" i="186"/>
  <c r="N34" i="186"/>
  <c r="N33" i="186"/>
  <c r="N32" i="186"/>
  <c r="N31" i="186"/>
  <c r="N30" i="186"/>
  <c r="N29" i="186"/>
  <c r="N28" i="186"/>
  <c r="N27" i="186"/>
  <c r="N26" i="186"/>
  <c r="N25" i="186"/>
  <c r="N24" i="186"/>
  <c r="N23" i="186"/>
  <c r="N22" i="186"/>
  <c r="N21" i="186"/>
  <c r="N20" i="186"/>
  <c r="N19" i="186"/>
  <c r="N18" i="186"/>
  <c r="N17" i="186"/>
  <c r="N16" i="186"/>
  <c r="N15" i="186"/>
  <c r="N14" i="186"/>
  <c r="N13" i="186"/>
  <c r="N12" i="186"/>
  <c r="N11" i="186"/>
  <c r="N10" i="186"/>
  <c r="N9" i="186"/>
  <c r="N8" i="186"/>
  <c r="M140" i="186"/>
  <c r="M139" i="186"/>
  <c r="M138" i="186"/>
  <c r="M137" i="186"/>
  <c r="M136" i="186"/>
  <c r="M135" i="186"/>
  <c r="M134" i="186"/>
  <c r="M133" i="186"/>
  <c r="M132" i="186"/>
  <c r="M131" i="186"/>
  <c r="M130" i="186"/>
  <c r="M129" i="186"/>
  <c r="M128" i="186"/>
  <c r="M127" i="186"/>
  <c r="M126" i="186"/>
  <c r="M125" i="186"/>
  <c r="M124" i="186"/>
  <c r="M123" i="186"/>
  <c r="M122" i="186"/>
  <c r="M121" i="186"/>
  <c r="M120" i="186"/>
  <c r="M119" i="186"/>
  <c r="M118" i="186"/>
  <c r="M117" i="186"/>
  <c r="M116" i="186"/>
  <c r="M115" i="186"/>
  <c r="M114" i="186"/>
  <c r="M113" i="186"/>
  <c r="M112" i="186"/>
  <c r="M111" i="186"/>
  <c r="M110" i="186"/>
  <c r="M109" i="186"/>
  <c r="M108" i="186"/>
  <c r="M107" i="186"/>
  <c r="M106" i="186"/>
  <c r="M105" i="186"/>
  <c r="M104" i="186"/>
  <c r="M103" i="186"/>
  <c r="M102" i="186"/>
  <c r="M101" i="186"/>
  <c r="M100" i="186"/>
  <c r="M99" i="186"/>
  <c r="M98" i="186"/>
  <c r="M97" i="186"/>
  <c r="M96" i="186"/>
  <c r="M95" i="186"/>
  <c r="M94" i="186"/>
  <c r="M93" i="186"/>
  <c r="M92" i="186"/>
  <c r="M91" i="186"/>
  <c r="M90" i="186"/>
  <c r="M89" i="186"/>
  <c r="M88" i="186"/>
  <c r="M87" i="186"/>
  <c r="M86" i="186"/>
  <c r="M85" i="186"/>
  <c r="M84" i="186"/>
  <c r="M83" i="186"/>
  <c r="M82" i="186"/>
  <c r="M81" i="186"/>
  <c r="M80" i="186"/>
  <c r="M79" i="186"/>
  <c r="M78" i="186"/>
  <c r="M77" i="186"/>
  <c r="M76" i="186"/>
  <c r="M75" i="186"/>
  <c r="M74" i="186"/>
  <c r="M73" i="186"/>
  <c r="M72" i="186"/>
  <c r="M71" i="186"/>
  <c r="M70" i="186"/>
  <c r="M69" i="186"/>
  <c r="M68" i="186"/>
  <c r="M67" i="186"/>
  <c r="M66" i="186"/>
  <c r="M65" i="186"/>
  <c r="M64" i="186"/>
  <c r="M63" i="186"/>
  <c r="M62" i="186"/>
  <c r="M61" i="186"/>
  <c r="M60" i="186"/>
  <c r="M59" i="186"/>
  <c r="M58" i="186"/>
  <c r="M57" i="186"/>
  <c r="M56" i="186"/>
  <c r="M55" i="186"/>
  <c r="M54" i="186"/>
  <c r="M53" i="186"/>
  <c r="M52" i="186"/>
  <c r="M51" i="186"/>
  <c r="M50" i="186"/>
  <c r="M49" i="186"/>
  <c r="M48" i="186"/>
  <c r="M47" i="186"/>
  <c r="M46" i="186"/>
  <c r="M45" i="186"/>
  <c r="M44" i="186"/>
  <c r="M43" i="186"/>
  <c r="M42" i="186"/>
  <c r="M41" i="186"/>
  <c r="M40" i="186"/>
  <c r="M39" i="186"/>
  <c r="M38" i="186"/>
  <c r="M37" i="186"/>
  <c r="M36" i="186"/>
  <c r="M35" i="186"/>
  <c r="M34" i="186"/>
  <c r="M33" i="186"/>
  <c r="M32" i="186"/>
  <c r="M31" i="186"/>
  <c r="M30" i="186"/>
  <c r="M29" i="186"/>
  <c r="M28" i="186"/>
  <c r="M27" i="186"/>
  <c r="M26" i="186"/>
  <c r="M25" i="186"/>
  <c r="M24" i="186"/>
  <c r="M23" i="186"/>
  <c r="M22" i="186"/>
  <c r="M21" i="186"/>
  <c r="M20" i="186"/>
  <c r="M19" i="186"/>
  <c r="M18" i="186"/>
  <c r="M17" i="186"/>
  <c r="M16" i="186"/>
  <c r="M15" i="186"/>
  <c r="M14" i="186"/>
  <c r="M13" i="186"/>
  <c r="M12" i="186"/>
  <c r="M11" i="186"/>
  <c r="M10" i="186"/>
  <c r="M9" i="186"/>
  <c r="M8" i="186"/>
  <c r="K140" i="186"/>
  <c r="K139" i="186"/>
  <c r="K138" i="186"/>
  <c r="K137" i="186"/>
  <c r="K136" i="186"/>
  <c r="K135" i="186"/>
  <c r="K134" i="186"/>
  <c r="K133" i="186"/>
  <c r="K132" i="186"/>
  <c r="K131" i="186"/>
  <c r="K130" i="186"/>
  <c r="K129" i="186"/>
  <c r="K128" i="186"/>
  <c r="K127" i="186"/>
  <c r="K126" i="186"/>
  <c r="K125" i="186"/>
  <c r="K124" i="186"/>
  <c r="K123" i="186"/>
  <c r="K122" i="186"/>
  <c r="K121" i="186"/>
  <c r="K120" i="186"/>
  <c r="K119" i="186"/>
  <c r="K118" i="186"/>
  <c r="K117" i="186"/>
  <c r="K116" i="186"/>
  <c r="K115" i="186"/>
  <c r="K114" i="186"/>
  <c r="K113" i="186"/>
  <c r="K112" i="186"/>
  <c r="K111" i="186"/>
  <c r="K110" i="186"/>
  <c r="K109" i="186"/>
  <c r="K108" i="186"/>
  <c r="K107" i="186"/>
  <c r="K106" i="186"/>
  <c r="K105" i="186"/>
  <c r="K104" i="186"/>
  <c r="K103" i="186"/>
  <c r="K102" i="186"/>
  <c r="K101" i="186"/>
  <c r="K100" i="186"/>
  <c r="K99" i="186"/>
  <c r="K98" i="186"/>
  <c r="K97" i="186"/>
  <c r="K96" i="186"/>
  <c r="K95" i="186"/>
  <c r="K94" i="186"/>
  <c r="K93" i="186"/>
  <c r="K92" i="186"/>
  <c r="K91" i="186"/>
  <c r="K90" i="186"/>
  <c r="K89" i="186"/>
  <c r="K88" i="186"/>
  <c r="K87" i="186"/>
  <c r="K86" i="186"/>
  <c r="K85" i="186"/>
  <c r="K84" i="186"/>
  <c r="K83" i="186"/>
  <c r="K82" i="186"/>
  <c r="K81" i="186"/>
  <c r="K80" i="186"/>
  <c r="K79" i="186"/>
  <c r="K78" i="186"/>
  <c r="K77" i="186"/>
  <c r="K76" i="186"/>
  <c r="K75" i="186"/>
  <c r="K74" i="186"/>
  <c r="K73" i="186"/>
  <c r="K72" i="186"/>
  <c r="K71" i="186"/>
  <c r="K70" i="186"/>
  <c r="K69" i="186"/>
  <c r="K68" i="186"/>
  <c r="K67" i="186"/>
  <c r="K66" i="186"/>
  <c r="K65" i="186"/>
  <c r="K64" i="186"/>
  <c r="K63" i="186"/>
  <c r="K62" i="186"/>
  <c r="K61" i="186"/>
  <c r="K60" i="186"/>
  <c r="K59" i="186"/>
  <c r="K58" i="186"/>
  <c r="K57" i="186"/>
  <c r="K56" i="186"/>
  <c r="K55" i="186"/>
  <c r="K54" i="186"/>
  <c r="K53" i="186"/>
  <c r="K52" i="186"/>
  <c r="K51" i="186"/>
  <c r="K50" i="186"/>
  <c r="K49" i="186"/>
  <c r="K48" i="186"/>
  <c r="K47" i="186"/>
  <c r="K46" i="186"/>
  <c r="K45" i="186"/>
  <c r="K44" i="186"/>
  <c r="K43" i="186"/>
  <c r="K42" i="186"/>
  <c r="K41" i="186"/>
  <c r="K40" i="186"/>
  <c r="K39" i="186"/>
  <c r="K38" i="186"/>
  <c r="K37" i="186"/>
  <c r="K36" i="186"/>
  <c r="K35" i="186"/>
  <c r="K34" i="186"/>
  <c r="K33" i="186"/>
  <c r="K32" i="186"/>
  <c r="K31" i="186"/>
  <c r="K30" i="186"/>
  <c r="K29" i="186"/>
  <c r="K28" i="186"/>
  <c r="K27" i="186"/>
  <c r="K26" i="186"/>
  <c r="K25" i="186"/>
  <c r="K24" i="186"/>
  <c r="K23" i="186"/>
  <c r="K22" i="186"/>
  <c r="K21" i="186"/>
  <c r="K20" i="186"/>
  <c r="K19" i="186"/>
  <c r="K18" i="186"/>
  <c r="K17" i="186"/>
  <c r="K16" i="186"/>
  <c r="K15" i="186"/>
  <c r="K14" i="186"/>
  <c r="K13" i="186"/>
  <c r="K12" i="186"/>
  <c r="K11" i="186"/>
  <c r="K10" i="186"/>
  <c r="K9" i="186"/>
  <c r="K8" i="186"/>
  <c r="J140" i="186"/>
  <c r="J139" i="186"/>
  <c r="J138" i="186"/>
  <c r="J137" i="186"/>
  <c r="J136" i="186"/>
  <c r="J135" i="186"/>
  <c r="J134" i="186"/>
  <c r="J133" i="186"/>
  <c r="J132" i="186"/>
  <c r="J131" i="186"/>
  <c r="J130" i="186"/>
  <c r="J129" i="186"/>
  <c r="J128" i="186"/>
  <c r="J127" i="186"/>
  <c r="J126" i="186"/>
  <c r="J125" i="186"/>
  <c r="J124" i="186"/>
  <c r="J123" i="186"/>
  <c r="J122" i="186"/>
  <c r="J121" i="186"/>
  <c r="J120" i="186"/>
  <c r="J119" i="186"/>
  <c r="J118" i="186"/>
  <c r="J117" i="186"/>
  <c r="J116" i="186"/>
  <c r="J115" i="186"/>
  <c r="J114" i="186"/>
  <c r="J113" i="186"/>
  <c r="J112" i="186"/>
  <c r="J111" i="186"/>
  <c r="J110" i="186"/>
  <c r="J109" i="186"/>
  <c r="J108" i="186"/>
  <c r="J107" i="186"/>
  <c r="J106" i="186"/>
  <c r="J105" i="186"/>
  <c r="J104" i="186"/>
  <c r="J103" i="186"/>
  <c r="J102" i="186"/>
  <c r="J101" i="186"/>
  <c r="J100" i="186"/>
  <c r="J99" i="186"/>
  <c r="J98" i="186"/>
  <c r="J97" i="186"/>
  <c r="J96" i="186"/>
  <c r="J95" i="186"/>
  <c r="J94" i="186"/>
  <c r="J93" i="186"/>
  <c r="J92" i="186"/>
  <c r="J91" i="186"/>
  <c r="J90" i="186"/>
  <c r="J89" i="186"/>
  <c r="J88" i="186"/>
  <c r="J87" i="186"/>
  <c r="J86" i="186"/>
  <c r="J85" i="186"/>
  <c r="J84" i="186"/>
  <c r="J83" i="186"/>
  <c r="J82" i="186"/>
  <c r="J81" i="186"/>
  <c r="J80" i="186"/>
  <c r="J79" i="186"/>
  <c r="J78" i="186"/>
  <c r="J77" i="186"/>
  <c r="J76" i="186"/>
  <c r="J75" i="186"/>
  <c r="J74" i="186"/>
  <c r="J73" i="186"/>
  <c r="J72" i="186"/>
  <c r="J71" i="186"/>
  <c r="J70" i="186"/>
  <c r="J69" i="186"/>
  <c r="J68" i="186"/>
  <c r="J67" i="186"/>
  <c r="J66" i="186"/>
  <c r="J65" i="186"/>
  <c r="J64" i="186"/>
  <c r="J63" i="186"/>
  <c r="J62" i="186"/>
  <c r="J61" i="186"/>
  <c r="J60" i="186"/>
  <c r="J59" i="186"/>
  <c r="J58" i="186"/>
  <c r="J57" i="186"/>
  <c r="J56" i="186"/>
  <c r="J55" i="186"/>
  <c r="J54" i="186"/>
  <c r="J53" i="186"/>
  <c r="J52" i="186"/>
  <c r="J51" i="186"/>
  <c r="J50" i="186"/>
  <c r="J49" i="186"/>
  <c r="J48" i="186"/>
  <c r="J47" i="186"/>
  <c r="J46" i="186"/>
  <c r="J45" i="186"/>
  <c r="J44" i="186"/>
  <c r="J43" i="186"/>
  <c r="J42" i="186"/>
  <c r="J41" i="186"/>
  <c r="J40" i="186"/>
  <c r="J39" i="186"/>
  <c r="J38" i="186"/>
  <c r="J37" i="186"/>
  <c r="J36" i="186"/>
  <c r="J35" i="186"/>
  <c r="J34" i="186"/>
  <c r="J33" i="186"/>
  <c r="J32" i="186"/>
  <c r="J31" i="186"/>
  <c r="J30" i="186"/>
  <c r="J29" i="186"/>
  <c r="J28" i="186"/>
  <c r="J27" i="186"/>
  <c r="J26" i="186"/>
  <c r="J25" i="186"/>
  <c r="J24" i="186"/>
  <c r="J23" i="186"/>
  <c r="J22" i="186"/>
  <c r="J21" i="186"/>
  <c r="J20" i="186"/>
  <c r="J19" i="186"/>
  <c r="J18" i="186"/>
  <c r="J17" i="186"/>
  <c r="J16" i="186"/>
  <c r="J15" i="186"/>
  <c r="J14" i="186"/>
  <c r="J13" i="186"/>
  <c r="J12" i="186"/>
  <c r="J11" i="186"/>
  <c r="J10" i="186"/>
  <c r="J9" i="186"/>
  <c r="J8" i="186"/>
  <c r="I140" i="186"/>
  <c r="I139" i="186"/>
  <c r="I138" i="186"/>
  <c r="I137" i="186"/>
  <c r="I136" i="186"/>
  <c r="I135" i="186"/>
  <c r="I134" i="186"/>
  <c r="I133" i="186"/>
  <c r="I132" i="186"/>
  <c r="I131" i="186"/>
  <c r="I130" i="186"/>
  <c r="I129" i="186"/>
  <c r="I128" i="186"/>
  <c r="I127" i="186"/>
  <c r="I126" i="186"/>
  <c r="I125" i="186"/>
  <c r="I124" i="186"/>
  <c r="I123" i="186"/>
  <c r="I122" i="186"/>
  <c r="I121" i="186"/>
  <c r="I120" i="186"/>
  <c r="I119" i="186"/>
  <c r="I118" i="186"/>
  <c r="I117" i="186"/>
  <c r="I116" i="186"/>
  <c r="I115" i="186"/>
  <c r="I114" i="186"/>
  <c r="I113" i="186"/>
  <c r="I112" i="186"/>
  <c r="I111" i="186"/>
  <c r="I110" i="186"/>
  <c r="I109" i="186"/>
  <c r="I108" i="186"/>
  <c r="I107" i="186"/>
  <c r="I106" i="186"/>
  <c r="I105" i="186"/>
  <c r="I104" i="186"/>
  <c r="I103" i="186"/>
  <c r="I102" i="186"/>
  <c r="I101" i="186"/>
  <c r="I100" i="186"/>
  <c r="I99" i="186"/>
  <c r="I98" i="186"/>
  <c r="I97" i="186"/>
  <c r="I96" i="186"/>
  <c r="I95" i="186"/>
  <c r="I94" i="186"/>
  <c r="I93" i="186"/>
  <c r="I92" i="186"/>
  <c r="I91" i="186"/>
  <c r="I90" i="186"/>
  <c r="I89" i="186"/>
  <c r="I88" i="186"/>
  <c r="I87" i="186"/>
  <c r="I86" i="186"/>
  <c r="I85" i="186"/>
  <c r="I84" i="186"/>
  <c r="I83" i="186"/>
  <c r="I82" i="186"/>
  <c r="I81" i="186"/>
  <c r="I80" i="186"/>
  <c r="I79" i="186"/>
  <c r="I78" i="186"/>
  <c r="I77" i="186"/>
  <c r="I76" i="186"/>
  <c r="I75" i="186"/>
  <c r="I74" i="186"/>
  <c r="I73" i="186"/>
  <c r="I72" i="186"/>
  <c r="I71" i="186"/>
  <c r="I70" i="186"/>
  <c r="I69" i="186"/>
  <c r="I68" i="186"/>
  <c r="I67" i="186"/>
  <c r="I66" i="186"/>
  <c r="I65" i="186"/>
  <c r="I64" i="186"/>
  <c r="I63" i="186"/>
  <c r="I62" i="186"/>
  <c r="I61" i="186"/>
  <c r="I60" i="186"/>
  <c r="I59" i="186"/>
  <c r="I58" i="186"/>
  <c r="I57" i="186"/>
  <c r="I56" i="186"/>
  <c r="I55" i="186"/>
  <c r="I54" i="186"/>
  <c r="I53" i="186"/>
  <c r="I52" i="186"/>
  <c r="I51" i="186"/>
  <c r="I50" i="186"/>
  <c r="I49" i="186"/>
  <c r="I48" i="186"/>
  <c r="I47" i="186"/>
  <c r="I46" i="186"/>
  <c r="I45" i="186"/>
  <c r="I44" i="186"/>
  <c r="I43" i="186"/>
  <c r="I42" i="186"/>
  <c r="I41" i="186"/>
  <c r="I40" i="186"/>
  <c r="I39" i="186"/>
  <c r="I38" i="186"/>
  <c r="I37" i="186"/>
  <c r="I36" i="186"/>
  <c r="I35" i="186"/>
  <c r="I34" i="186"/>
  <c r="I33" i="186"/>
  <c r="I32" i="186"/>
  <c r="I31" i="186"/>
  <c r="I30" i="186"/>
  <c r="I29" i="186"/>
  <c r="I28" i="186"/>
  <c r="I27" i="186"/>
  <c r="I26" i="186"/>
  <c r="I25" i="186"/>
  <c r="I24" i="186"/>
  <c r="I23" i="186"/>
  <c r="I22" i="186"/>
  <c r="I21" i="186"/>
  <c r="I20" i="186"/>
  <c r="I19" i="186"/>
  <c r="I18" i="186"/>
  <c r="I17" i="186"/>
  <c r="I16" i="186"/>
  <c r="I15" i="186"/>
  <c r="I14" i="186"/>
  <c r="I13" i="186"/>
  <c r="I12" i="186"/>
  <c r="I11" i="186"/>
  <c r="I10" i="186"/>
  <c r="I9" i="186"/>
  <c r="I8" i="186"/>
  <c r="H140" i="186"/>
  <c r="H139" i="186"/>
  <c r="H138" i="186"/>
  <c r="H137" i="186"/>
  <c r="H136" i="186"/>
  <c r="H135" i="186"/>
  <c r="H134" i="186"/>
  <c r="H133" i="186"/>
  <c r="H132" i="186"/>
  <c r="H131" i="186"/>
  <c r="H130" i="186"/>
  <c r="H129" i="186"/>
  <c r="H128" i="186"/>
  <c r="H127" i="186"/>
  <c r="H126" i="186"/>
  <c r="H125" i="186"/>
  <c r="H124" i="186"/>
  <c r="H123" i="186"/>
  <c r="H122" i="186"/>
  <c r="H121" i="186"/>
  <c r="H120" i="186"/>
  <c r="H119" i="186"/>
  <c r="H118" i="186"/>
  <c r="H117" i="186"/>
  <c r="H116" i="186"/>
  <c r="H115" i="186"/>
  <c r="H114" i="186"/>
  <c r="H113" i="186"/>
  <c r="H112" i="186"/>
  <c r="H111" i="186"/>
  <c r="H110" i="186"/>
  <c r="H109" i="186"/>
  <c r="H108" i="186"/>
  <c r="H107" i="186"/>
  <c r="H106" i="186"/>
  <c r="H105" i="186"/>
  <c r="H104" i="186"/>
  <c r="H103" i="186"/>
  <c r="H102" i="186"/>
  <c r="H101" i="186"/>
  <c r="H100" i="186"/>
  <c r="H99" i="186"/>
  <c r="H98" i="186"/>
  <c r="H97" i="186"/>
  <c r="H96" i="186"/>
  <c r="H95" i="186"/>
  <c r="H94" i="186"/>
  <c r="H93" i="186"/>
  <c r="H92" i="186"/>
  <c r="H91" i="186"/>
  <c r="H90" i="186"/>
  <c r="H89" i="186"/>
  <c r="H88" i="186"/>
  <c r="H87" i="186"/>
  <c r="H86" i="186"/>
  <c r="H85" i="186"/>
  <c r="H84" i="186"/>
  <c r="H83" i="186"/>
  <c r="H82" i="186"/>
  <c r="H81" i="186"/>
  <c r="H80" i="186"/>
  <c r="H79" i="186"/>
  <c r="H78" i="186"/>
  <c r="H77" i="186"/>
  <c r="H76" i="186"/>
  <c r="H75" i="186"/>
  <c r="H74" i="186"/>
  <c r="H73" i="186"/>
  <c r="H72" i="186"/>
  <c r="H71" i="186"/>
  <c r="H70" i="186"/>
  <c r="H69" i="186"/>
  <c r="H68" i="186"/>
  <c r="H67" i="186"/>
  <c r="H66" i="186"/>
  <c r="H65" i="186"/>
  <c r="H64" i="186"/>
  <c r="H63" i="186"/>
  <c r="H62" i="186"/>
  <c r="H61" i="186"/>
  <c r="H60" i="186"/>
  <c r="H59" i="186"/>
  <c r="H58" i="186"/>
  <c r="H57" i="186"/>
  <c r="H56" i="186"/>
  <c r="H55" i="186"/>
  <c r="H54" i="186"/>
  <c r="H53" i="186"/>
  <c r="H52" i="186"/>
  <c r="H51" i="186"/>
  <c r="H50" i="186"/>
  <c r="H49" i="186"/>
  <c r="H48" i="186"/>
  <c r="H47" i="186"/>
  <c r="H46" i="186"/>
  <c r="H45" i="186"/>
  <c r="H44" i="186"/>
  <c r="H43" i="186"/>
  <c r="H42" i="186"/>
  <c r="H41" i="186"/>
  <c r="H40" i="186"/>
  <c r="H39" i="186"/>
  <c r="H38" i="186"/>
  <c r="H37" i="186"/>
  <c r="H36" i="186"/>
  <c r="H35" i="186"/>
  <c r="H34" i="186"/>
  <c r="H33" i="186"/>
  <c r="H32" i="186"/>
  <c r="H31" i="186"/>
  <c r="H30" i="186"/>
  <c r="H29" i="186"/>
  <c r="H28" i="186"/>
  <c r="H27" i="186"/>
  <c r="H26" i="186"/>
  <c r="H25" i="186"/>
  <c r="H24" i="186"/>
  <c r="H23" i="186"/>
  <c r="H22" i="186"/>
  <c r="H21" i="186"/>
  <c r="H20" i="186"/>
  <c r="H19" i="186"/>
  <c r="H18" i="186"/>
  <c r="H17" i="186"/>
  <c r="H16" i="186"/>
  <c r="H15" i="186"/>
  <c r="H14" i="186"/>
  <c r="H13" i="186"/>
  <c r="H12" i="186"/>
  <c r="H11" i="186"/>
  <c r="H10" i="186"/>
  <c r="H9" i="186"/>
  <c r="H8" i="186"/>
  <c r="G140" i="186"/>
  <c r="G139" i="186"/>
  <c r="G138" i="186"/>
  <c r="G137" i="186"/>
  <c r="G136" i="186"/>
  <c r="G135" i="186"/>
  <c r="G134" i="186"/>
  <c r="G133" i="186"/>
  <c r="G132" i="186"/>
  <c r="G131" i="186"/>
  <c r="G130" i="186"/>
  <c r="G129" i="186"/>
  <c r="G128" i="186"/>
  <c r="G127" i="186"/>
  <c r="G126" i="186"/>
  <c r="G125" i="186"/>
  <c r="G124" i="186"/>
  <c r="G123" i="186"/>
  <c r="G122" i="186"/>
  <c r="G121" i="186"/>
  <c r="G120" i="186"/>
  <c r="G119" i="186"/>
  <c r="G118" i="186"/>
  <c r="G117" i="186"/>
  <c r="G116" i="186"/>
  <c r="G115" i="186"/>
  <c r="G114" i="186"/>
  <c r="G113" i="186"/>
  <c r="G112" i="186"/>
  <c r="G111" i="186"/>
  <c r="G110" i="186"/>
  <c r="G109" i="186"/>
  <c r="G108" i="186"/>
  <c r="G107" i="186"/>
  <c r="G106" i="186"/>
  <c r="G105" i="186"/>
  <c r="G104" i="186"/>
  <c r="G103" i="186"/>
  <c r="G102" i="186"/>
  <c r="G101" i="186"/>
  <c r="G100" i="186"/>
  <c r="G99" i="186"/>
  <c r="G98" i="186"/>
  <c r="G97" i="186"/>
  <c r="G96" i="186"/>
  <c r="G95" i="186"/>
  <c r="G94" i="186"/>
  <c r="G93" i="186"/>
  <c r="G92" i="186"/>
  <c r="G91" i="186"/>
  <c r="G90" i="186"/>
  <c r="G89" i="186"/>
  <c r="G88" i="186"/>
  <c r="G87" i="186"/>
  <c r="G86" i="186"/>
  <c r="G85" i="186"/>
  <c r="G84" i="186"/>
  <c r="G83" i="186"/>
  <c r="G82" i="186"/>
  <c r="G81" i="186"/>
  <c r="G80" i="186"/>
  <c r="G79" i="186"/>
  <c r="G78" i="186"/>
  <c r="G77" i="186"/>
  <c r="G76" i="186"/>
  <c r="G75" i="186"/>
  <c r="G74" i="186"/>
  <c r="G73" i="186"/>
  <c r="G72" i="186"/>
  <c r="G71" i="186"/>
  <c r="G70" i="186"/>
  <c r="G69" i="186"/>
  <c r="G68" i="186"/>
  <c r="G67" i="186"/>
  <c r="G66" i="186"/>
  <c r="G65" i="186"/>
  <c r="G64" i="186"/>
  <c r="G63" i="186"/>
  <c r="G62" i="186"/>
  <c r="G61" i="186"/>
  <c r="G60" i="186"/>
  <c r="G59" i="186"/>
  <c r="G58" i="186"/>
  <c r="G57" i="186"/>
  <c r="G56" i="186"/>
  <c r="G55" i="186"/>
  <c r="G54" i="186"/>
  <c r="G53" i="186"/>
  <c r="G52" i="186"/>
  <c r="G51" i="186"/>
  <c r="G50" i="186"/>
  <c r="G49" i="186"/>
  <c r="G48" i="186"/>
  <c r="G47" i="186"/>
  <c r="G46" i="186"/>
  <c r="G45" i="186"/>
  <c r="G44" i="186"/>
  <c r="G43" i="186"/>
  <c r="G42" i="186"/>
  <c r="G41" i="186"/>
  <c r="G40" i="186"/>
  <c r="G39" i="186"/>
  <c r="G38" i="186"/>
  <c r="G37" i="186"/>
  <c r="G36" i="186"/>
  <c r="G35" i="186"/>
  <c r="G34" i="186"/>
  <c r="G33" i="186"/>
  <c r="G32" i="186"/>
  <c r="G31" i="186"/>
  <c r="G30" i="186"/>
  <c r="G29" i="186"/>
  <c r="G28" i="186"/>
  <c r="G27" i="186"/>
  <c r="G26" i="186"/>
  <c r="G25" i="186"/>
  <c r="G24" i="186"/>
  <c r="G23" i="186"/>
  <c r="G22" i="186"/>
  <c r="G21" i="186"/>
  <c r="G20" i="186"/>
  <c r="G19" i="186"/>
  <c r="G18" i="186"/>
  <c r="G17" i="186"/>
  <c r="G16" i="186"/>
  <c r="G15" i="186"/>
  <c r="G14" i="186"/>
  <c r="G13" i="186"/>
  <c r="G12" i="186"/>
  <c r="G11" i="186"/>
  <c r="G10" i="186"/>
  <c r="G9" i="186"/>
  <c r="G8" i="186"/>
  <c r="E140" i="186"/>
  <c r="E139" i="186"/>
  <c r="E138" i="186"/>
  <c r="E137" i="186"/>
  <c r="E136" i="186"/>
  <c r="E135" i="186"/>
  <c r="E134" i="186"/>
  <c r="E133" i="186"/>
  <c r="E132" i="186"/>
  <c r="E131" i="186"/>
  <c r="E130" i="186"/>
  <c r="E129" i="186"/>
  <c r="E128" i="186"/>
  <c r="E127" i="186"/>
  <c r="E126" i="186"/>
  <c r="E125" i="186"/>
  <c r="E124" i="186"/>
  <c r="E123" i="186"/>
  <c r="E122" i="186"/>
  <c r="E121" i="186"/>
  <c r="E120" i="186"/>
  <c r="E119" i="186"/>
  <c r="E118" i="186"/>
  <c r="E117" i="186"/>
  <c r="E116" i="186"/>
  <c r="E115" i="186"/>
  <c r="E114" i="186"/>
  <c r="E113" i="186"/>
  <c r="E112" i="186"/>
  <c r="E111" i="186"/>
  <c r="E110" i="186"/>
  <c r="E109" i="186"/>
  <c r="E108" i="186"/>
  <c r="E107" i="186"/>
  <c r="E106" i="186"/>
  <c r="E105" i="186"/>
  <c r="E104" i="186"/>
  <c r="E103" i="186"/>
  <c r="E102" i="186"/>
  <c r="E101" i="186"/>
  <c r="E100" i="186"/>
  <c r="E99" i="186"/>
  <c r="E98" i="186"/>
  <c r="E97" i="186"/>
  <c r="E96" i="186"/>
  <c r="E95" i="186"/>
  <c r="E94" i="186"/>
  <c r="E93" i="186"/>
  <c r="E92" i="186"/>
  <c r="E91" i="186"/>
  <c r="E90" i="186"/>
  <c r="E89" i="186"/>
  <c r="E88" i="186"/>
  <c r="E87" i="186"/>
  <c r="E86" i="186"/>
  <c r="E85" i="186"/>
  <c r="E84" i="186"/>
  <c r="E83" i="186"/>
  <c r="E82" i="186"/>
  <c r="E81" i="186"/>
  <c r="E80" i="186"/>
  <c r="E79" i="186"/>
  <c r="E78" i="186"/>
  <c r="E77" i="186"/>
  <c r="E76" i="186"/>
  <c r="E75" i="186"/>
  <c r="E74" i="186"/>
  <c r="E73" i="186"/>
  <c r="E72" i="186"/>
  <c r="E71" i="186"/>
  <c r="E70" i="186"/>
  <c r="E69" i="186"/>
  <c r="E68" i="186"/>
  <c r="E67" i="186"/>
  <c r="E66" i="186"/>
  <c r="E65" i="186"/>
  <c r="E64" i="186"/>
  <c r="E63" i="186"/>
  <c r="E62" i="186"/>
  <c r="E61" i="186"/>
  <c r="E60" i="186"/>
  <c r="E59" i="186"/>
  <c r="E58" i="186"/>
  <c r="E57" i="186"/>
  <c r="E56" i="186"/>
  <c r="E55" i="186"/>
  <c r="E54" i="186"/>
  <c r="E53" i="186"/>
  <c r="E52" i="186"/>
  <c r="E51" i="186"/>
  <c r="E50" i="186"/>
  <c r="E49" i="186"/>
  <c r="E48" i="186"/>
  <c r="E47" i="186"/>
  <c r="E46" i="186"/>
  <c r="E45" i="186"/>
  <c r="E44" i="186"/>
  <c r="E43" i="186"/>
  <c r="E42" i="186"/>
  <c r="E41" i="186"/>
  <c r="E40" i="186"/>
  <c r="E39" i="186"/>
  <c r="E38" i="186"/>
  <c r="E37" i="186"/>
  <c r="E36" i="186"/>
  <c r="E35" i="186"/>
  <c r="E34" i="186"/>
  <c r="E33" i="186"/>
  <c r="E32" i="186"/>
  <c r="E31" i="186"/>
  <c r="E30" i="186"/>
  <c r="E29" i="186"/>
  <c r="E28" i="186"/>
  <c r="E27" i="186"/>
  <c r="E26" i="186"/>
  <c r="E25" i="186"/>
  <c r="E24" i="186"/>
  <c r="E23" i="186"/>
  <c r="E22" i="186"/>
  <c r="E21" i="186"/>
  <c r="E20" i="186"/>
  <c r="E19" i="186"/>
  <c r="E18" i="186"/>
  <c r="E17" i="186"/>
  <c r="E16" i="186"/>
  <c r="E15" i="186"/>
  <c r="E14" i="186"/>
  <c r="E13" i="186"/>
  <c r="E12" i="186"/>
  <c r="E11" i="186"/>
  <c r="E10" i="186"/>
  <c r="E9" i="186"/>
  <c r="E8" i="186"/>
  <c r="D140" i="186"/>
  <c r="D139" i="186"/>
  <c r="D138" i="186"/>
  <c r="D137" i="186"/>
  <c r="D136" i="186"/>
  <c r="D135" i="186"/>
  <c r="D134" i="186"/>
  <c r="D133" i="186"/>
  <c r="D132" i="186"/>
  <c r="D131" i="186"/>
  <c r="D130" i="186"/>
  <c r="D129" i="186"/>
  <c r="D128" i="186"/>
  <c r="D127" i="186"/>
  <c r="D126" i="186"/>
  <c r="D125" i="186"/>
  <c r="D124" i="186"/>
  <c r="D123" i="186"/>
  <c r="D122" i="186"/>
  <c r="D121" i="186"/>
  <c r="D120" i="186"/>
  <c r="D119" i="186"/>
  <c r="D118" i="186"/>
  <c r="D117" i="186"/>
  <c r="D116" i="186"/>
  <c r="D115" i="186"/>
  <c r="D114" i="186"/>
  <c r="D113" i="186"/>
  <c r="D112" i="186"/>
  <c r="D111" i="186"/>
  <c r="D110" i="186"/>
  <c r="D109" i="186"/>
  <c r="D108" i="186"/>
  <c r="D107" i="186"/>
  <c r="D106" i="186"/>
  <c r="D105" i="186"/>
  <c r="D104" i="186"/>
  <c r="D103" i="186"/>
  <c r="D102" i="186"/>
  <c r="D101" i="186"/>
  <c r="D100" i="186"/>
  <c r="D99" i="186"/>
  <c r="D98" i="186"/>
  <c r="D97" i="186"/>
  <c r="D96" i="186"/>
  <c r="D95" i="186"/>
  <c r="D94" i="186"/>
  <c r="D93" i="186"/>
  <c r="D92" i="186"/>
  <c r="D91" i="186"/>
  <c r="D90" i="186"/>
  <c r="D89" i="186"/>
  <c r="D88" i="186"/>
  <c r="D87" i="186"/>
  <c r="D86" i="186"/>
  <c r="D85" i="186"/>
  <c r="D84" i="186"/>
  <c r="D83" i="186"/>
  <c r="D82" i="186"/>
  <c r="D81" i="186"/>
  <c r="D80" i="186"/>
  <c r="D79" i="186"/>
  <c r="D78" i="186"/>
  <c r="D77" i="186"/>
  <c r="D76" i="186"/>
  <c r="D75" i="186"/>
  <c r="D74" i="186"/>
  <c r="D73" i="186"/>
  <c r="D72" i="186"/>
  <c r="D71" i="186"/>
  <c r="D70" i="186"/>
  <c r="D69" i="186"/>
  <c r="D68" i="186"/>
  <c r="D67" i="186"/>
  <c r="D66" i="186"/>
  <c r="D65" i="186"/>
  <c r="D64" i="186"/>
  <c r="D63" i="186"/>
  <c r="D62" i="186"/>
  <c r="D61" i="186"/>
  <c r="D60" i="186"/>
  <c r="D59" i="186"/>
  <c r="D58" i="186"/>
  <c r="D57" i="186"/>
  <c r="D56" i="186"/>
  <c r="D55" i="186"/>
  <c r="D54" i="186"/>
  <c r="D53" i="186"/>
  <c r="D52" i="186"/>
  <c r="D51" i="186"/>
  <c r="D50" i="186"/>
  <c r="D49" i="186"/>
  <c r="D48" i="186"/>
  <c r="D47" i="186"/>
  <c r="D46" i="186"/>
  <c r="D45" i="186"/>
  <c r="D44" i="186"/>
  <c r="D43" i="186"/>
  <c r="D42" i="186"/>
  <c r="D41" i="186"/>
  <c r="D40" i="186"/>
  <c r="D39" i="186"/>
  <c r="D38" i="186"/>
  <c r="D37" i="186"/>
  <c r="D36" i="186"/>
  <c r="D35" i="186"/>
  <c r="D34" i="186"/>
  <c r="D33" i="186"/>
  <c r="D32" i="186"/>
  <c r="D31" i="186"/>
  <c r="D30" i="186"/>
  <c r="D29" i="186"/>
  <c r="D28" i="186"/>
  <c r="D27" i="186"/>
  <c r="D26" i="186"/>
  <c r="D25" i="186"/>
  <c r="D24" i="186"/>
  <c r="D23" i="186"/>
  <c r="D22" i="186"/>
  <c r="D21" i="186"/>
  <c r="D20" i="186"/>
  <c r="D19" i="186"/>
  <c r="D18" i="186"/>
  <c r="D17" i="186"/>
  <c r="D16" i="186"/>
  <c r="D15" i="186"/>
  <c r="D14" i="186"/>
  <c r="D13" i="186"/>
  <c r="D12" i="186"/>
  <c r="D11" i="186"/>
  <c r="D10" i="186"/>
  <c r="D9" i="186"/>
  <c r="D8" i="186"/>
  <c r="C140" i="186"/>
  <c r="C139" i="186"/>
  <c r="C138" i="186"/>
  <c r="C137" i="186"/>
  <c r="C136" i="186"/>
  <c r="C135" i="186"/>
  <c r="C134" i="186"/>
  <c r="C133" i="186"/>
  <c r="C132" i="186"/>
  <c r="C131" i="186"/>
  <c r="C130" i="186"/>
  <c r="C129" i="186"/>
  <c r="C128" i="186"/>
  <c r="C127" i="186"/>
  <c r="C126" i="186"/>
  <c r="C125" i="186"/>
  <c r="C124" i="186"/>
  <c r="C123" i="186"/>
  <c r="C122" i="186"/>
  <c r="C121" i="186"/>
  <c r="C120" i="186"/>
  <c r="C119" i="186"/>
  <c r="C118" i="186"/>
  <c r="C117" i="186"/>
  <c r="C116" i="186"/>
  <c r="C115" i="186"/>
  <c r="C114" i="186"/>
  <c r="C113" i="186"/>
  <c r="C112" i="186"/>
  <c r="C111" i="186"/>
  <c r="C110" i="186"/>
  <c r="C109" i="186"/>
  <c r="C108" i="186"/>
  <c r="C107" i="186"/>
  <c r="C106" i="186"/>
  <c r="C105" i="186"/>
  <c r="C104" i="186"/>
  <c r="C103" i="186"/>
  <c r="C102" i="186"/>
  <c r="C101" i="186"/>
  <c r="C100" i="186"/>
  <c r="C99" i="186"/>
  <c r="C98" i="186"/>
  <c r="C97" i="186"/>
  <c r="C96" i="186"/>
  <c r="C95" i="186"/>
  <c r="C94" i="186"/>
  <c r="C93" i="186"/>
  <c r="C92" i="186"/>
  <c r="C91" i="186"/>
  <c r="C90" i="186"/>
  <c r="C89" i="186"/>
  <c r="C88" i="186"/>
  <c r="C87" i="186"/>
  <c r="C86" i="186"/>
  <c r="C85" i="186"/>
  <c r="C84" i="186"/>
  <c r="C83" i="186"/>
  <c r="C82" i="186"/>
  <c r="C81" i="186"/>
  <c r="C80" i="186"/>
  <c r="C79" i="186"/>
  <c r="C78" i="186"/>
  <c r="C77" i="186"/>
  <c r="C76" i="186"/>
  <c r="C75" i="186"/>
  <c r="C74" i="186"/>
  <c r="C73" i="186"/>
  <c r="C72" i="186"/>
  <c r="C71" i="186"/>
  <c r="C70" i="186"/>
  <c r="C69" i="186"/>
  <c r="C68" i="186"/>
  <c r="C67" i="186"/>
  <c r="C66" i="186"/>
  <c r="C65" i="186"/>
  <c r="C64" i="186"/>
  <c r="C63" i="186"/>
  <c r="C62" i="186"/>
  <c r="C61" i="186"/>
  <c r="C60" i="186"/>
  <c r="C59" i="186"/>
  <c r="C58" i="186"/>
  <c r="C57" i="186"/>
  <c r="C56" i="186"/>
  <c r="C55" i="186"/>
  <c r="C54" i="186"/>
  <c r="C53" i="186"/>
  <c r="C52" i="186"/>
  <c r="C51" i="186"/>
  <c r="C50" i="186"/>
  <c r="C49" i="186"/>
  <c r="C48" i="186"/>
  <c r="C47" i="186"/>
  <c r="C46" i="186"/>
  <c r="C45" i="186"/>
  <c r="C44" i="186"/>
  <c r="C43" i="186"/>
  <c r="C42" i="186"/>
  <c r="C41" i="186"/>
  <c r="C40" i="186"/>
  <c r="C39" i="186"/>
  <c r="C38" i="186"/>
  <c r="C37" i="186"/>
  <c r="C36" i="186"/>
  <c r="C35" i="186"/>
  <c r="C34" i="186"/>
  <c r="C33" i="186"/>
  <c r="C32" i="186"/>
  <c r="C31" i="186"/>
  <c r="C30" i="186"/>
  <c r="C29" i="186"/>
  <c r="C28" i="186"/>
  <c r="C27" i="186"/>
  <c r="C26" i="186"/>
  <c r="C25" i="186"/>
  <c r="C24" i="186"/>
  <c r="C23" i="186"/>
  <c r="C22" i="186"/>
  <c r="C21" i="186"/>
  <c r="C20" i="186"/>
  <c r="C19" i="186"/>
  <c r="C18" i="186"/>
  <c r="C17" i="186"/>
  <c r="C16" i="186"/>
  <c r="C15" i="186"/>
  <c r="C14" i="186"/>
  <c r="C13" i="186"/>
  <c r="C12" i="186"/>
  <c r="C11" i="186"/>
  <c r="C10" i="186"/>
  <c r="C9" i="186"/>
  <c r="C8" i="186"/>
  <c r="B140" i="186"/>
  <c r="B139" i="186"/>
  <c r="B138" i="186"/>
  <c r="B137" i="186"/>
  <c r="B136" i="186"/>
  <c r="B135" i="186"/>
  <c r="B134" i="186"/>
  <c r="B133" i="186"/>
  <c r="B132" i="186"/>
  <c r="B131" i="186"/>
  <c r="B130" i="186"/>
  <c r="B129" i="186"/>
  <c r="B128" i="186"/>
  <c r="B127" i="186"/>
  <c r="B126" i="186"/>
  <c r="B125" i="186"/>
  <c r="B124" i="186"/>
  <c r="B123" i="186"/>
  <c r="B122" i="186"/>
  <c r="B121" i="186"/>
  <c r="B120" i="186"/>
  <c r="B119" i="186"/>
  <c r="B118" i="186"/>
  <c r="B117" i="186"/>
  <c r="B116" i="186"/>
  <c r="B115" i="186"/>
  <c r="B114" i="186"/>
  <c r="B113" i="186"/>
  <c r="B112" i="186"/>
  <c r="B111" i="186"/>
  <c r="B110" i="186"/>
  <c r="B109" i="186"/>
  <c r="B108" i="186"/>
  <c r="B107" i="186"/>
  <c r="B106" i="186"/>
  <c r="B105" i="186"/>
  <c r="B104" i="186"/>
  <c r="B103" i="186"/>
  <c r="B102" i="186"/>
  <c r="B101" i="186"/>
  <c r="B100" i="186"/>
  <c r="B99" i="186"/>
  <c r="B98" i="186"/>
  <c r="B97" i="186"/>
  <c r="B96" i="186"/>
  <c r="B95" i="186"/>
  <c r="B94" i="186"/>
  <c r="B93" i="186"/>
  <c r="B92" i="186"/>
  <c r="B91" i="186"/>
  <c r="B90" i="186"/>
  <c r="B89" i="186"/>
  <c r="B88" i="186"/>
  <c r="B87" i="186"/>
  <c r="B86" i="186"/>
  <c r="B85" i="186"/>
  <c r="B84" i="186"/>
  <c r="B83" i="186"/>
  <c r="B82" i="186"/>
  <c r="B81" i="186"/>
  <c r="B80" i="186"/>
  <c r="B79" i="186"/>
  <c r="B78" i="186"/>
  <c r="B77" i="186"/>
  <c r="B76" i="186"/>
  <c r="B75" i="186"/>
  <c r="B74" i="186"/>
  <c r="B73" i="186"/>
  <c r="B72" i="186"/>
  <c r="B71" i="186"/>
  <c r="B70" i="186"/>
  <c r="B69" i="186"/>
  <c r="B68" i="186"/>
  <c r="B67" i="186"/>
  <c r="B66" i="186"/>
  <c r="B65" i="186"/>
  <c r="B64" i="186"/>
  <c r="B63" i="186"/>
  <c r="B62" i="186"/>
  <c r="B61" i="186"/>
  <c r="B60" i="186"/>
  <c r="B59" i="186"/>
  <c r="B58" i="186"/>
  <c r="B57" i="186"/>
  <c r="B56" i="186"/>
  <c r="B55" i="186"/>
  <c r="B54" i="186"/>
  <c r="B53" i="186"/>
  <c r="B52" i="186"/>
  <c r="B51" i="186"/>
  <c r="B50" i="186"/>
  <c r="B49" i="186"/>
  <c r="B48" i="186"/>
  <c r="B47" i="186"/>
  <c r="B46" i="186"/>
  <c r="B45" i="186"/>
  <c r="B44" i="186"/>
  <c r="B43" i="186"/>
  <c r="B42" i="186"/>
  <c r="B41" i="186"/>
  <c r="B40" i="186"/>
  <c r="B39" i="186"/>
  <c r="B38" i="186"/>
  <c r="B37" i="186"/>
  <c r="B36" i="186"/>
  <c r="B35" i="186"/>
  <c r="B34" i="186"/>
  <c r="B33" i="186"/>
  <c r="B32" i="186"/>
  <c r="B31" i="186"/>
  <c r="B30" i="186"/>
  <c r="B29" i="186"/>
  <c r="B28" i="186"/>
  <c r="B27" i="186"/>
  <c r="B26" i="186"/>
  <c r="B25" i="186"/>
  <c r="B24" i="186"/>
  <c r="B23" i="186"/>
  <c r="B22" i="186"/>
  <c r="B21" i="186"/>
  <c r="B20" i="186"/>
  <c r="B19" i="186"/>
  <c r="B18" i="186"/>
  <c r="B17" i="186"/>
  <c r="B16" i="186"/>
  <c r="B15" i="186"/>
  <c r="B14" i="186"/>
  <c r="B13" i="186"/>
  <c r="B12" i="186"/>
  <c r="B11" i="186"/>
  <c r="B10" i="186"/>
  <c r="B9" i="186"/>
  <c r="B8" i="186"/>
  <c r="AZ903" i="186"/>
  <c r="AZ904" i="186"/>
  <c r="AZ905" i="186"/>
  <c r="AZ906" i="186"/>
  <c r="AZ907" i="186"/>
  <c r="AZ908" i="186"/>
  <c r="AZ909" i="186"/>
  <c r="AZ910" i="186"/>
  <c r="AZ911" i="186"/>
  <c r="AZ912" i="186"/>
  <c r="AZ913" i="186"/>
  <c r="AZ914" i="186"/>
  <c r="AZ915" i="186"/>
  <c r="AZ916" i="186"/>
  <c r="AZ917" i="186"/>
  <c r="AZ918" i="186"/>
  <c r="O128" i="187"/>
  <c r="O104" i="187"/>
  <c r="O80" i="187"/>
  <c r="O62" i="187"/>
  <c r="O42" i="187"/>
  <c r="O31" i="187"/>
  <c r="O19" i="187"/>
  <c r="O12" i="187"/>
  <c r="O5" i="187"/>
  <c r="V128" i="187"/>
  <c r="P128" i="187"/>
  <c r="Q128" i="187"/>
  <c r="R128" i="187"/>
  <c r="S128" i="187"/>
  <c r="T128" i="187"/>
  <c r="U128" i="187"/>
  <c r="V104" i="187"/>
  <c r="P104" i="187"/>
  <c r="Q104" i="187"/>
  <c r="R104" i="187"/>
  <c r="S104" i="187"/>
  <c r="T104" i="187"/>
  <c r="U104" i="187"/>
  <c r="V80" i="187"/>
  <c r="U80" i="187"/>
  <c r="P80" i="187"/>
  <c r="Q80" i="187"/>
  <c r="R80" i="187"/>
  <c r="S80" i="187"/>
  <c r="T80" i="187"/>
  <c r="V62" i="187"/>
  <c r="P62" i="187"/>
  <c r="Q62" i="187"/>
  <c r="R62" i="187"/>
  <c r="S62" i="187"/>
  <c r="T62" i="187"/>
  <c r="U62" i="187"/>
  <c r="V42" i="187"/>
  <c r="P42" i="187"/>
  <c r="Q42" i="187"/>
  <c r="R42" i="187"/>
  <c r="S42" i="187"/>
  <c r="T42" i="187"/>
  <c r="U42" i="187"/>
  <c r="V31" i="187"/>
  <c r="P31" i="187"/>
  <c r="Q31" i="187"/>
  <c r="R31" i="187"/>
  <c r="S31" i="187"/>
  <c r="T31" i="187"/>
  <c r="U31" i="187"/>
  <c r="V19" i="187"/>
  <c r="P19" i="187"/>
  <c r="Q19" i="187"/>
  <c r="R19" i="187"/>
  <c r="S19" i="187"/>
  <c r="T19" i="187"/>
  <c r="U19" i="187"/>
  <c r="V12" i="187"/>
  <c r="P12" i="187"/>
  <c r="Q12" i="187"/>
  <c r="R12" i="187"/>
  <c r="S12" i="187"/>
  <c r="T12" i="187"/>
  <c r="U12" i="187"/>
  <c r="V5" i="187"/>
  <c r="M5" i="187"/>
  <c r="N5" i="187"/>
  <c r="P5" i="187"/>
  <c r="Q5" i="187"/>
  <c r="R5" i="187"/>
  <c r="S5" i="187"/>
  <c r="T5" i="187"/>
  <c r="U5" i="187"/>
  <c r="N128" i="187"/>
  <c r="M128" i="187"/>
  <c r="L128" i="187"/>
  <c r="K128" i="187"/>
  <c r="N104" i="187"/>
  <c r="M104" i="187"/>
  <c r="L104" i="187"/>
  <c r="K104" i="187"/>
  <c r="N80" i="187"/>
  <c r="M80" i="187"/>
  <c r="L80" i="187"/>
  <c r="K80" i="187"/>
  <c r="N62" i="187"/>
  <c r="M62" i="187"/>
  <c r="L62" i="187"/>
  <c r="K62" i="187"/>
  <c r="N42" i="187"/>
  <c r="M42" i="187"/>
  <c r="L42" i="187"/>
  <c r="K42" i="187"/>
  <c r="N31" i="187"/>
  <c r="M31" i="187"/>
  <c r="L31" i="187"/>
  <c r="K31" i="187"/>
  <c r="N19" i="187"/>
  <c r="M19" i="187"/>
  <c r="L19" i="187"/>
  <c r="K19" i="187"/>
  <c r="N12" i="187"/>
  <c r="M12" i="187"/>
  <c r="L12" i="187"/>
  <c r="K12" i="187"/>
  <c r="L5" i="187"/>
  <c r="G106" i="222"/>
  <c r="H106" i="222" s="1"/>
  <c r="G107" i="222"/>
  <c r="H107" i="222" s="1"/>
  <c r="G95" i="222"/>
  <c r="H95" i="222" s="1"/>
  <c r="G96" i="222"/>
  <c r="H96" i="222" s="1"/>
  <c r="G84" i="222"/>
  <c r="H84" i="222" s="1"/>
  <c r="G85" i="222"/>
  <c r="H85" i="222" s="1"/>
  <c r="G73" i="222"/>
  <c r="H73" i="222" s="1"/>
  <c r="G74" i="222"/>
  <c r="H74" i="222" s="1"/>
  <c r="G62" i="222"/>
  <c r="H62" i="222" s="1"/>
  <c r="G63" i="222"/>
  <c r="H63" i="222" s="1"/>
  <c r="G39" i="222"/>
  <c r="H39" i="222" s="1"/>
  <c r="G40" i="222"/>
  <c r="H40" i="222" s="1"/>
  <c r="G50" i="222"/>
  <c r="H50" i="222" s="1"/>
  <c r="G51" i="222"/>
  <c r="H51" i="222" s="1"/>
  <c r="G28" i="222"/>
  <c r="H28" i="222" s="1"/>
  <c r="G29" i="222"/>
  <c r="H29" i="222" s="1"/>
  <c r="C18" i="222"/>
  <c r="G18" i="222" s="1"/>
  <c r="H18" i="222" s="1"/>
  <c r="C17" i="222"/>
  <c r="G17" i="222" s="1"/>
  <c r="H17" i="222" s="1"/>
  <c r="AX4" i="222"/>
  <c r="AV4" i="222"/>
  <c r="AD13" i="222"/>
  <c r="AD6" i="222"/>
  <c r="AD7" i="222"/>
  <c r="AD8" i="222"/>
  <c r="AD9" i="222"/>
  <c r="AD10" i="222"/>
  <c r="AD11" i="222"/>
  <c r="AD12" i="222"/>
  <c r="AD5" i="222"/>
  <c r="AD4" i="222"/>
  <c r="AF6" i="222"/>
  <c r="AF7" i="222"/>
  <c r="AF8" i="222"/>
  <c r="AF9" i="222"/>
  <c r="AF10" i="222"/>
  <c r="AF11" i="222"/>
  <c r="AF12" i="222"/>
  <c r="AF4" i="222"/>
  <c r="AF13" i="222"/>
  <c r="AF5" i="222"/>
  <c r="L13" i="222"/>
  <c r="L6" i="222"/>
  <c r="L7" i="222"/>
  <c r="AV7" i="222" s="1"/>
  <c r="I39" i="222" s="1"/>
  <c r="L8" i="222"/>
  <c r="L9" i="222"/>
  <c r="L10" i="222"/>
  <c r="L11" i="222"/>
  <c r="L12" i="222"/>
  <c r="L5" i="222"/>
  <c r="D17" i="222" s="1"/>
  <c r="L4" i="222"/>
  <c r="N13" i="222"/>
  <c r="AX13" i="222" s="1"/>
  <c r="I107" i="222" s="1"/>
  <c r="N6" i="222"/>
  <c r="N7" i="222"/>
  <c r="N8" i="222"/>
  <c r="AX8" i="222" s="1"/>
  <c r="I51" i="222" s="1"/>
  <c r="N9" i="222"/>
  <c r="N10" i="222"/>
  <c r="N11" i="222"/>
  <c r="N12" i="222"/>
  <c r="AX12" i="222" s="1"/>
  <c r="I96" i="222" s="1"/>
  <c r="N5" i="222"/>
  <c r="D18" i="222" s="1"/>
  <c r="N4" i="222"/>
  <c r="AV9" i="222"/>
  <c r="I62" i="222" s="1"/>
  <c r="Y9" i="186"/>
  <c r="Y10" i="186"/>
  <c r="Y11" i="186"/>
  <c r="Y12" i="186"/>
  <c r="Y13" i="186"/>
  <c r="Y14" i="186"/>
  <c r="Y15" i="186"/>
  <c r="Y16" i="186"/>
  <c r="Y17" i="186"/>
  <c r="Y18" i="186"/>
  <c r="Y19" i="186"/>
  <c r="Y20" i="186"/>
  <c r="Y21" i="186"/>
  <c r="Y22" i="186"/>
  <c r="Y23" i="186"/>
  <c r="Y24" i="186"/>
  <c r="Y25" i="186"/>
  <c r="Y26" i="186"/>
  <c r="Y27" i="186"/>
  <c r="Y28" i="186"/>
  <c r="Y29" i="186"/>
  <c r="Y30" i="186"/>
  <c r="Y31" i="186"/>
  <c r="Y32" i="186"/>
  <c r="Y33" i="186"/>
  <c r="Y34" i="186"/>
  <c r="Y35" i="186"/>
  <c r="Y36" i="186"/>
  <c r="Y37" i="186"/>
  <c r="Y38" i="186"/>
  <c r="Y39" i="186"/>
  <c r="Y40" i="186"/>
  <c r="Y41" i="186"/>
  <c r="Y42" i="186"/>
  <c r="Y43" i="186"/>
  <c r="Y44" i="186"/>
  <c r="Y45" i="186"/>
  <c r="Y46" i="186"/>
  <c r="Y47" i="186"/>
  <c r="Y48" i="186"/>
  <c r="Y49" i="186"/>
  <c r="Y50" i="186"/>
  <c r="Y51" i="186"/>
  <c r="Y52" i="186"/>
  <c r="Y53" i="186"/>
  <c r="Y54" i="186"/>
  <c r="Y55" i="186"/>
  <c r="Y56" i="186"/>
  <c r="Y57" i="186"/>
  <c r="Y58" i="186"/>
  <c r="Y59" i="186"/>
  <c r="Y60" i="186"/>
  <c r="Y61" i="186"/>
  <c r="Y62" i="186"/>
  <c r="Y63" i="186"/>
  <c r="Y64" i="186"/>
  <c r="Y65" i="186"/>
  <c r="Y66" i="186"/>
  <c r="Y67" i="186"/>
  <c r="Y68" i="186"/>
  <c r="Y69" i="186"/>
  <c r="Y70" i="186"/>
  <c r="Y71" i="186"/>
  <c r="Y72" i="186"/>
  <c r="Y73" i="186"/>
  <c r="Y74" i="186"/>
  <c r="Y75" i="186"/>
  <c r="Y76" i="186"/>
  <c r="Y77" i="186"/>
  <c r="Y78" i="186"/>
  <c r="Y79" i="186"/>
  <c r="Y80" i="186"/>
  <c r="Y81" i="186"/>
  <c r="Y82" i="186"/>
  <c r="Y83" i="186"/>
  <c r="Y84" i="186"/>
  <c r="Y85" i="186"/>
  <c r="Y86" i="186"/>
  <c r="Y87" i="186"/>
  <c r="Y88" i="186"/>
  <c r="Y89" i="186"/>
  <c r="Y90" i="186"/>
  <c r="Y91" i="186"/>
  <c r="Y92" i="186"/>
  <c r="Y93" i="186"/>
  <c r="Y94" i="186"/>
  <c r="Y95" i="186"/>
  <c r="Y96" i="186"/>
  <c r="Y97" i="186"/>
  <c r="Y98" i="186"/>
  <c r="Y99" i="186"/>
  <c r="Y100" i="186"/>
  <c r="Y101" i="186"/>
  <c r="Y102" i="186"/>
  <c r="Y103" i="186"/>
  <c r="Y104" i="186"/>
  <c r="Y105" i="186"/>
  <c r="Y106" i="186"/>
  <c r="Y107" i="186"/>
  <c r="Y108" i="186"/>
  <c r="Y109" i="186"/>
  <c r="Y110" i="186"/>
  <c r="Y111" i="186"/>
  <c r="Y112" i="186"/>
  <c r="Y113" i="186"/>
  <c r="Y114" i="186"/>
  <c r="Y115" i="186"/>
  <c r="Y116" i="186"/>
  <c r="Y117" i="186"/>
  <c r="Y118" i="186"/>
  <c r="Y119" i="186"/>
  <c r="Y120" i="186"/>
  <c r="Y121" i="186"/>
  <c r="Y122" i="186"/>
  <c r="Y123" i="186"/>
  <c r="Y124" i="186"/>
  <c r="Y125" i="186"/>
  <c r="Y126" i="186"/>
  <c r="Y127" i="186"/>
  <c r="Y128" i="186"/>
  <c r="Y129" i="186"/>
  <c r="Y130" i="186"/>
  <c r="Y131" i="186"/>
  <c r="Y132" i="186"/>
  <c r="Y133" i="186"/>
  <c r="Y134" i="186"/>
  <c r="Y135" i="186"/>
  <c r="Y136" i="186"/>
  <c r="Y137" i="186"/>
  <c r="Y138" i="186"/>
  <c r="Y139" i="186"/>
  <c r="Y140" i="186"/>
  <c r="Y8" i="186"/>
  <c r="AZ892" i="186"/>
  <c r="AZ893" i="186"/>
  <c r="AZ894" i="186"/>
  <c r="AZ895" i="186"/>
  <c r="AZ896" i="186"/>
  <c r="AZ897" i="186"/>
  <c r="AZ898" i="186"/>
  <c r="AZ899" i="186"/>
  <c r="AZ900" i="186"/>
  <c r="AZ901" i="186"/>
  <c r="AZ902" i="186"/>
  <c r="AZ869" i="186"/>
  <c r="AZ870" i="186"/>
  <c r="AZ871" i="186"/>
  <c r="AZ872" i="186"/>
  <c r="AZ873" i="186"/>
  <c r="AZ874" i="186"/>
  <c r="AZ875" i="186"/>
  <c r="AZ876" i="186"/>
  <c r="AZ877" i="186"/>
  <c r="AZ878" i="186"/>
  <c r="AZ879" i="186"/>
  <c r="AZ880" i="186"/>
  <c r="AZ881" i="186"/>
  <c r="AZ882" i="186"/>
  <c r="AZ883" i="186"/>
  <c r="AZ884" i="186"/>
  <c r="AZ885" i="186"/>
  <c r="AZ886" i="186"/>
  <c r="AZ887" i="186"/>
  <c r="AZ888" i="186"/>
  <c r="AZ889" i="186"/>
  <c r="AZ890" i="186"/>
  <c r="AZ891" i="186"/>
  <c r="C44" i="14"/>
  <c r="C30" i="222"/>
  <c r="E30" i="222"/>
  <c r="E77" i="222"/>
  <c r="F77" i="222" s="1"/>
  <c r="E76" i="222"/>
  <c r="F76" i="222" s="1"/>
  <c r="E75" i="222"/>
  <c r="F75" i="222" s="1"/>
  <c r="C77" i="222"/>
  <c r="C76" i="222"/>
  <c r="D76" i="222" s="1"/>
  <c r="C75" i="222"/>
  <c r="D75" i="222" s="1"/>
  <c r="E32" i="222"/>
  <c r="E31" i="222"/>
  <c r="C32" i="222"/>
  <c r="C31" i="222"/>
  <c r="C19" i="222"/>
  <c r="E21" i="222"/>
  <c r="E20" i="222"/>
  <c r="E19" i="222"/>
  <c r="C21" i="222"/>
  <c r="C20" i="222"/>
  <c r="C52" i="222"/>
  <c r="C53" i="222"/>
  <c r="C54" i="222"/>
  <c r="AC3" i="222"/>
  <c r="AU3" i="222" s="1"/>
  <c r="AE3" i="222"/>
  <c r="AW3" i="222" s="1"/>
  <c r="AG3" i="222"/>
  <c r="AY3" i="222" s="1"/>
  <c r="AI3" i="222"/>
  <c r="BA3" i="222" s="1"/>
  <c r="AK3" i="222"/>
  <c r="BC3" i="222" s="1"/>
  <c r="P4" i="222"/>
  <c r="R4" i="222"/>
  <c r="T4" i="222"/>
  <c r="AH4" i="222"/>
  <c r="AJ4" i="222"/>
  <c r="AL4" i="222"/>
  <c r="P5" i="222"/>
  <c r="D19" i="222" s="1"/>
  <c r="R5" i="222"/>
  <c r="D20" i="222" s="1"/>
  <c r="T5" i="222"/>
  <c r="D21" i="222" s="1"/>
  <c r="AH5" i="222"/>
  <c r="F19" i="222" s="1"/>
  <c r="AJ5" i="222"/>
  <c r="F20" i="222" s="1"/>
  <c r="AL5" i="222"/>
  <c r="F21" i="222" s="1"/>
  <c r="P6" i="222"/>
  <c r="D30" i="222" s="1"/>
  <c r="R6" i="222"/>
  <c r="D31" i="222" s="1"/>
  <c r="T6" i="222"/>
  <c r="D32" i="222" s="1"/>
  <c r="AH6" i="222"/>
  <c r="F30" i="222" s="1"/>
  <c r="AJ6" i="222"/>
  <c r="F31" i="222" s="1"/>
  <c r="AL6" i="222"/>
  <c r="F32" i="222" s="1"/>
  <c r="P7" i="222"/>
  <c r="R7" i="222"/>
  <c r="T7" i="222"/>
  <c r="AH7" i="222"/>
  <c r="AJ7" i="222"/>
  <c r="AL7" i="222"/>
  <c r="P8" i="222"/>
  <c r="R8" i="222"/>
  <c r="D53" i="222" s="1"/>
  <c r="T8" i="222"/>
  <c r="D54" i="222" s="1"/>
  <c r="AH8" i="222"/>
  <c r="F52" i="222" s="1"/>
  <c r="AJ8" i="222"/>
  <c r="F53" i="222" s="1"/>
  <c r="AL8" i="222"/>
  <c r="F54" i="222" s="1"/>
  <c r="P9" i="222"/>
  <c r="R9" i="222"/>
  <c r="T9" i="222"/>
  <c r="AH9" i="222"/>
  <c r="AJ9" i="222"/>
  <c r="AL9" i="222"/>
  <c r="P10" i="222"/>
  <c r="R10" i="222"/>
  <c r="T10" i="222"/>
  <c r="AH10" i="222"/>
  <c r="AJ10" i="222"/>
  <c r="AL10" i="222"/>
  <c r="P11" i="222"/>
  <c r="R11" i="222"/>
  <c r="T11" i="222"/>
  <c r="AH11" i="222"/>
  <c r="AJ11" i="222"/>
  <c r="AL11" i="222"/>
  <c r="P12" i="222"/>
  <c r="R12" i="222"/>
  <c r="T12" i="222"/>
  <c r="AH12" i="222"/>
  <c r="AJ12" i="222"/>
  <c r="AL12" i="222"/>
  <c r="P13" i="222"/>
  <c r="R13" i="222"/>
  <c r="T13" i="222"/>
  <c r="AH13" i="222"/>
  <c r="AJ13" i="222"/>
  <c r="AL13" i="222"/>
  <c r="E52" i="222"/>
  <c r="E53" i="222"/>
  <c r="E54" i="222"/>
  <c r="C41" i="222"/>
  <c r="D41" i="222" s="1"/>
  <c r="E41" i="222"/>
  <c r="F41" i="222" s="1"/>
  <c r="C42" i="222"/>
  <c r="D42" i="222" s="1"/>
  <c r="E42" i="222"/>
  <c r="F42" i="222" s="1"/>
  <c r="C43" i="222"/>
  <c r="D43" i="222" s="1"/>
  <c r="E43" i="222"/>
  <c r="F43" i="222" s="1"/>
  <c r="C64" i="222"/>
  <c r="E64" i="222"/>
  <c r="F64" i="222" s="1"/>
  <c r="C65" i="222"/>
  <c r="D65" i="222" s="1"/>
  <c r="E65" i="222"/>
  <c r="F65" i="222" s="1"/>
  <c r="C66" i="222"/>
  <c r="D66" i="222" s="1"/>
  <c r="E66" i="222"/>
  <c r="F66" i="222" s="1"/>
  <c r="C86" i="222"/>
  <c r="D86" i="222" s="1"/>
  <c r="E86" i="222"/>
  <c r="F86" i="222" s="1"/>
  <c r="C87" i="222"/>
  <c r="D87" i="222" s="1"/>
  <c r="E87" i="222"/>
  <c r="F87" i="222" s="1"/>
  <c r="C88" i="222"/>
  <c r="D88" i="222" s="1"/>
  <c r="E88" i="222"/>
  <c r="F88" i="222" s="1"/>
  <c r="C97" i="222"/>
  <c r="D97" i="222" s="1"/>
  <c r="E97" i="222"/>
  <c r="F97" i="222" s="1"/>
  <c r="C98" i="222"/>
  <c r="D98" i="222" s="1"/>
  <c r="E98" i="222"/>
  <c r="F98" i="222" s="1"/>
  <c r="C99" i="222"/>
  <c r="D99" i="222" s="1"/>
  <c r="E99" i="222"/>
  <c r="F99" i="222" s="1"/>
  <c r="C108" i="222"/>
  <c r="D108" i="222" s="1"/>
  <c r="E108" i="222"/>
  <c r="F108" i="222" s="1"/>
  <c r="C109" i="222"/>
  <c r="D109" i="222" s="1"/>
  <c r="E109" i="222"/>
  <c r="F109" i="222" s="1"/>
  <c r="C110" i="222"/>
  <c r="D110" i="222" s="1"/>
  <c r="E110" i="222"/>
  <c r="F110" i="222" s="1"/>
  <c r="C17" i="14"/>
  <c r="C10" i="14"/>
  <c r="G7" i="218"/>
  <c r="H7" i="218" s="1"/>
  <c r="U9" i="218" s="1"/>
  <c r="E7" i="218"/>
  <c r="F7" i="218" s="1"/>
  <c r="U10" i="218" s="1"/>
  <c r="C7" i="218"/>
  <c r="AZ847" i="186"/>
  <c r="AZ848" i="186"/>
  <c r="AZ849" i="186"/>
  <c r="AZ850" i="186"/>
  <c r="AZ851" i="186"/>
  <c r="AZ852" i="186"/>
  <c r="AZ853" i="186"/>
  <c r="AZ854" i="186"/>
  <c r="AZ855" i="186"/>
  <c r="AZ856" i="186"/>
  <c r="AZ857" i="186"/>
  <c r="AZ858" i="186"/>
  <c r="AZ859" i="186"/>
  <c r="AZ860" i="186"/>
  <c r="AZ861" i="186"/>
  <c r="AZ862" i="186"/>
  <c r="AZ863" i="186"/>
  <c r="AZ864" i="186"/>
  <c r="AZ865" i="186"/>
  <c r="AZ866" i="186"/>
  <c r="AZ867" i="186"/>
  <c r="AZ868" i="186"/>
  <c r="C41" i="14"/>
  <c r="C43" i="14"/>
  <c r="C42" i="14"/>
  <c r="G39" i="14"/>
  <c r="C49" i="14"/>
  <c r="C48" i="14"/>
  <c r="AZ806" i="186"/>
  <c r="AZ807" i="186"/>
  <c r="AZ808" i="186"/>
  <c r="AZ809" i="186"/>
  <c r="AZ810" i="186"/>
  <c r="AZ811" i="186"/>
  <c r="AZ812" i="186"/>
  <c r="AZ813" i="186"/>
  <c r="AZ814" i="186"/>
  <c r="AZ815" i="186"/>
  <c r="AZ816" i="186"/>
  <c r="AZ817" i="186"/>
  <c r="AZ818" i="186"/>
  <c r="AZ819" i="186"/>
  <c r="AZ820" i="186"/>
  <c r="AZ821" i="186"/>
  <c r="AZ822" i="186"/>
  <c r="AZ823" i="186"/>
  <c r="AZ824" i="186"/>
  <c r="AZ825" i="186"/>
  <c r="AZ826" i="186"/>
  <c r="AZ827" i="186"/>
  <c r="AZ828" i="186"/>
  <c r="AZ829" i="186"/>
  <c r="AZ830" i="186"/>
  <c r="AZ831" i="186"/>
  <c r="AZ832" i="186"/>
  <c r="AZ833" i="186"/>
  <c r="AZ834" i="186"/>
  <c r="AZ835" i="186"/>
  <c r="AZ836" i="186"/>
  <c r="AZ837" i="186"/>
  <c r="AZ838" i="186"/>
  <c r="AZ839" i="186"/>
  <c r="AZ840" i="186"/>
  <c r="AZ841" i="186"/>
  <c r="AZ842" i="186"/>
  <c r="AZ843" i="186"/>
  <c r="AZ844" i="186"/>
  <c r="AZ845" i="186"/>
  <c r="AZ846" i="186"/>
  <c r="J26" i="218"/>
  <c r="H26" i="218"/>
  <c r="F26" i="218"/>
  <c r="D26" i="218"/>
  <c r="J31" i="218"/>
  <c r="H31" i="218"/>
  <c r="F31" i="218"/>
  <c r="D31" i="218"/>
  <c r="D7" i="218"/>
  <c r="U8" i="218" s="1"/>
  <c r="AZ768" i="186"/>
  <c r="AZ769" i="186"/>
  <c r="AZ770" i="186"/>
  <c r="AZ771" i="186"/>
  <c r="AZ772" i="186"/>
  <c r="AZ773" i="186"/>
  <c r="AZ774" i="186"/>
  <c r="AZ775" i="186"/>
  <c r="AZ776" i="186"/>
  <c r="AZ777" i="186"/>
  <c r="AZ778" i="186"/>
  <c r="AZ779" i="186"/>
  <c r="AZ780" i="186"/>
  <c r="AZ781" i="186"/>
  <c r="AZ782" i="186"/>
  <c r="AZ783" i="186"/>
  <c r="AZ784" i="186"/>
  <c r="AZ785" i="186"/>
  <c r="AZ786" i="186"/>
  <c r="AZ787" i="186"/>
  <c r="AZ788" i="186"/>
  <c r="AZ789" i="186"/>
  <c r="AZ790" i="186"/>
  <c r="AZ791" i="186"/>
  <c r="AZ792" i="186"/>
  <c r="AZ793" i="186"/>
  <c r="AZ794" i="186"/>
  <c r="AZ795" i="186"/>
  <c r="AZ796" i="186"/>
  <c r="AZ797" i="186"/>
  <c r="AZ798" i="186"/>
  <c r="AZ799" i="186"/>
  <c r="AZ800" i="186"/>
  <c r="AZ801" i="186"/>
  <c r="AZ802" i="186"/>
  <c r="AZ803" i="186"/>
  <c r="AZ804" i="186"/>
  <c r="AZ805" i="186"/>
  <c r="O1" i="16"/>
  <c r="D2" i="220"/>
  <c r="I26" i="218"/>
  <c r="I27" i="218"/>
  <c r="J27" i="218" s="1"/>
  <c r="I28" i="218"/>
  <c r="J28" i="218" s="1"/>
  <c r="I29" i="218"/>
  <c r="J29" i="218" s="1"/>
  <c r="I30" i="218"/>
  <c r="J30" i="218" s="1"/>
  <c r="I31" i="218"/>
  <c r="I32" i="218"/>
  <c r="J32" i="218" s="1"/>
  <c r="I33" i="218"/>
  <c r="J33" i="218" s="1"/>
  <c r="I34" i="218"/>
  <c r="J34" i="218" s="1"/>
  <c r="I35" i="218"/>
  <c r="J35" i="218" s="1"/>
  <c r="I36" i="218"/>
  <c r="J36" i="218" s="1"/>
  <c r="I37" i="218"/>
  <c r="J37" i="218" s="1"/>
  <c r="I38" i="218"/>
  <c r="J38" i="218" s="1"/>
  <c r="I39" i="218"/>
  <c r="J39" i="218" s="1"/>
  <c r="I40" i="218"/>
  <c r="J40" i="218" s="1"/>
  <c r="I41" i="218"/>
  <c r="J41" i="218" s="1"/>
  <c r="I42" i="218"/>
  <c r="J42" i="218" s="1"/>
  <c r="AZ742" i="186"/>
  <c r="AZ743" i="186"/>
  <c r="AZ744" i="186"/>
  <c r="AZ745" i="186"/>
  <c r="AZ746" i="186"/>
  <c r="AZ747" i="186"/>
  <c r="AZ748" i="186"/>
  <c r="AZ749" i="186"/>
  <c r="AZ750" i="186"/>
  <c r="AZ751" i="186"/>
  <c r="AZ752" i="186"/>
  <c r="AZ753" i="186"/>
  <c r="AZ754" i="186"/>
  <c r="AZ755" i="186"/>
  <c r="AZ756" i="186"/>
  <c r="AZ757" i="186"/>
  <c r="AZ758" i="186"/>
  <c r="AZ759" i="186"/>
  <c r="AZ760" i="186"/>
  <c r="AZ761" i="186"/>
  <c r="AZ762" i="186"/>
  <c r="AZ763" i="186"/>
  <c r="AZ764" i="186"/>
  <c r="AZ765" i="186"/>
  <c r="AZ766" i="186"/>
  <c r="AZ767" i="186"/>
  <c r="H42" i="218"/>
  <c r="H41" i="218"/>
  <c r="H40" i="218"/>
  <c r="H39" i="218"/>
  <c r="H38" i="218"/>
  <c r="H37" i="218"/>
  <c r="H36" i="218"/>
  <c r="H35" i="218"/>
  <c r="H34" i="218"/>
  <c r="H33" i="218"/>
  <c r="H32" i="218"/>
  <c r="H30" i="218"/>
  <c r="H29" i="218"/>
  <c r="H28" i="218"/>
  <c r="H27" i="218"/>
  <c r="F42" i="218"/>
  <c r="F41" i="218"/>
  <c r="F40" i="218"/>
  <c r="F39" i="218"/>
  <c r="F38" i="218"/>
  <c r="F37" i="218"/>
  <c r="F36" i="218"/>
  <c r="F35" i="218"/>
  <c r="F34" i="218"/>
  <c r="F33" i="218"/>
  <c r="F32" i="218"/>
  <c r="F30" i="218"/>
  <c r="F29" i="218"/>
  <c r="F28" i="218"/>
  <c r="F27" i="218"/>
  <c r="F25" i="218"/>
  <c r="F24" i="218"/>
  <c r="F23" i="218"/>
  <c r="F22" i="218"/>
  <c r="F21" i="218"/>
  <c r="F20" i="218"/>
  <c r="F19" i="218"/>
  <c r="F18" i="218"/>
  <c r="F17" i="218"/>
  <c r="F16" i="218"/>
  <c r="F15" i="218"/>
  <c r="F14" i="218"/>
  <c r="F13" i="218"/>
  <c r="F12" i="218"/>
  <c r="F11" i="218"/>
  <c r="F10" i="218"/>
  <c r="F9" i="218"/>
  <c r="F8" i="218"/>
  <c r="D42" i="218"/>
  <c r="D41" i="218"/>
  <c r="D40" i="218"/>
  <c r="D39" i="218"/>
  <c r="D38" i="218"/>
  <c r="D37" i="218"/>
  <c r="D36" i="218"/>
  <c r="D35" i="218"/>
  <c r="D34" i="218"/>
  <c r="D33" i="218"/>
  <c r="D32" i="218"/>
  <c r="D30" i="218"/>
  <c r="D29" i="218"/>
  <c r="D28" i="218"/>
  <c r="D27" i="218"/>
  <c r="D25" i="218"/>
  <c r="D24" i="218"/>
  <c r="D23" i="218"/>
  <c r="D22" i="218"/>
  <c r="D21" i="218"/>
  <c r="D20" i="218"/>
  <c r="D19" i="218"/>
  <c r="D18" i="218"/>
  <c r="D17" i="218"/>
  <c r="D16" i="218"/>
  <c r="D15" i="218"/>
  <c r="D14" i="218"/>
  <c r="D13" i="218"/>
  <c r="D12" i="218"/>
  <c r="D11" i="218"/>
  <c r="D10" i="218"/>
  <c r="D9" i="218"/>
  <c r="D8" i="218"/>
  <c r="AZ740" i="186"/>
  <c r="AZ741" i="186"/>
  <c r="AZ730" i="186"/>
  <c r="AZ731" i="186"/>
  <c r="AZ732" i="186"/>
  <c r="AZ733" i="186"/>
  <c r="AZ734" i="186"/>
  <c r="AZ735" i="186"/>
  <c r="AZ736" i="186"/>
  <c r="AZ737" i="186"/>
  <c r="AZ738" i="186"/>
  <c r="AZ739" i="186"/>
  <c r="C12" i="14"/>
  <c r="C11" i="14"/>
  <c r="C15" i="14"/>
  <c r="C16" i="14"/>
  <c r="C14" i="14"/>
  <c r="C13" i="14"/>
  <c r="C7" i="14"/>
  <c r="C6" i="14"/>
  <c r="C5" i="14"/>
  <c r="C4" i="14"/>
  <c r="C3" i="14"/>
  <c r="AZ726" i="186"/>
  <c r="AZ727" i="186"/>
  <c r="AZ728" i="186"/>
  <c r="AZ729" i="186"/>
  <c r="AZ721" i="186"/>
  <c r="AZ722" i="186"/>
  <c r="AZ723" i="186"/>
  <c r="AZ724" i="186"/>
  <c r="AZ725" i="186"/>
  <c r="AZ720" i="186"/>
  <c r="AZ702" i="186"/>
  <c r="AZ703" i="186"/>
  <c r="AZ704" i="186"/>
  <c r="AZ705" i="186"/>
  <c r="AZ706" i="186"/>
  <c r="AZ707" i="186"/>
  <c r="AZ708" i="186"/>
  <c r="AZ709" i="186"/>
  <c r="AZ710" i="186"/>
  <c r="AZ711" i="186"/>
  <c r="AZ712" i="186"/>
  <c r="AZ713" i="186"/>
  <c r="AZ714" i="186"/>
  <c r="AZ715" i="186"/>
  <c r="AZ716" i="186"/>
  <c r="AZ717" i="186"/>
  <c r="AZ718" i="186"/>
  <c r="AZ719" i="186"/>
  <c r="J15" i="80"/>
  <c r="K15" i="80" s="1"/>
  <c r="J14" i="80"/>
  <c r="K14" i="80" s="1"/>
  <c r="K9" i="80"/>
  <c r="K8" i="80" s="1"/>
  <c r="J9" i="80"/>
  <c r="J8" i="80" s="1"/>
  <c r="G9" i="80"/>
  <c r="G8" i="80" s="1"/>
  <c r="F9" i="80"/>
  <c r="F8" i="80" s="1"/>
  <c r="E9" i="80"/>
  <c r="E8" i="80" s="1"/>
  <c r="N33" i="16"/>
  <c r="N32" i="16" s="1"/>
  <c r="M33" i="16"/>
  <c r="M32" i="16" s="1"/>
  <c r="K33" i="16"/>
  <c r="K32" i="16" s="1"/>
  <c r="J33" i="16"/>
  <c r="J32" i="16" s="1"/>
  <c r="I33" i="16"/>
  <c r="I32" i="16" s="1"/>
  <c r="H33" i="16"/>
  <c r="H32" i="16" s="1"/>
  <c r="G33" i="16"/>
  <c r="G32" i="16" s="1"/>
  <c r="F33" i="16"/>
  <c r="F32" i="16" s="1"/>
  <c r="E33" i="16"/>
  <c r="E32" i="16" s="1"/>
  <c r="D33" i="16"/>
  <c r="D32" i="16" s="1"/>
  <c r="C33" i="16"/>
  <c r="C32" i="16" s="1"/>
  <c r="B33" i="16"/>
  <c r="B32" i="16" s="1"/>
  <c r="N1" i="16"/>
  <c r="AZ9" i="186"/>
  <c r="AZ10" i="186"/>
  <c r="AZ11" i="186"/>
  <c r="AZ12" i="186"/>
  <c r="AZ13" i="186"/>
  <c r="AZ14" i="186"/>
  <c r="AZ15" i="186"/>
  <c r="AZ16" i="186"/>
  <c r="AZ17" i="186"/>
  <c r="AZ18" i="186"/>
  <c r="AZ19" i="186"/>
  <c r="AZ20" i="186"/>
  <c r="AZ21" i="186"/>
  <c r="AZ22" i="186"/>
  <c r="AZ23" i="186"/>
  <c r="AZ24" i="186"/>
  <c r="AZ25" i="186"/>
  <c r="AZ26" i="186"/>
  <c r="AZ27" i="186"/>
  <c r="AZ28" i="186"/>
  <c r="AZ29" i="186"/>
  <c r="AZ30" i="186"/>
  <c r="AZ31" i="186"/>
  <c r="AZ32" i="186"/>
  <c r="AZ33" i="186"/>
  <c r="AZ34" i="186"/>
  <c r="AZ35" i="186"/>
  <c r="AZ36" i="186"/>
  <c r="AZ37" i="186"/>
  <c r="AZ38" i="186"/>
  <c r="AZ39" i="186"/>
  <c r="AZ40" i="186"/>
  <c r="AZ41" i="186"/>
  <c r="AZ42" i="186"/>
  <c r="AZ43" i="186"/>
  <c r="AZ44" i="186"/>
  <c r="AZ45" i="186"/>
  <c r="AZ46" i="186"/>
  <c r="AZ47" i="186"/>
  <c r="AZ48" i="186"/>
  <c r="AZ49" i="186"/>
  <c r="AZ50" i="186"/>
  <c r="AZ51" i="186"/>
  <c r="AZ52" i="186"/>
  <c r="AZ53" i="186"/>
  <c r="AZ54" i="186"/>
  <c r="AZ55" i="186"/>
  <c r="AZ56" i="186"/>
  <c r="AZ57" i="186"/>
  <c r="AZ58" i="186"/>
  <c r="AZ59" i="186"/>
  <c r="AZ60" i="186"/>
  <c r="AZ61" i="186"/>
  <c r="AZ62" i="186"/>
  <c r="AZ63" i="186"/>
  <c r="AZ64" i="186"/>
  <c r="AZ65" i="186"/>
  <c r="AZ66" i="186"/>
  <c r="AZ67" i="186"/>
  <c r="AZ68" i="186"/>
  <c r="AZ69" i="186"/>
  <c r="AZ70" i="186"/>
  <c r="AZ71" i="186"/>
  <c r="AZ72" i="186"/>
  <c r="AZ73" i="186"/>
  <c r="AZ74" i="186"/>
  <c r="AZ75" i="186"/>
  <c r="AZ76" i="186"/>
  <c r="AZ77" i="186"/>
  <c r="AZ78" i="186"/>
  <c r="AZ79" i="186"/>
  <c r="AZ80" i="186"/>
  <c r="AZ81" i="186"/>
  <c r="AZ82" i="186"/>
  <c r="AZ83" i="186"/>
  <c r="AZ84" i="186"/>
  <c r="AZ85" i="186"/>
  <c r="AZ86" i="186"/>
  <c r="AZ87" i="186"/>
  <c r="AZ88" i="186"/>
  <c r="AZ89" i="186"/>
  <c r="AZ90" i="186"/>
  <c r="AZ91" i="186"/>
  <c r="AZ92" i="186"/>
  <c r="AZ93" i="186"/>
  <c r="AZ94" i="186"/>
  <c r="AZ95" i="186"/>
  <c r="AZ96" i="186"/>
  <c r="AZ97" i="186"/>
  <c r="AZ98" i="186"/>
  <c r="AZ99" i="186"/>
  <c r="AZ100" i="186"/>
  <c r="AZ101" i="186"/>
  <c r="AZ102" i="186"/>
  <c r="AZ103" i="186"/>
  <c r="AZ104" i="186"/>
  <c r="AZ105" i="186"/>
  <c r="AZ106" i="186"/>
  <c r="AZ107" i="186"/>
  <c r="AZ108" i="186"/>
  <c r="AZ109" i="186"/>
  <c r="AZ110" i="186"/>
  <c r="AZ111" i="186"/>
  <c r="AZ112" i="186"/>
  <c r="AZ113" i="186"/>
  <c r="AZ114" i="186"/>
  <c r="AZ115" i="186"/>
  <c r="AZ116" i="186"/>
  <c r="AZ117" i="186"/>
  <c r="AZ118" i="186"/>
  <c r="AZ119" i="186"/>
  <c r="AZ120" i="186"/>
  <c r="AZ121" i="186"/>
  <c r="AZ122" i="186"/>
  <c r="AZ123" i="186"/>
  <c r="AZ124" i="186"/>
  <c r="AZ125" i="186"/>
  <c r="AZ126" i="186"/>
  <c r="AZ127" i="186"/>
  <c r="AZ128" i="186"/>
  <c r="AZ129" i="186"/>
  <c r="AZ130" i="186"/>
  <c r="AZ131" i="186"/>
  <c r="AZ132" i="186"/>
  <c r="AZ133" i="186"/>
  <c r="AZ134" i="186"/>
  <c r="AZ135" i="186"/>
  <c r="AZ136" i="186"/>
  <c r="AZ137" i="186"/>
  <c r="AZ138" i="186"/>
  <c r="AZ139" i="186"/>
  <c r="H139" i="193"/>
  <c r="F139" i="193"/>
  <c r="H138" i="193"/>
  <c r="F138" i="193"/>
  <c r="H137" i="193"/>
  <c r="F137" i="193"/>
  <c r="H136" i="193"/>
  <c r="F136" i="193"/>
  <c r="H135" i="193"/>
  <c r="F135" i="193"/>
  <c r="H134" i="193"/>
  <c r="F134" i="193"/>
  <c r="H133" i="193"/>
  <c r="F133" i="193"/>
  <c r="H132" i="193"/>
  <c r="F132" i="193"/>
  <c r="H131" i="193"/>
  <c r="F131" i="193"/>
  <c r="H130" i="193"/>
  <c r="F130" i="193"/>
  <c r="H128" i="193"/>
  <c r="F128" i="193"/>
  <c r="H127" i="193"/>
  <c r="F127" i="193"/>
  <c r="H126" i="193"/>
  <c r="F126" i="193"/>
  <c r="H125" i="193"/>
  <c r="F125" i="193"/>
  <c r="H124" i="193"/>
  <c r="F124" i="193"/>
  <c r="H123" i="193"/>
  <c r="F123" i="193"/>
  <c r="H122" i="193"/>
  <c r="F122" i="193"/>
  <c r="H121" i="193"/>
  <c r="F121" i="193"/>
  <c r="H120" i="193"/>
  <c r="F120" i="193"/>
  <c r="H119" i="193"/>
  <c r="F119" i="193"/>
  <c r="H118" i="193"/>
  <c r="F118" i="193"/>
  <c r="H117" i="193"/>
  <c r="F117" i="193"/>
  <c r="H116" i="193"/>
  <c r="F116" i="193"/>
  <c r="H115" i="193"/>
  <c r="F115" i="193"/>
  <c r="H114" i="193"/>
  <c r="F114" i="193"/>
  <c r="H113" i="193"/>
  <c r="F113" i="193"/>
  <c r="H112" i="193"/>
  <c r="F112" i="193"/>
  <c r="H111" i="193"/>
  <c r="F111" i="193"/>
  <c r="H110" i="193"/>
  <c r="F110" i="193"/>
  <c r="H109" i="193"/>
  <c r="F109" i="193"/>
  <c r="H108" i="193"/>
  <c r="F108" i="193"/>
  <c r="H107" i="193"/>
  <c r="F107" i="193"/>
  <c r="H106" i="193"/>
  <c r="F106" i="193"/>
  <c r="H104" i="193"/>
  <c r="F104" i="193"/>
  <c r="H103" i="193"/>
  <c r="F103" i="193"/>
  <c r="H102" i="193"/>
  <c r="F102" i="193"/>
  <c r="H101" i="193"/>
  <c r="F101" i="193"/>
  <c r="H100" i="193"/>
  <c r="F100" i="193"/>
  <c r="H99" i="193"/>
  <c r="F99" i="193"/>
  <c r="H98" i="193"/>
  <c r="F98" i="193"/>
  <c r="H97" i="193"/>
  <c r="F97" i="193"/>
  <c r="H96" i="193"/>
  <c r="F96" i="193"/>
  <c r="H95" i="193"/>
  <c r="F95" i="193"/>
  <c r="H94" i="193"/>
  <c r="F94" i="193"/>
  <c r="H93" i="193"/>
  <c r="F93" i="193"/>
  <c r="H92" i="193"/>
  <c r="F92" i="193"/>
  <c r="H91" i="193"/>
  <c r="F91" i="193"/>
  <c r="H90" i="193"/>
  <c r="F90" i="193"/>
  <c r="H89" i="193"/>
  <c r="F89" i="193"/>
  <c r="H88" i="193"/>
  <c r="F88" i="193"/>
  <c r="H87" i="193"/>
  <c r="F87" i="193"/>
  <c r="H86" i="193"/>
  <c r="F86" i="193"/>
  <c r="H85" i="193"/>
  <c r="F85" i="193"/>
  <c r="H84" i="193"/>
  <c r="F84" i="193"/>
  <c r="H83" i="193"/>
  <c r="F83" i="193"/>
  <c r="H82" i="193"/>
  <c r="F82" i="193"/>
  <c r="H80" i="193"/>
  <c r="F80" i="193"/>
  <c r="H79" i="193"/>
  <c r="F79" i="193"/>
  <c r="H78" i="193"/>
  <c r="F78" i="193"/>
  <c r="H77" i="193"/>
  <c r="F77" i="193"/>
  <c r="H76" i="193"/>
  <c r="F76" i="193"/>
  <c r="H75" i="193"/>
  <c r="F75" i="193"/>
  <c r="H74" i="193"/>
  <c r="F74" i="193"/>
  <c r="H73" i="193"/>
  <c r="F73" i="193"/>
  <c r="H72" i="193"/>
  <c r="F72" i="193"/>
  <c r="H71" i="193"/>
  <c r="F71" i="193"/>
  <c r="H70" i="193"/>
  <c r="F70" i="193"/>
  <c r="H69" i="193"/>
  <c r="F69" i="193"/>
  <c r="H68" i="193"/>
  <c r="F68" i="193"/>
  <c r="H67" i="193"/>
  <c r="F67" i="193"/>
  <c r="H66" i="193"/>
  <c r="F66" i="193"/>
  <c r="H65" i="193"/>
  <c r="F65" i="193"/>
  <c r="H64" i="193"/>
  <c r="F64" i="193"/>
  <c r="H62" i="193"/>
  <c r="F62" i="193"/>
  <c r="H61" i="193"/>
  <c r="F61" i="193"/>
  <c r="H60" i="193"/>
  <c r="F60" i="193"/>
  <c r="H59" i="193"/>
  <c r="F59" i="193"/>
  <c r="H58" i="193"/>
  <c r="F58" i="193"/>
  <c r="H57" i="193"/>
  <c r="F57" i="193"/>
  <c r="H56" i="193"/>
  <c r="F56" i="193"/>
  <c r="H55" i="193"/>
  <c r="F55" i="193"/>
  <c r="H54" i="193"/>
  <c r="F54" i="193"/>
  <c r="H53" i="193"/>
  <c r="F53" i="193"/>
  <c r="H52" i="193"/>
  <c r="F52" i="193"/>
  <c r="H51" i="193"/>
  <c r="F51" i="193"/>
  <c r="H50" i="193"/>
  <c r="F50" i="193"/>
  <c r="H49" i="193"/>
  <c r="F49" i="193"/>
  <c r="H48" i="193"/>
  <c r="F48" i="193"/>
  <c r="H47" i="193"/>
  <c r="F47" i="193"/>
  <c r="H46" i="193"/>
  <c r="F46" i="193"/>
  <c r="H45" i="193"/>
  <c r="F45" i="193"/>
  <c r="H44" i="193"/>
  <c r="F44" i="193"/>
  <c r="H42" i="193"/>
  <c r="F42" i="193"/>
  <c r="H41" i="193"/>
  <c r="F41" i="193"/>
  <c r="H40" i="193"/>
  <c r="F40" i="193"/>
  <c r="H39" i="193"/>
  <c r="F39" i="193"/>
  <c r="H38" i="193"/>
  <c r="F38" i="193"/>
  <c r="H37" i="193"/>
  <c r="F37" i="193"/>
  <c r="H36" i="193"/>
  <c r="F36" i="193"/>
  <c r="H35" i="193"/>
  <c r="F35" i="193"/>
  <c r="H34" i="193"/>
  <c r="F34" i="193"/>
  <c r="H33" i="193"/>
  <c r="F33" i="193"/>
  <c r="H31" i="193"/>
  <c r="F31" i="193"/>
  <c r="H30" i="193"/>
  <c r="F30" i="193"/>
  <c r="H29" i="193"/>
  <c r="F29" i="193"/>
  <c r="H28" i="193"/>
  <c r="F28" i="193"/>
  <c r="H27" i="193"/>
  <c r="F27" i="193"/>
  <c r="H26" i="193"/>
  <c r="F26" i="193"/>
  <c r="H25" i="193"/>
  <c r="F25" i="193"/>
  <c r="H24" i="193"/>
  <c r="F24" i="193"/>
  <c r="H23" i="193"/>
  <c r="F23" i="193"/>
  <c r="H22" i="193"/>
  <c r="F22" i="193"/>
  <c r="H21" i="193"/>
  <c r="F21" i="193"/>
  <c r="H19" i="193"/>
  <c r="F19" i="193"/>
  <c r="H18" i="193"/>
  <c r="F18" i="193"/>
  <c r="H17" i="193"/>
  <c r="F17" i="193"/>
  <c r="H16" i="193"/>
  <c r="F16" i="193"/>
  <c r="H15" i="193"/>
  <c r="F15" i="193"/>
  <c r="H14" i="193"/>
  <c r="F14" i="193"/>
  <c r="H12" i="193"/>
  <c r="F12" i="193"/>
  <c r="H11" i="193"/>
  <c r="F11" i="193"/>
  <c r="H10" i="193"/>
  <c r="F10" i="193"/>
  <c r="H9" i="193"/>
  <c r="F9" i="193"/>
  <c r="H8" i="193"/>
  <c r="F8" i="193"/>
  <c r="H7" i="193"/>
  <c r="F7" i="193"/>
  <c r="D139" i="193"/>
  <c r="D138" i="193"/>
  <c r="D137" i="193"/>
  <c r="D136" i="193"/>
  <c r="D135" i="193"/>
  <c r="D134" i="193"/>
  <c r="D133" i="193"/>
  <c r="D132" i="193"/>
  <c r="D131" i="193"/>
  <c r="D130" i="193"/>
  <c r="D128" i="193"/>
  <c r="D127" i="193"/>
  <c r="D126" i="193"/>
  <c r="D125" i="193"/>
  <c r="D124" i="193"/>
  <c r="D123" i="193"/>
  <c r="D122" i="193"/>
  <c r="D121" i="193"/>
  <c r="D120" i="193"/>
  <c r="D119" i="193"/>
  <c r="D118" i="193"/>
  <c r="D117" i="193"/>
  <c r="D116" i="193"/>
  <c r="D115" i="193"/>
  <c r="D114" i="193"/>
  <c r="D113" i="193"/>
  <c r="D112" i="193"/>
  <c r="D111" i="193"/>
  <c r="D110" i="193"/>
  <c r="D109" i="193"/>
  <c r="D108" i="193"/>
  <c r="D107" i="193"/>
  <c r="D106" i="193"/>
  <c r="D104" i="193"/>
  <c r="D103" i="193"/>
  <c r="D102" i="193"/>
  <c r="D101" i="193"/>
  <c r="D100" i="193"/>
  <c r="D99" i="193"/>
  <c r="D98" i="193"/>
  <c r="D97" i="193"/>
  <c r="D96" i="193"/>
  <c r="D95" i="193"/>
  <c r="D94" i="193"/>
  <c r="D93" i="193"/>
  <c r="D92" i="193"/>
  <c r="D91" i="193"/>
  <c r="D90" i="193"/>
  <c r="D89" i="193"/>
  <c r="D88" i="193"/>
  <c r="D87" i="193"/>
  <c r="D86" i="193"/>
  <c r="D85" i="193"/>
  <c r="D84" i="193"/>
  <c r="D83" i="193"/>
  <c r="D82" i="193"/>
  <c r="D80" i="193"/>
  <c r="D79" i="193"/>
  <c r="D78" i="193"/>
  <c r="D77" i="193"/>
  <c r="D76" i="193"/>
  <c r="D75" i="193"/>
  <c r="D74" i="193"/>
  <c r="D73" i="193"/>
  <c r="D72" i="193"/>
  <c r="D71" i="193"/>
  <c r="D70" i="193"/>
  <c r="D69" i="193"/>
  <c r="D68" i="193"/>
  <c r="D67" i="193"/>
  <c r="D66" i="193"/>
  <c r="D65" i="193"/>
  <c r="D64" i="193"/>
  <c r="D62" i="193"/>
  <c r="D61" i="193"/>
  <c r="D60" i="193"/>
  <c r="D59" i="193"/>
  <c r="D58" i="193"/>
  <c r="D57" i="193"/>
  <c r="D56" i="193"/>
  <c r="D55" i="193"/>
  <c r="D54" i="193"/>
  <c r="D53" i="193"/>
  <c r="D52" i="193"/>
  <c r="D51" i="193"/>
  <c r="D50" i="193"/>
  <c r="D49" i="193"/>
  <c r="D48" i="193"/>
  <c r="D47" i="193"/>
  <c r="D46" i="193"/>
  <c r="D45" i="193"/>
  <c r="D44" i="193"/>
  <c r="D42" i="193"/>
  <c r="D41" i="193"/>
  <c r="D40" i="193"/>
  <c r="D39" i="193"/>
  <c r="D38" i="193"/>
  <c r="D37" i="193"/>
  <c r="D36" i="193"/>
  <c r="D35" i="193"/>
  <c r="D34" i="193"/>
  <c r="D33" i="193"/>
  <c r="D31" i="193"/>
  <c r="D30" i="193"/>
  <c r="D29" i="193"/>
  <c r="D28" i="193"/>
  <c r="D27" i="193"/>
  <c r="D26" i="193"/>
  <c r="D25" i="193"/>
  <c r="D24" i="193"/>
  <c r="D23" i="193"/>
  <c r="D22" i="193"/>
  <c r="D21" i="193"/>
  <c r="D19" i="193"/>
  <c r="D18" i="193"/>
  <c r="D17" i="193"/>
  <c r="D16" i="193"/>
  <c r="D15" i="193"/>
  <c r="D14" i="193"/>
  <c r="D12" i="193"/>
  <c r="D11" i="193"/>
  <c r="D10" i="193"/>
  <c r="D9" i="193"/>
  <c r="D8" i="193"/>
  <c r="D7" i="193"/>
  <c r="AZ140" i="186"/>
  <c r="AZ141" i="186"/>
  <c r="AZ142" i="186"/>
  <c r="AZ143" i="186"/>
  <c r="AZ144" i="186"/>
  <c r="AZ145" i="186"/>
  <c r="AZ146" i="186"/>
  <c r="AZ147" i="186"/>
  <c r="AZ148" i="186"/>
  <c r="AZ149" i="186"/>
  <c r="AZ150" i="186"/>
  <c r="AZ151" i="186"/>
  <c r="AZ152" i="186"/>
  <c r="AZ153" i="186"/>
  <c r="AZ154" i="186"/>
  <c r="AZ155" i="186"/>
  <c r="AZ156" i="186"/>
  <c r="AZ157" i="186"/>
  <c r="AZ158" i="186"/>
  <c r="AZ159" i="186"/>
  <c r="AZ160" i="186"/>
  <c r="AZ161" i="186"/>
  <c r="AZ162" i="186"/>
  <c r="AZ163" i="186"/>
  <c r="AZ164" i="186"/>
  <c r="AZ165" i="186"/>
  <c r="AZ166" i="186"/>
  <c r="AZ167" i="186"/>
  <c r="AZ168" i="186"/>
  <c r="AZ169" i="186"/>
  <c r="AZ170" i="186"/>
  <c r="AZ171" i="186"/>
  <c r="AZ172" i="186"/>
  <c r="AZ173" i="186"/>
  <c r="AZ174" i="186"/>
  <c r="AZ175" i="186"/>
  <c r="AZ176" i="186"/>
  <c r="AZ177" i="186"/>
  <c r="AZ178" i="186"/>
  <c r="AZ179" i="186"/>
  <c r="AZ180" i="186"/>
  <c r="AZ181" i="186"/>
  <c r="AZ182" i="186"/>
  <c r="AZ183" i="186"/>
  <c r="AZ184" i="186"/>
  <c r="AZ185" i="186"/>
  <c r="AZ186" i="186"/>
  <c r="AZ187" i="186"/>
  <c r="AZ188" i="186"/>
  <c r="AZ189" i="186"/>
  <c r="AZ190" i="186"/>
  <c r="AZ191" i="186"/>
  <c r="AZ192" i="186"/>
  <c r="AZ193" i="186"/>
  <c r="AZ194" i="186"/>
  <c r="AZ195" i="186"/>
  <c r="AZ196" i="186"/>
  <c r="AZ197" i="186"/>
  <c r="AZ198" i="186"/>
  <c r="AZ199" i="186"/>
  <c r="AZ200" i="186"/>
  <c r="AZ201" i="186"/>
  <c r="AZ202" i="186"/>
  <c r="AZ203" i="186"/>
  <c r="AZ204" i="186"/>
  <c r="AZ205" i="186"/>
  <c r="AZ206" i="186"/>
  <c r="AZ207" i="186"/>
  <c r="AZ208" i="186"/>
  <c r="AZ209" i="186"/>
  <c r="AZ210" i="186"/>
  <c r="AZ211" i="186"/>
  <c r="AZ212" i="186"/>
  <c r="AZ213" i="186"/>
  <c r="AZ214" i="186"/>
  <c r="AZ215" i="186"/>
  <c r="AZ216" i="186"/>
  <c r="AZ217" i="186"/>
  <c r="AZ218" i="186"/>
  <c r="AZ219" i="186"/>
  <c r="AZ220" i="186"/>
  <c r="AZ221" i="186"/>
  <c r="AZ222" i="186"/>
  <c r="AZ223" i="186"/>
  <c r="AZ224" i="186"/>
  <c r="AZ225" i="186"/>
  <c r="AZ226" i="186"/>
  <c r="AZ227" i="186"/>
  <c r="AZ228" i="186"/>
  <c r="AZ229" i="186"/>
  <c r="AZ230" i="186"/>
  <c r="AZ231" i="186"/>
  <c r="AZ232" i="186"/>
  <c r="AZ233" i="186"/>
  <c r="AZ234" i="186"/>
  <c r="AZ235" i="186"/>
  <c r="AZ236" i="186"/>
  <c r="AZ237" i="186"/>
  <c r="AZ238" i="186"/>
  <c r="AZ239" i="186"/>
  <c r="AZ240" i="186"/>
  <c r="AZ241" i="186"/>
  <c r="AZ242" i="186"/>
  <c r="AZ243" i="186"/>
  <c r="AZ244" i="186"/>
  <c r="AZ245" i="186"/>
  <c r="AZ246" i="186"/>
  <c r="AZ247" i="186"/>
  <c r="AZ248" i="186"/>
  <c r="AZ249" i="186"/>
  <c r="AZ250" i="186"/>
  <c r="AZ251" i="186"/>
  <c r="AZ252" i="186"/>
  <c r="AZ253" i="186"/>
  <c r="AZ254" i="186"/>
  <c r="AZ255" i="186"/>
  <c r="AZ256" i="186"/>
  <c r="AZ257" i="186"/>
  <c r="AZ258" i="186"/>
  <c r="AZ259" i="186"/>
  <c r="AZ260" i="186"/>
  <c r="AZ261" i="186"/>
  <c r="AZ262" i="186"/>
  <c r="AZ263" i="186"/>
  <c r="AZ264" i="186"/>
  <c r="AZ265" i="186"/>
  <c r="AZ266" i="186"/>
  <c r="AZ267" i="186"/>
  <c r="AZ268" i="186"/>
  <c r="AZ269" i="186"/>
  <c r="AZ270" i="186"/>
  <c r="AZ271" i="186"/>
  <c r="AZ272" i="186"/>
  <c r="AZ273" i="186"/>
  <c r="AZ274" i="186"/>
  <c r="AZ275" i="186"/>
  <c r="AZ276" i="186"/>
  <c r="AZ277" i="186"/>
  <c r="AZ278" i="186"/>
  <c r="AZ279" i="186"/>
  <c r="AZ280" i="186"/>
  <c r="AZ281" i="186"/>
  <c r="AZ282" i="186"/>
  <c r="AZ283" i="186"/>
  <c r="AZ284" i="186"/>
  <c r="AZ285" i="186"/>
  <c r="AZ286" i="186"/>
  <c r="AZ287" i="186"/>
  <c r="AZ288" i="186"/>
  <c r="AZ289" i="186"/>
  <c r="AZ290" i="186"/>
  <c r="AZ291" i="186"/>
  <c r="AZ292" i="186"/>
  <c r="AZ293" i="186"/>
  <c r="AZ294" i="186"/>
  <c r="AZ295" i="186"/>
  <c r="AZ296" i="186"/>
  <c r="AZ297" i="186"/>
  <c r="AZ298" i="186"/>
  <c r="AZ299" i="186"/>
  <c r="AZ300" i="186"/>
  <c r="AZ301" i="186"/>
  <c r="AZ302" i="186"/>
  <c r="AZ303" i="186"/>
  <c r="AZ304" i="186"/>
  <c r="AZ305" i="186"/>
  <c r="AZ306" i="186"/>
  <c r="AZ307" i="186"/>
  <c r="AZ308" i="186"/>
  <c r="AZ309" i="186"/>
  <c r="AZ310" i="186"/>
  <c r="AZ311" i="186"/>
  <c r="AZ312" i="186"/>
  <c r="AZ313" i="186"/>
  <c r="AZ314" i="186"/>
  <c r="AZ315" i="186"/>
  <c r="AZ316" i="186"/>
  <c r="AZ317" i="186"/>
  <c r="AZ318" i="186"/>
  <c r="AZ319" i="186"/>
  <c r="AZ320" i="186"/>
  <c r="AZ321" i="186"/>
  <c r="AZ322" i="186"/>
  <c r="AZ323" i="186"/>
  <c r="AZ324" i="186"/>
  <c r="AZ325" i="186"/>
  <c r="AZ326" i="186"/>
  <c r="AZ327" i="186"/>
  <c r="AZ328" i="186"/>
  <c r="AZ329" i="186"/>
  <c r="AZ330" i="186"/>
  <c r="AZ331" i="186"/>
  <c r="AZ332" i="186"/>
  <c r="AZ333" i="186"/>
  <c r="AZ334" i="186"/>
  <c r="AZ335" i="186"/>
  <c r="AZ336" i="186"/>
  <c r="AZ337" i="186"/>
  <c r="AZ338" i="186"/>
  <c r="AZ339" i="186"/>
  <c r="AZ340" i="186"/>
  <c r="AZ341" i="186"/>
  <c r="AZ342" i="186"/>
  <c r="AZ343" i="186"/>
  <c r="AZ344" i="186"/>
  <c r="AZ345" i="186"/>
  <c r="AZ346" i="186"/>
  <c r="AZ347" i="186"/>
  <c r="AZ348" i="186"/>
  <c r="AZ349" i="186"/>
  <c r="AZ350" i="186"/>
  <c r="AZ351" i="186"/>
  <c r="AZ352" i="186"/>
  <c r="AZ353" i="186"/>
  <c r="AZ354" i="186"/>
  <c r="AZ355" i="186"/>
  <c r="AZ356" i="186"/>
  <c r="AZ357" i="186"/>
  <c r="AZ358" i="186"/>
  <c r="AZ359" i="186"/>
  <c r="AZ360" i="186"/>
  <c r="AZ361" i="186"/>
  <c r="AZ362" i="186"/>
  <c r="AZ363" i="186"/>
  <c r="AZ364" i="186"/>
  <c r="AZ365" i="186"/>
  <c r="AZ366" i="186"/>
  <c r="AZ367" i="186"/>
  <c r="AZ368" i="186"/>
  <c r="AZ369" i="186"/>
  <c r="AZ370" i="186"/>
  <c r="AZ371" i="186"/>
  <c r="AZ372" i="186"/>
  <c r="AZ373" i="186"/>
  <c r="AZ374" i="186"/>
  <c r="AZ375" i="186"/>
  <c r="AZ376" i="186"/>
  <c r="AZ377" i="186"/>
  <c r="AZ378" i="186"/>
  <c r="AZ379" i="186"/>
  <c r="AZ380" i="186"/>
  <c r="AZ381" i="186"/>
  <c r="AZ382" i="186"/>
  <c r="AZ383" i="186"/>
  <c r="AZ384" i="186"/>
  <c r="AZ385" i="186"/>
  <c r="AZ386" i="186"/>
  <c r="AZ387" i="186"/>
  <c r="AZ388" i="186"/>
  <c r="AZ389" i="186"/>
  <c r="AZ390" i="186"/>
  <c r="AZ391" i="186"/>
  <c r="AZ392" i="186"/>
  <c r="AZ393" i="186"/>
  <c r="AZ394" i="186"/>
  <c r="AZ395" i="186"/>
  <c r="AZ396" i="186"/>
  <c r="AZ397" i="186"/>
  <c r="AZ398" i="186"/>
  <c r="AZ399" i="186"/>
  <c r="AZ400" i="186"/>
  <c r="AZ401" i="186"/>
  <c r="AZ402" i="186"/>
  <c r="AZ403" i="186"/>
  <c r="AZ404" i="186"/>
  <c r="AZ405" i="186"/>
  <c r="AZ406" i="186"/>
  <c r="AZ407" i="186"/>
  <c r="AZ408" i="186"/>
  <c r="AZ409" i="186"/>
  <c r="AZ410" i="186"/>
  <c r="AZ411" i="186"/>
  <c r="AZ412" i="186"/>
  <c r="AZ413" i="186"/>
  <c r="AZ414" i="186"/>
  <c r="AZ415" i="186"/>
  <c r="AZ416" i="186"/>
  <c r="AZ417" i="186"/>
  <c r="AZ418" i="186"/>
  <c r="AZ419" i="186"/>
  <c r="AZ420" i="186"/>
  <c r="AZ421" i="186"/>
  <c r="AZ422" i="186"/>
  <c r="AZ423" i="186"/>
  <c r="AZ424" i="186"/>
  <c r="AZ425" i="186"/>
  <c r="AZ426" i="186"/>
  <c r="AZ427" i="186"/>
  <c r="AZ428" i="186"/>
  <c r="AZ429" i="186"/>
  <c r="AZ430" i="186"/>
  <c r="AZ431" i="186"/>
  <c r="AZ432" i="186"/>
  <c r="AZ433" i="186"/>
  <c r="AZ434" i="186"/>
  <c r="AZ435" i="186"/>
  <c r="AZ436" i="186"/>
  <c r="AZ437" i="186"/>
  <c r="AZ438" i="186"/>
  <c r="AZ439" i="186"/>
  <c r="AZ440" i="186"/>
  <c r="AZ441" i="186"/>
  <c r="AZ442" i="186"/>
  <c r="AZ443" i="186"/>
  <c r="AZ444" i="186"/>
  <c r="AZ445" i="186"/>
  <c r="AZ446" i="186"/>
  <c r="AZ447" i="186"/>
  <c r="AZ448" i="186"/>
  <c r="AZ449" i="186"/>
  <c r="AZ450" i="186"/>
  <c r="AZ451" i="186"/>
  <c r="AZ452" i="186"/>
  <c r="AZ453" i="186"/>
  <c r="AZ454" i="186"/>
  <c r="AZ455" i="186"/>
  <c r="AZ456" i="186"/>
  <c r="AZ457" i="186"/>
  <c r="AZ458" i="186"/>
  <c r="AZ459" i="186"/>
  <c r="AZ460" i="186"/>
  <c r="AZ461" i="186"/>
  <c r="AZ462" i="186"/>
  <c r="AZ463" i="186"/>
  <c r="AZ464" i="186"/>
  <c r="AZ465" i="186"/>
  <c r="AZ466" i="186"/>
  <c r="AZ467" i="186"/>
  <c r="AZ468" i="186"/>
  <c r="AZ469" i="186"/>
  <c r="AZ470" i="186"/>
  <c r="AZ471" i="186"/>
  <c r="AZ472" i="186"/>
  <c r="AZ473" i="186"/>
  <c r="AZ474" i="186"/>
  <c r="AZ475" i="186"/>
  <c r="AZ476" i="186"/>
  <c r="AZ477" i="186"/>
  <c r="AZ478" i="186"/>
  <c r="AZ479" i="186"/>
  <c r="AZ480" i="186"/>
  <c r="AZ481" i="186"/>
  <c r="AZ482" i="186"/>
  <c r="AZ483" i="186"/>
  <c r="AZ484" i="186"/>
  <c r="AZ485" i="186"/>
  <c r="AZ486" i="186"/>
  <c r="AZ487" i="186"/>
  <c r="AZ488" i="186"/>
  <c r="AZ489" i="186"/>
  <c r="AZ490" i="186"/>
  <c r="AZ491" i="186"/>
  <c r="AZ492" i="186"/>
  <c r="AZ493" i="186"/>
  <c r="AZ494" i="186"/>
  <c r="AZ495" i="186"/>
  <c r="AZ496" i="186"/>
  <c r="AZ497" i="186"/>
  <c r="AZ498" i="186"/>
  <c r="AZ499" i="186"/>
  <c r="AZ500" i="186"/>
  <c r="AZ501" i="186"/>
  <c r="AZ502" i="186"/>
  <c r="AZ503" i="186"/>
  <c r="AZ504" i="186"/>
  <c r="AZ505" i="186"/>
  <c r="AZ506" i="186"/>
  <c r="AZ507" i="186"/>
  <c r="AZ508" i="186"/>
  <c r="AZ509" i="186"/>
  <c r="AZ510" i="186"/>
  <c r="AZ511" i="186"/>
  <c r="AZ512" i="186"/>
  <c r="AZ513" i="186"/>
  <c r="AZ514" i="186"/>
  <c r="AZ515" i="186"/>
  <c r="AZ516" i="186"/>
  <c r="AZ517" i="186"/>
  <c r="AZ518" i="186"/>
  <c r="AZ519" i="186"/>
  <c r="AZ520" i="186"/>
  <c r="AZ521" i="186"/>
  <c r="AZ522" i="186"/>
  <c r="AZ523" i="186"/>
  <c r="AZ524" i="186"/>
  <c r="AZ525" i="186"/>
  <c r="AZ526" i="186"/>
  <c r="AZ527" i="186"/>
  <c r="AZ528" i="186"/>
  <c r="AZ529" i="186"/>
  <c r="AZ530" i="186"/>
  <c r="AZ531" i="186"/>
  <c r="AZ532" i="186"/>
  <c r="AZ533" i="186"/>
  <c r="AZ534" i="186"/>
  <c r="AZ535" i="186"/>
  <c r="AZ536" i="186"/>
  <c r="AZ537" i="186"/>
  <c r="AZ538" i="186"/>
  <c r="AZ539" i="186"/>
  <c r="AZ540" i="186"/>
  <c r="AZ541" i="186"/>
  <c r="AZ542" i="186"/>
  <c r="AZ543" i="186"/>
  <c r="AZ544" i="186"/>
  <c r="AZ545" i="186"/>
  <c r="AZ546" i="186"/>
  <c r="AZ547" i="186"/>
  <c r="AZ548" i="186"/>
  <c r="AZ549" i="186"/>
  <c r="AZ550" i="186"/>
  <c r="AZ551" i="186"/>
  <c r="AZ552" i="186"/>
  <c r="AZ553" i="186"/>
  <c r="AZ554" i="186"/>
  <c r="AZ555" i="186"/>
  <c r="AZ556" i="186"/>
  <c r="AZ557" i="186"/>
  <c r="AZ558" i="186"/>
  <c r="AZ559" i="186"/>
  <c r="AZ560" i="186"/>
  <c r="AZ561" i="186"/>
  <c r="AZ562" i="186"/>
  <c r="AZ563" i="186"/>
  <c r="AZ564" i="186"/>
  <c r="AZ565" i="186"/>
  <c r="AZ566" i="186"/>
  <c r="AZ567" i="186"/>
  <c r="AZ568" i="186"/>
  <c r="AZ569" i="186"/>
  <c r="AZ570" i="186"/>
  <c r="AZ571" i="186"/>
  <c r="AZ572" i="186"/>
  <c r="AZ573" i="186"/>
  <c r="AZ574" i="186"/>
  <c r="AZ575" i="186"/>
  <c r="AZ576" i="186"/>
  <c r="AZ577" i="186"/>
  <c r="AZ578" i="186"/>
  <c r="AZ579" i="186"/>
  <c r="AZ580" i="186"/>
  <c r="AZ581" i="186"/>
  <c r="AZ582" i="186"/>
  <c r="AZ583" i="186"/>
  <c r="AZ584" i="186"/>
  <c r="AZ585" i="186"/>
  <c r="AZ586" i="186"/>
  <c r="AZ587" i="186"/>
  <c r="AZ588" i="186"/>
  <c r="AZ589" i="186"/>
  <c r="AZ590" i="186"/>
  <c r="AZ591" i="186"/>
  <c r="AZ592" i="186"/>
  <c r="AZ593" i="186"/>
  <c r="AZ594" i="186"/>
  <c r="AZ595" i="186"/>
  <c r="AZ596" i="186"/>
  <c r="AZ597" i="186"/>
  <c r="AZ598" i="186"/>
  <c r="AZ599" i="186"/>
  <c r="AZ600" i="186"/>
  <c r="AZ601" i="186"/>
  <c r="AZ602" i="186"/>
  <c r="AZ603" i="186"/>
  <c r="AZ604" i="186"/>
  <c r="AZ605" i="186"/>
  <c r="AZ606" i="186"/>
  <c r="AZ607" i="186"/>
  <c r="AZ608" i="186"/>
  <c r="AZ609" i="186"/>
  <c r="AZ610" i="186"/>
  <c r="AZ611" i="186"/>
  <c r="AZ612" i="186"/>
  <c r="AZ613" i="186"/>
  <c r="AZ614" i="186"/>
  <c r="AZ615" i="186"/>
  <c r="AZ616" i="186"/>
  <c r="AZ617" i="186"/>
  <c r="AZ618" i="186"/>
  <c r="AZ619" i="186"/>
  <c r="AZ620" i="186"/>
  <c r="AZ621" i="186"/>
  <c r="AZ622" i="186"/>
  <c r="AZ623" i="186"/>
  <c r="AZ624" i="186"/>
  <c r="AZ625" i="186"/>
  <c r="AZ626" i="186"/>
  <c r="AZ627" i="186"/>
  <c r="AZ628" i="186"/>
  <c r="AZ629" i="186"/>
  <c r="AZ630" i="186"/>
  <c r="AZ631" i="186"/>
  <c r="AZ632" i="186"/>
  <c r="AZ633" i="186"/>
  <c r="AZ634" i="186"/>
  <c r="AZ635" i="186"/>
  <c r="AZ636" i="186"/>
  <c r="AZ637" i="186"/>
  <c r="AZ638" i="186"/>
  <c r="AZ639" i="186"/>
  <c r="AZ640" i="186"/>
  <c r="AZ641" i="186"/>
  <c r="AZ642" i="186"/>
  <c r="AZ643" i="186"/>
  <c r="AZ644" i="186"/>
  <c r="AZ645" i="186"/>
  <c r="AZ646" i="186"/>
  <c r="AZ647" i="186"/>
  <c r="AZ648" i="186"/>
  <c r="AZ649" i="186"/>
  <c r="AZ650" i="186"/>
  <c r="AZ651" i="186"/>
  <c r="AZ652" i="186"/>
  <c r="AZ653" i="186"/>
  <c r="AZ654" i="186"/>
  <c r="AZ655" i="186"/>
  <c r="AZ656" i="186"/>
  <c r="AZ657" i="186"/>
  <c r="AZ658" i="186"/>
  <c r="AZ659" i="186"/>
  <c r="AZ660" i="186"/>
  <c r="AZ661" i="186"/>
  <c r="AZ662" i="186"/>
  <c r="AZ663" i="186"/>
  <c r="AZ664" i="186"/>
  <c r="AZ665" i="186"/>
  <c r="AZ666" i="186"/>
  <c r="AZ667" i="186"/>
  <c r="AZ668" i="186"/>
  <c r="AZ669" i="186"/>
  <c r="AZ670" i="186"/>
  <c r="AZ671" i="186"/>
  <c r="AZ672" i="186"/>
  <c r="AZ673" i="186"/>
  <c r="AZ674" i="186"/>
  <c r="AZ675" i="186"/>
  <c r="AZ676" i="186"/>
  <c r="AZ677" i="186"/>
  <c r="AZ678" i="186"/>
  <c r="AZ679" i="186"/>
  <c r="AZ680" i="186"/>
  <c r="AZ681" i="186"/>
  <c r="AZ682" i="186"/>
  <c r="AZ683" i="186"/>
  <c r="AZ684" i="186"/>
  <c r="AZ685" i="186"/>
  <c r="AZ686" i="186"/>
  <c r="AZ687" i="186"/>
  <c r="AZ688" i="186"/>
  <c r="AZ689" i="186"/>
  <c r="AZ690" i="186"/>
  <c r="AZ691" i="186"/>
  <c r="AZ692" i="186"/>
  <c r="AZ693" i="186"/>
  <c r="AZ694" i="186"/>
  <c r="AZ695" i="186"/>
  <c r="AZ696" i="186"/>
  <c r="AZ697" i="186"/>
  <c r="AZ698" i="186"/>
  <c r="AZ699" i="186"/>
  <c r="AZ700" i="186"/>
  <c r="AZ701" i="186"/>
  <c r="U142" i="192"/>
  <c r="S142" i="192"/>
  <c r="M142" i="192"/>
  <c r="K142" i="192"/>
  <c r="I142" i="192"/>
  <c r="G142" i="192"/>
  <c r="E142" i="192"/>
  <c r="C142" i="192"/>
  <c r="U141" i="192"/>
  <c r="S141" i="192"/>
  <c r="M141" i="192"/>
  <c r="K141" i="192"/>
  <c r="I141" i="192"/>
  <c r="G141" i="192"/>
  <c r="E141" i="192"/>
  <c r="C141" i="192"/>
  <c r="U140" i="192"/>
  <c r="S140" i="192"/>
  <c r="M140" i="192"/>
  <c r="K140" i="192"/>
  <c r="I140" i="192"/>
  <c r="G140" i="192"/>
  <c r="E140" i="192"/>
  <c r="C140" i="192"/>
  <c r="U139" i="192"/>
  <c r="S139" i="192"/>
  <c r="M139" i="192"/>
  <c r="K139" i="192"/>
  <c r="N139" i="192" s="1"/>
  <c r="I139" i="192"/>
  <c r="G139" i="192"/>
  <c r="E139" i="192"/>
  <c r="C139" i="192"/>
  <c r="U138" i="192"/>
  <c r="S138" i="192"/>
  <c r="M138" i="192"/>
  <c r="K138" i="192"/>
  <c r="I138" i="192"/>
  <c r="G138" i="192"/>
  <c r="E138" i="192"/>
  <c r="C138" i="192"/>
  <c r="U137" i="192"/>
  <c r="S137" i="192"/>
  <c r="M137" i="192"/>
  <c r="K137" i="192"/>
  <c r="I137" i="192"/>
  <c r="G137" i="192"/>
  <c r="E137" i="192"/>
  <c r="C137" i="192"/>
  <c r="U136" i="192"/>
  <c r="S136" i="192"/>
  <c r="M136" i="192"/>
  <c r="K136" i="192"/>
  <c r="I136" i="192"/>
  <c r="G136" i="192"/>
  <c r="E136" i="192"/>
  <c r="C136" i="192"/>
  <c r="U135" i="192"/>
  <c r="S135" i="192"/>
  <c r="AG135" i="192" s="1"/>
  <c r="T135" i="192" s="1"/>
  <c r="M135" i="192"/>
  <c r="K135" i="192"/>
  <c r="L135" i="192" s="1"/>
  <c r="I135" i="192"/>
  <c r="G135" i="192"/>
  <c r="E135" i="192"/>
  <c r="C135" i="192"/>
  <c r="U134" i="192"/>
  <c r="S134" i="192"/>
  <c r="M134" i="192"/>
  <c r="K134" i="192"/>
  <c r="I134" i="192"/>
  <c r="G134" i="192"/>
  <c r="E134" i="192"/>
  <c r="C134" i="192"/>
  <c r="U133" i="192"/>
  <c r="S133" i="192"/>
  <c r="M133" i="192"/>
  <c r="M132" i="192" s="1"/>
  <c r="K133" i="192"/>
  <c r="K132" i="192" s="1"/>
  <c r="L132" i="192" s="1"/>
  <c r="I133" i="192"/>
  <c r="G133" i="192"/>
  <c r="E133" i="192"/>
  <c r="C133" i="192"/>
  <c r="C132" i="192" s="1"/>
  <c r="U120" i="192"/>
  <c r="S120" i="192"/>
  <c r="M120" i="192"/>
  <c r="K120" i="192"/>
  <c r="I120" i="192"/>
  <c r="G120" i="192"/>
  <c r="E120" i="192"/>
  <c r="C120" i="192"/>
  <c r="U119" i="192"/>
  <c r="S119" i="192"/>
  <c r="M119" i="192"/>
  <c r="K119" i="192"/>
  <c r="I119" i="192"/>
  <c r="G119" i="192"/>
  <c r="E119" i="192"/>
  <c r="C119" i="192"/>
  <c r="U118" i="192"/>
  <c r="S118" i="192"/>
  <c r="M118" i="192"/>
  <c r="K118" i="192"/>
  <c r="N118" i="192" s="1"/>
  <c r="I118" i="192"/>
  <c r="G118" i="192"/>
  <c r="E118" i="192"/>
  <c r="C118" i="192"/>
  <c r="U117" i="192"/>
  <c r="S117" i="192"/>
  <c r="M117" i="192"/>
  <c r="K117" i="192"/>
  <c r="I117" i="192"/>
  <c r="G117" i="192"/>
  <c r="E117" i="192"/>
  <c r="C117" i="192"/>
  <c r="U116" i="192"/>
  <c r="S116" i="192"/>
  <c r="M116" i="192"/>
  <c r="K116" i="192"/>
  <c r="I116" i="192"/>
  <c r="G116" i="192"/>
  <c r="E116" i="192"/>
  <c r="C116" i="192"/>
  <c r="U115" i="192"/>
  <c r="S115" i="192"/>
  <c r="M115" i="192"/>
  <c r="K115" i="192"/>
  <c r="L115" i="192" s="1"/>
  <c r="I115" i="192"/>
  <c r="G115" i="192"/>
  <c r="E115" i="192"/>
  <c r="C115" i="192"/>
  <c r="U114" i="192"/>
  <c r="S114" i="192"/>
  <c r="M114" i="192"/>
  <c r="K114" i="192"/>
  <c r="N114" i="192" s="1"/>
  <c r="I114" i="192"/>
  <c r="G114" i="192"/>
  <c r="E114" i="192"/>
  <c r="C114" i="192"/>
  <c r="U113" i="192"/>
  <c r="S113" i="192"/>
  <c r="M113" i="192"/>
  <c r="K113" i="192"/>
  <c r="I113" i="192"/>
  <c r="G113" i="192"/>
  <c r="E113" i="192"/>
  <c r="C113" i="192"/>
  <c r="U112" i="192"/>
  <c r="S112" i="192"/>
  <c r="M112" i="192"/>
  <c r="K112" i="192"/>
  <c r="I112" i="192"/>
  <c r="G112" i="192"/>
  <c r="E112" i="192"/>
  <c r="C112" i="192"/>
  <c r="U111" i="192"/>
  <c r="S111" i="192"/>
  <c r="M111" i="192"/>
  <c r="K111" i="192"/>
  <c r="L111" i="192" s="1"/>
  <c r="I111" i="192"/>
  <c r="G111" i="192"/>
  <c r="E111" i="192"/>
  <c r="C111" i="192"/>
  <c r="U110" i="192"/>
  <c r="S110" i="192"/>
  <c r="M110" i="192"/>
  <c r="K110" i="192"/>
  <c r="N110" i="192" s="1"/>
  <c r="I110" i="192"/>
  <c r="G110" i="192"/>
  <c r="E110" i="192"/>
  <c r="C110" i="192"/>
  <c r="U109" i="192"/>
  <c r="S109" i="192"/>
  <c r="M109" i="192"/>
  <c r="K109" i="192"/>
  <c r="K108" i="192" s="1"/>
  <c r="I109" i="192"/>
  <c r="I108" i="192" s="1"/>
  <c r="G109" i="192"/>
  <c r="E109" i="192"/>
  <c r="C109" i="192"/>
  <c r="C108" i="192" s="1"/>
  <c r="U107" i="192"/>
  <c r="S107" i="192"/>
  <c r="AG107" i="192" s="1"/>
  <c r="M107" i="192"/>
  <c r="K107" i="192"/>
  <c r="I107" i="192"/>
  <c r="G107" i="192"/>
  <c r="E107" i="192"/>
  <c r="C107" i="192"/>
  <c r="U106" i="192"/>
  <c r="S106" i="192"/>
  <c r="M106" i="192"/>
  <c r="K106" i="192"/>
  <c r="I106" i="192"/>
  <c r="G106" i="192"/>
  <c r="E106" i="192"/>
  <c r="C106" i="192"/>
  <c r="U105" i="192"/>
  <c r="S105" i="192"/>
  <c r="AG105" i="192" s="1"/>
  <c r="T105" i="192" s="1"/>
  <c r="M105" i="192"/>
  <c r="K105" i="192"/>
  <c r="I105" i="192"/>
  <c r="G105" i="192"/>
  <c r="E105" i="192"/>
  <c r="C105" i="192"/>
  <c r="U104" i="192"/>
  <c r="S104" i="192"/>
  <c r="M104" i="192"/>
  <c r="K104" i="192"/>
  <c r="I104" i="192"/>
  <c r="G104" i="192"/>
  <c r="E104" i="192"/>
  <c r="C104" i="192"/>
  <c r="U103" i="192"/>
  <c r="S103" i="192"/>
  <c r="AG103" i="192" s="1"/>
  <c r="M103" i="192"/>
  <c r="K103" i="192"/>
  <c r="I103" i="192"/>
  <c r="G103" i="192"/>
  <c r="E103" i="192"/>
  <c r="C103" i="192"/>
  <c r="U102" i="192"/>
  <c r="S102" i="192"/>
  <c r="AG102" i="192" s="1"/>
  <c r="V102" i="192" s="1"/>
  <c r="M102" i="192"/>
  <c r="K102" i="192"/>
  <c r="I102" i="192"/>
  <c r="G102" i="192"/>
  <c r="E102" i="192"/>
  <c r="C102" i="192"/>
  <c r="U101" i="192"/>
  <c r="S101" i="192"/>
  <c r="AG101" i="192" s="1"/>
  <c r="M101" i="192"/>
  <c r="K101" i="192"/>
  <c r="I101" i="192"/>
  <c r="G101" i="192"/>
  <c r="E101" i="192"/>
  <c r="C101" i="192"/>
  <c r="U100" i="192"/>
  <c r="S100" i="192"/>
  <c r="AG100" i="192" s="1"/>
  <c r="T100" i="192" s="1"/>
  <c r="M100" i="192"/>
  <c r="K100" i="192"/>
  <c r="I100" i="192"/>
  <c r="G100" i="192"/>
  <c r="E100" i="192"/>
  <c r="C100" i="192"/>
  <c r="U99" i="192"/>
  <c r="S99" i="192"/>
  <c r="M99" i="192"/>
  <c r="K99" i="192"/>
  <c r="I99" i="192"/>
  <c r="G99" i="192"/>
  <c r="E99" i="192"/>
  <c r="C99" i="192"/>
  <c r="U98" i="192"/>
  <c r="S98" i="192"/>
  <c r="AG98" i="192" s="1"/>
  <c r="M98" i="192"/>
  <c r="K98" i="192"/>
  <c r="I98" i="192"/>
  <c r="G98" i="192"/>
  <c r="E98" i="192"/>
  <c r="C98" i="192"/>
  <c r="U97" i="192"/>
  <c r="S97" i="192"/>
  <c r="AG97" i="192" s="1"/>
  <c r="M97" i="192"/>
  <c r="K97" i="192"/>
  <c r="I97" i="192"/>
  <c r="G97" i="192"/>
  <c r="E97" i="192"/>
  <c r="C97" i="192"/>
  <c r="U96" i="192"/>
  <c r="S96" i="192"/>
  <c r="M96" i="192"/>
  <c r="K96" i="192"/>
  <c r="I96" i="192"/>
  <c r="G96" i="192"/>
  <c r="E96" i="192"/>
  <c r="C96" i="192"/>
  <c r="U95" i="192"/>
  <c r="S95" i="192"/>
  <c r="AG95" i="192" s="1"/>
  <c r="M95" i="192"/>
  <c r="K95" i="192"/>
  <c r="I95" i="192"/>
  <c r="G95" i="192"/>
  <c r="E95" i="192"/>
  <c r="C95" i="192"/>
  <c r="U94" i="192"/>
  <c r="S94" i="192"/>
  <c r="AG94" i="192" s="1"/>
  <c r="M94" i="192"/>
  <c r="K94" i="192"/>
  <c r="I94" i="192"/>
  <c r="G94" i="192"/>
  <c r="E94" i="192"/>
  <c r="C94" i="192"/>
  <c r="U93" i="192"/>
  <c r="S93" i="192"/>
  <c r="M93" i="192"/>
  <c r="K93" i="192"/>
  <c r="I93" i="192"/>
  <c r="G93" i="192"/>
  <c r="E93" i="192"/>
  <c r="C93" i="192"/>
  <c r="U92" i="192"/>
  <c r="S92" i="192"/>
  <c r="AG92" i="192" s="1"/>
  <c r="V92" i="192" s="1"/>
  <c r="M92" i="192"/>
  <c r="K92" i="192"/>
  <c r="I92" i="192"/>
  <c r="G92" i="192"/>
  <c r="E92" i="192"/>
  <c r="C92" i="192"/>
  <c r="U91" i="192"/>
  <c r="S91" i="192"/>
  <c r="M91" i="192"/>
  <c r="K91" i="192"/>
  <c r="N91" i="192" s="1"/>
  <c r="I91" i="192"/>
  <c r="G91" i="192"/>
  <c r="E91" i="192"/>
  <c r="C91" i="192"/>
  <c r="U90" i="192"/>
  <c r="S90" i="192"/>
  <c r="M90" i="192"/>
  <c r="K90" i="192"/>
  <c r="I90" i="192"/>
  <c r="G90" i="192"/>
  <c r="E90" i="192"/>
  <c r="C90" i="192"/>
  <c r="U89" i="192"/>
  <c r="S89" i="192"/>
  <c r="M89" i="192"/>
  <c r="K89" i="192"/>
  <c r="I89" i="192"/>
  <c r="G89" i="192"/>
  <c r="E89" i="192"/>
  <c r="C89" i="192"/>
  <c r="U88" i="192"/>
  <c r="S88" i="192"/>
  <c r="AG88" i="192" s="1"/>
  <c r="M88" i="192"/>
  <c r="K88" i="192"/>
  <c r="I88" i="192"/>
  <c r="G88" i="192"/>
  <c r="E88" i="192"/>
  <c r="C88" i="192"/>
  <c r="U87" i="192"/>
  <c r="S87" i="192"/>
  <c r="M87" i="192"/>
  <c r="K87" i="192"/>
  <c r="I87" i="192"/>
  <c r="G87" i="192"/>
  <c r="E87" i="192"/>
  <c r="C87" i="192"/>
  <c r="U86" i="192"/>
  <c r="S86" i="192"/>
  <c r="AG86" i="192" s="1"/>
  <c r="M86" i="192"/>
  <c r="K86" i="192"/>
  <c r="I86" i="192"/>
  <c r="G86" i="192"/>
  <c r="E86" i="192"/>
  <c r="C86" i="192"/>
  <c r="U85" i="192"/>
  <c r="S85" i="192"/>
  <c r="M85" i="192"/>
  <c r="M84" i="192" s="1"/>
  <c r="K85" i="192"/>
  <c r="I85" i="192"/>
  <c r="G85" i="192"/>
  <c r="G84" i="192" s="1"/>
  <c r="E85" i="192"/>
  <c r="C85" i="192"/>
  <c r="C84" i="192" s="1"/>
  <c r="U83" i="192"/>
  <c r="S83" i="192"/>
  <c r="AG83" i="192" s="1"/>
  <c r="T83" i="192" s="1"/>
  <c r="M83" i="192"/>
  <c r="K83" i="192"/>
  <c r="I83" i="192"/>
  <c r="G83" i="192"/>
  <c r="E83" i="192"/>
  <c r="C83" i="192"/>
  <c r="U82" i="192"/>
  <c r="S82" i="192"/>
  <c r="M82" i="192"/>
  <c r="K82" i="192"/>
  <c r="I82" i="192"/>
  <c r="G82" i="192"/>
  <c r="E82" i="192"/>
  <c r="C82" i="192"/>
  <c r="U81" i="192"/>
  <c r="S81" i="192"/>
  <c r="M81" i="192"/>
  <c r="K81" i="192"/>
  <c r="I81" i="192"/>
  <c r="G81" i="192"/>
  <c r="E81" i="192"/>
  <c r="C81" i="192"/>
  <c r="U80" i="192"/>
  <c r="S80" i="192"/>
  <c r="AG80" i="192" s="1"/>
  <c r="V80" i="192" s="1"/>
  <c r="M80" i="192"/>
  <c r="K80" i="192"/>
  <c r="I80" i="192"/>
  <c r="G80" i="192"/>
  <c r="E80" i="192"/>
  <c r="C80" i="192"/>
  <c r="U79" i="192"/>
  <c r="S79" i="192"/>
  <c r="M79" i="192"/>
  <c r="K79" i="192"/>
  <c r="I79" i="192"/>
  <c r="G79" i="192"/>
  <c r="E79" i="192"/>
  <c r="C79" i="192"/>
  <c r="U78" i="192"/>
  <c r="S78" i="192"/>
  <c r="AG78" i="192" s="1"/>
  <c r="M78" i="192"/>
  <c r="K78" i="192"/>
  <c r="I78" i="192"/>
  <c r="G78" i="192"/>
  <c r="E78" i="192"/>
  <c r="C78" i="192"/>
  <c r="U77" i="192"/>
  <c r="S77" i="192"/>
  <c r="M77" i="192"/>
  <c r="K77" i="192"/>
  <c r="I77" i="192"/>
  <c r="G77" i="192"/>
  <c r="E77" i="192"/>
  <c r="C77" i="192"/>
  <c r="U76" i="192"/>
  <c r="S76" i="192"/>
  <c r="M76" i="192"/>
  <c r="K76" i="192"/>
  <c r="I76" i="192"/>
  <c r="G76" i="192"/>
  <c r="E76" i="192"/>
  <c r="C76" i="192"/>
  <c r="U75" i="192"/>
  <c r="S75" i="192"/>
  <c r="AG75" i="192" s="1"/>
  <c r="M75" i="192"/>
  <c r="K75" i="192"/>
  <c r="I75" i="192"/>
  <c r="G75" i="192"/>
  <c r="E75" i="192"/>
  <c r="C75" i="192"/>
  <c r="U74" i="192"/>
  <c r="S74" i="192"/>
  <c r="M74" i="192"/>
  <c r="K74" i="192"/>
  <c r="I74" i="192"/>
  <c r="G74" i="192"/>
  <c r="E74" i="192"/>
  <c r="C74" i="192"/>
  <c r="U73" i="192"/>
  <c r="S73" i="192"/>
  <c r="M73" i="192"/>
  <c r="K73" i="192"/>
  <c r="I73" i="192"/>
  <c r="G73" i="192"/>
  <c r="E73" i="192"/>
  <c r="C73" i="192"/>
  <c r="U72" i="192"/>
  <c r="S72" i="192"/>
  <c r="AG72" i="192" s="1"/>
  <c r="V72" i="192" s="1"/>
  <c r="M72" i="192"/>
  <c r="K72" i="192"/>
  <c r="I72" i="192"/>
  <c r="G72" i="192"/>
  <c r="E72" i="192"/>
  <c r="C72" i="192"/>
  <c r="U71" i="192"/>
  <c r="S71" i="192"/>
  <c r="M71" i="192"/>
  <c r="K71" i="192"/>
  <c r="I71" i="192"/>
  <c r="G71" i="192"/>
  <c r="E71" i="192"/>
  <c r="C71" i="192"/>
  <c r="U70" i="192"/>
  <c r="S70" i="192"/>
  <c r="M70" i="192"/>
  <c r="K70" i="192"/>
  <c r="I70" i="192"/>
  <c r="G70" i="192"/>
  <c r="E70" i="192"/>
  <c r="C70" i="192"/>
  <c r="U69" i="192"/>
  <c r="S69" i="192"/>
  <c r="M69" i="192"/>
  <c r="K69" i="192"/>
  <c r="I69" i="192"/>
  <c r="G69" i="192"/>
  <c r="E69" i="192"/>
  <c r="C69" i="192"/>
  <c r="U68" i="192"/>
  <c r="S68" i="192"/>
  <c r="AG68" i="192" s="1"/>
  <c r="M68" i="192"/>
  <c r="K68" i="192"/>
  <c r="I68" i="192"/>
  <c r="G68" i="192"/>
  <c r="E68" i="192"/>
  <c r="C68" i="192"/>
  <c r="U67" i="192"/>
  <c r="S67" i="192"/>
  <c r="S66" i="192" s="1"/>
  <c r="M67" i="192"/>
  <c r="K67" i="192"/>
  <c r="K66" i="192" s="1"/>
  <c r="I67" i="192"/>
  <c r="G67" i="192"/>
  <c r="E67" i="192"/>
  <c r="C67" i="192"/>
  <c r="C66" i="192" s="1"/>
  <c r="U65" i="192"/>
  <c r="S65" i="192"/>
  <c r="M65" i="192"/>
  <c r="K65" i="192"/>
  <c r="I65" i="192"/>
  <c r="G65" i="192"/>
  <c r="E65" i="192"/>
  <c r="C65" i="192"/>
  <c r="U64" i="192"/>
  <c r="S64" i="192"/>
  <c r="AG64" i="192" s="1"/>
  <c r="M64" i="192"/>
  <c r="K64" i="192"/>
  <c r="I64" i="192"/>
  <c r="G64" i="192"/>
  <c r="E64" i="192"/>
  <c r="C64" i="192"/>
  <c r="U63" i="192"/>
  <c r="S63" i="192"/>
  <c r="M63" i="192"/>
  <c r="K63" i="192"/>
  <c r="I63" i="192"/>
  <c r="G63" i="192"/>
  <c r="E63" i="192"/>
  <c r="C63" i="192"/>
  <c r="U62" i="192"/>
  <c r="S62" i="192"/>
  <c r="AG62" i="192" s="1"/>
  <c r="M62" i="192"/>
  <c r="K62" i="192"/>
  <c r="I62" i="192"/>
  <c r="G62" i="192"/>
  <c r="E62" i="192"/>
  <c r="C62" i="192"/>
  <c r="U61" i="192"/>
  <c r="S61" i="192"/>
  <c r="M61" i="192"/>
  <c r="K61" i="192"/>
  <c r="I61" i="192"/>
  <c r="G61" i="192"/>
  <c r="E61" i="192"/>
  <c r="C61" i="192"/>
  <c r="U60" i="192"/>
  <c r="S60" i="192"/>
  <c r="M60" i="192"/>
  <c r="K60" i="192"/>
  <c r="I60" i="192"/>
  <c r="G60" i="192"/>
  <c r="E60" i="192"/>
  <c r="C60" i="192"/>
  <c r="U59" i="192"/>
  <c r="S59" i="192"/>
  <c r="M59" i="192"/>
  <c r="K59" i="192"/>
  <c r="I59" i="192"/>
  <c r="G59" i="192"/>
  <c r="E59" i="192"/>
  <c r="C59" i="192"/>
  <c r="U58" i="192"/>
  <c r="S58" i="192"/>
  <c r="M58" i="192"/>
  <c r="K58" i="192"/>
  <c r="I58" i="192"/>
  <c r="G58" i="192"/>
  <c r="E58" i="192"/>
  <c r="C58" i="192"/>
  <c r="U57" i="192"/>
  <c r="S57" i="192"/>
  <c r="AG57" i="192" s="1"/>
  <c r="T57" i="192" s="1"/>
  <c r="M57" i="192"/>
  <c r="K57" i="192"/>
  <c r="I57" i="192"/>
  <c r="G57" i="192"/>
  <c r="E57" i="192"/>
  <c r="C57" i="192"/>
  <c r="U56" i="192"/>
  <c r="S56" i="192"/>
  <c r="M56" i="192"/>
  <c r="K56" i="192"/>
  <c r="I56" i="192"/>
  <c r="G56" i="192"/>
  <c r="E56" i="192"/>
  <c r="C56" i="192"/>
  <c r="U55" i="192"/>
  <c r="S55" i="192"/>
  <c r="M55" i="192"/>
  <c r="K55" i="192"/>
  <c r="I55" i="192"/>
  <c r="G55" i="192"/>
  <c r="E55" i="192"/>
  <c r="C55" i="192"/>
  <c r="U54" i="192"/>
  <c r="S54" i="192"/>
  <c r="M54" i="192"/>
  <c r="K54" i="192"/>
  <c r="I54" i="192"/>
  <c r="G54" i="192"/>
  <c r="E54" i="192"/>
  <c r="C54" i="192"/>
  <c r="U53" i="192"/>
  <c r="S53" i="192"/>
  <c r="M53" i="192"/>
  <c r="K53" i="192"/>
  <c r="I53" i="192"/>
  <c r="G53" i="192"/>
  <c r="E53" i="192"/>
  <c r="C53" i="192"/>
  <c r="U52" i="192"/>
  <c r="S52" i="192"/>
  <c r="AG52" i="192" s="1"/>
  <c r="M52" i="192"/>
  <c r="K52" i="192"/>
  <c r="I52" i="192"/>
  <c r="G52" i="192"/>
  <c r="E52" i="192"/>
  <c r="C52" i="192"/>
  <c r="U51" i="192"/>
  <c r="S51" i="192"/>
  <c r="M51" i="192"/>
  <c r="K51" i="192"/>
  <c r="I51" i="192"/>
  <c r="G51" i="192"/>
  <c r="E51" i="192"/>
  <c r="C51" i="192"/>
  <c r="U50" i="192"/>
  <c r="S50" i="192"/>
  <c r="M50" i="192"/>
  <c r="K50" i="192"/>
  <c r="I50" i="192"/>
  <c r="G50" i="192"/>
  <c r="E50" i="192"/>
  <c r="C50" i="192"/>
  <c r="U49" i="192"/>
  <c r="S49" i="192"/>
  <c r="M49" i="192"/>
  <c r="K49" i="192"/>
  <c r="I49" i="192"/>
  <c r="G49" i="192"/>
  <c r="E49" i="192"/>
  <c r="C49" i="192"/>
  <c r="U48" i="192"/>
  <c r="S48" i="192"/>
  <c r="M48" i="192"/>
  <c r="K48" i="192"/>
  <c r="I48" i="192"/>
  <c r="G48" i="192"/>
  <c r="E48" i="192"/>
  <c r="C48" i="192"/>
  <c r="U47" i="192"/>
  <c r="S47" i="192"/>
  <c r="M47" i="192"/>
  <c r="K47" i="192"/>
  <c r="K46" i="192" s="1"/>
  <c r="I47" i="192"/>
  <c r="G47" i="192"/>
  <c r="E47" i="192"/>
  <c r="E46" i="192" s="1"/>
  <c r="C47" i="192"/>
  <c r="C46" i="192" s="1"/>
  <c r="U45" i="192"/>
  <c r="S45" i="192"/>
  <c r="M45" i="192"/>
  <c r="K45" i="192"/>
  <c r="I45" i="192"/>
  <c r="G45" i="192"/>
  <c r="E45" i="192"/>
  <c r="C45" i="192"/>
  <c r="U44" i="192"/>
  <c r="S44" i="192"/>
  <c r="M44" i="192"/>
  <c r="K44" i="192"/>
  <c r="I44" i="192"/>
  <c r="G44" i="192"/>
  <c r="E44" i="192"/>
  <c r="C44" i="192"/>
  <c r="U43" i="192"/>
  <c r="S43" i="192"/>
  <c r="M43" i="192"/>
  <c r="K43" i="192"/>
  <c r="I43" i="192"/>
  <c r="G43" i="192"/>
  <c r="E43" i="192"/>
  <c r="C43" i="192"/>
  <c r="U42" i="192"/>
  <c r="S42" i="192"/>
  <c r="M42" i="192"/>
  <c r="K42" i="192"/>
  <c r="I42" i="192"/>
  <c r="G42" i="192"/>
  <c r="E42" i="192"/>
  <c r="C42" i="192"/>
  <c r="U41" i="192"/>
  <c r="S41" i="192"/>
  <c r="M41" i="192"/>
  <c r="K41" i="192"/>
  <c r="I41" i="192"/>
  <c r="G41" i="192"/>
  <c r="E41" i="192"/>
  <c r="C41" i="192"/>
  <c r="U40" i="192"/>
  <c r="S40" i="192"/>
  <c r="AG40" i="192" s="1"/>
  <c r="M40" i="192"/>
  <c r="K40" i="192"/>
  <c r="I40" i="192"/>
  <c r="G40" i="192"/>
  <c r="E40" i="192"/>
  <c r="C40" i="192"/>
  <c r="U39" i="192"/>
  <c r="S39" i="192"/>
  <c r="M39" i="192"/>
  <c r="K39" i="192"/>
  <c r="I39" i="192"/>
  <c r="G39" i="192"/>
  <c r="E39" i="192"/>
  <c r="C39" i="192"/>
  <c r="U38" i="192"/>
  <c r="S38" i="192"/>
  <c r="M38" i="192"/>
  <c r="K38" i="192"/>
  <c r="I38" i="192"/>
  <c r="G38" i="192"/>
  <c r="E38" i="192"/>
  <c r="C38" i="192"/>
  <c r="U37" i="192"/>
  <c r="S37" i="192"/>
  <c r="M37" i="192"/>
  <c r="K37" i="192"/>
  <c r="I37" i="192"/>
  <c r="G37" i="192"/>
  <c r="E37" i="192"/>
  <c r="C37" i="192"/>
  <c r="U36" i="192"/>
  <c r="S36" i="192"/>
  <c r="M36" i="192"/>
  <c r="K36" i="192"/>
  <c r="I36" i="192"/>
  <c r="G36" i="192"/>
  <c r="E36" i="192"/>
  <c r="E35" i="192" s="1"/>
  <c r="C36" i="192"/>
  <c r="C35" i="192" s="1"/>
  <c r="U34" i="192"/>
  <c r="S34" i="192"/>
  <c r="M34" i="192"/>
  <c r="K34" i="192"/>
  <c r="I34" i="192"/>
  <c r="G34" i="192"/>
  <c r="E34" i="192"/>
  <c r="C34" i="192"/>
  <c r="U33" i="192"/>
  <c r="S33" i="192"/>
  <c r="AG33" i="192" s="1"/>
  <c r="T33" i="192" s="1"/>
  <c r="M33" i="192"/>
  <c r="K33" i="192"/>
  <c r="I33" i="192"/>
  <c r="G33" i="192"/>
  <c r="E33" i="192"/>
  <c r="C33" i="192"/>
  <c r="U32" i="192"/>
  <c r="S32" i="192"/>
  <c r="M32" i="192"/>
  <c r="K32" i="192"/>
  <c r="I32" i="192"/>
  <c r="G32" i="192"/>
  <c r="E32" i="192"/>
  <c r="C32" i="192"/>
  <c r="U31" i="192"/>
  <c r="S31" i="192"/>
  <c r="M31" i="192"/>
  <c r="K31" i="192"/>
  <c r="I31" i="192"/>
  <c r="G31" i="192"/>
  <c r="E31" i="192"/>
  <c r="C31" i="192"/>
  <c r="U30" i="192"/>
  <c r="S30" i="192"/>
  <c r="M30" i="192"/>
  <c r="K30" i="192"/>
  <c r="I30" i="192"/>
  <c r="G30" i="192"/>
  <c r="E30" i="192"/>
  <c r="C30" i="192"/>
  <c r="U29" i="192"/>
  <c r="S29" i="192"/>
  <c r="M29" i="192"/>
  <c r="K29" i="192"/>
  <c r="I29" i="192"/>
  <c r="G29" i="192"/>
  <c r="E29" i="192"/>
  <c r="C29" i="192"/>
  <c r="U28" i="192"/>
  <c r="S28" i="192"/>
  <c r="M28" i="192"/>
  <c r="K28" i="192"/>
  <c r="I28" i="192"/>
  <c r="G28" i="192"/>
  <c r="E28" i="192"/>
  <c r="C28" i="192"/>
  <c r="U27" i="192"/>
  <c r="S27" i="192"/>
  <c r="M27" i="192"/>
  <c r="K27" i="192"/>
  <c r="I27" i="192"/>
  <c r="G27" i="192"/>
  <c r="E27" i="192"/>
  <c r="C27" i="192"/>
  <c r="U26" i="192"/>
  <c r="S26" i="192"/>
  <c r="M26" i="192"/>
  <c r="K26" i="192"/>
  <c r="I26" i="192"/>
  <c r="G26" i="192"/>
  <c r="E26" i="192"/>
  <c r="C26" i="192"/>
  <c r="U25" i="192"/>
  <c r="S25" i="192"/>
  <c r="M25" i="192"/>
  <c r="K25" i="192"/>
  <c r="I25" i="192"/>
  <c r="G25" i="192"/>
  <c r="E25" i="192"/>
  <c r="C25" i="192"/>
  <c r="U24" i="192"/>
  <c r="U23" i="192" s="1"/>
  <c r="S24" i="192"/>
  <c r="M24" i="192"/>
  <c r="K24" i="192"/>
  <c r="I24" i="192"/>
  <c r="G24" i="192"/>
  <c r="E24" i="192"/>
  <c r="C24" i="192"/>
  <c r="C23" i="192" s="1"/>
  <c r="U22" i="192"/>
  <c r="S22" i="192"/>
  <c r="M22" i="192"/>
  <c r="K22" i="192"/>
  <c r="I22" i="192"/>
  <c r="G22" i="192"/>
  <c r="E22" i="192"/>
  <c r="C22" i="192"/>
  <c r="U21" i="192"/>
  <c r="S21" i="192"/>
  <c r="M21" i="192"/>
  <c r="K21" i="192"/>
  <c r="I21" i="192"/>
  <c r="G21" i="192"/>
  <c r="E21" i="192"/>
  <c r="C21" i="192"/>
  <c r="U20" i="192"/>
  <c r="S20" i="192"/>
  <c r="AG20" i="192" s="1"/>
  <c r="M20" i="192"/>
  <c r="K20" i="192"/>
  <c r="I20" i="192"/>
  <c r="G20" i="192"/>
  <c r="E20" i="192"/>
  <c r="C20" i="192"/>
  <c r="U19" i="192"/>
  <c r="S19" i="192"/>
  <c r="M19" i="192"/>
  <c r="K19" i="192"/>
  <c r="I19" i="192"/>
  <c r="G19" i="192"/>
  <c r="E19" i="192"/>
  <c r="C19" i="192"/>
  <c r="U18" i="192"/>
  <c r="S18" i="192"/>
  <c r="M18" i="192"/>
  <c r="K18" i="192"/>
  <c r="I18" i="192"/>
  <c r="G18" i="192"/>
  <c r="E18" i="192"/>
  <c r="C18" i="192"/>
  <c r="U17" i="192"/>
  <c r="S17" i="192"/>
  <c r="M17" i="192"/>
  <c r="K17" i="192"/>
  <c r="I17" i="192"/>
  <c r="I16" i="192" s="1"/>
  <c r="G17" i="192"/>
  <c r="E17" i="192"/>
  <c r="C17" i="192"/>
  <c r="C16" i="192" s="1"/>
  <c r="U15" i="192"/>
  <c r="S15" i="192"/>
  <c r="M15" i="192"/>
  <c r="K15" i="192"/>
  <c r="I15" i="192"/>
  <c r="G15" i="192"/>
  <c r="E15" i="192"/>
  <c r="C15" i="192"/>
  <c r="U14" i="192"/>
  <c r="S14" i="192"/>
  <c r="M14" i="192"/>
  <c r="K14" i="192"/>
  <c r="I14" i="192"/>
  <c r="G14" i="192"/>
  <c r="E14" i="192"/>
  <c r="C14" i="192"/>
  <c r="U13" i="192"/>
  <c r="S13" i="192"/>
  <c r="M13" i="192"/>
  <c r="K13" i="192"/>
  <c r="I13" i="192"/>
  <c r="G13" i="192"/>
  <c r="E13" i="192"/>
  <c r="C13" i="192"/>
  <c r="U12" i="192"/>
  <c r="S12" i="192"/>
  <c r="M12" i="192"/>
  <c r="K12" i="192"/>
  <c r="I12" i="192"/>
  <c r="G12" i="192"/>
  <c r="E12" i="192"/>
  <c r="C12" i="192"/>
  <c r="U11" i="192"/>
  <c r="S11" i="192"/>
  <c r="M11" i="192"/>
  <c r="K11" i="192"/>
  <c r="I11" i="192"/>
  <c r="G11" i="192"/>
  <c r="E11" i="192"/>
  <c r="C11" i="192"/>
  <c r="U10" i="192"/>
  <c r="S10" i="192"/>
  <c r="M10" i="192"/>
  <c r="K10" i="192"/>
  <c r="I10" i="192"/>
  <c r="G10" i="192"/>
  <c r="E10" i="192"/>
  <c r="C10" i="192"/>
  <c r="U132" i="192"/>
  <c r="L9" i="186"/>
  <c r="L10" i="186"/>
  <c r="L11" i="186"/>
  <c r="L12" i="186"/>
  <c r="L13" i="186"/>
  <c r="L14" i="186"/>
  <c r="L15" i="186"/>
  <c r="L16" i="186"/>
  <c r="L17" i="186"/>
  <c r="L18" i="186"/>
  <c r="L19" i="186"/>
  <c r="L20" i="186"/>
  <c r="L21" i="186"/>
  <c r="L22" i="186"/>
  <c r="L23" i="186"/>
  <c r="L24" i="186"/>
  <c r="L25" i="186"/>
  <c r="L26" i="186"/>
  <c r="L27" i="186"/>
  <c r="L28" i="186"/>
  <c r="L29" i="186"/>
  <c r="L30" i="186"/>
  <c r="L31" i="186"/>
  <c r="L32" i="186"/>
  <c r="L33" i="186"/>
  <c r="L34" i="186"/>
  <c r="L35" i="186"/>
  <c r="L36" i="186"/>
  <c r="L37" i="186"/>
  <c r="L38" i="186"/>
  <c r="L39" i="186"/>
  <c r="L40" i="186"/>
  <c r="L41" i="186"/>
  <c r="L42" i="186"/>
  <c r="L43" i="186"/>
  <c r="L44" i="186"/>
  <c r="L45" i="186"/>
  <c r="L46" i="186"/>
  <c r="L47" i="186"/>
  <c r="L48" i="186"/>
  <c r="L49" i="186"/>
  <c r="L50" i="186"/>
  <c r="L51" i="186"/>
  <c r="L52" i="186"/>
  <c r="L53" i="186"/>
  <c r="L54" i="186"/>
  <c r="L55" i="186"/>
  <c r="L56" i="186"/>
  <c r="L57" i="186"/>
  <c r="L58" i="186"/>
  <c r="L59" i="186"/>
  <c r="L60" i="186"/>
  <c r="L61" i="186"/>
  <c r="L62" i="186"/>
  <c r="L63" i="186"/>
  <c r="L64" i="186"/>
  <c r="L65" i="186"/>
  <c r="L66" i="186"/>
  <c r="L67" i="186"/>
  <c r="L68" i="186"/>
  <c r="L69" i="186"/>
  <c r="L70" i="186"/>
  <c r="L71" i="186"/>
  <c r="L72" i="186"/>
  <c r="L73" i="186"/>
  <c r="L74" i="186"/>
  <c r="L75" i="186"/>
  <c r="L76" i="186"/>
  <c r="L77" i="186"/>
  <c r="L78" i="186"/>
  <c r="L79" i="186"/>
  <c r="L80" i="186"/>
  <c r="L81" i="186"/>
  <c r="L82" i="186"/>
  <c r="L83" i="186"/>
  <c r="L84" i="186"/>
  <c r="L85" i="186"/>
  <c r="L86" i="186"/>
  <c r="L87" i="186"/>
  <c r="L88" i="186"/>
  <c r="L89" i="186"/>
  <c r="L90" i="186"/>
  <c r="L91" i="186"/>
  <c r="L92" i="186"/>
  <c r="L93" i="186"/>
  <c r="L94" i="186"/>
  <c r="L95" i="186"/>
  <c r="L96" i="186"/>
  <c r="L97" i="186"/>
  <c r="L98" i="186"/>
  <c r="L99" i="186"/>
  <c r="L100" i="186"/>
  <c r="L101" i="186"/>
  <c r="L102" i="186"/>
  <c r="L103" i="186"/>
  <c r="L104" i="186"/>
  <c r="L105" i="186"/>
  <c r="L106" i="186"/>
  <c r="L107" i="186"/>
  <c r="L108" i="186"/>
  <c r="L109" i="186"/>
  <c r="L110" i="186"/>
  <c r="L111" i="186"/>
  <c r="L112" i="186"/>
  <c r="L113" i="186"/>
  <c r="L114" i="186"/>
  <c r="L115" i="186"/>
  <c r="L116" i="186"/>
  <c r="L117" i="186"/>
  <c r="L118" i="186"/>
  <c r="L119" i="186"/>
  <c r="L120" i="186"/>
  <c r="L121" i="186"/>
  <c r="L122" i="186"/>
  <c r="L123" i="186"/>
  <c r="L124" i="186"/>
  <c r="L125" i="186"/>
  <c r="L126" i="186"/>
  <c r="L127" i="186"/>
  <c r="L128" i="186"/>
  <c r="L129" i="186"/>
  <c r="L130" i="186"/>
  <c r="L131" i="186"/>
  <c r="L132" i="186"/>
  <c r="L133" i="186"/>
  <c r="L134" i="186"/>
  <c r="L135" i="186"/>
  <c r="L136" i="186"/>
  <c r="L137" i="186"/>
  <c r="L138" i="186"/>
  <c r="L139" i="186"/>
  <c r="L140" i="186"/>
  <c r="L8" i="186"/>
  <c r="E4" i="80"/>
  <c r="F4" i="80"/>
  <c r="G4" i="80"/>
  <c r="J4" i="80"/>
  <c r="B5" i="80"/>
  <c r="B11" i="80" s="1"/>
  <c r="B10" i="80" s="1"/>
  <c r="C5" i="80"/>
  <c r="C9" i="80" s="1"/>
  <c r="C8" i="80" s="1"/>
  <c r="D5" i="80"/>
  <c r="D4" i="80" s="1"/>
  <c r="B6" i="80"/>
  <c r="C6" i="80"/>
  <c r="D6" i="80"/>
  <c r="E6" i="80"/>
  <c r="F6" i="80"/>
  <c r="G6" i="80"/>
  <c r="J6" i="80"/>
  <c r="E11" i="80"/>
  <c r="E10" i="80" s="1"/>
  <c r="F11" i="80"/>
  <c r="F10" i="80" s="1"/>
  <c r="G11" i="80"/>
  <c r="G10" i="80" s="1"/>
  <c r="J10" i="80"/>
  <c r="AA128" i="187"/>
  <c r="AA104" i="187"/>
  <c r="AA80" i="187"/>
  <c r="AA42" i="187"/>
  <c r="AA62" i="187"/>
  <c r="AA31" i="187"/>
  <c r="AA19" i="187"/>
  <c r="AA12" i="187"/>
  <c r="AA5" i="187"/>
  <c r="AR128" i="39"/>
  <c r="AR104" i="39"/>
  <c r="AR80" i="39"/>
  <c r="AR42" i="39"/>
  <c r="AR62" i="39"/>
  <c r="AR31" i="39"/>
  <c r="AR19" i="39"/>
  <c r="AR12" i="39"/>
  <c r="AR5" i="39"/>
  <c r="X128" i="187"/>
  <c r="Y128" i="187"/>
  <c r="Z128" i="187"/>
  <c r="W128" i="187"/>
  <c r="X104" i="187"/>
  <c r="Y104" i="187"/>
  <c r="Z104" i="187"/>
  <c r="W104" i="187"/>
  <c r="X80" i="187"/>
  <c r="Y80" i="187"/>
  <c r="Z80" i="187"/>
  <c r="W80" i="187"/>
  <c r="X42" i="187"/>
  <c r="Y42" i="187"/>
  <c r="Z42" i="187"/>
  <c r="W42" i="187"/>
  <c r="X62" i="187"/>
  <c r="Y62" i="187"/>
  <c r="Z62" i="187"/>
  <c r="W62" i="187"/>
  <c r="X31" i="187"/>
  <c r="Y31" i="187"/>
  <c r="Z31" i="187"/>
  <c r="W31" i="187"/>
  <c r="X19" i="187"/>
  <c r="Y19" i="187"/>
  <c r="Z19" i="187"/>
  <c r="W19" i="187"/>
  <c r="X12" i="187"/>
  <c r="Y12" i="187"/>
  <c r="Z12" i="187"/>
  <c r="W12" i="187"/>
  <c r="X5" i="187"/>
  <c r="Y5" i="187"/>
  <c r="Z5" i="187"/>
  <c r="W5" i="187"/>
  <c r="AP128" i="39"/>
  <c r="AQ128" i="39"/>
  <c r="AN104" i="39"/>
  <c r="AO104" i="39"/>
  <c r="AP104" i="39"/>
  <c r="AQ104" i="39"/>
  <c r="AO80" i="39"/>
  <c r="AP80" i="39"/>
  <c r="AQ80" i="39"/>
  <c r="AP42" i="39"/>
  <c r="AQ42" i="39"/>
  <c r="AO31" i="39"/>
  <c r="AP31" i="39"/>
  <c r="AQ31" i="39"/>
  <c r="AO19" i="39"/>
  <c r="AP19" i="39"/>
  <c r="AQ19" i="39"/>
  <c r="AP12" i="39"/>
  <c r="AQ12" i="39"/>
  <c r="AP5" i="39"/>
  <c r="AQ5" i="39"/>
  <c r="D24" i="162"/>
  <c r="E24" i="162" s="1"/>
  <c r="D23" i="162"/>
  <c r="E23" i="162" s="1"/>
  <c r="D22" i="162"/>
  <c r="E22" i="162" s="1"/>
  <c r="D21" i="162"/>
  <c r="E21" i="162" s="1"/>
  <c r="D20" i="162"/>
  <c r="E20" i="162" s="1"/>
  <c r="D19" i="162"/>
  <c r="E19" i="162" s="1"/>
  <c r="D18" i="162"/>
  <c r="E18" i="162" s="1"/>
  <c r="D17" i="162"/>
  <c r="E17" i="162" s="1"/>
  <c r="D16" i="162"/>
  <c r="E16" i="162" s="1"/>
  <c r="D15" i="162"/>
  <c r="E15" i="162" s="1"/>
  <c r="D14" i="162"/>
  <c r="E14" i="162" s="1"/>
  <c r="D13" i="162"/>
  <c r="E13" i="162" s="1"/>
  <c r="D12" i="162"/>
  <c r="E12" i="162" s="1"/>
  <c r="M1" i="16"/>
  <c r="AJ4" i="39"/>
  <c r="AI4" i="39"/>
  <c r="D23" i="14"/>
  <c r="AH128" i="39"/>
  <c r="AH104" i="39"/>
  <c r="AH80" i="39"/>
  <c r="AH42" i="39"/>
  <c r="AH62" i="39"/>
  <c r="AH31" i="39"/>
  <c r="AH19" i="39"/>
  <c r="AH12" i="39"/>
  <c r="AH5" i="39"/>
  <c r="AG42" i="39"/>
  <c r="AG128" i="39"/>
  <c r="AG19" i="39"/>
  <c r="AG104" i="39"/>
  <c r="AG80" i="39"/>
  <c r="AG62" i="39"/>
  <c r="AG31" i="39"/>
  <c r="AG5" i="39"/>
  <c r="AG12" i="39"/>
  <c r="C1" i="16"/>
  <c r="D1" i="16"/>
  <c r="E1" i="16"/>
  <c r="F1" i="16"/>
  <c r="G1" i="16"/>
  <c r="H1" i="16"/>
  <c r="I1" i="16"/>
  <c r="J1" i="16"/>
  <c r="K1" i="16"/>
  <c r="B1" i="16"/>
  <c r="AE128" i="39"/>
  <c r="AF128" i="39"/>
  <c r="AE19" i="39"/>
  <c r="AF19" i="39"/>
  <c r="AE104" i="39"/>
  <c r="AF104" i="39"/>
  <c r="AE80" i="39"/>
  <c r="AF80" i="39"/>
  <c r="AE42" i="39"/>
  <c r="AF42" i="39"/>
  <c r="AE62" i="39"/>
  <c r="AF62" i="39"/>
  <c r="AE31" i="39"/>
  <c r="AF31" i="39"/>
  <c r="AE5" i="39"/>
  <c r="AF5" i="39"/>
  <c r="AE12" i="39"/>
  <c r="AF12" i="39"/>
  <c r="K35" i="16"/>
  <c r="K34" i="16" s="1"/>
  <c r="D35" i="16"/>
  <c r="D34" i="16" s="1"/>
  <c r="C35" i="16"/>
  <c r="C34" i="16" s="1"/>
  <c r="B35" i="16"/>
  <c r="B34" i="16" s="1"/>
  <c r="K30" i="16"/>
  <c r="K28" i="16"/>
  <c r="AD128" i="39"/>
  <c r="AC128" i="39"/>
  <c r="AB128" i="39"/>
  <c r="AA128" i="39"/>
  <c r="Z128" i="39"/>
  <c r="Y128" i="39"/>
  <c r="X128" i="39"/>
  <c r="W128" i="39"/>
  <c r="V128" i="39"/>
  <c r="U128" i="39"/>
  <c r="T128" i="39"/>
  <c r="S128" i="39"/>
  <c r="R128" i="39"/>
  <c r="Q128" i="39"/>
  <c r="P128" i="39"/>
  <c r="O128" i="39"/>
  <c r="N128" i="39"/>
  <c r="M128" i="39"/>
  <c r="L128" i="39"/>
  <c r="K128" i="39"/>
  <c r="J128" i="39"/>
  <c r="I128" i="39"/>
  <c r="H128" i="39"/>
  <c r="G128" i="39"/>
  <c r="F128" i="39"/>
  <c r="E128" i="39"/>
  <c r="D128" i="39"/>
  <c r="AD19" i="39"/>
  <c r="AC19" i="39"/>
  <c r="AB19" i="39"/>
  <c r="AA19" i="39"/>
  <c r="Z19" i="39"/>
  <c r="Y19" i="39"/>
  <c r="X19" i="39"/>
  <c r="W19" i="39"/>
  <c r="V19" i="39"/>
  <c r="U19" i="39"/>
  <c r="T19" i="39"/>
  <c r="S19" i="39"/>
  <c r="R19" i="39"/>
  <c r="Q19" i="39"/>
  <c r="P19" i="39"/>
  <c r="O19" i="39"/>
  <c r="N19" i="39"/>
  <c r="M19" i="39"/>
  <c r="L19" i="39"/>
  <c r="K19" i="39"/>
  <c r="J19" i="39"/>
  <c r="I19" i="39"/>
  <c r="H19" i="39"/>
  <c r="G19" i="39"/>
  <c r="F19" i="39"/>
  <c r="E19" i="39"/>
  <c r="D19" i="39"/>
  <c r="AD104" i="39"/>
  <c r="AC104" i="39"/>
  <c r="AB104" i="39"/>
  <c r="AA104" i="39"/>
  <c r="Z104" i="39"/>
  <c r="Y104" i="39"/>
  <c r="X104" i="39"/>
  <c r="W104" i="39"/>
  <c r="V104" i="39"/>
  <c r="U104" i="39"/>
  <c r="T104" i="39"/>
  <c r="S104" i="39"/>
  <c r="R104" i="39"/>
  <c r="Q104" i="39"/>
  <c r="P104" i="39"/>
  <c r="O104" i="39"/>
  <c r="N104" i="39"/>
  <c r="M104" i="39"/>
  <c r="L104" i="39"/>
  <c r="K104" i="39"/>
  <c r="J104" i="39"/>
  <c r="I104" i="39"/>
  <c r="H104" i="39"/>
  <c r="G104" i="39"/>
  <c r="F104" i="39"/>
  <c r="E104" i="39"/>
  <c r="D104" i="39"/>
  <c r="AD80" i="39"/>
  <c r="AC80" i="39"/>
  <c r="AB80" i="39"/>
  <c r="AA80" i="39"/>
  <c r="Z80" i="39"/>
  <c r="Y80" i="39"/>
  <c r="X80" i="39"/>
  <c r="W80" i="39"/>
  <c r="V80" i="39"/>
  <c r="U80" i="39"/>
  <c r="T80" i="39"/>
  <c r="S80" i="39"/>
  <c r="R80" i="39"/>
  <c r="Q80" i="39"/>
  <c r="P80" i="39"/>
  <c r="O80" i="39"/>
  <c r="N80" i="39"/>
  <c r="M80" i="39"/>
  <c r="L80" i="39"/>
  <c r="K80" i="39"/>
  <c r="J80" i="39"/>
  <c r="I80" i="39"/>
  <c r="H80" i="39"/>
  <c r="G80" i="39"/>
  <c r="F80" i="39"/>
  <c r="E80" i="39"/>
  <c r="D80" i="39"/>
  <c r="AD42" i="39"/>
  <c r="AC42" i="39"/>
  <c r="AB42" i="39"/>
  <c r="AA42" i="39"/>
  <c r="Z42" i="39"/>
  <c r="Y42" i="39"/>
  <c r="X42" i="39"/>
  <c r="W42" i="39"/>
  <c r="V42" i="39"/>
  <c r="U42" i="39"/>
  <c r="T42" i="39"/>
  <c r="S42" i="39"/>
  <c r="R42" i="39"/>
  <c r="Q42" i="39"/>
  <c r="P42" i="39"/>
  <c r="O42" i="39"/>
  <c r="N42" i="39"/>
  <c r="M42" i="39"/>
  <c r="L42" i="39"/>
  <c r="K42" i="39"/>
  <c r="J42" i="39"/>
  <c r="I42" i="39"/>
  <c r="H42" i="39"/>
  <c r="G42" i="39"/>
  <c r="F42" i="39"/>
  <c r="E42" i="39"/>
  <c r="D42" i="39"/>
  <c r="AD62" i="39"/>
  <c r="AC62" i="39"/>
  <c r="AB62" i="39"/>
  <c r="AA62" i="39"/>
  <c r="Z62" i="39"/>
  <c r="Y62" i="39"/>
  <c r="X62" i="39"/>
  <c r="W62" i="39"/>
  <c r="V62" i="39"/>
  <c r="U62" i="39"/>
  <c r="T62" i="39"/>
  <c r="S62" i="39"/>
  <c r="R62" i="39"/>
  <c r="Q62" i="39"/>
  <c r="P62" i="39"/>
  <c r="O62" i="39"/>
  <c r="N62" i="39"/>
  <c r="M62" i="39"/>
  <c r="L62" i="39"/>
  <c r="K62" i="39"/>
  <c r="J62" i="39"/>
  <c r="I62" i="39"/>
  <c r="H62" i="39"/>
  <c r="G62" i="39"/>
  <c r="F62" i="39"/>
  <c r="E62" i="39"/>
  <c r="D62" i="39"/>
  <c r="AD31" i="39"/>
  <c r="AC31" i="39"/>
  <c r="AB31" i="39"/>
  <c r="AA31" i="39"/>
  <c r="Z31" i="39"/>
  <c r="Y31" i="39"/>
  <c r="X31" i="39"/>
  <c r="W31" i="39"/>
  <c r="V31" i="39"/>
  <c r="U31" i="39"/>
  <c r="T31" i="39"/>
  <c r="S31" i="39"/>
  <c r="R31" i="39"/>
  <c r="Q31" i="39"/>
  <c r="P31" i="39"/>
  <c r="O31" i="39"/>
  <c r="N31" i="39"/>
  <c r="M31" i="39"/>
  <c r="L31" i="39"/>
  <c r="K31" i="39"/>
  <c r="J31" i="39"/>
  <c r="I31" i="39"/>
  <c r="H31" i="39"/>
  <c r="G31" i="39"/>
  <c r="F31" i="39"/>
  <c r="E31" i="39"/>
  <c r="D31" i="39"/>
  <c r="AD5" i="39"/>
  <c r="AC5" i="39"/>
  <c r="AB5" i="39"/>
  <c r="AA5" i="39"/>
  <c r="Z5" i="39"/>
  <c r="Y5" i="39"/>
  <c r="X5" i="39"/>
  <c r="W5" i="39"/>
  <c r="V5" i="39"/>
  <c r="U5" i="39"/>
  <c r="T5" i="39"/>
  <c r="S5" i="39"/>
  <c r="R5" i="39"/>
  <c r="Q5" i="39"/>
  <c r="P5" i="39"/>
  <c r="O5" i="39"/>
  <c r="N5" i="39"/>
  <c r="M5" i="39"/>
  <c r="L5" i="39"/>
  <c r="K5" i="39"/>
  <c r="J5" i="39"/>
  <c r="I5" i="39"/>
  <c r="H5" i="39"/>
  <c r="G5" i="39"/>
  <c r="F5" i="39"/>
  <c r="E5" i="39"/>
  <c r="D5" i="39"/>
  <c r="AD12" i="39"/>
  <c r="AC12" i="39"/>
  <c r="AB12" i="39"/>
  <c r="AA12" i="39"/>
  <c r="Z12" i="39"/>
  <c r="Y12" i="39"/>
  <c r="X12" i="39"/>
  <c r="W12" i="39"/>
  <c r="V12" i="39"/>
  <c r="U12" i="39"/>
  <c r="T12" i="39"/>
  <c r="S12" i="39"/>
  <c r="R12" i="39"/>
  <c r="Q12" i="39"/>
  <c r="P12" i="39"/>
  <c r="O12" i="39"/>
  <c r="N12" i="39"/>
  <c r="M12" i="39"/>
  <c r="L12" i="39"/>
  <c r="K12" i="39"/>
  <c r="J12" i="39"/>
  <c r="I12" i="39"/>
  <c r="H12" i="39"/>
  <c r="G12" i="39"/>
  <c r="F12" i="39"/>
  <c r="E12" i="39"/>
  <c r="D12" i="39"/>
  <c r="I24" i="114"/>
  <c r="I37" i="114"/>
  <c r="I67" i="114"/>
  <c r="I75" i="114"/>
  <c r="I121" i="114"/>
  <c r="I134" i="114"/>
  <c r="I7" i="114"/>
  <c r="I11" i="114"/>
  <c r="I16" i="114"/>
  <c r="I51" i="114"/>
  <c r="I59" i="114"/>
  <c r="I68" i="114"/>
  <c r="I85" i="114"/>
  <c r="I93" i="114"/>
  <c r="I101" i="114"/>
  <c r="I22" i="114"/>
  <c r="I30" i="114"/>
  <c r="I65" i="114"/>
  <c r="I111" i="114"/>
  <c r="I119" i="114"/>
  <c r="I127" i="114"/>
  <c r="I136" i="114"/>
  <c r="I40" i="114"/>
  <c r="I45" i="114"/>
  <c r="I61" i="114"/>
  <c r="I95" i="114"/>
  <c r="I112" i="114"/>
  <c r="U66" i="192"/>
  <c r="C20" i="114"/>
  <c r="O20" i="114" s="1"/>
  <c r="C63" i="114"/>
  <c r="L1" i="16"/>
  <c r="L119" i="192"/>
  <c r="C6" i="114"/>
  <c r="C13" i="114"/>
  <c r="C32" i="114"/>
  <c r="O32" i="114" s="1"/>
  <c r="C43" i="114"/>
  <c r="C81" i="114"/>
  <c r="O81" i="114" s="1"/>
  <c r="C129" i="114"/>
  <c r="C105" i="114"/>
  <c r="X4" i="187"/>
  <c r="AG116" i="192"/>
  <c r="T116" i="192" s="1"/>
  <c r="G132" i="192"/>
  <c r="I132" i="192"/>
  <c r="E132" i="192"/>
  <c r="E108" i="192"/>
  <c r="O63" i="114"/>
  <c r="L135" i="193"/>
  <c r="N133" i="193"/>
  <c r="L138" i="193"/>
  <c r="N138" i="193"/>
  <c r="L55" i="193"/>
  <c r="L53" i="193"/>
  <c r="L50" i="193"/>
  <c r="L52" i="193"/>
  <c r="L70" i="193"/>
  <c r="N137" i="193"/>
  <c r="N135" i="193"/>
  <c r="N24" i="193"/>
  <c r="N65" i="193"/>
  <c r="L133" i="193"/>
  <c r="N42" i="193"/>
  <c r="L136" i="193"/>
  <c r="L17" i="193"/>
  <c r="L45" i="193"/>
  <c r="L87" i="193"/>
  <c r="L10" i="193"/>
  <c r="L83" i="193"/>
  <c r="L95" i="193"/>
  <c r="L74" i="193"/>
  <c r="L8" i="193"/>
  <c r="L82" i="193"/>
  <c r="L57" i="193"/>
  <c r="N93" i="193"/>
  <c r="N139" i="193"/>
  <c r="L86" i="193"/>
  <c r="L9" i="193"/>
  <c r="L44" i="193"/>
  <c r="L35" i="193"/>
  <c r="L137" i="193"/>
  <c r="L22" i="193"/>
  <c r="L47" i="193"/>
  <c r="L134" i="193"/>
  <c r="N53" i="193"/>
  <c r="N132" i="193"/>
  <c r="N136" i="193"/>
  <c r="N35" i="193"/>
  <c r="N50" i="193"/>
  <c r="N52" i="193"/>
  <c r="N70" i="193"/>
  <c r="N134" i="193"/>
  <c r="N99" i="193"/>
  <c r="N75" i="193"/>
  <c r="N69" i="193"/>
  <c r="N91" i="193"/>
  <c r="N97" i="193"/>
  <c r="L12" i="193"/>
  <c r="L33" i="193"/>
  <c r="L49" i="193"/>
  <c r="L69" i="193"/>
  <c r="L91" i="193"/>
  <c r="L97" i="193"/>
  <c r="L99" i="193"/>
  <c r="L75" i="193"/>
  <c r="L93" i="193"/>
  <c r="L139" i="193"/>
  <c r="L130" i="193"/>
  <c r="L42" i="193"/>
  <c r="L24" i="193"/>
  <c r="L65" i="193"/>
  <c r="N57" i="193"/>
  <c r="L21" i="193"/>
  <c r="L84" i="193"/>
  <c r="L58" i="193"/>
  <c r="L71" i="193"/>
  <c r="L118" i="193"/>
  <c r="L78" i="193"/>
  <c r="L26" i="193"/>
  <c r="L109" i="193"/>
  <c r="L38" i="193"/>
  <c r="L23" i="193"/>
  <c r="L131" i="193"/>
  <c r="L19" i="193"/>
  <c r="N22" i="193"/>
  <c r="N47" i="193"/>
  <c r="N8" i="193"/>
  <c r="N82" i="193"/>
  <c r="N17" i="193"/>
  <c r="N45" i="193"/>
  <c r="N87" i="193"/>
  <c r="N10" i="193"/>
  <c r="N83" i="193"/>
  <c r="N95" i="193"/>
  <c r="N74" i="193"/>
  <c r="N130" i="193"/>
  <c r="N12" i="193"/>
  <c r="N33" i="193"/>
  <c r="N49" i="193"/>
  <c r="L7" i="193"/>
  <c r="N21" i="193"/>
  <c r="N84" i="193"/>
  <c r="N58" i="193"/>
  <c r="N71" i="193"/>
  <c r="N118" i="193"/>
  <c r="N78" i="193"/>
  <c r="N26" i="193"/>
  <c r="N109" i="193"/>
  <c r="N38" i="193"/>
  <c r="N23" i="193"/>
  <c r="N131" i="193"/>
  <c r="N19" i="193"/>
  <c r="N55" i="193"/>
  <c r="L107" i="193"/>
  <c r="L122" i="193"/>
  <c r="L79" i="193"/>
  <c r="L94" i="193"/>
  <c r="L121" i="193"/>
  <c r="L126" i="193"/>
  <c r="L31" i="193"/>
  <c r="L14" i="193"/>
  <c r="L108" i="193"/>
  <c r="L77" i="193"/>
  <c r="L25" i="193"/>
  <c r="L132" i="193"/>
  <c r="N107" i="193"/>
  <c r="N122" i="193"/>
  <c r="N79" i="193"/>
  <c r="N94" i="193"/>
  <c r="N121" i="193"/>
  <c r="N126" i="193"/>
  <c r="N31" i="193"/>
  <c r="N14" i="193"/>
  <c r="N108" i="193"/>
  <c r="N77" i="193"/>
  <c r="N25" i="193"/>
  <c r="N44" i="193"/>
  <c r="N86" i="193"/>
  <c r="N9" i="193"/>
  <c r="L37" i="193"/>
  <c r="L112" i="193"/>
  <c r="L104" i="193"/>
  <c r="L101" i="193"/>
  <c r="L100" i="193"/>
  <c r="L28" i="193"/>
  <c r="L111" i="193"/>
  <c r="L39" i="193"/>
  <c r="L85" i="193"/>
  <c r="L120" i="193"/>
  <c r="L62" i="193"/>
  <c r="L90" i="193"/>
  <c r="L96" i="193"/>
  <c r="L98" i="193"/>
  <c r="L60" i="193"/>
  <c r="L72" i="193"/>
  <c r="L92" i="193"/>
  <c r="L59" i="193"/>
  <c r="L88" i="193"/>
  <c r="L11" i="193"/>
  <c r="L106" i="193"/>
  <c r="L102" i="193"/>
  <c r="L76" i="193"/>
  <c r="L119" i="193"/>
  <c r="L30" i="193"/>
  <c r="L48" i="193"/>
  <c r="L51" i="193"/>
  <c r="L16" i="193"/>
  <c r="L34" i="193"/>
  <c r="L67" i="193"/>
  <c r="L116" i="193"/>
  <c r="L124" i="193"/>
  <c r="L40" i="193"/>
  <c r="L68" i="193"/>
  <c r="L117" i="193"/>
  <c r="L125" i="193"/>
  <c r="L128" i="193"/>
  <c r="L80" i="193"/>
  <c r="L27" i="193"/>
  <c r="L110" i="193"/>
  <c r="L103" i="193"/>
  <c r="L29" i="193"/>
  <c r="L66" i="193"/>
  <c r="L73" i="193"/>
  <c r="L56" i="193"/>
  <c r="L54" i="193"/>
  <c r="L114" i="193"/>
  <c r="L123" i="193"/>
  <c r="L127" i="193"/>
  <c r="L41" i="193"/>
  <c r="L15" i="193"/>
  <c r="L64" i="193"/>
  <c r="L115" i="193"/>
  <c r="L18" i="193"/>
  <c r="L46" i="193"/>
  <c r="L113" i="193"/>
  <c r="L61" i="193"/>
  <c r="L89" i="193"/>
  <c r="L36" i="193"/>
  <c r="N113" i="193"/>
  <c r="N61" i="193"/>
  <c r="N89" i="193"/>
  <c r="N36" i="193"/>
  <c r="N7" i="193"/>
  <c r="N46" i="193"/>
  <c r="N37" i="193"/>
  <c r="N112" i="193"/>
  <c r="N104" i="193"/>
  <c r="N101" i="193"/>
  <c r="N100" i="193"/>
  <c r="N28" i="193"/>
  <c r="N111" i="193"/>
  <c r="N39" i="193"/>
  <c r="N85" i="193"/>
  <c r="N120" i="193"/>
  <c r="N62" i="193"/>
  <c r="N90" i="193"/>
  <c r="N96" i="193"/>
  <c r="N98" i="193"/>
  <c r="N60" i="193"/>
  <c r="N72" i="193"/>
  <c r="N92" i="193"/>
  <c r="N59" i="193"/>
  <c r="N88" i="193"/>
  <c r="N11" i="193"/>
  <c r="N106" i="193"/>
  <c r="N102" i="193"/>
  <c r="N76" i="193"/>
  <c r="N119" i="193"/>
  <c r="N30" i="193"/>
  <c r="N48" i="193"/>
  <c r="N51" i="193"/>
  <c r="N16" i="193"/>
  <c r="N34" i="193"/>
  <c r="N67" i="193"/>
  <c r="N116" i="193"/>
  <c r="N124" i="193"/>
  <c r="N40" i="193"/>
  <c r="N68" i="193"/>
  <c r="N117" i="193"/>
  <c r="N125" i="193"/>
  <c r="N128" i="193"/>
  <c r="N80" i="193"/>
  <c r="N27" i="193"/>
  <c r="N110" i="193"/>
  <c r="N103" i="193"/>
  <c r="N29" i="193"/>
  <c r="N66" i="193"/>
  <c r="N73" i="193"/>
  <c r="N56" i="193"/>
  <c r="N54" i="193"/>
  <c r="N114" i="193"/>
  <c r="N123" i="193"/>
  <c r="N127" i="193"/>
  <c r="N41" i="193"/>
  <c r="N15" i="193"/>
  <c r="N64" i="193"/>
  <c r="N115" i="193"/>
  <c r="N18" i="193"/>
  <c r="J133" i="193"/>
  <c r="J139" i="193"/>
  <c r="J136" i="193"/>
  <c r="J137" i="193"/>
  <c r="J132" i="193"/>
  <c r="J57" i="193"/>
  <c r="J53" i="193"/>
  <c r="J135" i="193"/>
  <c r="J65" i="193"/>
  <c r="J138" i="193"/>
  <c r="J55" i="193"/>
  <c r="J25" i="193"/>
  <c r="J93" i="193"/>
  <c r="J108" i="193"/>
  <c r="J77" i="193"/>
  <c r="J22" i="193"/>
  <c r="J47" i="193"/>
  <c r="J134" i="193"/>
  <c r="J42" i="193"/>
  <c r="J24" i="193"/>
  <c r="J97" i="193"/>
  <c r="J99" i="193"/>
  <c r="J75" i="193"/>
  <c r="J50" i="193"/>
  <c r="J52" i="193"/>
  <c r="J70" i="193"/>
  <c r="J35" i="193"/>
  <c r="J49" i="193"/>
  <c r="J69" i="193"/>
  <c r="J91" i="193"/>
  <c r="J84" i="193"/>
  <c r="J58" i="193"/>
  <c r="J71" i="193"/>
  <c r="J118" i="193"/>
  <c r="J78" i="193"/>
  <c r="J26" i="193"/>
  <c r="J109" i="193"/>
  <c r="J38" i="193"/>
  <c r="J23" i="193"/>
  <c r="J131" i="193"/>
  <c r="J19" i="193"/>
  <c r="J21" i="193"/>
  <c r="J86" i="193"/>
  <c r="J9" i="193"/>
  <c r="J44" i="193"/>
  <c r="J82" i="193"/>
  <c r="J17" i="193"/>
  <c r="J45" i="193"/>
  <c r="J87" i="193"/>
  <c r="J10" i="193"/>
  <c r="J83" i="193"/>
  <c r="J95" i="193"/>
  <c r="J74" i="193"/>
  <c r="J8" i="193"/>
  <c r="J14" i="193"/>
  <c r="J107" i="193"/>
  <c r="J122" i="193"/>
  <c r="J79" i="193"/>
  <c r="J94" i="193"/>
  <c r="J121" i="193"/>
  <c r="J126" i="193"/>
  <c r="J31" i="193"/>
  <c r="J130" i="193"/>
  <c r="J12" i="193"/>
  <c r="J33" i="193"/>
  <c r="J37" i="193"/>
  <c r="J112" i="193"/>
  <c r="J104" i="193"/>
  <c r="J101" i="193"/>
  <c r="J100" i="193"/>
  <c r="J28" i="193"/>
  <c r="J111" i="193"/>
  <c r="J39" i="193"/>
  <c r="J85" i="193"/>
  <c r="J120" i="193"/>
  <c r="J62" i="193"/>
  <c r="J90" i="193"/>
  <c r="J96" i="193"/>
  <c r="J98" i="193"/>
  <c r="J60" i="193"/>
  <c r="J72" i="193"/>
  <c r="J92" i="193"/>
  <c r="J59" i="193"/>
  <c r="J88" i="193"/>
  <c r="J11" i="193"/>
  <c r="J106" i="193"/>
  <c r="J102" i="193"/>
  <c r="J76" i="193"/>
  <c r="J119" i="193"/>
  <c r="J30" i="193"/>
  <c r="J48" i="193"/>
  <c r="J51" i="193"/>
  <c r="J16" i="193"/>
  <c r="J34" i="193"/>
  <c r="J67" i="193"/>
  <c r="J116" i="193"/>
  <c r="J124" i="193"/>
  <c r="J40" i="193"/>
  <c r="J68" i="193"/>
  <c r="J117" i="193"/>
  <c r="J125" i="193"/>
  <c r="J128" i="193"/>
  <c r="J80" i="193"/>
  <c r="J27" i="193"/>
  <c r="J110" i="193"/>
  <c r="J103" i="193"/>
  <c r="J29" i="193"/>
  <c r="J66" i="193"/>
  <c r="J73" i="193"/>
  <c r="J56" i="193"/>
  <c r="J54" i="193"/>
  <c r="J114" i="193"/>
  <c r="J123" i="193"/>
  <c r="J127" i="193"/>
  <c r="J41" i="193"/>
  <c r="J15" i="193"/>
  <c r="J64" i="193"/>
  <c r="J115" i="193"/>
  <c r="J18" i="193"/>
  <c r="J46" i="193"/>
  <c r="J113" i="193"/>
  <c r="J61" i="193"/>
  <c r="J89" i="193"/>
  <c r="J36" i="193"/>
  <c r="J7" i="193"/>
  <c r="Y4" i="187" l="1"/>
  <c r="O129" i="114"/>
  <c r="L139" i="192"/>
  <c r="I99" i="114"/>
  <c r="I83" i="114"/>
  <c r="I49" i="114"/>
  <c r="I14" i="114"/>
  <c r="I69" i="114"/>
  <c r="I125" i="114"/>
  <c r="I109" i="114"/>
  <c r="I28" i="114"/>
  <c r="C96" i="193"/>
  <c r="G16" i="114"/>
  <c r="I91" i="114"/>
  <c r="I57" i="114"/>
  <c r="I132" i="114"/>
  <c r="I77" i="114"/>
  <c r="I39" i="114"/>
  <c r="I117" i="114"/>
  <c r="R119" i="192"/>
  <c r="I103" i="114"/>
  <c r="I87" i="114"/>
  <c r="I53" i="114"/>
  <c r="I18" i="114"/>
  <c r="I73" i="114"/>
  <c r="I35" i="114"/>
  <c r="I113" i="114"/>
  <c r="W4" i="187"/>
  <c r="S108" i="192"/>
  <c r="AD68" i="192"/>
  <c r="O132" i="192"/>
  <c r="AH48" i="192"/>
  <c r="AF48" i="192" s="1"/>
  <c r="Q84" i="192"/>
  <c r="P115" i="192"/>
  <c r="AV10" i="222"/>
  <c r="I73" i="222" s="1"/>
  <c r="P101" i="192"/>
  <c r="O9" i="192"/>
  <c r="O35" i="192"/>
  <c r="P41" i="193"/>
  <c r="I41" i="193" s="1"/>
  <c r="C11" i="80"/>
  <c r="C10" i="80" s="1"/>
  <c r="L133" i="192"/>
  <c r="AA35" i="192"/>
  <c r="N4" i="187"/>
  <c r="P29" i="192"/>
  <c r="C4" i="80"/>
  <c r="Z4" i="187"/>
  <c r="N135" i="192"/>
  <c r="AA4" i="187"/>
  <c r="N93" i="192"/>
  <c r="L97" i="192"/>
  <c r="AV13" i="222"/>
  <c r="I106" i="222" s="1"/>
  <c r="AH42" i="192"/>
  <c r="AD42" i="192" s="1"/>
  <c r="S84" i="192"/>
  <c r="AA9" i="192"/>
  <c r="AE9" i="192"/>
  <c r="AH21" i="192"/>
  <c r="AH30" i="192"/>
  <c r="R56" i="192"/>
  <c r="P98" i="192"/>
  <c r="P106" i="192"/>
  <c r="P123" i="192"/>
  <c r="P131" i="192"/>
  <c r="AH140" i="192"/>
  <c r="X140" i="192" s="1"/>
  <c r="P57" i="192"/>
  <c r="P116" i="192"/>
  <c r="R124" i="192"/>
  <c r="R128" i="192"/>
  <c r="R29" i="192"/>
  <c r="P38" i="192"/>
  <c r="P47" i="192"/>
  <c r="P63" i="192"/>
  <c r="R80" i="192"/>
  <c r="R105" i="192"/>
  <c r="R122" i="192"/>
  <c r="AB101" i="192"/>
  <c r="Y84" i="192"/>
  <c r="AG110" i="192"/>
  <c r="AG111" i="192"/>
  <c r="V111" i="192" s="1"/>
  <c r="AG112" i="192"/>
  <c r="D112" i="192" s="1"/>
  <c r="AG113" i="192"/>
  <c r="AG114" i="192"/>
  <c r="U9" i="192"/>
  <c r="U84" i="192"/>
  <c r="C9" i="192"/>
  <c r="E23" i="192"/>
  <c r="G46" i="192"/>
  <c r="E84" i="192"/>
  <c r="E8" i="192" s="1"/>
  <c r="E66" i="192"/>
  <c r="G35" i="192"/>
  <c r="I84" i="192"/>
  <c r="I133" i="114"/>
  <c r="AS132" i="235"/>
  <c r="BS134" i="234"/>
  <c r="BT134" i="234"/>
  <c r="BU134" i="234" s="1"/>
  <c r="I126" i="114"/>
  <c r="AS125" i="235"/>
  <c r="I118" i="114"/>
  <c r="AS117" i="235"/>
  <c r="I110" i="114"/>
  <c r="AS109" i="235"/>
  <c r="G125" i="114"/>
  <c r="BQ124" i="234"/>
  <c r="BR124" i="234" s="1"/>
  <c r="BS116" i="234"/>
  <c r="BT116" i="234"/>
  <c r="BU116" i="234" s="1"/>
  <c r="G109" i="114"/>
  <c r="BQ108" i="234"/>
  <c r="BR108" i="234" s="1"/>
  <c r="I100" i="114"/>
  <c r="AS99" i="235"/>
  <c r="I92" i="114"/>
  <c r="AS91" i="235"/>
  <c r="I84" i="114"/>
  <c r="AS83" i="235"/>
  <c r="BS98" i="234"/>
  <c r="BT98" i="234"/>
  <c r="BU98" i="234" s="1"/>
  <c r="BS90" i="234"/>
  <c r="BT90" i="234"/>
  <c r="BU90" i="234" s="1"/>
  <c r="BS82" i="234"/>
  <c r="BT82" i="234"/>
  <c r="BU82" i="234" s="1"/>
  <c r="I74" i="114"/>
  <c r="AS73" i="235"/>
  <c r="I66" i="114"/>
  <c r="AS65" i="235"/>
  <c r="BS74" i="234"/>
  <c r="BT74" i="234"/>
  <c r="BU74" i="234" s="1"/>
  <c r="BS66" i="234"/>
  <c r="BT66" i="234"/>
  <c r="BU66" i="234" s="1"/>
  <c r="I58" i="114"/>
  <c r="AS57" i="235"/>
  <c r="I50" i="114"/>
  <c r="AS49" i="235"/>
  <c r="BT60" i="234"/>
  <c r="BU60" i="234" s="1"/>
  <c r="BS60" i="234"/>
  <c r="G53" i="114"/>
  <c r="BQ52" i="234"/>
  <c r="BR52" i="234" s="1"/>
  <c r="BT44" i="234"/>
  <c r="BU44" i="234" s="1"/>
  <c r="BS44" i="234"/>
  <c r="I36" i="114"/>
  <c r="AS35" i="235"/>
  <c r="BS37" i="234"/>
  <c r="BT37" i="234"/>
  <c r="BU37" i="234" s="1"/>
  <c r="I29" i="114"/>
  <c r="AS28" i="235"/>
  <c r="I21" i="114"/>
  <c r="AS20" i="235"/>
  <c r="G24" i="114"/>
  <c r="BQ23" i="234"/>
  <c r="BR23" i="234" s="1"/>
  <c r="I15" i="114"/>
  <c r="AS14" i="235"/>
  <c r="I12" i="114"/>
  <c r="AS11" i="235"/>
  <c r="G10" i="114"/>
  <c r="BQ9" i="234"/>
  <c r="BR9" i="234" s="1"/>
  <c r="L48" i="192"/>
  <c r="L79" i="192"/>
  <c r="L83" i="192"/>
  <c r="G76" i="222"/>
  <c r="H76" i="222" s="1"/>
  <c r="P122" i="192"/>
  <c r="R47" i="192"/>
  <c r="D74" i="162"/>
  <c r="AV131" i="235"/>
  <c r="AW131" i="235" s="1"/>
  <c r="AT131" i="235"/>
  <c r="AU131" i="235" s="1"/>
  <c r="BS133" i="234"/>
  <c r="BT133" i="234"/>
  <c r="BU133" i="234" s="1"/>
  <c r="AT124" i="235"/>
  <c r="AU124" i="235" s="1"/>
  <c r="AV124" i="235"/>
  <c r="AW124" i="235" s="1"/>
  <c r="AT116" i="235"/>
  <c r="AU116" i="235" s="1"/>
  <c r="AV116" i="235"/>
  <c r="AW116" i="235" s="1"/>
  <c r="AT108" i="235"/>
  <c r="AU108" i="235" s="1"/>
  <c r="AV108" i="235"/>
  <c r="AW108" i="235" s="1"/>
  <c r="BT123" i="234"/>
  <c r="BU123" i="234" s="1"/>
  <c r="BS123" i="234"/>
  <c r="G116" i="114"/>
  <c r="BQ115" i="234"/>
  <c r="BR115" i="234" s="1"/>
  <c r="BT107" i="234"/>
  <c r="BU107" i="234" s="1"/>
  <c r="BS107" i="234"/>
  <c r="AV98" i="235"/>
  <c r="AW98" i="235" s="1"/>
  <c r="AT98" i="235"/>
  <c r="AU98" i="235" s="1"/>
  <c r="AT90" i="235"/>
  <c r="AU90" i="235" s="1"/>
  <c r="AV90" i="235"/>
  <c r="AW90" i="235" s="1"/>
  <c r="AT82" i="235"/>
  <c r="AU82" i="235" s="1"/>
  <c r="AV82" i="235"/>
  <c r="AW82" i="235" s="1"/>
  <c r="BT97" i="234"/>
  <c r="BU97" i="234" s="1"/>
  <c r="BS97" i="234"/>
  <c r="BT89" i="234"/>
  <c r="BU89" i="234" s="1"/>
  <c r="BS89" i="234"/>
  <c r="BT81" i="234"/>
  <c r="BU81" i="234" s="1"/>
  <c r="BS81" i="234"/>
  <c r="AT72" i="235"/>
  <c r="AU72" i="235" s="1"/>
  <c r="AV72" i="235"/>
  <c r="AW72" i="235" s="1"/>
  <c r="AV64" i="235"/>
  <c r="AW64" i="235" s="1"/>
  <c r="AT64" i="235"/>
  <c r="AU64" i="235" s="1"/>
  <c r="BT73" i="234"/>
  <c r="BU73" i="234" s="1"/>
  <c r="BS73" i="234"/>
  <c r="BS65" i="234"/>
  <c r="BT65" i="234"/>
  <c r="BU65" i="234" s="1"/>
  <c r="AT56" i="235"/>
  <c r="AU56" i="235" s="1"/>
  <c r="AV56" i="235"/>
  <c r="AW56" i="235" s="1"/>
  <c r="AV48" i="235"/>
  <c r="AW48" i="235" s="1"/>
  <c r="AT48" i="235"/>
  <c r="AU48" i="235" s="1"/>
  <c r="BT59" i="234"/>
  <c r="BU59" i="234" s="1"/>
  <c r="BS59" i="234"/>
  <c r="BT51" i="234"/>
  <c r="BU51" i="234" s="1"/>
  <c r="BS51" i="234"/>
  <c r="BT43" i="234"/>
  <c r="BU43" i="234" s="1"/>
  <c r="BS43" i="234"/>
  <c r="AV34" i="235"/>
  <c r="AW34" i="235" s="1"/>
  <c r="AT34" i="235"/>
  <c r="AU34" i="235" s="1"/>
  <c r="BT36" i="234"/>
  <c r="BU36" i="234" s="1"/>
  <c r="BS36" i="234"/>
  <c r="AT27" i="235"/>
  <c r="AU27" i="235" s="1"/>
  <c r="AV27" i="235"/>
  <c r="AW27" i="235" s="1"/>
  <c r="BT30" i="234"/>
  <c r="BU30" i="234" s="1"/>
  <c r="BS30" i="234"/>
  <c r="BS22" i="234"/>
  <c r="BT22" i="234"/>
  <c r="BU22" i="234" s="1"/>
  <c r="AV13" i="235"/>
  <c r="AW13" i="235" s="1"/>
  <c r="AT13" i="235"/>
  <c r="AU13" i="235" s="1"/>
  <c r="AT10" i="235"/>
  <c r="AU10" i="235" s="1"/>
  <c r="AV10" i="235"/>
  <c r="AW10" i="235" s="1"/>
  <c r="BT8" i="234"/>
  <c r="BU8" i="234" s="1"/>
  <c r="BS8" i="234"/>
  <c r="O13" i="114"/>
  <c r="I139" i="114"/>
  <c r="AS138" i="235"/>
  <c r="I131" i="114"/>
  <c r="AS130" i="235"/>
  <c r="BT132" i="234"/>
  <c r="BU132" i="234" s="1"/>
  <c r="BS132" i="234"/>
  <c r="I124" i="114"/>
  <c r="AS123" i="235"/>
  <c r="I116" i="114"/>
  <c r="AS115" i="235"/>
  <c r="I108" i="114"/>
  <c r="AS107" i="235"/>
  <c r="BS122" i="234"/>
  <c r="BT122" i="234"/>
  <c r="BU122" i="234" s="1"/>
  <c r="BS114" i="234"/>
  <c r="BT114" i="234"/>
  <c r="BU114" i="234" s="1"/>
  <c r="BS106" i="234"/>
  <c r="BT106" i="234"/>
  <c r="BU106" i="234" s="1"/>
  <c r="I98" i="114"/>
  <c r="AS97" i="235"/>
  <c r="I90" i="114"/>
  <c r="AS89" i="235"/>
  <c r="I82" i="114"/>
  <c r="AS81" i="235"/>
  <c r="G97" i="114"/>
  <c r="BQ96" i="234"/>
  <c r="BR96" i="234" s="1"/>
  <c r="G89" i="114"/>
  <c r="BQ88" i="234"/>
  <c r="BR88" i="234" s="1"/>
  <c r="I80" i="114"/>
  <c r="AS79" i="235"/>
  <c r="I72" i="114"/>
  <c r="AS71" i="235"/>
  <c r="I64" i="114"/>
  <c r="AS63" i="235"/>
  <c r="G73" i="114"/>
  <c r="BQ72" i="234"/>
  <c r="BR72" i="234" s="1"/>
  <c r="BS64" i="234"/>
  <c r="BT64" i="234"/>
  <c r="BU64" i="234" s="1"/>
  <c r="I56" i="114"/>
  <c r="AS55" i="235"/>
  <c r="I48" i="114"/>
  <c r="AS47" i="235"/>
  <c r="G59" i="114"/>
  <c r="BQ58" i="234"/>
  <c r="BR58" i="234" s="1"/>
  <c r="G51" i="114"/>
  <c r="BQ50" i="234"/>
  <c r="BR50" i="234" s="1"/>
  <c r="I42" i="114"/>
  <c r="AS41" i="235"/>
  <c r="I34" i="114"/>
  <c r="AS33" i="235"/>
  <c r="G36" i="114"/>
  <c r="BQ35" i="234"/>
  <c r="BR35" i="234" s="1"/>
  <c r="I27" i="114"/>
  <c r="AS26" i="235"/>
  <c r="BS29" i="234"/>
  <c r="BT29" i="234"/>
  <c r="BU29" i="234" s="1"/>
  <c r="BT21" i="234"/>
  <c r="BU21" i="234" s="1"/>
  <c r="BS21" i="234"/>
  <c r="BS18" i="234"/>
  <c r="BT18" i="234"/>
  <c r="BU18" i="234" s="1"/>
  <c r="AT9" i="235"/>
  <c r="AU9" i="235" s="1"/>
  <c r="AV9" i="235"/>
  <c r="AW9" i="235" s="1"/>
  <c r="G8" i="114"/>
  <c r="BQ7" i="234"/>
  <c r="BR7" i="234" s="1"/>
  <c r="AG115" i="192"/>
  <c r="V115" i="192" s="1"/>
  <c r="AG117" i="192"/>
  <c r="AG118" i="192"/>
  <c r="AG119" i="192"/>
  <c r="AG120" i="192"/>
  <c r="T120" i="192" s="1"/>
  <c r="AG133" i="192"/>
  <c r="AG134" i="192"/>
  <c r="AG136" i="192"/>
  <c r="T136" i="192" s="1"/>
  <c r="AG137" i="192"/>
  <c r="J137" i="192" s="1"/>
  <c r="AG138" i="192"/>
  <c r="T138" i="192" s="1"/>
  <c r="AG139" i="192"/>
  <c r="T139" i="192" s="1"/>
  <c r="AG140" i="192"/>
  <c r="T140" i="192" s="1"/>
  <c r="AG141" i="192"/>
  <c r="T141" i="192" s="1"/>
  <c r="AG142" i="192"/>
  <c r="N124" i="192"/>
  <c r="L121" i="192"/>
  <c r="P85" i="192"/>
  <c r="R85" i="192"/>
  <c r="I138" i="114"/>
  <c r="AS137" i="235"/>
  <c r="I130" i="114"/>
  <c r="AS129" i="235"/>
  <c r="BS131" i="234"/>
  <c r="BT131" i="234"/>
  <c r="BU131" i="234" s="1"/>
  <c r="I123" i="114"/>
  <c r="AS122" i="235"/>
  <c r="I115" i="114"/>
  <c r="AS114" i="235"/>
  <c r="I107" i="114"/>
  <c r="AS106" i="235"/>
  <c r="BT121" i="234"/>
  <c r="BU121" i="234" s="1"/>
  <c r="BS121" i="234"/>
  <c r="BT113" i="234"/>
  <c r="BU113" i="234" s="1"/>
  <c r="BS113" i="234"/>
  <c r="G106" i="114"/>
  <c r="BQ105" i="234"/>
  <c r="BR105" i="234" s="1"/>
  <c r="I97" i="114"/>
  <c r="AS96" i="235"/>
  <c r="I89" i="114"/>
  <c r="AS88" i="235"/>
  <c r="BT103" i="234"/>
  <c r="BU103" i="234" s="1"/>
  <c r="BS103" i="234"/>
  <c r="BT95" i="234"/>
  <c r="BU95" i="234" s="1"/>
  <c r="BS95" i="234"/>
  <c r="BT87" i="234"/>
  <c r="BU87" i="234" s="1"/>
  <c r="BS87" i="234"/>
  <c r="I79" i="114"/>
  <c r="AS78" i="235"/>
  <c r="I71" i="114"/>
  <c r="AS70" i="235"/>
  <c r="G80" i="114"/>
  <c r="BQ79" i="234"/>
  <c r="BR79" i="234" s="1"/>
  <c r="BT71" i="234"/>
  <c r="BU71" i="234" s="1"/>
  <c r="BS71" i="234"/>
  <c r="G64" i="114"/>
  <c r="BQ63" i="234"/>
  <c r="BR63" i="234" s="1"/>
  <c r="I55" i="114"/>
  <c r="AS54" i="235"/>
  <c r="I47" i="114"/>
  <c r="AS46" i="235"/>
  <c r="BS57" i="234"/>
  <c r="BT57" i="234"/>
  <c r="BU57" i="234" s="1"/>
  <c r="BS49" i="234"/>
  <c r="BT49" i="234"/>
  <c r="BU49" i="234" s="1"/>
  <c r="I41" i="114"/>
  <c r="AS40" i="235"/>
  <c r="I33" i="114"/>
  <c r="AS32" i="235"/>
  <c r="BS34" i="234"/>
  <c r="BT34" i="234"/>
  <c r="BU34" i="234" s="1"/>
  <c r="I26" i="114"/>
  <c r="AS25" i="235"/>
  <c r="BT28" i="234"/>
  <c r="BU28" i="234" s="1"/>
  <c r="BS28" i="234"/>
  <c r="G21" i="114"/>
  <c r="BQ20" i="234"/>
  <c r="BR20" i="234" s="1"/>
  <c r="G18" i="114"/>
  <c r="BQ17" i="234"/>
  <c r="BR17" i="234" s="1"/>
  <c r="I9" i="114"/>
  <c r="AS8" i="235"/>
  <c r="BT6" i="234"/>
  <c r="BU6" i="234" s="1"/>
  <c r="BS6" i="234"/>
  <c r="I9" i="192"/>
  <c r="AA66" i="192"/>
  <c r="I137" i="114"/>
  <c r="AS136" i="235"/>
  <c r="BS138" i="234"/>
  <c r="BT138" i="234"/>
  <c r="BU138" i="234" s="1"/>
  <c r="BQ128" i="234"/>
  <c r="BR128" i="234" s="1"/>
  <c r="BS130" i="234"/>
  <c r="BT130" i="234"/>
  <c r="BU130" i="234" s="1"/>
  <c r="I122" i="114"/>
  <c r="AS121" i="235"/>
  <c r="I114" i="114"/>
  <c r="AS113" i="235"/>
  <c r="I106" i="114"/>
  <c r="AS105" i="235"/>
  <c r="BT120" i="234"/>
  <c r="BU120" i="234" s="1"/>
  <c r="BS120" i="234"/>
  <c r="BT112" i="234"/>
  <c r="BU112" i="234" s="1"/>
  <c r="BS112" i="234"/>
  <c r="I104" i="114"/>
  <c r="AS103" i="235"/>
  <c r="I96" i="114"/>
  <c r="AS95" i="235"/>
  <c r="I88" i="114"/>
  <c r="AS87" i="235"/>
  <c r="G103" i="114"/>
  <c r="BQ102" i="234"/>
  <c r="BR102" i="234" s="1"/>
  <c r="BS94" i="234"/>
  <c r="BT94" i="234"/>
  <c r="BU94" i="234" s="1"/>
  <c r="G87" i="114"/>
  <c r="BQ86" i="234"/>
  <c r="BR86" i="234" s="1"/>
  <c r="I78" i="114"/>
  <c r="AS77" i="235"/>
  <c r="I70" i="114"/>
  <c r="AS69" i="235"/>
  <c r="BS78" i="234"/>
  <c r="BT78" i="234"/>
  <c r="BU78" i="234" s="1"/>
  <c r="BS70" i="234"/>
  <c r="BT70" i="234"/>
  <c r="BU70" i="234" s="1"/>
  <c r="I62" i="114"/>
  <c r="AS61" i="235"/>
  <c r="I54" i="114"/>
  <c r="AS53" i="235"/>
  <c r="I46" i="114"/>
  <c r="AS45" i="235"/>
  <c r="BT56" i="234"/>
  <c r="BU56" i="234" s="1"/>
  <c r="BS56" i="234"/>
  <c r="BT48" i="234"/>
  <c r="BU48" i="234" s="1"/>
  <c r="BS48" i="234"/>
  <c r="AT39" i="235"/>
  <c r="AU39" i="235" s="1"/>
  <c r="AV39" i="235"/>
  <c r="AW39" i="235" s="1"/>
  <c r="G42" i="114"/>
  <c r="BQ41" i="234"/>
  <c r="BR41" i="234" s="1"/>
  <c r="BS33" i="234"/>
  <c r="BT33" i="234"/>
  <c r="BU33" i="234" s="1"/>
  <c r="I25" i="114"/>
  <c r="AS24" i="235"/>
  <c r="BT27" i="234"/>
  <c r="BU27" i="234" s="1"/>
  <c r="BS27" i="234"/>
  <c r="I19" i="114"/>
  <c r="AS18" i="235"/>
  <c r="BT16" i="234"/>
  <c r="BU16" i="234" s="1"/>
  <c r="BS16" i="234"/>
  <c r="I8" i="114"/>
  <c r="AS7" i="235"/>
  <c r="G108" i="192"/>
  <c r="AV135" i="235"/>
  <c r="AW135" i="235" s="1"/>
  <c r="AT135" i="235"/>
  <c r="AU135" i="235" s="1"/>
  <c r="BS137" i="234"/>
  <c r="BT137" i="234"/>
  <c r="BU137" i="234" s="1"/>
  <c r="BT129" i="234"/>
  <c r="BU129" i="234" s="1"/>
  <c r="BS129" i="234"/>
  <c r="AV120" i="235"/>
  <c r="AW120" i="235" s="1"/>
  <c r="AT120" i="235"/>
  <c r="AU120" i="235" s="1"/>
  <c r="AT112" i="235"/>
  <c r="AU112" i="235" s="1"/>
  <c r="AV112" i="235"/>
  <c r="AW112" i="235" s="1"/>
  <c r="BT127" i="234"/>
  <c r="BU127" i="234" s="1"/>
  <c r="BS127" i="234"/>
  <c r="BT119" i="234"/>
  <c r="BU119" i="234" s="1"/>
  <c r="BS119" i="234"/>
  <c r="BT111" i="234"/>
  <c r="BU111" i="234" s="1"/>
  <c r="BS111" i="234"/>
  <c r="AV102" i="235"/>
  <c r="AW102" i="235" s="1"/>
  <c r="AT102" i="235"/>
  <c r="AU102" i="235" s="1"/>
  <c r="AT94" i="235"/>
  <c r="AU94" i="235" s="1"/>
  <c r="AV94" i="235"/>
  <c r="AW94" i="235" s="1"/>
  <c r="AT86" i="235"/>
  <c r="AU86" i="235" s="1"/>
  <c r="AV86" i="235"/>
  <c r="AW86" i="235" s="1"/>
  <c r="BS101" i="234"/>
  <c r="BT101" i="234"/>
  <c r="BU101" i="234" s="1"/>
  <c r="G94" i="114"/>
  <c r="BQ93" i="234"/>
  <c r="BR93" i="234" s="1"/>
  <c r="BS85" i="234"/>
  <c r="BT85" i="234"/>
  <c r="BU85" i="234" s="1"/>
  <c r="AT76" i="235"/>
  <c r="AU76" i="235" s="1"/>
  <c r="AV76" i="235"/>
  <c r="AW76" i="235" s="1"/>
  <c r="AV68" i="235"/>
  <c r="AW68" i="235" s="1"/>
  <c r="AT68" i="235"/>
  <c r="AU68" i="235" s="1"/>
  <c r="BT77" i="234"/>
  <c r="BU77" i="234" s="1"/>
  <c r="BS77" i="234"/>
  <c r="BT69" i="234"/>
  <c r="BU69" i="234" s="1"/>
  <c r="BS69" i="234"/>
  <c r="AT60" i="235"/>
  <c r="AU60" i="235" s="1"/>
  <c r="AV60" i="235"/>
  <c r="AW60" i="235" s="1"/>
  <c r="AT52" i="235"/>
  <c r="AU52" i="235" s="1"/>
  <c r="AV52" i="235"/>
  <c r="AW52" i="235" s="1"/>
  <c r="AV44" i="235"/>
  <c r="AW44" i="235" s="1"/>
  <c r="AT44" i="235"/>
  <c r="AU44" i="235" s="1"/>
  <c r="BT55" i="234"/>
  <c r="BU55" i="234" s="1"/>
  <c r="BS55" i="234"/>
  <c r="BT47" i="234"/>
  <c r="BU47" i="234" s="1"/>
  <c r="BS47" i="234"/>
  <c r="AT38" i="235"/>
  <c r="AU38" i="235" s="1"/>
  <c r="AV38" i="235"/>
  <c r="AW38" i="235" s="1"/>
  <c r="G41" i="114"/>
  <c r="BQ40" i="234"/>
  <c r="BT32" i="234"/>
  <c r="BU32" i="234" s="1"/>
  <c r="BS32" i="234"/>
  <c r="AV23" i="235"/>
  <c r="AW23" i="235" s="1"/>
  <c r="AT23" i="235"/>
  <c r="AU23" i="235" s="1"/>
  <c r="BT26" i="234"/>
  <c r="BU26" i="234" s="1"/>
  <c r="BS26" i="234"/>
  <c r="AT17" i="235"/>
  <c r="AU17" i="235" s="1"/>
  <c r="AV17" i="235"/>
  <c r="AW17" i="235" s="1"/>
  <c r="BT15" i="234"/>
  <c r="BU15" i="234" s="1"/>
  <c r="BS15" i="234"/>
  <c r="AT6" i="235"/>
  <c r="AU6" i="235" s="1"/>
  <c r="AV6" i="235"/>
  <c r="AW6" i="235" s="1"/>
  <c r="AS5" i="235"/>
  <c r="D11" i="80"/>
  <c r="D10" i="80" s="1"/>
  <c r="AQ4" i="39"/>
  <c r="AP4" i="39"/>
  <c r="AR4" i="39"/>
  <c r="AV12" i="222"/>
  <c r="I95" i="222" s="1"/>
  <c r="AH29" i="192"/>
  <c r="AD29" i="192" s="1"/>
  <c r="AH47" i="192"/>
  <c r="AH63" i="192"/>
  <c r="AH122" i="192"/>
  <c r="I135" i="114"/>
  <c r="AS134" i="235"/>
  <c r="BT136" i="234"/>
  <c r="BU136" i="234" s="1"/>
  <c r="BS136" i="234"/>
  <c r="I128" i="114"/>
  <c r="AS127" i="235"/>
  <c r="I120" i="114"/>
  <c r="AS119" i="235"/>
  <c r="AV111" i="235"/>
  <c r="AW111" i="235" s="1"/>
  <c r="AT111" i="235"/>
  <c r="AU111" i="235" s="1"/>
  <c r="BS126" i="234"/>
  <c r="BT126" i="234"/>
  <c r="BU126" i="234" s="1"/>
  <c r="BS118" i="234"/>
  <c r="BT118" i="234"/>
  <c r="BU118" i="234" s="1"/>
  <c r="BS110" i="234"/>
  <c r="BT110" i="234"/>
  <c r="BU110" i="234" s="1"/>
  <c r="I102" i="114"/>
  <c r="AS101" i="235"/>
  <c r="I94" i="114"/>
  <c r="AS93" i="235"/>
  <c r="I86" i="114"/>
  <c r="AS85" i="235"/>
  <c r="BT100" i="234"/>
  <c r="BU100" i="234" s="1"/>
  <c r="BS100" i="234"/>
  <c r="BT92" i="234"/>
  <c r="BU92" i="234" s="1"/>
  <c r="BS92" i="234"/>
  <c r="BT84" i="234"/>
  <c r="BU84" i="234" s="1"/>
  <c r="BS84" i="234"/>
  <c r="I76" i="114"/>
  <c r="AS75" i="235"/>
  <c r="AT67" i="235"/>
  <c r="AU67" i="235" s="1"/>
  <c r="AV67" i="235"/>
  <c r="AW67" i="235" s="1"/>
  <c r="BS76" i="234"/>
  <c r="BT76" i="234"/>
  <c r="BU76" i="234" s="1"/>
  <c r="BS68" i="234"/>
  <c r="BT68" i="234"/>
  <c r="BU68" i="234" s="1"/>
  <c r="I60" i="114"/>
  <c r="AS59" i="235"/>
  <c r="I52" i="114"/>
  <c r="AS51" i="235"/>
  <c r="I44" i="114"/>
  <c r="AS43" i="235"/>
  <c r="G55" i="114"/>
  <c r="BQ54" i="234"/>
  <c r="BR54" i="234" s="1"/>
  <c r="G47" i="114"/>
  <c r="BQ46" i="234"/>
  <c r="BR46" i="234" s="1"/>
  <c r="I38" i="114"/>
  <c r="AS37" i="235"/>
  <c r="BS39" i="234"/>
  <c r="BT39" i="234"/>
  <c r="BU39" i="234" s="1"/>
  <c r="I31" i="114"/>
  <c r="AS30" i="235"/>
  <c r="AV22" i="235"/>
  <c r="AW22" i="235" s="1"/>
  <c r="AT22" i="235"/>
  <c r="AU22" i="235" s="1"/>
  <c r="BS25" i="234"/>
  <c r="BT25" i="234"/>
  <c r="BU25" i="234" s="1"/>
  <c r="I17" i="114"/>
  <c r="AS16" i="235"/>
  <c r="BS14" i="234"/>
  <c r="BT14" i="234"/>
  <c r="BU14" i="234" s="1"/>
  <c r="BT11" i="234"/>
  <c r="BU11" i="234" s="1"/>
  <c r="BS11" i="234"/>
  <c r="D9" i="80"/>
  <c r="D8" i="80" s="1"/>
  <c r="R101" i="192"/>
  <c r="W9" i="192"/>
  <c r="W46" i="192"/>
  <c r="W84" i="192"/>
  <c r="W108" i="192"/>
  <c r="AT133" i="235"/>
  <c r="AU133" i="235" s="1"/>
  <c r="AV133" i="235"/>
  <c r="AW133" i="235" s="1"/>
  <c r="BS135" i="234"/>
  <c r="BT135" i="234"/>
  <c r="BU135" i="234" s="1"/>
  <c r="AT126" i="235"/>
  <c r="AU126" i="235" s="1"/>
  <c r="AV126" i="235"/>
  <c r="AW126" i="235" s="1"/>
  <c r="AT118" i="235"/>
  <c r="AU118" i="235" s="1"/>
  <c r="AV118" i="235"/>
  <c r="AW118" i="235" s="1"/>
  <c r="AT110" i="235"/>
  <c r="AU110" i="235" s="1"/>
  <c r="AV110" i="235"/>
  <c r="AW110" i="235" s="1"/>
  <c r="BT125" i="234"/>
  <c r="BU125" i="234" s="1"/>
  <c r="BS125" i="234"/>
  <c r="BT117" i="234"/>
  <c r="BU117" i="234" s="1"/>
  <c r="BS117" i="234"/>
  <c r="BT109" i="234"/>
  <c r="BU109" i="234" s="1"/>
  <c r="BS109" i="234"/>
  <c r="AT100" i="235"/>
  <c r="AU100" i="235" s="1"/>
  <c r="AV100" i="235"/>
  <c r="AW100" i="235" s="1"/>
  <c r="AV92" i="235"/>
  <c r="AW92" i="235" s="1"/>
  <c r="AT92" i="235"/>
  <c r="AU92" i="235" s="1"/>
  <c r="AT84" i="235"/>
  <c r="AU84" i="235" s="1"/>
  <c r="AV84" i="235"/>
  <c r="AW84" i="235" s="1"/>
  <c r="BS99" i="234"/>
  <c r="BT99" i="234"/>
  <c r="BU99" i="234" s="1"/>
  <c r="G92" i="114"/>
  <c r="BQ91" i="234"/>
  <c r="BR91" i="234" s="1"/>
  <c r="BT83" i="234"/>
  <c r="BU83" i="234" s="1"/>
  <c r="BS83" i="234"/>
  <c r="AT74" i="235"/>
  <c r="AU74" i="235" s="1"/>
  <c r="AV74" i="235"/>
  <c r="AW74" i="235" s="1"/>
  <c r="AV66" i="235"/>
  <c r="AW66" i="235" s="1"/>
  <c r="AT66" i="235"/>
  <c r="AU66" i="235" s="1"/>
  <c r="G76" i="114"/>
  <c r="BQ75" i="234"/>
  <c r="BR75" i="234" s="1"/>
  <c r="BT67" i="234"/>
  <c r="BU67" i="234" s="1"/>
  <c r="BS67" i="234"/>
  <c r="AV58" i="235"/>
  <c r="AW58" i="235" s="1"/>
  <c r="AT58" i="235"/>
  <c r="AU58" i="235" s="1"/>
  <c r="AT50" i="235"/>
  <c r="AU50" i="235" s="1"/>
  <c r="AV50" i="235"/>
  <c r="AW50" i="235" s="1"/>
  <c r="BS61" i="234"/>
  <c r="BT61" i="234"/>
  <c r="BU61" i="234" s="1"/>
  <c r="BT53" i="234"/>
  <c r="BU53" i="234" s="1"/>
  <c r="BS53" i="234"/>
  <c r="BS45" i="234"/>
  <c r="BT45" i="234"/>
  <c r="BU45" i="234" s="1"/>
  <c r="AT36" i="235"/>
  <c r="AU36" i="235" s="1"/>
  <c r="AV36" i="235"/>
  <c r="AW36" i="235" s="1"/>
  <c r="BS38" i="234"/>
  <c r="BT38" i="234"/>
  <c r="BU38" i="234" s="1"/>
  <c r="AT29" i="235"/>
  <c r="AU29" i="235" s="1"/>
  <c r="AV29" i="235"/>
  <c r="AW29" i="235" s="1"/>
  <c r="AV21" i="235"/>
  <c r="AW21" i="235" s="1"/>
  <c r="AT21" i="235"/>
  <c r="AU21" i="235" s="1"/>
  <c r="BT24" i="234"/>
  <c r="BU24" i="234" s="1"/>
  <c r="BS24" i="234"/>
  <c r="AT15" i="235"/>
  <c r="AU15" i="235" s="1"/>
  <c r="AV15" i="235"/>
  <c r="AW15" i="235" s="1"/>
  <c r="G14" i="114"/>
  <c r="BQ13" i="234"/>
  <c r="BR13" i="234" s="1"/>
  <c r="BT10" i="234"/>
  <c r="BU10" i="234" s="1"/>
  <c r="BS10" i="234"/>
  <c r="C87" i="193"/>
  <c r="AA16" i="192"/>
  <c r="AA23" i="192"/>
  <c r="AA46" i="192"/>
  <c r="AA84" i="192"/>
  <c r="AA132" i="192"/>
  <c r="AE16" i="192"/>
  <c r="AE23" i="192"/>
  <c r="AD21" i="192"/>
  <c r="W23" i="192"/>
  <c r="AH10" i="192"/>
  <c r="X10" i="192" s="1"/>
  <c r="P77" i="192"/>
  <c r="P86" i="192"/>
  <c r="P94" i="192"/>
  <c r="AH136" i="192"/>
  <c r="X136" i="192" s="1"/>
  <c r="N77" i="192"/>
  <c r="N83" i="192"/>
  <c r="J94" i="192"/>
  <c r="D113" i="192"/>
  <c r="H114" i="192"/>
  <c r="D134" i="192"/>
  <c r="AC108" i="192"/>
  <c r="AE35" i="192"/>
  <c r="AE46" i="192"/>
  <c r="AE66" i="192"/>
  <c r="AE84" i="192"/>
  <c r="AE108" i="192"/>
  <c r="AE132" i="192"/>
  <c r="Z30" i="192"/>
  <c r="AD30" i="192"/>
  <c r="AD48" i="192"/>
  <c r="R106" i="192"/>
  <c r="AH56" i="192"/>
  <c r="X56" i="192" s="1"/>
  <c r="R77" i="192"/>
  <c r="R86" i="192"/>
  <c r="AH17" i="192"/>
  <c r="Z17" i="192" s="1"/>
  <c r="P26" i="192"/>
  <c r="AH34" i="192"/>
  <c r="X34" i="192" s="1"/>
  <c r="AH43" i="192"/>
  <c r="X43" i="192" s="1"/>
  <c r="P52" i="192"/>
  <c r="P60" i="192"/>
  <c r="AH69" i="192"/>
  <c r="AD69" i="192" s="1"/>
  <c r="AH77" i="192"/>
  <c r="AH86" i="192"/>
  <c r="X86" i="192" s="1"/>
  <c r="AH94" i="192"/>
  <c r="X94" i="192" s="1"/>
  <c r="AH102" i="192"/>
  <c r="AF102" i="192" s="1"/>
  <c r="AH111" i="192"/>
  <c r="AB111" i="192" s="1"/>
  <c r="AH119" i="192"/>
  <c r="AH127" i="192"/>
  <c r="P136" i="192"/>
  <c r="P140" i="192"/>
  <c r="O16" i="192"/>
  <c r="R16" i="192" s="1"/>
  <c r="O23" i="192"/>
  <c r="O46" i="192"/>
  <c r="O66" i="192"/>
  <c r="P66" i="192" s="1"/>
  <c r="P79" i="192"/>
  <c r="O84" i="192"/>
  <c r="AH96" i="192"/>
  <c r="Z96" i="192" s="1"/>
  <c r="R104" i="192"/>
  <c r="O108" i="192"/>
  <c r="P138" i="192"/>
  <c r="Q23" i="192"/>
  <c r="Q35" i="192"/>
  <c r="P35" i="192" s="1"/>
  <c r="Q46" i="192"/>
  <c r="Q66" i="192"/>
  <c r="Q108" i="192"/>
  <c r="Q132" i="192"/>
  <c r="AH132" i="192" s="1"/>
  <c r="P142" i="192"/>
  <c r="R140" i="192"/>
  <c r="Z76" i="192"/>
  <c r="Y108" i="192"/>
  <c r="Y132" i="192"/>
  <c r="W16" i="192"/>
  <c r="C17" i="193"/>
  <c r="C44" i="193"/>
  <c r="C28" i="193"/>
  <c r="V116" i="192"/>
  <c r="N57" i="192"/>
  <c r="K35" i="192"/>
  <c r="L71" i="192"/>
  <c r="L75" i="192"/>
  <c r="L56" i="192"/>
  <c r="M66" i="192"/>
  <c r="N66" i="192" s="1"/>
  <c r="N78" i="192"/>
  <c r="E16" i="192"/>
  <c r="D86" i="192"/>
  <c r="H95" i="192"/>
  <c r="D97" i="192"/>
  <c r="H98" i="192"/>
  <c r="J101" i="192"/>
  <c r="H103" i="192"/>
  <c r="J107" i="192"/>
  <c r="D117" i="192"/>
  <c r="D119" i="192"/>
  <c r="AL9" i="186"/>
  <c r="O105" i="114"/>
  <c r="Q5" i="114"/>
  <c r="P43" i="114"/>
  <c r="S55" i="114"/>
  <c r="P20" i="114"/>
  <c r="P13" i="114"/>
  <c r="S13" i="114" s="1"/>
  <c r="C30" i="193"/>
  <c r="P107" i="193"/>
  <c r="K107" i="193" s="1"/>
  <c r="C33" i="193"/>
  <c r="C52" i="193"/>
  <c r="C60" i="193"/>
  <c r="C58" i="193"/>
  <c r="AF86" i="192"/>
  <c r="P16" i="192"/>
  <c r="AH16" i="192"/>
  <c r="AH84" i="192"/>
  <c r="X84" i="192" s="1"/>
  <c r="P84" i="192"/>
  <c r="AH108" i="192"/>
  <c r="AD108" i="192" s="1"/>
  <c r="R24" i="192"/>
  <c r="R10" i="192"/>
  <c r="Q9" i="192"/>
  <c r="R109" i="192"/>
  <c r="R84" i="192"/>
  <c r="P10" i="192"/>
  <c r="Y35" i="192"/>
  <c r="Y46" i="192"/>
  <c r="Y66" i="192"/>
  <c r="T110" i="192"/>
  <c r="D110" i="192"/>
  <c r="F110" i="192"/>
  <c r="J110" i="192"/>
  <c r="H110" i="192"/>
  <c r="T118" i="192"/>
  <c r="H118" i="192"/>
  <c r="D118" i="192"/>
  <c r="F133" i="192"/>
  <c r="D133" i="192"/>
  <c r="V133" i="192"/>
  <c r="V141" i="192"/>
  <c r="H142" i="192"/>
  <c r="T142" i="192"/>
  <c r="F142" i="192"/>
  <c r="AG54" i="192"/>
  <c r="T54" i="192" s="1"/>
  <c r="AG56" i="192"/>
  <c r="AG60" i="192"/>
  <c r="AG63" i="192"/>
  <c r="V63" i="192" s="1"/>
  <c r="AG67" i="192"/>
  <c r="F67" i="192" s="1"/>
  <c r="AG69" i="192"/>
  <c r="AG70" i="192"/>
  <c r="V70" i="192" s="1"/>
  <c r="U108" i="192"/>
  <c r="S35" i="192"/>
  <c r="S46" i="192"/>
  <c r="T63" i="192"/>
  <c r="AG55" i="192"/>
  <c r="F55" i="192" s="1"/>
  <c r="AG59" i="192"/>
  <c r="H59" i="192" s="1"/>
  <c r="S132" i="192"/>
  <c r="AG58" i="192"/>
  <c r="D58" i="192" s="1"/>
  <c r="AG53" i="192"/>
  <c r="T53" i="192" s="1"/>
  <c r="AG71" i="192"/>
  <c r="H71" i="192" s="1"/>
  <c r="AG109" i="192"/>
  <c r="T109" i="192" s="1"/>
  <c r="D116" i="192"/>
  <c r="AG131" i="192"/>
  <c r="AG130" i="192"/>
  <c r="D130" i="192" s="1"/>
  <c r="AG129" i="192"/>
  <c r="J129" i="192" s="1"/>
  <c r="AG126" i="192"/>
  <c r="AG125" i="192"/>
  <c r="AG124" i="192"/>
  <c r="F124" i="192" s="1"/>
  <c r="AG123" i="192"/>
  <c r="J123" i="192" s="1"/>
  <c r="AG121" i="192"/>
  <c r="D121" i="192" s="1"/>
  <c r="M9" i="192"/>
  <c r="K9" i="192"/>
  <c r="N9" i="192" s="1"/>
  <c r="L52" i="192"/>
  <c r="N76" i="192"/>
  <c r="N130" i="192"/>
  <c r="I46" i="192"/>
  <c r="I8" i="192" s="1"/>
  <c r="F52" i="192"/>
  <c r="F53" i="192"/>
  <c r="E9" i="192"/>
  <c r="G16" i="192"/>
  <c r="DA34" i="39"/>
  <c r="DB34" i="39" s="1"/>
  <c r="P4" i="187"/>
  <c r="AF4" i="39"/>
  <c r="Y16" i="192"/>
  <c r="D81" i="225"/>
  <c r="P54" i="193"/>
  <c r="K54" i="193" s="1"/>
  <c r="C86" i="193"/>
  <c r="F63" i="193"/>
  <c r="F81" i="193"/>
  <c r="F105" i="193"/>
  <c r="C137" i="193"/>
  <c r="H105" i="193"/>
  <c r="P27" i="193"/>
  <c r="K27" i="193" s="1"/>
  <c r="P111" i="193"/>
  <c r="C23" i="193"/>
  <c r="H81" i="193"/>
  <c r="C39" i="193"/>
  <c r="C117" i="193"/>
  <c r="C84" i="193"/>
  <c r="C122" i="193"/>
  <c r="J20" i="193"/>
  <c r="F6" i="193"/>
  <c r="C76" i="193"/>
  <c r="P47" i="193"/>
  <c r="K47" i="193" s="1"/>
  <c r="P65" i="193"/>
  <c r="G65" i="193" s="1"/>
  <c r="P114" i="193"/>
  <c r="K114" i="193" s="1"/>
  <c r="H43" i="193"/>
  <c r="C16" i="193"/>
  <c r="C108" i="193"/>
  <c r="C125" i="193"/>
  <c r="P100" i="193"/>
  <c r="K100" i="193" s="1"/>
  <c r="P130" i="193"/>
  <c r="G130" i="193" s="1"/>
  <c r="C35" i="193"/>
  <c r="C51" i="193"/>
  <c r="P104" i="193"/>
  <c r="O104" i="193" s="1"/>
  <c r="C74" i="193"/>
  <c r="P97" i="193"/>
  <c r="G97" i="193" s="1"/>
  <c r="AC9" i="192"/>
  <c r="AC35" i="192"/>
  <c r="AC46" i="192"/>
  <c r="AC132" i="192"/>
  <c r="AF17" i="192"/>
  <c r="R18" i="192"/>
  <c r="R27" i="192"/>
  <c r="R36" i="192"/>
  <c r="R44" i="192"/>
  <c r="R53" i="192"/>
  <c r="R70" i="192"/>
  <c r="R87" i="192"/>
  <c r="R95" i="192"/>
  <c r="AD43" i="192"/>
  <c r="AD94" i="192"/>
  <c r="AD119" i="192"/>
  <c r="AD127" i="192"/>
  <c r="AB56" i="192"/>
  <c r="AH12" i="192"/>
  <c r="X12" i="192" s="1"/>
  <c r="R21" i="192"/>
  <c r="R39" i="192"/>
  <c r="R48" i="192"/>
  <c r="R64" i="192"/>
  <c r="R73" i="192"/>
  <c r="R81" i="192"/>
  <c r="R90" i="192"/>
  <c r="R98" i="192"/>
  <c r="R115" i="192"/>
  <c r="R123" i="192"/>
  <c r="R131" i="192"/>
  <c r="AB17" i="192"/>
  <c r="AB86" i="192"/>
  <c r="AB94" i="192"/>
  <c r="AB119" i="192"/>
  <c r="AB127" i="192"/>
  <c r="R26" i="192"/>
  <c r="AD56" i="192"/>
  <c r="AF42" i="192"/>
  <c r="AF68" i="192"/>
  <c r="P83" i="192"/>
  <c r="AH92" i="192"/>
  <c r="Z92" i="192" s="1"/>
  <c r="AH100" i="192"/>
  <c r="X100" i="192" s="1"/>
  <c r="R125" i="192"/>
  <c r="AF69" i="192"/>
  <c r="Z56" i="192"/>
  <c r="AH9" i="192"/>
  <c r="AD9" i="192" s="1"/>
  <c r="R43" i="192"/>
  <c r="R60" i="192"/>
  <c r="R94" i="192"/>
  <c r="R111" i="192"/>
  <c r="R127" i="192"/>
  <c r="AB30" i="192"/>
  <c r="AB48" i="192"/>
  <c r="AD76" i="192"/>
  <c r="AD85" i="192"/>
  <c r="V75" i="192"/>
  <c r="J119" i="192"/>
  <c r="J53" i="192"/>
  <c r="H92" i="192"/>
  <c r="J78" i="192"/>
  <c r="F119" i="192"/>
  <c r="F140" i="192"/>
  <c r="U35" i="192"/>
  <c r="T75" i="192"/>
  <c r="V95" i="192"/>
  <c r="S16" i="192"/>
  <c r="S23" i="192"/>
  <c r="S9" i="192"/>
  <c r="AG51" i="192"/>
  <c r="D51" i="192" s="1"/>
  <c r="AG74" i="192"/>
  <c r="T74" i="192" s="1"/>
  <c r="AG76" i="192"/>
  <c r="V76" i="192" s="1"/>
  <c r="AG77" i="192"/>
  <c r="T77" i="192" s="1"/>
  <c r="AG79" i="192"/>
  <c r="AG81" i="192"/>
  <c r="D136" i="192"/>
  <c r="D95" i="192"/>
  <c r="D53" i="192"/>
  <c r="D75" i="192"/>
  <c r="V53" i="192"/>
  <c r="F103" i="192"/>
  <c r="F92" i="192"/>
  <c r="D63" i="192"/>
  <c r="H76" i="192"/>
  <c r="K16" i="192"/>
  <c r="K23" i="192"/>
  <c r="L12" i="192"/>
  <c r="L17" i="192"/>
  <c r="L27" i="192"/>
  <c r="L34" i="192"/>
  <c r="L39" i="192"/>
  <c r="L43" i="192"/>
  <c r="L44" i="192"/>
  <c r="N45" i="192"/>
  <c r="M46" i="192"/>
  <c r="L13" i="192"/>
  <c r="L19" i="192"/>
  <c r="N25" i="192"/>
  <c r="N32" i="192"/>
  <c r="L41" i="192"/>
  <c r="N14" i="192"/>
  <c r="L18" i="192"/>
  <c r="N24" i="192"/>
  <c r="L31" i="192"/>
  <c r="N42" i="192"/>
  <c r="N11" i="192"/>
  <c r="N20" i="192"/>
  <c r="N28" i="192"/>
  <c r="N37" i="192"/>
  <c r="L21" i="192"/>
  <c r="N29" i="192"/>
  <c r="L36" i="192"/>
  <c r="N10" i="192"/>
  <c r="L22" i="192"/>
  <c r="L30" i="192"/>
  <c r="N38" i="192"/>
  <c r="N15" i="192"/>
  <c r="L26" i="192"/>
  <c r="N33" i="192"/>
  <c r="L40" i="192"/>
  <c r="N52" i="192"/>
  <c r="G66" i="192"/>
  <c r="G9" i="192"/>
  <c r="I23" i="192"/>
  <c r="D64" i="192"/>
  <c r="I35" i="192"/>
  <c r="H62" i="192"/>
  <c r="F75" i="192"/>
  <c r="F125" i="192"/>
  <c r="G23" i="192"/>
  <c r="I66" i="192"/>
  <c r="F68" i="192"/>
  <c r="H78" i="192"/>
  <c r="AQ9" i="186"/>
  <c r="AE12" i="186"/>
  <c r="T4" i="187"/>
  <c r="M4" i="187"/>
  <c r="P19" i="193"/>
  <c r="O19" i="193" s="1"/>
  <c r="P9" i="192"/>
  <c r="T103" i="192"/>
  <c r="V136" i="192"/>
  <c r="J95" i="192"/>
  <c r="V110" i="192"/>
  <c r="AG14" i="192"/>
  <c r="J14" i="192" s="1"/>
  <c r="AG31" i="192"/>
  <c r="AG32" i="192"/>
  <c r="AG34" i="192"/>
  <c r="D34" i="192" s="1"/>
  <c r="AG37" i="192"/>
  <c r="F37" i="192" s="1"/>
  <c r="AG38" i="192"/>
  <c r="J38" i="192" s="1"/>
  <c r="AG41" i="192"/>
  <c r="T41" i="192" s="1"/>
  <c r="AG42" i="192"/>
  <c r="D42" i="192" s="1"/>
  <c r="AG43" i="192"/>
  <c r="T43" i="192" s="1"/>
  <c r="AG44" i="192"/>
  <c r="AG45" i="192"/>
  <c r="AG48" i="192"/>
  <c r="T48" i="192" s="1"/>
  <c r="AG49" i="192"/>
  <c r="T49" i="192" s="1"/>
  <c r="AG50" i="192"/>
  <c r="H50" i="192" s="1"/>
  <c r="L134" i="192"/>
  <c r="L136" i="192"/>
  <c r="L137" i="192"/>
  <c r="L138" i="192"/>
  <c r="L140" i="192"/>
  <c r="L141" i="192"/>
  <c r="L142" i="192"/>
  <c r="X21" i="192"/>
  <c r="Z21" i="192"/>
  <c r="AF21" i="192"/>
  <c r="AB21" i="192"/>
  <c r="AC66" i="192"/>
  <c r="AF96" i="192"/>
  <c r="D140" i="192"/>
  <c r="F95" i="192"/>
  <c r="O4" i="187"/>
  <c r="AH13" i="192"/>
  <c r="AB13" i="192" s="1"/>
  <c r="R13" i="192"/>
  <c r="P13" i="192"/>
  <c r="AH22" i="192"/>
  <c r="P22" i="192"/>
  <c r="AH31" i="192"/>
  <c r="AB31" i="192" s="1"/>
  <c r="R31" i="192"/>
  <c r="P40" i="192"/>
  <c r="R40" i="192"/>
  <c r="AH40" i="192"/>
  <c r="Z40" i="192" s="1"/>
  <c r="AH49" i="192"/>
  <c r="AB49" i="192" s="1"/>
  <c r="P49" i="192"/>
  <c r="AH65" i="192"/>
  <c r="AD65" i="192" s="1"/>
  <c r="P65" i="192"/>
  <c r="AH74" i="192"/>
  <c r="AD74" i="192" s="1"/>
  <c r="R74" i="192"/>
  <c r="P74" i="192"/>
  <c r="AH82" i="192"/>
  <c r="AB82" i="192" s="1"/>
  <c r="R82" i="192"/>
  <c r="P82" i="192"/>
  <c r="AH91" i="192"/>
  <c r="AB91" i="192" s="1"/>
  <c r="R91" i="192"/>
  <c r="P91" i="192"/>
  <c r="AH99" i="192"/>
  <c r="X99" i="192" s="1"/>
  <c r="P99" i="192"/>
  <c r="AH107" i="192"/>
  <c r="X107" i="192" s="1"/>
  <c r="P107" i="192"/>
  <c r="P124" i="192"/>
  <c r="AH124" i="192"/>
  <c r="AB124" i="192" s="1"/>
  <c r="AH133" i="192"/>
  <c r="AB133" i="192" s="1"/>
  <c r="P133" i="192"/>
  <c r="R133" i="192"/>
  <c r="AH141" i="192"/>
  <c r="AB141" i="192" s="1"/>
  <c r="R141" i="192"/>
  <c r="P141" i="192"/>
  <c r="R61" i="192"/>
  <c r="P61" i="192"/>
  <c r="R78" i="192"/>
  <c r="P78" i="192"/>
  <c r="R103" i="192"/>
  <c r="P103" i="192"/>
  <c r="R112" i="192"/>
  <c r="AH112" i="192"/>
  <c r="X112" i="192" s="1"/>
  <c r="R120" i="192"/>
  <c r="AH120" i="192"/>
  <c r="P137" i="192"/>
  <c r="R137" i="192"/>
  <c r="AC16" i="192"/>
  <c r="AD16" i="192" s="1"/>
  <c r="AD17" i="192"/>
  <c r="AC23" i="192"/>
  <c r="AD86" i="192"/>
  <c r="AC84" i="192"/>
  <c r="C57" i="193"/>
  <c r="V140" i="192"/>
  <c r="D92" i="192"/>
  <c r="P109" i="193"/>
  <c r="M109" i="193" s="1"/>
  <c r="T92" i="192"/>
  <c r="F136" i="192"/>
  <c r="K4" i="187"/>
  <c r="AH116" i="192"/>
  <c r="AB116" i="192" s="1"/>
  <c r="P31" i="192"/>
  <c r="P27" i="192"/>
  <c r="Z12" i="192"/>
  <c r="C41" i="193"/>
  <c r="D102" i="192"/>
  <c r="J136" i="192"/>
  <c r="J92" i="192"/>
  <c r="D142" i="192"/>
  <c r="H68" i="192"/>
  <c r="AB12" i="192"/>
  <c r="P18" i="192"/>
  <c r="R57" i="192"/>
  <c r="R22" i="192"/>
  <c r="R49" i="192"/>
  <c r="R65" i="192"/>
  <c r="R99" i="192"/>
  <c r="R107" i="192"/>
  <c r="R116" i="192"/>
  <c r="R9" i="192"/>
  <c r="P71" i="193"/>
  <c r="E71" i="193" s="1"/>
  <c r="L129" i="193"/>
  <c r="H136" i="192"/>
  <c r="P95" i="192"/>
  <c r="AH57" i="192"/>
  <c r="F129" i="193"/>
  <c r="AV11" i="222"/>
  <c r="I84" i="222" s="1"/>
  <c r="AF30" i="192"/>
  <c r="AF119" i="192"/>
  <c r="R136" i="192"/>
  <c r="R102" i="192"/>
  <c r="R52" i="192"/>
  <c r="Z94" i="192"/>
  <c r="AH18" i="192"/>
  <c r="AH27" i="192"/>
  <c r="AB27" i="192" s="1"/>
  <c r="P36" i="192"/>
  <c r="P44" i="192"/>
  <c r="P53" i="192"/>
  <c r="AH61" i="192"/>
  <c r="AH70" i="192"/>
  <c r="AH78" i="192"/>
  <c r="AB78" i="192" s="1"/>
  <c r="AH87" i="192"/>
  <c r="X87" i="192" s="1"/>
  <c r="AH95" i="192"/>
  <c r="AB95" i="192" s="1"/>
  <c r="AH103" i="192"/>
  <c r="AB103" i="192" s="1"/>
  <c r="P112" i="192"/>
  <c r="P120" i="192"/>
  <c r="P128" i="192"/>
  <c r="AH137" i="192"/>
  <c r="X137" i="192" s="1"/>
  <c r="P63" i="114"/>
  <c r="S63" i="114" s="1"/>
  <c r="P32" i="114"/>
  <c r="S32" i="114" s="1"/>
  <c r="W35" i="192"/>
  <c r="Z48" i="192"/>
  <c r="P111" i="192"/>
  <c r="P69" i="192"/>
  <c r="R69" i="192"/>
  <c r="AH60" i="192"/>
  <c r="X60" i="192" s="1"/>
  <c r="AH26" i="192"/>
  <c r="AD26" i="192" s="1"/>
  <c r="P39" i="192"/>
  <c r="AA108" i="192"/>
  <c r="AV5" i="222"/>
  <c r="I17" i="222" s="1"/>
  <c r="L4" i="187"/>
  <c r="N131" i="192"/>
  <c r="N129" i="192"/>
  <c r="N128" i="192"/>
  <c r="N127" i="192"/>
  <c r="N126" i="192"/>
  <c r="N125" i="192"/>
  <c r="N123" i="192"/>
  <c r="N122" i="192"/>
  <c r="N121" i="192"/>
  <c r="X76" i="192"/>
  <c r="X48" i="192"/>
  <c r="X30" i="192"/>
  <c r="Z68" i="192"/>
  <c r="AH44" i="192"/>
  <c r="X44" i="192" s="1"/>
  <c r="P119" i="192"/>
  <c r="P34" i="192"/>
  <c r="P102" i="192"/>
  <c r="P43" i="192"/>
  <c r="Z86" i="192"/>
  <c r="S33" i="114"/>
  <c r="AV8" i="222"/>
  <c r="I50" i="222" s="1"/>
  <c r="AF56" i="192"/>
  <c r="AF76" i="192"/>
  <c r="R17" i="192"/>
  <c r="AH64" i="192"/>
  <c r="P12" i="192"/>
  <c r="P21" i="192"/>
  <c r="P30" i="192"/>
  <c r="AH39" i="192"/>
  <c r="X39" i="192" s="1"/>
  <c r="P48" i="192"/>
  <c r="P56" i="192"/>
  <c r="P64" i="192"/>
  <c r="P73" i="192"/>
  <c r="AH81" i="192"/>
  <c r="AH90" i="192"/>
  <c r="AD90" i="192" s="1"/>
  <c r="AH98" i="192"/>
  <c r="AB98" i="192" s="1"/>
  <c r="AH106" i="192"/>
  <c r="AH115" i="192"/>
  <c r="AD115" i="192" s="1"/>
  <c r="AH123" i="192"/>
  <c r="AH131" i="192"/>
  <c r="R5" i="114"/>
  <c r="S20" i="114"/>
  <c r="P81" i="114"/>
  <c r="S81" i="114" s="1"/>
  <c r="L60" i="192"/>
  <c r="N64" i="192"/>
  <c r="L68" i="192"/>
  <c r="N69" i="192"/>
  <c r="N70" i="192"/>
  <c r="N71" i="192"/>
  <c r="L72" i="192"/>
  <c r="L73" i="192"/>
  <c r="L74" i="192"/>
  <c r="N75" i="192"/>
  <c r="L76" i="192"/>
  <c r="L77" i="192"/>
  <c r="L78" i="192"/>
  <c r="N79" i="192"/>
  <c r="L80" i="192"/>
  <c r="N81" i="192"/>
  <c r="L82" i="192"/>
  <c r="G53" i="222"/>
  <c r="H53" i="222" s="1"/>
  <c r="AV6" i="222"/>
  <c r="I28" i="222" s="1"/>
  <c r="P90" i="192"/>
  <c r="AH73" i="192"/>
  <c r="P87" i="192"/>
  <c r="AH52" i="192"/>
  <c r="AD52" i="192" s="1"/>
  <c r="P81" i="192"/>
  <c r="Z69" i="192"/>
  <c r="AH142" i="192"/>
  <c r="Z142" i="192" s="1"/>
  <c r="P6" i="114"/>
  <c r="S6" i="114" s="1"/>
  <c r="S15" i="114"/>
  <c r="Y9" i="192"/>
  <c r="Y23" i="192"/>
  <c r="L88" i="192"/>
  <c r="L93" i="192"/>
  <c r="N97" i="192"/>
  <c r="L101" i="192"/>
  <c r="L105" i="192"/>
  <c r="L110" i="192"/>
  <c r="N111" i="192"/>
  <c r="L112" i="192"/>
  <c r="L113" i="192"/>
  <c r="L114" i="192"/>
  <c r="I4" i="187"/>
  <c r="AH128" i="192"/>
  <c r="X128" i="192" s="1"/>
  <c r="P127" i="192"/>
  <c r="AH53" i="192"/>
  <c r="AB53" i="192" s="1"/>
  <c r="AH36" i="192"/>
  <c r="AD36" i="192" s="1"/>
  <c r="P70" i="192"/>
  <c r="P17" i="192"/>
  <c r="S84" i="114"/>
  <c r="O6" i="114"/>
  <c r="F13" i="193"/>
  <c r="F20" i="193"/>
  <c r="C10" i="193"/>
  <c r="C15" i="193"/>
  <c r="C19" i="193"/>
  <c r="P24" i="193"/>
  <c r="O24" i="193" s="1"/>
  <c r="P33" i="193"/>
  <c r="K33" i="193" s="1"/>
  <c r="C46" i="193"/>
  <c r="C50" i="193"/>
  <c r="C71" i="193"/>
  <c r="C75" i="193"/>
  <c r="C79" i="193"/>
  <c r="P84" i="193"/>
  <c r="E84" i="193" s="1"/>
  <c r="C88" i="193"/>
  <c r="C92" i="193"/>
  <c r="P96" i="193"/>
  <c r="G96" i="193" s="1"/>
  <c r="C104" i="193"/>
  <c r="C109" i="193"/>
  <c r="C113" i="193"/>
  <c r="C121" i="193"/>
  <c r="P134" i="193"/>
  <c r="M134" i="193" s="1"/>
  <c r="C138" i="193"/>
  <c r="P17" i="193"/>
  <c r="O17" i="193" s="1"/>
  <c r="C26" i="193"/>
  <c r="P30" i="193"/>
  <c r="M30" i="193" s="1"/>
  <c r="P35" i="193"/>
  <c r="O35" i="193" s="1"/>
  <c r="P52" i="193"/>
  <c r="K52" i="193" s="1"/>
  <c r="C65" i="193"/>
  <c r="C77" i="193"/>
  <c r="P82" i="193"/>
  <c r="K82" i="193" s="1"/>
  <c r="C90" i="193"/>
  <c r="C94" i="193"/>
  <c r="C102" i="193"/>
  <c r="C111" i="193"/>
  <c r="C119" i="193"/>
  <c r="C123" i="193"/>
  <c r="C132" i="193"/>
  <c r="C136" i="193"/>
  <c r="N105" i="193"/>
  <c r="M54" i="193"/>
  <c r="C80" i="193"/>
  <c r="C68" i="193"/>
  <c r="C112" i="193"/>
  <c r="N6" i="193"/>
  <c r="C42" i="193"/>
  <c r="P137" i="193"/>
  <c r="I137" i="193" s="1"/>
  <c r="C55" i="193"/>
  <c r="C135" i="193"/>
  <c r="J13" i="193"/>
  <c r="P136" i="193"/>
  <c r="E136" i="193" s="1"/>
  <c r="C22" i="193"/>
  <c r="P75" i="193"/>
  <c r="M75" i="193" s="1"/>
  <c r="C24" i="193"/>
  <c r="P44" i="193"/>
  <c r="O44" i="193" s="1"/>
  <c r="P127" i="193"/>
  <c r="G127" i="193" s="1"/>
  <c r="P38" i="193"/>
  <c r="O38" i="193" s="1"/>
  <c r="C56" i="193"/>
  <c r="P113" i="193"/>
  <c r="E113" i="193" s="1"/>
  <c r="P79" i="193"/>
  <c r="G79" i="193" s="1"/>
  <c r="C100" i="193"/>
  <c r="P92" i="193"/>
  <c r="P73" i="193"/>
  <c r="G73" i="193" s="1"/>
  <c r="P115" i="193"/>
  <c r="E115" i="193" s="1"/>
  <c r="C127" i="193"/>
  <c r="P56" i="193"/>
  <c r="G56" i="193" s="1"/>
  <c r="P28" i="193"/>
  <c r="E28" i="193" s="1"/>
  <c r="C130" i="193"/>
  <c r="P94" i="193"/>
  <c r="O94" i="193" s="1"/>
  <c r="P26" i="193"/>
  <c r="E26" i="193" s="1"/>
  <c r="P58" i="193"/>
  <c r="I58" i="193" s="1"/>
  <c r="P50" i="193"/>
  <c r="E50" i="193" s="1"/>
  <c r="F43" i="193"/>
  <c r="P132" i="193"/>
  <c r="O132" i="193" s="1"/>
  <c r="P138" i="193"/>
  <c r="I138" i="193" s="1"/>
  <c r="C8" i="193"/>
  <c r="C107" i="193"/>
  <c r="C82" i="193"/>
  <c r="P123" i="193"/>
  <c r="G123" i="193" s="1"/>
  <c r="C73" i="193"/>
  <c r="P77" i="193"/>
  <c r="F32" i="193"/>
  <c r="K111" i="193"/>
  <c r="P125" i="193"/>
  <c r="M125" i="193" s="1"/>
  <c r="P119" i="193"/>
  <c r="K119" i="193" s="1"/>
  <c r="P90" i="193"/>
  <c r="O90" i="193" s="1"/>
  <c r="P39" i="193"/>
  <c r="O39" i="193" s="1"/>
  <c r="P8" i="193"/>
  <c r="I8" i="193" s="1"/>
  <c r="P10" i="193"/>
  <c r="O10" i="193" s="1"/>
  <c r="F20" i="192"/>
  <c r="N115" i="192"/>
  <c r="L116" i="192"/>
  <c r="L117" i="192"/>
  <c r="L118" i="192"/>
  <c r="N119" i="192"/>
  <c r="L120" i="192"/>
  <c r="N56" i="192"/>
  <c r="L64" i="192"/>
  <c r="L29" i="192"/>
  <c r="L129" i="192"/>
  <c r="L125" i="192"/>
  <c r="D94" i="192"/>
  <c r="V52" i="192"/>
  <c r="D52" i="192"/>
  <c r="H100" i="192"/>
  <c r="F114" i="192"/>
  <c r="AG26" i="192"/>
  <c r="V26" i="192" s="1"/>
  <c r="AG29" i="192"/>
  <c r="T29" i="192" s="1"/>
  <c r="F94" i="192"/>
  <c r="T113" i="192"/>
  <c r="H117" i="192"/>
  <c r="J103" i="192"/>
  <c r="H101" i="192"/>
  <c r="V101" i="192"/>
  <c r="V62" i="192"/>
  <c r="X61" i="192"/>
  <c r="X68" i="192"/>
  <c r="X91" i="192"/>
  <c r="X120" i="192"/>
  <c r="X122" i="192"/>
  <c r="X124" i="192"/>
  <c r="X133" i="192"/>
  <c r="R14" i="192"/>
  <c r="R19" i="192"/>
  <c r="AH24" i="192"/>
  <c r="AB24" i="192" s="1"/>
  <c r="R28" i="192"/>
  <c r="R50" i="192"/>
  <c r="P54" i="192"/>
  <c r="R62" i="192"/>
  <c r="R67" i="192"/>
  <c r="P71" i="192"/>
  <c r="R79" i="192"/>
  <c r="R83" i="192"/>
  <c r="AH88" i="192"/>
  <c r="R92" i="192"/>
  <c r="R96" i="192"/>
  <c r="R100" i="192"/>
  <c r="AH104" i="192"/>
  <c r="P109" i="192"/>
  <c r="R117" i="192"/>
  <c r="P125" i="192"/>
  <c r="R138" i="192"/>
  <c r="Z22" i="192"/>
  <c r="R12" i="192"/>
  <c r="X17" i="192"/>
  <c r="D14" i="192"/>
  <c r="T45" i="192"/>
  <c r="H45" i="192"/>
  <c r="V139" i="192"/>
  <c r="T117" i="192"/>
  <c r="H113" i="192"/>
  <c r="H105" i="192"/>
  <c r="D103" i="192"/>
  <c r="T98" i="192"/>
  <c r="F83" i="192"/>
  <c r="AG24" i="192"/>
  <c r="D24" i="192" s="1"/>
  <c r="F135" i="192"/>
  <c r="J57" i="192"/>
  <c r="T64" i="192"/>
  <c r="AG15" i="192"/>
  <c r="V15" i="192" s="1"/>
  <c r="AG21" i="192"/>
  <c r="H21" i="192" s="1"/>
  <c r="AG22" i="192"/>
  <c r="H22" i="192" s="1"/>
  <c r="AG27" i="192"/>
  <c r="V27" i="192" s="1"/>
  <c r="AG28" i="192"/>
  <c r="V94" i="192"/>
  <c r="H20" i="192"/>
  <c r="F139" i="192"/>
  <c r="J52" i="192"/>
  <c r="F113" i="192"/>
  <c r="D105" i="192"/>
  <c r="F138" i="192"/>
  <c r="F98" i="192"/>
  <c r="V45" i="192"/>
  <c r="N117" i="192"/>
  <c r="N113" i="192"/>
  <c r="N105" i="192"/>
  <c r="N88" i="192"/>
  <c r="L109" i="192"/>
  <c r="N120" i="192"/>
  <c r="N116" i="192"/>
  <c r="N112" i="192"/>
  <c r="N101" i="192"/>
  <c r="L11" i="192"/>
  <c r="L20" i="192"/>
  <c r="L25" i="192"/>
  <c r="L38" i="192"/>
  <c r="L85" i="192"/>
  <c r="L86" i="192"/>
  <c r="L87" i="192"/>
  <c r="L89" i="192"/>
  <c r="L90" i="192"/>
  <c r="L91" i="192"/>
  <c r="L92" i="192"/>
  <c r="L94" i="192"/>
  <c r="L95" i="192"/>
  <c r="L96" i="192"/>
  <c r="L98" i="192"/>
  <c r="L99" i="192"/>
  <c r="L100" i="192"/>
  <c r="L102" i="192"/>
  <c r="L103" i="192"/>
  <c r="L104" i="192"/>
  <c r="L106" i="192"/>
  <c r="L107" i="192"/>
  <c r="L128" i="192"/>
  <c r="L127" i="192"/>
  <c r="L124" i="192"/>
  <c r="H6" i="114"/>
  <c r="CJ112" i="187"/>
  <c r="CK112" i="187" s="1"/>
  <c r="BB12" i="222"/>
  <c r="BB10" i="222"/>
  <c r="BB4" i="222"/>
  <c r="G75" i="222"/>
  <c r="H75" i="222" s="1"/>
  <c r="G77" i="222"/>
  <c r="H77" i="222" s="1"/>
  <c r="AZ13" i="222"/>
  <c r="BD12" i="222"/>
  <c r="AZ11" i="222"/>
  <c r="BD10" i="222"/>
  <c r="AZ9" i="222"/>
  <c r="BB7" i="222"/>
  <c r="AZ7" i="222"/>
  <c r="G54" i="222"/>
  <c r="H54" i="222" s="1"/>
  <c r="G30" i="222"/>
  <c r="H30" i="222" s="1"/>
  <c r="AX10" i="222"/>
  <c r="I74" i="222" s="1"/>
  <c r="AX6" i="222"/>
  <c r="I29" i="222" s="1"/>
  <c r="AX11" i="222"/>
  <c r="I85" i="222" s="1"/>
  <c r="AX9" i="222"/>
  <c r="I63" i="222" s="1"/>
  <c r="AZ5" i="222"/>
  <c r="I19" i="222" s="1"/>
  <c r="G52" i="222"/>
  <c r="H52" i="222" s="1"/>
  <c r="G32" i="222"/>
  <c r="H32" i="222" s="1"/>
  <c r="AX7" i="222"/>
  <c r="I40" i="222" s="1"/>
  <c r="G99" i="222"/>
  <c r="H99" i="222" s="1"/>
  <c r="G109" i="222"/>
  <c r="H109" i="222" s="1"/>
  <c r="I75" i="222"/>
  <c r="G41" i="222"/>
  <c r="H41" i="222" s="1"/>
  <c r="BD11" i="222"/>
  <c r="G31" i="222"/>
  <c r="H31" i="222" s="1"/>
  <c r="BD4" i="222"/>
  <c r="G64" i="222"/>
  <c r="H64" i="222" s="1"/>
  <c r="G42" i="222"/>
  <c r="H42" i="222" s="1"/>
  <c r="G86" i="222"/>
  <c r="H86" i="222" s="1"/>
  <c r="BB13" i="222"/>
  <c r="BB11" i="222"/>
  <c r="BB9" i="222"/>
  <c r="G21" i="222"/>
  <c r="H21" i="222" s="1"/>
  <c r="G88" i="222"/>
  <c r="H88" i="222" s="1"/>
  <c r="BD13" i="222"/>
  <c r="AZ12" i="222"/>
  <c r="AZ10" i="222"/>
  <c r="BD9" i="222"/>
  <c r="AZ8" i="222"/>
  <c r="I52" i="222" s="1"/>
  <c r="BD7" i="222"/>
  <c r="AZ4" i="222"/>
  <c r="G20" i="222"/>
  <c r="H20" i="222" s="1"/>
  <c r="D52" i="222"/>
  <c r="G87" i="222"/>
  <c r="H87" i="222" s="1"/>
  <c r="BB8" i="222"/>
  <c r="I53" i="222" s="1"/>
  <c r="BD5" i="222"/>
  <c r="I21" i="222" s="1"/>
  <c r="I65" i="222"/>
  <c r="G112" i="222"/>
  <c r="H112" i="222" s="1"/>
  <c r="G97" i="222"/>
  <c r="H97" i="222" s="1"/>
  <c r="I66" i="222"/>
  <c r="I42" i="222"/>
  <c r="G19" i="222"/>
  <c r="H19" i="222" s="1"/>
  <c r="BB6" i="222"/>
  <c r="I31" i="222" s="1"/>
  <c r="AZ6" i="222"/>
  <c r="I30" i="222" s="1"/>
  <c r="I86" i="222"/>
  <c r="I43" i="222"/>
  <c r="I41" i="222"/>
  <c r="G43" i="222"/>
  <c r="H43" i="222" s="1"/>
  <c r="G98" i="222"/>
  <c r="H98" i="222" s="1"/>
  <c r="G108" i="222"/>
  <c r="H108" i="222" s="1"/>
  <c r="I110" i="222"/>
  <c r="G66" i="222"/>
  <c r="H66" i="222" s="1"/>
  <c r="G65" i="222"/>
  <c r="H65" i="222" s="1"/>
  <c r="G110" i="222"/>
  <c r="H110" i="222" s="1"/>
  <c r="D64" i="222"/>
  <c r="I64" i="222" s="1"/>
  <c r="D77" i="222"/>
  <c r="I77" i="222" s="1"/>
  <c r="I76" i="222"/>
  <c r="BD8" i="222"/>
  <c r="I54" i="222" s="1"/>
  <c r="BB5" i="222"/>
  <c r="I20" i="222" s="1"/>
  <c r="BD6" i="222"/>
  <c r="I32" i="222" s="1"/>
  <c r="G34" i="222"/>
  <c r="H34" i="222" s="1"/>
  <c r="G79" i="222"/>
  <c r="H79" i="222" s="1"/>
  <c r="I109" i="222"/>
  <c r="I108" i="222"/>
  <c r="I98" i="222"/>
  <c r="AX5" i="222"/>
  <c r="I18" i="222" s="1"/>
  <c r="I99" i="222"/>
  <c r="I97" i="222"/>
  <c r="I87" i="222"/>
  <c r="G56" i="222"/>
  <c r="H56" i="222" s="1"/>
  <c r="G101" i="222"/>
  <c r="H101" i="222" s="1"/>
  <c r="G23" i="222"/>
  <c r="H23" i="222" s="1"/>
  <c r="G45" i="222"/>
  <c r="H45" i="222" s="1"/>
  <c r="G68" i="222"/>
  <c r="H68" i="222" s="1"/>
  <c r="G90" i="222"/>
  <c r="H90" i="222" s="1"/>
  <c r="J32" i="114"/>
  <c r="K32" i="114" s="1"/>
  <c r="J13" i="114"/>
  <c r="K13" i="114" s="1"/>
  <c r="K15" i="114"/>
  <c r="K83" i="114"/>
  <c r="J81" i="114"/>
  <c r="K81" i="114" s="1"/>
  <c r="J43" i="114"/>
  <c r="K43" i="114" s="1"/>
  <c r="H20" i="114"/>
  <c r="I20" i="114" s="1"/>
  <c r="N5" i="114"/>
  <c r="S43" i="114"/>
  <c r="I23" i="114"/>
  <c r="J63" i="114"/>
  <c r="K63" i="114" s="1"/>
  <c r="J129" i="114"/>
  <c r="K129" i="114" s="1"/>
  <c r="P105" i="114"/>
  <c r="S105" i="114" s="1"/>
  <c r="P129" i="114"/>
  <c r="S129" i="114" s="1"/>
  <c r="S22" i="114"/>
  <c r="I10" i="114"/>
  <c r="J105" i="114"/>
  <c r="K105" i="114" s="1"/>
  <c r="J20" i="114"/>
  <c r="K20" i="114" s="1"/>
  <c r="S72" i="114"/>
  <c r="K34" i="114"/>
  <c r="K47" i="114"/>
  <c r="H105" i="114"/>
  <c r="I105" i="114" s="1"/>
  <c r="J6" i="114"/>
  <c r="K7" i="114"/>
  <c r="DA137" i="39"/>
  <c r="DB137" i="39" s="1"/>
  <c r="L138" i="114"/>
  <c r="M138" i="114" s="1"/>
  <c r="DA133" i="39"/>
  <c r="DB133" i="39" s="1"/>
  <c r="L134" i="114"/>
  <c r="M134" i="114" s="1"/>
  <c r="DA129" i="39"/>
  <c r="DB129" i="39" s="1"/>
  <c r="L130" i="114"/>
  <c r="M130" i="114" s="1"/>
  <c r="DA124" i="39"/>
  <c r="DB124" i="39" s="1"/>
  <c r="L125" i="114"/>
  <c r="M125" i="114" s="1"/>
  <c r="DA120" i="39"/>
  <c r="DB120" i="39" s="1"/>
  <c r="L121" i="114"/>
  <c r="M121" i="114" s="1"/>
  <c r="DA116" i="39"/>
  <c r="DB116" i="39" s="1"/>
  <c r="L117" i="114"/>
  <c r="M117" i="114" s="1"/>
  <c r="DA112" i="39"/>
  <c r="DB112" i="39" s="1"/>
  <c r="L113" i="114"/>
  <c r="M113" i="114" s="1"/>
  <c r="DA108" i="39"/>
  <c r="DB108" i="39" s="1"/>
  <c r="L109" i="114"/>
  <c r="M109" i="114" s="1"/>
  <c r="DA103" i="39"/>
  <c r="DB103" i="39" s="1"/>
  <c r="L104" i="114"/>
  <c r="M104" i="114" s="1"/>
  <c r="DA99" i="39"/>
  <c r="DB99" i="39" s="1"/>
  <c r="L100" i="114"/>
  <c r="M100" i="114" s="1"/>
  <c r="DA95" i="39"/>
  <c r="DB95" i="39" s="1"/>
  <c r="L96" i="114"/>
  <c r="M96" i="114" s="1"/>
  <c r="DA91" i="39"/>
  <c r="DB91" i="39" s="1"/>
  <c r="L92" i="114"/>
  <c r="M92" i="114" s="1"/>
  <c r="DA87" i="39"/>
  <c r="DB87" i="39" s="1"/>
  <c r="L88" i="114"/>
  <c r="M88" i="114" s="1"/>
  <c r="DA83" i="39"/>
  <c r="DB83" i="39" s="1"/>
  <c r="L84" i="114"/>
  <c r="M84" i="114" s="1"/>
  <c r="DA78" i="39"/>
  <c r="DB78" i="39" s="1"/>
  <c r="L79" i="114"/>
  <c r="M79" i="114" s="1"/>
  <c r="DA74" i="39"/>
  <c r="DB74" i="39" s="1"/>
  <c r="L75" i="114"/>
  <c r="M75" i="114" s="1"/>
  <c r="DA70" i="39"/>
  <c r="DB70" i="39" s="1"/>
  <c r="L71" i="114"/>
  <c r="M71" i="114" s="1"/>
  <c r="DA66" i="39"/>
  <c r="DB66" i="39" s="1"/>
  <c r="L67" i="114"/>
  <c r="M67" i="114" s="1"/>
  <c r="DA61" i="39"/>
  <c r="DB61" i="39" s="1"/>
  <c r="L62" i="114"/>
  <c r="M62" i="114" s="1"/>
  <c r="DA57" i="39"/>
  <c r="DB57" i="39" s="1"/>
  <c r="L58" i="114"/>
  <c r="M58" i="114" s="1"/>
  <c r="DA53" i="39"/>
  <c r="DB53" i="39" s="1"/>
  <c r="L54" i="114"/>
  <c r="M54" i="114" s="1"/>
  <c r="DA49" i="39"/>
  <c r="DB49" i="39" s="1"/>
  <c r="L50" i="114"/>
  <c r="M50" i="114" s="1"/>
  <c r="DA45" i="39"/>
  <c r="DB45" i="39" s="1"/>
  <c r="L46" i="114"/>
  <c r="M46" i="114" s="1"/>
  <c r="DA41" i="39"/>
  <c r="DB41" i="39" s="1"/>
  <c r="L42" i="114"/>
  <c r="M42" i="114" s="1"/>
  <c r="DA37" i="39"/>
  <c r="DB37" i="39" s="1"/>
  <c r="L38" i="114"/>
  <c r="M38" i="114" s="1"/>
  <c r="DA33" i="39"/>
  <c r="DB33" i="39" s="1"/>
  <c r="L34" i="114"/>
  <c r="M34" i="114" s="1"/>
  <c r="DA28" i="39"/>
  <c r="DB28" i="39" s="1"/>
  <c r="L29" i="114"/>
  <c r="M29" i="114" s="1"/>
  <c r="DA24" i="39"/>
  <c r="DB24" i="39" s="1"/>
  <c r="L25" i="114"/>
  <c r="M25" i="114" s="1"/>
  <c r="DA20" i="39"/>
  <c r="DB20" i="39" s="1"/>
  <c r="L21" i="114"/>
  <c r="M21" i="114" s="1"/>
  <c r="DA15" i="39"/>
  <c r="DB15" i="39" s="1"/>
  <c r="L16" i="114"/>
  <c r="M16" i="114" s="1"/>
  <c r="DA10" i="39"/>
  <c r="DB10" i="39" s="1"/>
  <c r="L11" i="114"/>
  <c r="M11" i="114" s="1"/>
  <c r="DA6" i="39"/>
  <c r="DB6" i="39" s="1"/>
  <c r="L7" i="114"/>
  <c r="M7" i="114" s="1"/>
  <c r="H32" i="114"/>
  <c r="I32" i="114" s="1"/>
  <c r="CJ38" i="187"/>
  <c r="CK38" i="187" s="1"/>
  <c r="CJ34" i="187"/>
  <c r="CK34" i="187" s="1"/>
  <c r="CJ29" i="187"/>
  <c r="CK29" i="187" s="1"/>
  <c r="CJ25" i="187"/>
  <c r="CK25" i="187" s="1"/>
  <c r="CJ21" i="187"/>
  <c r="CK21" i="187" s="1"/>
  <c r="DA136" i="39"/>
  <c r="DB136" i="39" s="1"/>
  <c r="L137" i="114"/>
  <c r="M137" i="114" s="1"/>
  <c r="DA132" i="39"/>
  <c r="DB132" i="39" s="1"/>
  <c r="L133" i="114"/>
  <c r="M133" i="114" s="1"/>
  <c r="DA127" i="39"/>
  <c r="DB127" i="39" s="1"/>
  <c r="L128" i="114"/>
  <c r="M128" i="114" s="1"/>
  <c r="DA123" i="39"/>
  <c r="DB123" i="39" s="1"/>
  <c r="L124" i="114"/>
  <c r="M124" i="114" s="1"/>
  <c r="DA119" i="39"/>
  <c r="DB119" i="39" s="1"/>
  <c r="L120" i="114"/>
  <c r="M120" i="114" s="1"/>
  <c r="DA115" i="39"/>
  <c r="DB115" i="39" s="1"/>
  <c r="L116" i="114"/>
  <c r="M116" i="114" s="1"/>
  <c r="DA111" i="39"/>
  <c r="DB111" i="39" s="1"/>
  <c r="L112" i="114"/>
  <c r="M112" i="114" s="1"/>
  <c r="DA107" i="39"/>
  <c r="DB107" i="39" s="1"/>
  <c r="L108" i="114"/>
  <c r="M108" i="114" s="1"/>
  <c r="DA102" i="39"/>
  <c r="DB102" i="39" s="1"/>
  <c r="L103" i="114"/>
  <c r="M103" i="114" s="1"/>
  <c r="DA98" i="39"/>
  <c r="DB98" i="39" s="1"/>
  <c r="L99" i="114"/>
  <c r="M99" i="114" s="1"/>
  <c r="DA94" i="39"/>
  <c r="DB94" i="39" s="1"/>
  <c r="L95" i="114"/>
  <c r="M95" i="114" s="1"/>
  <c r="DA90" i="39"/>
  <c r="DB90" i="39" s="1"/>
  <c r="L91" i="114"/>
  <c r="M91" i="114" s="1"/>
  <c r="DA86" i="39"/>
  <c r="DB86" i="39" s="1"/>
  <c r="L87" i="114"/>
  <c r="M87" i="114" s="1"/>
  <c r="DA82" i="39"/>
  <c r="DB82" i="39" s="1"/>
  <c r="L83" i="114"/>
  <c r="M83" i="114" s="1"/>
  <c r="DA77" i="39"/>
  <c r="DB77" i="39" s="1"/>
  <c r="L78" i="114"/>
  <c r="M78" i="114" s="1"/>
  <c r="DA73" i="39"/>
  <c r="DB73" i="39" s="1"/>
  <c r="L74" i="114"/>
  <c r="M74" i="114" s="1"/>
  <c r="DA69" i="39"/>
  <c r="DB69" i="39" s="1"/>
  <c r="L70" i="114"/>
  <c r="M70" i="114" s="1"/>
  <c r="DA65" i="39"/>
  <c r="DB65" i="39" s="1"/>
  <c r="L66" i="114"/>
  <c r="M66" i="114" s="1"/>
  <c r="DA60" i="39"/>
  <c r="DB60" i="39" s="1"/>
  <c r="L61" i="114"/>
  <c r="M61" i="114" s="1"/>
  <c r="DA56" i="39"/>
  <c r="DB56" i="39" s="1"/>
  <c r="L57" i="114"/>
  <c r="M57" i="114" s="1"/>
  <c r="DA52" i="39"/>
  <c r="DB52" i="39" s="1"/>
  <c r="L53" i="114"/>
  <c r="M53" i="114" s="1"/>
  <c r="DA48" i="39"/>
  <c r="DB48" i="39" s="1"/>
  <c r="L49" i="114"/>
  <c r="M49" i="114" s="1"/>
  <c r="DA44" i="39"/>
  <c r="DB44" i="39" s="1"/>
  <c r="L45" i="114"/>
  <c r="M45" i="114" s="1"/>
  <c r="DA40" i="39"/>
  <c r="DB40" i="39" s="1"/>
  <c r="L41" i="114"/>
  <c r="M41" i="114" s="1"/>
  <c r="DA36" i="39"/>
  <c r="DB36" i="39" s="1"/>
  <c r="L37" i="114"/>
  <c r="M37" i="114" s="1"/>
  <c r="DA32" i="39"/>
  <c r="DB32" i="39" s="1"/>
  <c r="L33" i="114"/>
  <c r="M33" i="114" s="1"/>
  <c r="DA27" i="39"/>
  <c r="DB27" i="39" s="1"/>
  <c r="L28" i="114"/>
  <c r="M28" i="114" s="1"/>
  <c r="DA23" i="39"/>
  <c r="DB23" i="39" s="1"/>
  <c r="L24" i="114"/>
  <c r="M24" i="114" s="1"/>
  <c r="DA18" i="39"/>
  <c r="DB18" i="39" s="1"/>
  <c r="L19" i="114"/>
  <c r="M19" i="114" s="1"/>
  <c r="DA14" i="39"/>
  <c r="DB14" i="39" s="1"/>
  <c r="L15" i="114"/>
  <c r="M15" i="114" s="1"/>
  <c r="DA9" i="39"/>
  <c r="DB9" i="39" s="1"/>
  <c r="L10" i="114"/>
  <c r="M10" i="114" s="1"/>
  <c r="CJ136" i="187"/>
  <c r="CK136" i="187" s="1"/>
  <c r="CJ132" i="187"/>
  <c r="CK132" i="187" s="1"/>
  <c r="H81" i="114"/>
  <c r="CJ102" i="187"/>
  <c r="CK102" i="187" s="1"/>
  <c r="CJ98" i="187"/>
  <c r="CK98" i="187" s="1"/>
  <c r="CJ94" i="187"/>
  <c r="CK94" i="187" s="1"/>
  <c r="CJ90" i="187"/>
  <c r="CK90" i="187" s="1"/>
  <c r="CJ86" i="187"/>
  <c r="CK86" i="187" s="1"/>
  <c r="CJ82" i="187"/>
  <c r="CK82" i="187" s="1"/>
  <c r="CJ37" i="187"/>
  <c r="CK37" i="187" s="1"/>
  <c r="DA135" i="39"/>
  <c r="DB135" i="39" s="1"/>
  <c r="L136" i="114"/>
  <c r="M136" i="114" s="1"/>
  <c r="DA131" i="39"/>
  <c r="DB131" i="39" s="1"/>
  <c r="L132" i="114"/>
  <c r="M132" i="114" s="1"/>
  <c r="DA126" i="39"/>
  <c r="DB126" i="39" s="1"/>
  <c r="L127" i="114"/>
  <c r="M127" i="114" s="1"/>
  <c r="DA122" i="39"/>
  <c r="DB122" i="39" s="1"/>
  <c r="L123" i="114"/>
  <c r="M123" i="114" s="1"/>
  <c r="DA118" i="39"/>
  <c r="DB118" i="39" s="1"/>
  <c r="L119" i="114"/>
  <c r="M119" i="114" s="1"/>
  <c r="DA114" i="39"/>
  <c r="DB114" i="39" s="1"/>
  <c r="L115" i="114"/>
  <c r="M115" i="114" s="1"/>
  <c r="DA110" i="39"/>
  <c r="DB110" i="39" s="1"/>
  <c r="L111" i="114"/>
  <c r="M111" i="114" s="1"/>
  <c r="DA106" i="39"/>
  <c r="DB106" i="39" s="1"/>
  <c r="L107" i="114"/>
  <c r="M107" i="114" s="1"/>
  <c r="DA101" i="39"/>
  <c r="DB101" i="39" s="1"/>
  <c r="L102" i="114"/>
  <c r="M102" i="114" s="1"/>
  <c r="DA97" i="39"/>
  <c r="DB97" i="39" s="1"/>
  <c r="L98" i="114"/>
  <c r="M98" i="114" s="1"/>
  <c r="DA93" i="39"/>
  <c r="DB93" i="39" s="1"/>
  <c r="L94" i="114"/>
  <c r="M94" i="114" s="1"/>
  <c r="DA89" i="39"/>
  <c r="DB89" i="39" s="1"/>
  <c r="L90" i="114"/>
  <c r="M90" i="114" s="1"/>
  <c r="DA85" i="39"/>
  <c r="DB85" i="39" s="1"/>
  <c r="L86" i="114"/>
  <c r="M86" i="114" s="1"/>
  <c r="DA81" i="39"/>
  <c r="DB81" i="39" s="1"/>
  <c r="L82" i="114"/>
  <c r="M82" i="114" s="1"/>
  <c r="DA76" i="39"/>
  <c r="DB76" i="39" s="1"/>
  <c r="L77" i="114"/>
  <c r="M77" i="114" s="1"/>
  <c r="DA72" i="39"/>
  <c r="DB72" i="39" s="1"/>
  <c r="L73" i="114"/>
  <c r="M73" i="114" s="1"/>
  <c r="DA68" i="39"/>
  <c r="DB68" i="39" s="1"/>
  <c r="L69" i="114"/>
  <c r="M69" i="114" s="1"/>
  <c r="DA64" i="39"/>
  <c r="DB64" i="39" s="1"/>
  <c r="L65" i="114"/>
  <c r="M65" i="114" s="1"/>
  <c r="DA59" i="39"/>
  <c r="DB59" i="39" s="1"/>
  <c r="L60" i="114"/>
  <c r="M60" i="114" s="1"/>
  <c r="DA55" i="39"/>
  <c r="DB55" i="39" s="1"/>
  <c r="L56" i="114"/>
  <c r="M56" i="114" s="1"/>
  <c r="DA51" i="39"/>
  <c r="DB51" i="39" s="1"/>
  <c r="L52" i="114"/>
  <c r="M52" i="114" s="1"/>
  <c r="L48" i="114"/>
  <c r="M48" i="114" s="1"/>
  <c r="DA43" i="39"/>
  <c r="DB43" i="39" s="1"/>
  <c r="L44" i="114"/>
  <c r="M44" i="114" s="1"/>
  <c r="DA39" i="39"/>
  <c r="DB39" i="39" s="1"/>
  <c r="L40" i="114"/>
  <c r="M40" i="114" s="1"/>
  <c r="L36" i="114"/>
  <c r="M36" i="114" s="1"/>
  <c r="DA30" i="39"/>
  <c r="DB30" i="39" s="1"/>
  <c r="L31" i="114"/>
  <c r="M31" i="114" s="1"/>
  <c r="DA26" i="39"/>
  <c r="DB26" i="39" s="1"/>
  <c r="L27" i="114"/>
  <c r="M27" i="114" s="1"/>
  <c r="DA22" i="39"/>
  <c r="DB22" i="39" s="1"/>
  <c r="L23" i="114"/>
  <c r="M23" i="114" s="1"/>
  <c r="DA17" i="39"/>
  <c r="DB17" i="39" s="1"/>
  <c r="L18" i="114"/>
  <c r="M18" i="114" s="1"/>
  <c r="L14" i="114"/>
  <c r="M14" i="114" s="1"/>
  <c r="DA8" i="39"/>
  <c r="DB8" i="39" s="1"/>
  <c r="L9" i="114"/>
  <c r="M9" i="114" s="1"/>
  <c r="H129" i="114"/>
  <c r="I129" i="114" s="1"/>
  <c r="CJ135" i="187"/>
  <c r="CK135" i="187" s="1"/>
  <c r="CJ131" i="187"/>
  <c r="CK131" i="187" s="1"/>
  <c r="CJ127" i="187"/>
  <c r="CK127" i="187" s="1"/>
  <c r="CJ123" i="187"/>
  <c r="CK123" i="187" s="1"/>
  <c r="CJ119" i="187"/>
  <c r="CK119" i="187" s="1"/>
  <c r="CJ115" i="187"/>
  <c r="CK115" i="187" s="1"/>
  <c r="CJ111" i="187"/>
  <c r="CK111" i="187" s="1"/>
  <c r="CJ107" i="187"/>
  <c r="CK107" i="187" s="1"/>
  <c r="CJ77" i="187"/>
  <c r="CK77" i="187" s="1"/>
  <c r="CJ73" i="187"/>
  <c r="CK73" i="187" s="1"/>
  <c r="CJ69" i="187"/>
  <c r="CK69" i="187" s="1"/>
  <c r="CJ65" i="187"/>
  <c r="CK65" i="187" s="1"/>
  <c r="CJ16" i="187"/>
  <c r="CK16" i="187" s="1"/>
  <c r="DA138" i="39"/>
  <c r="DB138" i="39" s="1"/>
  <c r="L139" i="114"/>
  <c r="M139" i="114" s="1"/>
  <c r="DA134" i="39"/>
  <c r="DB134" i="39" s="1"/>
  <c r="L135" i="114"/>
  <c r="M135" i="114" s="1"/>
  <c r="DA130" i="39"/>
  <c r="DB130" i="39" s="1"/>
  <c r="L131" i="114"/>
  <c r="M131" i="114" s="1"/>
  <c r="DA125" i="39"/>
  <c r="DB125" i="39" s="1"/>
  <c r="L126" i="114"/>
  <c r="M126" i="114" s="1"/>
  <c r="DA121" i="39"/>
  <c r="DB121" i="39" s="1"/>
  <c r="L122" i="114"/>
  <c r="M122" i="114" s="1"/>
  <c r="DA117" i="39"/>
  <c r="DB117" i="39" s="1"/>
  <c r="L118" i="114"/>
  <c r="M118" i="114" s="1"/>
  <c r="E114" i="114"/>
  <c r="L114" i="114"/>
  <c r="M114" i="114" s="1"/>
  <c r="DA109" i="39"/>
  <c r="DB109" i="39" s="1"/>
  <c r="L110" i="114"/>
  <c r="M110" i="114" s="1"/>
  <c r="L106" i="114"/>
  <c r="M106" i="114" s="1"/>
  <c r="DA100" i="39"/>
  <c r="DB100" i="39" s="1"/>
  <c r="L101" i="114"/>
  <c r="M101" i="114" s="1"/>
  <c r="DA96" i="39"/>
  <c r="DB96" i="39" s="1"/>
  <c r="L97" i="114"/>
  <c r="M97" i="114" s="1"/>
  <c r="DA92" i="39"/>
  <c r="DB92" i="39" s="1"/>
  <c r="L93" i="114"/>
  <c r="M93" i="114" s="1"/>
  <c r="DA88" i="39"/>
  <c r="DB88" i="39" s="1"/>
  <c r="L89" i="114"/>
  <c r="M89" i="114" s="1"/>
  <c r="DA84" i="39"/>
  <c r="DB84" i="39" s="1"/>
  <c r="L85" i="114"/>
  <c r="M85" i="114" s="1"/>
  <c r="DA79" i="39"/>
  <c r="DB79" i="39" s="1"/>
  <c r="L80" i="114"/>
  <c r="M80" i="114" s="1"/>
  <c r="DA75" i="39"/>
  <c r="DB75" i="39" s="1"/>
  <c r="L76" i="114"/>
  <c r="M76" i="114" s="1"/>
  <c r="DA71" i="39"/>
  <c r="DB71" i="39" s="1"/>
  <c r="L72" i="114"/>
  <c r="M72" i="114" s="1"/>
  <c r="DA67" i="39"/>
  <c r="DB67" i="39" s="1"/>
  <c r="L68" i="114"/>
  <c r="M68" i="114" s="1"/>
  <c r="L64" i="114"/>
  <c r="M64" i="114" s="1"/>
  <c r="DA58" i="39"/>
  <c r="DB58" i="39" s="1"/>
  <c r="L59" i="114"/>
  <c r="M59" i="114" s="1"/>
  <c r="DA54" i="39"/>
  <c r="DB54" i="39" s="1"/>
  <c r="L55" i="114"/>
  <c r="M55" i="114" s="1"/>
  <c r="DA50" i="39"/>
  <c r="DB50" i="39" s="1"/>
  <c r="L51" i="114"/>
  <c r="M51" i="114" s="1"/>
  <c r="DA46" i="39"/>
  <c r="DB46" i="39" s="1"/>
  <c r="L47" i="114"/>
  <c r="M47" i="114" s="1"/>
  <c r="DA38" i="39"/>
  <c r="DB38" i="39" s="1"/>
  <c r="L39" i="114"/>
  <c r="M39" i="114" s="1"/>
  <c r="L35" i="114"/>
  <c r="M35" i="114" s="1"/>
  <c r="DA29" i="39"/>
  <c r="DB29" i="39" s="1"/>
  <c r="L30" i="114"/>
  <c r="M30" i="114" s="1"/>
  <c r="DA25" i="39"/>
  <c r="DB25" i="39" s="1"/>
  <c r="L26" i="114"/>
  <c r="M26" i="114" s="1"/>
  <c r="DA21" i="39"/>
  <c r="DB21" i="39" s="1"/>
  <c r="L22" i="114"/>
  <c r="M22" i="114" s="1"/>
  <c r="DA16" i="39"/>
  <c r="DB16" i="39" s="1"/>
  <c r="L17" i="114"/>
  <c r="M17" i="114" s="1"/>
  <c r="DA11" i="39"/>
  <c r="DB11" i="39" s="1"/>
  <c r="L12" i="114"/>
  <c r="M12" i="114" s="1"/>
  <c r="DA7" i="39"/>
  <c r="DB7" i="39" s="1"/>
  <c r="L8" i="114"/>
  <c r="M8" i="114" s="1"/>
  <c r="H63" i="114"/>
  <c r="I63" i="114" s="1"/>
  <c r="CJ68" i="187"/>
  <c r="CK68" i="187" s="1"/>
  <c r="CJ64" i="187"/>
  <c r="CK64" i="187" s="1"/>
  <c r="H43" i="114"/>
  <c r="I43" i="114" s="1"/>
  <c r="CJ58" i="187"/>
  <c r="CK58" i="187" s="1"/>
  <c r="CJ54" i="187"/>
  <c r="CK54" i="187" s="1"/>
  <c r="CJ50" i="187"/>
  <c r="CK50" i="187" s="1"/>
  <c r="CJ46" i="187"/>
  <c r="CK46" i="187" s="1"/>
  <c r="CJ22" i="187"/>
  <c r="CK22" i="187" s="1"/>
  <c r="H13" i="114"/>
  <c r="I13" i="114" s="1"/>
  <c r="CJ15" i="187"/>
  <c r="CK15" i="187" s="1"/>
  <c r="I88" i="222"/>
  <c r="G4" i="187"/>
  <c r="E4" i="187"/>
  <c r="S4" i="187"/>
  <c r="U4" i="187"/>
  <c r="Q4" i="187"/>
  <c r="J4" i="187"/>
  <c r="R4" i="187"/>
  <c r="V4" i="187"/>
  <c r="F4" i="39"/>
  <c r="N4" i="39"/>
  <c r="V4" i="39"/>
  <c r="AA4" i="39"/>
  <c r="D4" i="39"/>
  <c r="P4" i="39"/>
  <c r="AB4" i="39"/>
  <c r="AG4" i="39"/>
  <c r="I81" i="114"/>
  <c r="O43" i="114"/>
  <c r="C5" i="114"/>
  <c r="O8" i="193"/>
  <c r="G109" i="193"/>
  <c r="N13" i="193"/>
  <c r="H13" i="225"/>
  <c r="D105" i="225"/>
  <c r="D13" i="225"/>
  <c r="H129" i="225"/>
  <c r="H6" i="225"/>
  <c r="F20" i="225"/>
  <c r="D32" i="225"/>
  <c r="F32" i="225"/>
  <c r="H43" i="225"/>
  <c r="D43" i="225"/>
  <c r="F43" i="225"/>
  <c r="F63" i="225"/>
  <c r="H81" i="225"/>
  <c r="F105" i="225"/>
  <c r="D129" i="225"/>
  <c r="H105" i="225"/>
  <c r="F129" i="225"/>
  <c r="H63" i="225"/>
  <c r="H20" i="225"/>
  <c r="D63" i="225"/>
  <c r="D6" i="225"/>
  <c r="D20" i="225"/>
  <c r="H32" i="225"/>
  <c r="F81" i="225"/>
  <c r="W132" i="192"/>
  <c r="X40" i="192"/>
  <c r="AC18" i="228"/>
  <c r="B9" i="80"/>
  <c r="B8" i="80" s="1"/>
  <c r="B4" i="80"/>
  <c r="X24" i="192"/>
  <c r="AB96" i="192"/>
  <c r="X36" i="192"/>
  <c r="X96" i="192"/>
  <c r="Z42" i="192"/>
  <c r="P19" i="192"/>
  <c r="P50" i="192"/>
  <c r="AB142" i="192"/>
  <c r="R88" i="192"/>
  <c r="AH11" i="192"/>
  <c r="P11" i="192"/>
  <c r="AH15" i="192"/>
  <c r="X15" i="192" s="1"/>
  <c r="R15" i="192"/>
  <c r="P20" i="192"/>
  <c r="AH20" i="192"/>
  <c r="R20" i="192"/>
  <c r="P25" i="192"/>
  <c r="AH25" i="192"/>
  <c r="AH33" i="192"/>
  <c r="AB33" i="192" s="1"/>
  <c r="P33" i="192"/>
  <c r="AH38" i="192"/>
  <c r="X38" i="192" s="1"/>
  <c r="R38" i="192"/>
  <c r="Z47" i="192"/>
  <c r="AD47" i="192"/>
  <c r="AB47" i="192"/>
  <c r="AF47" i="192"/>
  <c r="AH51" i="192"/>
  <c r="R51" i="192"/>
  <c r="AH55" i="192"/>
  <c r="P55" i="192"/>
  <c r="R55" i="192"/>
  <c r="AH59" i="192"/>
  <c r="R59" i="192"/>
  <c r="Z63" i="192"/>
  <c r="AD63" i="192"/>
  <c r="AB63" i="192"/>
  <c r="AF63" i="192"/>
  <c r="P68" i="192"/>
  <c r="R68" i="192"/>
  <c r="P72" i="192"/>
  <c r="AH72" i="192"/>
  <c r="R72" i="192"/>
  <c r="P76" i="192"/>
  <c r="R76" i="192"/>
  <c r="P80" i="192"/>
  <c r="AH80" i="192"/>
  <c r="Z85" i="192"/>
  <c r="X85" i="192"/>
  <c r="AB85" i="192"/>
  <c r="AF85" i="192"/>
  <c r="P89" i="192"/>
  <c r="AH89" i="192"/>
  <c r="AH93" i="192"/>
  <c r="P93" i="192"/>
  <c r="AH97" i="192"/>
  <c r="P97" i="192"/>
  <c r="Z101" i="192"/>
  <c r="AF101" i="192"/>
  <c r="AD101" i="192"/>
  <c r="P105" i="192"/>
  <c r="AH105" i="192"/>
  <c r="Z105" i="192" s="1"/>
  <c r="AH110" i="192"/>
  <c r="R110" i="192"/>
  <c r="AH114" i="192"/>
  <c r="R114" i="192"/>
  <c r="P114" i="192"/>
  <c r="AH118" i="192"/>
  <c r="R118" i="192"/>
  <c r="P118" i="192"/>
  <c r="Z122" i="192"/>
  <c r="AF122" i="192"/>
  <c r="AD122" i="192"/>
  <c r="AB122" i="192"/>
  <c r="AH126" i="192"/>
  <c r="R126" i="192"/>
  <c r="AH130" i="192"/>
  <c r="R130" i="192"/>
  <c r="P130" i="192"/>
  <c r="AH135" i="192"/>
  <c r="R135" i="192"/>
  <c r="P135" i="192"/>
  <c r="AH139" i="192"/>
  <c r="R139" i="192"/>
  <c r="P139" i="192"/>
  <c r="AF36" i="192"/>
  <c r="AD96" i="192"/>
  <c r="AB42" i="192"/>
  <c r="Z36" i="192"/>
  <c r="X42" i="192"/>
  <c r="AH28" i="192"/>
  <c r="P67" i="192"/>
  <c r="AH14" i="192"/>
  <c r="R71" i="192"/>
  <c r="Z44" i="192"/>
  <c r="P62" i="192"/>
  <c r="R54" i="192"/>
  <c r="X142" i="192"/>
  <c r="R32" i="192"/>
  <c r="AH32" i="192"/>
  <c r="R37" i="192"/>
  <c r="AH37" i="192"/>
  <c r="AH41" i="192"/>
  <c r="R41" i="192"/>
  <c r="R45" i="192"/>
  <c r="P45" i="192"/>
  <c r="R58" i="192"/>
  <c r="AH58" i="192"/>
  <c r="R75" i="192"/>
  <c r="P75" i="192"/>
  <c r="R113" i="192"/>
  <c r="P113" i="192"/>
  <c r="R121" i="192"/>
  <c r="AH121" i="192"/>
  <c r="P129" i="192"/>
  <c r="R129" i="192"/>
  <c r="R134" i="192"/>
  <c r="P134" i="192"/>
  <c r="R142" i="192"/>
  <c r="P14" i="192"/>
  <c r="AH19" i="192"/>
  <c r="P24" i="192"/>
  <c r="P28" i="192"/>
  <c r="P32" i="192"/>
  <c r="P37" i="192"/>
  <c r="P41" i="192"/>
  <c r="AH45" i="192"/>
  <c r="AH50" i="192"/>
  <c r="AH54" i="192"/>
  <c r="P58" i="192"/>
  <c r="AH62" i="192"/>
  <c r="AH67" i="192"/>
  <c r="AH71" i="192"/>
  <c r="AH75" i="192"/>
  <c r="AH79" i="192"/>
  <c r="AH83" i="192"/>
  <c r="P88" i="192"/>
  <c r="P92" i="192"/>
  <c r="P96" i="192"/>
  <c r="P100" i="192"/>
  <c r="P104" i="192"/>
  <c r="AH109" i="192"/>
  <c r="AH113" i="192"/>
  <c r="AH117" i="192"/>
  <c r="P121" i="192"/>
  <c r="AH125" i="192"/>
  <c r="AH129" i="192"/>
  <c r="AH134" i="192"/>
  <c r="AH138" i="192"/>
  <c r="F15" i="192"/>
  <c r="J15" i="192"/>
  <c r="H28" i="192"/>
  <c r="F28" i="192"/>
  <c r="J28" i="192"/>
  <c r="T31" i="192"/>
  <c r="F31" i="192"/>
  <c r="J31" i="192"/>
  <c r="V31" i="192"/>
  <c r="H31" i="192"/>
  <c r="D31" i="192"/>
  <c r="D32" i="192"/>
  <c r="F32" i="192"/>
  <c r="H32" i="192"/>
  <c r="V32" i="192"/>
  <c r="J32" i="192"/>
  <c r="F34" i="192"/>
  <c r="V44" i="192"/>
  <c r="T44" i="192"/>
  <c r="J44" i="192"/>
  <c r="J139" i="192"/>
  <c r="H14" i="192"/>
  <c r="J140" i="192"/>
  <c r="J116" i="192"/>
  <c r="F116" i="192"/>
  <c r="V117" i="192"/>
  <c r="J113" i="192"/>
  <c r="F29" i="192"/>
  <c r="D138" i="192"/>
  <c r="F80" i="192"/>
  <c r="J100" i="192"/>
  <c r="D68" i="192"/>
  <c r="T114" i="192"/>
  <c r="J114" i="192"/>
  <c r="T134" i="192"/>
  <c r="U16" i="192"/>
  <c r="J112" i="192"/>
  <c r="AG17" i="192"/>
  <c r="V17" i="192" s="1"/>
  <c r="H43" i="192"/>
  <c r="D139" i="192"/>
  <c r="H140" i="192"/>
  <c r="H116" i="192"/>
  <c r="V113" i="192"/>
  <c r="F105" i="192"/>
  <c r="D101" i="192"/>
  <c r="J68" i="192"/>
  <c r="H26" i="192"/>
  <c r="V100" i="192"/>
  <c r="T68" i="192"/>
  <c r="F120" i="192"/>
  <c r="J117" i="192"/>
  <c r="J105" i="192"/>
  <c r="H139" i="192"/>
  <c r="H120" i="192"/>
  <c r="V134" i="192"/>
  <c r="AG25" i="192"/>
  <c r="AG30" i="192"/>
  <c r="H30" i="192" s="1"/>
  <c r="AG36" i="192"/>
  <c r="AG39" i="192"/>
  <c r="D39" i="192" s="1"/>
  <c r="V57" i="192"/>
  <c r="V64" i="192"/>
  <c r="V68" i="192"/>
  <c r="AG87" i="192"/>
  <c r="AG89" i="192"/>
  <c r="AG90" i="192"/>
  <c r="V90" i="192" s="1"/>
  <c r="AG91" i="192"/>
  <c r="J91" i="192" s="1"/>
  <c r="AG96" i="192"/>
  <c r="T96" i="192" s="1"/>
  <c r="AG99" i="192"/>
  <c r="J99" i="192" s="1"/>
  <c r="AG104" i="192"/>
  <c r="AG106" i="192"/>
  <c r="D106" i="192" s="1"/>
  <c r="N73" i="192"/>
  <c r="N39" i="192"/>
  <c r="N74" i="192"/>
  <c r="N41" i="192"/>
  <c r="N104" i="192"/>
  <c r="N100" i="192"/>
  <c r="N96" i="192"/>
  <c r="N92" i="192"/>
  <c r="N87" i="192"/>
  <c r="N82" i="192"/>
  <c r="N47" i="192"/>
  <c r="L70" i="192"/>
  <c r="L42" i="192"/>
  <c r="L123" i="192"/>
  <c r="L122" i="192"/>
  <c r="L131" i="192"/>
  <c r="L130" i="192"/>
  <c r="L126" i="192"/>
  <c r="N22" i="192"/>
  <c r="N107" i="192"/>
  <c r="N103" i="192"/>
  <c r="N99" i="192"/>
  <c r="N95" i="192"/>
  <c r="N90" i="192"/>
  <c r="N86" i="192"/>
  <c r="N80" i="192"/>
  <c r="N72" i="192"/>
  <c r="N34" i="192"/>
  <c r="L81" i="192"/>
  <c r="L69" i="192"/>
  <c r="K84" i="192"/>
  <c r="K8" i="192" s="1"/>
  <c r="M16" i="192"/>
  <c r="N68" i="192"/>
  <c r="N19" i="192"/>
  <c r="N106" i="192"/>
  <c r="N102" i="192"/>
  <c r="N98" i="192"/>
  <c r="N94" i="192"/>
  <c r="N89" i="192"/>
  <c r="N85" i="192"/>
  <c r="N21" i="192"/>
  <c r="L33" i="192"/>
  <c r="L15" i="192"/>
  <c r="L47" i="192"/>
  <c r="N48" i="192"/>
  <c r="L49" i="192"/>
  <c r="L50" i="192"/>
  <c r="N51" i="192"/>
  <c r="L53" i="192"/>
  <c r="N54" i="192"/>
  <c r="L55" i="192"/>
  <c r="L57" i="192"/>
  <c r="N58" i="192"/>
  <c r="N59" i="192"/>
  <c r="N60" i="192"/>
  <c r="L61" i="192"/>
  <c r="L62" i="192"/>
  <c r="N63" i="192"/>
  <c r="L65" i="192"/>
  <c r="N132" i="192"/>
  <c r="H53" i="192"/>
  <c r="J54" i="192"/>
  <c r="AQ13" i="186"/>
  <c r="AQ18" i="186"/>
  <c r="AG16" i="186"/>
  <c r="AV17" i="186"/>
  <c r="AF11" i="186"/>
  <c r="AT13" i="186"/>
  <c r="AD10" i="186"/>
  <c r="AG11" i="186"/>
  <c r="AJ11" i="186"/>
  <c r="AG12" i="186"/>
  <c r="AG18" i="186"/>
  <c r="AQ17" i="186"/>
  <c r="AG14" i="186"/>
  <c r="AQ12" i="186"/>
  <c r="AE16" i="186"/>
  <c r="AI17" i="186"/>
  <c r="AT17" i="186"/>
  <c r="AE9" i="186"/>
  <c r="AD12" i="186"/>
  <c r="AG13" i="186"/>
  <c r="AG9" i="186"/>
  <c r="AR17" i="186"/>
  <c r="AT12" i="186"/>
  <c r="AQ10" i="186"/>
  <c r="AS12" i="186"/>
  <c r="AG10" i="186"/>
  <c r="AV16" i="186"/>
  <c r="AT16" i="186"/>
  <c r="AD11" i="186"/>
  <c r="AG17" i="186"/>
  <c r="AV18" i="186"/>
  <c r="AQ14" i="186"/>
  <c r="AT11" i="186"/>
  <c r="AR16" i="186"/>
  <c r="AQ11" i="186"/>
  <c r="AT18" i="186"/>
  <c r="AT14" i="186"/>
  <c r="AS13" i="186"/>
  <c r="V18" i="228"/>
  <c r="AC17" i="228"/>
  <c r="AD19" i="228"/>
  <c r="X11" i="228"/>
  <c r="Z13" i="228"/>
  <c r="AG18" i="228"/>
  <c r="AG19" i="228"/>
  <c r="AD17" i="228"/>
  <c r="C9" i="14"/>
  <c r="D8" i="14" s="1"/>
  <c r="C20" i="14"/>
  <c r="D14" i="14" s="1"/>
  <c r="C50" i="14"/>
  <c r="G91" i="114"/>
  <c r="G99" i="114"/>
  <c r="G83" i="114"/>
  <c r="G137" i="114"/>
  <c r="G95" i="114"/>
  <c r="G22" i="114"/>
  <c r="G39" i="114"/>
  <c r="G30" i="114"/>
  <c r="G26" i="114"/>
  <c r="G132" i="114"/>
  <c r="CJ23" i="187"/>
  <c r="CK23" i="187" s="1"/>
  <c r="E128" i="114"/>
  <c r="E112" i="114"/>
  <c r="E95" i="114"/>
  <c r="E78" i="114"/>
  <c r="E61" i="114"/>
  <c r="E45" i="114"/>
  <c r="E137" i="114"/>
  <c r="E120" i="114"/>
  <c r="E103" i="114"/>
  <c r="E87" i="114"/>
  <c r="E70" i="114"/>
  <c r="E53" i="114"/>
  <c r="E133" i="114"/>
  <c r="E116" i="114"/>
  <c r="E99" i="114"/>
  <c r="E83" i="114"/>
  <c r="E66" i="114"/>
  <c r="E49" i="114"/>
  <c r="E50" i="114"/>
  <c r="E125" i="114"/>
  <c r="E130" i="114"/>
  <c r="E84" i="114"/>
  <c r="E38" i="114"/>
  <c r="E104" i="114"/>
  <c r="E16" i="114"/>
  <c r="E11" i="114"/>
  <c r="E75" i="114"/>
  <c r="E117" i="114"/>
  <c r="E100" i="114"/>
  <c r="E67" i="114"/>
  <c r="E121" i="114"/>
  <c r="E71" i="114"/>
  <c r="E29" i="114"/>
  <c r="E7" i="114"/>
  <c r="E138" i="114"/>
  <c r="E113" i="114"/>
  <c r="E92" i="114"/>
  <c r="E62" i="114"/>
  <c r="E96" i="114"/>
  <c r="E54" i="114"/>
  <c r="E25" i="114"/>
  <c r="E34" i="114"/>
  <c r="E134" i="114"/>
  <c r="E109" i="114"/>
  <c r="E79" i="114"/>
  <c r="E58" i="114"/>
  <c r="E88" i="114"/>
  <c r="E46" i="114"/>
  <c r="E42" i="114"/>
  <c r="E21" i="114"/>
  <c r="G128" i="114"/>
  <c r="G112" i="114"/>
  <c r="G70" i="114"/>
  <c r="CJ33" i="187"/>
  <c r="CK33" i="187" s="1"/>
  <c r="CJ7" i="187"/>
  <c r="CK7" i="187" s="1"/>
  <c r="G12" i="114"/>
  <c r="G124" i="114"/>
  <c r="G108" i="114"/>
  <c r="G136" i="114"/>
  <c r="G120" i="114"/>
  <c r="DA35" i="39"/>
  <c r="DB35" i="39" s="1"/>
  <c r="D4" i="187"/>
  <c r="H4" i="187"/>
  <c r="F4" i="187"/>
  <c r="E4" i="39"/>
  <c r="I4" i="39"/>
  <c r="M4" i="39"/>
  <c r="Q4" i="39"/>
  <c r="U4" i="39"/>
  <c r="Y4" i="39"/>
  <c r="AC4" i="39"/>
  <c r="J4" i="39"/>
  <c r="R4" i="39"/>
  <c r="Z4" i="39"/>
  <c r="AD4" i="39"/>
  <c r="G4" i="39"/>
  <c r="K4" i="39"/>
  <c r="O4" i="39"/>
  <c r="S4" i="39"/>
  <c r="W4" i="39"/>
  <c r="H4" i="39"/>
  <c r="L4" i="39"/>
  <c r="T4" i="39"/>
  <c r="X4" i="39"/>
  <c r="AE4" i="39"/>
  <c r="AH4" i="39"/>
  <c r="F13" i="225"/>
  <c r="F6" i="225"/>
  <c r="G119" i="193"/>
  <c r="E58" i="193"/>
  <c r="K58" i="193"/>
  <c r="O58" i="193"/>
  <c r="M58" i="193"/>
  <c r="G58" i="193"/>
  <c r="P49" i="193"/>
  <c r="P57" i="193"/>
  <c r="P74" i="193"/>
  <c r="G74" i="193" s="1"/>
  <c r="C38" i="193"/>
  <c r="P42" i="193"/>
  <c r="C47" i="193"/>
  <c r="P80" i="193"/>
  <c r="I80" i="193" s="1"/>
  <c r="C115" i="193"/>
  <c r="J6" i="193"/>
  <c r="C54" i="193"/>
  <c r="C48" i="193"/>
  <c r="C98" i="193"/>
  <c r="M111" i="193"/>
  <c r="P86" i="193"/>
  <c r="I86" i="193" s="1"/>
  <c r="N129" i="193"/>
  <c r="C37" i="193"/>
  <c r="P37" i="193"/>
  <c r="C9" i="193"/>
  <c r="P9" i="193"/>
  <c r="D6" i="193"/>
  <c r="P14" i="193"/>
  <c r="I14" i="193" s="1"/>
  <c r="C14" i="193"/>
  <c r="D13" i="193"/>
  <c r="C18" i="193"/>
  <c r="P18" i="193"/>
  <c r="O18" i="193" s="1"/>
  <c r="P23" i="193"/>
  <c r="O23" i="193" s="1"/>
  <c r="D20" i="193"/>
  <c r="C27" i="193"/>
  <c r="C31" i="193"/>
  <c r="P31" i="193"/>
  <c r="D32" i="193"/>
  <c r="P36" i="193"/>
  <c r="E36" i="193" s="1"/>
  <c r="C36" i="193"/>
  <c r="C40" i="193"/>
  <c r="P40" i="193"/>
  <c r="P45" i="193"/>
  <c r="M45" i="193" s="1"/>
  <c r="D43" i="193"/>
  <c r="C45" i="193"/>
  <c r="C53" i="193"/>
  <c r="C61" i="193"/>
  <c r="P61" i="193"/>
  <c r="P66" i="193"/>
  <c r="M66" i="193" s="1"/>
  <c r="D63" i="193"/>
  <c r="C66" i="193"/>
  <c r="P70" i="193"/>
  <c r="E70" i="193" s="1"/>
  <c r="C70" i="193"/>
  <c r="P78" i="193"/>
  <c r="I78" i="193" s="1"/>
  <c r="C78" i="193"/>
  <c r="D81" i="193"/>
  <c r="C83" i="193"/>
  <c r="P87" i="193"/>
  <c r="I87" i="193" s="1"/>
  <c r="C91" i="193"/>
  <c r="P91" i="193"/>
  <c r="P95" i="193"/>
  <c r="E95" i="193" s="1"/>
  <c r="C95" i="193"/>
  <c r="P99" i="193"/>
  <c r="I99" i="193" s="1"/>
  <c r="C99" i="193"/>
  <c r="C103" i="193"/>
  <c r="P103" i="193"/>
  <c r="D105" i="193"/>
  <c r="P108" i="193"/>
  <c r="E108" i="193" s="1"/>
  <c r="P112" i="193"/>
  <c r="E112" i="193" s="1"/>
  <c r="P116" i="193"/>
  <c r="E116" i="193" s="1"/>
  <c r="C116" i="193"/>
  <c r="P120" i="193"/>
  <c r="E120" i="193" s="1"/>
  <c r="C120" i="193"/>
  <c r="P124" i="193"/>
  <c r="E124" i="193" s="1"/>
  <c r="C124" i="193"/>
  <c r="P128" i="193"/>
  <c r="K128" i="193" s="1"/>
  <c r="C128" i="193"/>
  <c r="D129" i="193"/>
  <c r="C133" i="193"/>
  <c r="P133" i="193"/>
  <c r="H6" i="193"/>
  <c r="C7" i="193"/>
  <c r="P7" i="193"/>
  <c r="P11" i="193"/>
  <c r="I11" i="193" s="1"/>
  <c r="C11" i="193"/>
  <c r="H13" i="193"/>
  <c r="P16" i="193"/>
  <c r="I16" i="193" s="1"/>
  <c r="H20" i="193"/>
  <c r="C21" i="193"/>
  <c r="P21" i="193"/>
  <c r="I21" i="193" s="1"/>
  <c r="P25" i="193"/>
  <c r="C25" i="193"/>
  <c r="P29" i="193"/>
  <c r="I29" i="193" s="1"/>
  <c r="C29" i="193"/>
  <c r="H32" i="193"/>
  <c r="C34" i="193"/>
  <c r="P34" i="193"/>
  <c r="P51" i="193"/>
  <c r="M51" i="193" s="1"/>
  <c r="P55" i="193"/>
  <c r="P59" i="193"/>
  <c r="I59" i="193" s="1"/>
  <c r="C59" i="193"/>
  <c r="C64" i="193"/>
  <c r="H63" i="193"/>
  <c r="P64" i="193"/>
  <c r="K64" i="193" s="1"/>
  <c r="P68" i="193"/>
  <c r="I68" i="193" s="1"/>
  <c r="P72" i="193"/>
  <c r="I72" i="193" s="1"/>
  <c r="C72" i="193"/>
  <c r="P76" i="193"/>
  <c r="M76" i="193" s="1"/>
  <c r="C85" i="193"/>
  <c r="P85" i="193"/>
  <c r="P89" i="193"/>
  <c r="I89" i="193" s="1"/>
  <c r="C89" i="193"/>
  <c r="P93" i="193"/>
  <c r="I93" i="193" s="1"/>
  <c r="C93" i="193"/>
  <c r="C97" i="193"/>
  <c r="P101" i="193"/>
  <c r="I101" i="193" s="1"/>
  <c r="C101" i="193"/>
  <c r="C106" i="193"/>
  <c r="P106" i="193"/>
  <c r="K106" i="193" s="1"/>
  <c r="P110" i="193"/>
  <c r="C110" i="193"/>
  <c r="C114" i="193"/>
  <c r="C118" i="193"/>
  <c r="P118" i="193"/>
  <c r="P122" i="193"/>
  <c r="I122" i="193" s="1"/>
  <c r="P126" i="193"/>
  <c r="I126" i="193" s="1"/>
  <c r="C126" i="193"/>
  <c r="H129" i="193"/>
  <c r="P131" i="193"/>
  <c r="I131" i="193" s="1"/>
  <c r="C131" i="193"/>
  <c r="P135" i="193"/>
  <c r="I135" i="193" s="1"/>
  <c r="C139" i="193"/>
  <c r="P139" i="193"/>
  <c r="E65" i="193"/>
  <c r="M24" i="193"/>
  <c r="E24" i="193"/>
  <c r="J32" i="193"/>
  <c r="J105" i="193"/>
  <c r="P69" i="193"/>
  <c r="C69" i="193"/>
  <c r="C134" i="193"/>
  <c r="J129" i="193"/>
  <c r="P53" i="193"/>
  <c r="K137" i="193"/>
  <c r="O65" i="193"/>
  <c r="P83" i="193"/>
  <c r="K83" i="193" s="1"/>
  <c r="G41" i="193"/>
  <c r="I90" i="193"/>
  <c r="G90" i="193"/>
  <c r="K90" i="193"/>
  <c r="J81" i="193"/>
  <c r="K65" i="193"/>
  <c r="C49" i="193"/>
  <c r="P46" i="193"/>
  <c r="M46" i="193" s="1"/>
  <c r="P15" i="193"/>
  <c r="O111" i="193"/>
  <c r="I111" i="193"/>
  <c r="G111" i="193"/>
  <c r="E111" i="193"/>
  <c r="J43" i="193"/>
  <c r="N63" i="193"/>
  <c r="P67" i="193"/>
  <c r="O67" i="193" s="1"/>
  <c r="P48" i="193"/>
  <c r="O48" i="193" s="1"/>
  <c r="L32" i="193"/>
  <c r="L13" i="193"/>
  <c r="L63" i="193"/>
  <c r="P117" i="193"/>
  <c r="P88" i="193"/>
  <c r="M88" i="193" s="1"/>
  <c r="P60" i="193"/>
  <c r="M60" i="193" s="1"/>
  <c r="P62" i="193"/>
  <c r="C62" i="193"/>
  <c r="L81" i="193"/>
  <c r="C67" i="193"/>
  <c r="P102" i="193"/>
  <c r="O102" i="193" s="1"/>
  <c r="P98" i="193"/>
  <c r="E77" i="193"/>
  <c r="G77" i="193"/>
  <c r="J63" i="193"/>
  <c r="P121" i="193"/>
  <c r="O121" i="193" s="1"/>
  <c r="L105" i="193"/>
  <c r="N20" i="193"/>
  <c r="N81" i="193"/>
  <c r="N32" i="193"/>
  <c r="N43" i="193"/>
  <c r="C12" i="193"/>
  <c r="P12" i="193"/>
  <c r="P22" i="193"/>
  <c r="L20" i="193"/>
  <c r="L6" i="193"/>
  <c r="L43" i="193"/>
  <c r="AD40" i="192"/>
  <c r="Z100" i="192"/>
  <c r="R42" i="192"/>
  <c r="R11" i="192"/>
  <c r="R34" i="192"/>
  <c r="Z43" i="192"/>
  <c r="X63" i="192"/>
  <c r="X47" i="192"/>
  <c r="AB92" i="192"/>
  <c r="R30" i="192"/>
  <c r="Z59" i="192"/>
  <c r="V49" i="192"/>
  <c r="D49" i="192"/>
  <c r="T55" i="192"/>
  <c r="V55" i="192"/>
  <c r="T56" i="192"/>
  <c r="H56" i="192"/>
  <c r="J56" i="192"/>
  <c r="D56" i="192"/>
  <c r="F56" i="192"/>
  <c r="V56" i="192"/>
  <c r="T58" i="192"/>
  <c r="F60" i="192"/>
  <c r="J60" i="192"/>
  <c r="F71" i="192"/>
  <c r="J43" i="192"/>
  <c r="J135" i="192"/>
  <c r="H57" i="192"/>
  <c r="F45" i="192"/>
  <c r="H102" i="192"/>
  <c r="D29" i="192"/>
  <c r="D27" i="192"/>
  <c r="F86" i="192"/>
  <c r="T86" i="192"/>
  <c r="H80" i="192"/>
  <c r="D100" i="192"/>
  <c r="H135" i="192"/>
  <c r="T80" i="192"/>
  <c r="F57" i="192"/>
  <c r="V41" i="192"/>
  <c r="T20" i="192"/>
  <c r="V20" i="192"/>
  <c r="J62" i="192"/>
  <c r="T62" i="192"/>
  <c r="H40" i="192"/>
  <c r="J40" i="192"/>
  <c r="D40" i="192"/>
  <c r="F40" i="192"/>
  <c r="F88" i="192"/>
  <c r="J88" i="192"/>
  <c r="V119" i="192"/>
  <c r="H119" i="192"/>
  <c r="F111" i="192"/>
  <c r="D111" i="192"/>
  <c r="H97" i="192"/>
  <c r="J97" i="192"/>
  <c r="F97" i="192"/>
  <c r="V78" i="192"/>
  <c r="F78" i="192"/>
  <c r="T78" i="192"/>
  <c r="U46" i="192"/>
  <c r="AG47" i="192"/>
  <c r="T50" i="192"/>
  <c r="AG61" i="192"/>
  <c r="V61" i="192" s="1"/>
  <c r="AG65" i="192"/>
  <c r="V65" i="192" s="1"/>
  <c r="T69" i="192"/>
  <c r="D69" i="192"/>
  <c r="H69" i="192"/>
  <c r="AG73" i="192"/>
  <c r="V73" i="192" s="1"/>
  <c r="T76" i="192"/>
  <c r="D76" i="192"/>
  <c r="F79" i="192"/>
  <c r="H79" i="192"/>
  <c r="F81" i="192"/>
  <c r="T81" i="192"/>
  <c r="H81" i="192"/>
  <c r="AG82" i="192"/>
  <c r="V82" i="192" s="1"/>
  <c r="AG93" i="192"/>
  <c r="T93" i="192" s="1"/>
  <c r="T95" i="192"/>
  <c r="T107" i="192"/>
  <c r="D43" i="192"/>
  <c r="D20" i="192"/>
  <c r="J21" i="192"/>
  <c r="V43" i="192"/>
  <c r="T102" i="192"/>
  <c r="F14" i="192"/>
  <c r="V135" i="192"/>
  <c r="H133" i="192"/>
  <c r="J133" i="192"/>
  <c r="T14" i="192"/>
  <c r="T52" i="192"/>
  <c r="F117" i="192"/>
  <c r="H52" i="192"/>
  <c r="F102" i="192"/>
  <c r="H29" i="192"/>
  <c r="J118" i="192"/>
  <c r="V118" i="192"/>
  <c r="T72" i="192"/>
  <c r="T94" i="192"/>
  <c r="J75" i="192"/>
  <c r="T101" i="192"/>
  <c r="T88" i="192"/>
  <c r="H15" i="192"/>
  <c r="V142" i="192"/>
  <c r="D15" i="192"/>
  <c r="D62" i="192"/>
  <c r="T40" i="192"/>
  <c r="F62" i="192"/>
  <c r="J111" i="192"/>
  <c r="D80" i="192"/>
  <c r="T119" i="192"/>
  <c r="F69" i="192"/>
  <c r="J72" i="192"/>
  <c r="T97" i="192"/>
  <c r="J83" i="192"/>
  <c r="V40" i="192"/>
  <c r="AG85" i="192"/>
  <c r="D33" i="192"/>
  <c r="J33" i="192"/>
  <c r="F33" i="192"/>
  <c r="J20" i="192"/>
  <c r="F43" i="192"/>
  <c r="D135" i="192"/>
  <c r="J102" i="192"/>
  <c r="F41" i="192"/>
  <c r="T133" i="192"/>
  <c r="D57" i="192"/>
  <c r="J45" i="192"/>
  <c r="J109" i="192"/>
  <c r="V29" i="192"/>
  <c r="F118" i="192"/>
  <c r="H72" i="192"/>
  <c r="F101" i="192"/>
  <c r="V88" i="192"/>
  <c r="J142" i="192"/>
  <c r="H33" i="192"/>
  <c r="F100" i="192"/>
  <c r="J80" i="192"/>
  <c r="J29" i="192"/>
  <c r="V33" i="192"/>
  <c r="T111" i="192"/>
  <c r="D45" i="192"/>
  <c r="D78" i="192"/>
  <c r="V98" i="192"/>
  <c r="D98" i="192"/>
  <c r="J98" i="192"/>
  <c r="T28" i="192"/>
  <c r="V28" i="192"/>
  <c r="D28" i="192"/>
  <c r="V97" i="192"/>
  <c r="D44" i="192"/>
  <c r="F44" i="192"/>
  <c r="H44" i="192"/>
  <c r="V114" i="192"/>
  <c r="D114" i="192"/>
  <c r="T15" i="192"/>
  <c r="H134" i="192"/>
  <c r="F134" i="192"/>
  <c r="AG10" i="192"/>
  <c r="F10" i="192" s="1"/>
  <c r="AG11" i="192"/>
  <c r="T11" i="192" s="1"/>
  <c r="AG12" i="192"/>
  <c r="J12" i="192" s="1"/>
  <c r="AG13" i="192"/>
  <c r="J13" i="192" s="1"/>
  <c r="AG18" i="192"/>
  <c r="AG19" i="192"/>
  <c r="F19" i="192" s="1"/>
  <c r="H86" i="192"/>
  <c r="J86" i="192"/>
  <c r="H141" i="192"/>
  <c r="H111" i="192"/>
  <c r="F76" i="192"/>
  <c r="F54" i="192"/>
  <c r="F126" i="192"/>
  <c r="H126" i="192"/>
  <c r="T126" i="192"/>
  <c r="V14" i="192"/>
  <c r="H107" i="192"/>
  <c r="V13" i="192"/>
  <c r="V71" i="192"/>
  <c r="V138" i="192"/>
  <c r="F72" i="192"/>
  <c r="V103" i="192"/>
  <c r="H75" i="192"/>
  <c r="H88" i="192"/>
  <c r="D88" i="192"/>
  <c r="F26" i="192"/>
  <c r="H60" i="192"/>
  <c r="J64" i="192"/>
  <c r="V105" i="192"/>
  <c r="H48" i="192"/>
  <c r="J69" i="192"/>
  <c r="V69" i="192"/>
  <c r="V60" i="192"/>
  <c r="H115" i="192"/>
  <c r="D107" i="192"/>
  <c r="F107" i="192"/>
  <c r="J134" i="192"/>
  <c r="D71" i="192"/>
  <c r="J81" i="192"/>
  <c r="F64" i="192"/>
  <c r="D83" i="192"/>
  <c r="V126" i="192"/>
  <c r="V125" i="192"/>
  <c r="H138" i="192"/>
  <c r="D72" i="192"/>
  <c r="V86" i="192"/>
  <c r="T60" i="192"/>
  <c r="H64" i="192"/>
  <c r="V107" i="192"/>
  <c r="H83" i="192"/>
  <c r="V83" i="192"/>
  <c r="D79" i="192"/>
  <c r="J138" i="192"/>
  <c r="H94" i="192"/>
  <c r="D81" i="192"/>
  <c r="D115" i="192"/>
  <c r="T32" i="192"/>
  <c r="AG127" i="192"/>
  <c r="D127" i="192" s="1"/>
  <c r="T125" i="192"/>
  <c r="J125" i="192"/>
  <c r="J126" i="192"/>
  <c r="AG122" i="192"/>
  <c r="T122" i="192" s="1"/>
  <c r="V81" i="192"/>
  <c r="D60" i="192"/>
  <c r="H125" i="192"/>
  <c r="AG128" i="192"/>
  <c r="V128" i="192" s="1"/>
  <c r="V131" i="192"/>
  <c r="D131" i="192"/>
  <c r="F131" i="192"/>
  <c r="H131" i="192"/>
  <c r="J131" i="192"/>
  <c r="T131" i="192"/>
  <c r="H129" i="192"/>
  <c r="J124" i="192"/>
  <c r="D125" i="192"/>
  <c r="D126" i="192"/>
  <c r="L46" i="192"/>
  <c r="N46" i="192"/>
  <c r="M35" i="192"/>
  <c r="N62" i="192"/>
  <c r="N17" i="192"/>
  <c r="N65" i="192"/>
  <c r="N53" i="192"/>
  <c r="N26" i="192"/>
  <c r="N142" i="192"/>
  <c r="N138" i="192"/>
  <c r="N134" i="192"/>
  <c r="N67" i="192"/>
  <c r="N55" i="192"/>
  <c r="N43" i="192"/>
  <c r="N30" i="192"/>
  <c r="N18" i="192"/>
  <c r="L63" i="192"/>
  <c r="L59" i="192"/>
  <c r="L51" i="192"/>
  <c r="L45" i="192"/>
  <c r="L37" i="192"/>
  <c r="L32" i="192"/>
  <c r="L28" i="192"/>
  <c r="L24" i="192"/>
  <c r="L14" i="192"/>
  <c r="L10" i="192"/>
  <c r="L84" i="192"/>
  <c r="N44" i="192"/>
  <c r="N31" i="192"/>
  <c r="N61" i="192"/>
  <c r="N50" i="192"/>
  <c r="N36" i="192"/>
  <c r="N141" i="192"/>
  <c r="N137" i="192"/>
  <c r="N133" i="192"/>
  <c r="N109" i="192"/>
  <c r="N40" i="192"/>
  <c r="N27" i="192"/>
  <c r="N13" i="192"/>
  <c r="L67" i="192"/>
  <c r="L58" i="192"/>
  <c r="L54" i="192"/>
  <c r="M23" i="192"/>
  <c r="M108" i="192"/>
  <c r="N108" i="192" s="1"/>
  <c r="N12" i="192"/>
  <c r="N140" i="192"/>
  <c r="N136" i="192"/>
  <c r="N49" i="192"/>
  <c r="C8" i="192"/>
  <c r="U11" i="218"/>
  <c r="I7" i="218"/>
  <c r="J7" i="218" s="1"/>
  <c r="AG85" i="186"/>
  <c r="AS35" i="186"/>
  <c r="AG48" i="186"/>
  <c r="AX19" i="186"/>
  <c r="AS128" i="186"/>
  <c r="AX98" i="186"/>
  <c r="AV58" i="186"/>
  <c r="AV40" i="186"/>
  <c r="AX74" i="186"/>
  <c r="AX49" i="186"/>
  <c r="AG69" i="186"/>
  <c r="AW74" i="186"/>
  <c r="AV71" i="186"/>
  <c r="AU89" i="186"/>
  <c r="AW62" i="186"/>
  <c r="AU91" i="186"/>
  <c r="AX126" i="186"/>
  <c r="AX127" i="186"/>
  <c r="AU25" i="186"/>
  <c r="AG60" i="186"/>
  <c r="AU133" i="186"/>
  <c r="AT129" i="186"/>
  <c r="AI117" i="186"/>
  <c r="AX41" i="186"/>
  <c r="AX62" i="186"/>
  <c r="AW94" i="186"/>
  <c r="AV130" i="186"/>
  <c r="AW53" i="186"/>
  <c r="AG56" i="186"/>
  <c r="AW36" i="186"/>
  <c r="AV60" i="186"/>
  <c r="AT69" i="186"/>
  <c r="AK19" i="186"/>
  <c r="AX113" i="186"/>
  <c r="AX110" i="186"/>
  <c r="AV119" i="186"/>
  <c r="AG128" i="186"/>
  <c r="AW66" i="186"/>
  <c r="AU69" i="186"/>
  <c r="AU23" i="186"/>
  <c r="AU62" i="186"/>
  <c r="AJ12" i="186"/>
  <c r="AX79" i="186"/>
  <c r="AX117" i="186"/>
  <c r="AX26" i="186"/>
  <c r="AG141" i="186"/>
  <c r="AU137" i="186"/>
  <c r="AV98" i="186"/>
  <c r="AW125" i="186"/>
  <c r="AV105" i="186"/>
  <c r="AS97" i="186"/>
  <c r="AX52" i="186"/>
  <c r="AX84" i="186"/>
  <c r="AX106" i="186"/>
  <c r="AX92" i="186"/>
  <c r="AX114" i="186"/>
  <c r="AX17" i="186"/>
  <c r="AX36" i="186"/>
  <c r="AX80" i="186"/>
  <c r="AW82" i="186"/>
  <c r="AU125" i="186"/>
  <c r="AG77" i="186"/>
  <c r="AV59" i="186"/>
  <c r="AG44" i="186"/>
  <c r="AW86" i="186"/>
  <c r="AU41" i="186"/>
  <c r="AW105" i="186"/>
  <c r="AV103" i="186"/>
  <c r="AG96" i="186"/>
  <c r="AG97" i="186"/>
  <c r="AW137" i="186"/>
  <c r="AT130" i="186"/>
  <c r="AW57" i="186"/>
  <c r="AU124" i="186"/>
  <c r="AG35" i="186"/>
  <c r="AV33" i="186"/>
  <c r="AG138" i="186"/>
  <c r="AW59" i="186"/>
  <c r="AT119" i="186"/>
  <c r="AQ102" i="186"/>
  <c r="AR132" i="186"/>
  <c r="AQ96" i="186"/>
  <c r="AS126" i="186"/>
  <c r="AX27" i="186"/>
  <c r="AX87" i="186"/>
  <c r="AX32" i="186"/>
  <c r="AV135" i="186"/>
  <c r="AT126" i="186"/>
  <c r="AU81" i="186"/>
  <c r="AG103" i="186"/>
  <c r="AW135" i="186"/>
  <c r="AX10" i="186"/>
  <c r="AX56" i="186"/>
  <c r="AX38" i="186"/>
  <c r="AX64" i="186"/>
  <c r="AX55" i="186"/>
  <c r="AX89" i="186"/>
  <c r="AX109" i="186"/>
  <c r="AG121" i="186"/>
  <c r="AG81" i="186"/>
  <c r="AT122" i="186"/>
  <c r="AW138" i="186"/>
  <c r="AU121" i="186"/>
  <c r="AW89" i="186"/>
  <c r="AW14" i="186"/>
  <c r="AT90" i="186"/>
  <c r="AW13" i="186"/>
  <c r="AV35" i="186"/>
  <c r="AV134" i="186"/>
  <c r="AG120" i="186"/>
  <c r="AV122" i="186"/>
  <c r="AU60" i="186"/>
  <c r="AW100" i="186"/>
  <c r="AG74" i="186"/>
  <c r="AV124" i="186"/>
  <c r="AT50" i="186"/>
  <c r="AG114" i="186"/>
  <c r="AD95" i="186"/>
  <c r="AR105" i="186"/>
  <c r="AQ38" i="186"/>
  <c r="AR68" i="186"/>
  <c r="AP134" i="186"/>
  <c r="AS25" i="186"/>
  <c r="AQ32" i="186"/>
  <c r="AQ123" i="186"/>
  <c r="AF39" i="186"/>
  <c r="AW80" i="186"/>
  <c r="AT26" i="186"/>
  <c r="AR110" i="186"/>
  <c r="AR33" i="186"/>
  <c r="AS130" i="186"/>
  <c r="AQ137" i="186"/>
  <c r="AT28" i="186"/>
  <c r="AR99" i="186"/>
  <c r="AP85" i="186"/>
  <c r="AO128" i="186"/>
  <c r="AP38" i="186"/>
  <c r="AU67" i="186"/>
  <c r="AR13" i="186"/>
  <c r="AU126" i="186"/>
  <c r="AS103" i="186"/>
  <c r="AP91" i="186"/>
  <c r="AS66" i="186"/>
  <c r="AQ73" i="186"/>
  <c r="AR31" i="186"/>
  <c r="AL110" i="186"/>
  <c r="AU40" i="186"/>
  <c r="AO108" i="186"/>
  <c r="AS39" i="186"/>
  <c r="AX39" i="186"/>
  <c r="AX75" i="186"/>
  <c r="AX76" i="186"/>
  <c r="AX30" i="186"/>
  <c r="AX31" i="186"/>
  <c r="AX99" i="186"/>
  <c r="AX128" i="186"/>
  <c r="AX88" i="186"/>
  <c r="AX61" i="186"/>
  <c r="AX129" i="186"/>
  <c r="AX134" i="186"/>
  <c r="AX66" i="186"/>
  <c r="AX35" i="186"/>
  <c r="AX103" i="186"/>
  <c r="AX12" i="186"/>
  <c r="AX96" i="186"/>
  <c r="AX69" i="186"/>
  <c r="AX133" i="186"/>
  <c r="AX9" i="186"/>
  <c r="AX71" i="186"/>
  <c r="AX72" i="186"/>
  <c r="AX48" i="186"/>
  <c r="AX33" i="186"/>
  <c r="AX105" i="186"/>
  <c r="AX90" i="186"/>
  <c r="AX132" i="186"/>
  <c r="AX120" i="186"/>
  <c r="AX125" i="186"/>
  <c r="AX130" i="186"/>
  <c r="AX86" i="186"/>
  <c r="AX20" i="186"/>
  <c r="AG73" i="186"/>
  <c r="AG49" i="186"/>
  <c r="AW30" i="186"/>
  <c r="AG41" i="186"/>
  <c r="AW78" i="186"/>
  <c r="AV79" i="186"/>
  <c r="AU105" i="186"/>
  <c r="AT102" i="186"/>
  <c r="AG28" i="186"/>
  <c r="AG125" i="186"/>
  <c r="AG57" i="186"/>
  <c r="AW122" i="186"/>
  <c r="AW58" i="186"/>
  <c r="AV115" i="186"/>
  <c r="AV43" i="186"/>
  <c r="AU97" i="186"/>
  <c r="AT138" i="186"/>
  <c r="AG108" i="186"/>
  <c r="AG20" i="186"/>
  <c r="AW69" i="186"/>
  <c r="AV110" i="186"/>
  <c r="AW134" i="186"/>
  <c r="AW70" i="186"/>
  <c r="AV127" i="186"/>
  <c r="AV55" i="186"/>
  <c r="AU113" i="186"/>
  <c r="AU21" i="186"/>
  <c r="AG124" i="186"/>
  <c r="AG36" i="186"/>
  <c r="AW85" i="186"/>
  <c r="AV126" i="186"/>
  <c r="AG29" i="186"/>
  <c r="AW50" i="186"/>
  <c r="AV87" i="186"/>
  <c r="AV19" i="186"/>
  <c r="AU61" i="186"/>
  <c r="AT106" i="186"/>
  <c r="AG76" i="186"/>
  <c r="AW121" i="186"/>
  <c r="AW29" i="186"/>
  <c r="AG137" i="186"/>
  <c r="AG61" i="186"/>
  <c r="AV139" i="186"/>
  <c r="AU9" i="186"/>
  <c r="AW97" i="186"/>
  <c r="AV114" i="186"/>
  <c r="AU117" i="186"/>
  <c r="AU49" i="186"/>
  <c r="AT114" i="186"/>
  <c r="AG104" i="186"/>
  <c r="AG40" i="186"/>
  <c r="AW109" i="186"/>
  <c r="AW37" i="186"/>
  <c r="AV106" i="186"/>
  <c r="AV42" i="186"/>
  <c r="AU108" i="186"/>
  <c r="AU44" i="186"/>
  <c r="AT113" i="186"/>
  <c r="AG87" i="186"/>
  <c r="AG19" i="186"/>
  <c r="AW84" i="186"/>
  <c r="AW20" i="186"/>
  <c r="AV89" i="186"/>
  <c r="AU71" i="186"/>
  <c r="AT136" i="186"/>
  <c r="AG122" i="186"/>
  <c r="AG58" i="186"/>
  <c r="AW115" i="186"/>
  <c r="AW43" i="186"/>
  <c r="AV108" i="186"/>
  <c r="AV44" i="186"/>
  <c r="AU110" i="186"/>
  <c r="AU46" i="186"/>
  <c r="AT99" i="186"/>
  <c r="AT30" i="186"/>
  <c r="AS87" i="186"/>
  <c r="AS19" i="186"/>
  <c r="AR89" i="186"/>
  <c r="AQ86" i="186"/>
  <c r="AP71" i="186"/>
  <c r="AT49" i="186"/>
  <c r="AS114" i="186"/>
  <c r="AS50" i="186"/>
  <c r="AR116" i="186"/>
  <c r="AR52" i="186"/>
  <c r="AQ121" i="186"/>
  <c r="AQ53" i="186"/>
  <c r="AT76" i="186"/>
  <c r="AS81" i="186"/>
  <c r="AS9" i="186"/>
  <c r="AR79" i="186"/>
  <c r="AR11" i="186"/>
  <c r="AQ80" i="186"/>
  <c r="AQ16" i="186"/>
  <c r="AP49" i="186"/>
  <c r="AS64" i="186"/>
  <c r="AQ51" i="186"/>
  <c r="AO64" i="186"/>
  <c r="AL18" i="186"/>
  <c r="AI53" i="186"/>
  <c r="AE84" i="186"/>
  <c r="AO67" i="186"/>
  <c r="AT109" i="186"/>
  <c r="AW16" i="186"/>
  <c r="AT132" i="186"/>
  <c r="AW111" i="186"/>
  <c r="AU106" i="186"/>
  <c r="AS79" i="186"/>
  <c r="AQ66" i="186"/>
  <c r="AR112" i="186"/>
  <c r="AS141" i="186"/>
  <c r="AP41" i="186"/>
  <c r="AQ99" i="186"/>
  <c r="AN113" i="186"/>
  <c r="AH70" i="186"/>
  <c r="AV10" i="186"/>
  <c r="AR44" i="186"/>
  <c r="AX50" i="186"/>
  <c r="AX115" i="186"/>
  <c r="AX37" i="186"/>
  <c r="AX58" i="186"/>
  <c r="AX47" i="186"/>
  <c r="AX119" i="186"/>
  <c r="AX24" i="186"/>
  <c r="AX136" i="186"/>
  <c r="AX81" i="186"/>
  <c r="AX42" i="186"/>
  <c r="AX140" i="186"/>
  <c r="AX102" i="186"/>
  <c r="AX51" i="186"/>
  <c r="AX123" i="186"/>
  <c r="AX28" i="186"/>
  <c r="AX13" i="186"/>
  <c r="AX85" i="186"/>
  <c r="AX54" i="186"/>
  <c r="AX46" i="186"/>
  <c r="AX91" i="186"/>
  <c r="AX100" i="186"/>
  <c r="AX68" i="186"/>
  <c r="AX53" i="186"/>
  <c r="AX121" i="186"/>
  <c r="AX122" i="186"/>
  <c r="AX59" i="186"/>
  <c r="AX57" i="186"/>
  <c r="AX141" i="186"/>
  <c r="AX124" i="186"/>
  <c r="AX43" i="186"/>
  <c r="AX21" i="186"/>
  <c r="AG133" i="186"/>
  <c r="AG129" i="186"/>
  <c r="AG25" i="186"/>
  <c r="AW46" i="186"/>
  <c r="AV63" i="186"/>
  <c r="AU57" i="186"/>
  <c r="AG112" i="186"/>
  <c r="AW117" i="186"/>
  <c r="AG109" i="186"/>
  <c r="AG37" i="186"/>
  <c r="AW106" i="186"/>
  <c r="AW42" i="186"/>
  <c r="AV95" i="186"/>
  <c r="AV27" i="186"/>
  <c r="AU77" i="186"/>
  <c r="AT118" i="186"/>
  <c r="AG84" i="186"/>
  <c r="AW133" i="186"/>
  <c r="AW41" i="186"/>
  <c r="AG105" i="186"/>
  <c r="AW118" i="186"/>
  <c r="AW54" i="186"/>
  <c r="AV111" i="186"/>
  <c r="AV39" i="186"/>
  <c r="AU93" i="186"/>
  <c r="AT134" i="186"/>
  <c r="AG100" i="186"/>
  <c r="AW61" i="186"/>
  <c r="AV102" i="186"/>
  <c r="AW130" i="186"/>
  <c r="AW10" i="186"/>
  <c r="AV67" i="186"/>
  <c r="AU129" i="186"/>
  <c r="AU37" i="186"/>
  <c r="AG140" i="186"/>
  <c r="AG52" i="186"/>
  <c r="AW101" i="186"/>
  <c r="AW9" i="186"/>
  <c r="AG89" i="186"/>
  <c r="AV99" i="186"/>
  <c r="AG132" i="186"/>
  <c r="AW73" i="186"/>
  <c r="AV94" i="186"/>
  <c r="AU101" i="186"/>
  <c r="AU29" i="186"/>
  <c r="AT98" i="186"/>
  <c r="AG88" i="186"/>
  <c r="AG24" i="186"/>
  <c r="AW93" i="186"/>
  <c r="AW21" i="186"/>
  <c r="AV90" i="186"/>
  <c r="AU92" i="186"/>
  <c r="AU28" i="186"/>
  <c r="AT97" i="186"/>
  <c r="AG67" i="186"/>
  <c r="AW132" i="186"/>
  <c r="AW68" i="186"/>
  <c r="AV137" i="186"/>
  <c r="AV73" i="186"/>
  <c r="AU127" i="186"/>
  <c r="AU55" i="186"/>
  <c r="AT120" i="186"/>
  <c r="AG106" i="186"/>
  <c r="AG42" i="186"/>
  <c r="AW95" i="186"/>
  <c r="AW27" i="186"/>
  <c r="AV92" i="186"/>
  <c r="AV28" i="186"/>
  <c r="AU94" i="186"/>
  <c r="AU26" i="186"/>
  <c r="AT82" i="186"/>
  <c r="AT10" i="186"/>
  <c r="AS67" i="186"/>
  <c r="AR137" i="186"/>
  <c r="AR73" i="186"/>
  <c r="AQ134" i="186"/>
  <c r="AQ70" i="186"/>
  <c r="AP127" i="186"/>
  <c r="AP55" i="186"/>
  <c r="AT29" i="186"/>
  <c r="AS98" i="186"/>
  <c r="AS30" i="186"/>
  <c r="AR100" i="186"/>
  <c r="AR36" i="186"/>
  <c r="AQ105" i="186"/>
  <c r="AQ33" i="186"/>
  <c r="AT60" i="186"/>
  <c r="AS129" i="186"/>
  <c r="AS61" i="186"/>
  <c r="AR139" i="186"/>
  <c r="AR63" i="186"/>
  <c r="AQ128" i="186"/>
  <c r="AQ64" i="186"/>
  <c r="AP133" i="186"/>
  <c r="AT63" i="186"/>
  <c r="AR130" i="186"/>
  <c r="AP116" i="186"/>
  <c r="AN133" i="186"/>
  <c r="AK51" i="186"/>
  <c r="AH98" i="186"/>
  <c r="AD127" i="186"/>
  <c r="AV38" i="186"/>
  <c r="AG79" i="186"/>
  <c r="AV85" i="186"/>
  <c r="AG118" i="186"/>
  <c r="AW39" i="186"/>
  <c r="AU42" i="186"/>
  <c r="AS11" i="186"/>
  <c r="AR135" i="186"/>
  <c r="AS92" i="186"/>
  <c r="AL82" i="186"/>
  <c r="AG59" i="186"/>
  <c r="AW35" i="186"/>
  <c r="AU128" i="186"/>
  <c r="AH56" i="186"/>
  <c r="AL118" i="186"/>
  <c r="AQ68" i="186"/>
  <c r="AR56" i="186"/>
  <c r="AT89" i="186"/>
  <c r="AP115" i="186"/>
  <c r="AQ58" i="186"/>
  <c r="AQ122" i="186"/>
  <c r="AR57" i="186"/>
  <c r="AR125" i="186"/>
  <c r="AS55" i="186"/>
  <c r="AS127" i="186"/>
  <c r="AT70" i="186"/>
  <c r="AU10" i="186"/>
  <c r="AU82" i="186"/>
  <c r="AV80" i="186"/>
  <c r="AW11" i="186"/>
  <c r="AW79" i="186"/>
  <c r="AG26" i="186"/>
  <c r="AG94" i="186"/>
  <c r="AT108" i="186"/>
  <c r="AU43" i="186"/>
  <c r="AU115" i="186"/>
  <c r="AV57" i="186"/>
  <c r="AV125" i="186"/>
  <c r="AW56" i="186"/>
  <c r="AW120" i="186"/>
  <c r="AG55" i="186"/>
  <c r="AG127" i="186"/>
  <c r="AU16" i="186"/>
  <c r="AU80" i="186"/>
  <c r="AV26" i="186"/>
  <c r="AO55" i="186"/>
  <c r="AP18" i="186"/>
  <c r="AP114" i="186"/>
  <c r="AD115" i="186"/>
  <c r="AE72" i="186"/>
  <c r="AF31" i="186"/>
  <c r="AF123" i="186"/>
  <c r="AH86" i="186"/>
  <c r="AI41" i="186"/>
  <c r="AI133" i="186"/>
  <c r="AJ84" i="186"/>
  <c r="AK43" i="186"/>
  <c r="AK139" i="186"/>
  <c r="AL98" i="186"/>
  <c r="AN57" i="186"/>
  <c r="AN125" i="186"/>
  <c r="AO56" i="186"/>
  <c r="AO120" i="186"/>
  <c r="AP44" i="186"/>
  <c r="AP108" i="186"/>
  <c r="AQ43" i="186"/>
  <c r="AQ115" i="186"/>
  <c r="AR58" i="186"/>
  <c r="AR122" i="186"/>
  <c r="AS56" i="186"/>
  <c r="AS120" i="186"/>
  <c r="AT55" i="186"/>
  <c r="AP77" i="186"/>
  <c r="AP141" i="186"/>
  <c r="AQ72" i="186"/>
  <c r="AQ136" i="186"/>
  <c r="AR71" i="186"/>
  <c r="AS17" i="186"/>
  <c r="AS89" i="186"/>
  <c r="AT20" i="186"/>
  <c r="AT84" i="186"/>
  <c r="AQ61" i="186"/>
  <c r="AQ129" i="186"/>
  <c r="AR60" i="186"/>
  <c r="AR124" i="186"/>
  <c r="AS58" i="186"/>
  <c r="AS122" i="186"/>
  <c r="AT57" i="186"/>
  <c r="AP79" i="186"/>
  <c r="AQ26" i="186"/>
  <c r="AQ94" i="186"/>
  <c r="AR25" i="186"/>
  <c r="AR97" i="186"/>
  <c r="AS43" i="186"/>
  <c r="AS115" i="186"/>
  <c r="AT58" i="186"/>
  <c r="AT127" i="186"/>
  <c r="AJ122" i="186"/>
  <c r="AN105" i="186"/>
  <c r="AQ132" i="186"/>
  <c r="AT80" i="186"/>
  <c r="AR120" i="186"/>
  <c r="AT33" i="186"/>
  <c r="AP59" i="186"/>
  <c r="AP135" i="186"/>
  <c r="AQ74" i="186"/>
  <c r="AQ138" i="186"/>
  <c r="AR77" i="186"/>
  <c r="AR141" i="186"/>
  <c r="AS71" i="186"/>
  <c r="AT86" i="186"/>
  <c r="AU30" i="186"/>
  <c r="AU98" i="186"/>
  <c r="AV32" i="186"/>
  <c r="AV96" i="186"/>
  <c r="AW31" i="186"/>
  <c r="AW99" i="186"/>
  <c r="AG46" i="186"/>
  <c r="AG110" i="186"/>
  <c r="AT124" i="186"/>
  <c r="AU59" i="186"/>
  <c r="AU135" i="186"/>
  <c r="AV77" i="186"/>
  <c r="AV141" i="186"/>
  <c r="AW72" i="186"/>
  <c r="AW136" i="186"/>
  <c r="AG71" i="186"/>
  <c r="AT101" i="186"/>
  <c r="AU32" i="186"/>
  <c r="AU96" i="186"/>
  <c r="AV46" i="186"/>
  <c r="AO75" i="186"/>
  <c r="AP50" i="186"/>
  <c r="AD43" i="186"/>
  <c r="AD139" i="186"/>
  <c r="AE96" i="186"/>
  <c r="AF51" i="186"/>
  <c r="AH14" i="186"/>
  <c r="AH110" i="186"/>
  <c r="AI69" i="186"/>
  <c r="AJ20" i="186"/>
  <c r="AJ108" i="186"/>
  <c r="AK63" i="186"/>
  <c r="AL30" i="186"/>
  <c r="AL122" i="186"/>
  <c r="AN77" i="186"/>
  <c r="AN141" i="186"/>
  <c r="AO72" i="186"/>
  <c r="AO136" i="186"/>
  <c r="AP60" i="186"/>
  <c r="AP124" i="186"/>
  <c r="AQ59" i="186"/>
  <c r="AQ135" i="186"/>
  <c r="AR74" i="186"/>
  <c r="AR138" i="186"/>
  <c r="AS72" i="186"/>
  <c r="AS136" i="186"/>
  <c r="AT71" i="186"/>
  <c r="AP93" i="186"/>
  <c r="AQ24" i="186"/>
  <c r="AQ88" i="186"/>
  <c r="AR23" i="186"/>
  <c r="AR91" i="186"/>
  <c r="AS33" i="186"/>
  <c r="AS105" i="186"/>
  <c r="AT36" i="186"/>
  <c r="AQ81" i="186"/>
  <c r="AR12" i="186"/>
  <c r="AR76" i="186"/>
  <c r="AR140" i="186"/>
  <c r="AS74" i="186"/>
  <c r="AS138" i="186"/>
  <c r="AT77" i="186"/>
  <c r="AP99" i="186"/>
  <c r="AQ46" i="186"/>
  <c r="AQ110" i="186"/>
  <c r="AR41" i="186"/>
  <c r="AR113" i="186"/>
  <c r="AS59" i="186"/>
  <c r="AS135" i="186"/>
  <c r="AT74" i="186"/>
  <c r="AI84" i="186"/>
  <c r="AQ111" i="186"/>
  <c r="AQ57" i="186"/>
  <c r="AS54" i="186"/>
  <c r="AT53" i="186"/>
  <c r="AP75" i="186"/>
  <c r="AQ90" i="186"/>
  <c r="AR21" i="186"/>
  <c r="AR93" i="186"/>
  <c r="AS23" i="186"/>
  <c r="AS91" i="186"/>
  <c r="AT38" i="186"/>
  <c r="AT103" i="186"/>
  <c r="AU50" i="186"/>
  <c r="AU114" i="186"/>
  <c r="AV48" i="186"/>
  <c r="AV112" i="186"/>
  <c r="AW47" i="186"/>
  <c r="AW119" i="186"/>
  <c r="AG62" i="186"/>
  <c r="AG126" i="186"/>
  <c r="AT140" i="186"/>
  <c r="AU75" i="186"/>
  <c r="AV21" i="186"/>
  <c r="AV93" i="186"/>
  <c r="AW24" i="186"/>
  <c r="AW88" i="186"/>
  <c r="AG23" i="186"/>
  <c r="AG91" i="186"/>
  <c r="AT117" i="186"/>
  <c r="AU48" i="186"/>
  <c r="AU112" i="186"/>
  <c r="AV62" i="186"/>
  <c r="AO103" i="186"/>
  <c r="AP70" i="186"/>
  <c r="AD63" i="186"/>
  <c r="AE32" i="186"/>
  <c r="AE116" i="186"/>
  <c r="AF71" i="186"/>
  <c r="AH46" i="186"/>
  <c r="AH130" i="186"/>
  <c r="AI89" i="186"/>
  <c r="AJ44" i="186"/>
  <c r="AJ128" i="186"/>
  <c r="AK87" i="186"/>
  <c r="AL58" i="186"/>
  <c r="AN9" i="186"/>
  <c r="AN93" i="186"/>
  <c r="AO24" i="186"/>
  <c r="AO88" i="186"/>
  <c r="AP23" i="186"/>
  <c r="AP76" i="186"/>
  <c r="AP140" i="186"/>
  <c r="AQ75" i="186"/>
  <c r="AR18" i="186"/>
  <c r="AR90" i="186"/>
  <c r="AS24" i="186"/>
  <c r="AS88" i="186"/>
  <c r="AT23" i="186"/>
  <c r="AP37" i="186"/>
  <c r="AP109" i="186"/>
  <c r="AQ40" i="186"/>
  <c r="AQ104" i="186"/>
  <c r="AR39" i="186"/>
  <c r="AR111" i="186"/>
  <c r="AS53" i="186"/>
  <c r="AS121" i="186"/>
  <c r="AT52" i="186"/>
  <c r="AQ25" i="186"/>
  <c r="AQ97" i="186"/>
  <c r="AR28" i="186"/>
  <c r="AR92" i="186"/>
  <c r="AS18" i="186"/>
  <c r="AS90" i="186"/>
  <c r="AT21" i="186"/>
  <c r="AT93" i="186"/>
  <c r="AP119" i="186"/>
  <c r="AQ62" i="186"/>
  <c r="AQ126" i="186"/>
  <c r="AR61" i="186"/>
  <c r="AR129" i="186"/>
  <c r="AS75" i="186"/>
  <c r="AT91" i="186"/>
  <c r="AT73" i="186"/>
  <c r="AQ106" i="186"/>
  <c r="AS111" i="186"/>
  <c r="AU66" i="186"/>
  <c r="AV128" i="186"/>
  <c r="AT92" i="186"/>
  <c r="AV109" i="186"/>
  <c r="AG111" i="186"/>
  <c r="AV78" i="186"/>
  <c r="AE52" i="186"/>
  <c r="AK115" i="186"/>
  <c r="AO40" i="186"/>
  <c r="AQ27" i="186"/>
  <c r="AS40" i="186"/>
  <c r="AP125" i="186"/>
  <c r="AR127" i="186"/>
  <c r="AR108" i="186"/>
  <c r="AP63" i="186"/>
  <c r="AR81" i="186"/>
  <c r="AT42" i="186"/>
  <c r="AU54" i="186"/>
  <c r="AU118" i="186"/>
  <c r="AV52" i="186"/>
  <c r="AV116" i="186"/>
  <c r="AW51" i="186"/>
  <c r="AW123" i="186"/>
  <c r="AG66" i="186"/>
  <c r="AG130" i="186"/>
  <c r="AU11" i="186"/>
  <c r="AU79" i="186"/>
  <c r="AV9" i="186"/>
  <c r="AV81" i="186"/>
  <c r="AW12" i="186"/>
  <c r="AW76" i="186"/>
  <c r="AW140" i="186"/>
  <c r="AG75" i="186"/>
  <c r="AT105" i="186"/>
  <c r="AU36" i="186"/>
  <c r="AU100" i="186"/>
  <c r="AV30" i="186"/>
  <c r="AO59" i="186"/>
  <c r="AP30" i="186"/>
  <c r="AP118" i="186"/>
  <c r="AD119" i="186"/>
  <c r="AE80" i="186"/>
  <c r="AF35" i="186"/>
  <c r="AF127" i="186"/>
  <c r="AH94" i="186"/>
  <c r="AI49" i="186"/>
  <c r="AI137" i="186"/>
  <c r="AJ92" i="186"/>
  <c r="AK47" i="186"/>
  <c r="AL10" i="186"/>
  <c r="AL106" i="186"/>
  <c r="AN61" i="186"/>
  <c r="AN129" i="186"/>
  <c r="AO60" i="186"/>
  <c r="AO124" i="186"/>
  <c r="AP48" i="186"/>
  <c r="AP112" i="186"/>
  <c r="AQ47" i="186"/>
  <c r="AQ119" i="186"/>
  <c r="AR62" i="186"/>
  <c r="AR126" i="186"/>
  <c r="AS60" i="186"/>
  <c r="AS124" i="186"/>
  <c r="AT59" i="186"/>
  <c r="AP81" i="186"/>
  <c r="AQ76" i="186"/>
  <c r="AQ140" i="186"/>
  <c r="AR75" i="186"/>
  <c r="AS21" i="186"/>
  <c r="AS93" i="186"/>
  <c r="AT24" i="186"/>
  <c r="AT88" i="186"/>
  <c r="AQ69" i="186"/>
  <c r="AQ133" i="186"/>
  <c r="AR64" i="186"/>
  <c r="AR128" i="186"/>
  <c r="AS78" i="186"/>
  <c r="AT9" i="186"/>
  <c r="AT81" i="186"/>
  <c r="AP103" i="186"/>
  <c r="AQ50" i="186"/>
  <c r="AQ114" i="186"/>
  <c r="AS116" i="186"/>
  <c r="AQ125" i="186"/>
  <c r="AP95" i="186"/>
  <c r="AR37" i="186"/>
  <c r="AU130" i="186"/>
  <c r="AW63" i="186"/>
  <c r="AU27" i="186"/>
  <c r="AW40" i="186"/>
  <c r="AT133" i="186"/>
  <c r="AO127" i="186"/>
  <c r="AE136" i="186"/>
  <c r="AI113" i="186"/>
  <c r="AL78" i="186"/>
  <c r="AO104" i="186"/>
  <c r="AQ95" i="186"/>
  <c r="AS104" i="186"/>
  <c r="AQ56" i="186"/>
  <c r="AS73" i="186"/>
  <c r="AQ41" i="186"/>
  <c r="AS42" i="186"/>
  <c r="AP139" i="186"/>
  <c r="AS27" i="186"/>
  <c r="AT111" i="186"/>
  <c r="AU70" i="186"/>
  <c r="AU134" i="186"/>
  <c r="AV68" i="186"/>
  <c r="AV132" i="186"/>
  <c r="AW67" i="186"/>
  <c r="AG82" i="186"/>
  <c r="AT96" i="186"/>
  <c r="AU31" i="186"/>
  <c r="AU99" i="186"/>
  <c r="AV25" i="186"/>
  <c r="AV97" i="186"/>
  <c r="AW28" i="186"/>
  <c r="AW92" i="186"/>
  <c r="AG27" i="186"/>
  <c r="AG95" i="186"/>
  <c r="AT121" i="186"/>
  <c r="AU52" i="186"/>
  <c r="AU116" i="186"/>
  <c r="AV50" i="186"/>
  <c r="AO87" i="186"/>
  <c r="AP54" i="186"/>
  <c r="AD47" i="186"/>
  <c r="AE100" i="186"/>
  <c r="AF55" i="186"/>
  <c r="AH26" i="186"/>
  <c r="AH114" i="186"/>
  <c r="AI73" i="186"/>
  <c r="AJ28" i="186"/>
  <c r="AJ112" i="186"/>
  <c r="AK67" i="186"/>
  <c r="AL42" i="186"/>
  <c r="AL126" i="186"/>
  <c r="AN81" i="186"/>
  <c r="AO12" i="186"/>
  <c r="AO76" i="186"/>
  <c r="AO140" i="186"/>
  <c r="AP64" i="186"/>
  <c r="AP128" i="186"/>
  <c r="AQ63" i="186"/>
  <c r="AQ139" i="186"/>
  <c r="AR78" i="186"/>
  <c r="AS76" i="186"/>
  <c r="AS140" i="186"/>
  <c r="AT75" i="186"/>
  <c r="AP97" i="186"/>
  <c r="AQ28" i="186"/>
  <c r="AQ92" i="186"/>
  <c r="AR27" i="186"/>
  <c r="AR95" i="186"/>
  <c r="AS37" i="186"/>
  <c r="AS109" i="186"/>
  <c r="AT40" i="186"/>
  <c r="AQ85" i="186"/>
  <c r="AR80" i="186"/>
  <c r="AS26" i="186"/>
  <c r="AS94" i="186"/>
  <c r="AT25" i="186"/>
  <c r="AP51" i="186"/>
  <c r="AS118" i="186"/>
  <c r="AR109" i="186"/>
  <c r="AT54" i="186"/>
  <c r="AW139" i="186"/>
  <c r="AU95" i="186"/>
  <c r="AW104" i="186"/>
  <c r="AU64" i="186"/>
  <c r="AP90" i="186"/>
  <c r="AF99" i="186"/>
  <c r="AJ64" i="186"/>
  <c r="AN29" i="186"/>
  <c r="AP39" i="186"/>
  <c r="AR42" i="186"/>
  <c r="AT39" i="186"/>
  <c r="AQ120" i="186"/>
  <c r="AS137" i="186"/>
  <c r="AQ113" i="186"/>
  <c r="AS106" i="186"/>
  <c r="AQ78" i="186"/>
  <c r="AS95" i="186"/>
  <c r="AU14" i="186"/>
  <c r="AU86" i="186"/>
  <c r="AV20" i="186"/>
  <c r="AV84" i="186"/>
  <c r="AW19" i="186"/>
  <c r="AW87" i="186"/>
  <c r="AG30" i="186"/>
  <c r="AG98" i="186"/>
  <c r="AT112" i="186"/>
  <c r="AU47" i="186"/>
  <c r="AU119" i="186"/>
  <c r="AV41" i="186"/>
  <c r="AV113" i="186"/>
  <c r="AW44" i="186"/>
  <c r="AW108" i="186"/>
  <c r="AG43" i="186"/>
  <c r="AG115" i="186"/>
  <c r="AT137" i="186"/>
  <c r="AU68" i="186"/>
  <c r="AU132" i="186"/>
  <c r="AV66" i="186"/>
  <c r="AO111" i="186"/>
  <c r="AP74" i="186"/>
  <c r="AD71" i="186"/>
  <c r="AE36" i="186"/>
  <c r="AG78" i="186"/>
  <c r="AD91" i="186"/>
  <c r="AN109" i="186"/>
  <c r="AR55" i="186"/>
  <c r="AT37" i="186"/>
  <c r="AU102" i="186"/>
  <c r="AW103" i="186"/>
  <c r="AT128" i="186"/>
  <c r="AV129" i="186"/>
  <c r="AG135" i="186"/>
  <c r="AV82" i="186"/>
  <c r="AF79" i="186"/>
  <c r="AH134" i="186"/>
  <c r="AJ48" i="186"/>
  <c r="AK95" i="186"/>
  <c r="AN13" i="186"/>
  <c r="AO28" i="186"/>
  <c r="AP27" i="186"/>
  <c r="AR26" i="186"/>
  <c r="AS108" i="186"/>
  <c r="AP61" i="186"/>
  <c r="AQ44" i="186"/>
  <c r="AR43" i="186"/>
  <c r="AS57" i="186"/>
  <c r="AT56" i="186"/>
  <c r="AQ49" i="186"/>
  <c r="AR32" i="186"/>
  <c r="AS46" i="186"/>
  <c r="AT41" i="186"/>
  <c r="AP123" i="186"/>
  <c r="AQ82" i="186"/>
  <c r="AR29" i="186"/>
  <c r="AR101" i="186"/>
  <c r="AS31" i="186"/>
  <c r="AS99" i="186"/>
  <c r="AT46" i="186"/>
  <c r="AT115" i="186"/>
  <c r="AU58" i="186"/>
  <c r="AU122" i="186"/>
  <c r="AV56" i="186"/>
  <c r="AV120" i="186"/>
  <c r="AW55" i="186"/>
  <c r="AW127" i="186"/>
  <c r="AG70" i="186"/>
  <c r="AG134" i="186"/>
  <c r="AU19" i="186"/>
  <c r="AU87" i="186"/>
  <c r="AV29" i="186"/>
  <c r="AV101" i="186"/>
  <c r="AW32" i="186"/>
  <c r="AW96" i="186"/>
  <c r="AG31" i="186"/>
  <c r="AG99" i="186"/>
  <c r="AT125" i="186"/>
  <c r="AU56" i="186"/>
  <c r="AU120" i="186"/>
  <c r="AV54" i="186"/>
  <c r="AO91" i="186"/>
  <c r="AP58" i="186"/>
  <c r="AD55" i="186"/>
  <c r="AE20" i="186"/>
  <c r="AE104" i="186"/>
  <c r="AF63" i="186"/>
  <c r="AH30" i="186"/>
  <c r="AH118" i="186"/>
  <c r="AI81" i="186"/>
  <c r="AJ32" i="186"/>
  <c r="AJ116" i="186"/>
  <c r="AK75" i="186"/>
  <c r="AL46" i="186"/>
  <c r="AL130" i="186"/>
  <c r="AN85" i="186"/>
  <c r="AO16" i="186"/>
  <c r="AO80" i="186"/>
  <c r="AP11" i="186"/>
  <c r="AP68" i="186"/>
  <c r="AP132" i="186"/>
  <c r="AQ67" i="186"/>
  <c r="AR10" i="186"/>
  <c r="AR82" i="186"/>
  <c r="AS16" i="186"/>
  <c r="AS80" i="186"/>
  <c r="AT79" i="186"/>
  <c r="AP101" i="186"/>
  <c r="AT123" i="186"/>
  <c r="AV37" i="186"/>
  <c r="AH66" i="186"/>
  <c r="AP92" i="186"/>
  <c r="AT68" i="186"/>
  <c r="AR9" i="186"/>
  <c r="AV36" i="186"/>
  <c r="AU63" i="186"/>
  <c r="AW60" i="186"/>
  <c r="AU20" i="186"/>
  <c r="AO135" i="186"/>
  <c r="AE56" i="186"/>
  <c r="AF103" i="186"/>
  <c r="AI25" i="186"/>
  <c r="AJ68" i="186"/>
  <c r="AK119" i="186"/>
  <c r="AN37" i="186"/>
  <c r="AO44" i="186"/>
  <c r="AP43" i="186"/>
  <c r="AQ31" i="186"/>
  <c r="AR46" i="186"/>
  <c r="AS28" i="186"/>
  <c r="AT27" i="186"/>
  <c r="AP113" i="186"/>
  <c r="AQ60" i="186"/>
  <c r="AR59" i="186"/>
  <c r="AS77" i="186"/>
  <c r="AT72" i="186"/>
  <c r="AQ101" i="186"/>
  <c r="AR48" i="186"/>
  <c r="AS62" i="186"/>
  <c r="AT61" i="186"/>
  <c r="AQ98" i="186"/>
  <c r="AR49" i="186"/>
  <c r="AR117" i="186"/>
  <c r="AS47" i="186"/>
  <c r="AS119" i="186"/>
  <c r="AT62" i="186"/>
  <c r="AT135" i="186"/>
  <c r="AU74" i="186"/>
  <c r="AU138" i="186"/>
  <c r="AV72" i="186"/>
  <c r="AV136" i="186"/>
  <c r="AW71" i="186"/>
  <c r="AG86" i="186"/>
  <c r="AT100" i="186"/>
  <c r="AU35" i="186"/>
  <c r="AU103" i="186"/>
  <c r="AV49" i="186"/>
  <c r="AV117" i="186"/>
  <c r="AW48" i="186"/>
  <c r="AW112" i="186"/>
  <c r="AG47" i="186"/>
  <c r="AG119" i="186"/>
  <c r="AT141" i="186"/>
  <c r="AU72" i="186"/>
  <c r="AU136" i="186"/>
  <c r="AV70" i="186"/>
  <c r="AO115" i="186"/>
  <c r="AP82" i="186"/>
  <c r="AD75" i="186"/>
  <c r="AE40" i="186"/>
  <c r="AE128" i="186"/>
  <c r="AF87" i="186"/>
  <c r="AH54" i="186"/>
  <c r="AI9" i="186"/>
  <c r="AI101" i="186"/>
  <c r="AJ52" i="186"/>
  <c r="AJ140" i="186"/>
  <c r="AK99" i="186"/>
  <c r="AL66" i="186"/>
  <c r="AN21" i="186"/>
  <c r="AN101" i="186"/>
  <c r="AO32" i="186"/>
  <c r="AO96" i="186"/>
  <c r="AP31" i="186"/>
  <c r="AP84" i="186"/>
  <c r="AQ19" i="186"/>
  <c r="AQ87" i="186"/>
  <c r="AR30" i="186"/>
  <c r="AR98" i="186"/>
  <c r="AS32" i="186"/>
  <c r="AS96" i="186"/>
  <c r="AT31" i="186"/>
  <c r="AS85" i="186"/>
  <c r="AQ42" i="186"/>
  <c r="AG39" i="186"/>
  <c r="AR106" i="186"/>
  <c r="AV100" i="186"/>
  <c r="AG50" i="186"/>
  <c r="AU139" i="186"/>
  <c r="AW124" i="186"/>
  <c r="AU84" i="186"/>
  <c r="AP98" i="186"/>
  <c r="AE120" i="186"/>
  <c r="AH50" i="186"/>
  <c r="AI97" i="186"/>
  <c r="AJ132" i="186"/>
  <c r="AL62" i="186"/>
  <c r="AN97" i="186"/>
  <c r="AO92" i="186"/>
  <c r="AP80" i="186"/>
  <c r="AQ79" i="186"/>
  <c r="AR94" i="186"/>
  <c r="AS44" i="186"/>
  <c r="AT43" i="186"/>
  <c r="AP129" i="186"/>
  <c r="AQ108" i="186"/>
  <c r="AR115" i="186"/>
  <c r="AS125" i="186"/>
  <c r="AQ117" i="186"/>
  <c r="AR96" i="186"/>
  <c r="AS110" i="186"/>
  <c r="AP67" i="186"/>
  <c r="AQ30" i="186"/>
  <c r="AQ130" i="186"/>
  <c r="AR69" i="186"/>
  <c r="AR133" i="186"/>
  <c r="AS63" i="186"/>
  <c r="AS139" i="186"/>
  <c r="AT78" i="186"/>
  <c r="AU18" i="186"/>
  <c r="AU90" i="186"/>
  <c r="AV24" i="186"/>
  <c r="AV88" i="186"/>
  <c r="AW23" i="186"/>
  <c r="AW91" i="186"/>
  <c r="AG38" i="186"/>
  <c r="AG102" i="186"/>
  <c r="AT116" i="186"/>
  <c r="AU51" i="186"/>
  <c r="AU123" i="186"/>
  <c r="AV69" i="186"/>
  <c r="AV133" i="186"/>
  <c r="AW64" i="186"/>
  <c r="AW128" i="186"/>
  <c r="AG63" i="186"/>
  <c r="AG139" i="186"/>
  <c r="AU24" i="186"/>
  <c r="AU88" i="186"/>
  <c r="AV14" i="186"/>
  <c r="AV86" i="186"/>
  <c r="AP10" i="186"/>
  <c r="AP102" i="186"/>
  <c r="AD99" i="186"/>
  <c r="AE64" i="186"/>
  <c r="AF19" i="186"/>
  <c r="AF111" i="186"/>
  <c r="AH78" i="186"/>
  <c r="AI29" i="186"/>
  <c r="AI121" i="186"/>
  <c r="AJ76" i="186"/>
  <c r="AK31" i="186"/>
  <c r="AK123" i="186"/>
  <c r="AL90" i="186"/>
  <c r="AN41" i="186"/>
  <c r="AN117" i="186"/>
  <c r="AO48" i="186"/>
  <c r="AO112" i="186"/>
  <c r="AP47" i="186"/>
  <c r="AP100" i="186"/>
  <c r="AQ35" i="186"/>
  <c r="AQ103" i="186"/>
  <c r="AR50" i="186"/>
  <c r="AR114" i="186"/>
  <c r="AS48" i="186"/>
  <c r="AS112" i="186"/>
  <c r="AT47" i="186"/>
  <c r="AP69" i="186"/>
  <c r="AX18" i="186"/>
  <c r="AX118" i="186"/>
  <c r="AX112" i="186"/>
  <c r="AX77" i="186"/>
  <c r="AX94" i="186"/>
  <c r="AX63" i="186"/>
  <c r="AX139" i="186"/>
  <c r="AX40" i="186"/>
  <c r="AX25" i="186"/>
  <c r="AX97" i="186"/>
  <c r="AX78" i="186"/>
  <c r="AX14" i="186"/>
  <c r="AX138" i="186"/>
  <c r="AX67" i="186"/>
  <c r="AX60" i="186"/>
  <c r="AX44" i="186"/>
  <c r="AX29" i="186"/>
  <c r="AX101" i="186"/>
  <c r="AX82" i="186"/>
  <c r="AX23" i="186"/>
  <c r="AX111" i="186"/>
  <c r="AX16" i="186"/>
  <c r="AX104" i="186"/>
  <c r="AX73" i="186"/>
  <c r="AX137" i="186"/>
  <c r="AX116" i="186"/>
  <c r="AX135" i="186"/>
  <c r="AX93" i="186"/>
  <c r="AX70" i="186"/>
  <c r="AX108" i="186"/>
  <c r="AX95" i="186"/>
  <c r="AX11" i="186"/>
  <c r="AG101" i="186"/>
  <c r="AW114" i="186"/>
  <c r="AG113" i="186"/>
  <c r="AW126" i="186"/>
  <c r="AW26" i="186"/>
  <c r="AV31" i="186"/>
  <c r="AU33" i="186"/>
  <c r="AG92" i="186"/>
  <c r="AW49" i="186"/>
  <c r="AG93" i="186"/>
  <c r="AG21" i="186"/>
  <c r="AW90" i="186"/>
  <c r="AW18" i="186"/>
  <c r="AV75" i="186"/>
  <c r="AU141" i="186"/>
  <c r="AU53" i="186"/>
  <c r="AT94" i="186"/>
  <c r="AG64" i="186"/>
  <c r="AW113" i="186"/>
  <c r="AW17" i="186"/>
  <c r="AG53" i="186"/>
  <c r="AW102" i="186"/>
  <c r="AW38" i="186"/>
  <c r="AV91" i="186"/>
  <c r="AV23" i="186"/>
  <c r="AU73" i="186"/>
  <c r="AT110" i="186"/>
  <c r="AG80" i="186"/>
  <c r="AW129" i="186"/>
  <c r="AW33" i="186"/>
  <c r="AG117" i="186"/>
  <c r="AW98" i="186"/>
  <c r="AV123" i="186"/>
  <c r="AV51" i="186"/>
  <c r="AU109" i="186"/>
  <c r="AU17" i="186"/>
  <c r="AG116" i="186"/>
  <c r="AG32" i="186"/>
  <c r="AW81" i="186"/>
  <c r="AV118" i="186"/>
  <c r="AG33" i="186"/>
  <c r="AW110" i="186"/>
  <c r="AV47" i="186"/>
  <c r="AG68" i="186"/>
  <c r="AW25" i="186"/>
  <c r="AV11" i="186"/>
  <c r="AU85" i="186"/>
  <c r="AU13" i="186"/>
  <c r="AG136" i="186"/>
  <c r="AG72" i="186"/>
  <c r="AW141" i="186"/>
  <c r="AW77" i="186"/>
  <c r="AV138" i="186"/>
  <c r="AV74" i="186"/>
  <c r="AU140" i="186"/>
  <c r="AU76" i="186"/>
  <c r="AU12" i="186"/>
  <c r="AG123" i="186"/>
  <c r="AG51" i="186"/>
  <c r="AW116" i="186"/>
  <c r="AW52" i="186"/>
  <c r="AV121" i="186"/>
  <c r="AV53" i="186"/>
  <c r="AU111" i="186"/>
  <c r="AU39" i="186"/>
  <c r="AT104" i="186"/>
  <c r="AG90" i="186"/>
  <c r="AW75" i="186"/>
  <c r="AV140" i="186"/>
  <c r="AV76" i="186"/>
  <c r="AV12" i="186"/>
  <c r="AU78" i="186"/>
  <c r="AT139" i="186"/>
  <c r="AT66" i="186"/>
  <c r="AS123" i="186"/>
  <c r="AS51" i="186"/>
  <c r="AR121" i="186"/>
  <c r="AR53" i="186"/>
  <c r="AQ118" i="186"/>
  <c r="AQ54" i="186"/>
  <c r="AP111" i="186"/>
  <c r="AT85" i="186"/>
  <c r="AS82" i="186"/>
  <c r="AS10" i="186"/>
  <c r="AR84" i="186"/>
  <c r="AR20" i="186"/>
  <c r="AQ89" i="186"/>
  <c r="AT44" i="186"/>
  <c r="AS113" i="186"/>
  <c r="AS41" i="186"/>
  <c r="AR119" i="186"/>
  <c r="AR47" i="186"/>
  <c r="AQ112" i="186"/>
  <c r="AQ48" i="186"/>
  <c r="AP117" i="186"/>
  <c r="AR66" i="186"/>
  <c r="AP52" i="186"/>
  <c r="AN69" i="186"/>
  <c r="AJ96" i="186"/>
  <c r="AF139" i="186"/>
  <c r="AP122" i="186"/>
  <c r="AU104" i="186"/>
  <c r="AV13" i="186"/>
  <c r="AG54" i="186"/>
  <c r="AV104" i="186"/>
  <c r="AT95" i="186"/>
  <c r="AR85" i="186"/>
  <c r="AP87" i="186"/>
  <c r="AQ29" i="186"/>
  <c r="AQ124" i="186"/>
  <c r="AP96" i="186"/>
  <c r="AK27" i="186"/>
  <c r="AV61" i="186"/>
  <c r="AU38" i="186"/>
  <c r="AP57" i="186"/>
  <c r="AV64" i="186"/>
  <c r="AN14" i="186"/>
  <c r="AR67" i="186"/>
  <c r="AP73" i="186"/>
  <c r="AR118" i="186"/>
  <c r="AP104" i="186"/>
  <c r="AH62" i="186"/>
  <c r="AH106" i="186"/>
  <c r="AN96" i="186"/>
  <c r="AD70" i="186"/>
  <c r="AI16" i="186"/>
  <c r="AT51" i="186"/>
  <c r="AR54" i="186"/>
  <c r="AP40" i="186"/>
  <c r="AD79" i="186"/>
  <c r="AE92" i="186"/>
  <c r="AK98" i="186"/>
  <c r="AN91" i="186"/>
  <c r="AL97" i="186"/>
  <c r="AN40" i="186"/>
  <c r="AP137" i="186"/>
  <c r="AS52" i="186"/>
  <c r="AQ39" i="186"/>
  <c r="AK11" i="186"/>
  <c r="AJ104" i="186"/>
  <c r="AP110" i="186"/>
  <c r="AF86" i="186"/>
  <c r="AL68" i="186"/>
  <c r="AS102" i="186"/>
  <c r="AS38" i="186"/>
  <c r="AR104" i="186"/>
  <c r="AR40" i="186"/>
  <c r="AQ109" i="186"/>
  <c r="AQ37" i="186"/>
  <c r="AT64" i="186"/>
  <c r="AS133" i="186"/>
  <c r="AS69" i="186"/>
  <c r="AR123" i="186"/>
  <c r="AR51" i="186"/>
  <c r="AQ116" i="186"/>
  <c r="AQ52" i="186"/>
  <c r="AP121" i="186"/>
  <c r="AP53" i="186"/>
  <c r="AT35" i="186"/>
  <c r="AS100" i="186"/>
  <c r="AS36" i="186"/>
  <c r="AR102" i="186"/>
  <c r="AR38" i="186"/>
  <c r="AQ91" i="186"/>
  <c r="AQ23" i="186"/>
  <c r="AP88" i="186"/>
  <c r="AP35" i="186"/>
  <c r="AN25" i="186"/>
  <c r="AJ60" i="186"/>
  <c r="AF91" i="186"/>
  <c r="AP86" i="186"/>
  <c r="AL54" i="186"/>
  <c r="AJ40" i="186"/>
  <c r="AH42" i="186"/>
  <c r="AE28" i="186"/>
  <c r="AP46" i="186"/>
  <c r="AN32" i="186"/>
  <c r="AK30" i="186"/>
  <c r="AI20" i="186"/>
  <c r="AF14" i="186"/>
  <c r="AP33" i="186"/>
  <c r="AN23" i="186"/>
  <c r="AH108" i="186"/>
  <c r="AJ141" i="186"/>
  <c r="AD64" i="186"/>
  <c r="AF10" i="186"/>
  <c r="AK84" i="186"/>
  <c r="AL48" i="186"/>
  <c r="AS86" i="186"/>
  <c r="AS14" i="186"/>
  <c r="AR88" i="186"/>
  <c r="AR24" i="186"/>
  <c r="AQ93" i="186"/>
  <c r="AQ21" i="186"/>
  <c r="AT48" i="186"/>
  <c r="AS117" i="186"/>
  <c r="AS49" i="186"/>
  <c r="AR103" i="186"/>
  <c r="AR35" i="186"/>
  <c r="AQ100" i="186"/>
  <c r="AQ36" i="186"/>
  <c r="AP105" i="186"/>
  <c r="AT87" i="186"/>
  <c r="AT19" i="186"/>
  <c r="AS84" i="186"/>
  <c r="AS20" i="186"/>
  <c r="AR86" i="186"/>
  <c r="AR14" i="186"/>
  <c r="AQ71" i="186"/>
  <c r="AP136" i="186"/>
  <c r="AP72" i="186"/>
  <c r="AO100" i="186"/>
  <c r="AL74" i="186"/>
  <c r="AI105" i="186"/>
  <c r="AE132" i="186"/>
  <c r="AO123" i="186"/>
  <c r="AK111" i="186"/>
  <c r="AI109" i="186"/>
  <c r="AF95" i="186"/>
  <c r="AO99" i="186"/>
  <c r="AL101" i="186"/>
  <c r="AJ87" i="186"/>
  <c r="AH89" i="186"/>
  <c r="AE71" i="186"/>
  <c r="AO102" i="186"/>
  <c r="AL88" i="186"/>
  <c r="AE110" i="186"/>
  <c r="AH135" i="186"/>
  <c r="AC43" i="186"/>
  <c r="AK26" i="186"/>
  <c r="AK60" i="186"/>
  <c r="AS134" i="186"/>
  <c r="AS70" i="186"/>
  <c r="AR136" i="186"/>
  <c r="AR72" i="186"/>
  <c r="AQ141" i="186"/>
  <c r="AQ77" i="186"/>
  <c r="AP138" i="186"/>
  <c r="AT32" i="186"/>
  <c r="AS101" i="186"/>
  <c r="AS29" i="186"/>
  <c r="AR87" i="186"/>
  <c r="AR19" i="186"/>
  <c r="AQ84" i="186"/>
  <c r="AQ20" i="186"/>
  <c r="AP89" i="186"/>
  <c r="AT67" i="186"/>
  <c r="AS132" i="186"/>
  <c r="AS68" i="186"/>
  <c r="AR134" i="186"/>
  <c r="AR70" i="186"/>
  <c r="AQ127" i="186"/>
  <c r="AQ55" i="186"/>
  <c r="AP120" i="186"/>
  <c r="AP56" i="186"/>
  <c r="AO36" i="186"/>
  <c r="AK103" i="186"/>
  <c r="AI13" i="186"/>
  <c r="AE48" i="186"/>
  <c r="AN53" i="186"/>
  <c r="AK39" i="186"/>
  <c r="AI37" i="186"/>
  <c r="AF27" i="186"/>
  <c r="AD87" i="186"/>
  <c r="AO31" i="186"/>
  <c r="AL29" i="186"/>
  <c r="AJ19" i="186"/>
  <c r="AH17" i="186"/>
  <c r="AD134" i="186"/>
  <c r="AO38" i="186"/>
  <c r="AK141" i="186"/>
  <c r="AP20" i="186"/>
  <c r="AE129" i="186"/>
  <c r="AC80" i="186"/>
  <c r="AM43" i="186"/>
  <c r="AK86" i="186"/>
  <c r="AF26" i="186"/>
  <c r="AC69" i="186"/>
  <c r="AD76" i="186"/>
  <c r="AN98" i="186"/>
  <c r="AI55" i="186"/>
  <c r="AN67" i="186"/>
  <c r="AD66" i="186"/>
  <c r="AF82" i="186"/>
  <c r="AI80" i="186"/>
  <c r="AK94" i="186"/>
  <c r="AN28" i="186"/>
  <c r="AC53" i="186"/>
  <c r="AC115" i="186"/>
  <c r="AD128" i="186"/>
  <c r="AF60" i="186"/>
  <c r="AI74" i="186"/>
  <c r="AK72" i="186"/>
  <c r="AN86" i="186"/>
  <c r="AD37" i="186"/>
  <c r="AF41" i="186"/>
  <c r="AI43" i="186"/>
  <c r="AK57" i="186"/>
  <c r="AL40" i="186"/>
  <c r="AL104" i="186"/>
  <c r="AN39" i="186"/>
  <c r="AN111" i="186"/>
  <c r="AO54" i="186"/>
  <c r="AO118" i="186"/>
  <c r="AD14" i="186"/>
  <c r="AD86" i="186"/>
  <c r="AE23" i="186"/>
  <c r="AE91" i="186"/>
  <c r="AF38" i="186"/>
  <c r="AF102" i="186"/>
  <c r="AH33" i="186"/>
  <c r="AH105" i="186"/>
  <c r="AI36" i="186"/>
  <c r="AI100" i="186"/>
  <c r="AJ35" i="186"/>
  <c r="AJ103" i="186"/>
  <c r="AK50" i="186"/>
  <c r="AK114" i="186"/>
  <c r="AL49" i="186"/>
  <c r="AL117" i="186"/>
  <c r="AN48" i="186"/>
  <c r="AN112" i="186"/>
  <c r="AO47" i="186"/>
  <c r="AO119" i="186"/>
  <c r="AP62" i="186"/>
  <c r="AP126" i="186"/>
  <c r="AD103" i="186"/>
  <c r="AE44" i="186"/>
  <c r="AE108" i="186"/>
  <c r="AF43" i="186"/>
  <c r="AF115" i="186"/>
  <c r="AH58" i="186"/>
  <c r="AH122" i="186"/>
  <c r="AI57" i="186"/>
  <c r="AI125" i="186"/>
  <c r="AJ56" i="186"/>
  <c r="AJ120" i="186"/>
  <c r="AK55" i="186"/>
  <c r="AK127" i="186"/>
  <c r="AL70" i="186"/>
  <c r="AL134" i="186"/>
  <c r="AO51" i="186"/>
  <c r="AP14" i="186"/>
  <c r="AP106" i="186"/>
  <c r="AD111" i="186"/>
  <c r="AE68" i="186"/>
  <c r="AF23" i="186"/>
  <c r="AF119" i="186"/>
  <c r="AH82" i="186"/>
  <c r="AI33" i="186"/>
  <c r="AI129" i="186"/>
  <c r="AJ80" i="186"/>
  <c r="AK35" i="186"/>
  <c r="AK135" i="186"/>
  <c r="AL94" i="186"/>
  <c r="AN49" i="186"/>
  <c r="AN121" i="186"/>
  <c r="AO52" i="186"/>
  <c r="AO116" i="186"/>
  <c r="AE53" i="186"/>
  <c r="AI28" i="186"/>
  <c r="AC127" i="186"/>
  <c r="AF72" i="186"/>
  <c r="AD53" i="186"/>
  <c r="AJ70" i="186"/>
  <c r="AO82" i="186"/>
  <c r="AD130" i="186"/>
  <c r="AH13" i="186"/>
  <c r="AN92" i="186"/>
  <c r="AC121" i="186"/>
  <c r="AC112" i="186"/>
  <c r="AF124" i="186"/>
  <c r="AI138" i="186"/>
  <c r="AK136" i="186"/>
  <c r="AO17" i="186"/>
  <c r="AD109" i="186"/>
  <c r="AF113" i="186"/>
  <c r="AI115" i="186"/>
  <c r="AK77" i="186"/>
  <c r="AL56" i="186"/>
  <c r="AL120" i="186"/>
  <c r="AN55" i="186"/>
  <c r="AN127" i="186"/>
  <c r="AO70" i="186"/>
  <c r="AO134" i="186"/>
  <c r="AD38" i="186"/>
  <c r="AD102" i="186"/>
  <c r="AE39" i="186"/>
  <c r="AE111" i="186"/>
  <c r="AF54" i="186"/>
  <c r="AF118" i="186"/>
  <c r="AH53" i="186"/>
  <c r="AH121" i="186"/>
  <c r="AI52" i="186"/>
  <c r="AI116" i="186"/>
  <c r="AJ51" i="186"/>
  <c r="AJ123" i="186"/>
  <c r="AK66" i="186"/>
  <c r="AK130" i="186"/>
  <c r="AL69" i="186"/>
  <c r="AL133" i="186"/>
  <c r="AN64" i="186"/>
  <c r="AN128" i="186"/>
  <c r="AO63" i="186"/>
  <c r="AO139" i="186"/>
  <c r="AP78" i="186"/>
  <c r="AD51" i="186"/>
  <c r="AD123" i="186"/>
  <c r="AE60" i="186"/>
  <c r="AE124" i="186"/>
  <c r="AF59" i="186"/>
  <c r="AF135" i="186"/>
  <c r="AH74" i="186"/>
  <c r="AH138" i="186"/>
  <c r="AI77" i="186"/>
  <c r="AI141" i="186"/>
  <c r="AJ72" i="186"/>
  <c r="AJ136" i="186"/>
  <c r="AK71" i="186"/>
  <c r="AL14" i="186"/>
  <c r="AL86" i="186"/>
  <c r="AN17" i="186"/>
  <c r="AO71" i="186"/>
  <c r="AP42" i="186"/>
  <c r="AP130" i="186"/>
  <c r="AD135" i="186"/>
  <c r="AE88" i="186"/>
  <c r="AF47" i="186"/>
  <c r="AH10" i="186"/>
  <c r="AH102" i="186"/>
  <c r="AI61" i="186"/>
  <c r="AJ16" i="186"/>
  <c r="AJ100" i="186"/>
  <c r="AK59" i="186"/>
  <c r="AL26" i="186"/>
  <c r="AL114" i="186"/>
  <c r="AN73" i="186"/>
  <c r="AN137" i="186"/>
  <c r="AO68" i="186"/>
  <c r="AO132" i="186"/>
  <c r="AO81" i="186"/>
  <c r="AK42" i="186"/>
  <c r="AI86" i="186"/>
  <c r="AF57" i="186"/>
  <c r="AK73" i="186"/>
  <c r="AP29" i="186"/>
  <c r="AE67" i="186"/>
  <c r="AH85" i="186"/>
  <c r="AJ79" i="186"/>
  <c r="AL25" i="186"/>
  <c r="AO27" i="186"/>
  <c r="AC86" i="186"/>
  <c r="AC133" i="186"/>
  <c r="AE61" i="186"/>
  <c r="AH59" i="186"/>
  <c r="AJ77" i="186"/>
  <c r="AL71" i="186"/>
  <c r="AO89" i="186"/>
  <c r="AE46" i="186"/>
  <c r="AH44" i="186"/>
  <c r="AJ58" i="186"/>
  <c r="AK125" i="186"/>
  <c r="AL72" i="186"/>
  <c r="AL136" i="186"/>
  <c r="AN71" i="186"/>
  <c r="AO14" i="186"/>
  <c r="AO86" i="186"/>
  <c r="AP17" i="186"/>
  <c r="AD54" i="186"/>
  <c r="AD118" i="186"/>
  <c r="AE55" i="186"/>
  <c r="AE127" i="186"/>
  <c r="AF70" i="186"/>
  <c r="AF134" i="186"/>
  <c r="AH73" i="186"/>
  <c r="AH137" i="186"/>
  <c r="AI68" i="186"/>
  <c r="AI132" i="186"/>
  <c r="AJ67" i="186"/>
  <c r="AK10" i="186"/>
  <c r="AK82" i="186"/>
  <c r="AL13" i="186"/>
  <c r="AL85" i="186"/>
  <c r="AN16" i="186"/>
  <c r="AN80" i="186"/>
  <c r="AO11" i="186"/>
  <c r="AO79" i="186"/>
  <c r="AP26" i="186"/>
  <c r="AP94" i="186"/>
  <c r="AD67" i="186"/>
  <c r="AE76" i="186"/>
  <c r="AE140" i="186"/>
  <c r="AF75" i="186"/>
  <c r="AH18" i="186"/>
  <c r="AH90" i="186"/>
  <c r="AI21" i="186"/>
  <c r="AI93" i="186"/>
  <c r="AJ24" i="186"/>
  <c r="AJ88" i="186"/>
  <c r="AK23" i="186"/>
  <c r="AK91" i="186"/>
  <c r="AL38" i="186"/>
  <c r="AL102" i="186"/>
  <c r="AN33" i="186"/>
  <c r="AO95" i="186"/>
  <c r="AP66" i="186"/>
  <c r="AD59" i="186"/>
  <c r="AE24" i="186"/>
  <c r="AE112" i="186"/>
  <c r="AF67" i="186"/>
  <c r="AH38" i="186"/>
  <c r="AH126" i="186"/>
  <c r="AI85" i="186"/>
  <c r="AJ36" i="186"/>
  <c r="AJ124" i="186"/>
  <c r="AK79" i="186"/>
  <c r="AL50" i="186"/>
  <c r="AL138" i="186"/>
  <c r="AN89" i="186"/>
  <c r="AO20" i="186"/>
  <c r="AO84" i="186"/>
  <c r="AP19" i="186"/>
  <c r="AM53" i="186"/>
  <c r="AC31" i="186"/>
  <c r="AI72" i="186"/>
  <c r="AC92" i="186"/>
  <c r="AL63" i="186"/>
  <c r="AJ50" i="186"/>
  <c r="AE79" i="186"/>
  <c r="AH97" i="186"/>
  <c r="AJ95" i="186"/>
  <c r="AL109" i="186"/>
  <c r="AC100" i="186"/>
  <c r="AC55" i="186"/>
  <c r="AE141" i="186"/>
  <c r="AI14" i="186"/>
  <c r="AK20" i="186"/>
  <c r="AN30" i="186"/>
  <c r="AP32" i="186"/>
  <c r="AE122" i="186"/>
  <c r="AF141" i="186"/>
  <c r="AH136" i="186"/>
  <c r="AJ14" i="186"/>
  <c r="AK17" i="186"/>
  <c r="AL20" i="186"/>
  <c r="AN19" i="186"/>
  <c r="AO30" i="186"/>
  <c r="AP13" i="186"/>
  <c r="AD50" i="186"/>
  <c r="AD114" i="186"/>
  <c r="AE51" i="186"/>
  <c r="AE123" i="186"/>
  <c r="AF66" i="186"/>
  <c r="AF130" i="186"/>
  <c r="AH69" i="186"/>
  <c r="AH133" i="186"/>
  <c r="AI64" i="186"/>
  <c r="AI128" i="186"/>
  <c r="AJ63" i="186"/>
  <c r="AJ139" i="186"/>
  <c r="AK78" i="186"/>
  <c r="AL81" i="186"/>
  <c r="AN12" i="186"/>
  <c r="AN76" i="186"/>
  <c r="AN140" i="186"/>
  <c r="AC52" i="186"/>
  <c r="AC33" i="186"/>
  <c r="AC105" i="186"/>
  <c r="AC70" i="186"/>
  <c r="AC27" i="186"/>
  <c r="AC95" i="186"/>
  <c r="AC72" i="186"/>
  <c r="AD35" i="186"/>
  <c r="AD48" i="186"/>
  <c r="AD112" i="186"/>
  <c r="AE41" i="186"/>
  <c r="AE113" i="186"/>
  <c r="AF44" i="186"/>
  <c r="AF108" i="186"/>
  <c r="AH43" i="186"/>
  <c r="AH115" i="186"/>
  <c r="AI58" i="186"/>
  <c r="AI122" i="186"/>
  <c r="AJ57" i="186"/>
  <c r="AJ125" i="186"/>
  <c r="AK56" i="186"/>
  <c r="AK120" i="186"/>
  <c r="AL55" i="186"/>
  <c r="AL127" i="186"/>
  <c r="AN70" i="186"/>
  <c r="AN134" i="186"/>
  <c r="AO73" i="186"/>
  <c r="AO137" i="186"/>
  <c r="AD21" i="186"/>
  <c r="AD93" i="186"/>
  <c r="AE26" i="186"/>
  <c r="AE94" i="186"/>
  <c r="AF25" i="186"/>
  <c r="AF97" i="186"/>
  <c r="AH28" i="186"/>
  <c r="AH92" i="186"/>
  <c r="AI27" i="186"/>
  <c r="AI95" i="186"/>
  <c r="AJ42" i="186"/>
  <c r="AJ106" i="186"/>
  <c r="AK37" i="186"/>
  <c r="AK109" i="186"/>
  <c r="AI31" i="186"/>
  <c r="AN84" i="186"/>
  <c r="AH51" i="186"/>
  <c r="AE38" i="186"/>
  <c r="AO62" i="186"/>
  <c r="AF94" i="186"/>
  <c r="AI92" i="186"/>
  <c r="AK106" i="186"/>
  <c r="AN104" i="186"/>
  <c r="AC30" i="186"/>
  <c r="AC128" i="186"/>
  <c r="AD140" i="186"/>
  <c r="AF136" i="186"/>
  <c r="AJ17" i="186"/>
  <c r="AL19" i="186"/>
  <c r="AO29" i="186"/>
  <c r="AD121" i="186"/>
  <c r="AF77" i="186"/>
  <c r="AH72" i="186"/>
  <c r="AI71" i="186"/>
  <c r="AJ86" i="186"/>
  <c r="AK89" i="186"/>
  <c r="AL84" i="186"/>
  <c r="AN87" i="186"/>
  <c r="AO98" i="186"/>
  <c r="AD82" i="186"/>
  <c r="AE19" i="186"/>
  <c r="AE87" i="186"/>
  <c r="AF30" i="186"/>
  <c r="AF98" i="186"/>
  <c r="AH29" i="186"/>
  <c r="AH101" i="186"/>
  <c r="AI32" i="186"/>
  <c r="AI96" i="186"/>
  <c r="AJ31" i="186"/>
  <c r="AJ99" i="186"/>
  <c r="AK46" i="186"/>
  <c r="AK110" i="186"/>
  <c r="AL41" i="186"/>
  <c r="AL113" i="186"/>
  <c r="AN44" i="186"/>
  <c r="AN108" i="186"/>
  <c r="AO43" i="186"/>
  <c r="AC108" i="186"/>
  <c r="AC73" i="186"/>
  <c r="AC38" i="186"/>
  <c r="AC102" i="186"/>
  <c r="AC59" i="186"/>
  <c r="AC11" i="186"/>
  <c r="AC132" i="186"/>
  <c r="AD16" i="186"/>
  <c r="AD80" i="186"/>
  <c r="AE81" i="186"/>
  <c r="AF12" i="186"/>
  <c r="AF76" i="186"/>
  <c r="AF140" i="186"/>
  <c r="AH75" i="186"/>
  <c r="AI18" i="186"/>
  <c r="AI90" i="186"/>
  <c r="AJ21" i="186"/>
  <c r="AJ93" i="186"/>
  <c r="AK24" i="186"/>
  <c r="AK88" i="186"/>
  <c r="AL23" i="186"/>
  <c r="AL91" i="186"/>
  <c r="AN38" i="186"/>
  <c r="AN102" i="186"/>
  <c r="AO33" i="186"/>
  <c r="AO105" i="186"/>
  <c r="AP36" i="186"/>
  <c r="AD57" i="186"/>
  <c r="AD125" i="186"/>
  <c r="AE62" i="186"/>
  <c r="AE126" i="186"/>
  <c r="AF61" i="186"/>
  <c r="AF129" i="186"/>
  <c r="AH60" i="186"/>
  <c r="AH124" i="186"/>
  <c r="AI59" i="186"/>
  <c r="AI135" i="186"/>
  <c r="AJ74" i="186"/>
  <c r="AJ138" i="186"/>
  <c r="AF42" i="186"/>
  <c r="AC113" i="186"/>
  <c r="AJ69" i="186"/>
  <c r="AH36" i="186"/>
  <c r="AD110" i="186"/>
  <c r="AH25" i="186"/>
  <c r="AJ27" i="186"/>
  <c r="AL37" i="186"/>
  <c r="AO39" i="186"/>
  <c r="AC98" i="186"/>
  <c r="AE77" i="186"/>
  <c r="AH71" i="186"/>
  <c r="AJ89" i="186"/>
  <c r="AL87" i="186"/>
  <c r="AO101" i="186"/>
  <c r="AE58" i="186"/>
  <c r="AF125" i="186"/>
  <c r="AH120" i="186"/>
  <c r="AI127" i="186"/>
  <c r="AJ134" i="186"/>
  <c r="AK137" i="186"/>
  <c r="AL132" i="186"/>
  <c r="AO10" i="186"/>
  <c r="AO130" i="186"/>
  <c r="AD30" i="186"/>
  <c r="AD98" i="186"/>
  <c r="AE35" i="186"/>
  <c r="AE103" i="186"/>
  <c r="AF50" i="186"/>
  <c r="AF114" i="186"/>
  <c r="AH49" i="186"/>
  <c r="AH117" i="186"/>
  <c r="AI48" i="186"/>
  <c r="AI112" i="186"/>
  <c r="AJ47" i="186"/>
  <c r="AJ119" i="186"/>
  <c r="AK62" i="186"/>
  <c r="AK126" i="186"/>
  <c r="AL61" i="186"/>
  <c r="AL129" i="186"/>
  <c r="AN60" i="186"/>
  <c r="AN124" i="186"/>
  <c r="AC24" i="186"/>
  <c r="AC17" i="186"/>
  <c r="AC89" i="186"/>
  <c r="AC54" i="186"/>
  <c r="AC118" i="186"/>
  <c r="AC75" i="186"/>
  <c r="AC40" i="186"/>
  <c r="AD19" i="186"/>
  <c r="AD32" i="186"/>
  <c r="AD96" i="186"/>
  <c r="AE25" i="186"/>
  <c r="AE97" i="186"/>
  <c r="AF28" i="186"/>
  <c r="AF92" i="186"/>
  <c r="AH27" i="186"/>
  <c r="AH95" i="186"/>
  <c r="AI42" i="186"/>
  <c r="AI106" i="186"/>
  <c r="AJ37" i="186"/>
  <c r="AJ109" i="186"/>
  <c r="AK40" i="186"/>
  <c r="AK104" i="186"/>
  <c r="AL39" i="186"/>
  <c r="AL111" i="186"/>
  <c r="AN54" i="186"/>
  <c r="AN118" i="186"/>
  <c r="AO53" i="186"/>
  <c r="AO121" i="186"/>
  <c r="AC138" i="186"/>
  <c r="AD77" i="186"/>
  <c r="AD141" i="186"/>
  <c r="AE78" i="186"/>
  <c r="AF9" i="186"/>
  <c r="AF81" i="186"/>
  <c r="AH12" i="186"/>
  <c r="AH76" i="186"/>
  <c r="AH140" i="186"/>
  <c r="AI75" i="186"/>
  <c r="AJ18" i="186"/>
  <c r="AJ90" i="186"/>
  <c r="AK21" i="186"/>
  <c r="AK93" i="186"/>
  <c r="AL24" i="186"/>
  <c r="AM126" i="186"/>
  <c r="AM116" i="186"/>
  <c r="AD52" i="186"/>
  <c r="AN74" i="186"/>
  <c r="AK41" i="186"/>
  <c r="AF138" i="186"/>
  <c r="AI136" i="186"/>
  <c r="AL17" i="186"/>
  <c r="AO19" i="186"/>
  <c r="AC78" i="186"/>
  <c r="AC125" i="186"/>
  <c r="AE121" i="186"/>
  <c r="AH123" i="186"/>
  <c r="AJ133" i="186"/>
  <c r="AL139" i="186"/>
  <c r="AP12" i="186"/>
  <c r="AE102" i="186"/>
  <c r="AH100" i="186"/>
  <c r="AJ114" i="186"/>
  <c r="AL112" i="186"/>
  <c r="AO126" i="186"/>
  <c r="AE31" i="186"/>
  <c r="AE99" i="186"/>
  <c r="AF46" i="186"/>
  <c r="AF110" i="186"/>
  <c r="AH41" i="186"/>
  <c r="AH113" i="186"/>
  <c r="AI44" i="186"/>
  <c r="AI108" i="186"/>
  <c r="AJ43" i="186"/>
  <c r="AJ115" i="186"/>
  <c r="AK58" i="186"/>
  <c r="AK122" i="186"/>
  <c r="AL57" i="186"/>
  <c r="AL125" i="186"/>
  <c r="AN56" i="186"/>
  <c r="AN120" i="186"/>
  <c r="AC16" i="186"/>
  <c r="AC13" i="186"/>
  <c r="AC85" i="186"/>
  <c r="AC50" i="186"/>
  <c r="AC114" i="186"/>
  <c r="AC71" i="186"/>
  <c r="AC28" i="186"/>
  <c r="AD28" i="186"/>
  <c r="AD92" i="186"/>
  <c r="AE21" i="186"/>
  <c r="AE93" i="186"/>
  <c r="AF24" i="186"/>
  <c r="AF88" i="186"/>
  <c r="AH23" i="186"/>
  <c r="AH91" i="186"/>
  <c r="AI38" i="186"/>
  <c r="AI102" i="186"/>
  <c r="AJ33" i="186"/>
  <c r="AJ105" i="186"/>
  <c r="AK36" i="186"/>
  <c r="AK100" i="186"/>
  <c r="AL35" i="186"/>
  <c r="AL103" i="186"/>
  <c r="AN50" i="186"/>
  <c r="AN114" i="186"/>
  <c r="AO49" i="186"/>
  <c r="AO117" i="186"/>
  <c r="AC134" i="186"/>
  <c r="AD73" i="186"/>
  <c r="AD137" i="186"/>
  <c r="AE74" i="186"/>
  <c r="AE138" i="186"/>
  <c r="AM62" i="186"/>
  <c r="AM52" i="186"/>
  <c r="AF48" i="186"/>
  <c r="AD25" i="186"/>
  <c r="AN43" i="186"/>
  <c r="AH77" i="186"/>
  <c r="AJ71" i="186"/>
  <c r="AL89" i="186"/>
  <c r="AC68" i="186"/>
  <c r="AC35" i="186"/>
  <c r="AD56" i="186"/>
  <c r="AF52" i="186"/>
  <c r="AI66" i="186"/>
  <c r="AK64" i="186"/>
  <c r="AN78" i="186"/>
  <c r="AD29" i="186"/>
  <c r="AF33" i="186"/>
  <c r="AI35" i="186"/>
  <c r="AK49" i="186"/>
  <c r="AN47" i="186"/>
  <c r="AD26" i="186"/>
  <c r="AE47" i="186"/>
  <c r="AE119" i="186"/>
  <c r="AF62" i="186"/>
  <c r="AF126" i="186"/>
  <c r="AH61" i="186"/>
  <c r="AH129" i="186"/>
  <c r="AI60" i="186"/>
  <c r="AI124" i="186"/>
  <c r="AJ59" i="186"/>
  <c r="AJ135" i="186"/>
  <c r="AK74" i="186"/>
  <c r="AK138" i="186"/>
  <c r="AL77" i="186"/>
  <c r="AL141" i="186"/>
  <c r="AN72" i="186"/>
  <c r="AN136" i="186"/>
  <c r="AC44" i="186"/>
  <c r="AC29" i="186"/>
  <c r="AC101" i="186"/>
  <c r="AC66" i="186"/>
  <c r="AC19" i="186"/>
  <c r="AC91" i="186"/>
  <c r="AC64" i="186"/>
  <c r="AD31" i="186"/>
  <c r="AD44" i="186"/>
  <c r="AD108" i="186"/>
  <c r="AE37" i="186"/>
  <c r="AE109" i="186"/>
  <c r="AF40" i="186"/>
  <c r="AF104" i="186"/>
  <c r="AH39" i="186"/>
  <c r="AH111" i="186"/>
  <c r="AI54" i="186"/>
  <c r="AI118" i="186"/>
  <c r="AJ53" i="186"/>
  <c r="AJ121" i="186"/>
  <c r="AK52" i="186"/>
  <c r="AK116" i="186"/>
  <c r="AL51" i="186"/>
  <c r="AL123" i="186"/>
  <c r="AN66" i="186"/>
  <c r="AN130" i="186"/>
  <c r="AO69" i="186"/>
  <c r="AO133" i="186"/>
  <c r="AD17" i="186"/>
  <c r="AD89" i="186"/>
  <c r="AE18" i="186"/>
  <c r="AE90" i="186"/>
  <c r="AF21" i="186"/>
  <c r="AF93" i="186"/>
  <c r="AH24" i="186"/>
  <c r="AH88" i="186"/>
  <c r="AI23" i="186"/>
  <c r="AI91" i="186"/>
  <c r="AJ38" i="186"/>
  <c r="AJ102" i="186"/>
  <c r="AK33" i="186"/>
  <c r="AK105" i="186"/>
  <c r="AL36" i="186"/>
  <c r="AL100" i="186"/>
  <c r="AN35" i="186"/>
  <c r="AN103" i="186"/>
  <c r="AO50" i="186"/>
  <c r="AO114" i="186"/>
  <c r="AM121" i="186"/>
  <c r="AM115" i="186"/>
  <c r="AC60" i="186"/>
  <c r="AI62" i="186"/>
  <c r="AF29" i="186"/>
  <c r="AD18" i="186"/>
  <c r="AH141" i="186"/>
  <c r="AK14" i="186"/>
  <c r="AN20" i="186"/>
  <c r="AC41" i="186"/>
  <c r="AC103" i="186"/>
  <c r="AD120" i="186"/>
  <c r="AF116" i="186"/>
  <c r="AI130" i="186"/>
  <c r="AK128" i="186"/>
  <c r="AO9" i="186"/>
  <c r="AD101" i="186"/>
  <c r="AF105" i="186"/>
  <c r="AI103" i="186"/>
  <c r="AK117" i="186"/>
  <c r="AN119" i="186"/>
  <c r="AD94" i="186"/>
  <c r="AE63" i="186"/>
  <c r="AE139" i="186"/>
  <c r="AF78" i="186"/>
  <c r="AH9" i="186"/>
  <c r="AH81" i="186"/>
  <c r="AI12" i="186"/>
  <c r="AI76" i="186"/>
  <c r="AI140" i="186"/>
  <c r="AJ75" i="186"/>
  <c r="AK18" i="186"/>
  <c r="AK90" i="186"/>
  <c r="AL21" i="186"/>
  <c r="AL93" i="186"/>
  <c r="AN24" i="186"/>
  <c r="AN88" i="186"/>
  <c r="AO23" i="186"/>
  <c r="AC76" i="186"/>
  <c r="AC49" i="186"/>
  <c r="AC117" i="186"/>
  <c r="AC82" i="186"/>
  <c r="AC39" i="186"/>
  <c r="AC111" i="186"/>
  <c r="AC104" i="186"/>
  <c r="AC129" i="186"/>
  <c r="AD60" i="186"/>
  <c r="AD124" i="186"/>
  <c r="AE57" i="186"/>
  <c r="AE125" i="186"/>
  <c r="AF56" i="186"/>
  <c r="AF120" i="186"/>
  <c r="AH55" i="186"/>
  <c r="AH127" i="186"/>
  <c r="AI70" i="186"/>
  <c r="AI134" i="186"/>
  <c r="AJ73" i="186"/>
  <c r="AJ137" i="186"/>
  <c r="AK68" i="186"/>
  <c r="AK132" i="186"/>
  <c r="AL67" i="186"/>
  <c r="AN10" i="186"/>
  <c r="AN82" i="186"/>
  <c r="AO13" i="186"/>
  <c r="AO85" i="186"/>
  <c r="AP16" i="186"/>
  <c r="AD33" i="186"/>
  <c r="AD105" i="186"/>
  <c r="AE42" i="186"/>
  <c r="AE106" i="186"/>
  <c r="AF37" i="186"/>
  <c r="AF109" i="186"/>
  <c r="AH40" i="186"/>
  <c r="AH104" i="186"/>
  <c r="AI39" i="186"/>
  <c r="AI111" i="186"/>
  <c r="AJ54" i="186"/>
  <c r="AJ118" i="186"/>
  <c r="AK53" i="186"/>
  <c r="AK121" i="186"/>
  <c r="AL52" i="186"/>
  <c r="AL116" i="186"/>
  <c r="AN51" i="186"/>
  <c r="AN123" i="186"/>
  <c r="AO66" i="186"/>
  <c r="AM134" i="186"/>
  <c r="AM130" i="186"/>
  <c r="AM114" i="186"/>
  <c r="AM94" i="186"/>
  <c r="AM82" i="186"/>
  <c r="AM66" i="186"/>
  <c r="AM50" i="186"/>
  <c r="AM30" i="186"/>
  <c r="AM141" i="186"/>
  <c r="AM125" i="186"/>
  <c r="AM109" i="186"/>
  <c r="AM93" i="186"/>
  <c r="AM77" i="186"/>
  <c r="AM57" i="186"/>
  <c r="AM37" i="186"/>
  <c r="AM21" i="186"/>
  <c r="AM136" i="186"/>
  <c r="AM120" i="186"/>
  <c r="AM104" i="186"/>
  <c r="AM88" i="186"/>
  <c r="AM72" i="186"/>
  <c r="AM56" i="186"/>
  <c r="AM40" i="186"/>
  <c r="AM24" i="186"/>
  <c r="AM139" i="186"/>
  <c r="AM119" i="186"/>
  <c r="AM99" i="186"/>
  <c r="AM79" i="186"/>
  <c r="AM63" i="186"/>
  <c r="AM47" i="186"/>
  <c r="AM31" i="186"/>
  <c r="AM11" i="186"/>
  <c r="AC32" i="186"/>
  <c r="AC21" i="186"/>
  <c r="AC93" i="186"/>
  <c r="AC58" i="186"/>
  <c r="AC122" i="186"/>
  <c r="AC79" i="186"/>
  <c r="AC48" i="186"/>
  <c r="AD23" i="186"/>
  <c r="AD36" i="186"/>
  <c r="AD100" i="186"/>
  <c r="AE29" i="186"/>
  <c r="AE101" i="186"/>
  <c r="AF32" i="186"/>
  <c r="AF96" i="186"/>
  <c r="AH31" i="186"/>
  <c r="AH99" i="186"/>
  <c r="AI46" i="186"/>
  <c r="AI110" i="186"/>
  <c r="AJ41" i="186"/>
  <c r="AJ113" i="186"/>
  <c r="AK44" i="186"/>
  <c r="AK108" i="186"/>
  <c r="AL43" i="186"/>
  <c r="AL115" i="186"/>
  <c r="AN58" i="186"/>
  <c r="AN122" i="186"/>
  <c r="AO57" i="186"/>
  <c r="AO125" i="186"/>
  <c r="AD9" i="186"/>
  <c r="AD81" i="186"/>
  <c r="AE10" i="186"/>
  <c r="AE82" i="186"/>
  <c r="AF13" i="186"/>
  <c r="AF85" i="186"/>
  <c r="AH16" i="186"/>
  <c r="AH80" i="186"/>
  <c r="AI11" i="186"/>
  <c r="AI79" i="186"/>
  <c r="AJ26" i="186"/>
  <c r="AJ94" i="186"/>
  <c r="AK25" i="186"/>
  <c r="AK97" i="186"/>
  <c r="AL28" i="186"/>
  <c r="AL92" i="186"/>
  <c r="AN27" i="186"/>
  <c r="AN95" i="186"/>
  <c r="AO42" i="186"/>
  <c r="AO106" i="186"/>
  <c r="AC135" i="186"/>
  <c r="AD74" i="186"/>
  <c r="AD138" i="186"/>
  <c r="AE75" i="186"/>
  <c r="AF18" i="186"/>
  <c r="AM9" i="186"/>
  <c r="AM122" i="186"/>
  <c r="AM106" i="186"/>
  <c r="AM90" i="186"/>
  <c r="AM74" i="186"/>
  <c r="AM58" i="186"/>
  <c r="AM42" i="186"/>
  <c r="AM18" i="186"/>
  <c r="AM133" i="186"/>
  <c r="AM117" i="186"/>
  <c r="AM101" i="186"/>
  <c r="AM85" i="186"/>
  <c r="AM69" i="186"/>
  <c r="AM49" i="186"/>
  <c r="AM29" i="186"/>
  <c r="AM13" i="186"/>
  <c r="AM128" i="186"/>
  <c r="AM112" i="186"/>
  <c r="AM96" i="186"/>
  <c r="AM80" i="186"/>
  <c r="AM64" i="186"/>
  <c r="AM48" i="186"/>
  <c r="AM32" i="186"/>
  <c r="AM16" i="186"/>
  <c r="AM127" i="186"/>
  <c r="AM111" i="186"/>
  <c r="AM91" i="186"/>
  <c r="AM71" i="186"/>
  <c r="AM55" i="186"/>
  <c r="AM39" i="186"/>
  <c r="AM23" i="186"/>
  <c r="AC88" i="186"/>
  <c r="AC57" i="186"/>
  <c r="AC18" i="186"/>
  <c r="AC90" i="186"/>
  <c r="AC47" i="186"/>
  <c r="AC119" i="186"/>
  <c r="AC116" i="186"/>
  <c r="AC137" i="186"/>
  <c r="AD68" i="186"/>
  <c r="AD132" i="186"/>
  <c r="AE69" i="186"/>
  <c r="AE133" i="186"/>
  <c r="AF64" i="186"/>
  <c r="AF128" i="186"/>
  <c r="AH63" i="186"/>
  <c r="AH139" i="186"/>
  <c r="AI78" i="186"/>
  <c r="AJ9" i="186"/>
  <c r="AJ81" i="186"/>
  <c r="AK12" i="186"/>
  <c r="AK76" i="186"/>
  <c r="AK140" i="186"/>
  <c r="AL75" i="186"/>
  <c r="AN18" i="186"/>
  <c r="AN90" i="186"/>
  <c r="AO21" i="186"/>
  <c r="AO93" i="186"/>
  <c r="AP24" i="186"/>
  <c r="AD41" i="186"/>
  <c r="AD113" i="186"/>
  <c r="AE50" i="186"/>
  <c r="AE114" i="186"/>
  <c r="AF49" i="186"/>
  <c r="AF117" i="186"/>
  <c r="AH48" i="186"/>
  <c r="AH112" i="186"/>
  <c r="AI47" i="186"/>
  <c r="AI119" i="186"/>
  <c r="AJ62" i="186"/>
  <c r="AJ126" i="186"/>
  <c r="AK61" i="186"/>
  <c r="AK129" i="186"/>
  <c r="AL60" i="186"/>
  <c r="AL124" i="186"/>
  <c r="AN59" i="186"/>
  <c r="AN135" i="186"/>
  <c r="AO74" i="186"/>
  <c r="AO138" i="186"/>
  <c r="AD42" i="186"/>
  <c r="AD106" i="186"/>
  <c r="AE43" i="186"/>
  <c r="AE115" i="186"/>
  <c r="AF58" i="186"/>
  <c r="AM138" i="186"/>
  <c r="AM118" i="186"/>
  <c r="AM102" i="186"/>
  <c r="AM86" i="186"/>
  <c r="AM70" i="186"/>
  <c r="AM54" i="186"/>
  <c r="AM38" i="186"/>
  <c r="AM10" i="186"/>
  <c r="AM129" i="186"/>
  <c r="AM113" i="186"/>
  <c r="AM97" i="186"/>
  <c r="AM81" i="186"/>
  <c r="AM61" i="186"/>
  <c r="AM41" i="186"/>
  <c r="AM25" i="186"/>
  <c r="AM140" i="186"/>
  <c r="AM124" i="186"/>
  <c r="AM108" i="186"/>
  <c r="AM92" i="186"/>
  <c r="AM76" i="186"/>
  <c r="AM60" i="186"/>
  <c r="AM44" i="186"/>
  <c r="AM28" i="186"/>
  <c r="AM12" i="186"/>
  <c r="AM123" i="186"/>
  <c r="AM103" i="186"/>
  <c r="AM87" i="186"/>
  <c r="AM67" i="186"/>
  <c r="AM51" i="186"/>
  <c r="AM35" i="186"/>
  <c r="AM19" i="186"/>
  <c r="AC14" i="186"/>
  <c r="AC120" i="186"/>
  <c r="AC77" i="186"/>
  <c r="AC42" i="186"/>
  <c r="AC106" i="186"/>
  <c r="AC63" i="186"/>
  <c r="AC12" i="186"/>
  <c r="AC136" i="186"/>
  <c r="AD20" i="186"/>
  <c r="AD84" i="186"/>
  <c r="AE13" i="186"/>
  <c r="AE85" i="186"/>
  <c r="AF16" i="186"/>
  <c r="AF80" i="186"/>
  <c r="AH11" i="186"/>
  <c r="AH79" i="186"/>
  <c r="AI26" i="186"/>
  <c r="AI94" i="186"/>
  <c r="AJ25" i="186"/>
  <c r="AJ97" i="186"/>
  <c r="AK28" i="186"/>
  <c r="AK92" i="186"/>
  <c r="AL27" i="186"/>
  <c r="AL95" i="186"/>
  <c r="AN42" i="186"/>
  <c r="AN106" i="186"/>
  <c r="AO37" i="186"/>
  <c r="AO109" i="186"/>
  <c r="AC126" i="186"/>
  <c r="AD61" i="186"/>
  <c r="AD129" i="186"/>
  <c r="AE66" i="186"/>
  <c r="AE130" i="186"/>
  <c r="AF69" i="186"/>
  <c r="AF133" i="186"/>
  <c r="AH64" i="186"/>
  <c r="AH128" i="186"/>
  <c r="AI63" i="186"/>
  <c r="AI139" i="186"/>
  <c r="AJ78" i="186"/>
  <c r="AK9" i="186"/>
  <c r="AK81" i="186"/>
  <c r="AL12" i="186"/>
  <c r="AL76" i="186"/>
  <c r="AL140" i="186"/>
  <c r="AN75" i="186"/>
  <c r="AO18" i="186"/>
  <c r="AO90" i="186"/>
  <c r="AP21" i="186"/>
  <c r="AD58" i="186"/>
  <c r="AD122" i="186"/>
  <c r="AE59" i="186"/>
  <c r="AE135" i="186"/>
  <c r="AF74" i="186"/>
  <c r="AM78" i="186"/>
  <c r="AM137" i="186"/>
  <c r="AM73" i="186"/>
  <c r="AM132" i="186"/>
  <c r="AM68" i="186"/>
  <c r="AM135" i="186"/>
  <c r="AM59" i="186"/>
  <c r="AC74" i="186"/>
  <c r="AD39" i="186"/>
  <c r="AE117" i="186"/>
  <c r="AH119" i="186"/>
  <c r="AJ129" i="186"/>
  <c r="AL135" i="186"/>
  <c r="AO141" i="186"/>
  <c r="AE98" i="186"/>
  <c r="AH96" i="186"/>
  <c r="AJ110" i="186"/>
  <c r="AL108" i="186"/>
  <c r="AO122" i="186"/>
  <c r="AE95" i="186"/>
  <c r="AF122" i="186"/>
  <c r="AH57" i="186"/>
  <c r="AH125" i="186"/>
  <c r="AI56" i="186"/>
  <c r="AI120" i="186"/>
  <c r="AJ55" i="186"/>
  <c r="AJ127" i="186"/>
  <c r="AK70" i="186"/>
  <c r="AK134" i="186"/>
  <c r="AL73" i="186"/>
  <c r="AL137" i="186"/>
  <c r="AN68" i="186"/>
  <c r="AN132" i="186"/>
  <c r="AC36" i="186"/>
  <c r="AC25" i="186"/>
  <c r="AC97" i="186"/>
  <c r="AC62" i="186"/>
  <c r="AC10" i="186"/>
  <c r="AC87" i="186"/>
  <c r="AC56" i="186"/>
  <c r="AD27" i="186"/>
  <c r="AD40" i="186"/>
  <c r="AD104" i="186"/>
  <c r="AE33" i="186"/>
  <c r="AE105" i="186"/>
  <c r="AF36" i="186"/>
  <c r="AF100" i="186"/>
  <c r="AH35" i="186"/>
  <c r="AH103" i="186"/>
  <c r="AI50" i="186"/>
  <c r="AI114" i="186"/>
  <c r="AJ49" i="186"/>
  <c r="AJ117" i="186"/>
  <c r="AK48" i="186"/>
  <c r="AK112" i="186"/>
  <c r="AL47" i="186"/>
  <c r="AL119" i="186"/>
  <c r="AN62" i="186"/>
  <c r="AN126" i="186"/>
  <c r="AO61" i="186"/>
  <c r="AO129" i="186"/>
  <c r="AD13" i="186"/>
  <c r="AD85" i="186"/>
  <c r="AE14" i="186"/>
  <c r="AE86" i="186"/>
  <c r="AF17" i="186"/>
  <c r="AF89" i="186"/>
  <c r="AH20" i="186"/>
  <c r="AH84" i="186"/>
  <c r="AI19" i="186"/>
  <c r="AI87" i="186"/>
  <c r="AJ30" i="186"/>
  <c r="AJ98" i="186"/>
  <c r="AK29" i="186"/>
  <c r="AK101" i="186"/>
  <c r="AL32" i="186"/>
  <c r="AL96" i="186"/>
  <c r="AN31" i="186"/>
  <c r="AN99" i="186"/>
  <c r="AO46" i="186"/>
  <c r="AO110" i="186"/>
  <c r="AC139" i="186"/>
  <c r="AD78" i="186"/>
  <c r="AE11" i="186"/>
  <c r="AM14" i="186"/>
  <c r="AM110" i="186"/>
  <c r="AM46" i="186"/>
  <c r="AM105" i="186"/>
  <c r="AM33" i="186"/>
  <c r="AM100" i="186"/>
  <c r="AM36" i="186"/>
  <c r="AM95" i="186"/>
  <c r="AM27" i="186"/>
  <c r="AC37" i="186"/>
  <c r="AC99" i="186"/>
  <c r="AD116" i="186"/>
  <c r="AF112" i="186"/>
  <c r="AI126" i="186"/>
  <c r="AK124" i="186"/>
  <c r="AN138" i="186"/>
  <c r="AD97" i="186"/>
  <c r="AF101" i="186"/>
  <c r="AI99" i="186"/>
  <c r="AK113" i="186"/>
  <c r="AN115" i="186"/>
  <c r="AD90" i="186"/>
  <c r="AF90" i="186"/>
  <c r="AH21" i="186"/>
  <c r="AH93" i="186"/>
  <c r="AI24" i="186"/>
  <c r="AI88" i="186"/>
  <c r="AJ23" i="186"/>
  <c r="AJ91" i="186"/>
  <c r="AK38" i="186"/>
  <c r="AK102" i="186"/>
  <c r="AL33" i="186"/>
  <c r="AL105" i="186"/>
  <c r="AN36" i="186"/>
  <c r="AN100" i="186"/>
  <c r="AO35" i="186"/>
  <c r="AC96" i="186"/>
  <c r="AC61" i="186"/>
  <c r="AC26" i="186"/>
  <c r="AC94" i="186"/>
  <c r="AC51" i="186"/>
  <c r="AC123" i="186"/>
  <c r="AC124" i="186"/>
  <c r="AC141" i="186"/>
  <c r="AD72" i="186"/>
  <c r="AD136" i="186"/>
  <c r="AE73" i="186"/>
  <c r="AE137" i="186"/>
  <c r="AF68" i="186"/>
  <c r="AF132" i="186"/>
  <c r="AH67" i="186"/>
  <c r="AI10" i="186"/>
  <c r="AI82" i="186"/>
  <c r="AJ13" i="186"/>
  <c r="AJ85" i="186"/>
  <c r="AK16" i="186"/>
  <c r="AK80" i="186"/>
  <c r="AL11" i="186"/>
  <c r="AL79" i="186"/>
  <c r="AN26" i="186"/>
  <c r="AN94" i="186"/>
  <c r="AO25" i="186"/>
  <c r="AO97" i="186"/>
  <c r="AP28" i="186"/>
  <c r="AD49" i="186"/>
  <c r="AD117" i="186"/>
  <c r="AE54" i="186"/>
  <c r="AE118" i="186"/>
  <c r="AF53" i="186"/>
  <c r="AF121" i="186"/>
  <c r="AH52" i="186"/>
  <c r="AH116" i="186"/>
  <c r="AI51" i="186"/>
  <c r="AI123" i="186"/>
  <c r="AJ66" i="186"/>
  <c r="AJ130" i="186"/>
  <c r="AK69" i="186"/>
  <c r="AK133" i="186"/>
  <c r="AL64" i="186"/>
  <c r="AL128" i="186"/>
  <c r="AN63" i="186"/>
  <c r="AN139" i="186"/>
  <c r="AO78" i="186"/>
  <c r="AP9" i="186"/>
  <c r="AD46" i="186"/>
  <c r="AM98" i="186"/>
  <c r="AM26" i="186"/>
  <c r="AM89" i="186"/>
  <c r="AM17" i="186"/>
  <c r="AM84" i="186"/>
  <c r="AM20" i="186"/>
  <c r="AM75" i="186"/>
  <c r="AC109" i="186"/>
  <c r="AC84" i="186"/>
  <c r="AE49" i="186"/>
  <c r="AH47" i="186"/>
  <c r="AJ61" i="186"/>
  <c r="AL59" i="186"/>
  <c r="AO77" i="186"/>
  <c r="AE30" i="186"/>
  <c r="AH32" i="186"/>
  <c r="AJ46" i="186"/>
  <c r="AL44" i="186"/>
  <c r="AO58" i="186"/>
  <c r="AE27" i="186"/>
  <c r="AF106" i="186"/>
  <c r="AH37" i="186"/>
  <c r="AH109" i="186"/>
  <c r="AI40" i="186"/>
  <c r="AI104" i="186"/>
  <c r="AJ39" i="186"/>
  <c r="AJ111" i="186"/>
  <c r="AK54" i="186"/>
  <c r="AK118" i="186"/>
  <c r="AL53" i="186"/>
  <c r="AL121" i="186"/>
  <c r="AN52" i="186"/>
  <c r="AN116" i="186"/>
  <c r="AC23" i="186"/>
  <c r="AC9" i="186"/>
  <c r="AC81" i="186"/>
  <c r="AC46" i="186"/>
  <c r="AC110" i="186"/>
  <c r="AC67" i="186"/>
  <c r="AC20" i="186"/>
  <c r="AC140" i="186"/>
  <c r="AD24" i="186"/>
  <c r="AD88" i="186"/>
  <c r="AE17" i="186"/>
  <c r="AE89" i="186"/>
  <c r="AF20" i="186"/>
  <c r="AF84" i="186"/>
  <c r="AH19" i="186"/>
  <c r="AH87" i="186"/>
  <c r="AI30" i="186"/>
  <c r="AI98" i="186"/>
  <c r="AJ29" i="186"/>
  <c r="AJ101" i="186"/>
  <c r="AK32" i="186"/>
  <c r="AK96" i="186"/>
  <c r="AL31" i="186"/>
  <c r="AL99" i="186"/>
  <c r="AN46" i="186"/>
  <c r="AN110" i="186"/>
  <c r="AO41" i="186"/>
  <c r="AO113" i="186"/>
  <c r="AC130" i="186"/>
  <c r="AD69" i="186"/>
  <c r="AD133" i="186"/>
  <c r="AE70" i="186"/>
  <c r="AE134" i="186"/>
  <c r="AF73" i="186"/>
  <c r="AF137" i="186"/>
  <c r="AH68" i="186"/>
  <c r="AH132" i="186"/>
  <c r="AI67" i="186"/>
  <c r="AJ10" i="186"/>
  <c r="AJ82" i="186"/>
  <c r="AK13" i="186"/>
  <c r="AK85" i="186"/>
  <c r="AL16" i="186"/>
  <c r="AL80" i="186"/>
  <c r="AN11" i="186"/>
  <c r="AN79" i="186"/>
  <c r="AO26" i="186"/>
  <c r="AO94" i="186"/>
  <c r="AP25" i="186"/>
  <c r="AD62" i="186"/>
  <c r="AD126" i="186"/>
  <c r="AB128" i="228"/>
  <c r="AL39" i="228"/>
  <c r="AE77" i="228"/>
  <c r="AB103" i="228"/>
  <c r="AI127" i="228"/>
  <c r="V125" i="228"/>
  <c r="AF138" i="228"/>
  <c r="AL117" i="228"/>
  <c r="AJ135" i="228"/>
  <c r="AE140" i="228"/>
  <c r="V134" i="228"/>
  <c r="AF130" i="228"/>
  <c r="AE117" i="228"/>
  <c r="AE113" i="228"/>
  <c r="AF100" i="228"/>
  <c r="AG139" i="228"/>
  <c r="AE136" i="228"/>
  <c r="AC128" i="228"/>
  <c r="AE123" i="228"/>
  <c r="AL108" i="228"/>
  <c r="Y116" i="228"/>
  <c r="W88" i="228"/>
  <c r="AC136" i="228"/>
  <c r="AD137" i="228"/>
  <c r="AJ128" i="228"/>
  <c r="AF120" i="228"/>
  <c r="X112" i="228"/>
  <c r="AH111" i="228"/>
  <c r="AL138" i="228"/>
  <c r="AF141" i="228"/>
  <c r="AF137" i="228"/>
  <c r="AE139" i="228"/>
  <c r="AD141" i="228"/>
  <c r="W136" i="228"/>
  <c r="AL134" i="228"/>
  <c r="AB123" i="228"/>
  <c r="AF127" i="228"/>
  <c r="AG126" i="228"/>
  <c r="AF129" i="228"/>
  <c r="Y122" i="228"/>
  <c r="Y119" i="228"/>
  <c r="X116" i="228"/>
  <c r="AH120" i="228"/>
  <c r="AG121" i="228"/>
  <c r="X108" i="228"/>
  <c r="AB114" i="228"/>
  <c r="Z103" i="228"/>
  <c r="W96" i="228"/>
  <c r="V94" i="228"/>
  <c r="AL90" i="228"/>
  <c r="AF63" i="228"/>
  <c r="Z141" i="228"/>
  <c r="AF140" i="228"/>
  <c r="AF136" i="228"/>
  <c r="AE138" i="228"/>
  <c r="W140" i="228"/>
  <c r="AI134" i="228"/>
  <c r="AF133" i="228"/>
  <c r="Z132" i="228"/>
  <c r="AF132" i="228"/>
  <c r="AI133" i="228"/>
  <c r="AH124" i="228"/>
  <c r="Y126" i="228"/>
  <c r="W126" i="228"/>
  <c r="AH122" i="228"/>
  <c r="X120" i="228"/>
  <c r="W117" i="228"/>
  <c r="AL119" i="228"/>
  <c r="AL115" i="228"/>
  <c r="V120" i="228"/>
  <c r="AG112" i="228"/>
  <c r="AJ106" i="228"/>
  <c r="Z100" i="228"/>
  <c r="AE102" i="228"/>
  <c r="AG84" i="228"/>
  <c r="AD58" i="228"/>
  <c r="AC140" i="228"/>
  <c r="Z137" i="228"/>
  <c r="AF139" i="228"/>
  <c r="AE141" i="228"/>
  <c r="AE137" i="228"/>
  <c r="AH138" i="228"/>
  <c r="AC135" i="228"/>
  <c r="X135" i="228"/>
  <c r="AB129" i="228"/>
  <c r="AD130" i="228"/>
  <c r="AG130" i="228"/>
  <c r="AH133" i="228"/>
  <c r="AF123" i="228"/>
  <c r="AH123" i="228"/>
  <c r="V121" i="228"/>
  <c r="AE118" i="228"/>
  <c r="AE111" i="228"/>
  <c r="AL114" i="228"/>
  <c r="Y118" i="228"/>
  <c r="AB109" i="228"/>
  <c r="AF110" i="228"/>
  <c r="Z94" i="228"/>
  <c r="AI93" i="228"/>
  <c r="AI85" i="228"/>
  <c r="AC20" i="228"/>
  <c r="AC123" i="228"/>
  <c r="V105" i="228"/>
  <c r="AD99" i="228"/>
  <c r="V84" i="228"/>
  <c r="V64" i="228"/>
  <c r="AG72" i="228"/>
  <c r="AE63" i="228"/>
  <c r="AD69" i="228"/>
  <c r="Z61" i="228"/>
  <c r="W49" i="228"/>
  <c r="AI53" i="228"/>
  <c r="AG44" i="228"/>
  <c r="AH51" i="228"/>
  <c r="AH39" i="228"/>
  <c r="AG38" i="228"/>
  <c r="Y29" i="228"/>
  <c r="AD36" i="228"/>
  <c r="AG27" i="228"/>
  <c r="W12" i="228"/>
  <c r="Z18" i="228"/>
  <c r="AL19" i="228"/>
  <c r="AE20" i="228"/>
  <c r="W23" i="228"/>
  <c r="AH24" i="228"/>
  <c r="AD26" i="228"/>
  <c r="AH27" i="228"/>
  <c r="AD29" i="228"/>
  <c r="W31" i="228"/>
  <c r="AH32" i="228"/>
  <c r="AF35" i="228"/>
  <c r="AF36" i="228"/>
  <c r="AF37" i="228"/>
  <c r="X10" i="228"/>
  <c r="X14" i="228"/>
  <c r="AB17" i="228"/>
  <c r="AB18" i="228"/>
  <c r="X20" i="228"/>
  <c r="Z21" i="228"/>
  <c r="AB23" i="228"/>
  <c r="X25" i="228"/>
  <c r="X26" i="228"/>
  <c r="AI27" i="228"/>
  <c r="AE29" i="228"/>
  <c r="AB31" i="228"/>
  <c r="X33" i="228"/>
  <c r="AE36" i="228"/>
  <c r="Z38" i="228"/>
  <c r="AB40" i="228"/>
  <c r="AC43" i="228"/>
  <c r="Z44" i="228"/>
  <c r="AI46" i="228"/>
  <c r="AE48" i="228"/>
  <c r="AB50" i="228"/>
  <c r="X52" i="228"/>
  <c r="X53" i="228"/>
  <c r="AI55" i="228"/>
  <c r="AE57" i="228"/>
  <c r="W38" i="228"/>
  <c r="AD42" i="228"/>
  <c r="AH44" i="228"/>
  <c r="AJ47" i="228"/>
  <c r="AJ49" i="228"/>
  <c r="AJ51" i="228"/>
  <c r="AJ53" i="228"/>
  <c r="AJ55" i="228"/>
  <c r="AJ57" i="228"/>
  <c r="AC37" i="228"/>
  <c r="AE38" i="228"/>
  <c r="Z40" i="228"/>
  <c r="X42" i="228"/>
  <c r="X43" i="228"/>
  <c r="AI44" i="228"/>
  <c r="Z47" i="228"/>
  <c r="AC49" i="228"/>
  <c r="Z50" i="228"/>
  <c r="AG51" i="228"/>
  <c r="AL53" i="228"/>
  <c r="Z32" i="228"/>
  <c r="AI126" i="228"/>
  <c r="AE104" i="228"/>
  <c r="AJ92" i="228"/>
  <c r="Z91" i="228"/>
  <c r="AD81" i="228"/>
  <c r="AF82" i="228"/>
  <c r="AG70" i="228"/>
  <c r="AH81" i="228"/>
  <c r="AB66" i="228"/>
  <c r="AJ56" i="228"/>
  <c r="V46" i="228"/>
  <c r="AI51" i="228"/>
  <c r="AG42" i="228"/>
  <c r="AJ48" i="228"/>
  <c r="AD37" i="228"/>
  <c r="AH40" i="228"/>
  <c r="AB26" i="228"/>
  <c r="AL33" i="228"/>
  <c r="AG25" i="228"/>
  <c r="W14" i="228"/>
  <c r="AI18" i="228"/>
  <c r="AB19" i="228"/>
  <c r="AF21" i="228"/>
  <c r="AD23" i="228"/>
  <c r="W25" i="228"/>
  <c r="AH26" i="228"/>
  <c r="AD28" i="228"/>
  <c r="AH29" i="228"/>
  <c r="AD31" i="228"/>
  <c r="W33" i="228"/>
  <c r="AJ35" i="228"/>
  <c r="AJ36" i="228"/>
  <c r="AJ37" i="228"/>
  <c r="X16" i="228"/>
  <c r="W20" i="228"/>
  <c r="Y21" i="228"/>
  <c r="AE23" i="228"/>
  <c r="AB25" i="228"/>
  <c r="X27" i="228"/>
  <c r="X28" i="228"/>
  <c r="AI29" i="228"/>
  <c r="AE31" i="228"/>
  <c r="AB33" i="228"/>
  <c r="AC36" i="228"/>
  <c r="Z37" i="228"/>
  <c r="AI36" i="228"/>
  <c r="AC39" i="228"/>
  <c r="AE40" i="228"/>
  <c r="Z42" i="228"/>
  <c r="AG43" i="228"/>
  <c r="X46" i="228"/>
  <c r="X47" i="228"/>
  <c r="AI48" i="228"/>
  <c r="AE50" i="228"/>
  <c r="AB52" i="228"/>
  <c r="X54" i="228"/>
  <c r="X56" i="228"/>
  <c r="AI57" i="228"/>
  <c r="V41" i="228"/>
  <c r="AH42" i="228"/>
  <c r="V47" i="228"/>
  <c r="V49" i="228"/>
  <c r="V51" i="228"/>
  <c r="V53" i="228"/>
  <c r="V55" i="228"/>
  <c r="V57" i="228"/>
  <c r="Y59" i="228"/>
  <c r="AG37" i="228"/>
  <c r="AI38" i="228"/>
  <c r="AC41" i="228"/>
  <c r="AB42" i="228"/>
  <c r="X44" i="228"/>
  <c r="AC47" i="228"/>
  <c r="Z48" i="228"/>
  <c r="AG49" i="228"/>
  <c r="AL51" i="228"/>
  <c r="Z53" i="228"/>
  <c r="Z55" i="228"/>
  <c r="AC58" i="228"/>
  <c r="AF27" i="228"/>
  <c r="Z127" i="228"/>
  <c r="X117" i="228"/>
  <c r="AJ103" i="228"/>
  <c r="AI94" i="228"/>
  <c r="X84" i="228"/>
  <c r="W75" i="228"/>
  <c r="AG76" i="228"/>
  <c r="AG68" i="228"/>
  <c r="AB76" i="228"/>
  <c r="AD63" i="228"/>
  <c r="V54" i="228"/>
  <c r="Y42" i="228"/>
  <c r="AI49" i="228"/>
  <c r="Z59" i="228"/>
  <c r="AF46" i="228"/>
  <c r="AJ58" i="228"/>
  <c r="Y35" i="228"/>
  <c r="W24" i="228"/>
  <c r="AL31" i="228"/>
  <c r="AC23" i="228"/>
  <c r="AC19" i="228"/>
  <c r="AD20" i="228"/>
  <c r="AJ21" i="228"/>
  <c r="AH23" i="228"/>
  <c r="AD25" i="228"/>
  <c r="W27" i="228"/>
  <c r="AH28" i="228"/>
  <c r="AD30" i="228"/>
  <c r="AH31" i="228"/>
  <c r="AD33" i="228"/>
  <c r="V36" i="228"/>
  <c r="V37" i="228"/>
  <c r="AJ39" i="228"/>
  <c r="X12" i="228"/>
  <c r="AH19" i="228"/>
  <c r="AF20" i="228"/>
  <c r="AH21" i="228"/>
  <c r="AI23" i="228"/>
  <c r="AE25" i="228"/>
  <c r="AB27" i="228"/>
  <c r="X29" i="228"/>
  <c r="X30" i="228"/>
  <c r="AI31" i="228"/>
  <c r="AE33" i="228"/>
  <c r="AG36" i="228"/>
  <c r="AF41" i="228"/>
  <c r="X37" i="228"/>
  <c r="AG39" i="228"/>
  <c r="AI40" i="228"/>
  <c r="AL43" i="228"/>
  <c r="AB46" i="228"/>
  <c r="X48" i="228"/>
  <c r="X49" i="228"/>
  <c r="AI50" i="228"/>
  <c r="AE52" i="228"/>
  <c r="AB54" i="228"/>
  <c r="AB56" i="228"/>
  <c r="X58" i="228"/>
  <c r="Y41" i="228"/>
  <c r="W44" i="228"/>
  <c r="Y47" i="228"/>
  <c r="Y49" i="228"/>
  <c r="Y51" i="228"/>
  <c r="Y53" i="228"/>
  <c r="Y55" i="228"/>
  <c r="Y57" i="228"/>
  <c r="AL37" i="228"/>
  <c r="X39" i="228"/>
  <c r="AG41" i="228"/>
  <c r="AE42" i="228"/>
  <c r="AB44" i="228"/>
  <c r="Z46" i="228"/>
  <c r="AG47" i="228"/>
  <c r="AL49" i="228"/>
  <c r="Z51" i="228"/>
  <c r="AC53" i="228"/>
  <c r="AC54" i="228"/>
  <c r="AG56" i="228"/>
  <c r="V70" i="228"/>
  <c r="V56" i="228"/>
  <c r="X40" i="228"/>
  <c r="AD24" i="228"/>
  <c r="AH30" i="228"/>
  <c r="Y37" i="228"/>
  <c r="AL18" i="228"/>
  <c r="X23" i="228"/>
  <c r="AB29" i="228"/>
  <c r="AL36" i="228"/>
  <c r="X41" i="228"/>
  <c r="AB48" i="228"/>
  <c r="AE55" i="228"/>
  <c r="AD44" i="228"/>
  <c r="AF53" i="228"/>
  <c r="AB38" i="228"/>
  <c r="AE44" i="228"/>
  <c r="AG54" i="228"/>
  <c r="AL58" i="228"/>
  <c r="V43" i="228"/>
  <c r="W46" i="228"/>
  <c r="AD48" i="228"/>
  <c r="AH50" i="228"/>
  <c r="W54" i="228"/>
  <c r="AD56" i="228"/>
  <c r="AH58" i="228"/>
  <c r="AE58" i="228"/>
  <c r="X63" i="228"/>
  <c r="AL67" i="228"/>
  <c r="AG69" i="228"/>
  <c r="AC71" i="228"/>
  <c r="Z72" i="228"/>
  <c r="AL75" i="228"/>
  <c r="AC78" i="228"/>
  <c r="AC80" i="228"/>
  <c r="AL59" i="228"/>
  <c r="AB61" i="228"/>
  <c r="AJ63" i="228"/>
  <c r="W68" i="228"/>
  <c r="AD70" i="228"/>
  <c r="AH72" i="228"/>
  <c r="W76" i="228"/>
  <c r="AD78" i="228"/>
  <c r="V61" i="228"/>
  <c r="AL63" i="228"/>
  <c r="AI66" i="228"/>
  <c r="AI68" i="228"/>
  <c r="AI70" i="228"/>
  <c r="AI72" i="228"/>
  <c r="AE74" i="228"/>
  <c r="AE76" i="228"/>
  <c r="AI77" i="228"/>
  <c r="AI79" i="228"/>
  <c r="AC55" i="228"/>
  <c r="AI56" i="228"/>
  <c r="AG61" i="228"/>
  <c r="AH62" i="228"/>
  <c r="V67" i="228"/>
  <c r="V69" i="228"/>
  <c r="V71" i="228"/>
  <c r="V73" i="228"/>
  <c r="V75" i="228"/>
  <c r="V77" i="228"/>
  <c r="Y79" i="228"/>
  <c r="AG79" i="228"/>
  <c r="X81" i="228"/>
  <c r="X85" i="228"/>
  <c r="X86" i="228"/>
  <c r="X89" i="228"/>
  <c r="X77" i="228"/>
  <c r="AI80" i="228"/>
  <c r="Z82" i="228"/>
  <c r="V85" i="228"/>
  <c r="V87" i="228"/>
  <c r="V89" i="228"/>
  <c r="X79" i="228"/>
  <c r="AB100" i="228"/>
  <c r="AG74" i="228"/>
  <c r="AB51" i="228"/>
  <c r="AJ42" i="228"/>
  <c r="AG29" i="228"/>
  <c r="AH25" i="228"/>
  <c r="AD32" i="228"/>
  <c r="X9" i="228"/>
  <c r="AH17" i="228"/>
  <c r="X24" i="228"/>
  <c r="X31" i="228"/>
  <c r="AJ41" i="228"/>
  <c r="Z43" i="228"/>
  <c r="X50" i="228"/>
  <c r="AB57" i="228"/>
  <c r="AF47" i="228"/>
  <c r="AF55" i="228"/>
  <c r="AC51" i="228"/>
  <c r="AL56" i="228"/>
  <c r="V39" i="228"/>
  <c r="Y43" i="228"/>
  <c r="AD46" i="228"/>
  <c r="AH48" i="228"/>
  <c r="W52" i="228"/>
  <c r="AD54" i="228"/>
  <c r="AH56" i="228"/>
  <c r="AC57" i="228"/>
  <c r="AI58" i="228"/>
  <c r="Z60" i="228"/>
  <c r="AB63" i="228"/>
  <c r="Z66" i="228"/>
  <c r="AL69" i="228"/>
  <c r="AG71" i="228"/>
  <c r="AC73" i="228"/>
  <c r="Z74" i="228"/>
  <c r="AG78" i="228"/>
  <c r="AL80" i="228"/>
  <c r="Z56" i="228"/>
  <c r="AD60" i="228"/>
  <c r="V63" i="228"/>
  <c r="W66" i="228"/>
  <c r="AD68" i="228"/>
  <c r="AH70" i="228"/>
  <c r="W74" i="228"/>
  <c r="AD76" i="228"/>
  <c r="AH78" i="228"/>
  <c r="Z58" i="228"/>
  <c r="Y61" i="228"/>
  <c r="Z62" i="228"/>
  <c r="X67" i="228"/>
  <c r="X69" i="228"/>
  <c r="X71" i="228"/>
  <c r="X73" i="228"/>
  <c r="AI74" i="228"/>
  <c r="AI76" i="228"/>
  <c r="X78" i="228"/>
  <c r="AE81" i="228"/>
  <c r="AG55" i="228"/>
  <c r="X59" i="228"/>
  <c r="AL61" i="228"/>
  <c r="W64" i="228"/>
  <c r="Y67" i="228"/>
  <c r="Y69" i="228"/>
  <c r="Y71" i="228"/>
  <c r="Y73" i="228"/>
  <c r="Y75" i="228"/>
  <c r="Y77" i="228"/>
  <c r="V81" i="228"/>
  <c r="AL79" i="228"/>
  <c r="AB81" i="228"/>
  <c r="AB85" i="228"/>
  <c r="X87" i="228"/>
  <c r="AE89" i="228"/>
  <c r="AF81" i="228"/>
  <c r="AC82" i="228"/>
  <c r="AF85" i="228"/>
  <c r="Y87" i="228"/>
  <c r="Y89" i="228"/>
  <c r="AB79" i="228"/>
  <c r="V99" i="228"/>
  <c r="AG66" i="228"/>
  <c r="AD59" i="228"/>
  <c r="AE41" i="228"/>
  <c r="W10" i="228"/>
  <c r="AH20" i="228"/>
  <c r="AD27" i="228"/>
  <c r="AH33" i="228"/>
  <c r="AE19" i="228"/>
  <c r="AI25" i="228"/>
  <c r="X32" i="228"/>
  <c r="X51" i="228"/>
  <c r="AE59" i="228"/>
  <c r="AF49" i="228"/>
  <c r="AF57" i="228"/>
  <c r="AL41" i="228"/>
  <c r="AL47" i="228"/>
  <c r="Z52" i="228"/>
  <c r="Y39" i="228"/>
  <c r="AF43" i="228"/>
  <c r="AH46" i="228"/>
  <c r="W50" i="228"/>
  <c r="AD52" i="228"/>
  <c r="AH54" i="228"/>
  <c r="W58" i="228"/>
  <c r="AG57" i="228"/>
  <c r="AF59" i="228"/>
  <c r="AE62" i="228"/>
  <c r="AE64" i="228"/>
  <c r="AC67" i="228"/>
  <c r="Z68" i="228"/>
  <c r="AL71" i="228"/>
  <c r="AG73" i="228"/>
  <c r="AC75" i="228"/>
  <c r="Z76" i="228"/>
  <c r="AL78" i="228"/>
  <c r="Z54" i="228"/>
  <c r="AC59" i="228"/>
  <c r="AH60" i="228"/>
  <c r="Y63" i="228"/>
  <c r="AD66" i="228"/>
  <c r="AH68" i="228"/>
  <c r="W72" i="228"/>
  <c r="AD74" i="228"/>
  <c r="AH76" i="228"/>
  <c r="W82" i="228"/>
  <c r="AE60" i="228"/>
  <c r="AF61" i="228"/>
  <c r="AC63" i="228"/>
  <c r="Z64" i="228"/>
  <c r="AB67" i="228"/>
  <c r="AB69" i="228"/>
  <c r="AB71" i="228"/>
  <c r="AB73" i="228"/>
  <c r="X75" i="228"/>
  <c r="AB77" i="228"/>
  <c r="AB78" i="228"/>
  <c r="AE54" i="228"/>
  <c r="AL55" i="228"/>
  <c r="AB59" i="228"/>
  <c r="W62" i="228"/>
  <c r="AD64" i="228"/>
  <c r="AF67" i="228"/>
  <c r="AF69" i="228"/>
  <c r="AF71" i="228"/>
  <c r="AF73" i="228"/>
  <c r="AF75" i="228"/>
  <c r="AF77" i="228"/>
  <c r="Y81" i="228"/>
  <c r="AD80" i="228"/>
  <c r="AE84" i="228"/>
  <c r="AE85" i="228"/>
  <c r="AE87" i="228"/>
  <c r="AI89" i="228"/>
  <c r="Z78" i="228"/>
  <c r="AJ81" i="228"/>
  <c r="AG82" i="228"/>
  <c r="AJ85" i="228"/>
  <c r="AF88" i="228"/>
  <c r="V91" i="228"/>
  <c r="AC81" i="228"/>
  <c r="AB86" i="228"/>
  <c r="W29" i="228"/>
  <c r="AE46" i="228"/>
  <c r="Z36" i="228"/>
  <c r="AG58" i="228"/>
  <c r="AD50" i="228"/>
  <c r="AL57" i="228"/>
  <c r="AG67" i="228"/>
  <c r="AL73" i="228"/>
  <c r="X55" i="228"/>
  <c r="AH66" i="228"/>
  <c r="W78" i="228"/>
  <c r="AG63" i="228"/>
  <c r="AE72" i="228"/>
  <c r="AE79" i="228"/>
  <c r="AD62" i="228"/>
  <c r="AJ71" i="228"/>
  <c r="AC79" i="228"/>
  <c r="AI87" i="228"/>
  <c r="AL82" i="228"/>
  <c r="AG81" i="228"/>
  <c r="AL84" i="228"/>
  <c r="AL86" i="228"/>
  <c r="AG88" i="228"/>
  <c r="AC77" i="228"/>
  <c r="AI78" i="228"/>
  <c r="Z80" i="228"/>
  <c r="AH84" i="228"/>
  <c r="AD89" i="228"/>
  <c r="Y86" i="228"/>
  <c r="X91" i="228"/>
  <c r="X93" i="228"/>
  <c r="X95" i="228"/>
  <c r="X97" i="228"/>
  <c r="X99" i="228"/>
  <c r="X101" i="228"/>
  <c r="AB87" i="228"/>
  <c r="AF91" i="228"/>
  <c r="AC92" i="228"/>
  <c r="Y93" i="228"/>
  <c r="Y94" i="228"/>
  <c r="AJ95" i="228"/>
  <c r="Y97" i="228"/>
  <c r="Y98" i="228"/>
  <c r="AJ100" i="228"/>
  <c r="AJ102" i="228"/>
  <c r="AJ87" i="228"/>
  <c r="AD92" i="228"/>
  <c r="AC94" i="228"/>
  <c r="Z96" i="228"/>
  <c r="AL98" i="228"/>
  <c r="AG101" i="228"/>
  <c r="AH88" i="228"/>
  <c r="Z90" i="228"/>
  <c r="AD94" i="228"/>
  <c r="AD96" i="228"/>
  <c r="AD98" i="228"/>
  <c r="W101" i="228"/>
  <c r="AC102" i="228"/>
  <c r="AE103" i="228"/>
  <c r="AB105" i="228"/>
  <c r="AB106" i="228"/>
  <c r="AJ108" i="228"/>
  <c r="AJ110" i="228"/>
  <c r="Y114" i="228"/>
  <c r="V104" i="228"/>
  <c r="V106" i="228"/>
  <c r="Z110" i="228"/>
  <c r="AC113" i="228"/>
  <c r="AI99" i="228"/>
  <c r="AL104" i="228"/>
  <c r="Z106" i="228"/>
  <c r="W109" i="228"/>
  <c r="AC100" i="228"/>
  <c r="AI101" i="228"/>
  <c r="W105" i="228"/>
  <c r="AE108" i="228"/>
  <c r="AE110" i="228"/>
  <c r="AE112" i="228"/>
  <c r="AF72" i="228"/>
  <c r="Y36" i="228"/>
  <c r="AE27" i="228"/>
  <c r="AI52" i="228"/>
  <c r="AI42" i="228"/>
  <c r="W40" i="228"/>
  <c r="AH52" i="228"/>
  <c r="AJ59" i="228"/>
  <c r="AC69" i="228"/>
  <c r="AG75" i="228"/>
  <c r="AG59" i="228"/>
  <c r="W70" i="228"/>
  <c r="X57" i="228"/>
  <c r="AE66" i="228"/>
  <c r="AB74" i="228"/>
  <c r="AI54" i="228"/>
  <c r="AH64" i="228"/>
  <c r="AJ73" i="228"/>
  <c r="AH80" i="228"/>
  <c r="AE91" i="228"/>
  <c r="AF86" i="228"/>
  <c r="AL81" i="228"/>
  <c r="Z84" i="228"/>
  <c r="AC85" i="228"/>
  <c r="Z86" i="228"/>
  <c r="AL88" i="228"/>
  <c r="AG77" i="228"/>
  <c r="AF79" i="228"/>
  <c r="AE82" i="228"/>
  <c r="W86" i="228"/>
  <c r="AH89" i="228"/>
  <c r="W87" i="228"/>
  <c r="AB91" i="228"/>
  <c r="AB93" i="228"/>
  <c r="AB95" i="228"/>
  <c r="AB97" i="228"/>
  <c r="AB99" i="228"/>
  <c r="AB101" i="228"/>
  <c r="V88" i="228"/>
  <c r="AJ91" i="228"/>
  <c r="AG92" i="228"/>
  <c r="AF93" i="228"/>
  <c r="V95" i="228"/>
  <c r="V96" i="228"/>
  <c r="AF97" i="228"/>
  <c r="V100" i="228"/>
  <c r="V102" i="228"/>
  <c r="AD86" i="228"/>
  <c r="AB89" i="228"/>
  <c r="AH92" i="228"/>
  <c r="AG94" i="228"/>
  <c r="AC96" i="228"/>
  <c r="Z98" i="228"/>
  <c r="AG99" i="228"/>
  <c r="AL101" i="228"/>
  <c r="AF89" i="228"/>
  <c r="W91" i="228"/>
  <c r="AH94" i="228"/>
  <c r="AH96" i="228"/>
  <c r="AH98" i="228"/>
  <c r="AH101" i="228"/>
  <c r="AG102" i="228"/>
  <c r="AI103" i="228"/>
  <c r="AE105" i="228"/>
  <c r="V108" i="228"/>
  <c r="V110" i="228"/>
  <c r="V112" i="228"/>
  <c r="X100" i="228"/>
  <c r="Y104" i="228"/>
  <c r="Y106" i="228"/>
  <c r="Z108" i="228"/>
  <c r="AC111" i="228"/>
  <c r="AG113" i="228"/>
  <c r="X102" i="228"/>
  <c r="Z104" i="228"/>
  <c r="AC106" i="228"/>
  <c r="AH109" i="228"/>
  <c r="AG100" i="228"/>
  <c r="W103" i="228"/>
  <c r="AD105" i="228"/>
  <c r="AI108" i="228"/>
  <c r="AI110" i="228"/>
  <c r="AI112" i="228"/>
  <c r="AE47" i="228"/>
  <c r="AI33" i="228"/>
  <c r="W42" i="228"/>
  <c r="Z49" i="228"/>
  <c r="AJ43" i="228"/>
  <c r="W56" i="228"/>
  <c r="AI62" i="228"/>
  <c r="Z70" i="228"/>
  <c r="X61" i="228"/>
  <c r="AD72" i="228"/>
  <c r="AI60" i="228"/>
  <c r="AE68" i="228"/>
  <c r="AB75" i="228"/>
  <c r="AE56" i="228"/>
  <c r="AJ67" i="228"/>
  <c r="AJ75" i="228"/>
  <c r="AI84" i="228"/>
  <c r="AE80" i="228"/>
  <c r="AJ88" i="228"/>
  <c r="AD82" i="228"/>
  <c r="AC84" i="228"/>
  <c r="AG85" i="228"/>
  <c r="AC86" i="228"/>
  <c r="Z88" i="228"/>
  <c r="AC90" i="228"/>
  <c r="AL77" i="228"/>
  <c r="AJ79" i="228"/>
  <c r="AI82" i="228"/>
  <c r="AH87" i="228"/>
  <c r="W92" i="228"/>
  <c r="AD90" i="228"/>
  <c r="V92" i="228"/>
  <c r="AE93" i="228"/>
  <c r="AE95" i="228"/>
  <c r="AE97" i="228"/>
  <c r="AE100" i="228"/>
  <c r="AB102" i="228"/>
  <c r="Y88" i="228"/>
  <c r="AL92" i="228"/>
  <c r="AJ93" i="228"/>
  <c r="Y95" i="228"/>
  <c r="Y96" i="228"/>
  <c r="AJ97" i="228"/>
  <c r="Y100" i="228"/>
  <c r="Y102" i="228"/>
  <c r="AH86" i="228"/>
  <c r="V90" i="228"/>
  <c r="AL94" i="228"/>
  <c r="AG96" i="228"/>
  <c r="AC98" i="228"/>
  <c r="AJ89" i="228"/>
  <c r="W93" i="228"/>
  <c r="W95" i="228"/>
  <c r="W97" i="228"/>
  <c r="W99" i="228"/>
  <c r="AL102" i="228"/>
  <c r="X104" i="228"/>
  <c r="AI105" i="228"/>
  <c r="Y108" i="228"/>
  <c r="Y110" i="228"/>
  <c r="Y112" i="228"/>
  <c r="AF104" i="228"/>
  <c r="AF106" i="228"/>
  <c r="AG109" i="228"/>
  <c r="AG111" i="228"/>
  <c r="AL113" i="228"/>
  <c r="AC104" i="228"/>
  <c r="Z105" i="228"/>
  <c r="AG106" i="228"/>
  <c r="W111" i="228"/>
  <c r="AL100" i="228"/>
  <c r="AD103" i="228"/>
  <c r="AH105" i="228"/>
  <c r="X109" i="228"/>
  <c r="X111" i="228"/>
  <c r="AL112" i="228"/>
  <c r="AL141" i="228"/>
  <c r="Z140" i="228"/>
  <c r="AC139" i="228"/>
  <c r="AG138" i="228"/>
  <c r="AL137" i="228"/>
  <c r="Z136" i="228"/>
  <c r="Y141" i="228"/>
  <c r="Y140" i="228"/>
  <c r="Y139" i="228"/>
  <c r="Y138" i="228"/>
  <c r="Y137" i="228"/>
  <c r="Y136" i="228"/>
  <c r="AB141" i="228"/>
  <c r="AB140" i="228"/>
  <c r="AB139" i="228"/>
  <c r="AB138" i="228"/>
  <c r="AB137" i="228"/>
  <c r="AB136" i="228"/>
  <c r="W141" i="228"/>
  <c r="AH139" i="228"/>
  <c r="AD138" i="228"/>
  <c r="W137" i="228"/>
  <c r="AH135" i="228"/>
  <c r="AB134" i="228"/>
  <c r="Z135" i="228"/>
  <c r="AF135" i="228"/>
  <c r="AG134" i="228"/>
  <c r="AI135" i="228"/>
  <c r="AJ134" i="228"/>
  <c r="AB133" i="228"/>
  <c r="AL132" i="228"/>
  <c r="X129" i="228"/>
  <c r="W125" i="228"/>
  <c r="Y133" i="228"/>
  <c r="Y132" i="228"/>
  <c r="AH129" i="228"/>
  <c r="Y128" i="228"/>
  <c r="AH126" i="228"/>
  <c r="AE133" i="228"/>
  <c r="AC130" i="228"/>
  <c r="AE127" i="228"/>
  <c r="AC126" i="228"/>
  <c r="AD124" i="228"/>
  <c r="AH132" i="228"/>
  <c r="Y130" i="228"/>
  <c r="AH128" i="228"/>
  <c r="V126" i="228"/>
  <c r="AI125" i="228"/>
  <c r="X123" i="228"/>
  <c r="V122" i="228"/>
  <c r="AH125" i="228"/>
  <c r="AD123" i="228"/>
  <c r="AH119" i="228"/>
  <c r="Z126" i="228"/>
  <c r="AD122" i="228"/>
  <c r="AB120" i="228"/>
  <c r="AF124" i="228"/>
  <c r="V119" i="228"/>
  <c r="AE119" i="228"/>
  <c r="AB118" i="228"/>
  <c r="AI116" i="228"/>
  <c r="AI115" i="228"/>
  <c r="AJ112" i="228"/>
  <c r="AL110" i="228"/>
  <c r="AG108" i="228"/>
  <c r="W119" i="228"/>
  <c r="AH115" i="228"/>
  <c r="AG114" i="228"/>
  <c r="AI109" i="228"/>
  <c r="AC121" i="228"/>
  <c r="AG119" i="228"/>
  <c r="AL118" i="228"/>
  <c r="AG117" i="228"/>
  <c r="AL116" i="228"/>
  <c r="AG115" i="228"/>
  <c r="AJ114" i="228"/>
  <c r="Z111" i="228"/>
  <c r="AJ121" i="228"/>
  <c r="AF119" i="228"/>
  <c r="V118" i="228"/>
  <c r="V116" i="228"/>
  <c r="X114" i="228"/>
  <c r="AC112" i="228"/>
  <c r="AB108" i="228"/>
  <c r="AL106" i="228"/>
  <c r="AE99" i="228"/>
  <c r="AJ104" i="228"/>
  <c r="AF108" i="228"/>
  <c r="Z99" i="228"/>
  <c r="W94" i="228"/>
  <c r="AG98" i="228"/>
  <c r="Y90" i="228"/>
  <c r="V98" i="228"/>
  <c r="V93" i="228"/>
  <c r="AI100" i="228"/>
  <c r="Y92" i="228"/>
  <c r="AD84" i="228"/>
  <c r="AC88" i="228"/>
  <c r="AH82" i="228"/>
  <c r="AJ77" i="228"/>
  <c r="AE70" i="228"/>
  <c r="Z79" i="228"/>
  <c r="W48" i="228"/>
  <c r="X13" i="228"/>
  <c r="AG141" i="228"/>
  <c r="AL140" i="228"/>
  <c r="Z139" i="228"/>
  <c r="AC138" i="228"/>
  <c r="AG137" i="228"/>
  <c r="AL136" i="228"/>
  <c r="V141" i="228"/>
  <c r="V140" i="228"/>
  <c r="V139" i="228"/>
  <c r="V138" i="228"/>
  <c r="V137" i="228"/>
  <c r="V136" i="228"/>
  <c r="X141" i="228"/>
  <c r="X140" i="228"/>
  <c r="X139" i="228"/>
  <c r="X138" i="228"/>
  <c r="X137" i="228"/>
  <c r="X136" i="228"/>
  <c r="AH140" i="228"/>
  <c r="AD139" i="228"/>
  <c r="W138" i="228"/>
  <c r="AH136" i="228"/>
  <c r="AD135" i="228"/>
  <c r="AL135" i="228"/>
  <c r="Y135" i="228"/>
  <c r="AC134" i="228"/>
  <c r="AE135" i="228"/>
  <c r="AF134" i="228"/>
  <c r="W133" i="228"/>
  <c r="AG132" i="228"/>
  <c r="AI129" i="228"/>
  <c r="AL128" i="228"/>
  <c r="Y124" i="228"/>
  <c r="V133" i="228"/>
  <c r="V132" i="228"/>
  <c r="AD129" i="228"/>
  <c r="V128" i="228"/>
  <c r="AD126" i="228"/>
  <c r="X133" i="228"/>
  <c r="Z130" i="228"/>
  <c r="AB127" i="228"/>
  <c r="AJ125" i="228"/>
  <c r="AD134" i="228"/>
  <c r="AD132" i="228"/>
  <c r="V130" i="228"/>
  <c r="AD128" i="228"/>
  <c r="AB125" i="228"/>
  <c r="X125" i="228"/>
  <c r="AJ122" i="228"/>
  <c r="AH121" i="228"/>
  <c r="AD125" i="228"/>
  <c r="AB122" i="228"/>
  <c r="AD119" i="228"/>
  <c r="AG124" i="228"/>
  <c r="W122" i="228"/>
  <c r="AF128" i="228"/>
  <c r="Y123" i="228"/>
  <c r="AI120" i="228"/>
  <c r="X119" i="228"/>
  <c r="X118" i="228"/>
  <c r="AE116" i="228"/>
  <c r="AE115" i="228"/>
  <c r="AF112" i="228"/>
  <c r="AG110" i="228"/>
  <c r="AC108" i="228"/>
  <c r="AH117" i="228"/>
  <c r="AD115" i="228"/>
  <c r="AC114" i="228"/>
  <c r="AE109" i="228"/>
  <c r="Z121" i="228"/>
  <c r="AC119" i="228"/>
  <c r="AG118" i="228"/>
  <c r="AC117" i="228"/>
  <c r="AG116" i="228"/>
  <c r="AC115" i="228"/>
  <c r="AF114" i="228"/>
  <c r="AF121" i="228"/>
  <c r="AJ118" i="228"/>
  <c r="AJ116" i="228"/>
  <c r="AI114" i="228"/>
  <c r="AH113" i="228"/>
  <c r="Z109" i="228"/>
  <c r="AH103" i="228"/>
  <c r="AL111" i="228"/>
  <c r="Z101" i="228"/>
  <c r="X106" i="228"/>
  <c r="AH99" i="228"/>
  <c r="AL96" i="228"/>
  <c r="AF87" i="228"/>
  <c r="V97" i="228"/>
  <c r="Z92" i="228"/>
  <c r="AI97" i="228"/>
  <c r="AH90" i="228"/>
  <c r="AG86" i="228"/>
  <c r="Y91" i="228"/>
  <c r="AJ69" i="228"/>
  <c r="AJ61" i="228"/>
  <c r="AG53" i="228"/>
  <c r="AC141" i="228"/>
  <c r="AG140" i="228"/>
  <c r="AL139" i="228"/>
  <c r="Z138" i="228"/>
  <c r="AC137" i="228"/>
  <c r="AG136" i="228"/>
  <c r="AJ141" i="228"/>
  <c r="AJ140" i="228"/>
  <c r="AJ139" i="228"/>
  <c r="AJ138" i="228"/>
  <c r="AJ137" i="228"/>
  <c r="AJ136" i="228"/>
  <c r="AI141" i="228"/>
  <c r="AI140" i="228"/>
  <c r="AI139" i="228"/>
  <c r="AI138" i="228"/>
  <c r="AI137" i="228"/>
  <c r="AI136" i="228"/>
  <c r="AH141" i="228"/>
  <c r="AD140" i="228"/>
  <c r="W139" i="228"/>
  <c r="AH137" i="228"/>
  <c r="AD136" i="228"/>
  <c r="W135" i="228"/>
  <c r="AG135" i="228"/>
  <c r="AH134" i="228"/>
  <c r="V135" i="228"/>
  <c r="AJ133" i="228"/>
  <c r="AB135" i="228"/>
  <c r="Y134" i="228"/>
  <c r="Z134" i="228"/>
  <c r="AC132" i="228"/>
  <c r="AE129" i="228"/>
  <c r="AG128" i="228"/>
  <c r="V124" i="228"/>
  <c r="AJ132" i="228"/>
  <c r="AH130" i="228"/>
  <c r="W129" i="228"/>
  <c r="AJ127" i="228"/>
  <c r="W123" i="228"/>
  <c r="AL130" i="228"/>
  <c r="AL126" i="228"/>
  <c r="AF125" i="228"/>
  <c r="W134" i="228"/>
  <c r="AJ130" i="228"/>
  <c r="AJ129" i="228"/>
  <c r="W127" i="228"/>
  <c r="AJ123" i="228"/>
  <c r="AI123" i="228"/>
  <c r="AF122" i="228"/>
  <c r="AD121" i="228"/>
  <c r="W124" i="228"/>
  <c r="AJ120" i="228"/>
  <c r="Z128" i="228"/>
  <c r="Y121" i="228"/>
  <c r="Y125" i="228"/>
  <c r="W120" i="228"/>
  <c r="AE120" i="228"/>
  <c r="AI118" i="228"/>
  <c r="AI117" i="228"/>
  <c r="AB116" i="228"/>
  <c r="Z113" i="228"/>
  <c r="AI111" i="228"/>
  <c r="AC110" i="228"/>
  <c r="W121" i="228"/>
  <c r="AD117" i="228"/>
  <c r="W115" i="228"/>
  <c r="AB112" i="228"/>
  <c r="AL121" i="228"/>
  <c r="Z119" i="228"/>
  <c r="AC118" i="228"/>
  <c r="Z117" i="228"/>
  <c r="AC116" i="228"/>
  <c r="Z115" i="228"/>
  <c r="AI113" i="228"/>
  <c r="X110" i="228"/>
  <c r="Y120" i="228"/>
  <c r="AF118" i="228"/>
  <c r="AF116" i="228"/>
  <c r="AE114" i="228"/>
  <c r="AD113" i="228"/>
  <c r="AB111" i="228"/>
  <c r="AE101" i="228"/>
  <c r="AG104" i="228"/>
  <c r="V114" i="228"/>
  <c r="X105" i="228"/>
  <c r="W98" i="228"/>
  <c r="AD88" i="228"/>
  <c r="AF102" i="228"/>
  <c r="AF95" i="228"/>
  <c r="W89" i="228"/>
  <c r="AI95" i="228"/>
  <c r="V86" i="228"/>
  <c r="AE78" i="228"/>
  <c r="AL85" i="228"/>
  <c r="AC61" i="228"/>
  <c r="AH74" i="228"/>
  <c r="AI64" i="228"/>
  <c r="AF51" i="228"/>
  <c r="AG21" i="228"/>
  <c r="W32" i="228"/>
  <c r="AF32" i="228"/>
  <c r="AB21" i="228"/>
  <c r="AL32" i="228"/>
  <c r="AL133" i="228"/>
  <c r="Y127" i="228"/>
  <c r="AD127" i="228"/>
  <c r="AI121" i="228"/>
  <c r="AJ113" i="228"/>
  <c r="W104" i="228"/>
  <c r="AG103" i="228"/>
  <c r="AH102" i="228"/>
  <c r="AF99" i="228"/>
  <c r="AF98" i="228"/>
  <c r="AB92" i="228"/>
  <c r="AL93" i="228"/>
  <c r="AJ90" i="228"/>
  <c r="Y82" i="228"/>
  <c r="AG90" i="228"/>
  <c r="X82" i="228"/>
  <c r="AH85" i="228"/>
  <c r="AG89" i="228"/>
  <c r="AJ80" i="228"/>
  <c r="Y74" i="228"/>
  <c r="W69" i="228"/>
  <c r="W63" i="228"/>
  <c r="AI81" i="228"/>
  <c r="AC76" i="228"/>
  <c r="AC74" i="228"/>
  <c r="AC72" i="228"/>
  <c r="AC70" i="228"/>
  <c r="AC68" i="228"/>
  <c r="AC66" i="228"/>
  <c r="Z63" i="228"/>
  <c r="AF80" i="228"/>
  <c r="AH75" i="228"/>
  <c r="AB72" i="228"/>
  <c r="AJ68" i="228"/>
  <c r="AJ64" i="228"/>
  <c r="AF62" i="228"/>
  <c r="AF78" i="228"/>
  <c r="AG60" i="228"/>
  <c r="AB55" i="228"/>
  <c r="AB53" i="228"/>
  <c r="W51" i="228"/>
  <c r="V48" i="228"/>
  <c r="Y44" i="228"/>
  <c r="V42" i="228"/>
  <c r="AB58" i="228"/>
  <c r="AE53" i="228"/>
  <c r="AE51" i="228"/>
  <c r="AL48" i="228"/>
  <c r="AL46" i="228"/>
  <c r="AC44" i="228"/>
  <c r="AI61" i="228"/>
  <c r="AF58" i="228"/>
  <c r="AH53" i="228"/>
  <c r="AJ50" i="228"/>
  <c r="AF48" i="228"/>
  <c r="AJ44" i="228"/>
  <c r="AH41" i="228"/>
  <c r="AD39" i="228"/>
  <c r="AE61" i="228"/>
  <c r="AF56" i="228"/>
  <c r="AL40" i="228"/>
  <c r="AE37" i="228"/>
  <c r="AF39" i="228"/>
  <c r="V35" i="228"/>
  <c r="Y31" i="228"/>
  <c r="AB28" i="228"/>
  <c r="W26" i="228"/>
  <c r="Y23" i="228"/>
  <c r="X36" i="228"/>
  <c r="AG33" i="228"/>
  <c r="AC31" i="228"/>
  <c r="AC29" i="228"/>
  <c r="AC27" i="228"/>
  <c r="AI24" i="228"/>
  <c r="W41" i="228"/>
  <c r="AB10" i="228"/>
  <c r="AB12" i="228"/>
  <c r="AB14" i="228"/>
  <c r="AG17" i="228"/>
  <c r="Y18" i="228"/>
  <c r="AG26" i="228"/>
  <c r="X38" i="228"/>
  <c r="AI132" i="228"/>
  <c r="Z122" i="228"/>
  <c r="AG123" i="228"/>
  <c r="Y115" i="228"/>
  <c r="AJ117" i="228"/>
  <c r="AB110" i="228"/>
  <c r="AD109" i="228"/>
  <c r="V111" i="228"/>
  <c r="AD110" i="228"/>
  <c r="Z95" i="228"/>
  <c r="AB96" i="228"/>
  <c r="AL97" i="228"/>
  <c r="AG91" i="228"/>
  <c r="AJ86" i="228"/>
  <c r="Y80" i="228"/>
  <c r="AL87" i="228"/>
  <c r="W90" i="228"/>
  <c r="AJ84" i="228"/>
  <c r="X88" i="228"/>
  <c r="AJ78" i="228"/>
  <c r="Y72" i="228"/>
  <c r="W67" i="228"/>
  <c r="W61" i="228"/>
  <c r="X80" i="228"/>
  <c r="AE75" i="228"/>
  <c r="AE73" i="228"/>
  <c r="AE71" i="228"/>
  <c r="AE69" i="228"/>
  <c r="AE67" i="228"/>
  <c r="AG64" i="228"/>
  <c r="AG62" i="228"/>
  <c r="V79" i="228"/>
  <c r="AF74" i="228"/>
  <c r="AJ70" i="228"/>
  <c r="AH67" i="228"/>
  <c r="AB64" i="228"/>
  <c r="AB62" i="228"/>
  <c r="Y78" i="228"/>
  <c r="AL54" i="228"/>
  <c r="W53" i="228"/>
  <c r="V50" i="228"/>
  <c r="AB47" i="228"/>
  <c r="V44" i="228"/>
  <c r="AF60" i="228"/>
  <c r="V58" i="228"/>
  <c r="AL52" i="228"/>
  <c r="AG50" i="228"/>
  <c r="AG48" i="228"/>
  <c r="AG46" i="228"/>
  <c r="AE43" i="228"/>
  <c r="AL60" i="228"/>
  <c r="Y58" i="228"/>
  <c r="AJ52" i="228"/>
  <c r="AF50" i="228"/>
  <c r="AH47" i="228"/>
  <c r="AH43" i="228"/>
  <c r="AD41" i="228"/>
  <c r="AJ38" i="228"/>
  <c r="AB60" i="228"/>
  <c r="Y56" i="228"/>
  <c r="AC40" i="228"/>
  <c r="Z35" i="228"/>
  <c r="W39" i="228"/>
  <c r="Y33" i="228"/>
  <c r="AB30" i="228"/>
  <c r="W28" i="228"/>
  <c r="Y25" i="228"/>
  <c r="AI41" i="228"/>
  <c r="AL38" i="228"/>
  <c r="AL35" i="228"/>
  <c r="AI32" i="228"/>
  <c r="AI30" i="228"/>
  <c r="AI28" i="228"/>
  <c r="AE26" i="228"/>
  <c r="AE24" i="228"/>
  <c r="V40" i="228"/>
  <c r="W11" i="228"/>
  <c r="W13" i="228"/>
  <c r="W16" i="228"/>
  <c r="AL17" i="228"/>
  <c r="AJ25" i="228"/>
  <c r="AE14" i="228"/>
  <c r="AC28" i="228"/>
  <c r="AE134" i="228"/>
  <c r="AE130" i="228"/>
  <c r="X127" i="228"/>
  <c r="V123" i="228"/>
  <c r="Y113" i="228"/>
  <c r="AH116" i="228"/>
  <c r="AF109" i="228"/>
  <c r="AI106" i="228"/>
  <c r="AH106" i="228"/>
  <c r="V109" i="228"/>
  <c r="X94" i="228"/>
  <c r="AD95" i="228"/>
  <c r="AC97" i="228"/>
  <c r="AI90" i="228"/>
  <c r="AE86" i="228"/>
  <c r="V80" i="228"/>
  <c r="AI86" i="228"/>
  <c r="AC89" i="228"/>
  <c r="AF84" i="228"/>
  <c r="AC87" i="228"/>
  <c r="AH77" i="228"/>
  <c r="V72" i="228"/>
  <c r="Y66" i="228"/>
  <c r="Y60" i="228"/>
  <c r="Z75" i="228"/>
  <c r="Z73" i="228"/>
  <c r="Z71" i="228"/>
  <c r="Z69" i="228"/>
  <c r="Z67" i="228"/>
  <c r="AC64" i="228"/>
  <c r="AC62" i="228"/>
  <c r="V78" i="228"/>
  <c r="AH73" i="228"/>
  <c r="AF70" i="228"/>
  <c r="AD67" i="228"/>
  <c r="AH63" i="228"/>
  <c r="AH61" i="228"/>
  <c r="W77" i="228"/>
  <c r="Z57" i="228"/>
  <c r="AF54" i="228"/>
  <c r="V52" i="228"/>
  <c r="AB49" i="228"/>
  <c r="W47" i="228"/>
  <c r="W43" i="228"/>
  <c r="W60" i="228"/>
  <c r="AC56" i="228"/>
  <c r="AC52" i="228"/>
  <c r="AC50" i="228"/>
  <c r="AC48" i="228"/>
  <c r="AL44" i="228"/>
  <c r="AL42" i="228"/>
  <c r="AC60" i="228"/>
  <c r="W57" i="228"/>
  <c r="AF52" i="228"/>
  <c r="AH49" i="228"/>
  <c r="AJ46" i="228"/>
  <c r="AD43" i="228"/>
  <c r="AJ40" i="228"/>
  <c r="AH37" i="228"/>
  <c r="AH59" i="228"/>
  <c r="AD55" i="228"/>
  <c r="Z39" i="228"/>
  <c r="AB41" i="228"/>
  <c r="V38" i="228"/>
  <c r="AB32" i="228"/>
  <c r="W30" i="228"/>
  <c r="Y27" i="228"/>
  <c r="AB24" i="228"/>
  <c r="AG40" i="228"/>
  <c r="AC38" i="228"/>
  <c r="AC35" i="228"/>
  <c r="AE32" i="228"/>
  <c r="AE30" i="228"/>
  <c r="AL27" i="228"/>
  <c r="AL25" i="228"/>
  <c r="AL23" i="228"/>
  <c r="Y38" i="228"/>
  <c r="AB11" i="228"/>
  <c r="AB13" i="228"/>
  <c r="AB16" i="228"/>
  <c r="AI17" i="228"/>
  <c r="AA119" i="228"/>
  <c r="AH35" i="228"/>
  <c r="AE18" i="228"/>
  <c r="AA44" i="228"/>
  <c r="AA88" i="228"/>
  <c r="AA40" i="228"/>
  <c r="AA126" i="228"/>
  <c r="AA62" i="228"/>
  <c r="AA17" i="228"/>
  <c r="AA36" i="228"/>
  <c r="AA55" i="228"/>
  <c r="AA74" i="228"/>
  <c r="AA96" i="228"/>
  <c r="AA117" i="228"/>
  <c r="AA137" i="228"/>
  <c r="AA82" i="228"/>
  <c r="AA139" i="228"/>
  <c r="AA89" i="228"/>
  <c r="AA10" i="228"/>
  <c r="AA37" i="228"/>
  <c r="AA56" i="228"/>
  <c r="AA76" i="228"/>
  <c r="AA97" i="228"/>
  <c r="AA118" i="228"/>
  <c r="AA138" i="228"/>
  <c r="AA93" i="228"/>
  <c r="AA21" i="228"/>
  <c r="AA105" i="228"/>
  <c r="AA43" i="228"/>
  <c r="AA31" i="228"/>
  <c r="AA123" i="228"/>
  <c r="AA111" i="228"/>
  <c r="AA75" i="228"/>
  <c r="AD21" i="228"/>
  <c r="AC9" i="228"/>
  <c r="V10" i="228"/>
  <c r="AJ9" i="228"/>
  <c r="AK18" i="228"/>
  <c r="AK42" i="228"/>
  <c r="AK58" i="228"/>
  <c r="AK74" i="228"/>
  <c r="AK90" i="228"/>
  <c r="AK106" i="228"/>
  <c r="AK122" i="228"/>
  <c r="AK138" i="228"/>
  <c r="AK27" i="228"/>
  <c r="AK43" i="228"/>
  <c r="AK59" i="228"/>
  <c r="AK75" i="228"/>
  <c r="AK95" i="228"/>
  <c r="AK115" i="228"/>
  <c r="AK135" i="228"/>
  <c r="AK20" i="228"/>
  <c r="AK36" i="228"/>
  <c r="AK52" i="228"/>
  <c r="AK68" i="228"/>
  <c r="AK84" i="228"/>
  <c r="AK100" i="228"/>
  <c r="AK116" i="228"/>
  <c r="AK132" i="228"/>
  <c r="AK13" i="228"/>
  <c r="AK29" i="228"/>
  <c r="AK49" i="228"/>
  <c r="AK69" i="228"/>
  <c r="AK85" i="228"/>
  <c r="AK101" i="228"/>
  <c r="AK117" i="228"/>
  <c r="AK133" i="228"/>
  <c r="AJ10" i="228"/>
  <c r="V13" i="228"/>
  <c r="AD14" i="228"/>
  <c r="AF16" i="228"/>
  <c r="X21" i="228"/>
  <c r="AE10" i="228"/>
  <c r="AJ11" i="228"/>
  <c r="AG13" i="228"/>
  <c r="AL16" i="228"/>
  <c r="AI10" i="228"/>
  <c r="AD13" i="228"/>
  <c r="AF14" i="228"/>
  <c r="AD11" i="228"/>
  <c r="AF12" i="228"/>
  <c r="AL14" i="228"/>
  <c r="AA12" i="228"/>
  <c r="AA49" i="228"/>
  <c r="AA109" i="228"/>
  <c r="AA58" i="228"/>
  <c r="AA14" i="228"/>
  <c r="AA94" i="228"/>
  <c r="AA16" i="228"/>
  <c r="AA41" i="228"/>
  <c r="AA59" i="228"/>
  <c r="AA80" i="228"/>
  <c r="AA101" i="228"/>
  <c r="AA122" i="228"/>
  <c r="AA141" i="228"/>
  <c r="AA98" i="228"/>
  <c r="AA28" i="228"/>
  <c r="AA110" i="228"/>
  <c r="AA18" i="228"/>
  <c r="AA42" i="228"/>
  <c r="AA60" i="228"/>
  <c r="AA81" i="228"/>
  <c r="AA102" i="228"/>
  <c r="AA124" i="228"/>
  <c r="AA9" i="228"/>
  <c r="AA104" i="228"/>
  <c r="AA46" i="228"/>
  <c r="AA121" i="228"/>
  <c r="AA79" i="228"/>
  <c r="AA67" i="228"/>
  <c r="AA35" i="228"/>
  <c r="AA127" i="228"/>
  <c r="AA95" i="228"/>
  <c r="V9" i="228"/>
  <c r="AG9" i="228"/>
  <c r="Z9" i="228"/>
  <c r="AD9" i="228"/>
  <c r="AK26" i="228"/>
  <c r="AK46" i="228"/>
  <c r="AK62" i="228"/>
  <c r="AK78" i="228"/>
  <c r="AK94" i="228"/>
  <c r="AK110" i="228"/>
  <c r="AK126" i="228"/>
  <c r="AK11" i="228"/>
  <c r="AK31" i="228"/>
  <c r="AK47" i="228"/>
  <c r="AK63" i="228"/>
  <c r="AK79" i="228"/>
  <c r="AK99" i="228"/>
  <c r="AK119" i="228"/>
  <c r="AK139" i="228"/>
  <c r="AK24" i="228"/>
  <c r="AK40" i="228"/>
  <c r="AK56" i="228"/>
  <c r="AK72" i="228"/>
  <c r="AK88" i="228"/>
  <c r="AK104" i="228"/>
  <c r="AK120" i="228"/>
  <c r="AK136" i="228"/>
  <c r="AK17" i="228"/>
  <c r="AK33" i="228"/>
  <c r="AK53" i="228"/>
  <c r="AK73" i="228"/>
  <c r="AK89" i="228"/>
  <c r="AK105" i="228"/>
  <c r="AK121" i="228"/>
  <c r="AK137" i="228"/>
  <c r="Z10" i="228"/>
  <c r="AC12" i="228"/>
  <c r="Y13" i="228"/>
  <c r="AH14" i="228"/>
  <c r="AJ16" i="228"/>
  <c r="AC10" i="228"/>
  <c r="V11" i="228"/>
  <c r="AD12" i="228"/>
  <c r="AL13" i="228"/>
  <c r="AF17" i="228"/>
  <c r="Z20" i="228"/>
  <c r="AC11" i="228"/>
  <c r="AH13" i="228"/>
  <c r="AJ14" i="228"/>
  <c r="Z17" i="228"/>
  <c r="AH11" i="228"/>
  <c r="AJ12" i="228"/>
  <c r="AA32" i="228"/>
  <c r="AA61" i="228"/>
  <c r="AA125" i="228"/>
  <c r="AA78" i="228"/>
  <c r="AA33" i="228"/>
  <c r="AA116" i="228"/>
  <c r="AA24" i="228"/>
  <c r="AA47" i="228"/>
  <c r="AA63" i="228"/>
  <c r="AA85" i="228"/>
  <c r="AA106" i="228"/>
  <c r="AA128" i="228"/>
  <c r="AA57" i="228"/>
  <c r="AA114" i="228"/>
  <c r="AA54" i="228"/>
  <c r="AA132" i="228"/>
  <c r="AA25" i="228"/>
  <c r="AA48" i="228"/>
  <c r="AA64" i="228"/>
  <c r="AA86" i="228"/>
  <c r="AA108" i="228"/>
  <c r="AA129" i="228"/>
  <c r="AA53" i="228"/>
  <c r="AA120" i="228"/>
  <c r="AA68" i="228"/>
  <c r="AA140" i="228"/>
  <c r="AA99" i="228"/>
  <c r="AA87" i="228"/>
  <c r="AA71" i="228"/>
  <c r="AA23" i="228"/>
  <c r="AA115" i="228"/>
  <c r="AH9" i="228"/>
  <c r="AL9" i="228"/>
  <c r="AE9" i="228"/>
  <c r="AB9" i="228"/>
  <c r="AK10" i="228"/>
  <c r="AK30" i="228"/>
  <c r="AK50" i="228"/>
  <c r="AK66" i="228"/>
  <c r="AK82" i="228"/>
  <c r="AK98" i="228"/>
  <c r="AK114" i="228"/>
  <c r="AK130" i="228"/>
  <c r="AK19" i="228"/>
  <c r="AK35" i="228"/>
  <c r="AK51" i="228"/>
  <c r="AK67" i="228"/>
  <c r="AK87" i="228"/>
  <c r="AK103" i="228"/>
  <c r="AK123" i="228"/>
  <c r="AK12" i="228"/>
  <c r="AK28" i="228"/>
  <c r="AK44" i="228"/>
  <c r="AK60" i="228"/>
  <c r="AK76" i="228"/>
  <c r="AK92" i="228"/>
  <c r="AK108" i="228"/>
  <c r="AK124" i="228"/>
  <c r="AK140" i="228"/>
  <c r="AK21" i="228"/>
  <c r="AK37" i="228"/>
  <c r="AK57" i="228"/>
  <c r="AK77" i="228"/>
  <c r="AK93" i="228"/>
  <c r="AK109" i="228"/>
  <c r="AK125" i="228"/>
  <c r="AK141" i="228"/>
  <c r="Y10" i="228"/>
  <c r="AG12" i="228"/>
  <c r="AF13" i="228"/>
  <c r="V16" i="228"/>
  <c r="AE17" i="228"/>
  <c r="AG10" i="228"/>
  <c r="Y11" i="228"/>
  <c r="AH12" i="228"/>
  <c r="AC16" i="228"/>
  <c r="AJ17" i="228"/>
  <c r="AD10" i="228"/>
  <c r="AG11" i="228"/>
  <c r="V14" i="228"/>
  <c r="AD16" i="228"/>
  <c r="AF19" i="228"/>
  <c r="V12" i="228"/>
  <c r="AC14" i="228"/>
  <c r="AA100" i="228"/>
  <c r="AA51" i="228"/>
  <c r="AA133" i="228"/>
  <c r="AA13" i="228"/>
  <c r="AA92" i="228"/>
  <c r="AA135" i="228"/>
  <c r="AA103" i="228"/>
  <c r="W9" i="228"/>
  <c r="AK14" i="228"/>
  <c r="AK86" i="228"/>
  <c r="AK23" i="228"/>
  <c r="AK91" i="228"/>
  <c r="AK32" i="228"/>
  <c r="AK96" i="228"/>
  <c r="AK25" i="228"/>
  <c r="AK97" i="228"/>
  <c r="Y16" i="228"/>
  <c r="AC13" i="228"/>
  <c r="AL11" i="228"/>
  <c r="Y12" i="228"/>
  <c r="AA38" i="228"/>
  <c r="AA50" i="228"/>
  <c r="AA69" i="228"/>
  <c r="AA66" i="228"/>
  <c r="AA30" i="228"/>
  <c r="AA113" i="228"/>
  <c r="AA84" i="228"/>
  <c r="AA91" i="228"/>
  <c r="Y9" i="228"/>
  <c r="AK38" i="228"/>
  <c r="AK102" i="228"/>
  <c r="AK39" i="228"/>
  <c r="AK111" i="228"/>
  <c r="AK48" i="228"/>
  <c r="AK112" i="228"/>
  <c r="AK41" i="228"/>
  <c r="AK113" i="228"/>
  <c r="AF10" i="228"/>
  <c r="AJ18" i="228"/>
  <c r="AG16" i="228"/>
  <c r="Y14" i="228"/>
  <c r="AG14" i="228"/>
  <c r="AA72" i="228"/>
  <c r="AA136" i="228"/>
  <c r="AA90" i="228"/>
  <c r="AA130" i="228"/>
  <c r="AA52" i="228"/>
  <c r="AA134" i="228"/>
  <c r="AA27" i="228"/>
  <c r="AA39" i="228"/>
  <c r="AI9" i="228"/>
  <c r="AK54" i="228"/>
  <c r="AK118" i="228"/>
  <c r="AK55" i="228"/>
  <c r="AK127" i="228"/>
  <c r="AK64" i="228"/>
  <c r="AK128" i="228"/>
  <c r="AK61" i="228"/>
  <c r="AK129" i="228"/>
  <c r="AL12" i="228"/>
  <c r="AL10" i="228"/>
  <c r="AH16" i="228"/>
  <c r="AD18" i="228"/>
  <c r="W19" i="228"/>
  <c r="W21" i="228"/>
  <c r="AJ23" i="228"/>
  <c r="AJ24" i="228"/>
  <c r="Y26" i="228"/>
  <c r="AJ27" i="228"/>
  <c r="AJ28" i="228"/>
  <c r="Y30" i="228"/>
  <c r="AJ31" i="228"/>
  <c r="AJ32" i="228"/>
  <c r="AD35" i="228"/>
  <c r="AD38" i="228"/>
  <c r="V17" i="228"/>
  <c r="W18" i="228"/>
  <c r="Z19" i="228"/>
  <c r="AL20" i="228"/>
  <c r="AE21" i="228"/>
  <c r="Z23" i="228"/>
  <c r="AG24" i="228"/>
  <c r="AL26" i="228"/>
  <c r="Z28" i="228"/>
  <c r="AC30" i="228"/>
  <c r="Z31" i="228"/>
  <c r="AG32" i="228"/>
  <c r="X35" i="228"/>
  <c r="AB36" i="228"/>
  <c r="AG133" i="228"/>
  <c r="Z129" i="228"/>
  <c r="W132" i="228"/>
  <c r="V129" i="228"/>
  <c r="AI130" i="228"/>
  <c r="AC129" i="228"/>
  <c r="AF126" i="228"/>
  <c r="Z124" i="228"/>
  <c r="AE124" i="228"/>
  <c r="W128" i="228"/>
  <c r="AB126" i="228"/>
  <c r="AC124" i="228"/>
  <c r="AL122" i="228"/>
  <c r="AE128" i="228"/>
  <c r="AB124" i="228"/>
  <c r="Z120" i="228"/>
  <c r="V117" i="228"/>
  <c r="W114" i="228"/>
  <c r="AB121" i="228"/>
  <c r="X115" i="228"/>
  <c r="AB119" i="228"/>
  <c r="AF117" i="228"/>
  <c r="AJ115" i="228"/>
  <c r="X121" i="228"/>
  <c r="AA73" i="228"/>
  <c r="AK71" i="228"/>
  <c r="AK81" i="228"/>
  <c r="AF11" i="228"/>
  <c r="X19" i="228"/>
  <c r="AC21" i="228"/>
  <c r="Y24" i="228"/>
  <c r="V26" i="228"/>
  <c r="V28" i="228"/>
  <c r="AJ29" i="228"/>
  <c r="AF31" i="228"/>
  <c r="AF33" i="228"/>
  <c r="W36" i="228"/>
  <c r="Z41" i="228"/>
  <c r="Z12" i="228"/>
  <c r="AE13" i="228"/>
  <c r="AI14" i="228"/>
  <c r="Y17" i="228"/>
  <c r="V19" i="228"/>
  <c r="AG20" i="228"/>
  <c r="AI21" i="228"/>
  <c r="Z24" i="228"/>
  <c r="Z25" i="228"/>
  <c r="AG28" i="228"/>
  <c r="Z30" i="228"/>
  <c r="AI35" i="228"/>
  <c r="Z133" i="228"/>
  <c r="X128" i="228"/>
  <c r="AB132" i="228"/>
  <c r="AD133" i="228"/>
  <c r="AL129" i="228"/>
  <c r="AC133" i="228"/>
  <c r="AC125" i="228"/>
  <c r="AE122" i="228"/>
  <c r="AE126" i="228"/>
  <c r="X124" i="228"/>
  <c r="V127" i="228"/>
  <c r="AI124" i="228"/>
  <c r="AG122" i="228"/>
  <c r="AC127" i="228"/>
  <c r="AG120" i="228"/>
  <c r="W116" i="228"/>
  <c r="V113" i="228"/>
  <c r="Z118" i="228"/>
  <c r="Z114" i="228"/>
  <c r="AD118" i="228"/>
  <c r="AD116" i="228"/>
  <c r="AC120" i="228"/>
  <c r="AB113" i="228"/>
  <c r="AH110" i="228"/>
  <c r="Y109" i="228"/>
  <c r="Y105" i="228"/>
  <c r="Y103" i="228"/>
  <c r="AJ109" i="228"/>
  <c r="AE106" i="228"/>
  <c r="AI104" i="228"/>
  <c r="AC103" i="228"/>
  <c r="AD112" i="228"/>
  <c r="AD106" i="228"/>
  <c r="AD104" i="228"/>
  <c r="AD102" i="228"/>
  <c r="Y111" i="228"/>
  <c r="AI102" i="228"/>
  <c r="AH100" i="228"/>
  <c r="Y99" i="228"/>
  <c r="X96" i="228"/>
  <c r="Z93" i="228"/>
  <c r="AJ99" i="228"/>
  <c r="AB98" i="228"/>
  <c r="AF96" i="228"/>
  <c r="AJ94" i="228"/>
  <c r="AD93" i="228"/>
  <c r="W102" i="228"/>
  <c r="AE98" i="228"/>
  <c r="AI96" i="228"/>
  <c r="AC95" i="228"/>
  <c r="AG93" i="228"/>
  <c r="AL91" i="228"/>
  <c r="AE90" i="228"/>
  <c r="W100" i="228"/>
  <c r="AB90" i="228"/>
  <c r="Z87" i="228"/>
  <c r="AA20" i="228"/>
  <c r="AA70" i="228"/>
  <c r="AF9" i="228"/>
  <c r="AK16" i="228"/>
  <c r="AH10" i="228"/>
  <c r="X17" i="228"/>
  <c r="V20" i="228"/>
  <c r="AL21" i="228"/>
  <c r="AF24" i="228"/>
  <c r="AF26" i="228"/>
  <c r="Y28" i="228"/>
  <c r="V30" i="228"/>
  <c r="V32" i="228"/>
  <c r="AJ33" i="228"/>
  <c r="AH36" i="228"/>
  <c r="Z11" i="228"/>
  <c r="AE12" i="228"/>
  <c r="AI13" i="228"/>
  <c r="Z16" i="228"/>
  <c r="W17" i="228"/>
  <c r="Y19" i="228"/>
  <c r="AB20" i="228"/>
  <c r="V21" i="228"/>
  <c r="AC24" i="228"/>
  <c r="Z26" i="228"/>
  <c r="Z27" i="228"/>
  <c r="AL28" i="228"/>
  <c r="AG30" i="228"/>
  <c r="AA29" i="228"/>
  <c r="AA77" i="228"/>
  <c r="AK70" i="228"/>
  <c r="AK80" i="228"/>
  <c r="AJ19" i="228"/>
  <c r="AH18" i="228"/>
  <c r="Y20" i="228"/>
  <c r="AF23" i="228"/>
  <c r="AF25" i="228"/>
  <c r="AJ26" i="228"/>
  <c r="AF28" i="228"/>
  <c r="AF30" i="228"/>
  <c r="Y32" i="228"/>
  <c r="W35" i="228"/>
  <c r="AH38" i="228"/>
  <c r="AE11" i="228"/>
  <c r="AI12" i="228"/>
  <c r="Z14" i="228"/>
  <c r="AE16" i="228"/>
  <c r="X18" i="228"/>
  <c r="AI19" i="228"/>
  <c r="AJ20" i="228"/>
  <c r="AL24" i="228"/>
  <c r="AC26" i="228"/>
  <c r="Z29" i="228"/>
  <c r="AL30" i="228"/>
  <c r="AC32" i="228"/>
  <c r="AB35" i="228"/>
  <c r="AD40" i="228"/>
  <c r="X130" i="228"/>
  <c r="X126" i="228"/>
  <c r="W130" i="228"/>
  <c r="AE132" i="228"/>
  <c r="AI128" i="228"/>
  <c r="AH127" i="228"/>
  <c r="AL124" i="228"/>
  <c r="AG127" i="228"/>
  <c r="Z125" i="228"/>
  <c r="AL125" i="228"/>
  <c r="Z123" i="228"/>
  <c r="X122" i="228"/>
  <c r="AL123" i="228"/>
  <c r="W118" i="228"/>
  <c r="V115" i="228"/>
  <c r="AL120" i="228"/>
  <c r="Z116" i="228"/>
  <c r="AD120" i="228"/>
  <c r="AB117" i="228"/>
  <c r="AB115" i="228"/>
  <c r="AD114" i="228"/>
  <c r="AJ111" i="228"/>
  <c r="AL109" i="228"/>
  <c r="W108" i="228"/>
  <c r="AB104" i="228"/>
  <c r="X113" i="228"/>
  <c r="AH108" i="228"/>
  <c r="AG105" i="228"/>
  <c r="AL103" i="228"/>
  <c r="AF113" i="228"/>
  <c r="AC109" i="228"/>
  <c r="AF105" i="228"/>
  <c r="AF103" i="228"/>
  <c r="Z112" i="228"/>
  <c r="W110" i="228"/>
  <c r="AJ101" i="228"/>
  <c r="AL99" i="228"/>
  <c r="Z97" i="228"/>
  <c r="X92" i="228"/>
  <c r="AJ98" i="228"/>
  <c r="AD97" i="228"/>
  <c r="AH95" i="228"/>
  <c r="AB94" i="228"/>
  <c r="AF92" i="228"/>
  <c r="AC99" i="228"/>
  <c r="AG97" i="228"/>
  <c r="AL95" i="228"/>
  <c r="AE94" i="228"/>
  <c r="AI92" i="228"/>
  <c r="AC91" i="228"/>
  <c r="Y101" i="228"/>
  <c r="AD91" i="228"/>
  <c r="AI88" i="228"/>
  <c r="AF66" i="228"/>
  <c r="AB68" i="228"/>
  <c r="AH69" i="228"/>
  <c r="AD71" i="228"/>
  <c r="AJ72" i="228"/>
  <c r="AJ74" i="228"/>
  <c r="AF76" i="228"/>
  <c r="AD79" i="228"/>
  <c r="AB82" i="228"/>
  <c r="AL62" i="228"/>
  <c r="AI63" i="228"/>
  <c r="AL64" i="228"/>
  <c r="AL66" i="228"/>
  <c r="AI67" i="228"/>
  <c r="AL68" i="228"/>
  <c r="AI69" i="228"/>
  <c r="AL70" i="228"/>
  <c r="AI71" i="228"/>
  <c r="AL72" i="228"/>
  <c r="AI73" i="228"/>
  <c r="AL74" i="228"/>
  <c r="AI75" i="228"/>
  <c r="AL76" i="228"/>
  <c r="AG80" i="228"/>
  <c r="W59" i="228"/>
  <c r="V62" i="228"/>
  <c r="Y64" i="228"/>
  <c r="V68" i="228"/>
  <c r="Y70" i="228"/>
  <c r="W73" i="228"/>
  <c r="V76" i="228"/>
  <c r="AH79" i="228"/>
  <c r="AJ82" i="228"/>
  <c r="AE88" i="228"/>
  <c r="W84" i="228"/>
  <c r="Y85" i="228"/>
  <c r="AD87" i="228"/>
  <c r="AF90" i="228"/>
  <c r="AB88" i="228"/>
  <c r="AI91" i="228"/>
  <c r="W81" i="228"/>
  <c r="Y84" i="228"/>
  <c r="AG87" i="228"/>
  <c r="AD100" i="228"/>
  <c r="AE92" i="228"/>
  <c r="AG95" i="228"/>
  <c r="AI98" i="228"/>
  <c r="AH93" i="228"/>
  <c r="AJ96" i="228"/>
  <c r="AC101" i="228"/>
  <c r="AD101" i="228"/>
  <c r="AF111" i="228"/>
  <c r="AH104" i="228"/>
  <c r="W113" i="228"/>
  <c r="AC105" i="228"/>
  <c r="W106" i="228"/>
  <c r="AD111" i="228"/>
  <c r="AE121" i="228"/>
  <c r="AH118" i="228"/>
  <c r="AI119" i="228"/>
  <c r="Y117" i="228"/>
  <c r="AL127" i="228"/>
  <c r="AE125" i="228"/>
  <c r="AJ124" i="228"/>
  <c r="AI122" i="228"/>
  <c r="X134" i="228"/>
  <c r="Y129" i="228"/>
  <c r="AE35" i="228"/>
  <c r="AF18" i="228"/>
  <c r="AI11" i="228"/>
  <c r="AJ30" i="228"/>
  <c r="V24" i="228"/>
  <c r="AK9" i="228"/>
  <c r="AA112" i="228"/>
  <c r="AB39" i="228"/>
  <c r="AG23" i="228"/>
  <c r="AC25" i="228"/>
  <c r="AI26" i="228"/>
  <c r="AE28" i="228"/>
  <c r="AL29" i="228"/>
  <c r="AG31" i="228"/>
  <c r="AC33" i="228"/>
  <c r="AG35" i="228"/>
  <c r="AI37" i="228"/>
  <c r="AE39" i="228"/>
  <c r="V23" i="228"/>
  <c r="V25" i="228"/>
  <c r="V27" i="228"/>
  <c r="V29" i="228"/>
  <c r="V31" i="228"/>
  <c r="V33" i="228"/>
  <c r="AB37" i="228"/>
  <c r="Y40" i="228"/>
  <c r="W37" i="228"/>
  <c r="AI39" i="228"/>
  <c r="W55" i="228"/>
  <c r="AH57" i="228"/>
  <c r="AJ60" i="228"/>
  <c r="AF38" i="228"/>
  <c r="AF40" i="228"/>
  <c r="AF42" i="228"/>
  <c r="AF44" i="228"/>
  <c r="AD47" i="228"/>
  <c r="AD49" i="228"/>
  <c r="AD51" i="228"/>
  <c r="AD53" i="228"/>
  <c r="AD57" i="228"/>
  <c r="AI59" i="228"/>
  <c r="AC42" i="228"/>
  <c r="AI43" i="228"/>
  <c r="AC46" i="228"/>
  <c r="AI47" i="228"/>
  <c r="AE49" i="228"/>
  <c r="AL50" i="228"/>
  <c r="AG52" i="228"/>
  <c r="AJ54" i="228"/>
  <c r="V59" i="228"/>
  <c r="AB43" i="228"/>
  <c r="Y46" i="228"/>
  <c r="Y48" i="228"/>
  <c r="Y50" i="228"/>
  <c r="Y52" i="228"/>
  <c r="Y54" i="228"/>
  <c r="AH55" i="228"/>
  <c r="X60" i="228"/>
  <c r="AD77" i="228"/>
  <c r="AD61" i="228"/>
  <c r="AJ62" i="228"/>
  <c r="AF64" i="228"/>
  <c r="AJ66" i="228"/>
  <c r="AF68" i="228"/>
  <c r="AB70" i="228"/>
  <c r="AH71" i="228"/>
  <c r="AD73" i="228"/>
  <c r="AD75" i="228"/>
  <c r="AJ76" i="228"/>
  <c r="W80" i="228"/>
  <c r="X62" i="228"/>
  <c r="X64" i="228"/>
  <c r="X66" i="228"/>
  <c r="X68" i="228"/>
  <c r="X70" i="228"/>
  <c r="X72" i="228"/>
  <c r="X74" i="228"/>
  <c r="X76" i="228"/>
  <c r="Z77" i="228"/>
  <c r="Z81" i="228"/>
  <c r="V60" i="228"/>
  <c r="Y62" i="228"/>
  <c r="V66" i="228"/>
  <c r="Y68" i="228"/>
  <c r="W71" i="228"/>
  <c r="V74" i="228"/>
  <c r="Y76" i="228"/>
  <c r="AB80" i="228"/>
  <c r="Z89" i="228"/>
  <c r="AB84" i="228"/>
  <c r="AD85" i="228"/>
  <c r="AH91" i="228"/>
  <c r="Z85" i="228"/>
  <c r="X90" i="228"/>
  <c r="W79" i="228"/>
  <c r="V82" i="228"/>
  <c r="W85" i="228"/>
  <c r="AL89" i="228"/>
  <c r="AF101" i="228"/>
  <c r="AC93" i="228"/>
  <c r="AE96" i="228"/>
  <c r="V101" i="228"/>
  <c r="AF94" i="228"/>
  <c r="AH97" i="228"/>
  <c r="X98" i="228"/>
  <c r="Z102" i="228"/>
  <c r="AH114" i="228"/>
  <c r="AJ105" i="228"/>
  <c r="X103" i="228"/>
  <c r="AL105" i="228"/>
  <c r="V103" i="228"/>
  <c r="AD108" i="228"/>
  <c r="AH112" i="228"/>
  <c r="AF115" i="228"/>
  <c r="W112" i="228"/>
  <c r="AJ119" i="228"/>
  <c r="AC122" i="228"/>
  <c r="AJ126" i="228"/>
  <c r="AG125" i="228"/>
  <c r="AG129" i="228"/>
  <c r="AB130" i="228"/>
  <c r="X132" i="228"/>
  <c r="Z33" i="228"/>
  <c r="AI16" i="228"/>
  <c r="AF29" i="228"/>
  <c r="AI20" i="228"/>
  <c r="AJ13" i="228"/>
  <c r="AK134" i="228"/>
  <c r="AA26" i="228"/>
  <c r="AA19" i="228"/>
  <c r="AA11" i="228"/>
  <c r="C82" i="14"/>
  <c r="D80" i="14" s="1"/>
  <c r="D41" i="14"/>
  <c r="C40" i="14"/>
  <c r="D36" i="14" s="1"/>
  <c r="D7" i="14"/>
  <c r="D6" i="14"/>
  <c r="CJ75" i="187"/>
  <c r="CK75" i="187" s="1"/>
  <c r="CJ71" i="187"/>
  <c r="CK71" i="187" s="1"/>
  <c r="CJ67" i="187"/>
  <c r="CK67" i="187" s="1"/>
  <c r="CJ6" i="187"/>
  <c r="CK6" i="187" s="1"/>
  <c r="CJ138" i="187"/>
  <c r="CK138" i="187" s="1"/>
  <c r="CJ134" i="187"/>
  <c r="CK134" i="187" s="1"/>
  <c r="CJ130" i="187"/>
  <c r="CK130" i="187" s="1"/>
  <c r="CJ126" i="187"/>
  <c r="CK126" i="187" s="1"/>
  <c r="CJ122" i="187"/>
  <c r="CK122" i="187" s="1"/>
  <c r="CJ118" i="187"/>
  <c r="CK118" i="187" s="1"/>
  <c r="CJ114" i="187"/>
  <c r="CK114" i="187" s="1"/>
  <c r="CJ110" i="187"/>
  <c r="CK110" i="187" s="1"/>
  <c r="CJ106" i="187"/>
  <c r="CK106" i="187" s="1"/>
  <c r="CJ101" i="187"/>
  <c r="CK101" i="187" s="1"/>
  <c r="CJ97" i="187"/>
  <c r="CK97" i="187" s="1"/>
  <c r="CJ89" i="187"/>
  <c r="CK89" i="187" s="1"/>
  <c r="CJ85" i="187"/>
  <c r="CK85" i="187" s="1"/>
  <c r="CJ81" i="187"/>
  <c r="CK81" i="187" s="1"/>
  <c r="CJ78" i="187"/>
  <c r="CK78" i="187" s="1"/>
  <c r="CJ74" i="187"/>
  <c r="CK74" i="187" s="1"/>
  <c r="CJ70" i="187"/>
  <c r="CK70" i="187" s="1"/>
  <c r="CJ66" i="187"/>
  <c r="CK66" i="187" s="1"/>
  <c r="CJ61" i="187"/>
  <c r="CK61" i="187" s="1"/>
  <c r="CJ57" i="187"/>
  <c r="CK57" i="187" s="1"/>
  <c r="CJ53" i="187"/>
  <c r="CK53" i="187" s="1"/>
  <c r="CJ49" i="187"/>
  <c r="CK49" i="187" s="1"/>
  <c r="CJ45" i="187"/>
  <c r="CK45" i="187" s="1"/>
  <c r="CJ36" i="187"/>
  <c r="CK36" i="187" s="1"/>
  <c r="CJ32" i="187"/>
  <c r="CK32" i="187" s="1"/>
  <c r="CJ28" i="187"/>
  <c r="CK28" i="187" s="1"/>
  <c r="CJ24" i="187"/>
  <c r="CK24" i="187" s="1"/>
  <c r="CJ18" i="187"/>
  <c r="CK18" i="187" s="1"/>
  <c r="CJ14" i="187"/>
  <c r="CK14" i="187" s="1"/>
  <c r="CJ9" i="187"/>
  <c r="CK9" i="187" s="1"/>
  <c r="CJ137" i="187"/>
  <c r="CK137" i="187" s="1"/>
  <c r="CJ129" i="187"/>
  <c r="CK129" i="187" s="1"/>
  <c r="CJ125" i="187"/>
  <c r="CK125" i="187" s="1"/>
  <c r="CJ121" i="187"/>
  <c r="CK121" i="187" s="1"/>
  <c r="CJ117" i="187"/>
  <c r="CK117" i="187" s="1"/>
  <c r="CJ113" i="187"/>
  <c r="CK113" i="187" s="1"/>
  <c r="CJ109" i="187"/>
  <c r="CK109" i="187" s="1"/>
  <c r="CJ100" i="187"/>
  <c r="CK100" i="187" s="1"/>
  <c r="CJ96" i="187"/>
  <c r="CK96" i="187" s="1"/>
  <c r="CJ92" i="187"/>
  <c r="CK92" i="187" s="1"/>
  <c r="CJ88" i="187"/>
  <c r="CK88" i="187" s="1"/>
  <c r="CJ84" i="187"/>
  <c r="CK84" i="187" s="1"/>
  <c r="CJ60" i="187"/>
  <c r="CK60" i="187" s="1"/>
  <c r="CJ56" i="187"/>
  <c r="CK56" i="187" s="1"/>
  <c r="CJ52" i="187"/>
  <c r="CK52" i="187" s="1"/>
  <c r="CJ48" i="187"/>
  <c r="CK48" i="187" s="1"/>
  <c r="CJ44" i="187"/>
  <c r="CK44" i="187" s="1"/>
  <c r="CJ39" i="187"/>
  <c r="CK39" i="187" s="1"/>
  <c r="CJ35" i="187"/>
  <c r="CK35" i="187" s="1"/>
  <c r="CJ27" i="187"/>
  <c r="CK27" i="187" s="1"/>
  <c r="CJ17" i="187"/>
  <c r="CK17" i="187" s="1"/>
  <c r="CJ13" i="187"/>
  <c r="CK13" i="187" s="1"/>
  <c r="CJ8" i="187"/>
  <c r="CK8" i="187" s="1"/>
  <c r="CJ124" i="187"/>
  <c r="CK124" i="187" s="1"/>
  <c r="CJ120" i="187"/>
  <c r="CK120" i="187" s="1"/>
  <c r="CJ116" i="187"/>
  <c r="CK116" i="187" s="1"/>
  <c r="CJ108" i="187"/>
  <c r="CK108" i="187" s="1"/>
  <c r="CJ103" i="187"/>
  <c r="CK103" i="187" s="1"/>
  <c r="CJ99" i="187"/>
  <c r="CK99" i="187" s="1"/>
  <c r="CJ95" i="187"/>
  <c r="CK95" i="187" s="1"/>
  <c r="CJ91" i="187"/>
  <c r="CK91" i="187" s="1"/>
  <c r="CJ87" i="187"/>
  <c r="CK87" i="187" s="1"/>
  <c r="CJ83" i="187"/>
  <c r="CK83" i="187" s="1"/>
  <c r="CJ76" i="187"/>
  <c r="CK76" i="187" s="1"/>
  <c r="CJ72" i="187"/>
  <c r="CK72" i="187" s="1"/>
  <c r="CJ59" i="187"/>
  <c r="CK59" i="187" s="1"/>
  <c r="CJ55" i="187"/>
  <c r="CK55" i="187" s="1"/>
  <c r="CJ51" i="187"/>
  <c r="CK51" i="187" s="1"/>
  <c r="CJ47" i="187"/>
  <c r="CK47" i="187" s="1"/>
  <c r="CJ43" i="187"/>
  <c r="CK43" i="187" s="1"/>
  <c r="CJ30" i="187"/>
  <c r="CK30" i="187" s="1"/>
  <c r="CJ26" i="187"/>
  <c r="CK26" i="187" s="1"/>
  <c r="CJ11" i="187"/>
  <c r="CK11" i="187" s="1"/>
  <c r="G65" i="114"/>
  <c r="G117" i="114"/>
  <c r="G100" i="114"/>
  <c r="G84" i="114"/>
  <c r="G77" i="114"/>
  <c r="G48" i="114"/>
  <c r="G113" i="114"/>
  <c r="G96" i="114"/>
  <c r="G9" i="114"/>
  <c r="G69" i="114"/>
  <c r="G35" i="114"/>
  <c r="G17" i="114"/>
  <c r="G121" i="114"/>
  <c r="G104" i="114"/>
  <c r="G88" i="114"/>
  <c r="G133" i="114"/>
  <c r="G135" i="114"/>
  <c r="G79" i="114"/>
  <c r="G119" i="114"/>
  <c r="G62" i="114"/>
  <c r="G98" i="114"/>
  <c r="G46" i="114"/>
  <c r="G115" i="114"/>
  <c r="G82" i="114"/>
  <c r="G131" i="114"/>
  <c r="G29" i="114"/>
  <c r="G75" i="114"/>
  <c r="G58" i="114"/>
  <c r="G127" i="114"/>
  <c r="G111" i="114"/>
  <c r="G25" i="114"/>
  <c r="G71" i="114"/>
  <c r="G54" i="114"/>
  <c r="G37" i="114"/>
  <c r="G123" i="114"/>
  <c r="G107" i="114"/>
  <c r="G139" i="114"/>
  <c r="G67" i="114"/>
  <c r="G50" i="114"/>
  <c r="G33" i="114"/>
  <c r="G93" i="114"/>
  <c r="G7" i="114"/>
  <c r="G28" i="114"/>
  <c r="G66" i="114"/>
  <c r="G49" i="114"/>
  <c r="G114" i="114"/>
  <c r="G85" i="114"/>
  <c r="G78" i="114"/>
  <c r="G61" i="114"/>
  <c r="G45" i="114"/>
  <c r="G101" i="114"/>
  <c r="G74" i="114"/>
  <c r="G57" i="114"/>
  <c r="G40" i="114"/>
  <c r="F6" i="114"/>
  <c r="G6" i="114" s="1"/>
  <c r="CJ93" i="187"/>
  <c r="CK93" i="187" s="1"/>
  <c r="G60" i="114"/>
  <c r="G44" i="114"/>
  <c r="G126" i="114"/>
  <c r="G110" i="114"/>
  <c r="G72" i="114"/>
  <c r="G38" i="114"/>
  <c r="G138" i="114"/>
  <c r="G19" i="114"/>
  <c r="G31" i="114"/>
  <c r="CJ105" i="187"/>
  <c r="CK105" i="187" s="1"/>
  <c r="CJ79" i="187"/>
  <c r="CK79" i="187" s="1"/>
  <c r="CJ63" i="187"/>
  <c r="CK63" i="187" s="1"/>
  <c r="CJ41" i="187"/>
  <c r="CK41" i="187" s="1"/>
  <c r="F32" i="114"/>
  <c r="G90" i="114"/>
  <c r="G56" i="114"/>
  <c r="G122" i="114"/>
  <c r="G68" i="114"/>
  <c r="G34" i="114"/>
  <c r="G134" i="114"/>
  <c r="G15" i="114"/>
  <c r="G27" i="114"/>
  <c r="CJ133" i="187"/>
  <c r="CK133" i="187" s="1"/>
  <c r="G102" i="114"/>
  <c r="G86" i="114"/>
  <c r="G52" i="114"/>
  <c r="G118" i="114"/>
  <c r="G11" i="114"/>
  <c r="G130" i="114"/>
  <c r="G23" i="114"/>
  <c r="F105" i="114"/>
  <c r="F43" i="114"/>
  <c r="F13" i="114"/>
  <c r="F20" i="114"/>
  <c r="F129" i="114"/>
  <c r="F81" i="114"/>
  <c r="F63" i="114"/>
  <c r="CJ40" i="187"/>
  <c r="CK40" i="187" s="1"/>
  <c r="CJ20" i="187"/>
  <c r="CK20" i="187" s="1"/>
  <c r="CJ10" i="187"/>
  <c r="CK10" i="187" s="1"/>
  <c r="E126" i="114"/>
  <c r="E18" i="114"/>
  <c r="E64" i="114"/>
  <c r="E85" i="114"/>
  <c r="E36" i="114"/>
  <c r="E68" i="114"/>
  <c r="E101" i="114"/>
  <c r="E40" i="114"/>
  <c r="E23" i="114"/>
  <c r="E122" i="114"/>
  <c r="E93" i="114"/>
  <c r="E72" i="114"/>
  <c r="E118" i="114"/>
  <c r="E51" i="114"/>
  <c r="E31" i="114"/>
  <c r="E14" i="114"/>
  <c r="E110" i="114"/>
  <c r="E80" i="114"/>
  <c r="E59" i="114"/>
  <c r="E106" i="114"/>
  <c r="E47" i="114"/>
  <c r="E27" i="114"/>
  <c r="E9" i="114"/>
  <c r="E97" i="114"/>
  <c r="E76" i="114"/>
  <c r="E55" i="114"/>
  <c r="E41" i="114"/>
  <c r="E127" i="114"/>
  <c r="E15" i="114"/>
  <c r="E90" i="114"/>
  <c r="E102" i="114"/>
  <c r="E136" i="114"/>
  <c r="E65" i="114"/>
  <c r="E48" i="114"/>
  <c r="E132" i="114"/>
  <c r="DA113" i="39"/>
  <c r="DB113" i="39" s="1"/>
  <c r="E123" i="114"/>
  <c r="E37" i="114"/>
  <c r="E77" i="114"/>
  <c r="E33" i="114"/>
  <c r="E10" i="114"/>
  <c r="E107" i="114"/>
  <c r="E86" i="114"/>
  <c r="E56" i="114"/>
  <c r="E139" i="114"/>
  <c r="E115" i="114"/>
  <c r="E24" i="114"/>
  <c r="E119" i="114"/>
  <c r="E44" i="114"/>
  <c r="E28" i="114"/>
  <c r="E98" i="114"/>
  <c r="E82" i="114"/>
  <c r="E52" i="114"/>
  <c r="E131" i="114"/>
  <c r="E135" i="114"/>
  <c r="E60" i="114"/>
  <c r="E69" i="114"/>
  <c r="E111" i="114"/>
  <c r="E19" i="114"/>
  <c r="E94" i="114"/>
  <c r="E73" i="114"/>
  <c r="DA105" i="39"/>
  <c r="DB105" i="39" s="1"/>
  <c r="DA47" i="39"/>
  <c r="DB47" i="39" s="1"/>
  <c r="D13" i="114"/>
  <c r="DA12" i="39" s="1"/>
  <c r="DB12" i="39" s="1"/>
  <c r="D6" i="114"/>
  <c r="D63" i="114"/>
  <c r="E89" i="114"/>
  <c r="D105" i="114"/>
  <c r="D81" i="114"/>
  <c r="D43" i="114"/>
  <c r="DA63" i="39"/>
  <c r="DB63" i="39" s="1"/>
  <c r="DA13" i="39"/>
  <c r="DB13" i="39" s="1"/>
  <c r="D129" i="114"/>
  <c r="D20" i="114"/>
  <c r="D32" i="114"/>
  <c r="L9" i="192" l="1"/>
  <c r="H124" i="192"/>
  <c r="T115" i="192"/>
  <c r="H34" i="192"/>
  <c r="J59" i="192"/>
  <c r="J115" i="192"/>
  <c r="V77" i="192"/>
  <c r="D77" i="192"/>
  <c r="T71" i="192"/>
  <c r="G115" i="193"/>
  <c r="K41" i="193"/>
  <c r="M41" i="193"/>
  <c r="F59" i="192"/>
  <c r="L66" i="192"/>
  <c r="N16" i="192"/>
  <c r="V120" i="192"/>
  <c r="J48" i="192"/>
  <c r="J34" i="192"/>
  <c r="AB29" i="192"/>
  <c r="AD100" i="192"/>
  <c r="E8" i="193"/>
  <c r="H137" i="192"/>
  <c r="P5" i="114"/>
  <c r="AD10" i="192"/>
  <c r="AB107" i="192"/>
  <c r="AH35" i="192"/>
  <c r="H54" i="192"/>
  <c r="T67" i="192"/>
  <c r="D137" i="192"/>
  <c r="J120" i="192"/>
  <c r="D124" i="192"/>
  <c r="V124" i="192"/>
  <c r="F137" i="192"/>
  <c r="F115" i="192"/>
  <c r="J26" i="192"/>
  <c r="D26" i="192"/>
  <c r="V59" i="192"/>
  <c r="T26" i="192"/>
  <c r="J141" i="192"/>
  <c r="D120" i="192"/>
  <c r="F27" i="192"/>
  <c r="V48" i="192"/>
  <c r="AG132" i="192"/>
  <c r="J71" i="192"/>
  <c r="AF100" i="192"/>
  <c r="O41" i="193"/>
  <c r="E41" i="193"/>
  <c r="T137" i="192"/>
  <c r="H112" i="192"/>
  <c r="T34" i="192"/>
  <c r="T27" i="192"/>
  <c r="AD136" i="192"/>
  <c r="Z136" i="192"/>
  <c r="AF136" i="192"/>
  <c r="G8" i="193"/>
  <c r="F112" i="192"/>
  <c r="AB100" i="192"/>
  <c r="AB136" i="192"/>
  <c r="D59" i="192"/>
  <c r="D141" i="192"/>
  <c r="T124" i="192"/>
  <c r="F130" i="192"/>
  <c r="H27" i="192"/>
  <c r="T59" i="192"/>
  <c r="F48" i="192"/>
  <c r="J77" i="192"/>
  <c r="V112" i="192"/>
  <c r="D48" i="192"/>
  <c r="V34" i="192"/>
  <c r="K8" i="193"/>
  <c r="T112" i="192"/>
  <c r="V137" i="192"/>
  <c r="F141" i="192"/>
  <c r="AB140" i="192"/>
  <c r="D54" i="192"/>
  <c r="AF43" i="192"/>
  <c r="AD116" i="192"/>
  <c r="AD91" i="192"/>
  <c r="AF16" i="192"/>
  <c r="R46" i="192"/>
  <c r="I6" i="114"/>
  <c r="H5" i="114"/>
  <c r="C57" i="14" s="1"/>
  <c r="O107" i="193"/>
  <c r="G138" i="193"/>
  <c r="E104" i="193"/>
  <c r="E35" i="193"/>
  <c r="I136" i="193"/>
  <c r="Z29" i="192"/>
  <c r="AD60" i="192"/>
  <c r="X29" i="192"/>
  <c r="X141" i="192"/>
  <c r="AF10" i="192"/>
  <c r="AF140" i="192"/>
  <c r="P46" i="192"/>
  <c r="P108" i="192"/>
  <c r="Z10" i="192"/>
  <c r="AD140" i="192"/>
  <c r="AB10" i="192"/>
  <c r="Z140" i="192"/>
  <c r="Z13" i="192"/>
  <c r="AD84" i="192"/>
  <c r="AF94" i="192"/>
  <c r="AF29" i="192"/>
  <c r="AB60" i="192"/>
  <c r="AF84" i="192"/>
  <c r="Z60" i="192"/>
  <c r="AF60" i="192"/>
  <c r="Z84" i="192"/>
  <c r="BQ31" i="234"/>
  <c r="BR31" i="234" s="1"/>
  <c r="BS31" i="234" s="1"/>
  <c r="BR40" i="234"/>
  <c r="BS40" i="234" s="1"/>
  <c r="BQ5" i="234"/>
  <c r="BQ80" i="234"/>
  <c r="AE8" i="192"/>
  <c r="BT23" i="234"/>
  <c r="BU23" i="234" s="1"/>
  <c r="BS23" i="234"/>
  <c r="AT35" i="235"/>
  <c r="AU35" i="235" s="1"/>
  <c r="AV35" i="235"/>
  <c r="AW35" i="235" s="1"/>
  <c r="AV49" i="235"/>
  <c r="AW49" i="235" s="1"/>
  <c r="AT49" i="235"/>
  <c r="AU49" i="235" s="1"/>
  <c r="AV65" i="235"/>
  <c r="AW65" i="235" s="1"/>
  <c r="AT65" i="235"/>
  <c r="AU65" i="235" s="1"/>
  <c r="BS108" i="234"/>
  <c r="BT108" i="234"/>
  <c r="BU108" i="234" s="1"/>
  <c r="AT117" i="235"/>
  <c r="AU117" i="235" s="1"/>
  <c r="AV117" i="235"/>
  <c r="AW117" i="235" s="1"/>
  <c r="R108" i="192"/>
  <c r="AT16" i="235"/>
  <c r="AU16" i="235" s="1"/>
  <c r="AV16" i="235"/>
  <c r="AW16" i="235" s="1"/>
  <c r="AT43" i="235"/>
  <c r="AU43" i="235" s="1"/>
  <c r="AS42" i="235"/>
  <c r="AV43" i="235"/>
  <c r="AW43" i="235" s="1"/>
  <c r="AV101" i="235"/>
  <c r="AW101" i="235" s="1"/>
  <c r="AT101" i="235"/>
  <c r="AU101" i="235" s="1"/>
  <c r="AV134" i="235"/>
  <c r="AW134" i="235" s="1"/>
  <c r="AT134" i="235"/>
  <c r="AU134" i="235" s="1"/>
  <c r="AV18" i="235"/>
  <c r="AW18" i="235" s="1"/>
  <c r="AT18" i="235"/>
  <c r="AU18" i="235" s="1"/>
  <c r="BS41" i="234"/>
  <c r="BT41" i="234"/>
  <c r="BU41" i="234" s="1"/>
  <c r="AV45" i="235"/>
  <c r="AW45" i="235" s="1"/>
  <c r="AT45" i="235"/>
  <c r="AU45" i="235" s="1"/>
  <c r="AT103" i="235"/>
  <c r="AU103" i="235" s="1"/>
  <c r="AV103" i="235"/>
  <c r="AW103" i="235" s="1"/>
  <c r="AV113" i="235"/>
  <c r="AW113" i="235" s="1"/>
  <c r="AT113" i="235"/>
  <c r="AU113" i="235" s="1"/>
  <c r="AT8" i="235"/>
  <c r="AU8" i="235" s="1"/>
  <c r="AV8" i="235"/>
  <c r="AW8" i="235" s="1"/>
  <c r="AT25" i="235"/>
  <c r="AU25" i="235" s="1"/>
  <c r="AV25" i="235"/>
  <c r="AW25" i="235" s="1"/>
  <c r="BQ62" i="234"/>
  <c r="BR62" i="234" s="1"/>
  <c r="BT63" i="234"/>
  <c r="BU63" i="234" s="1"/>
  <c r="BS63" i="234"/>
  <c r="AV78" i="235"/>
  <c r="AW78" i="235" s="1"/>
  <c r="AT78" i="235"/>
  <c r="AU78" i="235" s="1"/>
  <c r="AT88" i="235"/>
  <c r="AU88" i="235" s="1"/>
  <c r="AV88" i="235"/>
  <c r="AW88" i="235" s="1"/>
  <c r="BS7" i="234"/>
  <c r="BT7" i="234"/>
  <c r="BU7" i="234" s="1"/>
  <c r="AT41" i="235"/>
  <c r="AU41" i="235" s="1"/>
  <c r="AV41" i="235"/>
  <c r="AW41" i="235" s="1"/>
  <c r="AV55" i="235"/>
  <c r="AW55" i="235" s="1"/>
  <c r="AT55" i="235"/>
  <c r="AU55" i="235" s="1"/>
  <c r="AV71" i="235"/>
  <c r="AW71" i="235" s="1"/>
  <c r="AT71" i="235"/>
  <c r="AU71" i="235" s="1"/>
  <c r="AS80" i="235"/>
  <c r="AV81" i="235"/>
  <c r="AW81" i="235" s="1"/>
  <c r="AT81" i="235"/>
  <c r="AU81" i="235" s="1"/>
  <c r="AV123" i="235"/>
  <c r="AW123" i="235" s="1"/>
  <c r="AT123" i="235"/>
  <c r="AU123" i="235" s="1"/>
  <c r="BT40" i="234"/>
  <c r="BU40" i="234" s="1"/>
  <c r="BT93" i="234"/>
  <c r="BU93" i="234" s="1"/>
  <c r="BS93" i="234"/>
  <c r="AV136" i="235"/>
  <c r="AW136" i="235" s="1"/>
  <c r="AT136" i="235"/>
  <c r="AU136" i="235" s="1"/>
  <c r="BT9" i="234"/>
  <c r="BU9" i="234" s="1"/>
  <c r="BS9" i="234"/>
  <c r="AV20" i="235"/>
  <c r="AW20" i="235" s="1"/>
  <c r="AT20" i="235"/>
  <c r="AU20" i="235" s="1"/>
  <c r="AS19" i="235"/>
  <c r="AV57" i="235"/>
  <c r="AW57" i="235" s="1"/>
  <c r="AT57" i="235"/>
  <c r="AU57" i="235" s="1"/>
  <c r="AT73" i="235"/>
  <c r="AU73" i="235" s="1"/>
  <c r="AV73" i="235"/>
  <c r="AW73" i="235" s="1"/>
  <c r="AT83" i="235"/>
  <c r="AU83" i="235" s="1"/>
  <c r="AV83" i="235"/>
  <c r="AW83" i="235" s="1"/>
  <c r="AT125" i="235"/>
  <c r="AU125" i="235" s="1"/>
  <c r="AV125" i="235"/>
  <c r="AW125" i="235" s="1"/>
  <c r="H12" i="192"/>
  <c r="AF111" i="192"/>
  <c r="BT13" i="234"/>
  <c r="BU13" i="234" s="1"/>
  <c r="BQ12" i="234"/>
  <c r="BR12" i="234" s="1"/>
  <c r="BS13" i="234"/>
  <c r="AV37" i="235"/>
  <c r="AW37" i="235" s="1"/>
  <c r="AT37" i="235"/>
  <c r="AU37" i="235" s="1"/>
  <c r="AV51" i="235"/>
  <c r="AW51" i="235" s="1"/>
  <c r="AT51" i="235"/>
  <c r="AU51" i="235" s="1"/>
  <c r="AT119" i="235"/>
  <c r="AU119" i="235" s="1"/>
  <c r="AV119" i="235"/>
  <c r="AW119" i="235" s="1"/>
  <c r="AT53" i="235"/>
  <c r="AU53" i="235" s="1"/>
  <c r="AV53" i="235"/>
  <c r="AW53" i="235" s="1"/>
  <c r="AT69" i="235"/>
  <c r="AU69" i="235" s="1"/>
  <c r="AV69" i="235"/>
  <c r="AW69" i="235" s="1"/>
  <c r="BS102" i="234"/>
  <c r="BT102" i="234"/>
  <c r="BU102" i="234" s="1"/>
  <c r="AV121" i="235"/>
  <c r="AW121" i="235" s="1"/>
  <c r="AT121" i="235"/>
  <c r="AU121" i="235" s="1"/>
  <c r="BT17" i="234"/>
  <c r="BU17" i="234" s="1"/>
  <c r="BS17" i="234"/>
  <c r="AV96" i="235"/>
  <c r="AW96" i="235" s="1"/>
  <c r="AT96" i="235"/>
  <c r="AU96" i="235" s="1"/>
  <c r="AT106" i="235"/>
  <c r="AU106" i="235" s="1"/>
  <c r="AV106" i="235"/>
  <c r="AW106" i="235" s="1"/>
  <c r="AS128" i="235"/>
  <c r="AT129" i="235"/>
  <c r="AU129" i="235" s="1"/>
  <c r="AV129" i="235"/>
  <c r="AW129" i="235" s="1"/>
  <c r="AV26" i="235"/>
  <c r="AW26" i="235" s="1"/>
  <c r="AT26" i="235"/>
  <c r="AU26" i="235" s="1"/>
  <c r="BT50" i="234"/>
  <c r="BU50" i="234" s="1"/>
  <c r="BS50" i="234"/>
  <c r="AT79" i="235"/>
  <c r="AU79" i="235" s="1"/>
  <c r="AV79" i="235"/>
  <c r="AW79" i="235" s="1"/>
  <c r="AT89" i="235"/>
  <c r="AU89" i="235" s="1"/>
  <c r="AV89" i="235"/>
  <c r="AW89" i="235" s="1"/>
  <c r="AF9" i="192"/>
  <c r="AT5" i="235"/>
  <c r="AU5" i="235" s="1"/>
  <c r="AV5" i="235"/>
  <c r="AW5" i="235" s="1"/>
  <c r="AT11" i="235"/>
  <c r="AU11" i="235" s="1"/>
  <c r="AV11" i="235"/>
  <c r="AW11" i="235" s="1"/>
  <c r="AV28" i="235"/>
  <c r="AW28" i="235" s="1"/>
  <c r="AT28" i="235"/>
  <c r="AU28" i="235" s="1"/>
  <c r="BT52" i="234"/>
  <c r="BU52" i="234" s="1"/>
  <c r="BS52" i="234"/>
  <c r="AV91" i="235"/>
  <c r="AW91" i="235" s="1"/>
  <c r="AT91" i="235"/>
  <c r="AU91" i="235" s="1"/>
  <c r="BT124" i="234"/>
  <c r="BU124" i="234" s="1"/>
  <c r="BS124" i="234"/>
  <c r="V54" i="192"/>
  <c r="BT75" i="234"/>
  <c r="BU75" i="234" s="1"/>
  <c r="BS75" i="234"/>
  <c r="BT91" i="234"/>
  <c r="BU91" i="234" s="1"/>
  <c r="BS91" i="234"/>
  <c r="BT46" i="234"/>
  <c r="BU46" i="234" s="1"/>
  <c r="BS46" i="234"/>
  <c r="AV59" i="235"/>
  <c r="AW59" i="235" s="1"/>
  <c r="AT59" i="235"/>
  <c r="AU59" i="235" s="1"/>
  <c r="AV75" i="235"/>
  <c r="AW75" i="235" s="1"/>
  <c r="AT75" i="235"/>
  <c r="AU75" i="235" s="1"/>
  <c r="AT85" i="235"/>
  <c r="AU85" i="235" s="1"/>
  <c r="AV85" i="235"/>
  <c r="AW85" i="235" s="1"/>
  <c r="AV127" i="235"/>
  <c r="AW127" i="235" s="1"/>
  <c r="AT127" i="235"/>
  <c r="AU127" i="235" s="1"/>
  <c r="AV7" i="235"/>
  <c r="AW7" i="235" s="1"/>
  <c r="AT7" i="235"/>
  <c r="AU7" i="235" s="1"/>
  <c r="AV24" i="235"/>
  <c r="AW24" i="235" s="1"/>
  <c r="AT24" i="235"/>
  <c r="AU24" i="235" s="1"/>
  <c r="AV61" i="235"/>
  <c r="AW61" i="235" s="1"/>
  <c r="AT61" i="235"/>
  <c r="AU61" i="235" s="1"/>
  <c r="AT77" i="235"/>
  <c r="AU77" i="235" s="1"/>
  <c r="AV77" i="235"/>
  <c r="AW77" i="235" s="1"/>
  <c r="AV87" i="235"/>
  <c r="AW87" i="235" s="1"/>
  <c r="AT87" i="235"/>
  <c r="AU87" i="235" s="1"/>
  <c r="BQ19" i="234"/>
  <c r="BR19" i="234" s="1"/>
  <c r="BT20" i="234"/>
  <c r="BU20" i="234" s="1"/>
  <c r="BS20" i="234"/>
  <c r="AT32" i="235"/>
  <c r="AU32" i="235" s="1"/>
  <c r="AS31" i="235"/>
  <c r="AV32" i="235"/>
  <c r="AW32" i="235" s="1"/>
  <c r="AV46" i="235"/>
  <c r="AW46" i="235" s="1"/>
  <c r="AT46" i="235"/>
  <c r="AU46" i="235" s="1"/>
  <c r="BT79" i="234"/>
  <c r="BU79" i="234" s="1"/>
  <c r="BS79" i="234"/>
  <c r="BT105" i="234"/>
  <c r="BU105" i="234" s="1"/>
  <c r="BQ104" i="234"/>
  <c r="BS105" i="234"/>
  <c r="AT114" i="235"/>
  <c r="AU114" i="235" s="1"/>
  <c r="AV114" i="235"/>
  <c r="AW114" i="235" s="1"/>
  <c r="AT137" i="235"/>
  <c r="AU137" i="235" s="1"/>
  <c r="AV137" i="235"/>
  <c r="AW137" i="235" s="1"/>
  <c r="BT35" i="234"/>
  <c r="BU35" i="234" s="1"/>
  <c r="BS35" i="234"/>
  <c r="BS58" i="234"/>
  <c r="BT58" i="234"/>
  <c r="BU58" i="234" s="1"/>
  <c r="BS72" i="234"/>
  <c r="BT72" i="234"/>
  <c r="BU72" i="234" s="1"/>
  <c r="BT88" i="234"/>
  <c r="BU88" i="234" s="1"/>
  <c r="BS88" i="234"/>
  <c r="AV97" i="235"/>
  <c r="AW97" i="235" s="1"/>
  <c r="AT97" i="235"/>
  <c r="AU97" i="235" s="1"/>
  <c r="AV107" i="235"/>
  <c r="AW107" i="235" s="1"/>
  <c r="AT107" i="235"/>
  <c r="AU107" i="235" s="1"/>
  <c r="AT130" i="235"/>
  <c r="AU130" i="235" s="1"/>
  <c r="AV130" i="235"/>
  <c r="AW130" i="235" s="1"/>
  <c r="BQ42" i="234"/>
  <c r="BR42" i="234" s="1"/>
  <c r="BT115" i="234"/>
  <c r="BU115" i="234" s="1"/>
  <c r="BS115" i="234"/>
  <c r="AS12" i="235"/>
  <c r="AT14" i="235"/>
  <c r="AU14" i="235" s="1"/>
  <c r="AV14" i="235"/>
  <c r="AW14" i="235" s="1"/>
  <c r="AV99" i="235"/>
  <c r="AW99" i="235" s="1"/>
  <c r="AT99" i="235"/>
  <c r="AU99" i="235" s="1"/>
  <c r="AT109" i="235"/>
  <c r="AU109" i="235" s="1"/>
  <c r="AV109" i="235"/>
  <c r="AW109" i="235" s="1"/>
  <c r="AT132" i="235"/>
  <c r="AU132" i="235" s="1"/>
  <c r="AV132" i="235"/>
  <c r="AW132" i="235" s="1"/>
  <c r="AV30" i="235"/>
  <c r="AW30" i="235" s="1"/>
  <c r="AT30" i="235"/>
  <c r="AU30" i="235" s="1"/>
  <c r="BS54" i="234"/>
  <c r="BT54" i="234"/>
  <c r="BU54" i="234" s="1"/>
  <c r="AV93" i="235"/>
  <c r="AW93" i="235" s="1"/>
  <c r="AT93" i="235"/>
  <c r="AU93" i="235" s="1"/>
  <c r="BS86" i="234"/>
  <c r="BT86" i="234"/>
  <c r="BU86" i="234" s="1"/>
  <c r="AT95" i="235"/>
  <c r="AU95" i="235" s="1"/>
  <c r="AV95" i="235"/>
  <c r="AW95" i="235" s="1"/>
  <c r="AS104" i="235"/>
  <c r="AT105" i="235"/>
  <c r="AU105" i="235" s="1"/>
  <c r="AV105" i="235"/>
  <c r="AW105" i="235" s="1"/>
  <c r="BS128" i="234"/>
  <c r="BT128" i="234"/>
  <c r="BU128" i="234" s="1"/>
  <c r="AT40" i="235"/>
  <c r="AU40" i="235" s="1"/>
  <c r="AV40" i="235"/>
  <c r="AW40" i="235" s="1"/>
  <c r="AT54" i="235"/>
  <c r="AU54" i="235" s="1"/>
  <c r="AV54" i="235"/>
  <c r="AW54" i="235" s="1"/>
  <c r="AT70" i="235"/>
  <c r="AU70" i="235" s="1"/>
  <c r="AV70" i="235"/>
  <c r="AW70" i="235" s="1"/>
  <c r="AT122" i="235"/>
  <c r="AU122" i="235" s="1"/>
  <c r="AV122" i="235"/>
  <c r="AW122" i="235" s="1"/>
  <c r="AV33" i="235"/>
  <c r="AW33" i="235" s="1"/>
  <c r="AT33" i="235"/>
  <c r="AU33" i="235" s="1"/>
  <c r="AT47" i="235"/>
  <c r="AU47" i="235" s="1"/>
  <c r="AV47" i="235"/>
  <c r="AW47" i="235" s="1"/>
  <c r="AS62" i="235"/>
  <c r="AV63" i="235"/>
  <c r="AW63" i="235" s="1"/>
  <c r="AT63" i="235"/>
  <c r="AU63" i="235" s="1"/>
  <c r="BS96" i="234"/>
  <c r="BT96" i="234"/>
  <c r="BU96" i="234" s="1"/>
  <c r="AT115" i="235"/>
  <c r="AU115" i="235" s="1"/>
  <c r="AV115" i="235"/>
  <c r="AW115" i="235" s="1"/>
  <c r="AV138" i="235"/>
  <c r="AW138" i="235" s="1"/>
  <c r="AT138" i="235"/>
  <c r="AU138" i="235" s="1"/>
  <c r="O8" i="192"/>
  <c r="AF108" i="192"/>
  <c r="AB84" i="192"/>
  <c r="O54" i="193"/>
  <c r="Y8" i="192"/>
  <c r="X16" i="192"/>
  <c r="AB16" i="192"/>
  <c r="AD111" i="192"/>
  <c r="Z16" i="192"/>
  <c r="Q8" i="192"/>
  <c r="AH46" i="192"/>
  <c r="AD46" i="192" s="1"/>
  <c r="AB43" i="192"/>
  <c r="R35" i="192"/>
  <c r="P132" i="192"/>
  <c r="R66" i="192"/>
  <c r="U8" i="192"/>
  <c r="S8" i="192"/>
  <c r="G8" i="192"/>
  <c r="AB132" i="192"/>
  <c r="AF132" i="192"/>
  <c r="AF24" i="192"/>
  <c r="AB99" i="192"/>
  <c r="P23" i="192"/>
  <c r="X77" i="192"/>
  <c r="Z77" i="192"/>
  <c r="AF77" i="192"/>
  <c r="AD102" i="192"/>
  <c r="X69" i="192"/>
  <c r="AB69" i="192"/>
  <c r="X78" i="192"/>
  <c r="AF92" i="192"/>
  <c r="R23" i="192"/>
  <c r="AB77" i="192"/>
  <c r="Z127" i="192"/>
  <c r="X127" i="192"/>
  <c r="X92" i="192"/>
  <c r="AD77" i="192"/>
  <c r="R132" i="192"/>
  <c r="X119" i="192"/>
  <c r="Z119" i="192"/>
  <c r="AB34" i="192"/>
  <c r="AH66" i="192"/>
  <c r="Z66" i="192" s="1"/>
  <c r="Z111" i="192"/>
  <c r="X111" i="192"/>
  <c r="X102" i="192"/>
  <c r="Z102" i="192"/>
  <c r="AB102" i="192"/>
  <c r="X132" i="192"/>
  <c r="Z34" i="192"/>
  <c r="AF34" i="192"/>
  <c r="AD34" i="192"/>
  <c r="AF127" i="192"/>
  <c r="AH23" i="192"/>
  <c r="AD23" i="192" s="1"/>
  <c r="X35" i="192"/>
  <c r="Z132" i="192"/>
  <c r="G125" i="193"/>
  <c r="E107" i="193"/>
  <c r="I107" i="193"/>
  <c r="K125" i="193"/>
  <c r="M107" i="193"/>
  <c r="O80" i="193"/>
  <c r="I119" i="193"/>
  <c r="E82" i="193"/>
  <c r="G54" i="193"/>
  <c r="K80" i="193"/>
  <c r="E125" i="193"/>
  <c r="K30" i="193"/>
  <c r="I27" i="193"/>
  <c r="I125" i="193"/>
  <c r="I54" i="193"/>
  <c r="O27" i="193"/>
  <c r="G27" i="193"/>
  <c r="G30" i="193"/>
  <c r="T70" i="192"/>
  <c r="F99" i="192"/>
  <c r="D50" i="192"/>
  <c r="V99" i="192"/>
  <c r="D70" i="192"/>
  <c r="F58" i="192"/>
  <c r="H130" i="192"/>
  <c r="V129" i="192"/>
  <c r="J70" i="192"/>
  <c r="T24" i="192"/>
  <c r="J41" i="192"/>
  <c r="J58" i="192"/>
  <c r="F38" i="192"/>
  <c r="H41" i="192"/>
  <c r="D129" i="192"/>
  <c r="H70" i="192"/>
  <c r="T130" i="192"/>
  <c r="V130" i="192"/>
  <c r="V58" i="192"/>
  <c r="H58" i="192"/>
  <c r="H38" i="192"/>
  <c r="F129" i="192"/>
  <c r="D11" i="192"/>
  <c r="F22" i="192"/>
  <c r="J50" i="192"/>
  <c r="D41" i="192"/>
  <c r="F70" i="192"/>
  <c r="T129" i="192"/>
  <c r="D99" i="192"/>
  <c r="J130" i="192"/>
  <c r="H74" i="192"/>
  <c r="J27" i="192"/>
  <c r="D50" i="14"/>
  <c r="D47" i="14"/>
  <c r="DC34" i="39"/>
  <c r="O95" i="193"/>
  <c r="E138" i="193"/>
  <c r="I24" i="193"/>
  <c r="M80" i="193"/>
  <c r="I71" i="193"/>
  <c r="I26" i="193"/>
  <c r="K115" i="193"/>
  <c r="M138" i="193"/>
  <c r="E19" i="193"/>
  <c r="K24" i="193"/>
  <c r="K19" i="193"/>
  <c r="M119" i="193"/>
  <c r="M50" i="193"/>
  <c r="I19" i="193"/>
  <c r="M27" i="193"/>
  <c r="I28" i="193"/>
  <c r="G19" i="193"/>
  <c r="M65" i="193"/>
  <c r="E27" i="193"/>
  <c r="E119" i="193"/>
  <c r="G39" i="193"/>
  <c r="O28" i="193"/>
  <c r="M28" i="193"/>
  <c r="O119" i="193"/>
  <c r="G136" i="193"/>
  <c r="I39" i="193"/>
  <c r="O71" i="193"/>
  <c r="G47" i="193"/>
  <c r="I84" i="193"/>
  <c r="I56" i="193"/>
  <c r="E47" i="193"/>
  <c r="O84" i="193"/>
  <c r="M71" i="193"/>
  <c r="O56" i="193"/>
  <c r="O47" i="193"/>
  <c r="I47" i="193"/>
  <c r="K84" i="193"/>
  <c r="G71" i="193"/>
  <c r="G10" i="193"/>
  <c r="K71" i="193"/>
  <c r="O130" i="193"/>
  <c r="G17" i="193"/>
  <c r="O96" i="193"/>
  <c r="M47" i="193"/>
  <c r="G84" i="193"/>
  <c r="M130" i="193"/>
  <c r="K39" i="193"/>
  <c r="E109" i="193"/>
  <c r="M39" i="193"/>
  <c r="G107" i="193"/>
  <c r="O109" i="193"/>
  <c r="E39" i="193"/>
  <c r="K109" i="193"/>
  <c r="E17" i="193"/>
  <c r="AF40" i="192"/>
  <c r="AB40" i="192"/>
  <c r="Z9" i="192"/>
  <c r="X95" i="192"/>
  <c r="AF12" i="192"/>
  <c r="AD132" i="192"/>
  <c r="AD92" i="192"/>
  <c r="AB9" i="192"/>
  <c r="Z35" i="192"/>
  <c r="AB108" i="192"/>
  <c r="AD12" i="192"/>
  <c r="X9" i="192"/>
  <c r="Z108" i="192"/>
  <c r="AD24" i="192"/>
  <c r="X82" i="192"/>
  <c r="Z24" i="192"/>
  <c r="X108" i="192"/>
  <c r="F121" i="192"/>
  <c r="T123" i="192"/>
  <c r="V21" i="192"/>
  <c r="T10" i="192"/>
  <c r="T38" i="192"/>
  <c r="J63" i="192"/>
  <c r="V50" i="192"/>
  <c r="H55" i="192"/>
  <c r="D67" i="192"/>
  <c r="D38" i="192"/>
  <c r="F109" i="192"/>
  <c r="H77" i="192"/>
  <c r="V121" i="192"/>
  <c r="H37" i="192"/>
  <c r="H123" i="192"/>
  <c r="T30" i="192"/>
  <c r="J55" i="192"/>
  <c r="V38" i="192"/>
  <c r="F77" i="192"/>
  <c r="J76" i="192"/>
  <c r="H121" i="192"/>
  <c r="D123" i="192"/>
  <c r="D109" i="192"/>
  <c r="F49" i="192"/>
  <c r="D37" i="192"/>
  <c r="J67" i="192"/>
  <c r="T121" i="192"/>
  <c r="J121" i="192"/>
  <c r="V51" i="192"/>
  <c r="F50" i="192"/>
  <c r="F63" i="192"/>
  <c r="J19" i="192"/>
  <c r="V123" i="192"/>
  <c r="H109" i="192"/>
  <c r="J49" i="192"/>
  <c r="H67" i="192"/>
  <c r="H63" i="192"/>
  <c r="V37" i="192"/>
  <c r="V19" i="192"/>
  <c r="F123" i="192"/>
  <c r="F51" i="192"/>
  <c r="D55" i="192"/>
  <c r="H49" i="192"/>
  <c r="V67" i="192"/>
  <c r="T90" i="192"/>
  <c r="T21" i="192"/>
  <c r="H90" i="192"/>
  <c r="AG35" i="192"/>
  <c r="J35" i="192" s="1"/>
  <c r="V109" i="192"/>
  <c r="DD34" i="39"/>
  <c r="DE34" i="39" s="1"/>
  <c r="CL40" i="187"/>
  <c r="CL133" i="187"/>
  <c r="CL105" i="187"/>
  <c r="CL51" i="187"/>
  <c r="CL95" i="187"/>
  <c r="CL13" i="187"/>
  <c r="CL56" i="187"/>
  <c r="CL113" i="187"/>
  <c r="CL14" i="187"/>
  <c r="CL53" i="187"/>
  <c r="CL85" i="187"/>
  <c r="CL122" i="187"/>
  <c r="CL71" i="187"/>
  <c r="CL65" i="187"/>
  <c r="CL123" i="187"/>
  <c r="CL37" i="187"/>
  <c r="CL132" i="187"/>
  <c r="CL55" i="187"/>
  <c r="CL99" i="187"/>
  <c r="CL17" i="187"/>
  <c r="CL60" i="187"/>
  <c r="CL117" i="187"/>
  <c r="CL18" i="187"/>
  <c r="CL57" i="187"/>
  <c r="CL89" i="187"/>
  <c r="CL126" i="187"/>
  <c r="CL75" i="187"/>
  <c r="CL15" i="187"/>
  <c r="CL64" i="187"/>
  <c r="CL69" i="187"/>
  <c r="CL127" i="187"/>
  <c r="CL82" i="187"/>
  <c r="CL136" i="187"/>
  <c r="CL21" i="187"/>
  <c r="CL59" i="187"/>
  <c r="CL103" i="187"/>
  <c r="CL27" i="187"/>
  <c r="CL84" i="187"/>
  <c r="CL121" i="187"/>
  <c r="CL24" i="187"/>
  <c r="CL61" i="187"/>
  <c r="CL97" i="187"/>
  <c r="CL130" i="187"/>
  <c r="CL23" i="187"/>
  <c r="CL68" i="187"/>
  <c r="CL73" i="187"/>
  <c r="CL131" i="187"/>
  <c r="CL86" i="187"/>
  <c r="CL25" i="187"/>
  <c r="CL11" i="187"/>
  <c r="CL72" i="187"/>
  <c r="CL108" i="187"/>
  <c r="CL35" i="187"/>
  <c r="CL88" i="187"/>
  <c r="CL125" i="187"/>
  <c r="CL28" i="187"/>
  <c r="CL66" i="187"/>
  <c r="CL101" i="187"/>
  <c r="CL134" i="187"/>
  <c r="CL7" i="187"/>
  <c r="CL22" i="187"/>
  <c r="CL77" i="187"/>
  <c r="CL135" i="187"/>
  <c r="CL90" i="187"/>
  <c r="CL29" i="187"/>
  <c r="CL26" i="187"/>
  <c r="CL76" i="187"/>
  <c r="CL116" i="187"/>
  <c r="CL39" i="187"/>
  <c r="CL92" i="187"/>
  <c r="CL129" i="187"/>
  <c r="CL32" i="187"/>
  <c r="CL70" i="187"/>
  <c r="CL106" i="187"/>
  <c r="CL138" i="187"/>
  <c r="CL33" i="187"/>
  <c r="CL46" i="187"/>
  <c r="CL107" i="187"/>
  <c r="CL94" i="187"/>
  <c r="CL34" i="187"/>
  <c r="CL41" i="187"/>
  <c r="CL30" i="187"/>
  <c r="CL83" i="187"/>
  <c r="CL120" i="187"/>
  <c r="CL44" i="187"/>
  <c r="CL96" i="187"/>
  <c r="CL36" i="187"/>
  <c r="CL74" i="187"/>
  <c r="CL110" i="187"/>
  <c r="CL6" i="187"/>
  <c r="CL50" i="187"/>
  <c r="CL111" i="187"/>
  <c r="CL98" i="187"/>
  <c r="CL38" i="187"/>
  <c r="CL10" i="187"/>
  <c r="CL63" i="187"/>
  <c r="CL43" i="187"/>
  <c r="CL87" i="187"/>
  <c r="CL124" i="187"/>
  <c r="CL48" i="187"/>
  <c r="CL100" i="187"/>
  <c r="CL137" i="187"/>
  <c r="CL45" i="187"/>
  <c r="CL78" i="187"/>
  <c r="CL114" i="187"/>
  <c r="CL54" i="187"/>
  <c r="CL115" i="187"/>
  <c r="CL102" i="187"/>
  <c r="CL20" i="187"/>
  <c r="CL79" i="187"/>
  <c r="CL93" i="187"/>
  <c r="CL47" i="187"/>
  <c r="CL91" i="187"/>
  <c r="CL8" i="187"/>
  <c r="CL52" i="187"/>
  <c r="CL109" i="187"/>
  <c r="CL9" i="187"/>
  <c r="CL49" i="187"/>
  <c r="CL81" i="187"/>
  <c r="CL118" i="187"/>
  <c r="CL67" i="187"/>
  <c r="CL58" i="187"/>
  <c r="CL16" i="187"/>
  <c r="CL119" i="187"/>
  <c r="G94" i="193"/>
  <c r="M114" i="193"/>
  <c r="O82" i="193"/>
  <c r="M94" i="193"/>
  <c r="I52" i="193"/>
  <c r="E54" i="193"/>
  <c r="G114" i="193"/>
  <c r="E114" i="193"/>
  <c r="G52" i="193"/>
  <c r="K17" i="193"/>
  <c r="M35" i="193"/>
  <c r="I109" i="193"/>
  <c r="M33" i="193"/>
  <c r="K28" i="193"/>
  <c r="I65" i="193"/>
  <c r="E130" i="193"/>
  <c r="G50" i="193"/>
  <c r="M84" i="193"/>
  <c r="G28" i="193"/>
  <c r="O114" i="193"/>
  <c r="M19" i="193"/>
  <c r="I114" i="193"/>
  <c r="O125" i="193"/>
  <c r="M136" i="193"/>
  <c r="M90" i="193"/>
  <c r="E52" i="193"/>
  <c r="M96" i="193"/>
  <c r="M100" i="193"/>
  <c r="G100" i="193"/>
  <c r="F5" i="193"/>
  <c r="E90" i="193"/>
  <c r="O97" i="193"/>
  <c r="I130" i="193"/>
  <c r="O52" i="193"/>
  <c r="E33" i="193"/>
  <c r="G33" i="193"/>
  <c r="G24" i="193"/>
  <c r="G134" i="193"/>
  <c r="M104" i="193"/>
  <c r="G104" i="193"/>
  <c r="K35" i="193"/>
  <c r="I97" i="193"/>
  <c r="G80" i="193"/>
  <c r="K10" i="193"/>
  <c r="M97" i="193"/>
  <c r="I100" i="193"/>
  <c r="E100" i="193"/>
  <c r="K130" i="193"/>
  <c r="I104" i="193"/>
  <c r="I10" i="193"/>
  <c r="K97" i="193"/>
  <c r="G132" i="193"/>
  <c r="E97" i="193"/>
  <c r="E80" i="193"/>
  <c r="I132" i="193"/>
  <c r="E10" i="193"/>
  <c r="O100" i="193"/>
  <c r="E132" i="193"/>
  <c r="M10" i="193"/>
  <c r="M132" i="193"/>
  <c r="K104" i="193"/>
  <c r="K96" i="193"/>
  <c r="K132" i="193"/>
  <c r="I35" i="193"/>
  <c r="AB128" i="192"/>
  <c r="AD128" i="192"/>
  <c r="X74" i="192"/>
  <c r="AB74" i="192"/>
  <c r="AD142" i="192"/>
  <c r="X49" i="192"/>
  <c r="AF142" i="192"/>
  <c r="J24" i="192"/>
  <c r="AG23" i="192"/>
  <c r="J23" i="192" s="1"/>
  <c r="V96" i="192"/>
  <c r="T22" i="192"/>
  <c r="J37" i="192"/>
  <c r="V22" i="192"/>
  <c r="H42" i="192"/>
  <c r="T79" i="192"/>
  <c r="J79" i="192"/>
  <c r="V79" i="192"/>
  <c r="J74" i="192"/>
  <c r="T51" i="192"/>
  <c r="D96" i="192"/>
  <c r="T37" i="192"/>
  <c r="D22" i="192"/>
  <c r="F42" i="192"/>
  <c r="V74" i="192"/>
  <c r="D74" i="192"/>
  <c r="D21" i="192"/>
  <c r="J42" i="192"/>
  <c r="V42" i="192"/>
  <c r="F21" i="192"/>
  <c r="H24" i="192"/>
  <c r="H51" i="192"/>
  <c r="J51" i="192"/>
  <c r="J22" i="192"/>
  <c r="F74" i="192"/>
  <c r="D44" i="14"/>
  <c r="D43" i="14"/>
  <c r="D42" i="14"/>
  <c r="D46" i="14"/>
  <c r="D45" i="14"/>
  <c r="D49" i="14"/>
  <c r="D20" i="14"/>
  <c r="D48" i="14"/>
  <c r="L32" i="114"/>
  <c r="M32" i="114" s="1"/>
  <c r="CM112" i="187"/>
  <c r="CN112" i="187" s="1"/>
  <c r="CL112" i="187"/>
  <c r="DC81" i="39"/>
  <c r="DD81" i="39"/>
  <c r="DE81" i="39" s="1"/>
  <c r="DC131" i="39"/>
  <c r="DD131" i="39"/>
  <c r="DE131" i="39" s="1"/>
  <c r="DD32" i="39"/>
  <c r="DE32" i="39" s="1"/>
  <c r="DC32" i="39"/>
  <c r="DD98" i="39"/>
  <c r="DE98" i="39" s="1"/>
  <c r="DC98" i="39"/>
  <c r="DD113" i="39"/>
  <c r="DE113" i="39" s="1"/>
  <c r="DC113" i="39"/>
  <c r="DD50" i="39"/>
  <c r="DE50" i="39" s="1"/>
  <c r="DC50" i="39"/>
  <c r="DC121" i="39"/>
  <c r="DD121" i="39"/>
  <c r="DE121" i="39" s="1"/>
  <c r="DD138" i="39"/>
  <c r="DE138" i="39" s="1"/>
  <c r="DC138" i="39"/>
  <c r="DD8" i="39"/>
  <c r="DE8" i="39" s="1"/>
  <c r="DC8" i="39"/>
  <c r="DC20" i="39"/>
  <c r="DD20" i="39"/>
  <c r="DE20" i="39" s="1"/>
  <c r="DD37" i="39"/>
  <c r="DE37" i="39" s="1"/>
  <c r="DC37" i="39"/>
  <c r="DC53" i="39"/>
  <c r="DD53" i="39"/>
  <c r="DE53" i="39" s="1"/>
  <c r="DC70" i="39"/>
  <c r="DD70" i="39"/>
  <c r="DE70" i="39" s="1"/>
  <c r="DD87" i="39"/>
  <c r="DE87" i="39" s="1"/>
  <c r="DC87" i="39"/>
  <c r="DD103" i="39"/>
  <c r="DE103" i="39" s="1"/>
  <c r="DC103" i="39"/>
  <c r="DD120" i="39"/>
  <c r="DE120" i="39" s="1"/>
  <c r="DC120" i="39"/>
  <c r="DD137" i="39"/>
  <c r="DE137" i="39" s="1"/>
  <c r="DC137" i="39"/>
  <c r="DC11" i="39"/>
  <c r="DD11" i="39"/>
  <c r="DE11" i="39" s="1"/>
  <c r="DD29" i="39"/>
  <c r="DE29" i="39" s="1"/>
  <c r="DC29" i="39"/>
  <c r="DD71" i="39"/>
  <c r="DE71" i="39" s="1"/>
  <c r="DC71" i="39"/>
  <c r="DD88" i="39"/>
  <c r="DE88" i="39" s="1"/>
  <c r="DC88" i="39"/>
  <c r="DC30" i="39"/>
  <c r="DD30" i="39"/>
  <c r="DE30" i="39" s="1"/>
  <c r="DC51" i="39"/>
  <c r="DD51" i="39"/>
  <c r="DE51" i="39" s="1"/>
  <c r="DC68" i="39"/>
  <c r="DD68" i="39"/>
  <c r="DE68" i="39" s="1"/>
  <c r="DD85" i="39"/>
  <c r="DE85" i="39" s="1"/>
  <c r="DC85" i="39"/>
  <c r="DC101" i="39"/>
  <c r="DD101" i="39"/>
  <c r="DE101" i="39" s="1"/>
  <c r="DC118" i="39"/>
  <c r="DD118" i="39"/>
  <c r="DE118" i="39" s="1"/>
  <c r="DD135" i="39"/>
  <c r="DE135" i="39" s="1"/>
  <c r="DC135" i="39"/>
  <c r="DD18" i="39"/>
  <c r="DE18" i="39" s="1"/>
  <c r="DC18" i="39"/>
  <c r="DC36" i="39"/>
  <c r="DD36" i="39"/>
  <c r="DE36" i="39" s="1"/>
  <c r="DC52" i="39"/>
  <c r="DD52" i="39"/>
  <c r="DE52" i="39" s="1"/>
  <c r="DC69" i="39"/>
  <c r="DD69" i="39"/>
  <c r="DE69" i="39" s="1"/>
  <c r="DC86" i="39"/>
  <c r="DD86" i="39"/>
  <c r="DE86" i="39" s="1"/>
  <c r="DC102" i="39"/>
  <c r="DD102" i="39"/>
  <c r="DE102" i="39" s="1"/>
  <c r="DD119" i="39"/>
  <c r="DE119" i="39" s="1"/>
  <c r="DC119" i="39"/>
  <c r="DD136" i="39"/>
  <c r="DE136" i="39" s="1"/>
  <c r="DC136" i="39"/>
  <c r="DD105" i="39"/>
  <c r="DE105" i="39" s="1"/>
  <c r="DC105" i="39"/>
  <c r="DC84" i="39"/>
  <c r="DD84" i="39"/>
  <c r="DE84" i="39" s="1"/>
  <c r="DD26" i="39"/>
  <c r="DE26" i="39" s="1"/>
  <c r="DC26" i="39"/>
  <c r="DC65" i="39"/>
  <c r="DD65" i="39"/>
  <c r="DE65" i="39" s="1"/>
  <c r="DC13" i="39"/>
  <c r="DD13" i="39"/>
  <c r="DE13" i="39" s="1"/>
  <c r="DC54" i="39"/>
  <c r="DD54" i="39"/>
  <c r="DE54" i="39" s="1"/>
  <c r="DC109" i="39"/>
  <c r="DD109" i="39"/>
  <c r="DE109" i="39" s="1"/>
  <c r="DD125" i="39"/>
  <c r="DE125" i="39" s="1"/>
  <c r="DC125" i="39"/>
  <c r="DC6" i="39"/>
  <c r="DD6" i="39"/>
  <c r="DE6" i="39" s="1"/>
  <c r="DD24" i="39"/>
  <c r="DE24" i="39" s="1"/>
  <c r="DC24" i="39"/>
  <c r="DC41" i="39"/>
  <c r="DD41" i="39"/>
  <c r="DE41" i="39" s="1"/>
  <c r="DD57" i="39"/>
  <c r="DE57" i="39" s="1"/>
  <c r="DC57" i="39"/>
  <c r="DD74" i="39"/>
  <c r="DE74" i="39" s="1"/>
  <c r="DC74" i="39"/>
  <c r="DC91" i="39"/>
  <c r="DD91" i="39"/>
  <c r="DE91" i="39" s="1"/>
  <c r="DC108" i="39"/>
  <c r="DD108" i="39"/>
  <c r="DE108" i="39" s="1"/>
  <c r="DC124" i="39"/>
  <c r="DD124" i="39"/>
  <c r="DE124" i="39" s="1"/>
  <c r="DC67" i="39"/>
  <c r="DD67" i="39"/>
  <c r="DE67" i="39" s="1"/>
  <c r="DD64" i="39"/>
  <c r="DE64" i="39" s="1"/>
  <c r="DC64" i="39"/>
  <c r="DD114" i="39"/>
  <c r="DE114" i="39" s="1"/>
  <c r="DC114" i="39"/>
  <c r="DD48" i="39"/>
  <c r="DE48" i="39" s="1"/>
  <c r="DC48" i="39"/>
  <c r="DC132" i="39"/>
  <c r="DD132" i="39"/>
  <c r="DE132" i="39" s="1"/>
  <c r="DD63" i="39"/>
  <c r="DE63" i="39" s="1"/>
  <c r="DC63" i="39"/>
  <c r="DD16" i="39"/>
  <c r="DE16" i="39" s="1"/>
  <c r="DC16" i="39"/>
  <c r="DC75" i="39"/>
  <c r="DD75" i="39"/>
  <c r="DE75" i="39" s="1"/>
  <c r="DC92" i="39"/>
  <c r="DD92" i="39"/>
  <c r="DE92" i="39" s="1"/>
  <c r="DD17" i="39"/>
  <c r="DE17" i="39" s="1"/>
  <c r="DC17" i="39"/>
  <c r="DD55" i="39"/>
  <c r="DE55" i="39" s="1"/>
  <c r="DC55" i="39"/>
  <c r="DD72" i="39"/>
  <c r="DE72" i="39" s="1"/>
  <c r="DC72" i="39"/>
  <c r="DD89" i="39"/>
  <c r="DE89" i="39" s="1"/>
  <c r="DC89" i="39"/>
  <c r="DD106" i="39"/>
  <c r="DE106" i="39" s="1"/>
  <c r="DC106" i="39"/>
  <c r="DD122" i="39"/>
  <c r="DE122" i="39" s="1"/>
  <c r="DC122" i="39"/>
  <c r="DD23" i="39"/>
  <c r="DE23" i="39" s="1"/>
  <c r="DC23" i="39"/>
  <c r="DD40" i="39"/>
  <c r="DE40" i="39" s="1"/>
  <c r="DC40" i="39"/>
  <c r="DD56" i="39"/>
  <c r="DE56" i="39" s="1"/>
  <c r="DC56" i="39"/>
  <c r="DD73" i="39"/>
  <c r="DE73" i="39" s="1"/>
  <c r="DC73" i="39"/>
  <c r="DD90" i="39"/>
  <c r="DE90" i="39" s="1"/>
  <c r="DC90" i="39"/>
  <c r="DC107" i="39"/>
  <c r="DD107" i="39"/>
  <c r="DE107" i="39" s="1"/>
  <c r="DC123" i="39"/>
  <c r="DD123" i="39"/>
  <c r="DE123" i="39" s="1"/>
  <c r="DC35" i="39"/>
  <c r="DD35" i="39"/>
  <c r="DE35" i="39" s="1"/>
  <c r="DC38" i="39"/>
  <c r="DD38" i="39"/>
  <c r="DE38" i="39" s="1"/>
  <c r="DD58" i="39"/>
  <c r="DE58" i="39" s="1"/>
  <c r="DC58" i="39"/>
  <c r="DD130" i="39"/>
  <c r="DE130" i="39" s="1"/>
  <c r="DC130" i="39"/>
  <c r="DD39" i="39"/>
  <c r="DE39" i="39" s="1"/>
  <c r="DC39" i="39"/>
  <c r="DD10" i="39"/>
  <c r="DE10" i="39" s="1"/>
  <c r="DC10" i="39"/>
  <c r="DC28" i="39"/>
  <c r="DD28" i="39"/>
  <c r="DE28" i="39" s="1"/>
  <c r="DC45" i="39"/>
  <c r="DD45" i="39"/>
  <c r="DE45" i="39" s="1"/>
  <c r="DC61" i="39"/>
  <c r="DD61" i="39"/>
  <c r="DE61" i="39" s="1"/>
  <c r="DC78" i="39"/>
  <c r="DD78" i="39"/>
  <c r="DE78" i="39" s="1"/>
  <c r="DD95" i="39"/>
  <c r="DE95" i="39" s="1"/>
  <c r="DC95" i="39"/>
  <c r="DD112" i="39"/>
  <c r="DE112" i="39" s="1"/>
  <c r="DC112" i="39"/>
  <c r="DD129" i="39"/>
  <c r="DE129" i="39" s="1"/>
  <c r="DC129" i="39"/>
  <c r="DC25" i="39"/>
  <c r="DD25" i="39"/>
  <c r="DE25" i="39" s="1"/>
  <c r="DC115" i="39"/>
  <c r="DD115" i="39"/>
  <c r="DE115" i="39" s="1"/>
  <c r="DC12" i="39"/>
  <c r="DD12" i="39"/>
  <c r="DE12" i="39" s="1"/>
  <c r="DC21" i="39"/>
  <c r="DD21" i="39"/>
  <c r="DE21" i="39" s="1"/>
  <c r="DD79" i="39"/>
  <c r="DE79" i="39" s="1"/>
  <c r="DC79" i="39"/>
  <c r="DD96" i="39"/>
  <c r="DE96" i="39" s="1"/>
  <c r="DC96" i="39"/>
  <c r="DC22" i="39"/>
  <c r="DD22" i="39"/>
  <c r="DE22" i="39" s="1"/>
  <c r="DC59" i="39"/>
  <c r="DD59" i="39"/>
  <c r="DE59" i="39" s="1"/>
  <c r="DC76" i="39"/>
  <c r="DD76" i="39"/>
  <c r="DE76" i="39" s="1"/>
  <c r="DC93" i="39"/>
  <c r="DD93" i="39"/>
  <c r="DE93" i="39" s="1"/>
  <c r="DC110" i="39"/>
  <c r="DD110" i="39"/>
  <c r="DE110" i="39" s="1"/>
  <c r="DC126" i="39"/>
  <c r="DD126" i="39"/>
  <c r="DE126" i="39" s="1"/>
  <c r="DD9" i="39"/>
  <c r="DE9" i="39" s="1"/>
  <c r="DC9" i="39"/>
  <c r="DC27" i="39"/>
  <c r="DD27" i="39"/>
  <c r="DE27" i="39" s="1"/>
  <c r="DC44" i="39"/>
  <c r="DD44" i="39"/>
  <c r="DE44" i="39" s="1"/>
  <c r="DC60" i="39"/>
  <c r="DD60" i="39"/>
  <c r="DE60" i="39" s="1"/>
  <c r="DD77" i="39"/>
  <c r="DE77" i="39" s="1"/>
  <c r="DC77" i="39"/>
  <c r="DC94" i="39"/>
  <c r="DD94" i="39"/>
  <c r="DE94" i="39" s="1"/>
  <c r="DD111" i="39"/>
  <c r="DE111" i="39" s="1"/>
  <c r="DC111" i="39"/>
  <c r="DD127" i="39"/>
  <c r="DE127" i="39" s="1"/>
  <c r="DC127" i="39"/>
  <c r="DD7" i="39"/>
  <c r="DE7" i="39" s="1"/>
  <c r="DC7" i="39"/>
  <c r="DC100" i="39"/>
  <c r="DD100" i="39"/>
  <c r="DE100" i="39" s="1"/>
  <c r="DC97" i="39"/>
  <c r="DD97" i="39"/>
  <c r="DE97" i="39" s="1"/>
  <c r="DC14" i="39"/>
  <c r="DD14" i="39"/>
  <c r="DE14" i="39" s="1"/>
  <c r="DD82" i="39"/>
  <c r="DE82" i="39" s="1"/>
  <c r="DC82" i="39"/>
  <c r="DD47" i="39"/>
  <c r="DE47" i="39" s="1"/>
  <c r="DC47" i="39"/>
  <c r="DC46" i="39"/>
  <c r="DD46" i="39"/>
  <c r="DE46" i="39" s="1"/>
  <c r="DC117" i="39"/>
  <c r="DD117" i="39"/>
  <c r="DE117" i="39" s="1"/>
  <c r="DC134" i="39"/>
  <c r="DD134" i="39"/>
  <c r="DE134" i="39" s="1"/>
  <c r="DC43" i="39"/>
  <c r="DD43" i="39"/>
  <c r="DE43" i="39" s="1"/>
  <c r="DD15" i="39"/>
  <c r="DE15" i="39" s="1"/>
  <c r="DC15" i="39"/>
  <c r="DD33" i="39"/>
  <c r="DE33" i="39" s="1"/>
  <c r="DC33" i="39"/>
  <c r="DD49" i="39"/>
  <c r="DE49" i="39" s="1"/>
  <c r="DC49" i="39"/>
  <c r="DD66" i="39"/>
  <c r="DE66" i="39" s="1"/>
  <c r="DC66" i="39"/>
  <c r="DC83" i="39"/>
  <c r="DD83" i="39"/>
  <c r="DE83" i="39" s="1"/>
  <c r="DC99" i="39"/>
  <c r="DD99" i="39"/>
  <c r="DE99" i="39" s="1"/>
  <c r="DC116" i="39"/>
  <c r="DD116" i="39"/>
  <c r="DE116" i="39" s="1"/>
  <c r="DC133" i="39"/>
  <c r="DD133" i="39"/>
  <c r="DE133" i="39" s="1"/>
  <c r="T13" i="192"/>
  <c r="E66" i="193"/>
  <c r="M74" i="193"/>
  <c r="Z53" i="192"/>
  <c r="AD53" i="192"/>
  <c r="X53" i="192"/>
  <c r="AF53" i="192"/>
  <c r="AD131" i="192"/>
  <c r="X131" i="192"/>
  <c r="Z131" i="192"/>
  <c r="AF131" i="192"/>
  <c r="AF64" i="192"/>
  <c r="X64" i="192"/>
  <c r="AD64" i="192"/>
  <c r="AB64" i="192"/>
  <c r="Z64" i="192"/>
  <c r="Z137" i="192"/>
  <c r="AF137" i="192"/>
  <c r="AB137" i="192"/>
  <c r="AD137" i="192"/>
  <c r="AF70" i="192"/>
  <c r="AD70" i="192"/>
  <c r="Z70" i="192"/>
  <c r="AB70" i="192"/>
  <c r="AF57" i="192"/>
  <c r="Z57" i="192"/>
  <c r="AB57" i="192"/>
  <c r="AF22" i="192"/>
  <c r="X22" i="192"/>
  <c r="AF35" i="192"/>
  <c r="AD35" i="192"/>
  <c r="AB35" i="192"/>
  <c r="F13" i="192"/>
  <c r="J11" i="192"/>
  <c r="M23" i="193"/>
  <c r="O112" i="193"/>
  <c r="E74" i="193"/>
  <c r="I108" i="193"/>
  <c r="I66" i="193"/>
  <c r="I36" i="193"/>
  <c r="T42" i="192"/>
  <c r="X103" i="192"/>
  <c r="AF123" i="192"/>
  <c r="X123" i="192"/>
  <c r="Z123" i="192"/>
  <c r="AD123" i="192"/>
  <c r="AB61" i="192"/>
  <c r="Z61" i="192"/>
  <c r="AF61" i="192"/>
  <c r="AD61" i="192"/>
  <c r="AF112" i="192"/>
  <c r="Z112" i="192"/>
  <c r="AD112" i="192"/>
  <c r="AB112" i="192"/>
  <c r="Z49" i="192"/>
  <c r="AD49" i="192"/>
  <c r="AF49" i="192"/>
  <c r="AA8" i="192"/>
  <c r="Z31" i="192"/>
  <c r="X70" i="192"/>
  <c r="Z128" i="192"/>
  <c r="AF128" i="192"/>
  <c r="X115" i="192"/>
  <c r="AF115" i="192"/>
  <c r="Z115" i="192"/>
  <c r="AB115" i="192"/>
  <c r="AD57" i="192"/>
  <c r="AF107" i="192"/>
  <c r="Z107" i="192"/>
  <c r="AD107" i="192"/>
  <c r="Z82" i="192"/>
  <c r="AF82" i="192"/>
  <c r="AD82" i="192"/>
  <c r="AG66" i="192"/>
  <c r="D66" i="192" s="1"/>
  <c r="V12" i="192"/>
  <c r="AB106" i="192"/>
  <c r="X106" i="192"/>
  <c r="Z106" i="192"/>
  <c r="AF106" i="192"/>
  <c r="AD106" i="192"/>
  <c r="Z39" i="192"/>
  <c r="AD39" i="192"/>
  <c r="AB39" i="192"/>
  <c r="AF39" i="192"/>
  <c r="AD44" i="192"/>
  <c r="AB44" i="192"/>
  <c r="AF44" i="192"/>
  <c r="AD22" i="192"/>
  <c r="AC8" i="192"/>
  <c r="AB22" i="192"/>
  <c r="Z141" i="192"/>
  <c r="AF141" i="192"/>
  <c r="AD141" i="192"/>
  <c r="AF13" i="192"/>
  <c r="X13" i="192"/>
  <c r="AD13" i="192"/>
  <c r="H19" i="192"/>
  <c r="F12" i="192"/>
  <c r="AG16" i="192"/>
  <c r="H16" i="192" s="1"/>
  <c r="I74" i="193"/>
  <c r="X98" i="192"/>
  <c r="Z98" i="192"/>
  <c r="AD98" i="192"/>
  <c r="AF98" i="192"/>
  <c r="AD103" i="192"/>
  <c r="Z103" i="192"/>
  <c r="AF103" i="192"/>
  <c r="AB87" i="192"/>
  <c r="Z116" i="192"/>
  <c r="AF116" i="192"/>
  <c r="Z99" i="192"/>
  <c r="AF99" i="192"/>
  <c r="AD99" i="192"/>
  <c r="AB131" i="192"/>
  <c r="T12" i="192"/>
  <c r="X116" i="192"/>
  <c r="X57" i="192"/>
  <c r="X52" i="192"/>
  <c r="Z52" i="192"/>
  <c r="AF52" i="192"/>
  <c r="Z90" i="192"/>
  <c r="AF90" i="192"/>
  <c r="X90" i="192"/>
  <c r="AB90" i="192"/>
  <c r="AF95" i="192"/>
  <c r="Z95" i="192"/>
  <c r="AD95" i="192"/>
  <c r="AD27" i="192"/>
  <c r="X27" i="192"/>
  <c r="Z27" i="192"/>
  <c r="AF27" i="192"/>
  <c r="AB52" i="192"/>
  <c r="AF74" i="192"/>
  <c r="Z74" i="192"/>
  <c r="AB123" i="192"/>
  <c r="Z81" i="192"/>
  <c r="AD81" i="192"/>
  <c r="X81" i="192"/>
  <c r="AF81" i="192"/>
  <c r="Z26" i="192"/>
  <c r="AF26" i="192"/>
  <c r="X26" i="192"/>
  <c r="Z87" i="192"/>
  <c r="AD87" i="192"/>
  <c r="AF87" i="192"/>
  <c r="Z18" i="192"/>
  <c r="X18" i="192"/>
  <c r="AF18" i="192"/>
  <c r="AB18" i="192"/>
  <c r="AD18" i="192"/>
  <c r="AB26" i="192"/>
  <c r="AD133" i="192"/>
  <c r="Z133" i="192"/>
  <c r="AF133" i="192"/>
  <c r="X31" i="192"/>
  <c r="AF31" i="192"/>
  <c r="AD31" i="192"/>
  <c r="T18" i="192"/>
  <c r="D12" i="192"/>
  <c r="I70" i="193"/>
  <c r="K74" i="193"/>
  <c r="AB73" i="192"/>
  <c r="Z73" i="192"/>
  <c r="AF73" i="192"/>
  <c r="X73" i="192"/>
  <c r="AD73" i="192"/>
  <c r="AD78" i="192"/>
  <c r="Z78" i="192"/>
  <c r="AF78" i="192"/>
  <c r="AB36" i="192"/>
  <c r="AD120" i="192"/>
  <c r="Z120" i="192"/>
  <c r="AF120" i="192"/>
  <c r="AB120" i="192"/>
  <c r="AF124" i="192"/>
  <c r="AD124" i="192"/>
  <c r="Z124" i="192"/>
  <c r="AF91" i="192"/>
  <c r="Z91" i="192"/>
  <c r="AF65" i="192"/>
  <c r="X65" i="192"/>
  <c r="Z65" i="192"/>
  <c r="AB65" i="192"/>
  <c r="AB81" i="192"/>
  <c r="D18" i="14"/>
  <c r="D11" i="14"/>
  <c r="D15" i="14"/>
  <c r="D12" i="14"/>
  <c r="D10" i="14"/>
  <c r="D17" i="14"/>
  <c r="O137" i="193"/>
  <c r="M82" i="193"/>
  <c r="M52" i="193"/>
  <c r="M17" i="193"/>
  <c r="K134" i="193"/>
  <c r="O33" i="193"/>
  <c r="M38" i="193"/>
  <c r="E134" i="193"/>
  <c r="E137" i="193"/>
  <c r="E30" i="193"/>
  <c r="I134" i="193"/>
  <c r="I96" i="193"/>
  <c r="I33" i="193"/>
  <c r="O30" i="193"/>
  <c r="G137" i="193"/>
  <c r="I30" i="193"/>
  <c r="O134" i="193"/>
  <c r="E96" i="193"/>
  <c r="G35" i="193"/>
  <c r="G82" i="193"/>
  <c r="M137" i="193"/>
  <c r="I82" i="193"/>
  <c r="G44" i="193"/>
  <c r="I17" i="193"/>
  <c r="K89" i="193"/>
  <c r="M8" i="193"/>
  <c r="K138" i="193"/>
  <c r="O138" i="193"/>
  <c r="K73" i="193"/>
  <c r="O73" i="193"/>
  <c r="E73" i="193"/>
  <c r="I73" i="193"/>
  <c r="M73" i="193"/>
  <c r="O113" i="193"/>
  <c r="I113" i="193"/>
  <c r="K113" i="193"/>
  <c r="G113" i="193"/>
  <c r="M113" i="193"/>
  <c r="K44" i="193"/>
  <c r="M44" i="193"/>
  <c r="E44" i="193"/>
  <c r="I44" i="193"/>
  <c r="O77" i="193"/>
  <c r="I77" i="193"/>
  <c r="M77" i="193"/>
  <c r="K77" i="193"/>
  <c r="M26" i="193"/>
  <c r="O26" i="193"/>
  <c r="K26" i="193"/>
  <c r="E56" i="193"/>
  <c r="M56" i="193"/>
  <c r="K56" i="193"/>
  <c r="K92" i="193"/>
  <c r="M92" i="193"/>
  <c r="I92" i="193"/>
  <c r="O92" i="193"/>
  <c r="G26" i="193"/>
  <c r="K136" i="193"/>
  <c r="O136" i="193"/>
  <c r="E92" i="193"/>
  <c r="O50" i="193"/>
  <c r="G92" i="193"/>
  <c r="G75" i="193"/>
  <c r="K94" i="193"/>
  <c r="I94" i="193"/>
  <c r="E94" i="193"/>
  <c r="K38" i="193"/>
  <c r="I38" i="193"/>
  <c r="G38" i="193"/>
  <c r="E38" i="193"/>
  <c r="K123" i="193"/>
  <c r="O123" i="193"/>
  <c r="E123" i="193"/>
  <c r="M123" i="193"/>
  <c r="I123" i="193"/>
  <c r="I50" i="193"/>
  <c r="K50" i="193"/>
  <c r="M115" i="193"/>
  <c r="I115" i="193"/>
  <c r="O79" i="193"/>
  <c r="I79" i="193"/>
  <c r="K79" i="193"/>
  <c r="M79" i="193"/>
  <c r="E79" i="193"/>
  <c r="K127" i="193"/>
  <c r="M127" i="193"/>
  <c r="I127" i="193"/>
  <c r="E127" i="193"/>
  <c r="O127" i="193"/>
  <c r="K75" i="193"/>
  <c r="I75" i="193"/>
  <c r="E75" i="193"/>
  <c r="O75" i="193"/>
  <c r="O115" i="193"/>
  <c r="V127" i="192"/>
  <c r="X104" i="192"/>
  <c r="AD104" i="192"/>
  <c r="AB104" i="192"/>
  <c r="AF104" i="192"/>
  <c r="Z104" i="192"/>
  <c r="X88" i="192"/>
  <c r="AF88" i="192"/>
  <c r="AD88" i="192"/>
  <c r="Z88" i="192"/>
  <c r="AB88" i="192"/>
  <c r="W8" i="192"/>
  <c r="F18" i="192"/>
  <c r="V10" i="192"/>
  <c r="V24" i="192"/>
  <c r="F24" i="192"/>
  <c r="I5" i="114"/>
  <c r="L63" i="114"/>
  <c r="M63" i="114" s="1"/>
  <c r="L13" i="114"/>
  <c r="M13" i="114" s="1"/>
  <c r="L20" i="114"/>
  <c r="M20" i="114" s="1"/>
  <c r="L6" i="114"/>
  <c r="M6" i="114" s="1"/>
  <c r="L129" i="114"/>
  <c r="M129" i="114" s="1"/>
  <c r="L105" i="114"/>
  <c r="M105" i="114" s="1"/>
  <c r="E81" i="114"/>
  <c r="L81" i="114"/>
  <c r="M81" i="114" s="1"/>
  <c r="CM20" i="187"/>
  <c r="CN20" i="187" s="1"/>
  <c r="CM133" i="187"/>
  <c r="CN133" i="187" s="1"/>
  <c r="CM105" i="187"/>
  <c r="CN105" i="187" s="1"/>
  <c r="CM26" i="187"/>
  <c r="CN26" i="187" s="1"/>
  <c r="CM51" i="187"/>
  <c r="CN51" i="187" s="1"/>
  <c r="CM76" i="187"/>
  <c r="CN76" i="187" s="1"/>
  <c r="CM95" i="187"/>
  <c r="CN95" i="187" s="1"/>
  <c r="CM116" i="187"/>
  <c r="CN116" i="187" s="1"/>
  <c r="CM13" i="187"/>
  <c r="CN13" i="187" s="1"/>
  <c r="CM39" i="187"/>
  <c r="CN39" i="187" s="1"/>
  <c r="CM56" i="187"/>
  <c r="CN56" i="187" s="1"/>
  <c r="CM92" i="187"/>
  <c r="CN92" i="187" s="1"/>
  <c r="CM113" i="187"/>
  <c r="CN113" i="187" s="1"/>
  <c r="CM129" i="187"/>
  <c r="CN129" i="187" s="1"/>
  <c r="CM14" i="187"/>
  <c r="CN14" i="187" s="1"/>
  <c r="CM32" i="187"/>
  <c r="CN32" i="187" s="1"/>
  <c r="CM53" i="187"/>
  <c r="CN53" i="187" s="1"/>
  <c r="CM70" i="187"/>
  <c r="CN70" i="187" s="1"/>
  <c r="CM85" i="187"/>
  <c r="CN85" i="187" s="1"/>
  <c r="CM106" i="187"/>
  <c r="CN106" i="187" s="1"/>
  <c r="CM122" i="187"/>
  <c r="CN122" i="187" s="1"/>
  <c r="CM138" i="187"/>
  <c r="CN138" i="187" s="1"/>
  <c r="CM71" i="187"/>
  <c r="CN71" i="187" s="1"/>
  <c r="CM15" i="187"/>
  <c r="CN15" i="187" s="1"/>
  <c r="CM50" i="187"/>
  <c r="CN50" i="187" s="1"/>
  <c r="CM64" i="187"/>
  <c r="CN64" i="187" s="1"/>
  <c r="CM16" i="187"/>
  <c r="CN16" i="187" s="1"/>
  <c r="CM77" i="187"/>
  <c r="CN77" i="187" s="1"/>
  <c r="CM119" i="187"/>
  <c r="CN119" i="187" s="1"/>
  <c r="CM135" i="187"/>
  <c r="CN135" i="187" s="1"/>
  <c r="CM90" i="187"/>
  <c r="CN90" i="187" s="1"/>
  <c r="CM29" i="187"/>
  <c r="CN29" i="187" s="1"/>
  <c r="CM40" i="187"/>
  <c r="CN40" i="187" s="1"/>
  <c r="CM41" i="187"/>
  <c r="CN41" i="187" s="1"/>
  <c r="CM30" i="187"/>
  <c r="CN30" i="187" s="1"/>
  <c r="CM55" i="187"/>
  <c r="CN55" i="187" s="1"/>
  <c r="CM83" i="187"/>
  <c r="CN83" i="187" s="1"/>
  <c r="CM99" i="187"/>
  <c r="CN99" i="187" s="1"/>
  <c r="CM120" i="187"/>
  <c r="CN120" i="187" s="1"/>
  <c r="CM17" i="187"/>
  <c r="CN17" i="187" s="1"/>
  <c r="CM44" i="187"/>
  <c r="CN44" i="187" s="1"/>
  <c r="CM60" i="187"/>
  <c r="CN60" i="187" s="1"/>
  <c r="CM96" i="187"/>
  <c r="CN96" i="187" s="1"/>
  <c r="CM117" i="187"/>
  <c r="CN117" i="187" s="1"/>
  <c r="CM18" i="187"/>
  <c r="CN18" i="187" s="1"/>
  <c r="CM36" i="187"/>
  <c r="CN36" i="187" s="1"/>
  <c r="CM57" i="187"/>
  <c r="CN57" i="187" s="1"/>
  <c r="CM74" i="187"/>
  <c r="CN74" i="187" s="1"/>
  <c r="CM89" i="187"/>
  <c r="CN89" i="187" s="1"/>
  <c r="CM110" i="187"/>
  <c r="CN110" i="187" s="1"/>
  <c r="CM126" i="187"/>
  <c r="CN126" i="187" s="1"/>
  <c r="CM6" i="187"/>
  <c r="CN6" i="187" s="1"/>
  <c r="CM75" i="187"/>
  <c r="CN75" i="187" s="1"/>
  <c r="CM33" i="187"/>
  <c r="CN33" i="187" s="1"/>
  <c r="CM54" i="187"/>
  <c r="CN54" i="187" s="1"/>
  <c r="CM68" i="187"/>
  <c r="CN68" i="187" s="1"/>
  <c r="CM65" i="187"/>
  <c r="CN65" i="187" s="1"/>
  <c r="CM107" i="187"/>
  <c r="CN107" i="187" s="1"/>
  <c r="CM123" i="187"/>
  <c r="CN123" i="187" s="1"/>
  <c r="CM37" i="187"/>
  <c r="CN37" i="187" s="1"/>
  <c r="CM94" i="187"/>
  <c r="CN94" i="187" s="1"/>
  <c r="CM132" i="187"/>
  <c r="CN132" i="187" s="1"/>
  <c r="CM34" i="187"/>
  <c r="CN34" i="187" s="1"/>
  <c r="CM63" i="187"/>
  <c r="CN63" i="187" s="1"/>
  <c r="CM43" i="187"/>
  <c r="CN43" i="187" s="1"/>
  <c r="CM59" i="187"/>
  <c r="CN59" i="187" s="1"/>
  <c r="CM87" i="187"/>
  <c r="CN87" i="187" s="1"/>
  <c r="CM103" i="187"/>
  <c r="CN103" i="187" s="1"/>
  <c r="CM124" i="187"/>
  <c r="CN124" i="187" s="1"/>
  <c r="CM27" i="187"/>
  <c r="CN27" i="187" s="1"/>
  <c r="CM48" i="187"/>
  <c r="CN48" i="187" s="1"/>
  <c r="CM84" i="187"/>
  <c r="CN84" i="187" s="1"/>
  <c r="CM100" i="187"/>
  <c r="CN100" i="187" s="1"/>
  <c r="CM121" i="187"/>
  <c r="CN121" i="187" s="1"/>
  <c r="CM137" i="187"/>
  <c r="CN137" i="187" s="1"/>
  <c r="CM24" i="187"/>
  <c r="CN24" i="187" s="1"/>
  <c r="CM45" i="187"/>
  <c r="CN45" i="187" s="1"/>
  <c r="CM61" i="187"/>
  <c r="CN61" i="187" s="1"/>
  <c r="CM78" i="187"/>
  <c r="CN78" i="187" s="1"/>
  <c r="CM97" i="187"/>
  <c r="CN97" i="187" s="1"/>
  <c r="CM114" i="187"/>
  <c r="CN114" i="187" s="1"/>
  <c r="CM130" i="187"/>
  <c r="CN130" i="187" s="1"/>
  <c r="CM23" i="187"/>
  <c r="CN23" i="187" s="1"/>
  <c r="CM22" i="187"/>
  <c r="CN22" i="187" s="1"/>
  <c r="CM58" i="187"/>
  <c r="CN58" i="187" s="1"/>
  <c r="CM69" i="187"/>
  <c r="CN69" i="187" s="1"/>
  <c r="CM111" i="187"/>
  <c r="CN111" i="187" s="1"/>
  <c r="CM127" i="187"/>
  <c r="CN127" i="187" s="1"/>
  <c r="CM82" i="187"/>
  <c r="CN82" i="187" s="1"/>
  <c r="CM98" i="187"/>
  <c r="CN98" i="187" s="1"/>
  <c r="CM136" i="187"/>
  <c r="CN136" i="187" s="1"/>
  <c r="CM21" i="187"/>
  <c r="CN21" i="187" s="1"/>
  <c r="CM38" i="187"/>
  <c r="CN38" i="187" s="1"/>
  <c r="DA42" i="39"/>
  <c r="DB42" i="39" s="1"/>
  <c r="L43" i="114"/>
  <c r="M43" i="114" s="1"/>
  <c r="CM10" i="187"/>
  <c r="CN10" i="187" s="1"/>
  <c r="CM79" i="187"/>
  <c r="CN79" i="187" s="1"/>
  <c r="CM93" i="187"/>
  <c r="CN93" i="187" s="1"/>
  <c r="CM11" i="187"/>
  <c r="CN11" i="187" s="1"/>
  <c r="CM47" i="187"/>
  <c r="CN47" i="187" s="1"/>
  <c r="CM72" i="187"/>
  <c r="CN72" i="187" s="1"/>
  <c r="CM91" i="187"/>
  <c r="CN91" i="187" s="1"/>
  <c r="CM108" i="187"/>
  <c r="CN108" i="187" s="1"/>
  <c r="CM8" i="187"/>
  <c r="CN8" i="187" s="1"/>
  <c r="CM35" i="187"/>
  <c r="CN35" i="187" s="1"/>
  <c r="CM52" i="187"/>
  <c r="CN52" i="187" s="1"/>
  <c r="CM88" i="187"/>
  <c r="CN88" i="187" s="1"/>
  <c r="CM109" i="187"/>
  <c r="CN109" i="187" s="1"/>
  <c r="CM125" i="187"/>
  <c r="CN125" i="187" s="1"/>
  <c r="CM9" i="187"/>
  <c r="CN9" i="187" s="1"/>
  <c r="CM28" i="187"/>
  <c r="CN28" i="187" s="1"/>
  <c r="CM49" i="187"/>
  <c r="CN49" i="187" s="1"/>
  <c r="CM66" i="187"/>
  <c r="CN66" i="187" s="1"/>
  <c r="CM81" i="187"/>
  <c r="CN81" i="187" s="1"/>
  <c r="CM101" i="187"/>
  <c r="CN101" i="187" s="1"/>
  <c r="CM118" i="187"/>
  <c r="CN118" i="187" s="1"/>
  <c r="CM134" i="187"/>
  <c r="CN134" i="187" s="1"/>
  <c r="CM67" i="187"/>
  <c r="CN67" i="187" s="1"/>
  <c r="CM7" i="187"/>
  <c r="CN7" i="187" s="1"/>
  <c r="CM46" i="187"/>
  <c r="CN46" i="187" s="1"/>
  <c r="CM73" i="187"/>
  <c r="CN73" i="187" s="1"/>
  <c r="CM115" i="187"/>
  <c r="CN115" i="187" s="1"/>
  <c r="CM131" i="187"/>
  <c r="CN131" i="187" s="1"/>
  <c r="CM86" i="187"/>
  <c r="CN86" i="187" s="1"/>
  <c r="CM102" i="187"/>
  <c r="CN102" i="187" s="1"/>
  <c r="CM25" i="187"/>
  <c r="CN25" i="187" s="1"/>
  <c r="J5" i="114"/>
  <c r="K5" i="114" s="1"/>
  <c r="K6" i="114"/>
  <c r="S5" i="114"/>
  <c r="O5" i="114"/>
  <c r="E45" i="193"/>
  <c r="E14" i="193"/>
  <c r="M116" i="193"/>
  <c r="E18" i="193"/>
  <c r="I116" i="193"/>
  <c r="O74" i="193"/>
  <c r="H5" i="225"/>
  <c r="D5" i="225"/>
  <c r="X138" i="192"/>
  <c r="AB138" i="192"/>
  <c r="Z138" i="192"/>
  <c r="AF138" i="192"/>
  <c r="AD138" i="192"/>
  <c r="Z71" i="192"/>
  <c r="X71" i="192"/>
  <c r="AD71" i="192"/>
  <c r="AB71" i="192"/>
  <c r="AF71" i="192"/>
  <c r="Z54" i="192"/>
  <c r="AD54" i="192"/>
  <c r="X54" i="192"/>
  <c r="AB54" i="192"/>
  <c r="AF54" i="192"/>
  <c r="Z19" i="192"/>
  <c r="AF19" i="192"/>
  <c r="AB19" i="192"/>
  <c r="X19" i="192"/>
  <c r="AD19" i="192"/>
  <c r="Z14" i="192"/>
  <c r="AD14" i="192"/>
  <c r="X14" i="192"/>
  <c r="AB14" i="192"/>
  <c r="AF14" i="192"/>
  <c r="Z130" i="192"/>
  <c r="X130" i="192"/>
  <c r="AF130" i="192"/>
  <c r="AD130" i="192"/>
  <c r="AB130" i="192"/>
  <c r="Z114" i="192"/>
  <c r="AB114" i="192"/>
  <c r="X114" i="192"/>
  <c r="AF114" i="192"/>
  <c r="AD114" i="192"/>
  <c r="AF89" i="192"/>
  <c r="Z89" i="192"/>
  <c r="AD89" i="192"/>
  <c r="X89" i="192"/>
  <c r="AB89" i="192"/>
  <c r="X59" i="192"/>
  <c r="AF59" i="192"/>
  <c r="AB59" i="192"/>
  <c r="AD59" i="192"/>
  <c r="Z25" i="192"/>
  <c r="AB25" i="192"/>
  <c r="AF25" i="192"/>
  <c r="X25" i="192"/>
  <c r="AD25" i="192"/>
  <c r="Z11" i="192"/>
  <c r="AD11" i="192"/>
  <c r="AB11" i="192"/>
  <c r="AF11" i="192"/>
  <c r="X11" i="192"/>
  <c r="Z134" i="192"/>
  <c r="AB134" i="192"/>
  <c r="X134" i="192"/>
  <c r="AD134" i="192"/>
  <c r="AF134" i="192"/>
  <c r="Z117" i="192"/>
  <c r="AB117" i="192"/>
  <c r="X117" i="192"/>
  <c r="AF117" i="192"/>
  <c r="AD117" i="192"/>
  <c r="X83" i="192"/>
  <c r="AB83" i="192"/>
  <c r="AF83" i="192"/>
  <c r="Z83" i="192"/>
  <c r="AD83" i="192"/>
  <c r="X67" i="192"/>
  <c r="AD67" i="192"/>
  <c r="AF67" i="192"/>
  <c r="AB67" i="192"/>
  <c r="Z67" i="192"/>
  <c r="X50" i="192"/>
  <c r="Z50" i="192"/>
  <c r="AF50" i="192"/>
  <c r="AD50" i="192"/>
  <c r="AB50" i="192"/>
  <c r="AF58" i="192"/>
  <c r="X58" i="192"/>
  <c r="AD58" i="192"/>
  <c r="Z58" i="192"/>
  <c r="AB58" i="192"/>
  <c r="X32" i="192"/>
  <c r="AF32" i="192"/>
  <c r="Z32" i="192"/>
  <c r="AD32" i="192"/>
  <c r="AB32" i="192"/>
  <c r="X135" i="192"/>
  <c r="Z135" i="192"/>
  <c r="AF135" i="192"/>
  <c r="AB135" i="192"/>
  <c r="AD135" i="192"/>
  <c r="Z118" i="192"/>
  <c r="AF118" i="192"/>
  <c r="X118" i="192"/>
  <c r="AB118" i="192"/>
  <c r="AD118" i="192"/>
  <c r="X97" i="192"/>
  <c r="AF97" i="192"/>
  <c r="Z97" i="192"/>
  <c r="AD97" i="192"/>
  <c r="AB97" i="192"/>
  <c r="X51" i="192"/>
  <c r="Z51" i="192"/>
  <c r="AD51" i="192"/>
  <c r="AF51" i="192"/>
  <c r="AB51" i="192"/>
  <c r="Z33" i="192"/>
  <c r="X33" i="192"/>
  <c r="AF33" i="192"/>
  <c r="AD33" i="192"/>
  <c r="X129" i="192"/>
  <c r="Z129" i="192"/>
  <c r="AF129" i="192"/>
  <c r="AD129" i="192"/>
  <c r="AB129" i="192"/>
  <c r="X113" i="192"/>
  <c r="AB113" i="192"/>
  <c r="Z113" i="192"/>
  <c r="AF113" i="192"/>
  <c r="AD113" i="192"/>
  <c r="X79" i="192"/>
  <c r="AF79" i="192"/>
  <c r="AB79" i="192"/>
  <c r="Z79" i="192"/>
  <c r="AD79" i="192"/>
  <c r="Z62" i="192"/>
  <c r="AD62" i="192"/>
  <c r="AB62" i="192"/>
  <c r="X62" i="192"/>
  <c r="AF62" i="192"/>
  <c r="Z45" i="192"/>
  <c r="AD45" i="192"/>
  <c r="AB45" i="192"/>
  <c r="X45" i="192"/>
  <c r="AF45" i="192"/>
  <c r="Z41" i="192"/>
  <c r="X41" i="192"/>
  <c r="AF41" i="192"/>
  <c r="AD41" i="192"/>
  <c r="AB41" i="192"/>
  <c r="Z28" i="192"/>
  <c r="AF28" i="192"/>
  <c r="X28" i="192"/>
  <c r="AD28" i="192"/>
  <c r="AB28" i="192"/>
  <c r="Z139" i="192"/>
  <c r="AB139" i="192"/>
  <c r="AD139" i="192"/>
  <c r="X139" i="192"/>
  <c r="AF139" i="192"/>
  <c r="X126" i="192"/>
  <c r="Z126" i="192"/>
  <c r="AB126" i="192"/>
  <c r="AD126" i="192"/>
  <c r="AF126" i="192"/>
  <c r="Z110" i="192"/>
  <c r="X110" i="192"/>
  <c r="AD110" i="192"/>
  <c r="AB110" i="192"/>
  <c r="AF110" i="192"/>
  <c r="X80" i="192"/>
  <c r="Z80" i="192"/>
  <c r="AD80" i="192"/>
  <c r="AB80" i="192"/>
  <c r="AF80" i="192"/>
  <c r="Z15" i="192"/>
  <c r="AB15" i="192"/>
  <c r="AF15" i="192"/>
  <c r="AD15" i="192"/>
  <c r="Z125" i="192"/>
  <c r="AF125" i="192"/>
  <c r="AD125" i="192"/>
  <c r="AB125" i="192"/>
  <c r="X125" i="192"/>
  <c r="Z109" i="192"/>
  <c r="X109" i="192"/>
  <c r="AF109" i="192"/>
  <c r="AD109" i="192"/>
  <c r="AB109" i="192"/>
  <c r="X75" i="192"/>
  <c r="AF75" i="192"/>
  <c r="Z75" i="192"/>
  <c r="AB75" i="192"/>
  <c r="AD75" i="192"/>
  <c r="Z121" i="192"/>
  <c r="AB121" i="192"/>
  <c r="X121" i="192"/>
  <c r="AF121" i="192"/>
  <c r="AD121" i="192"/>
  <c r="X37" i="192"/>
  <c r="AF37" i="192"/>
  <c r="Z37" i="192"/>
  <c r="AD37" i="192"/>
  <c r="AB37" i="192"/>
  <c r="X105" i="192"/>
  <c r="AF105" i="192"/>
  <c r="AD105" i="192"/>
  <c r="AB105" i="192"/>
  <c r="Z93" i="192"/>
  <c r="AF93" i="192"/>
  <c r="X93" i="192"/>
  <c r="AD93" i="192"/>
  <c r="AB93" i="192"/>
  <c r="AF72" i="192"/>
  <c r="Z72" i="192"/>
  <c r="AD72" i="192"/>
  <c r="X72" i="192"/>
  <c r="AB72" i="192"/>
  <c r="Z55" i="192"/>
  <c r="AF55" i="192"/>
  <c r="AD55" i="192"/>
  <c r="AB55" i="192"/>
  <c r="X55" i="192"/>
  <c r="Z38" i="192"/>
  <c r="AD38" i="192"/>
  <c r="AB38" i="192"/>
  <c r="AF38" i="192"/>
  <c r="AB20" i="192"/>
  <c r="AD20" i="192"/>
  <c r="Z20" i="192"/>
  <c r="AF20" i="192"/>
  <c r="X20" i="192"/>
  <c r="H127" i="192"/>
  <c r="T82" i="192"/>
  <c r="D13" i="192"/>
  <c r="H13" i="192"/>
  <c r="T99" i="192"/>
  <c r="H99" i="192"/>
  <c r="V89" i="192"/>
  <c r="H89" i="192"/>
  <c r="T89" i="192"/>
  <c r="F89" i="192"/>
  <c r="J89" i="192"/>
  <c r="D89" i="192"/>
  <c r="T25" i="192"/>
  <c r="H25" i="192"/>
  <c r="V25" i="192"/>
  <c r="J25" i="192"/>
  <c r="F25" i="192"/>
  <c r="D25" i="192"/>
  <c r="F96" i="192"/>
  <c r="J96" i="192"/>
  <c r="H96" i="192"/>
  <c r="V87" i="192"/>
  <c r="T87" i="192"/>
  <c r="J87" i="192"/>
  <c r="F87" i="192"/>
  <c r="H87" i="192"/>
  <c r="D87" i="192"/>
  <c r="J39" i="192"/>
  <c r="T39" i="192"/>
  <c r="H39" i="192"/>
  <c r="V39" i="192"/>
  <c r="F39" i="192"/>
  <c r="V106" i="192"/>
  <c r="F106" i="192"/>
  <c r="H106" i="192"/>
  <c r="J106" i="192"/>
  <c r="T106" i="192"/>
  <c r="V91" i="192"/>
  <c r="H91" i="192"/>
  <c r="T91" i="192"/>
  <c r="D91" i="192"/>
  <c r="F91" i="192"/>
  <c r="F36" i="192"/>
  <c r="J36" i="192"/>
  <c r="T36" i="192"/>
  <c r="V36" i="192"/>
  <c r="H36" i="192"/>
  <c r="D36" i="192"/>
  <c r="H104" i="192"/>
  <c r="V104" i="192"/>
  <c r="T104" i="192"/>
  <c r="D104" i="192"/>
  <c r="J104" i="192"/>
  <c r="F104" i="192"/>
  <c r="F90" i="192"/>
  <c r="J90" i="192"/>
  <c r="D90" i="192"/>
  <c r="F30" i="192"/>
  <c r="V30" i="192"/>
  <c r="J30" i="192"/>
  <c r="D30" i="192"/>
  <c r="T17" i="192"/>
  <c r="F17" i="192"/>
  <c r="H17" i="192"/>
  <c r="D17" i="192"/>
  <c r="J17" i="192"/>
  <c r="N84" i="192"/>
  <c r="L16" i="192"/>
  <c r="AG8" i="186"/>
  <c r="AW8" i="186"/>
  <c r="AQ8" i="186"/>
  <c r="AV15" i="186"/>
  <c r="AG15" i="186"/>
  <c r="D4" i="14"/>
  <c r="D76" i="14"/>
  <c r="D16" i="14"/>
  <c r="D35" i="14"/>
  <c r="D13" i="14"/>
  <c r="D19" i="14"/>
  <c r="C21" i="14"/>
  <c r="D9" i="14"/>
  <c r="D3" i="14"/>
  <c r="D5" i="14"/>
  <c r="D38" i="14"/>
  <c r="D34" i="14"/>
  <c r="D32" i="14"/>
  <c r="F5" i="225"/>
  <c r="M36" i="193"/>
  <c r="O120" i="193"/>
  <c r="O29" i="193"/>
  <c r="I112" i="193"/>
  <c r="E86" i="193"/>
  <c r="M86" i="193"/>
  <c r="O86" i="193"/>
  <c r="G86" i="193"/>
  <c r="K86" i="193"/>
  <c r="C13" i="193"/>
  <c r="K57" i="193"/>
  <c r="M57" i="193"/>
  <c r="G57" i="193"/>
  <c r="E57" i="193"/>
  <c r="O57" i="193"/>
  <c r="I57" i="193"/>
  <c r="J5" i="193"/>
  <c r="G42" i="193"/>
  <c r="M42" i="193"/>
  <c r="E42" i="193"/>
  <c r="K42" i="193"/>
  <c r="O42" i="193"/>
  <c r="I42" i="193"/>
  <c r="E49" i="193"/>
  <c r="K49" i="193"/>
  <c r="O49" i="193"/>
  <c r="I49" i="193"/>
  <c r="G49" i="193"/>
  <c r="M49" i="193"/>
  <c r="G12" i="193"/>
  <c r="I12" i="193"/>
  <c r="K12" i="193"/>
  <c r="M12" i="193"/>
  <c r="O12" i="193"/>
  <c r="E12" i="193"/>
  <c r="E102" i="193"/>
  <c r="I102" i="193"/>
  <c r="G102" i="193"/>
  <c r="K102" i="193"/>
  <c r="M102" i="193"/>
  <c r="O59" i="193"/>
  <c r="M67" i="193"/>
  <c r="G67" i="193"/>
  <c r="I67" i="193"/>
  <c r="E67" i="193"/>
  <c r="K67" i="193"/>
  <c r="N5" i="193"/>
  <c r="P81" i="193"/>
  <c r="M81" i="193" s="1"/>
  <c r="M83" i="193"/>
  <c r="I83" i="193"/>
  <c r="G83" i="193"/>
  <c r="O83" i="193"/>
  <c r="E83" i="193"/>
  <c r="E139" i="193"/>
  <c r="G139" i="193"/>
  <c r="I139" i="193"/>
  <c r="M139" i="193"/>
  <c r="K139" i="193"/>
  <c r="O139" i="193"/>
  <c r="C129" i="193"/>
  <c r="C105" i="193"/>
  <c r="G64" i="193"/>
  <c r="M64" i="193"/>
  <c r="O64" i="193"/>
  <c r="I64" i="193"/>
  <c r="E64" i="193"/>
  <c r="P63" i="193"/>
  <c r="G63" i="193" s="1"/>
  <c r="G51" i="193"/>
  <c r="O51" i="193"/>
  <c r="E51" i="193"/>
  <c r="K51" i="193"/>
  <c r="E16" i="193"/>
  <c r="O16" i="193"/>
  <c r="K16" i="193"/>
  <c r="G16" i="193"/>
  <c r="M16" i="193"/>
  <c r="C6" i="193"/>
  <c r="M120" i="193"/>
  <c r="G120" i="193"/>
  <c r="K120" i="193"/>
  <c r="I120" i="193"/>
  <c r="M112" i="193"/>
  <c r="K112" i="193"/>
  <c r="G112" i="193"/>
  <c r="G99" i="193"/>
  <c r="O99" i="193"/>
  <c r="M99" i="193"/>
  <c r="K99" i="193"/>
  <c r="E99" i="193"/>
  <c r="G70" i="193"/>
  <c r="M70" i="193"/>
  <c r="K70" i="193"/>
  <c r="O70" i="193"/>
  <c r="K61" i="193"/>
  <c r="M61" i="193"/>
  <c r="I61" i="193"/>
  <c r="E61" i="193"/>
  <c r="O61" i="193"/>
  <c r="G61" i="193"/>
  <c r="C43" i="193"/>
  <c r="D5" i="193"/>
  <c r="O37" i="193"/>
  <c r="G37" i="193"/>
  <c r="M37" i="193"/>
  <c r="E37" i="193"/>
  <c r="I37" i="193"/>
  <c r="L5" i="193"/>
  <c r="G60" i="193"/>
  <c r="E60" i="193"/>
  <c r="I60" i="193"/>
  <c r="O60" i="193"/>
  <c r="K60" i="193"/>
  <c r="M53" i="193"/>
  <c r="O53" i="193"/>
  <c r="I53" i="193"/>
  <c r="K53" i="193"/>
  <c r="G53" i="193"/>
  <c r="G122" i="193"/>
  <c r="K122" i="193"/>
  <c r="E122" i="193"/>
  <c r="M122" i="193"/>
  <c r="O122" i="193"/>
  <c r="O110" i="193"/>
  <c r="E110" i="193"/>
  <c r="G110" i="193"/>
  <c r="I110" i="193"/>
  <c r="K110" i="193"/>
  <c r="M110" i="193"/>
  <c r="M89" i="193"/>
  <c r="E89" i="193"/>
  <c r="G89" i="193"/>
  <c r="O89" i="193"/>
  <c r="G59" i="193"/>
  <c r="E59" i="193"/>
  <c r="M59" i="193"/>
  <c r="K59" i="193"/>
  <c r="K21" i="193"/>
  <c r="G21" i="193"/>
  <c r="O21" i="193"/>
  <c r="P20" i="193"/>
  <c r="E20" i="193" s="1"/>
  <c r="E21" i="193"/>
  <c r="M21" i="193"/>
  <c r="H5" i="193"/>
  <c r="O124" i="193"/>
  <c r="M124" i="193"/>
  <c r="K124" i="193"/>
  <c r="G124" i="193"/>
  <c r="M103" i="193"/>
  <c r="O103" i="193"/>
  <c r="I103" i="193"/>
  <c r="K103" i="193"/>
  <c r="G103" i="193"/>
  <c r="E103" i="193"/>
  <c r="K87" i="193"/>
  <c r="G87" i="193"/>
  <c r="M87" i="193"/>
  <c r="O87" i="193"/>
  <c r="O31" i="193"/>
  <c r="E31" i="193"/>
  <c r="G31" i="193"/>
  <c r="M31" i="193"/>
  <c r="I31" i="193"/>
  <c r="K31" i="193"/>
  <c r="M9" i="193"/>
  <c r="K9" i="193"/>
  <c r="I9" i="193"/>
  <c r="G9" i="193"/>
  <c r="O9" i="193"/>
  <c r="E9" i="193"/>
  <c r="G117" i="193"/>
  <c r="O117" i="193"/>
  <c r="K117" i="193"/>
  <c r="I117" i="193"/>
  <c r="E117" i="193"/>
  <c r="I15" i="193"/>
  <c r="E15" i="193"/>
  <c r="G15" i="193"/>
  <c r="K15" i="193"/>
  <c r="O15" i="193"/>
  <c r="E131" i="193"/>
  <c r="M131" i="193"/>
  <c r="O131" i="193"/>
  <c r="P129" i="193"/>
  <c r="I129" i="193" s="1"/>
  <c r="K131" i="193"/>
  <c r="G131" i="193"/>
  <c r="O126" i="193"/>
  <c r="M126" i="193"/>
  <c r="K126" i="193"/>
  <c r="E126" i="193"/>
  <c r="G126" i="193"/>
  <c r="O118" i="193"/>
  <c r="I118" i="193"/>
  <c r="M118" i="193"/>
  <c r="G118" i="193"/>
  <c r="E118" i="193"/>
  <c r="K118" i="193"/>
  <c r="K93" i="193"/>
  <c r="E93" i="193"/>
  <c r="O93" i="193"/>
  <c r="G93" i="193"/>
  <c r="M93" i="193"/>
  <c r="G76" i="193"/>
  <c r="E76" i="193"/>
  <c r="O76" i="193"/>
  <c r="K76" i="193"/>
  <c r="M68" i="193"/>
  <c r="G68" i="193"/>
  <c r="E68" i="193"/>
  <c r="K68" i="193"/>
  <c r="C63" i="193"/>
  <c r="M55" i="193"/>
  <c r="I55" i="193"/>
  <c r="K55" i="193"/>
  <c r="O55" i="193"/>
  <c r="G55" i="193"/>
  <c r="E55" i="193"/>
  <c r="M34" i="193"/>
  <c r="K34" i="193"/>
  <c r="P32" i="193"/>
  <c r="G32" i="193" s="1"/>
  <c r="E34" i="193"/>
  <c r="O34" i="193"/>
  <c r="I34" i="193"/>
  <c r="G34" i="193"/>
  <c r="E25" i="193"/>
  <c r="G25" i="193"/>
  <c r="M25" i="193"/>
  <c r="O25" i="193"/>
  <c r="K25" i="193"/>
  <c r="I25" i="193"/>
  <c r="C20" i="193"/>
  <c r="G11" i="193"/>
  <c r="E11" i="193"/>
  <c r="O11" i="193"/>
  <c r="M11" i="193"/>
  <c r="K11" i="193"/>
  <c r="G133" i="193"/>
  <c r="M133" i="193"/>
  <c r="O133" i="193"/>
  <c r="I133" i="193"/>
  <c r="K133" i="193"/>
  <c r="E133" i="193"/>
  <c r="O128" i="193"/>
  <c r="E128" i="193"/>
  <c r="M128" i="193"/>
  <c r="I128" i="193"/>
  <c r="G128" i="193"/>
  <c r="G95" i="193"/>
  <c r="K95" i="193"/>
  <c r="M95" i="193"/>
  <c r="E87" i="193"/>
  <c r="M78" i="193"/>
  <c r="O78" i="193"/>
  <c r="G78" i="193"/>
  <c r="K78" i="193"/>
  <c r="O45" i="193"/>
  <c r="G45" i="193"/>
  <c r="P43" i="193"/>
  <c r="K43" i="193" s="1"/>
  <c r="K45" i="193"/>
  <c r="I45" i="193"/>
  <c r="K23" i="193"/>
  <c r="G23" i="193"/>
  <c r="E23" i="193"/>
  <c r="G22" i="193"/>
  <c r="I22" i="193"/>
  <c r="E22" i="193"/>
  <c r="M22" i="193"/>
  <c r="O22" i="193"/>
  <c r="K22" i="193"/>
  <c r="I121" i="193"/>
  <c r="M121" i="193"/>
  <c r="G121" i="193"/>
  <c r="E121" i="193"/>
  <c r="K121" i="193"/>
  <c r="E98" i="193"/>
  <c r="M98" i="193"/>
  <c r="I98" i="193"/>
  <c r="G98" i="193"/>
  <c r="K98" i="193"/>
  <c r="I62" i="193"/>
  <c r="M62" i="193"/>
  <c r="E62" i="193"/>
  <c r="K62" i="193"/>
  <c r="G62" i="193"/>
  <c r="O62" i="193"/>
  <c r="O88" i="193"/>
  <c r="G88" i="193"/>
  <c r="I88" i="193"/>
  <c r="K88" i="193"/>
  <c r="E88" i="193"/>
  <c r="M117" i="193"/>
  <c r="M15" i="193"/>
  <c r="O98" i="193"/>
  <c r="E48" i="193"/>
  <c r="G48" i="193"/>
  <c r="M48" i="193"/>
  <c r="I48" i="193"/>
  <c r="K48" i="193"/>
  <c r="O46" i="193"/>
  <c r="G46" i="193"/>
  <c r="E46" i="193"/>
  <c r="K46" i="193"/>
  <c r="I46" i="193"/>
  <c r="O68" i="193"/>
  <c r="E78" i="193"/>
  <c r="G69" i="193"/>
  <c r="M69" i="193"/>
  <c r="I69" i="193"/>
  <c r="O69" i="193"/>
  <c r="K69" i="193"/>
  <c r="E69" i="193"/>
  <c r="O135" i="193"/>
  <c r="M135" i="193"/>
  <c r="G135" i="193"/>
  <c r="E135" i="193"/>
  <c r="K135" i="193"/>
  <c r="I124" i="193"/>
  <c r="M106" i="193"/>
  <c r="E106" i="193"/>
  <c r="P105" i="193"/>
  <c r="E105" i="193" s="1"/>
  <c r="I106" i="193"/>
  <c r="G106" i="193"/>
  <c r="O106" i="193"/>
  <c r="E101" i="193"/>
  <c r="G101" i="193"/>
  <c r="M101" i="193"/>
  <c r="O101" i="193"/>
  <c r="K101" i="193"/>
  <c r="I95" i="193"/>
  <c r="G85" i="193"/>
  <c r="O85" i="193"/>
  <c r="I85" i="193"/>
  <c r="M85" i="193"/>
  <c r="E85" i="193"/>
  <c r="K85" i="193"/>
  <c r="I76" i="193"/>
  <c r="M72" i="193"/>
  <c r="E72" i="193"/>
  <c r="G72" i="193"/>
  <c r="K72" i="193"/>
  <c r="O72" i="193"/>
  <c r="I51" i="193"/>
  <c r="C32" i="193"/>
  <c r="K29" i="193"/>
  <c r="E29" i="193"/>
  <c r="G29" i="193"/>
  <c r="M29" i="193"/>
  <c r="I23" i="193"/>
  <c r="K7" i="193"/>
  <c r="M7" i="193"/>
  <c r="I7" i="193"/>
  <c r="E7" i="193"/>
  <c r="P6" i="193"/>
  <c r="M6" i="193" s="1"/>
  <c r="O7" i="193"/>
  <c r="G7" i="193"/>
  <c r="G116" i="193"/>
  <c r="K116" i="193"/>
  <c r="O116" i="193"/>
  <c r="G108" i="193"/>
  <c r="K108" i="193"/>
  <c r="O108" i="193"/>
  <c r="M108" i="193"/>
  <c r="G91" i="193"/>
  <c r="I91" i="193"/>
  <c r="E91" i="193"/>
  <c r="M91" i="193"/>
  <c r="O91" i="193"/>
  <c r="K91" i="193"/>
  <c r="C81" i="193"/>
  <c r="G66" i="193"/>
  <c r="O66" i="193"/>
  <c r="K66" i="193"/>
  <c r="E53" i="193"/>
  <c r="K40" i="193"/>
  <c r="M40" i="193"/>
  <c r="I40" i="193"/>
  <c r="E40" i="193"/>
  <c r="G40" i="193"/>
  <c r="O40" i="193"/>
  <c r="K36" i="193"/>
  <c r="O36" i="193"/>
  <c r="G36" i="193"/>
  <c r="M18" i="193"/>
  <c r="I18" i="193"/>
  <c r="K18" i="193"/>
  <c r="G18" i="193"/>
  <c r="M14" i="193"/>
  <c r="P13" i="193"/>
  <c r="M13" i="193" s="1"/>
  <c r="O14" i="193"/>
  <c r="G14" i="193"/>
  <c r="K14" i="193"/>
  <c r="K37" i="193"/>
  <c r="F127" i="192"/>
  <c r="D19" i="192"/>
  <c r="T19" i="192"/>
  <c r="H18" i="192"/>
  <c r="F11" i="192"/>
  <c r="H11" i="192"/>
  <c r="H10" i="192"/>
  <c r="D10" i="192"/>
  <c r="T73" i="192"/>
  <c r="H73" i="192"/>
  <c r="J73" i="192"/>
  <c r="D73" i="192"/>
  <c r="F73" i="192"/>
  <c r="T47" i="192"/>
  <c r="V47" i="192"/>
  <c r="D47" i="192"/>
  <c r="J47" i="192"/>
  <c r="F47" i="192"/>
  <c r="AG46" i="192"/>
  <c r="V46" i="192" s="1"/>
  <c r="H47" i="192"/>
  <c r="D18" i="192"/>
  <c r="V18" i="192"/>
  <c r="V11" i="192"/>
  <c r="AG9" i="192"/>
  <c r="F9" i="192" s="1"/>
  <c r="H93" i="192"/>
  <c r="F93" i="192"/>
  <c r="J93" i="192"/>
  <c r="D93" i="192"/>
  <c r="V93" i="192"/>
  <c r="J82" i="192"/>
  <c r="H82" i="192"/>
  <c r="F82" i="192"/>
  <c r="D82" i="192"/>
  <c r="J65" i="192"/>
  <c r="T65" i="192"/>
  <c r="F65" i="192"/>
  <c r="H65" i="192"/>
  <c r="D65" i="192"/>
  <c r="J18" i="192"/>
  <c r="J10" i="192"/>
  <c r="H132" i="192"/>
  <c r="D132" i="192"/>
  <c r="J132" i="192"/>
  <c r="V132" i="192"/>
  <c r="F132" i="192"/>
  <c r="T132" i="192"/>
  <c r="H85" i="192"/>
  <c r="V85" i="192"/>
  <c r="T85" i="192"/>
  <c r="AG84" i="192"/>
  <c r="J85" i="192"/>
  <c r="F85" i="192"/>
  <c r="D85" i="192"/>
  <c r="H61" i="192"/>
  <c r="F61" i="192"/>
  <c r="D61" i="192"/>
  <c r="J61" i="192"/>
  <c r="T61" i="192"/>
  <c r="AG108" i="192"/>
  <c r="V108" i="192" s="1"/>
  <c r="T127" i="192"/>
  <c r="J127" i="192"/>
  <c r="T128" i="192"/>
  <c r="J122" i="192"/>
  <c r="F128" i="192"/>
  <c r="J128" i="192"/>
  <c r="D128" i="192"/>
  <c r="H128" i="192"/>
  <c r="J9" i="192"/>
  <c r="F122" i="192"/>
  <c r="D122" i="192"/>
  <c r="H122" i="192"/>
  <c r="V16" i="192"/>
  <c r="V122" i="192"/>
  <c r="N23" i="192"/>
  <c r="L23" i="192"/>
  <c r="M8" i="192"/>
  <c r="N35" i="192"/>
  <c r="L35" i="192"/>
  <c r="L108" i="192"/>
  <c r="AG131" i="186"/>
  <c r="AS15" i="186"/>
  <c r="AQ131" i="186"/>
  <c r="AV131" i="186"/>
  <c r="AX8" i="186"/>
  <c r="AT107" i="186"/>
  <c r="AV65" i="186"/>
  <c r="AU8" i="186"/>
  <c r="AW45" i="186"/>
  <c r="AW22" i="186"/>
  <c r="AR131" i="186"/>
  <c r="AU22" i="186"/>
  <c r="AX45" i="186"/>
  <c r="AG45" i="186"/>
  <c r="AW65" i="186"/>
  <c r="AQ22" i="186"/>
  <c r="AG65" i="186"/>
  <c r="AV107" i="186"/>
  <c r="AT83" i="186"/>
  <c r="AU34" i="186"/>
  <c r="AV83" i="186"/>
  <c r="AT8" i="186"/>
  <c r="AG22" i="186"/>
  <c r="AX15" i="186"/>
  <c r="AX22" i="186"/>
  <c r="AX34" i="186"/>
  <c r="AR8" i="186"/>
  <c r="AU65" i="186"/>
  <c r="AU45" i="186"/>
  <c r="AQ34" i="186"/>
  <c r="AV34" i="186"/>
  <c r="AW83" i="186"/>
  <c r="AT65" i="186"/>
  <c r="AR22" i="186"/>
  <c r="AS45" i="186"/>
  <c r="AS22" i="186"/>
  <c r="AW34" i="186"/>
  <c r="AT34" i="186"/>
  <c r="AR15" i="186"/>
  <c r="AU131" i="186"/>
  <c r="AW131" i="186"/>
  <c r="AG34" i="186"/>
  <c r="AG83" i="186"/>
  <c r="AX83" i="186"/>
  <c r="AX131" i="186"/>
  <c r="AQ6" i="186"/>
  <c r="AW107" i="186"/>
  <c r="AX107" i="186"/>
  <c r="AP131" i="186"/>
  <c r="AU6" i="186"/>
  <c r="AG107" i="186"/>
  <c r="AX6" i="186"/>
  <c r="AX65" i="186"/>
  <c r="AT6" i="186"/>
  <c r="AV22" i="186"/>
  <c r="AQ65" i="186"/>
  <c r="AP65" i="186"/>
  <c r="AT22" i="186"/>
  <c r="AR34" i="186"/>
  <c r="AT45" i="186"/>
  <c r="AU15" i="186"/>
  <c r="AU107" i="186"/>
  <c r="AS65" i="186"/>
  <c r="AU83" i="186"/>
  <c r="AS83" i="186"/>
  <c r="AG6" i="186"/>
  <c r="BH6" i="186" s="1"/>
  <c r="BI6" i="186" s="1"/>
  <c r="AQ83" i="186"/>
  <c r="AQ107" i="186"/>
  <c r="AR83" i="186"/>
  <c r="AV6" i="186"/>
  <c r="AR65" i="186"/>
  <c r="AS6" i="186"/>
  <c r="AQ45" i="186"/>
  <c r="AW6" i="186"/>
  <c r="AV8" i="186"/>
  <c r="AS107" i="186"/>
  <c r="AS34" i="186"/>
  <c r="AT131" i="186"/>
  <c r="AR107" i="186"/>
  <c r="AW15" i="186"/>
  <c r="AI15" i="186"/>
  <c r="AR6" i="186"/>
  <c r="AS131" i="186"/>
  <c r="AS8" i="186"/>
  <c r="AV45" i="186"/>
  <c r="AR45" i="186"/>
  <c r="AP83" i="186"/>
  <c r="AL15" i="186"/>
  <c r="AY103" i="186"/>
  <c r="AQ15" i="186"/>
  <c r="AP34" i="186"/>
  <c r="AT15" i="186"/>
  <c r="AY91" i="186"/>
  <c r="AE15" i="186"/>
  <c r="AI34" i="186"/>
  <c r="AH131" i="186"/>
  <c r="AP107" i="186"/>
  <c r="AP45" i="186"/>
  <c r="AY108" i="186"/>
  <c r="AY29" i="186"/>
  <c r="AY12" i="186"/>
  <c r="AY117" i="186"/>
  <c r="AY102" i="186"/>
  <c r="AF22" i="186"/>
  <c r="AY136" i="186"/>
  <c r="AF34" i="186"/>
  <c r="AN15" i="186"/>
  <c r="AN34" i="186"/>
  <c r="AK34" i="186"/>
  <c r="AY72" i="186"/>
  <c r="AY112" i="186"/>
  <c r="AY86" i="186"/>
  <c r="AI131" i="186"/>
  <c r="AY101" i="186"/>
  <c r="AY73" i="186"/>
  <c r="AK15" i="186"/>
  <c r="AN22" i="186"/>
  <c r="AY92" i="186"/>
  <c r="AY24" i="186"/>
  <c r="AY38" i="186"/>
  <c r="AY126" i="186"/>
  <c r="AY133" i="186"/>
  <c r="AY19" i="186"/>
  <c r="AJ15" i="186"/>
  <c r="AY32" i="186"/>
  <c r="AY53" i="186"/>
  <c r="AY98" i="186"/>
  <c r="AY78" i="186"/>
  <c r="AY31" i="186"/>
  <c r="AY93" i="186"/>
  <c r="AY114" i="186"/>
  <c r="AY104" i="186"/>
  <c r="AY135" i="186"/>
  <c r="AY44" i="186"/>
  <c r="AK83" i="186"/>
  <c r="AC65" i="186"/>
  <c r="AY111" i="186"/>
  <c r="AH107" i="186"/>
  <c r="AH45" i="186"/>
  <c r="AY75" i="186"/>
  <c r="AY141" i="186"/>
  <c r="AY21" i="186"/>
  <c r="AY138" i="186"/>
  <c r="AY56" i="186"/>
  <c r="AY74" i="186"/>
  <c r="AY60" i="186"/>
  <c r="AI65" i="186"/>
  <c r="AY69" i="186"/>
  <c r="AY40" i="186"/>
  <c r="AY17" i="186"/>
  <c r="AY25" i="186"/>
  <c r="AY13" i="186"/>
  <c r="AY134" i="186"/>
  <c r="AN45" i="186"/>
  <c r="AC22" i="186"/>
  <c r="AJ34" i="186"/>
  <c r="AE45" i="186"/>
  <c r="AP15" i="186"/>
  <c r="AD15" i="186"/>
  <c r="AY71" i="186"/>
  <c r="AO8" i="186"/>
  <c r="AJ131" i="186"/>
  <c r="AY139" i="186"/>
  <c r="AY82" i="186"/>
  <c r="AY140" i="186"/>
  <c r="AY137" i="186"/>
  <c r="AY23" i="186"/>
  <c r="AY116" i="186"/>
  <c r="AY14" i="186"/>
  <c r="AY33" i="186"/>
  <c r="AY97" i="186"/>
  <c r="AY95" i="186"/>
  <c r="AY129" i="186"/>
  <c r="AY81" i="186"/>
  <c r="AY51" i="186"/>
  <c r="AY123" i="186"/>
  <c r="AY67" i="186"/>
  <c r="AY16" i="186"/>
  <c r="AY11" i="186"/>
  <c r="AY124" i="186"/>
  <c r="AM45" i="186"/>
  <c r="AY127" i="186"/>
  <c r="AY125" i="186"/>
  <c r="AY70" i="186"/>
  <c r="AY113" i="186"/>
  <c r="AY89" i="186"/>
  <c r="AJ45" i="186"/>
  <c r="AK131" i="186"/>
  <c r="AY55" i="186"/>
  <c r="AY94" i="186"/>
  <c r="AK65" i="186"/>
  <c r="AY96" i="186"/>
  <c r="AY27" i="186"/>
  <c r="AY39" i="186"/>
  <c r="AY77" i="186"/>
  <c r="AY48" i="186"/>
  <c r="AN107" i="186"/>
  <c r="AF83" i="186"/>
  <c r="AY30" i="186"/>
  <c r="AY118" i="186"/>
  <c r="AM131" i="186"/>
  <c r="AY63" i="186"/>
  <c r="AY120" i="186"/>
  <c r="AY128" i="186"/>
  <c r="AY79" i="186"/>
  <c r="AY99" i="186"/>
  <c r="AY87" i="186"/>
  <c r="AY28" i="186"/>
  <c r="AY106" i="186"/>
  <c r="AY76" i="186"/>
  <c r="AY88" i="186"/>
  <c r="AY61" i="186"/>
  <c r="AY47" i="186"/>
  <c r="AY20" i="186"/>
  <c r="AE22" i="186"/>
  <c r="AY109" i="186"/>
  <c r="AC107" i="186"/>
  <c r="AD45" i="186"/>
  <c r="AY49" i="186"/>
  <c r="AF65" i="186"/>
  <c r="AF107" i="186"/>
  <c r="AH83" i="186"/>
  <c r="AY105" i="186"/>
  <c r="AY62" i="186"/>
  <c r="AN131" i="186"/>
  <c r="AJ107" i="186"/>
  <c r="AL131" i="186"/>
  <c r="AO6" i="186"/>
  <c r="AO15" i="186"/>
  <c r="AL22" i="186"/>
  <c r="AH8" i="186"/>
  <c r="AH6" i="186"/>
  <c r="BH7" i="186" s="1"/>
  <c r="BI7" i="186" s="1"/>
  <c r="AM34" i="186"/>
  <c r="AM107" i="186"/>
  <c r="AY43" i="186"/>
  <c r="AE34" i="186"/>
  <c r="AO65" i="186"/>
  <c r="AY50" i="186"/>
  <c r="AC15" i="186"/>
  <c r="AH15" i="186"/>
  <c r="AE8" i="186"/>
  <c r="AE6" i="186"/>
  <c r="BH4" i="186" s="1"/>
  <c r="BI4" i="186" s="1"/>
  <c r="AL34" i="186"/>
  <c r="AH22" i="186"/>
  <c r="AC6" i="186"/>
  <c r="BH2" i="186" s="1"/>
  <c r="BI2" i="186" s="1"/>
  <c r="AC8" i="186"/>
  <c r="AP6" i="186"/>
  <c r="AP8" i="186"/>
  <c r="AI8" i="186"/>
  <c r="AI6" i="186"/>
  <c r="BH8" i="186" s="1"/>
  <c r="BI8" i="186" s="1"/>
  <c r="AO34" i="186"/>
  <c r="AJ22" i="186"/>
  <c r="AO45" i="186"/>
  <c r="AL45" i="186"/>
  <c r="AH34" i="186"/>
  <c r="AY35" i="186"/>
  <c r="AN65" i="186"/>
  <c r="AY80" i="186"/>
  <c r="AD83" i="186"/>
  <c r="AD107" i="186"/>
  <c r="AJ8" i="186"/>
  <c r="AJ6" i="186"/>
  <c r="BH9" i="186" s="1"/>
  <c r="BI9" i="186" s="1"/>
  <c r="AY132" i="186"/>
  <c r="AD131" i="186"/>
  <c r="AY119" i="186"/>
  <c r="AY57" i="186"/>
  <c r="AM8" i="186"/>
  <c r="AM6" i="186"/>
  <c r="AK107" i="186"/>
  <c r="AI107" i="186"/>
  <c r="AY100" i="186"/>
  <c r="AM65" i="186"/>
  <c r="AY9" i="186"/>
  <c r="AY85" i="186"/>
  <c r="AN8" i="186"/>
  <c r="AN6" i="186"/>
  <c r="AY130" i="186"/>
  <c r="AY110" i="186"/>
  <c r="AJ65" i="186"/>
  <c r="AY52" i="186"/>
  <c r="AY54" i="186"/>
  <c r="AJ83" i="186"/>
  <c r="AH65" i="186"/>
  <c r="AY26" i="186"/>
  <c r="AI83" i="186"/>
  <c r="AK8" i="186"/>
  <c r="AK6" i="186"/>
  <c r="BH10" i="186" s="1"/>
  <c r="BI10" i="186" s="1"/>
  <c r="AF15" i="186"/>
  <c r="AF45" i="186"/>
  <c r="AY41" i="186"/>
  <c r="AN83" i="186"/>
  <c r="AY64" i="186"/>
  <c r="AD65" i="186"/>
  <c r="AY68" i="186"/>
  <c r="AM15" i="186"/>
  <c r="AC131" i="186"/>
  <c r="AK22" i="186"/>
  <c r="AF8" i="186"/>
  <c r="AF6" i="186"/>
  <c r="BH5" i="186" s="1"/>
  <c r="BI5" i="186" s="1"/>
  <c r="AD8" i="186"/>
  <c r="AD6" i="186"/>
  <c r="BH3" i="186" s="1"/>
  <c r="BI3" i="186" s="1"/>
  <c r="AI45" i="186"/>
  <c r="AD34" i="186"/>
  <c r="AY122" i="186"/>
  <c r="AY18" i="186"/>
  <c r="AY46" i="186"/>
  <c r="AC45" i="186"/>
  <c r="AC83" i="186"/>
  <c r="AY84" i="186"/>
  <c r="AM83" i="186"/>
  <c r="AY121" i="186"/>
  <c r="AO22" i="186"/>
  <c r="AL8" i="186"/>
  <c r="AL6" i="186"/>
  <c r="BH11" i="186" s="1"/>
  <c r="BI11" i="186" s="1"/>
  <c r="AF131" i="186"/>
  <c r="AI22" i="186"/>
  <c r="AY37" i="186"/>
  <c r="AK45" i="186"/>
  <c r="AY10" i="186"/>
  <c r="AY36" i="186"/>
  <c r="AC34" i="186"/>
  <c r="AL65" i="186"/>
  <c r="AL107" i="186"/>
  <c r="AY59" i="186"/>
  <c r="AO83" i="186"/>
  <c r="AY66" i="186"/>
  <c r="AE65" i="186"/>
  <c r="AO107" i="186"/>
  <c r="AE83" i="186"/>
  <c r="AY42" i="186"/>
  <c r="AY115" i="186"/>
  <c r="AO131" i="186"/>
  <c r="AE107" i="186"/>
  <c r="AP22" i="186"/>
  <c r="AE131" i="186"/>
  <c r="AY90" i="186"/>
  <c r="AM22" i="186"/>
  <c r="AL83" i="186"/>
  <c r="AD22" i="186"/>
  <c r="AY58" i="186"/>
  <c r="AI45" i="228"/>
  <c r="AK15" i="228"/>
  <c r="X8" i="228"/>
  <c r="AG65" i="228"/>
  <c r="AH45" i="228"/>
  <c r="AC65" i="228"/>
  <c r="AI22" i="228"/>
  <c r="AL131" i="228"/>
  <c r="AM139" i="228"/>
  <c r="AM137" i="228"/>
  <c r="AF131" i="228"/>
  <c r="Z131" i="228"/>
  <c r="X22" i="228"/>
  <c r="AD22" i="228"/>
  <c r="AG45" i="228"/>
  <c r="AC45" i="228"/>
  <c r="AG34" i="228"/>
  <c r="AE22" i="228"/>
  <c r="AD131" i="228"/>
  <c r="AM78" i="228"/>
  <c r="AF45" i="228"/>
  <c r="AM50" i="228"/>
  <c r="AE131" i="228"/>
  <c r="AB131" i="228"/>
  <c r="AG131" i="228"/>
  <c r="Y131" i="228"/>
  <c r="AI131" i="228"/>
  <c r="AC131" i="228"/>
  <c r="V131" i="228"/>
  <c r="AH131" i="228"/>
  <c r="AJ131" i="228"/>
  <c r="AH22" i="228"/>
  <c r="Z15" i="228"/>
  <c r="AM141" i="228"/>
  <c r="X131" i="228"/>
  <c r="AM69" i="228"/>
  <c r="AM48" i="228"/>
  <c r="AE45" i="228"/>
  <c r="AC34" i="228"/>
  <c r="AB15" i="228"/>
  <c r="W131" i="228"/>
  <c r="Z34" i="228"/>
  <c r="X34" i="228"/>
  <c r="Z45" i="228"/>
  <c r="W22" i="228"/>
  <c r="AL34" i="228"/>
  <c r="AJ34" i="228"/>
  <c r="AB45" i="228"/>
  <c r="AB22" i="228"/>
  <c r="AE65" i="228"/>
  <c r="V34" i="228"/>
  <c r="AC6" i="228"/>
  <c r="AM140" i="228"/>
  <c r="AM114" i="228"/>
  <c r="AM82" i="228"/>
  <c r="AM72" i="228"/>
  <c r="AM63" i="228"/>
  <c r="AM54" i="228"/>
  <c r="AJ45" i="228"/>
  <c r="AM27" i="228"/>
  <c r="AG22" i="228"/>
  <c r="AE34" i="228"/>
  <c r="Z107" i="228"/>
  <c r="AM135" i="228"/>
  <c r="AM26" i="228"/>
  <c r="AM52" i="228"/>
  <c r="AM106" i="228"/>
  <c r="AM98" i="228"/>
  <c r="AD83" i="228"/>
  <c r="Y65" i="228"/>
  <c r="AM70" i="228"/>
  <c r="W15" i="228"/>
  <c r="AM136" i="228"/>
  <c r="AM58" i="228"/>
  <c r="AM138" i="228"/>
  <c r="AM74" i="228"/>
  <c r="AC107" i="228"/>
  <c r="AM103" i="228"/>
  <c r="AM60" i="228"/>
  <c r="AH83" i="228"/>
  <c r="AF6" i="228"/>
  <c r="AM105" i="228"/>
  <c r="AM126" i="228"/>
  <c r="AM133" i="228"/>
  <c r="V107" i="228"/>
  <c r="AM122" i="228"/>
  <c r="X45" i="228"/>
  <c r="AF107" i="228"/>
  <c r="AM81" i="228"/>
  <c r="AF83" i="228"/>
  <c r="AB65" i="228"/>
  <c r="X6" i="228"/>
  <c r="AU6" i="228" s="1"/>
  <c r="AV6" i="228" s="1"/>
  <c r="AE6" i="228"/>
  <c r="AU11" i="228" s="1"/>
  <c r="AV11" i="228" s="1"/>
  <c r="AC22" i="228"/>
  <c r="AM118" i="228"/>
  <c r="AM116" i="228"/>
  <c r="AM36" i="228"/>
  <c r="AM119" i="228"/>
  <c r="AD34" i="228"/>
  <c r="AL6" i="228"/>
  <c r="AU17" i="228" s="1"/>
  <c r="AV17" i="228" s="1"/>
  <c r="AG15" i="228"/>
  <c r="AM91" i="228"/>
  <c r="AC15" i="228"/>
  <c r="AM86" i="228"/>
  <c r="AJ15" i="228"/>
  <c r="Z6" i="228"/>
  <c r="AU4" i="228" s="1"/>
  <c r="AV4" i="228" s="1"/>
  <c r="AU7" i="228"/>
  <c r="AV7" i="228" s="1"/>
  <c r="AM104" i="228"/>
  <c r="AM110" i="228"/>
  <c r="AA22" i="228"/>
  <c r="AE107" i="228"/>
  <c r="AG107" i="228"/>
  <c r="AE83" i="228"/>
  <c r="AM92" i="228"/>
  <c r="AL22" i="228"/>
  <c r="AM111" i="228"/>
  <c r="AI34" i="228"/>
  <c r="AA65" i="228"/>
  <c r="AK83" i="228"/>
  <c r="AM112" i="228"/>
  <c r="AG6" i="228"/>
  <c r="AM79" i="228"/>
  <c r="AM89" i="228"/>
  <c r="AM87" i="228"/>
  <c r="W65" i="228"/>
  <c r="AM75" i="228"/>
  <c r="AM71" i="228"/>
  <c r="AM67" i="228"/>
  <c r="AJ65" i="228"/>
  <c r="AD45" i="228"/>
  <c r="AF34" i="228"/>
  <c r="AM33" i="228"/>
  <c r="AM25" i="228"/>
  <c r="AM134" i="228"/>
  <c r="AL65" i="228"/>
  <c r="AF65" i="228"/>
  <c r="AC83" i="228"/>
  <c r="AM95" i="228"/>
  <c r="AH107" i="228"/>
  <c r="AL107" i="228"/>
  <c r="AM115" i="228"/>
  <c r="AE15" i="228"/>
  <c r="AM21" i="228"/>
  <c r="AH34" i="228"/>
  <c r="AM20" i="228"/>
  <c r="AF8" i="228"/>
  <c r="AM102" i="228"/>
  <c r="AM99" i="228"/>
  <c r="AB107" i="228"/>
  <c r="AM127" i="228"/>
  <c r="AM121" i="228"/>
  <c r="AM117" i="228"/>
  <c r="AM129" i="228"/>
  <c r="AM17" i="228"/>
  <c r="AH15" i="228"/>
  <c r="AI6" i="228"/>
  <c r="AU13" i="228" s="1"/>
  <c r="AV13" i="228" s="1"/>
  <c r="AI8" i="228"/>
  <c r="AA83" i="228"/>
  <c r="AK22" i="228"/>
  <c r="AM12" i="228"/>
  <c r="V15" i="228"/>
  <c r="AM16" i="228"/>
  <c r="AK65" i="228"/>
  <c r="AB8" i="228"/>
  <c r="AB6" i="228"/>
  <c r="AU10" i="228" s="1"/>
  <c r="AV10" i="228" s="1"/>
  <c r="AM53" i="228"/>
  <c r="AD8" i="228"/>
  <c r="AD6" i="228"/>
  <c r="AF15" i="228"/>
  <c r="AK131" i="228"/>
  <c r="AM10" i="228"/>
  <c r="AM43" i="228"/>
  <c r="AM56" i="228"/>
  <c r="AM88" i="228"/>
  <c r="AM132" i="228"/>
  <c r="Y45" i="228"/>
  <c r="AM46" i="228"/>
  <c r="W45" i="228"/>
  <c r="AM55" i="228"/>
  <c r="AM24" i="228"/>
  <c r="AM62" i="228"/>
  <c r="AI65" i="228"/>
  <c r="AM96" i="228"/>
  <c r="AJ107" i="228"/>
  <c r="AM28" i="228"/>
  <c r="AM128" i="228"/>
  <c r="Z22" i="228"/>
  <c r="AA131" i="228"/>
  <c r="AM9" i="228"/>
  <c r="V8" i="228"/>
  <c r="AL15" i="228"/>
  <c r="V6" i="228"/>
  <c r="AV2" i="228" s="1"/>
  <c r="AM125" i="228"/>
  <c r="V83" i="228"/>
  <c r="AM101" i="228"/>
  <c r="AL83" i="228"/>
  <c r="X83" i="228"/>
  <c r="AM90" i="228"/>
  <c r="X65" i="228"/>
  <c r="AM80" i="228"/>
  <c r="AM61" i="228"/>
  <c r="AL45" i="228"/>
  <c r="AM37" i="228"/>
  <c r="AM31" i="228"/>
  <c r="V22" i="228"/>
  <c r="AM23" i="228"/>
  <c r="AM97" i="228"/>
  <c r="AG83" i="228"/>
  <c r="AM68" i="228"/>
  <c r="AD65" i="228"/>
  <c r="AI83" i="228"/>
  <c r="X107" i="228"/>
  <c r="AM130" i="228"/>
  <c r="AB34" i="228"/>
  <c r="AM35" i="228"/>
  <c r="W34" i="228"/>
  <c r="X15" i="228"/>
  <c r="AM100" i="228"/>
  <c r="AM124" i="228"/>
  <c r="Y22" i="228"/>
  <c r="AM120" i="228"/>
  <c r="AM18" i="228"/>
  <c r="AM39" i="228"/>
  <c r="AM51" i="228"/>
  <c r="AE8" i="228"/>
  <c r="AK45" i="228"/>
  <c r="Z8" i="228"/>
  <c r="AM42" i="228"/>
  <c r="AM94" i="228"/>
  <c r="AM49" i="228"/>
  <c r="AM44" i="228"/>
  <c r="W107" i="228"/>
  <c r="AM108" i="228"/>
  <c r="AF22" i="228"/>
  <c r="AM30" i="228"/>
  <c r="AJ22" i="228"/>
  <c r="W6" i="228"/>
  <c r="AU5" i="228" s="1"/>
  <c r="AV5" i="228" s="1"/>
  <c r="W8" i="228"/>
  <c r="AM14" i="228"/>
  <c r="AH8" i="228"/>
  <c r="AH6" i="228"/>
  <c r="AM47" i="228"/>
  <c r="AJ8" i="228"/>
  <c r="AJ6" i="228"/>
  <c r="AU15" i="228" s="1"/>
  <c r="AV15" i="228" s="1"/>
  <c r="AM41" i="228"/>
  <c r="AI15" i="228"/>
  <c r="AD107" i="228"/>
  <c r="AM93" i="228"/>
  <c r="Z83" i="228"/>
  <c r="AB83" i="228"/>
  <c r="V65" i="228"/>
  <c r="AM66" i="228"/>
  <c r="AM77" i="228"/>
  <c r="Z65" i="228"/>
  <c r="AM73" i="228"/>
  <c r="AM64" i="228"/>
  <c r="AM59" i="228"/>
  <c r="V45" i="228"/>
  <c r="Y34" i="228"/>
  <c r="AM40" i="228"/>
  <c r="AM29" i="228"/>
  <c r="AK8" i="228"/>
  <c r="AK6" i="228"/>
  <c r="AI107" i="228"/>
  <c r="Y83" i="228"/>
  <c r="AM85" i="228"/>
  <c r="AM84" i="228"/>
  <c r="W83" i="228"/>
  <c r="AM76" i="228"/>
  <c r="AH65" i="228"/>
  <c r="AM123" i="228"/>
  <c r="AM32" i="228"/>
  <c r="AJ83" i="228"/>
  <c r="Y107" i="228"/>
  <c r="AM109" i="228"/>
  <c r="AM113" i="228"/>
  <c r="Y6" i="228"/>
  <c r="AU3" i="228" s="1"/>
  <c r="AV3" i="228" s="1"/>
  <c r="Y8" i="228"/>
  <c r="AM38" i="228"/>
  <c r="Y15" i="228"/>
  <c r="AD15" i="228"/>
  <c r="AK107" i="228"/>
  <c r="AK34" i="228"/>
  <c r="AL8" i="228"/>
  <c r="AA107" i="228"/>
  <c r="AM57" i="228"/>
  <c r="AG8" i="228"/>
  <c r="AA34" i="228"/>
  <c r="AA45" i="228"/>
  <c r="AM13" i="228"/>
  <c r="AC8" i="228"/>
  <c r="AA15" i="228"/>
  <c r="AM19" i="228"/>
  <c r="AA8" i="228"/>
  <c r="AA6" i="228"/>
  <c r="AM11" i="228"/>
  <c r="D75" i="14"/>
  <c r="D82" i="14"/>
  <c r="D72" i="14"/>
  <c r="D79" i="14"/>
  <c r="D78" i="14"/>
  <c r="D74" i="14"/>
  <c r="D73" i="14"/>
  <c r="D81" i="14"/>
  <c r="D77" i="14"/>
  <c r="D40" i="14"/>
  <c r="D28" i="14"/>
  <c r="D33" i="14"/>
  <c r="D31" i="14"/>
  <c r="C51" i="14"/>
  <c r="D30" i="14"/>
  <c r="D39" i="14"/>
  <c r="D27" i="14"/>
  <c r="H39" i="14"/>
  <c r="D37" i="14"/>
  <c r="D29" i="14"/>
  <c r="CJ5" i="187"/>
  <c r="CK5" i="187" s="1"/>
  <c r="AS5" i="222"/>
  <c r="AT5" i="222" s="1"/>
  <c r="F25" i="222" s="1"/>
  <c r="F5" i="114"/>
  <c r="CJ31" i="187"/>
  <c r="CK31" i="187" s="1"/>
  <c r="AS8" i="222"/>
  <c r="G32" i="114"/>
  <c r="CJ62" i="187"/>
  <c r="CK62" i="187" s="1"/>
  <c r="AS10" i="222"/>
  <c r="G63" i="114"/>
  <c r="CJ104" i="187"/>
  <c r="CK104" i="187" s="1"/>
  <c r="AS12" i="222"/>
  <c r="G105" i="114"/>
  <c r="BK6" i="222"/>
  <c r="CJ80" i="187"/>
  <c r="CK80" i="187" s="1"/>
  <c r="AS11" i="222"/>
  <c r="G81" i="114"/>
  <c r="CJ128" i="187"/>
  <c r="CK128" i="187" s="1"/>
  <c r="AS13" i="222"/>
  <c r="G129" i="114"/>
  <c r="CJ12" i="187"/>
  <c r="CK12" i="187" s="1"/>
  <c r="G13" i="114"/>
  <c r="AS6" i="222"/>
  <c r="CJ19" i="187"/>
  <c r="CK19" i="187" s="1"/>
  <c r="G20" i="114"/>
  <c r="AS7" i="222"/>
  <c r="CJ42" i="187"/>
  <c r="CK42" i="187" s="1"/>
  <c r="AS9" i="222"/>
  <c r="G43" i="114"/>
  <c r="AA6" i="222"/>
  <c r="C36" i="222" s="1"/>
  <c r="AA10" i="222"/>
  <c r="AB10" i="222" s="1"/>
  <c r="E13" i="114"/>
  <c r="E63" i="114"/>
  <c r="DA62" i="39"/>
  <c r="DB62" i="39" s="1"/>
  <c r="DA5" i="39"/>
  <c r="DB5" i="39" s="1"/>
  <c r="AA5" i="222"/>
  <c r="E6" i="114"/>
  <c r="AA11" i="222"/>
  <c r="AB11" i="222" s="1"/>
  <c r="AA9" i="222"/>
  <c r="AB9" i="222" s="1"/>
  <c r="BK9" i="222"/>
  <c r="DA80" i="39"/>
  <c r="DB80" i="39" s="1"/>
  <c r="E43" i="114"/>
  <c r="DA104" i="39"/>
  <c r="DB104" i="39" s="1"/>
  <c r="AA12" i="222"/>
  <c r="E105" i="114"/>
  <c r="DA128" i="39"/>
  <c r="DB128" i="39" s="1"/>
  <c r="AA13" i="222"/>
  <c r="E129" i="114"/>
  <c r="DA31" i="39"/>
  <c r="DB31" i="39" s="1"/>
  <c r="AA8" i="222"/>
  <c r="E32" i="114"/>
  <c r="DA19" i="39"/>
  <c r="DB19" i="39" s="1"/>
  <c r="D5" i="114"/>
  <c r="E20" i="114"/>
  <c r="AA7" i="222"/>
  <c r="P8" i="192" l="1"/>
  <c r="AH8" i="192"/>
  <c r="X8" i="192" s="1"/>
  <c r="R8" i="192"/>
  <c r="V9" i="192"/>
  <c r="J108" i="192"/>
  <c r="D9" i="192"/>
  <c r="H9" i="192"/>
  <c r="J16" i="192"/>
  <c r="BT31" i="234"/>
  <c r="BU31" i="234" s="1"/>
  <c r="BQ4" i="234"/>
  <c r="BT4" i="234" s="1"/>
  <c r="BU4" i="234" s="1"/>
  <c r="BR104" i="234"/>
  <c r="BS104" i="234" s="1"/>
  <c r="BT80" i="234"/>
  <c r="BU80" i="234" s="1"/>
  <c r="BR80" i="234"/>
  <c r="BS80" i="234" s="1"/>
  <c r="BT5" i="234"/>
  <c r="BU5" i="234" s="1"/>
  <c r="BR5" i="234"/>
  <c r="BS5" i="234" s="1"/>
  <c r="AV12" i="235"/>
  <c r="AW12" i="235" s="1"/>
  <c r="AT12" i="235"/>
  <c r="AU12" i="235" s="1"/>
  <c r="AV42" i="235"/>
  <c r="AW42" i="235" s="1"/>
  <c r="AT42" i="235"/>
  <c r="AU42" i="235" s="1"/>
  <c r="BT12" i="234"/>
  <c r="BU12" i="234" s="1"/>
  <c r="BS12" i="234"/>
  <c r="BT19" i="234"/>
  <c r="BU19" i="234" s="1"/>
  <c r="BS19" i="234"/>
  <c r="AV62" i="235"/>
  <c r="AW62" i="235" s="1"/>
  <c r="AT62" i="235"/>
  <c r="AU62" i="235" s="1"/>
  <c r="BT42" i="234"/>
  <c r="BU42" i="234" s="1"/>
  <c r="BS42" i="234"/>
  <c r="AV128" i="235"/>
  <c r="AW128" i="235" s="1"/>
  <c r="AT128" i="235"/>
  <c r="AU128" i="235" s="1"/>
  <c r="AS4" i="235"/>
  <c r="BS62" i="234"/>
  <c r="BT62" i="234"/>
  <c r="BU62" i="234" s="1"/>
  <c r="AV80" i="235"/>
  <c r="AW80" i="235" s="1"/>
  <c r="AT80" i="235"/>
  <c r="AU80" i="235" s="1"/>
  <c r="AV104" i="235"/>
  <c r="AW104" i="235" s="1"/>
  <c r="AT104" i="235"/>
  <c r="AU104" i="235" s="1"/>
  <c r="AV19" i="235"/>
  <c r="AW19" i="235" s="1"/>
  <c r="AT19" i="235"/>
  <c r="AU19" i="235" s="1"/>
  <c r="BT104" i="234"/>
  <c r="BU104" i="234" s="1"/>
  <c r="AV31" i="235"/>
  <c r="AW31" i="235" s="1"/>
  <c r="AT31" i="235"/>
  <c r="AU31" i="235" s="1"/>
  <c r="AF46" i="192"/>
  <c r="X46" i="192"/>
  <c r="Z46" i="192"/>
  <c r="AB46" i="192"/>
  <c r="V66" i="192"/>
  <c r="H66" i="192"/>
  <c r="X66" i="192"/>
  <c r="AB66" i="192"/>
  <c r="AF66" i="192"/>
  <c r="AB23" i="192"/>
  <c r="AF23" i="192"/>
  <c r="X23" i="192"/>
  <c r="AD66" i="192"/>
  <c r="Z23" i="192"/>
  <c r="O81" i="193"/>
  <c r="T16" i="192"/>
  <c r="T9" i="192"/>
  <c r="D16" i="192"/>
  <c r="D35" i="192"/>
  <c r="F16" i="192"/>
  <c r="T108" i="192"/>
  <c r="F66" i="192"/>
  <c r="V23" i="192"/>
  <c r="T35" i="192"/>
  <c r="D23" i="192"/>
  <c r="H35" i="192"/>
  <c r="F35" i="192"/>
  <c r="V35" i="192"/>
  <c r="C89" i="162"/>
  <c r="CL104" i="187"/>
  <c r="CL80" i="187"/>
  <c r="CL42" i="187"/>
  <c r="CL12" i="187"/>
  <c r="CL31" i="187"/>
  <c r="CL5" i="187"/>
  <c r="CL128" i="187"/>
  <c r="CL19" i="187"/>
  <c r="CL62" i="187"/>
  <c r="I20" i="193"/>
  <c r="T23" i="192"/>
  <c r="F23" i="192"/>
  <c r="H23" i="192"/>
  <c r="DD31" i="39"/>
  <c r="DE31" i="39" s="1"/>
  <c r="DC31" i="39"/>
  <c r="DD104" i="39"/>
  <c r="DE104" i="39" s="1"/>
  <c r="DC104" i="39"/>
  <c r="DD42" i="39"/>
  <c r="DE42" i="39" s="1"/>
  <c r="DC42" i="39"/>
  <c r="DD80" i="39"/>
  <c r="DE80" i="39" s="1"/>
  <c r="DC80" i="39"/>
  <c r="DD5" i="39"/>
  <c r="DE5" i="39" s="1"/>
  <c r="DC5" i="39"/>
  <c r="DC62" i="39"/>
  <c r="DD62" i="39"/>
  <c r="DE62" i="39" s="1"/>
  <c r="DC19" i="39"/>
  <c r="DD19" i="39"/>
  <c r="DE19" i="39" s="1"/>
  <c r="DD128" i="39"/>
  <c r="DE128" i="39" s="1"/>
  <c r="DC128" i="39"/>
  <c r="AF8" i="192"/>
  <c r="AJ4" i="192"/>
  <c r="AD8" i="192"/>
  <c r="T66" i="192"/>
  <c r="J66" i="192"/>
  <c r="AB8" i="192"/>
  <c r="AI34" i="114"/>
  <c r="F108" i="192"/>
  <c r="Z8" i="192"/>
  <c r="CM42" i="187"/>
  <c r="CN42" i="187" s="1"/>
  <c r="CM128" i="187"/>
  <c r="CN128" i="187" s="1"/>
  <c r="CM80" i="187"/>
  <c r="CN80" i="187" s="1"/>
  <c r="CM62" i="187"/>
  <c r="CN62" i="187" s="1"/>
  <c r="CM19" i="187"/>
  <c r="CN19" i="187" s="1"/>
  <c r="CM12" i="187"/>
  <c r="CN12" i="187" s="1"/>
  <c r="CM104" i="187"/>
  <c r="CN104" i="187" s="1"/>
  <c r="CM5" i="187"/>
  <c r="CN5" i="187" s="1"/>
  <c r="CM31" i="187"/>
  <c r="CN31" i="187" s="1"/>
  <c r="O20" i="193"/>
  <c r="K129" i="193"/>
  <c r="G101" i="14"/>
  <c r="E43" i="193"/>
  <c r="M105" i="193"/>
  <c r="E6" i="193"/>
  <c r="E13" i="193"/>
  <c r="K105" i="193"/>
  <c r="O32" i="193"/>
  <c r="I32" i="193"/>
  <c r="M32" i="193"/>
  <c r="E129" i="193"/>
  <c r="K81" i="193"/>
  <c r="O105" i="193"/>
  <c r="G105" i="193"/>
  <c r="I105" i="193"/>
  <c r="M43" i="193"/>
  <c r="O63" i="193"/>
  <c r="M20" i="193"/>
  <c r="M63" i="193"/>
  <c r="C5" i="193"/>
  <c r="P5" i="193"/>
  <c r="M5" i="193" s="1"/>
  <c r="G6" i="193"/>
  <c r="K6" i="193"/>
  <c r="O6" i="193"/>
  <c r="O43" i="193"/>
  <c r="E63" i="193"/>
  <c r="G129" i="193"/>
  <c r="O129" i="193"/>
  <c r="M129" i="193"/>
  <c r="K32" i="193"/>
  <c r="E32" i="193"/>
  <c r="E81" i="193"/>
  <c r="O13" i="193"/>
  <c r="K13" i="193"/>
  <c r="G13" i="193"/>
  <c r="I13" i="193"/>
  <c r="G43" i="193"/>
  <c r="I43" i="193"/>
  <c r="K63" i="193"/>
  <c r="I6" i="193"/>
  <c r="G20" i="193"/>
  <c r="K20" i="193"/>
  <c r="I63" i="193"/>
  <c r="G81" i="193"/>
  <c r="I81" i="193"/>
  <c r="D84" i="192"/>
  <c r="T84" i="192"/>
  <c r="F84" i="192"/>
  <c r="V84" i="192"/>
  <c r="H84" i="192"/>
  <c r="J84" i="192"/>
  <c r="T46" i="192"/>
  <c r="F46" i="192"/>
  <c r="H46" i="192"/>
  <c r="D46" i="192"/>
  <c r="J46" i="192"/>
  <c r="D108" i="192"/>
  <c r="H108" i="192"/>
  <c r="AG8" i="192"/>
  <c r="V8" i="192" s="1"/>
  <c r="N8" i="192"/>
  <c r="L8" i="192"/>
  <c r="AG7" i="186"/>
  <c r="AW7" i="186"/>
  <c r="AX7" i="186"/>
  <c r="AT7" i="186"/>
  <c r="AU7" i="186"/>
  <c r="AQ7" i="186"/>
  <c r="AV7" i="186"/>
  <c r="AR7" i="186"/>
  <c r="AS7" i="186"/>
  <c r="AY107" i="186"/>
  <c r="AY45" i="186"/>
  <c r="AY83" i="186"/>
  <c r="AY65" i="186"/>
  <c r="AM7" i="186"/>
  <c r="AY15" i="186"/>
  <c r="AY34" i="186"/>
  <c r="AF7" i="186"/>
  <c r="AK7" i="186"/>
  <c r="AH7" i="186"/>
  <c r="AY8" i="186"/>
  <c r="AY22" i="186"/>
  <c r="AC7" i="186"/>
  <c r="AD7" i="186"/>
  <c r="AY131" i="186"/>
  <c r="AJ7" i="186"/>
  <c r="AI7" i="186"/>
  <c r="AE7" i="186"/>
  <c r="AO7" i="186"/>
  <c r="AL7" i="186"/>
  <c r="AN7" i="186"/>
  <c r="AP7" i="186"/>
  <c r="AM15" i="228"/>
  <c r="V7" i="228"/>
  <c r="AL7" i="228"/>
  <c r="AH7" i="228"/>
  <c r="AD7" i="228"/>
  <c r="AK7" i="228"/>
  <c r="AE7" i="228"/>
  <c r="AM22" i="228"/>
  <c r="AC7" i="228"/>
  <c r="AM107" i="228"/>
  <c r="Z7" i="228"/>
  <c r="AM45" i="228"/>
  <c r="AG7" i="228"/>
  <c r="AM83" i="228"/>
  <c r="AM65" i="228"/>
  <c r="AJ7" i="228"/>
  <c r="AM131" i="228"/>
  <c r="AA7" i="228"/>
  <c r="W7" i="228"/>
  <c r="X7" i="228"/>
  <c r="AF7" i="228"/>
  <c r="AI7" i="228"/>
  <c r="AM8" i="228"/>
  <c r="AM34" i="228"/>
  <c r="Y7" i="228"/>
  <c r="AB7" i="228"/>
  <c r="D60" i="14"/>
  <c r="D63" i="14"/>
  <c r="D61" i="14"/>
  <c r="D59" i="14"/>
  <c r="D58" i="14"/>
  <c r="D62" i="14"/>
  <c r="D57" i="14"/>
  <c r="E25" i="222"/>
  <c r="S31" i="16"/>
  <c r="S30" i="16" s="1"/>
  <c r="CJ4" i="187"/>
  <c r="G5" i="114"/>
  <c r="AI32" i="114" s="1"/>
  <c r="P7" i="80"/>
  <c r="P6" i="80" s="1"/>
  <c r="H17" i="80" s="1"/>
  <c r="AS4" i="222"/>
  <c r="AT4" i="222" s="1"/>
  <c r="BK10" i="222"/>
  <c r="E58" i="222"/>
  <c r="AT8" i="222"/>
  <c r="F58" i="222" s="1"/>
  <c r="E114" i="222"/>
  <c r="AT13" i="222"/>
  <c r="F114" i="222" s="1"/>
  <c r="E103" i="222"/>
  <c r="AT12" i="222"/>
  <c r="F103" i="222" s="1"/>
  <c r="E70" i="222"/>
  <c r="AT9" i="222"/>
  <c r="F70" i="222" s="1"/>
  <c r="E92" i="222"/>
  <c r="AT11" i="222"/>
  <c r="F92" i="222" s="1"/>
  <c r="E47" i="222"/>
  <c r="F47" i="222" s="1"/>
  <c r="AT7" i="222"/>
  <c r="E81" i="222"/>
  <c r="AT10" i="222"/>
  <c r="F81" i="222" s="1"/>
  <c r="AT6" i="222"/>
  <c r="F36" i="222" s="1"/>
  <c r="E36" i="222"/>
  <c r="G36" i="222" s="1"/>
  <c r="H36" i="222" s="1"/>
  <c r="AB6" i="222"/>
  <c r="D36" i="222" s="1"/>
  <c r="C81" i="222"/>
  <c r="C92" i="222"/>
  <c r="AB5" i="222"/>
  <c r="C25" i="222"/>
  <c r="BK5" i="222"/>
  <c r="C70" i="222"/>
  <c r="BK11" i="222"/>
  <c r="AB12" i="222"/>
  <c r="C103" i="222"/>
  <c r="BK12" i="222"/>
  <c r="D92" i="222"/>
  <c r="D70" i="222"/>
  <c r="AB13" i="222"/>
  <c r="C114" i="222"/>
  <c r="BK13" i="222"/>
  <c r="D81" i="222"/>
  <c r="AB7" i="222"/>
  <c r="C47" i="222"/>
  <c r="DA4" i="39"/>
  <c r="S29" i="16"/>
  <c r="P5" i="80"/>
  <c r="E5" i="114"/>
  <c r="B89" i="162"/>
  <c r="AA4" i="222"/>
  <c r="AB4" i="222" s="1"/>
  <c r="L5" i="114"/>
  <c r="C58" i="222"/>
  <c r="AB8" i="222"/>
  <c r="BK7" i="222"/>
  <c r="BK8" i="222"/>
  <c r="BC11" i="235" l="1"/>
  <c r="BB35" i="235"/>
  <c r="CS35" i="187"/>
  <c r="CT11" i="187"/>
  <c r="BZ35" i="234"/>
  <c r="CA11" i="234"/>
  <c r="BR4" i="234"/>
  <c r="BS4" i="234" s="1"/>
  <c r="DK11" i="39"/>
  <c r="DB4" i="39"/>
  <c r="DC4" i="39" s="1"/>
  <c r="DK37" i="39"/>
  <c r="AT4" i="235"/>
  <c r="AU4" i="235" s="1"/>
  <c r="AV4" i="235"/>
  <c r="AW4" i="235" s="1"/>
  <c r="CK4" i="187"/>
  <c r="CL4" i="187" s="1"/>
  <c r="D89" i="162"/>
  <c r="M5" i="114"/>
  <c r="E89" i="162" s="1"/>
  <c r="CM4" i="187"/>
  <c r="CN4" i="187" s="1"/>
  <c r="DD4" i="39"/>
  <c r="DE4" i="39" s="1"/>
  <c r="G70" i="222"/>
  <c r="H70" i="222" s="1"/>
  <c r="G5" i="193"/>
  <c r="K5" i="193"/>
  <c r="O5" i="193"/>
  <c r="E5" i="193"/>
  <c r="I5" i="193"/>
  <c r="F8" i="192"/>
  <c r="J8" i="192"/>
  <c r="T8" i="192"/>
  <c r="H8" i="192"/>
  <c r="D8" i="192"/>
  <c r="AY7" i="186"/>
  <c r="AM7" i="228"/>
  <c r="G25" i="222"/>
  <c r="H25" i="222" s="1"/>
  <c r="BL4" i="222"/>
  <c r="G58" i="222"/>
  <c r="H58" i="222" s="1"/>
  <c r="BL10" i="222"/>
  <c r="I81" i="222" s="1"/>
  <c r="G103" i="222"/>
  <c r="H103" i="222" s="1"/>
  <c r="BL11" i="222"/>
  <c r="I92" i="222" s="1"/>
  <c r="G114" i="222"/>
  <c r="H114" i="222" s="1"/>
  <c r="G81" i="222"/>
  <c r="H81" i="222" s="1"/>
  <c r="BL7" i="222"/>
  <c r="BL9" i="222"/>
  <c r="I70" i="222" s="1"/>
  <c r="G92" i="222"/>
  <c r="H92" i="222" s="1"/>
  <c r="BL6" i="222"/>
  <c r="I36" i="222" s="1"/>
  <c r="D25" i="222"/>
  <c r="BL5" i="222"/>
  <c r="I25" i="222" s="1"/>
  <c r="D103" i="222"/>
  <c r="BL12" i="222"/>
  <c r="I103" i="222" s="1"/>
  <c r="D114" i="222"/>
  <c r="BL13" i="222"/>
  <c r="I114" i="222" s="1"/>
  <c r="AI33" i="114"/>
  <c r="AI35" i="114" s="1"/>
  <c r="D47" i="222"/>
  <c r="I47" i="222" s="1"/>
  <c r="G47" i="222"/>
  <c r="H47" i="222" s="1"/>
  <c r="P11" i="80"/>
  <c r="P10" i="80" s="1"/>
  <c r="P9" i="80"/>
  <c r="P8" i="80" s="1"/>
  <c r="P4" i="80"/>
  <c r="H16" i="80" s="1"/>
  <c r="H18" i="80" s="1"/>
  <c r="D58" i="222"/>
  <c r="BL8" i="222"/>
  <c r="I58" i="222" s="1"/>
  <c r="BK4" i="222"/>
  <c r="S35" i="16"/>
  <c r="S34" i="16" s="1"/>
  <c r="S28" i="16"/>
  <c r="S33" i="16"/>
  <c r="S32" i="16" s="1"/>
  <c r="P1" i="16"/>
  <c r="M32" i="162" l="1"/>
  <c r="M37" i="162"/>
  <c r="J133" i="225"/>
  <c r="L10" i="225"/>
  <c r="L80" i="225"/>
  <c r="L138" i="225"/>
  <c r="L75" i="225"/>
  <c r="L87" i="225"/>
  <c r="L29" i="225"/>
  <c r="L38" i="225"/>
  <c r="L134" i="225"/>
  <c r="L126" i="225"/>
  <c r="L113" i="225"/>
  <c r="L12" i="225"/>
  <c r="L92" i="225"/>
  <c r="L15" i="225"/>
  <c r="L59" i="225"/>
  <c r="L19" i="225"/>
  <c r="L124" i="225"/>
  <c r="L83" i="225"/>
  <c r="L65" i="225"/>
  <c r="J139" i="225"/>
  <c r="L17" i="225"/>
  <c r="L37" i="225"/>
  <c r="L93" i="225"/>
  <c r="L22" i="225"/>
  <c r="J135" i="225"/>
  <c r="L94" i="225"/>
  <c r="L103" i="225"/>
  <c r="L96" i="225"/>
  <c r="L104" i="225"/>
  <c r="L56" i="225"/>
  <c r="L53" i="225"/>
  <c r="L111" i="225"/>
  <c r="L69" i="225"/>
  <c r="L11" i="225"/>
  <c r="L116" i="225"/>
  <c r="L28" i="225"/>
  <c r="L107" i="225"/>
  <c r="L16" i="225"/>
  <c r="L86" i="225"/>
  <c r="L77" i="225"/>
  <c r="L101" i="225"/>
  <c r="L78" i="225"/>
  <c r="L108" i="225"/>
  <c r="L48" i="225"/>
  <c r="L54" i="225"/>
  <c r="L119" i="225"/>
  <c r="N135" i="225"/>
  <c r="L71" i="225"/>
  <c r="N139" i="225"/>
  <c r="J137" i="225"/>
  <c r="L112" i="225"/>
  <c r="L79" i="225"/>
  <c r="L99" i="225"/>
  <c r="L118" i="225"/>
  <c r="L27" i="225"/>
  <c r="L50" i="225"/>
  <c r="L127" i="225"/>
  <c r="L117" i="225"/>
  <c r="L34" i="225"/>
  <c r="L74" i="225"/>
  <c r="J132" i="225"/>
  <c r="L100" i="225"/>
  <c r="N132" i="225"/>
  <c r="L30" i="225"/>
  <c r="L90" i="225"/>
  <c r="L102" i="225"/>
  <c r="L135" i="225"/>
  <c r="L97" i="225"/>
  <c r="L120" i="225"/>
  <c r="L8" i="225"/>
  <c r="L88" i="225"/>
  <c r="L98" i="225"/>
  <c r="L49" i="225"/>
  <c r="L66" i="225"/>
  <c r="J93" i="225"/>
  <c r="L139" i="225"/>
  <c r="L109" i="225"/>
  <c r="L84" i="225"/>
  <c r="L136" i="225"/>
  <c r="L39" i="225"/>
  <c r="L26" i="225"/>
  <c r="N65" i="225"/>
  <c r="N137" i="225"/>
  <c r="L70" i="225"/>
  <c r="L57" i="225"/>
  <c r="L123" i="225"/>
  <c r="L106" i="225"/>
  <c r="N75" i="225"/>
  <c r="N93" i="225"/>
  <c r="J47" i="225"/>
  <c r="J134" i="225"/>
  <c r="N55" i="225"/>
  <c r="N53" i="225"/>
  <c r="L131" i="225"/>
  <c r="L23" i="225"/>
  <c r="L9" i="225"/>
  <c r="N77" i="225"/>
  <c r="N25" i="225"/>
  <c r="L24" i="225"/>
  <c r="J138" i="225"/>
  <c r="N99" i="225"/>
  <c r="N108" i="225"/>
  <c r="L133" i="225"/>
  <c r="L52" i="225"/>
  <c r="L46" i="225"/>
  <c r="N42" i="225"/>
  <c r="N24" i="225"/>
  <c r="J22" i="225"/>
  <c r="L47" i="225"/>
  <c r="L35" i="225"/>
  <c r="L62" i="225"/>
  <c r="L95" i="225"/>
  <c r="N138" i="225"/>
  <c r="L89" i="225"/>
  <c r="L14" i="225"/>
  <c r="J136" i="225"/>
  <c r="L67" i="225"/>
  <c r="L21" i="225"/>
  <c r="L91" i="225"/>
  <c r="L51" i="225"/>
  <c r="J25" i="225"/>
  <c r="L132" i="225"/>
  <c r="L64" i="225"/>
  <c r="L82" i="225"/>
  <c r="L18" i="225"/>
  <c r="N134" i="225"/>
  <c r="N133" i="225"/>
  <c r="N97" i="225"/>
  <c r="N52" i="225"/>
  <c r="N70" i="225"/>
  <c r="L115" i="225"/>
  <c r="L55" i="225"/>
  <c r="L128" i="225"/>
  <c r="L121" i="225"/>
  <c r="L137" i="225"/>
  <c r="L58" i="225"/>
  <c r="L41" i="225"/>
  <c r="L73" i="225"/>
  <c r="L110" i="225"/>
  <c r="N136" i="225"/>
  <c r="J70" i="225"/>
  <c r="J75" i="225"/>
  <c r="N86" i="225"/>
  <c r="N9" i="225"/>
  <c r="N44" i="225"/>
  <c r="N35" i="225"/>
  <c r="N50" i="225"/>
  <c r="J65" i="225"/>
  <c r="N57" i="225"/>
  <c r="L42" i="225"/>
  <c r="L122" i="225"/>
  <c r="L72" i="225"/>
  <c r="L125" i="225"/>
  <c r="J55" i="225"/>
  <c r="J53" i="225"/>
  <c r="L85" i="225"/>
  <c r="J108" i="225"/>
  <c r="J77" i="225"/>
  <c r="L25" i="225"/>
  <c r="L61" i="225"/>
  <c r="N84" i="225"/>
  <c r="N58" i="225"/>
  <c r="N71" i="225"/>
  <c r="N118" i="225"/>
  <c r="N78" i="225"/>
  <c r="N26" i="225"/>
  <c r="N109" i="225"/>
  <c r="N38" i="225"/>
  <c r="N23" i="225"/>
  <c r="N131" i="225"/>
  <c r="N19" i="225"/>
  <c r="N21" i="225"/>
  <c r="N22" i="225"/>
  <c r="N47" i="225"/>
  <c r="L44" i="225"/>
  <c r="J86" i="225"/>
  <c r="J9" i="225"/>
  <c r="J44" i="225"/>
  <c r="J35" i="225"/>
  <c r="J50" i="225"/>
  <c r="J52" i="225"/>
  <c r="J57" i="225"/>
  <c r="N121" i="225"/>
  <c r="N126" i="225"/>
  <c r="N31" i="225"/>
  <c r="N14" i="225"/>
  <c r="N107" i="225"/>
  <c r="N122" i="225"/>
  <c r="N79" i="225"/>
  <c r="N94" i="225"/>
  <c r="N89" i="225"/>
  <c r="N36" i="225"/>
  <c r="N7" i="225"/>
  <c r="N130" i="225"/>
  <c r="N12" i="225"/>
  <c r="N33" i="225"/>
  <c r="N49" i="225"/>
  <c r="N69" i="225"/>
  <c r="N91" i="225"/>
  <c r="J49" i="225"/>
  <c r="J69" i="225"/>
  <c r="J91" i="225"/>
  <c r="J97" i="225"/>
  <c r="J99" i="225"/>
  <c r="J42" i="225"/>
  <c r="J24" i="225"/>
  <c r="N51" i="225"/>
  <c r="N16" i="225"/>
  <c r="N34" i="225"/>
  <c r="N67" i="225"/>
  <c r="N116" i="225"/>
  <c r="N124" i="225"/>
  <c r="N40" i="225"/>
  <c r="N68" i="225"/>
  <c r="N117" i="225"/>
  <c r="N125" i="225"/>
  <c r="N128" i="225"/>
  <c r="N80" i="225"/>
  <c r="N27" i="225"/>
  <c r="N110" i="225"/>
  <c r="N103" i="225"/>
  <c r="N29" i="225"/>
  <c r="N66" i="225"/>
  <c r="N73" i="225"/>
  <c r="N56" i="225"/>
  <c r="N54" i="225"/>
  <c r="N114" i="225"/>
  <c r="N123" i="225"/>
  <c r="N127" i="225"/>
  <c r="N41" i="225"/>
  <c r="N15" i="225"/>
  <c r="N64" i="225"/>
  <c r="N115" i="225"/>
  <c r="N18" i="225"/>
  <c r="N46" i="225"/>
  <c r="N113" i="225"/>
  <c r="N61" i="225"/>
  <c r="N87" i="225"/>
  <c r="N10" i="225"/>
  <c r="N83" i="225"/>
  <c r="N95" i="225"/>
  <c r="N74" i="225"/>
  <c r="N8" i="225"/>
  <c r="N82" i="225"/>
  <c r="N17" i="225"/>
  <c r="N45" i="225"/>
  <c r="N30" i="225"/>
  <c r="N48" i="225"/>
  <c r="L60" i="225"/>
  <c r="L130" i="225"/>
  <c r="J33" i="225"/>
  <c r="L45" i="225"/>
  <c r="L36" i="225"/>
  <c r="L40" i="225"/>
  <c r="L68" i="225"/>
  <c r="J130" i="225"/>
  <c r="J12" i="225"/>
  <c r="L33" i="225"/>
  <c r="J7" i="225"/>
  <c r="N37" i="225"/>
  <c r="N112" i="225"/>
  <c r="N104" i="225"/>
  <c r="N101" i="225"/>
  <c r="N100" i="225"/>
  <c r="N28" i="225"/>
  <c r="N111" i="225"/>
  <c r="N39" i="225"/>
  <c r="N85" i="225"/>
  <c r="N120" i="225"/>
  <c r="N62" i="225"/>
  <c r="N90" i="225"/>
  <c r="N96" i="225"/>
  <c r="N98" i="225"/>
  <c r="N60" i="225"/>
  <c r="N72" i="225"/>
  <c r="N92" i="225"/>
  <c r="N59" i="225"/>
  <c r="N88" i="225"/>
  <c r="N11" i="225"/>
  <c r="N106" i="225"/>
  <c r="N102" i="225"/>
  <c r="N76" i="225"/>
  <c r="N119" i="225"/>
  <c r="L76" i="225"/>
  <c r="J89" i="225"/>
  <c r="J36" i="225"/>
  <c r="L7" i="225"/>
  <c r="J31" i="225"/>
  <c r="J14" i="225"/>
  <c r="J107" i="225"/>
  <c r="J122" i="225"/>
  <c r="J79" i="225"/>
  <c r="J94" i="225"/>
  <c r="J121" i="225"/>
  <c r="J126" i="225"/>
  <c r="L31" i="225"/>
  <c r="J10" i="225"/>
  <c r="J83" i="225"/>
  <c r="J95" i="225"/>
  <c r="J74" i="225"/>
  <c r="J8" i="225"/>
  <c r="J82" i="225"/>
  <c r="J17" i="225"/>
  <c r="J45" i="225"/>
  <c r="J87" i="225"/>
  <c r="L114" i="225"/>
  <c r="J23" i="225"/>
  <c r="J131" i="225"/>
  <c r="J19" i="225"/>
  <c r="J21" i="225"/>
  <c r="J84" i="225"/>
  <c r="J58" i="225"/>
  <c r="J71" i="225"/>
  <c r="J118" i="225"/>
  <c r="J78" i="225"/>
  <c r="J26" i="225"/>
  <c r="J109" i="225"/>
  <c r="J38" i="225"/>
  <c r="J37" i="225"/>
  <c r="J112" i="225"/>
  <c r="J104" i="225"/>
  <c r="J101" i="225"/>
  <c r="J100" i="225"/>
  <c r="J28" i="225"/>
  <c r="J111" i="225"/>
  <c r="J39" i="225"/>
  <c r="J85" i="225"/>
  <c r="J120" i="225"/>
  <c r="J62" i="225"/>
  <c r="J90" i="225"/>
  <c r="J96" i="225"/>
  <c r="J98" i="225"/>
  <c r="J60" i="225"/>
  <c r="J72" i="225"/>
  <c r="J92" i="225"/>
  <c r="J59" i="225"/>
  <c r="J88" i="225"/>
  <c r="J11" i="225"/>
  <c r="J106" i="225"/>
  <c r="J102" i="225"/>
  <c r="J76" i="225"/>
  <c r="J119" i="225"/>
  <c r="J30" i="225"/>
  <c r="J48" i="225"/>
  <c r="J51" i="225"/>
  <c r="J16" i="225"/>
  <c r="J34" i="225"/>
  <c r="J67" i="225"/>
  <c r="J116" i="225"/>
  <c r="J124" i="225"/>
  <c r="J40" i="225"/>
  <c r="J68" i="225"/>
  <c r="J117" i="225"/>
  <c r="J125" i="225"/>
  <c r="J128" i="225"/>
  <c r="J80" i="225"/>
  <c r="J27" i="225"/>
  <c r="J110" i="225"/>
  <c r="J103" i="225"/>
  <c r="J29" i="225"/>
  <c r="J66" i="225"/>
  <c r="J73" i="225"/>
  <c r="J56" i="225"/>
  <c r="J54" i="225"/>
  <c r="J114" i="225"/>
  <c r="J123" i="225"/>
  <c r="J127" i="225"/>
  <c r="J41" i="225"/>
  <c r="J15" i="225"/>
  <c r="J64" i="225"/>
  <c r="J115" i="225"/>
  <c r="J18" i="225"/>
  <c r="J46" i="225"/>
  <c r="J113" i="225"/>
  <c r="J61" i="225"/>
  <c r="P41" i="225" l="1"/>
  <c r="I41" i="225" s="1"/>
  <c r="P94" i="225"/>
  <c r="I94" i="225" s="1"/>
  <c r="P80" i="225"/>
  <c r="I80" i="225" s="1"/>
  <c r="P26" i="225"/>
  <c r="I26" i="225" s="1"/>
  <c r="P67" i="225"/>
  <c r="E67" i="225" s="1"/>
  <c r="P104" i="225"/>
  <c r="I104" i="225" s="1"/>
  <c r="P29" i="225"/>
  <c r="I29" i="225" s="1"/>
  <c r="P127" i="225"/>
  <c r="I127" i="225" s="1"/>
  <c r="P103" i="225"/>
  <c r="G103" i="225" s="1"/>
  <c r="C40" i="225"/>
  <c r="P84" i="225"/>
  <c r="K84" i="225" s="1"/>
  <c r="P54" i="225"/>
  <c r="I54" i="225" s="1"/>
  <c r="P34" i="225"/>
  <c r="K34" i="225" s="1"/>
  <c r="P78" i="225"/>
  <c r="E78" i="225" s="1"/>
  <c r="P23" i="225"/>
  <c r="E23" i="225" s="1"/>
  <c r="P73" i="225"/>
  <c r="E73" i="225" s="1"/>
  <c r="C125" i="225"/>
  <c r="C124" i="225"/>
  <c r="P15" i="225"/>
  <c r="I15" i="225" s="1"/>
  <c r="P119" i="225"/>
  <c r="I119" i="225" s="1"/>
  <c r="P27" i="225"/>
  <c r="I27" i="225" s="1"/>
  <c r="P116" i="225"/>
  <c r="I116" i="225" s="1"/>
  <c r="P19" i="225"/>
  <c r="I19" i="225" s="1"/>
  <c r="C89" i="225"/>
  <c r="P114" i="225"/>
  <c r="I114" i="225" s="1"/>
  <c r="P11" i="225"/>
  <c r="E11" i="225" s="1"/>
  <c r="P24" i="225"/>
  <c r="M24" i="225" s="1"/>
  <c r="P46" i="225"/>
  <c r="I46" i="225" s="1"/>
  <c r="P110" i="225"/>
  <c r="E110" i="225" s="1"/>
  <c r="P66" i="225"/>
  <c r="I66" i="225" s="1"/>
  <c r="P117" i="225"/>
  <c r="I117" i="225" s="1"/>
  <c r="P51" i="225"/>
  <c r="I51" i="225" s="1"/>
  <c r="P62" i="225"/>
  <c r="I62" i="225" s="1"/>
  <c r="P109" i="225"/>
  <c r="I109" i="225" s="1"/>
  <c r="P14" i="225"/>
  <c r="E14" i="225" s="1"/>
  <c r="P108" i="225"/>
  <c r="I108" i="225" s="1"/>
  <c r="P72" i="225"/>
  <c r="G72" i="225" s="1"/>
  <c r="P90" i="225"/>
  <c r="E90" i="225" s="1"/>
  <c r="P39" i="225"/>
  <c r="E39" i="225" s="1"/>
  <c r="P101" i="225"/>
  <c r="M101" i="225" s="1"/>
  <c r="P74" i="225"/>
  <c r="G74" i="225" s="1"/>
  <c r="P69" i="225"/>
  <c r="I69" i="225" s="1"/>
  <c r="P111" i="225"/>
  <c r="I111" i="225" s="1"/>
  <c r="P59" i="225"/>
  <c r="I59" i="225" s="1"/>
  <c r="P16" i="225"/>
  <c r="I16" i="225" s="1"/>
  <c r="P48" i="225"/>
  <c r="I48" i="225" s="1"/>
  <c r="C102" i="225"/>
  <c r="P60" i="225"/>
  <c r="M60" i="225" s="1"/>
  <c r="P38" i="225"/>
  <c r="G38" i="225" s="1"/>
  <c r="P118" i="225"/>
  <c r="G118" i="225" s="1"/>
  <c r="P21" i="225"/>
  <c r="I21" i="225" s="1"/>
  <c r="C17" i="225"/>
  <c r="P95" i="225"/>
  <c r="E95" i="225" s="1"/>
  <c r="L6" i="225"/>
  <c r="P97" i="225"/>
  <c r="G97" i="225" s="1"/>
  <c r="C61" i="225"/>
  <c r="P30" i="225"/>
  <c r="E30" i="225" s="1"/>
  <c r="P120" i="225"/>
  <c r="I120" i="225" s="1"/>
  <c r="P71" i="225"/>
  <c r="I71" i="225" s="1"/>
  <c r="P82" i="225"/>
  <c r="G82" i="225" s="1"/>
  <c r="P83" i="225"/>
  <c r="E83" i="225" s="1"/>
  <c r="L129" i="225"/>
  <c r="P55" i="225"/>
  <c r="I55" i="225" s="1"/>
  <c r="P65" i="225"/>
  <c r="I65" i="225" s="1"/>
  <c r="C113" i="225"/>
  <c r="C64" i="225"/>
  <c r="P123" i="225"/>
  <c r="G123" i="225" s="1"/>
  <c r="C58" i="225"/>
  <c r="P52" i="225"/>
  <c r="I52" i="225" s="1"/>
  <c r="P76" i="225"/>
  <c r="I76" i="225" s="1"/>
  <c r="P88" i="225"/>
  <c r="I88" i="225" s="1"/>
  <c r="P87" i="225"/>
  <c r="I87" i="225" s="1"/>
  <c r="P8" i="225"/>
  <c r="E8" i="225" s="1"/>
  <c r="P10" i="225"/>
  <c r="E10" i="225" s="1"/>
  <c r="P98" i="225"/>
  <c r="I98" i="225" s="1"/>
  <c r="P112" i="225"/>
  <c r="I112" i="225" s="1"/>
  <c r="C12" i="225"/>
  <c r="P42" i="225"/>
  <c r="I42" i="225" s="1"/>
  <c r="P49" i="225"/>
  <c r="I49" i="225" s="1"/>
  <c r="P50" i="225"/>
  <c r="I50" i="225" s="1"/>
  <c r="P86" i="225"/>
  <c r="I86" i="225" s="1"/>
  <c r="P44" i="225"/>
  <c r="I44" i="225" s="1"/>
  <c r="C98" i="225"/>
  <c r="P100" i="225"/>
  <c r="I100" i="225" s="1"/>
  <c r="P131" i="225"/>
  <c r="I131" i="225" s="1"/>
  <c r="C107" i="225"/>
  <c r="P36" i="225"/>
  <c r="K36" i="225" s="1"/>
  <c r="P18" i="225"/>
  <c r="I18" i="225" s="1"/>
  <c r="P68" i="225"/>
  <c r="G68" i="225" s="1"/>
  <c r="C69" i="225"/>
  <c r="P31" i="225"/>
  <c r="G31" i="225" s="1"/>
  <c r="P106" i="225"/>
  <c r="E106" i="225" s="1"/>
  <c r="P28" i="225"/>
  <c r="I28" i="225" s="1"/>
  <c r="P121" i="225"/>
  <c r="E121" i="225" s="1"/>
  <c r="P57" i="225"/>
  <c r="I57" i="225" s="1"/>
  <c r="P35" i="225"/>
  <c r="E35" i="225" s="1"/>
  <c r="C65" i="225"/>
  <c r="N32" i="225"/>
  <c r="C54" i="225"/>
  <c r="P85" i="225"/>
  <c r="M85" i="225" s="1"/>
  <c r="P130" i="225"/>
  <c r="E130" i="225" s="1"/>
  <c r="C22" i="225"/>
  <c r="P102" i="225"/>
  <c r="I102" i="225" s="1"/>
  <c r="P96" i="225"/>
  <c r="E96" i="225" s="1"/>
  <c r="C126" i="225"/>
  <c r="N105" i="225"/>
  <c r="L13" i="225"/>
  <c r="P92" i="225"/>
  <c r="E92" i="225" s="1"/>
  <c r="P37" i="225"/>
  <c r="G37" i="225" s="1"/>
  <c r="P58" i="225"/>
  <c r="I58" i="225" s="1"/>
  <c r="P122" i="225"/>
  <c r="G122" i="225" s="1"/>
  <c r="L32" i="225"/>
  <c r="P33" i="225"/>
  <c r="I33" i="225" s="1"/>
  <c r="C57" i="225"/>
  <c r="C77" i="225"/>
  <c r="E84" i="225"/>
  <c r="C115" i="225"/>
  <c r="C56" i="225"/>
  <c r="C128" i="225"/>
  <c r="C18" i="225"/>
  <c r="C80" i="225"/>
  <c r="K80" i="225"/>
  <c r="C68" i="225"/>
  <c r="C67" i="225"/>
  <c r="C28" i="225"/>
  <c r="C45" i="225"/>
  <c r="C79" i="225"/>
  <c r="P113" i="225"/>
  <c r="O113" i="225" s="1"/>
  <c r="C46" i="225"/>
  <c r="P64" i="225"/>
  <c r="K64" i="225" s="1"/>
  <c r="C15" i="225"/>
  <c r="C114" i="225"/>
  <c r="C66" i="225"/>
  <c r="C27" i="225"/>
  <c r="P125" i="225"/>
  <c r="M125" i="225" s="1"/>
  <c r="C117" i="225"/>
  <c r="P124" i="225"/>
  <c r="M124" i="225" s="1"/>
  <c r="C116" i="225"/>
  <c r="C51" i="225"/>
  <c r="C76" i="225"/>
  <c r="C88" i="225"/>
  <c r="C60" i="225"/>
  <c r="C62" i="225"/>
  <c r="C111" i="225"/>
  <c r="C104" i="225"/>
  <c r="C109" i="225"/>
  <c r="C71" i="225"/>
  <c r="C19" i="225"/>
  <c r="C87" i="225"/>
  <c r="C74" i="225"/>
  <c r="C94" i="225"/>
  <c r="P107" i="225"/>
  <c r="O107" i="225" s="1"/>
  <c r="C31" i="225"/>
  <c r="C36" i="225"/>
  <c r="P7" i="225"/>
  <c r="M7" i="225" s="1"/>
  <c r="N63" i="225"/>
  <c r="C99" i="225"/>
  <c r="C91" i="225"/>
  <c r="P91" i="225"/>
  <c r="O91" i="225" s="1"/>
  <c r="N6" i="225"/>
  <c r="C9" i="225"/>
  <c r="P9" i="225"/>
  <c r="O9" i="225" s="1"/>
  <c r="C108" i="225"/>
  <c r="C53" i="225"/>
  <c r="P53" i="225"/>
  <c r="K53" i="225" s="1"/>
  <c r="P99" i="225"/>
  <c r="K99" i="225" s="1"/>
  <c r="M41" i="225"/>
  <c r="P25" i="225"/>
  <c r="K25" i="225" s="1"/>
  <c r="P115" i="225"/>
  <c r="K115" i="225" s="1"/>
  <c r="C123" i="225"/>
  <c r="P56" i="225"/>
  <c r="M56" i="225" s="1"/>
  <c r="C73" i="225"/>
  <c r="C110" i="225"/>
  <c r="P128" i="225"/>
  <c r="M128" i="225" s="1"/>
  <c r="P40" i="225"/>
  <c r="K40" i="225" s="1"/>
  <c r="C16" i="225"/>
  <c r="C119" i="225"/>
  <c r="C11" i="225"/>
  <c r="C72" i="225"/>
  <c r="C90" i="225"/>
  <c r="C39" i="225"/>
  <c r="C101" i="225"/>
  <c r="C38" i="225"/>
  <c r="C118" i="225"/>
  <c r="J20" i="225"/>
  <c r="P17" i="225"/>
  <c r="O17" i="225" s="1"/>
  <c r="C8" i="225"/>
  <c r="C10" i="225"/>
  <c r="C121" i="225"/>
  <c r="J13" i="225"/>
  <c r="C14" i="225"/>
  <c r="P61" i="225"/>
  <c r="O61" i="225" s="1"/>
  <c r="C33" i="225"/>
  <c r="J32" i="225"/>
  <c r="C21" i="225"/>
  <c r="C50" i="225"/>
  <c r="L43" i="225"/>
  <c r="C70" i="225"/>
  <c r="P70" i="225"/>
  <c r="K70" i="225" s="1"/>
  <c r="E41" i="225"/>
  <c r="G41" i="225"/>
  <c r="C103" i="225"/>
  <c r="G80" i="225"/>
  <c r="E80" i="225"/>
  <c r="C34" i="225"/>
  <c r="C30" i="225"/>
  <c r="J105" i="225"/>
  <c r="C106" i="225"/>
  <c r="C92" i="225"/>
  <c r="C96" i="225"/>
  <c r="C85" i="225"/>
  <c r="C100" i="225"/>
  <c r="C37" i="225"/>
  <c r="C78" i="225"/>
  <c r="C84" i="225"/>
  <c r="C23" i="225"/>
  <c r="P45" i="225"/>
  <c r="O45" i="225" s="1"/>
  <c r="C82" i="225"/>
  <c r="C83" i="225"/>
  <c r="P79" i="225"/>
  <c r="O79" i="225" s="1"/>
  <c r="C122" i="225"/>
  <c r="P126" i="225"/>
  <c r="M126" i="225" s="1"/>
  <c r="P89" i="225"/>
  <c r="K89" i="225" s="1"/>
  <c r="C130" i="225"/>
  <c r="J129" i="225"/>
  <c r="C24" i="225"/>
  <c r="C97" i="225"/>
  <c r="C49" i="225"/>
  <c r="J43" i="225"/>
  <c r="C44" i="225"/>
  <c r="L105" i="225"/>
  <c r="C127" i="225"/>
  <c r="C41" i="225"/>
  <c r="C29" i="225"/>
  <c r="C48" i="225"/>
  <c r="C59" i="225"/>
  <c r="C120" i="225"/>
  <c r="C112" i="225"/>
  <c r="C26" i="225"/>
  <c r="C131" i="225"/>
  <c r="C95" i="225"/>
  <c r="E94" i="225"/>
  <c r="C7" i="225"/>
  <c r="J6" i="225"/>
  <c r="P12" i="225"/>
  <c r="K12" i="225" s="1"/>
  <c r="J63" i="225"/>
  <c r="N81" i="225"/>
  <c r="N129" i="225"/>
  <c r="N13" i="225"/>
  <c r="C35" i="225"/>
  <c r="J81" i="225"/>
  <c r="N20" i="225"/>
  <c r="N43" i="225"/>
  <c r="L20" i="225"/>
  <c r="C52" i="225"/>
  <c r="C86" i="225"/>
  <c r="C55" i="225"/>
  <c r="P77" i="225"/>
  <c r="M77" i="225" s="1"/>
  <c r="C136" i="225"/>
  <c r="P136" i="225"/>
  <c r="O136" i="225" s="1"/>
  <c r="P133" i="225"/>
  <c r="K133" i="225" s="1"/>
  <c r="C47" i="225"/>
  <c r="P47" i="225"/>
  <c r="M47" i="225" s="1"/>
  <c r="C93" i="225"/>
  <c r="P93" i="225"/>
  <c r="K93" i="225" s="1"/>
  <c r="C42" i="225"/>
  <c r="C25" i="225"/>
  <c r="C75" i="225"/>
  <c r="L63" i="225"/>
  <c r="C138" i="225"/>
  <c r="P138" i="225"/>
  <c r="O138" i="225" s="1"/>
  <c r="P135" i="225"/>
  <c r="O135" i="225" s="1"/>
  <c r="P137" i="225"/>
  <c r="M137" i="225" s="1"/>
  <c r="C137" i="225"/>
  <c r="P134" i="225"/>
  <c r="K134" i="225" s="1"/>
  <c r="C134" i="225"/>
  <c r="P22" i="225"/>
  <c r="M22" i="225" s="1"/>
  <c r="P75" i="225"/>
  <c r="O75" i="225" s="1"/>
  <c r="C132" i="225"/>
  <c r="P132" i="225"/>
  <c r="K132" i="225" s="1"/>
  <c r="P139" i="225"/>
  <c r="O139" i="225" s="1"/>
  <c r="L81" i="225"/>
  <c r="C135" i="225"/>
  <c r="C139" i="225"/>
  <c r="C133" i="225"/>
  <c r="K41" i="225" l="1"/>
  <c r="O67" i="225"/>
  <c r="O41" i="225"/>
  <c r="M94" i="225"/>
  <c r="G29" i="225"/>
  <c r="M23" i="225"/>
  <c r="M97" i="225"/>
  <c r="M117" i="225"/>
  <c r="O94" i="225"/>
  <c r="G94" i="225"/>
  <c r="G117" i="225"/>
  <c r="K94" i="225"/>
  <c r="M104" i="225"/>
  <c r="K103" i="225"/>
  <c r="G104" i="225"/>
  <c r="E127" i="225"/>
  <c r="O65" i="225"/>
  <c r="O104" i="225"/>
  <c r="E104" i="225"/>
  <c r="M67" i="225"/>
  <c r="G67" i="225"/>
  <c r="M65" i="225"/>
  <c r="I67" i="225"/>
  <c r="K104" i="225"/>
  <c r="K67" i="225"/>
  <c r="G54" i="225"/>
  <c r="G26" i="225"/>
  <c r="K108" i="225"/>
  <c r="M26" i="225"/>
  <c r="G112" i="225"/>
  <c r="O119" i="225"/>
  <c r="O84" i="225"/>
  <c r="K26" i="225"/>
  <c r="I84" i="225"/>
  <c r="M80" i="225"/>
  <c r="G84" i="225"/>
  <c r="O26" i="225"/>
  <c r="M84" i="225"/>
  <c r="O80" i="225"/>
  <c r="E26" i="225"/>
  <c r="G59" i="225"/>
  <c r="M121" i="225"/>
  <c r="E29" i="225"/>
  <c r="K23" i="225"/>
  <c r="E19" i="225"/>
  <c r="I23" i="225"/>
  <c r="E103" i="225"/>
  <c r="E117" i="225"/>
  <c r="G23" i="225"/>
  <c r="M103" i="225"/>
  <c r="M29" i="225"/>
  <c r="O23" i="225"/>
  <c r="K29" i="225"/>
  <c r="O29" i="225"/>
  <c r="K127" i="225"/>
  <c r="O58" i="225"/>
  <c r="G60" i="225"/>
  <c r="G127" i="225"/>
  <c r="M109" i="225"/>
  <c r="G65" i="225"/>
  <c r="O108" i="225"/>
  <c r="M73" i="225"/>
  <c r="M127" i="225"/>
  <c r="E119" i="225"/>
  <c r="G108" i="225"/>
  <c r="K51" i="225"/>
  <c r="M34" i="225"/>
  <c r="M110" i="225"/>
  <c r="O34" i="225"/>
  <c r="E87" i="225"/>
  <c r="E60" i="225"/>
  <c r="G34" i="225"/>
  <c r="M100" i="225"/>
  <c r="K54" i="225"/>
  <c r="I73" i="225"/>
  <c r="E116" i="225"/>
  <c r="O86" i="225"/>
  <c r="O103" i="225"/>
  <c r="I34" i="225"/>
  <c r="I103" i="225"/>
  <c r="M78" i="225"/>
  <c r="M119" i="225"/>
  <c r="M54" i="225"/>
  <c r="O127" i="225"/>
  <c r="G87" i="225"/>
  <c r="E54" i="225"/>
  <c r="O51" i="225"/>
  <c r="K38" i="225"/>
  <c r="E34" i="225"/>
  <c r="O121" i="225"/>
  <c r="I78" i="225"/>
  <c r="M38" i="225"/>
  <c r="O27" i="225"/>
  <c r="K48" i="225"/>
  <c r="O54" i="225"/>
  <c r="K78" i="225"/>
  <c r="O101" i="225"/>
  <c r="G78" i="225"/>
  <c r="I110" i="225"/>
  <c r="K65" i="225"/>
  <c r="O114" i="225"/>
  <c r="O78" i="225"/>
  <c r="O90" i="225"/>
  <c r="M42" i="225"/>
  <c r="O110" i="225"/>
  <c r="M86" i="225"/>
  <c r="O24" i="225"/>
  <c r="O28" i="225"/>
  <c r="E27" i="225"/>
  <c r="K110" i="225"/>
  <c r="E15" i="225"/>
  <c r="E24" i="225"/>
  <c r="G11" i="225"/>
  <c r="O52" i="225"/>
  <c r="M120" i="225"/>
  <c r="O131" i="225"/>
  <c r="M71" i="225"/>
  <c r="K24" i="225"/>
  <c r="I74" i="225"/>
  <c r="G111" i="225"/>
  <c r="M83" i="225"/>
  <c r="G114" i="225"/>
  <c r="O62" i="225"/>
  <c r="O15" i="225"/>
  <c r="E111" i="225"/>
  <c r="M21" i="225"/>
  <c r="M14" i="225"/>
  <c r="O8" i="225"/>
  <c r="K131" i="225"/>
  <c r="O87" i="225"/>
  <c r="K74" i="225"/>
  <c r="O55" i="225"/>
  <c r="M19" i="225"/>
  <c r="M39" i="225"/>
  <c r="O56" i="225"/>
  <c r="O74" i="225"/>
  <c r="E51" i="225"/>
  <c r="M96" i="225"/>
  <c r="O117" i="225"/>
  <c r="M58" i="225"/>
  <c r="K39" i="225"/>
  <c r="K87" i="225"/>
  <c r="M91" i="225"/>
  <c r="O18" i="225"/>
  <c r="E120" i="225"/>
  <c r="K106" i="225"/>
  <c r="K101" i="225"/>
  <c r="K16" i="225"/>
  <c r="E44" i="225"/>
  <c r="G10" i="225"/>
  <c r="K55" i="225"/>
  <c r="O49" i="225"/>
  <c r="G71" i="225"/>
  <c r="M111" i="225"/>
  <c r="O14" i="225"/>
  <c r="K62" i="225"/>
  <c r="K27" i="225"/>
  <c r="O59" i="225"/>
  <c r="G19" i="225"/>
  <c r="E62" i="225"/>
  <c r="G24" i="225"/>
  <c r="G14" i="225"/>
  <c r="M114" i="225"/>
  <c r="O19" i="225"/>
  <c r="O31" i="225"/>
  <c r="K19" i="225"/>
  <c r="K117" i="225"/>
  <c r="K14" i="225"/>
  <c r="K123" i="225"/>
  <c r="M57" i="225"/>
  <c r="M131" i="225"/>
  <c r="E108" i="225"/>
  <c r="O95" i="225"/>
  <c r="M68" i="225"/>
  <c r="K95" i="225"/>
  <c r="E46" i="225"/>
  <c r="M62" i="225"/>
  <c r="G58" i="225"/>
  <c r="E112" i="225"/>
  <c r="E18" i="225"/>
  <c r="K121" i="225"/>
  <c r="K119" i="225"/>
  <c r="O82" i="225"/>
  <c r="G51" i="225"/>
  <c r="I72" i="225"/>
  <c r="G110" i="225"/>
  <c r="M59" i="225"/>
  <c r="E65" i="225"/>
  <c r="M82" i="225"/>
  <c r="M106" i="225"/>
  <c r="O25" i="225"/>
  <c r="M52" i="225"/>
  <c r="M108" i="225"/>
  <c r="M112" i="225"/>
  <c r="O35" i="225"/>
  <c r="K86" i="225"/>
  <c r="O46" i="225"/>
  <c r="M35" i="225"/>
  <c r="M72" i="225"/>
  <c r="K35" i="225"/>
  <c r="O128" i="225"/>
  <c r="O115" i="225"/>
  <c r="O112" i="225"/>
  <c r="M87" i="225"/>
  <c r="K120" i="225"/>
  <c r="K59" i="225"/>
  <c r="G116" i="225"/>
  <c r="G27" i="225"/>
  <c r="E114" i="225"/>
  <c r="G46" i="225"/>
  <c r="M27" i="225"/>
  <c r="E86" i="225"/>
  <c r="G69" i="225"/>
  <c r="O60" i="225"/>
  <c r="K82" i="225"/>
  <c r="G28" i="225"/>
  <c r="M51" i="225"/>
  <c r="O50" i="225"/>
  <c r="O72" i="225"/>
  <c r="K72" i="225"/>
  <c r="K73" i="225"/>
  <c r="M46" i="225"/>
  <c r="O73" i="225"/>
  <c r="K109" i="225"/>
  <c r="K114" i="225"/>
  <c r="M74" i="225"/>
  <c r="G62" i="225"/>
  <c r="E66" i="225"/>
  <c r="E72" i="225"/>
  <c r="G73" i="225"/>
  <c r="G119" i="225"/>
  <c r="I95" i="225"/>
  <c r="G101" i="225"/>
  <c r="O89" i="225"/>
  <c r="M45" i="225"/>
  <c r="K46" i="225"/>
  <c r="E38" i="225"/>
  <c r="G90" i="225"/>
  <c r="M50" i="225"/>
  <c r="E101" i="225"/>
  <c r="I35" i="225"/>
  <c r="G50" i="225"/>
  <c r="I82" i="225"/>
  <c r="E100" i="225"/>
  <c r="G35" i="225"/>
  <c r="E82" i="225"/>
  <c r="I101" i="225"/>
  <c r="M10" i="225"/>
  <c r="M11" i="225"/>
  <c r="O69" i="225"/>
  <c r="O66" i="225"/>
  <c r="O44" i="225"/>
  <c r="O48" i="225"/>
  <c r="E69" i="225"/>
  <c r="K96" i="225"/>
  <c r="O109" i="225"/>
  <c r="O21" i="225"/>
  <c r="E42" i="225"/>
  <c r="K76" i="225"/>
  <c r="K116" i="225"/>
  <c r="K66" i="225"/>
  <c r="K15" i="225"/>
  <c r="E109" i="225"/>
  <c r="M15" i="225"/>
  <c r="E48" i="225"/>
  <c r="I24" i="225"/>
  <c r="I118" i="225"/>
  <c r="G39" i="225"/>
  <c r="I14" i="225"/>
  <c r="O42" i="225"/>
  <c r="M66" i="225"/>
  <c r="M48" i="225"/>
  <c r="M90" i="225"/>
  <c r="M118" i="225"/>
  <c r="O116" i="225"/>
  <c r="E76" i="225"/>
  <c r="M116" i="225"/>
  <c r="O76" i="225"/>
  <c r="O11" i="225"/>
  <c r="K10" i="225"/>
  <c r="K90" i="225"/>
  <c r="K11" i="225"/>
  <c r="G109" i="225"/>
  <c r="G15" i="225"/>
  <c r="G48" i="225"/>
  <c r="I90" i="225"/>
  <c r="G96" i="225"/>
  <c r="I11" i="225"/>
  <c r="G76" i="225"/>
  <c r="M69" i="225"/>
  <c r="K92" i="225"/>
  <c r="O96" i="225"/>
  <c r="G66" i="225"/>
  <c r="I10" i="225"/>
  <c r="K85" i="225"/>
  <c r="M122" i="225"/>
  <c r="G36" i="225"/>
  <c r="O38" i="225"/>
  <c r="O123" i="225"/>
  <c r="E74" i="225"/>
  <c r="I38" i="225"/>
  <c r="I8" i="225"/>
  <c r="I39" i="225"/>
  <c r="E55" i="225"/>
  <c r="G131" i="225"/>
  <c r="M95" i="225"/>
  <c r="G52" i="225"/>
  <c r="O39" i="225"/>
  <c r="O83" i="225"/>
  <c r="G16" i="225"/>
  <c r="G30" i="225"/>
  <c r="O77" i="225"/>
  <c r="O92" i="225"/>
  <c r="E68" i="225"/>
  <c r="I121" i="225"/>
  <c r="E118" i="225"/>
  <c r="M16" i="225"/>
  <c r="G8" i="225"/>
  <c r="O10" i="225"/>
  <c r="K31" i="225"/>
  <c r="O120" i="225"/>
  <c r="K44" i="225"/>
  <c r="K69" i="225"/>
  <c r="O68" i="225"/>
  <c r="K125" i="225"/>
  <c r="O111" i="225"/>
  <c r="K83" i="225"/>
  <c r="E131" i="225"/>
  <c r="E58" i="225"/>
  <c r="E28" i="225"/>
  <c r="G120" i="225"/>
  <c r="M9" i="225"/>
  <c r="O71" i="225"/>
  <c r="G44" i="225"/>
  <c r="E52" i="225"/>
  <c r="K118" i="225"/>
  <c r="O118" i="225"/>
  <c r="K111" i="225"/>
  <c r="K28" i="225"/>
  <c r="M123" i="225"/>
  <c r="G121" i="225"/>
  <c r="G83" i="225"/>
  <c r="G95" i="225"/>
  <c r="M76" i="225"/>
  <c r="I60" i="225"/>
  <c r="I92" i="225"/>
  <c r="G86" i="225"/>
  <c r="M28" i="225"/>
  <c r="E59" i="225"/>
  <c r="K30" i="225"/>
  <c r="K58" i="225"/>
  <c r="K52" i="225"/>
  <c r="I97" i="225"/>
  <c r="K8" i="225"/>
  <c r="K60" i="225"/>
  <c r="O16" i="225"/>
  <c r="O100" i="225"/>
  <c r="G100" i="225"/>
  <c r="I106" i="225"/>
  <c r="G92" i="225"/>
  <c r="E50" i="225"/>
  <c r="E21" i="225"/>
  <c r="I30" i="225"/>
  <c r="M130" i="225"/>
  <c r="M88" i="225"/>
  <c r="M37" i="225"/>
  <c r="O98" i="225"/>
  <c r="E71" i="225"/>
  <c r="K107" i="225"/>
  <c r="K49" i="225"/>
  <c r="O88" i="225"/>
  <c r="I31" i="225"/>
  <c r="G57" i="225"/>
  <c r="E49" i="225"/>
  <c r="M33" i="225"/>
  <c r="K21" i="225"/>
  <c r="M31" i="225"/>
  <c r="K71" i="225"/>
  <c r="G88" i="225"/>
  <c r="I123" i="225"/>
  <c r="E122" i="225"/>
  <c r="E37" i="225"/>
  <c r="E16" i="225"/>
  <c r="I83" i="225"/>
  <c r="M8" i="225"/>
  <c r="G21" i="225"/>
  <c r="M30" i="225"/>
  <c r="I36" i="225"/>
  <c r="O97" i="225"/>
  <c r="M98" i="225"/>
  <c r="O130" i="225"/>
  <c r="G55" i="225"/>
  <c r="K97" i="225"/>
  <c r="K130" i="225"/>
  <c r="M55" i="225"/>
  <c r="O33" i="225"/>
  <c r="E97" i="225"/>
  <c r="I68" i="225"/>
  <c r="O30" i="225"/>
  <c r="E31" i="225"/>
  <c r="E123" i="225"/>
  <c r="O57" i="225"/>
  <c r="K98" i="225"/>
  <c r="E98" i="225"/>
  <c r="K57" i="225"/>
  <c r="M49" i="225"/>
  <c r="O64" i="225"/>
  <c r="E88" i="225"/>
  <c r="E33" i="225"/>
  <c r="G130" i="225"/>
  <c r="M136" i="225"/>
  <c r="O134" i="225"/>
  <c r="M135" i="225"/>
  <c r="M70" i="225"/>
  <c r="O40" i="225"/>
  <c r="K112" i="225"/>
  <c r="K37" i="225"/>
  <c r="K100" i="225"/>
  <c r="G98" i="225"/>
  <c r="G102" i="225"/>
  <c r="G18" i="225"/>
  <c r="K113" i="225"/>
  <c r="M44" i="225"/>
  <c r="K50" i="225"/>
  <c r="O36" i="225"/>
  <c r="G49" i="225"/>
  <c r="K33" i="225"/>
  <c r="K91" i="225"/>
  <c r="G42" i="225"/>
  <c r="O37" i="225"/>
  <c r="O106" i="225"/>
  <c r="K88" i="225"/>
  <c r="K18" i="225"/>
  <c r="G106" i="225"/>
  <c r="G33" i="225"/>
  <c r="I37" i="225"/>
  <c r="M92" i="225"/>
  <c r="I96" i="225"/>
  <c r="I130" i="225"/>
  <c r="K42" i="225"/>
  <c r="M36" i="225"/>
  <c r="O125" i="225"/>
  <c r="I85" i="225"/>
  <c r="K137" i="225"/>
  <c r="K136" i="225"/>
  <c r="M79" i="225"/>
  <c r="E57" i="225"/>
  <c r="E36" i="225"/>
  <c r="M18" i="225"/>
  <c r="O85" i="225"/>
  <c r="K102" i="225"/>
  <c r="K68" i="225"/>
  <c r="M12" i="225"/>
  <c r="M139" i="225"/>
  <c r="K139" i="225"/>
  <c r="M75" i="225"/>
  <c r="O70" i="225"/>
  <c r="O132" i="225"/>
  <c r="K124" i="225"/>
  <c r="C63" i="225"/>
  <c r="O124" i="225"/>
  <c r="E85" i="225"/>
  <c r="K135" i="225"/>
  <c r="M64" i="225"/>
  <c r="M53" i="225"/>
  <c r="O12" i="225"/>
  <c r="M102" i="225"/>
  <c r="O122" i="225"/>
  <c r="I122" i="225"/>
  <c r="G85" i="225"/>
  <c r="O102" i="225"/>
  <c r="K122" i="225"/>
  <c r="E102" i="225"/>
  <c r="O133" i="225"/>
  <c r="G47" i="225"/>
  <c r="E47" i="225"/>
  <c r="I47" i="225"/>
  <c r="E22" i="225"/>
  <c r="G22" i="225"/>
  <c r="I22" i="225"/>
  <c r="G137" i="225"/>
  <c r="I137" i="225"/>
  <c r="E137" i="225"/>
  <c r="K47" i="225"/>
  <c r="G77" i="225"/>
  <c r="E77" i="225"/>
  <c r="I77" i="225"/>
  <c r="K77" i="225"/>
  <c r="J5" i="225"/>
  <c r="O137" i="225"/>
  <c r="E126" i="225"/>
  <c r="G126" i="225"/>
  <c r="I126" i="225"/>
  <c r="C81" i="225"/>
  <c r="E56" i="225"/>
  <c r="G56" i="225"/>
  <c r="I56" i="225"/>
  <c r="N5" i="225"/>
  <c r="E7" i="225"/>
  <c r="G7" i="225"/>
  <c r="P6" i="225"/>
  <c r="O6" i="225" s="1"/>
  <c r="I7" i="225"/>
  <c r="O99" i="225"/>
  <c r="M93" i="225"/>
  <c r="O53" i="225"/>
  <c r="G139" i="225"/>
  <c r="E139" i="225"/>
  <c r="I139" i="225"/>
  <c r="G132" i="225"/>
  <c r="E132" i="225"/>
  <c r="I132" i="225"/>
  <c r="M132" i="225"/>
  <c r="G75" i="225"/>
  <c r="E75" i="225"/>
  <c r="I75" i="225"/>
  <c r="K138" i="225"/>
  <c r="K75" i="225"/>
  <c r="G136" i="225"/>
  <c r="I136" i="225"/>
  <c r="E136" i="225"/>
  <c r="O22" i="225"/>
  <c r="O126" i="225"/>
  <c r="G12" i="225"/>
  <c r="E12" i="225"/>
  <c r="I12" i="225"/>
  <c r="C6" i="225"/>
  <c r="M115" i="225"/>
  <c r="C129" i="225"/>
  <c r="G70" i="225"/>
  <c r="E70" i="225"/>
  <c r="I70" i="225"/>
  <c r="C20" i="225"/>
  <c r="C13" i="225"/>
  <c r="K126" i="225"/>
  <c r="E40" i="225"/>
  <c r="G40" i="225"/>
  <c r="I40" i="225"/>
  <c r="M99" i="225"/>
  <c r="O7" i="225"/>
  <c r="K56" i="225"/>
  <c r="P32" i="225"/>
  <c r="K32" i="225" s="1"/>
  <c r="M40" i="225"/>
  <c r="P20" i="225"/>
  <c r="M20" i="225" s="1"/>
  <c r="G93" i="225"/>
  <c r="E93" i="225"/>
  <c r="I93" i="225"/>
  <c r="M89" i="225"/>
  <c r="G89" i="225"/>
  <c r="E89" i="225"/>
  <c r="I89" i="225"/>
  <c r="G45" i="225"/>
  <c r="E45" i="225"/>
  <c r="I45" i="225"/>
  <c r="C105" i="225"/>
  <c r="P43" i="225"/>
  <c r="O43" i="225" s="1"/>
  <c r="G17" i="225"/>
  <c r="M17" i="225"/>
  <c r="E17" i="225"/>
  <c r="I17" i="225"/>
  <c r="E25" i="225"/>
  <c r="I25" i="225"/>
  <c r="G25" i="225"/>
  <c r="M25" i="225"/>
  <c r="E91" i="225"/>
  <c r="G91" i="225"/>
  <c r="I91" i="225"/>
  <c r="K17" i="225"/>
  <c r="E107" i="225"/>
  <c r="M107" i="225"/>
  <c r="G107" i="225"/>
  <c r="I107" i="225"/>
  <c r="E125" i="225"/>
  <c r="G125" i="225"/>
  <c r="I125" i="225"/>
  <c r="M113" i="225"/>
  <c r="G113" i="225"/>
  <c r="E113" i="225"/>
  <c r="I113" i="225"/>
  <c r="K79" i="225"/>
  <c r="I135" i="225"/>
  <c r="G135" i="225"/>
  <c r="E135" i="225"/>
  <c r="C43" i="225"/>
  <c r="O47" i="225"/>
  <c r="C32" i="225"/>
  <c r="G61" i="225"/>
  <c r="E61" i="225"/>
  <c r="I61" i="225"/>
  <c r="G128" i="225"/>
  <c r="E128" i="225"/>
  <c r="I128" i="225"/>
  <c r="G99" i="225"/>
  <c r="E99" i="225"/>
  <c r="I99" i="225"/>
  <c r="E53" i="225"/>
  <c r="G53" i="225"/>
  <c r="I53" i="225"/>
  <c r="M61" i="225"/>
  <c r="K61" i="225"/>
  <c r="E124" i="225"/>
  <c r="G124" i="225"/>
  <c r="I124" i="225"/>
  <c r="G64" i="225"/>
  <c r="E64" i="225"/>
  <c r="P63" i="225"/>
  <c r="O63" i="225" s="1"/>
  <c r="I64" i="225"/>
  <c r="K45" i="225"/>
  <c r="K128" i="225"/>
  <c r="L5" i="225"/>
  <c r="P105" i="225"/>
  <c r="K105" i="225" s="1"/>
  <c r="K7" i="225"/>
  <c r="P81" i="225"/>
  <c r="M81" i="225" s="1"/>
  <c r="I134" i="225"/>
  <c r="E134" i="225"/>
  <c r="G134" i="225"/>
  <c r="I133" i="225"/>
  <c r="E133" i="225"/>
  <c r="G133" i="225"/>
  <c r="M133" i="225"/>
  <c r="M134" i="225"/>
  <c r="G138" i="225"/>
  <c r="M138" i="225"/>
  <c r="I138" i="225"/>
  <c r="E138" i="225"/>
  <c r="O93" i="225"/>
  <c r="K22" i="225"/>
  <c r="G79" i="225"/>
  <c r="E79" i="225"/>
  <c r="I79" i="225"/>
  <c r="E115" i="225"/>
  <c r="G115" i="225"/>
  <c r="I115" i="225"/>
  <c r="G9" i="225"/>
  <c r="E9" i="225"/>
  <c r="I9" i="225"/>
  <c r="K9" i="225"/>
  <c r="P129" i="225"/>
  <c r="K129" i="225" s="1"/>
  <c r="P13" i="225"/>
  <c r="O13" i="225" s="1"/>
  <c r="K13" i="225" l="1"/>
  <c r="M43" i="225"/>
  <c r="K43" i="225"/>
  <c r="O81" i="225"/>
  <c r="K6" i="225"/>
  <c r="O129" i="225"/>
  <c r="G63" i="225"/>
  <c r="E63" i="225"/>
  <c r="I63" i="225"/>
  <c r="E105" i="225"/>
  <c r="G105" i="225"/>
  <c r="I105" i="225"/>
  <c r="O105" i="225"/>
  <c r="G20" i="225"/>
  <c r="I20" i="225"/>
  <c r="E20" i="225"/>
  <c r="E13" i="225"/>
  <c r="G13" i="225"/>
  <c r="I13" i="225"/>
  <c r="M13" i="225"/>
  <c r="E81" i="225"/>
  <c r="G81" i="225"/>
  <c r="I81" i="225"/>
  <c r="E43" i="225"/>
  <c r="G43" i="225"/>
  <c r="I43" i="225"/>
  <c r="G32" i="225"/>
  <c r="E32" i="225"/>
  <c r="I32" i="225"/>
  <c r="M32" i="225"/>
  <c r="O32" i="225"/>
  <c r="M105" i="225"/>
  <c r="K63" i="225"/>
  <c r="E129" i="225"/>
  <c r="G129" i="225"/>
  <c r="I129" i="225"/>
  <c r="M129" i="225"/>
  <c r="K20" i="225"/>
  <c r="O20" i="225"/>
  <c r="C5" i="225"/>
  <c r="M63" i="225"/>
  <c r="I6" i="225"/>
  <c r="G6" i="225"/>
  <c r="E6" i="225"/>
  <c r="P5" i="225"/>
  <c r="M6" i="225"/>
  <c r="K81" i="225"/>
  <c r="I5" i="225" l="1"/>
  <c r="E5" i="225"/>
  <c r="G5" i="225"/>
  <c r="M5" i="225"/>
  <c r="K5" i="225"/>
  <c r="O5" i="225"/>
</calcChain>
</file>

<file path=xl/comments1.xml><?xml version="1.0" encoding="utf-8"?>
<comments xmlns="http://schemas.openxmlformats.org/spreadsheetml/2006/main">
  <authors>
    <author>JULIO CESAR FABRA ARRIETA</author>
  </authors>
  <commentList>
    <comment ref="AD5" authorId="0" shapeId="0">
      <text>
        <r>
          <rPr>
            <sz val="9"/>
            <color indexed="81"/>
            <rFont val="Tahoma"/>
            <family val="2"/>
          </rPr>
          <t xml:space="preserve">Municipios de donde se retira la EPS
</t>
        </r>
      </text>
    </comment>
  </commentList>
</comments>
</file>

<file path=xl/sharedStrings.xml><?xml version="1.0" encoding="utf-8"?>
<sst xmlns="http://schemas.openxmlformats.org/spreadsheetml/2006/main" count="24701" uniqueCount="1114">
  <si>
    <t>ESS002</t>
  </si>
  <si>
    <t>ESS024</t>
  </si>
  <si>
    <t>ESS091</t>
  </si>
  <si>
    <t>EPSI03</t>
  </si>
  <si>
    <t>MUNICIPIO</t>
  </si>
  <si>
    <t>AMAGA</t>
  </si>
  <si>
    <t>APARTADO</t>
  </si>
  <si>
    <t>BELMIRA</t>
  </si>
  <si>
    <t>BETANIA</t>
  </si>
  <si>
    <t>CALDAS</t>
  </si>
  <si>
    <t>CARAMANTA</t>
  </si>
  <si>
    <t>CAREPA</t>
  </si>
  <si>
    <t>CAUCASIA</t>
  </si>
  <si>
    <t>CHIGORODO</t>
  </si>
  <si>
    <t>CISNEROS</t>
  </si>
  <si>
    <t>EL BAGRE</t>
  </si>
  <si>
    <t>JARDIN</t>
  </si>
  <si>
    <t>LA PINTADA</t>
  </si>
  <si>
    <t>MUTATA</t>
  </si>
  <si>
    <t>PUERTO NARE</t>
  </si>
  <si>
    <t>PUERTO TRIUNFO</t>
  </si>
  <si>
    <t>REMEDIOS</t>
  </si>
  <si>
    <t>SALGAR</t>
  </si>
  <si>
    <t>SANTA BARBARA</t>
  </si>
  <si>
    <t>SANTO DOMINGO</t>
  </si>
  <si>
    <t>SEGOVIA</t>
  </si>
  <si>
    <t>TURBO</t>
  </si>
  <si>
    <t>VENECIA</t>
  </si>
  <si>
    <t>VIGIA DEL FUERTE</t>
  </si>
  <si>
    <t>YARUMAL</t>
  </si>
  <si>
    <t>MEDELLIN</t>
  </si>
  <si>
    <t>ABEJORRAL</t>
  </si>
  <si>
    <t>ALEJANDRIA</t>
  </si>
  <si>
    <t>ANTIOQUIA</t>
  </si>
  <si>
    <t>ANZA</t>
  </si>
  <si>
    <t>BELLO</t>
  </si>
  <si>
    <t>BURITICA</t>
  </si>
  <si>
    <t>CAÑASGORDAS</t>
  </si>
  <si>
    <t>COPACABANA</t>
  </si>
  <si>
    <t>EBEJICO</t>
  </si>
  <si>
    <t>ENVIGADO</t>
  </si>
  <si>
    <t>FRONTINO</t>
  </si>
  <si>
    <t>GIRARDOTA</t>
  </si>
  <si>
    <t>GUADALUPE</t>
  </si>
  <si>
    <t>GUARNE</t>
  </si>
  <si>
    <t>ITUANGO</t>
  </si>
  <si>
    <t>LA ESTRELLA</t>
  </si>
  <si>
    <t>LIBORINA</t>
  </si>
  <si>
    <t>MACEO</t>
  </si>
  <si>
    <t>NECOCLI</t>
  </si>
  <si>
    <t>OLAYA</t>
  </si>
  <si>
    <t>RIONEGRO</t>
  </si>
  <si>
    <t>SABANALARGA</t>
  </si>
  <si>
    <t>SAN ANDRES DE CUERQUIA</t>
  </si>
  <si>
    <t>SAN FRANCISCO</t>
  </si>
  <si>
    <t>SAN LUIS</t>
  </si>
  <si>
    <t>SAN RAFAEL</t>
  </si>
  <si>
    <t>SONSON</t>
  </si>
  <si>
    <t>TOLEDO</t>
  </si>
  <si>
    <t>VEGACHI</t>
  </si>
  <si>
    <t>YOLOMBO</t>
  </si>
  <si>
    <t>ABRIAQUI</t>
  </si>
  <si>
    <t>AMALFI</t>
  </si>
  <si>
    <t>ANDES</t>
  </si>
  <si>
    <t>ANGELOPOLIS</t>
  </si>
  <si>
    <t>ANGOSTURA</t>
  </si>
  <si>
    <t>ANORI</t>
  </si>
  <si>
    <t>ARBOLETES</t>
  </si>
  <si>
    <t>ARGELIA</t>
  </si>
  <si>
    <t>BARBOSA</t>
  </si>
  <si>
    <t>BETULIA</t>
  </si>
  <si>
    <t>CIUDAD BOLIVAR</t>
  </si>
  <si>
    <t>BRICEÑO</t>
  </si>
  <si>
    <t>CACERES</t>
  </si>
  <si>
    <t>CAICEDO</t>
  </si>
  <si>
    <t>CAMPAMENTO</t>
  </si>
  <si>
    <t>CARACOLI</t>
  </si>
  <si>
    <t>CONCORDIA</t>
  </si>
  <si>
    <t>DABEIBA</t>
  </si>
  <si>
    <t>FREDONIA</t>
  </si>
  <si>
    <t>GIRALDO</t>
  </si>
  <si>
    <t>GRANADA</t>
  </si>
  <si>
    <t>HELICONIA</t>
  </si>
  <si>
    <t>LA CEJA</t>
  </si>
  <si>
    <t>MARINILLA</t>
  </si>
  <si>
    <t>MONTEBELLO</t>
  </si>
  <si>
    <t>NECHI</t>
  </si>
  <si>
    <t>EL PEÑOL</t>
  </si>
  <si>
    <t>PEQUE</t>
  </si>
  <si>
    <t>PUEBLORRICO</t>
  </si>
  <si>
    <t>SABANETA</t>
  </si>
  <si>
    <t>SAN CARLOS</t>
  </si>
  <si>
    <t>SAN JOSE DE LA MONTAÑA</t>
  </si>
  <si>
    <t>SAN JUAN DE URABA</t>
  </si>
  <si>
    <t>SAN PEDRO DE URABA</t>
  </si>
  <si>
    <t>SAN ROQUE</t>
  </si>
  <si>
    <t>SAN VICENTE</t>
  </si>
  <si>
    <t>SOPETRAN</t>
  </si>
  <si>
    <t>TARAZA</t>
  </si>
  <si>
    <t>TITIRIBI</t>
  </si>
  <si>
    <t>URAMITA</t>
  </si>
  <si>
    <t>URRAO</t>
  </si>
  <si>
    <t>VALDIVIA</t>
  </si>
  <si>
    <t>VALPARAISO</t>
  </si>
  <si>
    <t>YALI</t>
  </si>
  <si>
    <t>YONDO</t>
  </si>
  <si>
    <t>MURINDO</t>
  </si>
  <si>
    <t>ARMENIA</t>
  </si>
  <si>
    <t>DON MATIAS</t>
  </si>
  <si>
    <t>GUATAPE</t>
  </si>
  <si>
    <t>JERICO</t>
  </si>
  <si>
    <t>RETIRO</t>
  </si>
  <si>
    <t>TARSO</t>
  </si>
  <si>
    <t>COCORNA</t>
  </si>
  <si>
    <t>HISPANIA</t>
  </si>
  <si>
    <t>TAMESIS</t>
  </si>
  <si>
    <t>NARIÑO</t>
  </si>
  <si>
    <t>Total general</t>
  </si>
  <si>
    <t>REGIMEN SUBSIDIADO</t>
  </si>
  <si>
    <t>BAJO CAUCA</t>
  </si>
  <si>
    <t>ZARAGOZA</t>
  </si>
  <si>
    <t>MAGDALENA MEDIO</t>
  </si>
  <si>
    <t>PUERTO BERRIO</t>
  </si>
  <si>
    <t>NORDESTE</t>
  </si>
  <si>
    <t>Total NORDESTE</t>
  </si>
  <si>
    <t>TOTAL  NORDESTE</t>
  </si>
  <si>
    <t>NORTE</t>
  </si>
  <si>
    <t>CAROLINA</t>
  </si>
  <si>
    <t>ENTRERRIOS</t>
  </si>
  <si>
    <t>SAN PEDRO DE LOS MILAGROS</t>
  </si>
  <si>
    <t>SANTA ROSA DE OSOS</t>
  </si>
  <si>
    <t>Total NORTE</t>
  </si>
  <si>
    <t>TOTAL NORTE</t>
  </si>
  <si>
    <t>OCCIDENTE</t>
  </si>
  <si>
    <t>SAN JERONIMO</t>
  </si>
  <si>
    <t>Total OCCIDENTE</t>
  </si>
  <si>
    <t>TOTAL  OCCIDENTE</t>
  </si>
  <si>
    <t>ORIENTE</t>
  </si>
  <si>
    <t>CONCEPCION</t>
  </si>
  <si>
    <t>EL CARMEN DE VIBORAL</t>
  </si>
  <si>
    <t>PEÑOL</t>
  </si>
  <si>
    <t>LA UNION</t>
  </si>
  <si>
    <t>Total ORIENTE</t>
  </si>
  <si>
    <t>TOTAL  ORIENTE</t>
  </si>
  <si>
    <t>SUROESTE</t>
  </si>
  <si>
    <t>BOLIVAR</t>
  </si>
  <si>
    <t>Total SUROESTE</t>
  </si>
  <si>
    <t>TOTAL  SUROESTE</t>
  </si>
  <si>
    <t>URABA</t>
  </si>
  <si>
    <t>Total URABA</t>
  </si>
  <si>
    <t>TOTAL URABA</t>
  </si>
  <si>
    <t>VALLE  DE ABURRA</t>
  </si>
  <si>
    <t>Total VALLE  DE ABURRA</t>
  </si>
  <si>
    <t xml:space="preserve">TOTAL  VALLE ABURRA </t>
  </si>
  <si>
    <t>TOTAL DEPARTAMENTO</t>
  </si>
  <si>
    <t xml:space="preserve"> </t>
  </si>
  <si>
    <t>TOTAL GENERAL</t>
  </si>
  <si>
    <t>TOTAL BAJO CAUCA</t>
  </si>
  <si>
    <t>NOMBRE EPS-S</t>
  </si>
  <si>
    <t>NRO. AFILIADOS</t>
  </si>
  <si>
    <t>Concordia</t>
  </si>
  <si>
    <t>Guadalupe</t>
  </si>
  <si>
    <t>Santo Domingo</t>
  </si>
  <si>
    <t>2004</t>
  </si>
  <si>
    <t>2005</t>
  </si>
  <si>
    <t>2006</t>
  </si>
  <si>
    <t>2007</t>
  </si>
  <si>
    <t>2008</t>
  </si>
  <si>
    <t>2010</t>
  </si>
  <si>
    <t>% De afiliados al Regimen Subsidiado</t>
  </si>
  <si>
    <t>Nº Afiliados Régimen Subsidiado</t>
  </si>
  <si>
    <t>% De afiliados al Régimen Contributivo</t>
  </si>
  <si>
    <t>Nº Afiliados Régimen Contributivo</t>
  </si>
  <si>
    <t>Nº Afiliados SGSSS</t>
  </si>
  <si>
    <t>% Cobertura en el SGSSS</t>
  </si>
  <si>
    <t xml:space="preserve">DANE </t>
  </si>
  <si>
    <t xml:space="preserve">ENERO </t>
  </si>
  <si>
    <t xml:space="preserve">FEBRERO </t>
  </si>
  <si>
    <t xml:space="preserve">MARZO </t>
  </si>
  <si>
    <t xml:space="preserve">ABRIL </t>
  </si>
  <si>
    <t xml:space="preserve">MAYO </t>
  </si>
  <si>
    <t xml:space="preserve">JUNIO </t>
  </si>
  <si>
    <t xml:space="preserve">JULIO </t>
  </si>
  <si>
    <t xml:space="preserve">AGOSTO </t>
  </si>
  <si>
    <t xml:space="preserve">SEPTIEMBRE </t>
  </si>
  <si>
    <t xml:space="preserve">OCTUBRE </t>
  </si>
  <si>
    <t>TOTAL ANTIOQUIA</t>
  </si>
  <si>
    <t>EL SANTUARIO</t>
  </si>
  <si>
    <t>SANTAFE DE ANTIOQUIA</t>
  </si>
  <si>
    <t>EPS001</t>
  </si>
  <si>
    <t>EPS018</t>
  </si>
  <si>
    <t>COD MPIO</t>
  </si>
  <si>
    <t>TOTAL</t>
  </si>
  <si>
    <t>SECRETARIA SECCIONAL  DE SALUD Y PROTECCIÓN SOCIAL DE ANTIOQUIA-DIRECCIÓN DE ATENCIÓN A LAS PERSONAS-</t>
  </si>
  <si>
    <t xml:space="preserve"> FECHA DE CORTE  </t>
  </si>
  <si>
    <t>FECHA DE CORTE:</t>
  </si>
  <si>
    <t>Caprecom</t>
  </si>
  <si>
    <t>Emdisalud</t>
  </si>
  <si>
    <t>Coosalud</t>
  </si>
  <si>
    <t>Ecoopsos</t>
  </si>
  <si>
    <t>Asociación Indígena del Cauca</t>
  </si>
  <si>
    <t>COD-MPIO</t>
  </si>
  <si>
    <t>CuentaDeCampo6</t>
  </si>
  <si>
    <t>Igual</t>
  </si>
  <si>
    <t>Régimen Subsidiado</t>
  </si>
  <si>
    <t>Régimen Contributivo</t>
  </si>
  <si>
    <t>% afiliados</t>
  </si>
  <si>
    <t>NOMBRE EPS</t>
  </si>
  <si>
    <t>N° DE AFILIADOS</t>
  </si>
  <si>
    <t>%</t>
  </si>
  <si>
    <t>EPS010</t>
  </si>
  <si>
    <t>EPS016</t>
  </si>
  <si>
    <t>Coomeva S.A.</t>
  </si>
  <si>
    <t>EPS037</t>
  </si>
  <si>
    <t>La Nueva EPS</t>
  </si>
  <si>
    <t>EPS002</t>
  </si>
  <si>
    <t>EPS003</t>
  </si>
  <si>
    <t>EPS023</t>
  </si>
  <si>
    <t>EPS005</t>
  </si>
  <si>
    <t>Sanitas S.A.</t>
  </si>
  <si>
    <t>EAS016</t>
  </si>
  <si>
    <t>EAS027</t>
  </si>
  <si>
    <t>EPS033</t>
  </si>
  <si>
    <t>EPS017</t>
  </si>
  <si>
    <t>EPS012</t>
  </si>
  <si>
    <t>EPS008</t>
  </si>
  <si>
    <t>Total Afiliados</t>
  </si>
  <si>
    <t>SaludVida S.A.</t>
  </si>
  <si>
    <t>Disminución</t>
  </si>
  <si>
    <t>ITAGÜI</t>
  </si>
  <si>
    <t>Total BAJO CAUCA</t>
  </si>
  <si>
    <t>Total MAGDALENA MEDIO</t>
  </si>
  <si>
    <t>Campo2</t>
  </si>
  <si>
    <t>Campo20</t>
  </si>
  <si>
    <t>Campo9</t>
  </si>
  <si>
    <t>Campo11</t>
  </si>
  <si>
    <t xml:space="preserve">GOMEZ PLATA </t>
  </si>
  <si>
    <t>TOTAL MAGDALENA MEDIO</t>
  </si>
  <si>
    <t>Rural</t>
  </si>
  <si>
    <t>Urbana</t>
  </si>
  <si>
    <t>EL RETIRO</t>
  </si>
  <si>
    <t>CuentaDeCampo2</t>
  </si>
  <si>
    <t>Valle de aburrá</t>
  </si>
  <si>
    <t>Oriente</t>
  </si>
  <si>
    <t>Occidente</t>
  </si>
  <si>
    <t>Suroeste</t>
  </si>
  <si>
    <t>Nordeste</t>
  </si>
  <si>
    <t>Norte</t>
  </si>
  <si>
    <t>Urabá</t>
  </si>
  <si>
    <t>Bajo Cauca</t>
  </si>
  <si>
    <t>Magdalena Medio</t>
  </si>
  <si>
    <t>Aumento</t>
  </si>
  <si>
    <t>Masculino</t>
  </si>
  <si>
    <t>Femenino</t>
  </si>
  <si>
    <t>MES</t>
  </si>
  <si>
    <t>Subsidiado</t>
  </si>
  <si>
    <t>Contributivo</t>
  </si>
  <si>
    <t>Total</t>
  </si>
  <si>
    <t>% Cobertura</t>
  </si>
  <si>
    <t>Campo12</t>
  </si>
  <si>
    <t>F</t>
  </si>
  <si>
    <t>M</t>
  </si>
  <si>
    <t>Suma de CuentaDeCampo6</t>
  </si>
  <si>
    <t>Etiquetas de fila</t>
  </si>
  <si>
    <t>Etiquetas de columna</t>
  </si>
  <si>
    <t>1</t>
  </si>
  <si>
    <t>2</t>
  </si>
  <si>
    <t>8</t>
  </si>
  <si>
    <t>9</t>
  </si>
  <si>
    <t>Fondo Ferrocarriles Nal</t>
  </si>
  <si>
    <t xml:space="preserve">Famisanar </t>
  </si>
  <si>
    <t>EPM</t>
  </si>
  <si>
    <t>SURA.</t>
  </si>
  <si>
    <t xml:space="preserve">Cruz Blanca </t>
  </si>
  <si>
    <t xml:space="preserve">Salud Total </t>
  </si>
  <si>
    <t xml:space="preserve">Servicio Occidental </t>
  </si>
  <si>
    <t>Población  Proyectada DANE 2012</t>
  </si>
  <si>
    <t>Población  Proyectada DANE 2013</t>
  </si>
  <si>
    <t>PNA</t>
  </si>
  <si>
    <t>Universidad de Antioquia</t>
  </si>
  <si>
    <t>% Variación</t>
  </si>
  <si>
    <t>Universidad Nacional</t>
  </si>
  <si>
    <t>Ecopetrol</t>
  </si>
  <si>
    <t>RES002</t>
  </si>
  <si>
    <t>RES004</t>
  </si>
  <si>
    <t>R</t>
  </si>
  <si>
    <t>U</t>
  </si>
  <si>
    <t>3</t>
  </si>
  <si>
    <t>N</t>
  </si>
  <si>
    <t>REGIÓN</t>
  </si>
  <si>
    <t>COD_MPIO</t>
  </si>
  <si>
    <t xml:space="preserve">NOVIEMBRE </t>
  </si>
  <si>
    <t xml:space="preserve">DICIEMBRE </t>
  </si>
  <si>
    <t>ABRIL</t>
  </si>
  <si>
    <t>5</t>
  </si>
  <si>
    <t>6</t>
  </si>
  <si>
    <t>7</t>
  </si>
  <si>
    <t>4</t>
  </si>
  <si>
    <t>AIC</t>
  </si>
  <si>
    <t>Total  Bajo Cauca</t>
  </si>
  <si>
    <t>Total Uraba</t>
  </si>
  <si>
    <t>Total Nordeste</t>
  </si>
  <si>
    <t>Total Occidente</t>
  </si>
  <si>
    <t>Total Norte</t>
  </si>
  <si>
    <t>Total Oriente</t>
  </si>
  <si>
    <t>Total Suroeste</t>
  </si>
  <si>
    <t>Total Valle de Aburra</t>
  </si>
  <si>
    <t>Participacion de EPS en  municipios</t>
  </si>
  <si>
    <t>Total  Afiliados  en Antioquia</t>
  </si>
  <si>
    <t>Mayo</t>
  </si>
  <si>
    <t>AFILIADOS AL REGIMEN CONTRIBUTIVO SEGÚN LA BASE DE DATOS FOSYGA 2013</t>
  </si>
  <si>
    <t>Junio</t>
  </si>
  <si>
    <t>Savia Salud</t>
  </si>
  <si>
    <t>Cod_sub</t>
  </si>
  <si>
    <t>Concatenar</t>
  </si>
  <si>
    <t>Enero</t>
  </si>
  <si>
    <t>Febrero</t>
  </si>
  <si>
    <t>Marzo</t>
  </si>
  <si>
    <t>Abril</t>
  </si>
  <si>
    <t>Julio</t>
  </si>
  <si>
    <t>Agosto</t>
  </si>
  <si>
    <t>Septiembre</t>
  </si>
  <si>
    <t>Octubre</t>
  </si>
  <si>
    <t>Noviembre</t>
  </si>
  <si>
    <t>Diciembre</t>
  </si>
  <si>
    <t>Campo21</t>
  </si>
  <si>
    <t>Campo16</t>
  </si>
  <si>
    <t xml:space="preserve"> CRITERIOS</t>
  </si>
  <si>
    <t>Vigia del Fuerte</t>
  </si>
  <si>
    <t>Turbo</t>
  </si>
  <si>
    <t>San Pedro de Urabá</t>
  </si>
  <si>
    <t>San Pedro de Uraba</t>
  </si>
  <si>
    <t>San Juan de Urabá</t>
  </si>
  <si>
    <t>Necoclí</t>
  </si>
  <si>
    <t>Mutatá</t>
  </si>
  <si>
    <t>Murindó</t>
  </si>
  <si>
    <t>Chigorodó</t>
  </si>
  <si>
    <t>Carepa</t>
  </si>
  <si>
    <t>Arboletes</t>
  </si>
  <si>
    <t>Apartadó</t>
  </si>
  <si>
    <t>URABÁ</t>
  </si>
  <si>
    <t>La Pintada</t>
  </si>
  <si>
    <t>Venecia</t>
  </si>
  <si>
    <t>Valparaíso</t>
  </si>
  <si>
    <t>Urrao</t>
  </si>
  <si>
    <t>Titiribí</t>
  </si>
  <si>
    <t>Tarso</t>
  </si>
  <si>
    <t>Támesis</t>
  </si>
  <si>
    <t xml:space="preserve">Santa Bárbara </t>
  </si>
  <si>
    <t>Salgar</t>
  </si>
  <si>
    <t>Pueblorrico</t>
  </si>
  <si>
    <t>Montebello</t>
  </si>
  <si>
    <t>Jericó</t>
  </si>
  <si>
    <t>Jardín</t>
  </si>
  <si>
    <t>Hispania</t>
  </si>
  <si>
    <t>Fredonia</t>
  </si>
  <si>
    <t>Caramanta</t>
  </si>
  <si>
    <t>Ciudad Bolivar</t>
  </si>
  <si>
    <t>Betulia</t>
  </si>
  <si>
    <t>Betania</t>
  </si>
  <si>
    <t>Angelópolis</t>
  </si>
  <si>
    <t>Andes</t>
  </si>
  <si>
    <t>Amagá</t>
  </si>
  <si>
    <t>Sonsón</t>
  </si>
  <si>
    <t>Sonson</t>
  </si>
  <si>
    <t>El Santuario</t>
  </si>
  <si>
    <t>San Vicente</t>
  </si>
  <si>
    <t>San Rafael</t>
  </si>
  <si>
    <t xml:space="preserve">San Luis </t>
  </si>
  <si>
    <t>San Francisco</t>
  </si>
  <si>
    <t xml:space="preserve">San Carlos </t>
  </si>
  <si>
    <t xml:space="preserve">Rionegro </t>
  </si>
  <si>
    <t>El Retiro</t>
  </si>
  <si>
    <t>El Peñol</t>
  </si>
  <si>
    <t>Nariño</t>
  </si>
  <si>
    <t>Marinilla</t>
  </si>
  <si>
    <t xml:space="preserve">La Unión </t>
  </si>
  <si>
    <t>La Ceja del Tambo</t>
  </si>
  <si>
    <t>Guatapé</t>
  </si>
  <si>
    <t>Guarne</t>
  </si>
  <si>
    <t xml:space="preserve">Granada </t>
  </si>
  <si>
    <t>Concepción</t>
  </si>
  <si>
    <t>Cocorná</t>
  </si>
  <si>
    <t>El Carmen de Viboral</t>
  </si>
  <si>
    <t xml:space="preserve">Argelia </t>
  </si>
  <si>
    <t>Alejandría</t>
  </si>
  <si>
    <t>Abejorral</t>
  </si>
  <si>
    <t>Uramita</t>
  </si>
  <si>
    <t>Sopetrán</t>
  </si>
  <si>
    <t>San Jerónimo</t>
  </si>
  <si>
    <t>Sabanalarga</t>
  </si>
  <si>
    <t>Peque</t>
  </si>
  <si>
    <t>Olaya</t>
  </si>
  <si>
    <t>Liborina</t>
  </si>
  <si>
    <t>Heliconia</t>
  </si>
  <si>
    <t>Giraldo</t>
  </si>
  <si>
    <t>Frontino</t>
  </si>
  <si>
    <t>Ebéjico</t>
  </si>
  <si>
    <t>Dabeiba</t>
  </si>
  <si>
    <t>Cañasgordas</t>
  </si>
  <si>
    <t>Caicedo</t>
  </si>
  <si>
    <t>Buriticá</t>
  </si>
  <si>
    <t>Armenia</t>
  </si>
  <si>
    <t>Anzá</t>
  </si>
  <si>
    <t>Anza</t>
  </si>
  <si>
    <t>Santa Fe de Antioquia</t>
  </si>
  <si>
    <t>Abriaquí</t>
  </si>
  <si>
    <t>Yarumal</t>
  </si>
  <si>
    <t>Valdivia</t>
  </si>
  <si>
    <t>Toledo</t>
  </si>
  <si>
    <t>Santa Rosa de Osos</t>
  </si>
  <si>
    <t>San Pedro de los M.</t>
  </si>
  <si>
    <t>San José de la M.</t>
  </si>
  <si>
    <t>San Andrés de C.</t>
  </si>
  <si>
    <t>Ituango</t>
  </si>
  <si>
    <t>Gómez Plata</t>
  </si>
  <si>
    <t>Entrerríos</t>
  </si>
  <si>
    <t>Entrerrios</t>
  </si>
  <si>
    <t>Donmatías</t>
  </si>
  <si>
    <t>Carolina del Príncipe</t>
  </si>
  <si>
    <t>Campamento</t>
  </si>
  <si>
    <t xml:space="preserve">Briceño </t>
  </si>
  <si>
    <t>Belmira</t>
  </si>
  <si>
    <t>Angostura</t>
  </si>
  <si>
    <t>Yolombó</t>
  </si>
  <si>
    <t>Yalí</t>
  </si>
  <si>
    <t>Vegachí</t>
  </si>
  <si>
    <t>Segovia</t>
  </si>
  <si>
    <t>San Roque</t>
  </si>
  <si>
    <t>Remedios</t>
  </si>
  <si>
    <t>Cisneros</t>
  </si>
  <si>
    <t>Anorí</t>
  </si>
  <si>
    <t>Amalfi</t>
  </si>
  <si>
    <t>Yondó</t>
  </si>
  <si>
    <t>Puerto Triunfo</t>
  </si>
  <si>
    <t>Puerto Nare</t>
  </si>
  <si>
    <t>Puerto Berrío</t>
  </si>
  <si>
    <t>Maceo</t>
  </si>
  <si>
    <t>Caracolí</t>
  </si>
  <si>
    <t>Zaragoza</t>
  </si>
  <si>
    <t>Tarazá</t>
  </si>
  <si>
    <t>Nechí</t>
  </si>
  <si>
    <t>El Bagre</t>
  </si>
  <si>
    <t>Caucasia</t>
  </si>
  <si>
    <t>Cáceres</t>
  </si>
  <si>
    <t>Sabaneta</t>
  </si>
  <si>
    <t>La Estrella</t>
  </si>
  <si>
    <t>Itaguí</t>
  </si>
  <si>
    <t>Itagui</t>
  </si>
  <si>
    <t>Girardota</t>
  </si>
  <si>
    <t>Envigado</t>
  </si>
  <si>
    <t>Copacabana</t>
  </si>
  <si>
    <t xml:space="preserve">Caldas </t>
  </si>
  <si>
    <t>Bello</t>
  </si>
  <si>
    <t>Barbosa</t>
  </si>
  <si>
    <t>Medellín</t>
  </si>
  <si>
    <t>VALLE DE ABURRÁ</t>
  </si>
  <si>
    <t>TOTAL DEPTO.</t>
  </si>
  <si>
    <t>TOTAL PERSONAS AFILIADAS</t>
  </si>
  <si>
    <t>SUBREGIONES Y MUNICIPIOS</t>
  </si>
  <si>
    <t>60 y más</t>
  </si>
  <si>
    <t>45 - 59</t>
  </si>
  <si>
    <t>15 - 44</t>
  </si>
  <si>
    <t xml:space="preserve"> 5 - 14</t>
  </si>
  <si>
    <t xml:space="preserve"> 1 - 4</t>
  </si>
  <si>
    <t>&lt; de 1</t>
  </si>
  <si>
    <t>GRUPOS DE EDAD (EN AÑOS)</t>
  </si>
  <si>
    <t>cod_mpio</t>
  </si>
  <si>
    <t>SUBREGIÓN</t>
  </si>
  <si>
    <t>Municipios</t>
  </si>
  <si>
    <t>% Participación</t>
  </si>
  <si>
    <t>RES008</t>
  </si>
  <si>
    <t>RES011</t>
  </si>
  <si>
    <t>3-4</t>
  </si>
  <si>
    <t>5-6-7</t>
  </si>
  <si>
    <t>8-9-10-11-12</t>
  </si>
  <si>
    <t>cod</t>
  </si>
  <si>
    <t>Vigía del Fuerte</t>
  </si>
  <si>
    <t>San Luis</t>
  </si>
  <si>
    <t>San José de La Montaña</t>
  </si>
  <si>
    <t>San Carlos</t>
  </si>
  <si>
    <t>Rionegro</t>
  </si>
  <si>
    <t>La Unión</t>
  </si>
  <si>
    <t>La Ceja</t>
  </si>
  <si>
    <t>Granada</t>
  </si>
  <si>
    <t>Ciudad Bolívar</t>
  </si>
  <si>
    <t>Carolina</t>
  </si>
  <si>
    <t>Caldas</t>
  </si>
  <si>
    <t>Briceño</t>
  </si>
  <si>
    <t>Argelia</t>
  </si>
  <si>
    <t>Total afiliados por EPS al Régimen Subsidiado</t>
  </si>
  <si>
    <t xml:space="preserve">Total Afiliados por EPS Régimen Contributivo, </t>
  </si>
  <si>
    <t>% PNA el SGSSS</t>
  </si>
  <si>
    <t>Nº PNA al SGSSS</t>
  </si>
  <si>
    <t>Población  Proyectada DANE 2014</t>
  </si>
  <si>
    <t>AFILIADOS AL REGIMEN CONTRIBUTIVO SEGÚN LA BASE DE DATOS FOSYGA 2014</t>
  </si>
  <si>
    <t>Diciembre
2013</t>
  </si>
  <si>
    <t>Enero
2014</t>
  </si>
  <si>
    <t>Campo15</t>
  </si>
  <si>
    <t>SAN ANDRES</t>
  </si>
  <si>
    <t>ALIANSALUD E.P.S.</t>
  </si>
  <si>
    <t>EPSS02</t>
  </si>
  <si>
    <t>EPSM03</t>
  </si>
  <si>
    <t>EPSS05</t>
  </si>
  <si>
    <t>EPSS10</t>
  </si>
  <si>
    <t>EPSS16</t>
  </si>
  <si>
    <t>EPSS17</t>
  </si>
  <si>
    <t>EPSS18</t>
  </si>
  <si>
    <t>EPSS23</t>
  </si>
  <si>
    <t>EPSS37</t>
  </si>
  <si>
    <t>NUEVA EPS S.A.</t>
  </si>
  <si>
    <t>CCFC55</t>
  </si>
  <si>
    <t>EPSC20</t>
  </si>
  <si>
    <t>EPSIC3</t>
  </si>
  <si>
    <t>EPSC03</t>
  </si>
  <si>
    <t>EPSC34</t>
  </si>
  <si>
    <t>ESSC02</t>
  </si>
  <si>
    <t>ESSC24</t>
  </si>
  <si>
    <t>ESSC62</t>
  </si>
  <si>
    <t>ESSC91</t>
  </si>
  <si>
    <t>ESSC07</t>
  </si>
  <si>
    <t>La nueva EPS
Subsidiada</t>
  </si>
  <si>
    <t>SURA.
Subsidiada</t>
  </si>
  <si>
    <t xml:space="preserve">Salud Total
Subsidiado </t>
  </si>
  <si>
    <t>EPS Saludcoop
Subsidiado</t>
  </si>
  <si>
    <t>Sanitas S.A.
Subsidiado</t>
  </si>
  <si>
    <t xml:space="preserve">Cruz Blanca
Subsidiado </t>
  </si>
  <si>
    <t xml:space="preserve">Famisanar
Subsidiado </t>
  </si>
  <si>
    <t>VICHADA</t>
  </si>
  <si>
    <t>VAUPES</t>
  </si>
  <si>
    <t>VALLE</t>
  </si>
  <si>
    <t>TOLIMA</t>
  </si>
  <si>
    <t>SUCRE</t>
  </si>
  <si>
    <t>SANTANDER</t>
  </si>
  <si>
    <t>RISARALDA</t>
  </si>
  <si>
    <t>QUINDIO</t>
  </si>
  <si>
    <t>PUTUMAYO</t>
  </si>
  <si>
    <t>NORTE DE SANTANDER</t>
  </si>
  <si>
    <t>NARINO</t>
  </si>
  <si>
    <t>META</t>
  </si>
  <si>
    <t>MAGDALENA</t>
  </si>
  <si>
    <t>LA GUAJIRA</t>
  </si>
  <si>
    <t>HUILA</t>
  </si>
  <si>
    <t>GUAVIARE</t>
  </si>
  <si>
    <t>GUAINIA</t>
  </si>
  <si>
    <t>CUNDINAMARCA</t>
  </si>
  <si>
    <t>CORDOBA</t>
  </si>
  <si>
    <t>CHOCO</t>
  </si>
  <si>
    <t>CESAR</t>
  </si>
  <si>
    <t>CAUCA</t>
  </si>
  <si>
    <t>CASANARE</t>
  </si>
  <si>
    <t>CAQUETA</t>
  </si>
  <si>
    <t>BOYACA</t>
  </si>
  <si>
    <t>BOGOTA D.C.</t>
  </si>
  <si>
    <t>ATLANTICO</t>
  </si>
  <si>
    <t>ARAUCA</t>
  </si>
  <si>
    <t>AMAZONAS</t>
  </si>
  <si>
    <t>Número de Afiliados</t>
  </si>
  <si>
    <t>SUBSIDIADO</t>
  </si>
  <si>
    <t>EXCEPCION</t>
  </si>
  <si>
    <t>CONTRIBUTIVO</t>
  </si>
  <si>
    <t>Departamento</t>
  </si>
  <si>
    <t>EPSS33</t>
  </si>
  <si>
    <t>Cafesalud EPS Subsidiada</t>
  </si>
  <si>
    <t>SaludVida S.A. Subsidiada</t>
  </si>
  <si>
    <t>Coosalud
Contributivo</t>
  </si>
  <si>
    <t>INPEC</t>
  </si>
  <si>
    <t>NACIONAL</t>
  </si>
  <si>
    <t>Amazonas</t>
  </si>
  <si>
    <t>Antioquia (3)</t>
  </si>
  <si>
    <t>Arauca (3)</t>
  </si>
  <si>
    <t>Atlántico</t>
  </si>
  <si>
    <t>Bogotá, D.C.</t>
  </si>
  <si>
    <t>Bolívar (1) (3)</t>
  </si>
  <si>
    <t>Boyacá (3)</t>
  </si>
  <si>
    <t>Caldas (3)</t>
  </si>
  <si>
    <t>Caquetá (3)</t>
  </si>
  <si>
    <t>Casanare</t>
  </si>
  <si>
    <t>Cauca (1) (3)</t>
  </si>
  <si>
    <t>Cesar (3)</t>
  </si>
  <si>
    <t>Chocó (2) (3)</t>
  </si>
  <si>
    <t>Cundinamarca (3)</t>
  </si>
  <si>
    <t>Guainía</t>
  </si>
  <si>
    <t>Guaviare</t>
  </si>
  <si>
    <t>Huila</t>
  </si>
  <si>
    <t>La Guajira (3)</t>
  </si>
  <si>
    <t>Magdalena (3)</t>
  </si>
  <si>
    <t>Meta (3)</t>
  </si>
  <si>
    <t>Nariño (3)</t>
  </si>
  <si>
    <t>Norte De Santander (3)</t>
  </si>
  <si>
    <t>Putumayo (3)</t>
  </si>
  <si>
    <t>Quindio</t>
  </si>
  <si>
    <t>San Andrés</t>
  </si>
  <si>
    <t>Santander (3)</t>
  </si>
  <si>
    <t>Sucre (3)</t>
  </si>
  <si>
    <t>Tolima (3)</t>
  </si>
  <si>
    <t>Valle Del Cauca</t>
  </si>
  <si>
    <t>Vaupés</t>
  </si>
  <si>
    <t>Vichada</t>
  </si>
  <si>
    <t>Total Magdalena Medio</t>
  </si>
  <si>
    <t>Emdisalud
Contributivo</t>
  </si>
  <si>
    <t>Savia Salud
Contributivo</t>
  </si>
  <si>
    <t>AFILIADOS AL REGIMEN CONTRIBUTIVO SEGÚN LA BASE DE DATOS FOSYGA 2015</t>
  </si>
  <si>
    <t>Cod_mpio</t>
  </si>
  <si>
    <t>Municipio</t>
  </si>
  <si>
    <t>05001</t>
  </si>
  <si>
    <t>05002</t>
  </si>
  <si>
    <t>05004</t>
  </si>
  <si>
    <t>05021</t>
  </si>
  <si>
    <t>05030</t>
  </si>
  <si>
    <t>05031</t>
  </si>
  <si>
    <t>05034</t>
  </si>
  <si>
    <t>05036</t>
  </si>
  <si>
    <t>05038</t>
  </si>
  <si>
    <t>05040</t>
  </si>
  <si>
    <t>05042</t>
  </si>
  <si>
    <t>Santafé de Antioquia</t>
  </si>
  <si>
    <t>05044</t>
  </si>
  <si>
    <t>05045</t>
  </si>
  <si>
    <t>05051</t>
  </si>
  <si>
    <t>Arboletes  (3)</t>
  </si>
  <si>
    <t>05055</t>
  </si>
  <si>
    <t>05059</t>
  </si>
  <si>
    <t>05079</t>
  </si>
  <si>
    <t>05086</t>
  </si>
  <si>
    <t>05088</t>
  </si>
  <si>
    <t>05091</t>
  </si>
  <si>
    <t>05093</t>
  </si>
  <si>
    <t>05101</t>
  </si>
  <si>
    <t>05107</t>
  </si>
  <si>
    <t>05113</t>
  </si>
  <si>
    <t>05120</t>
  </si>
  <si>
    <t>05125</t>
  </si>
  <si>
    <t>05129</t>
  </si>
  <si>
    <t>05134</t>
  </si>
  <si>
    <t>05138</t>
  </si>
  <si>
    <t>05142</t>
  </si>
  <si>
    <t>05145</t>
  </si>
  <si>
    <t>05147</t>
  </si>
  <si>
    <t>05148</t>
  </si>
  <si>
    <t>05150</t>
  </si>
  <si>
    <t>05154</t>
  </si>
  <si>
    <t>05172</t>
  </si>
  <si>
    <t>05190</t>
  </si>
  <si>
    <t>05197</t>
  </si>
  <si>
    <t>Cocorná  (3)</t>
  </si>
  <si>
    <t>05206</t>
  </si>
  <si>
    <t>05209</t>
  </si>
  <si>
    <t>05212</t>
  </si>
  <si>
    <t>05234</t>
  </si>
  <si>
    <t>05237</t>
  </si>
  <si>
    <t>Don Matías</t>
  </si>
  <si>
    <t>05240</t>
  </si>
  <si>
    <t>05250</t>
  </si>
  <si>
    <t>05264</t>
  </si>
  <si>
    <t>05266</t>
  </si>
  <si>
    <t>05282</t>
  </si>
  <si>
    <t>05284</t>
  </si>
  <si>
    <t>05306</t>
  </si>
  <si>
    <t>05308</t>
  </si>
  <si>
    <t>05310</t>
  </si>
  <si>
    <t>05313</t>
  </si>
  <si>
    <t>05315</t>
  </si>
  <si>
    <t>05318</t>
  </si>
  <si>
    <t>05321</t>
  </si>
  <si>
    <t>05347</t>
  </si>
  <si>
    <t>05353</t>
  </si>
  <si>
    <t>05360</t>
  </si>
  <si>
    <t>05361</t>
  </si>
  <si>
    <t>05364</t>
  </si>
  <si>
    <t>05368</t>
  </si>
  <si>
    <t>05376</t>
  </si>
  <si>
    <t>05380</t>
  </si>
  <si>
    <t>05390</t>
  </si>
  <si>
    <t>05400</t>
  </si>
  <si>
    <t>05411</t>
  </si>
  <si>
    <t>05425</t>
  </si>
  <si>
    <t>05440</t>
  </si>
  <si>
    <t>05467</t>
  </si>
  <si>
    <t>05475</t>
  </si>
  <si>
    <t>05480</t>
  </si>
  <si>
    <t>05483</t>
  </si>
  <si>
    <t>05490</t>
  </si>
  <si>
    <t>05495</t>
  </si>
  <si>
    <t>05501</t>
  </si>
  <si>
    <t>05541</t>
  </si>
  <si>
    <t>Peñol</t>
  </si>
  <si>
    <t>05543</t>
  </si>
  <si>
    <t>05576</t>
  </si>
  <si>
    <t>05579</t>
  </si>
  <si>
    <t>05585</t>
  </si>
  <si>
    <t>05591</t>
  </si>
  <si>
    <t>05604</t>
  </si>
  <si>
    <t>05607</t>
  </si>
  <si>
    <t>Retiro</t>
  </si>
  <si>
    <t>05615</t>
  </si>
  <si>
    <t>05628</t>
  </si>
  <si>
    <t>05631</t>
  </si>
  <si>
    <t>05642</t>
  </si>
  <si>
    <t>05647</t>
  </si>
  <si>
    <t>San Andrés de Cuerquía</t>
  </si>
  <si>
    <t>05649</t>
  </si>
  <si>
    <t>05652</t>
  </si>
  <si>
    <t>05656</t>
  </si>
  <si>
    <t>05658</t>
  </si>
  <si>
    <t>05659</t>
  </si>
  <si>
    <t>05660</t>
  </si>
  <si>
    <t>05664</t>
  </si>
  <si>
    <t>San Pedro</t>
  </si>
  <si>
    <t>05665</t>
  </si>
  <si>
    <t>05667</t>
  </si>
  <si>
    <t>05670</t>
  </si>
  <si>
    <t>05674</t>
  </si>
  <si>
    <t>05679</t>
  </si>
  <si>
    <t>Santa Bárbara (3)</t>
  </si>
  <si>
    <t>05686</t>
  </si>
  <si>
    <t>05690</t>
  </si>
  <si>
    <t>05697</t>
  </si>
  <si>
    <t>05736</t>
  </si>
  <si>
    <t>05756</t>
  </si>
  <si>
    <t>05761</t>
  </si>
  <si>
    <t>05789</t>
  </si>
  <si>
    <t>05790</t>
  </si>
  <si>
    <t>05792</t>
  </si>
  <si>
    <t>05809</t>
  </si>
  <si>
    <t>05819</t>
  </si>
  <si>
    <t>05837</t>
  </si>
  <si>
    <t>05842</t>
  </si>
  <si>
    <t>05847</t>
  </si>
  <si>
    <t>05854</t>
  </si>
  <si>
    <t>05856</t>
  </si>
  <si>
    <t>Valparaíso  (3)</t>
  </si>
  <si>
    <t>05858</t>
  </si>
  <si>
    <t>05861</t>
  </si>
  <si>
    <t>05873</t>
  </si>
  <si>
    <t>05885</t>
  </si>
  <si>
    <t>05887</t>
  </si>
  <si>
    <t>05890</t>
  </si>
  <si>
    <t>05893</t>
  </si>
  <si>
    <t>05895</t>
  </si>
  <si>
    <t>Población  Proyectada DANE 2015</t>
  </si>
  <si>
    <t>NO APLICA</t>
  </si>
  <si>
    <t>Total Colombia</t>
  </si>
  <si>
    <t>Mutual SER</t>
  </si>
  <si>
    <t>Ecoopsos
Contributivo</t>
  </si>
  <si>
    <t>Sin Cobertura</t>
  </si>
  <si>
    <t>Cobertura total</t>
  </si>
  <si>
    <t>Total AfilIados</t>
  </si>
  <si>
    <t>subsidiado</t>
  </si>
  <si>
    <t>DANE</t>
  </si>
  <si>
    <t>Uraba</t>
  </si>
  <si>
    <t>Regional Nordeste</t>
  </si>
  <si>
    <t>Regional  Magdalena Medio</t>
  </si>
  <si>
    <t>Regional  Bajo Cauca</t>
  </si>
  <si>
    <t>PROYECCIÓN DANE</t>
  </si>
  <si>
    <t>ASMET SALUD-CM</t>
  </si>
  <si>
    <t>Coomeva S.A.
Subsidiado</t>
  </si>
  <si>
    <t>Servicio Occidental 
Subsidiado</t>
  </si>
  <si>
    <t>ASMET SALUD-CM
Contributivo</t>
  </si>
  <si>
    <t>Valle de aburra</t>
  </si>
  <si>
    <t>AFILIADOS AL REGIMEN CONTRIBUTIVO SEGÚN LA BASE DE DATOS FOSYGA 2012</t>
  </si>
  <si>
    <t xml:space="preserve">Total Afiliados por EPS Régimen Excepción, </t>
  </si>
  <si>
    <t>REGIMEN CONTRIBUTIVO</t>
  </si>
  <si>
    <t>Total Afiliados en Regimen Contributivo por movilidad</t>
  </si>
  <si>
    <t>Total Afiliados al Régimen Subsidiado</t>
  </si>
  <si>
    <t>Total Afiliados  en Regimen Subsidiado por Movilidad</t>
  </si>
  <si>
    <t>Total Afiliados al Régimen Contributivo</t>
  </si>
  <si>
    <t>RÉGIMEN CONTRIBUTIVO</t>
  </si>
  <si>
    <t>CONTRIBUTIVO MOVILIDAD ASCENDENTE</t>
  </si>
  <si>
    <t>RÉGIMEN SUBSIDIADO</t>
  </si>
  <si>
    <t>Compensar EPS</t>
  </si>
  <si>
    <t xml:space="preserve">SaludVida S.A. 
</t>
  </si>
  <si>
    <t xml:space="preserve">Famisanar 
</t>
  </si>
  <si>
    <t xml:space="preserve">Fondo Ferrocarriles Nal 
</t>
  </si>
  <si>
    <t xml:space="preserve">EPM 
</t>
  </si>
  <si>
    <t xml:space="preserve">Servicio Occidental 
</t>
  </si>
  <si>
    <t xml:space="preserve">Sanitas S.A.
</t>
  </si>
  <si>
    <t xml:space="preserve">Cruz Blanca 
</t>
  </si>
  <si>
    <t xml:space="preserve">Salud Total
</t>
  </si>
  <si>
    <t xml:space="preserve">La Nueva EPS 
</t>
  </si>
  <si>
    <t xml:space="preserve">SURA.
</t>
  </si>
  <si>
    <t>CONVENCIONES</t>
  </si>
  <si>
    <t>MEDELLÍN</t>
  </si>
  <si>
    <t>ABRIAQUÍ</t>
  </si>
  <si>
    <t>ALEJANDRÍA</t>
  </si>
  <si>
    <t>AMAGÁ</t>
  </si>
  <si>
    <t>ANGELÓPOLIS</t>
  </si>
  <si>
    <t>ANORÍ</t>
  </si>
  <si>
    <t>SANTAFÉ DE ANTIOQUIA</t>
  </si>
  <si>
    <t>ANZÁ</t>
  </si>
  <si>
    <t>APARTADÓ</t>
  </si>
  <si>
    <t>CIUDAD BOLÍVAR</t>
  </si>
  <si>
    <t>BURITICÁ</t>
  </si>
  <si>
    <t>CÁCERES</t>
  </si>
  <si>
    <t>CARACOLÍ</t>
  </si>
  <si>
    <t>CHIGORODÓ</t>
  </si>
  <si>
    <t>COCORNÁ</t>
  </si>
  <si>
    <t>CONCEPCIÓN</t>
  </si>
  <si>
    <t>DONMATÍAS</t>
  </si>
  <si>
    <t>EBÉJICO</t>
  </si>
  <si>
    <t>ENTRERRÍOS</t>
  </si>
  <si>
    <t>GÓMEZ PLATA</t>
  </si>
  <si>
    <t>GUATAPÉ</t>
  </si>
  <si>
    <t>ITAGÜÍ</t>
  </si>
  <si>
    <t>JARDÍN</t>
  </si>
  <si>
    <t>JERICÓ</t>
  </si>
  <si>
    <t>LA UNIÓN</t>
  </si>
  <si>
    <t>MURINDÓ</t>
  </si>
  <si>
    <t>MUTATÁ</t>
  </si>
  <si>
    <t>NECOCLÍ</t>
  </si>
  <si>
    <t>NECHÍ</t>
  </si>
  <si>
    <t>PUERTO BERRÍO</t>
  </si>
  <si>
    <t>SAN ANDRÉS DE CUERQUÍA</t>
  </si>
  <si>
    <t>SAN JERÓNIMO</t>
  </si>
  <si>
    <t>SAN JOSÉ DE LA MONTAÑA</t>
  </si>
  <si>
    <t>SAN JUAN DE URABÁ</t>
  </si>
  <si>
    <t>SAN PEDRO DE URABÁ</t>
  </si>
  <si>
    <t>SANTA BÁRBARA</t>
  </si>
  <si>
    <t>SONSÓN</t>
  </si>
  <si>
    <t>SOPETRÁN</t>
  </si>
  <si>
    <t>TÁMESIS</t>
  </si>
  <si>
    <t>TARAZÁ</t>
  </si>
  <si>
    <t>TITIRIBÍ</t>
  </si>
  <si>
    <t>VALPARAÍSO</t>
  </si>
  <si>
    <t>VEGACHÍ</t>
  </si>
  <si>
    <t>VIGÍA DEL FUERTE</t>
  </si>
  <si>
    <t>YALÍ</t>
  </si>
  <si>
    <t>YOLOMBÓ</t>
  </si>
  <si>
    <t>YONDÓ</t>
  </si>
  <si>
    <t>AFILIADOS AL REGIMEN CONTRIBUTIVO SEGÚN LA BASE DE DATOS FOSYGA 2011</t>
  </si>
  <si>
    <t>EPSS40</t>
  </si>
  <si>
    <t>% Total Cobertura en el SGSSS</t>
  </si>
  <si>
    <t>Campo17</t>
  </si>
  <si>
    <t>EPS040</t>
  </si>
  <si>
    <t>EN LOS MUNICIPIOS DE ANTIOQUIA</t>
  </si>
  <si>
    <t>GENERO  EN R. SUBSIDIADO</t>
  </si>
  <si>
    <t>GENERO EN R. CONTRIBUTIVO</t>
  </si>
  <si>
    <t>ZONA EN R.SUBSIDIADO</t>
  </si>
  <si>
    <t>TIPO  DE AFILIACIÓN EN R. CONTRIBUTIVO</t>
  </si>
  <si>
    <t>Cotizante</t>
  </si>
  <si>
    <t>Beneficiario</t>
  </si>
  <si>
    <t>TOTAL PERSONAS AFILIADAS 
R. SUBSIDIADOS</t>
  </si>
  <si>
    <t>TOTAL PERSONAS AFILIADAS 
R. CONTRIBUTIVO</t>
  </si>
  <si>
    <t>POBLACIÓN SEGÚN NIVEL SISBEN EN R. SUBSIDIADO</t>
  </si>
  <si>
    <t xml:space="preserve">  POBLACIÓN AFILIADA AL SGSSS * DE SALUD, POR NIVEL, GENERO, ZONA Y TIPO DE AFILIADO</t>
  </si>
  <si>
    <t>Suma de CuentaDeCampo2</t>
  </si>
  <si>
    <t>A</t>
  </si>
  <si>
    <t>B</t>
  </si>
  <si>
    <t>C</t>
  </si>
  <si>
    <t>Adicinal</t>
  </si>
  <si>
    <t xml:space="preserve">Total afiliados  al SGSSS </t>
  </si>
  <si>
    <t>Fuentes:</t>
  </si>
  <si>
    <t>Población  Proyectada DANE 2016</t>
  </si>
  <si>
    <t>ESS118</t>
  </si>
  <si>
    <t>CODIGO Ministerio</t>
  </si>
  <si>
    <t xml:space="preserve">Total Afiliados </t>
  </si>
  <si>
    <t xml:space="preserve">%  de cobertura </t>
  </si>
  <si>
    <t>Total Afiliados Suspendidos por EPS Contributiva</t>
  </si>
  <si>
    <t>MOVILIDAD DESCENDENTE</t>
  </si>
  <si>
    <t>TOTAL
Régimen Subsidiado</t>
  </si>
  <si>
    <t>TOTAL
Régimen Contributivo</t>
  </si>
  <si>
    <t>Mutual SER
Contributivo</t>
  </si>
  <si>
    <t>% de Cobertura
RS+RC+RE</t>
  </si>
  <si>
    <t>Córdoba (1) (3) (5)</t>
  </si>
  <si>
    <t>Risaralda</t>
  </si>
  <si>
    <t>EPSS41</t>
  </si>
  <si>
    <t>Nueva EPS</t>
  </si>
  <si>
    <t>001</t>
  </si>
  <si>
    <t>002</t>
  </si>
  <si>
    <t>004</t>
  </si>
  <si>
    <t>021</t>
  </si>
  <si>
    <t>030</t>
  </si>
  <si>
    <t>031</t>
  </si>
  <si>
    <t>034</t>
  </si>
  <si>
    <t>036</t>
  </si>
  <si>
    <t>038</t>
  </si>
  <si>
    <t>040</t>
  </si>
  <si>
    <t>042</t>
  </si>
  <si>
    <t>044</t>
  </si>
  <si>
    <t>045</t>
  </si>
  <si>
    <t>051</t>
  </si>
  <si>
    <t>055</t>
  </si>
  <si>
    <t>059</t>
  </si>
  <si>
    <t>079</t>
  </si>
  <si>
    <t>086</t>
  </si>
  <si>
    <t>088</t>
  </si>
  <si>
    <t>091</t>
  </si>
  <si>
    <t>093</t>
  </si>
  <si>
    <t>101</t>
  </si>
  <si>
    <t>107</t>
  </si>
  <si>
    <t>113</t>
  </si>
  <si>
    <t>120</t>
  </si>
  <si>
    <t>125</t>
  </si>
  <si>
    <t>129</t>
  </si>
  <si>
    <t>134</t>
  </si>
  <si>
    <t>138</t>
  </si>
  <si>
    <t>142</t>
  </si>
  <si>
    <t>145</t>
  </si>
  <si>
    <t>147</t>
  </si>
  <si>
    <t>148</t>
  </si>
  <si>
    <t>150</t>
  </si>
  <si>
    <t>154</t>
  </si>
  <si>
    <t>172</t>
  </si>
  <si>
    <t>190</t>
  </si>
  <si>
    <t>197</t>
  </si>
  <si>
    <t>206</t>
  </si>
  <si>
    <t>209</t>
  </si>
  <si>
    <t>212</t>
  </si>
  <si>
    <t>234</t>
  </si>
  <si>
    <t>237</t>
  </si>
  <si>
    <t>240</t>
  </si>
  <si>
    <t>250</t>
  </si>
  <si>
    <t>264</t>
  </si>
  <si>
    <t>266</t>
  </si>
  <si>
    <t>282</t>
  </si>
  <si>
    <t>284</t>
  </si>
  <si>
    <t>306</t>
  </si>
  <si>
    <t>308</t>
  </si>
  <si>
    <t>310</t>
  </si>
  <si>
    <t>313</t>
  </si>
  <si>
    <t>315</t>
  </si>
  <si>
    <t>318</t>
  </si>
  <si>
    <t>321</t>
  </si>
  <si>
    <t>347</t>
  </si>
  <si>
    <t>353</t>
  </si>
  <si>
    <t>360</t>
  </si>
  <si>
    <t>361</t>
  </si>
  <si>
    <t>364</t>
  </si>
  <si>
    <t>368</t>
  </si>
  <si>
    <t>376</t>
  </si>
  <si>
    <t>380</t>
  </si>
  <si>
    <t>390</t>
  </si>
  <si>
    <t>400</t>
  </si>
  <si>
    <t>411</t>
  </si>
  <si>
    <t>425</t>
  </si>
  <si>
    <t>440</t>
  </si>
  <si>
    <t>467</t>
  </si>
  <si>
    <t>475</t>
  </si>
  <si>
    <t>480</t>
  </si>
  <si>
    <t>483</t>
  </si>
  <si>
    <t>490</t>
  </si>
  <si>
    <t>495</t>
  </si>
  <si>
    <t>501</t>
  </si>
  <si>
    <t>541</t>
  </si>
  <si>
    <t>543</t>
  </si>
  <si>
    <t>576</t>
  </si>
  <si>
    <t>579</t>
  </si>
  <si>
    <t>585</t>
  </si>
  <si>
    <t>591</t>
  </si>
  <si>
    <t>604</t>
  </si>
  <si>
    <t>607</t>
  </si>
  <si>
    <t>615</t>
  </si>
  <si>
    <t>628</t>
  </si>
  <si>
    <t>631</t>
  </si>
  <si>
    <t>642</t>
  </si>
  <si>
    <t>647</t>
  </si>
  <si>
    <t>649</t>
  </si>
  <si>
    <t>652</t>
  </si>
  <si>
    <t>656</t>
  </si>
  <si>
    <t>658</t>
  </si>
  <si>
    <t>659</t>
  </si>
  <si>
    <t>660</t>
  </si>
  <si>
    <t>664</t>
  </si>
  <si>
    <t>665</t>
  </si>
  <si>
    <t>667</t>
  </si>
  <si>
    <t>670</t>
  </si>
  <si>
    <t>674</t>
  </si>
  <si>
    <t>679</t>
  </si>
  <si>
    <t>686</t>
  </si>
  <si>
    <t>690</t>
  </si>
  <si>
    <t>697</t>
  </si>
  <si>
    <t>736</t>
  </si>
  <si>
    <t>756</t>
  </si>
  <si>
    <t>761</t>
  </si>
  <si>
    <t>789</t>
  </si>
  <si>
    <t>790</t>
  </si>
  <si>
    <t>792</t>
  </si>
  <si>
    <t>809</t>
  </si>
  <si>
    <t>819</t>
  </si>
  <si>
    <t>837</t>
  </si>
  <si>
    <t>842</t>
  </si>
  <si>
    <t>847</t>
  </si>
  <si>
    <t>854</t>
  </si>
  <si>
    <t>856</t>
  </si>
  <si>
    <t>858</t>
  </si>
  <si>
    <t>861</t>
  </si>
  <si>
    <t>873</t>
  </si>
  <si>
    <t>885</t>
  </si>
  <si>
    <t>887</t>
  </si>
  <si>
    <t>890</t>
  </si>
  <si>
    <t>893</t>
  </si>
  <si>
    <t>895</t>
  </si>
  <si>
    <t>Asociación Indígena del Cauca
Contributivo</t>
  </si>
  <si>
    <t>CAJACOPI ATLANTICO -CM</t>
  </si>
  <si>
    <t xml:space="preserve">CAJACOPI ATLANTICO -CM
</t>
  </si>
  <si>
    <t>AFILIADOS A RÉGIMEN SUBSIDIADO AL DEPARTAMENTO DE ANTIOQUIA SEGÚN BASE DE DATOS UNICA DE AFILIADOS DEL FOSYGA - BDUA . FECHA DE CORTE: 2010-2016</t>
  </si>
  <si>
    <t>Mes actual vs Mes anterior</t>
  </si>
  <si>
    <t>Sin afiliar</t>
  </si>
  <si>
    <t>PROYECCIÓN DANE 2017</t>
  </si>
  <si>
    <t>Porcentaje de participación de las EPS Subsidiadas en los 125 municipios del departamento de Antioquia</t>
  </si>
  <si>
    <t>PORCENTAJE DE LA POBLACION ANTIOQUEÑA AFILIADA AL SISTEMA GENERAL DE SEGURIDAD SOCIAL EN SALUD, EN EL REGIMENSUBSIDIADO Y CONTRIBUTIVO.   2004 - 2017.</t>
  </si>
  <si>
    <t>Población  Proyectada DANE 2017</t>
  </si>
  <si>
    <t>AFILIADOS A RÉGIMEN SUBSIDIADO AL DEPARTAMENTO DE ANTIOQUIA SEGÚN BASE DE DATOS UNICA DE AFILIADOS DEL FOSYGA - BDUA . FECHA DE CORTE: 2012-2017</t>
  </si>
  <si>
    <t>Cobertura de afiliados al SGSSS por mes en Antioquia, año 2012- 2017</t>
  </si>
  <si>
    <r>
      <t xml:space="preserve">POBLACIÓN AFILIADA AL RÉGIMEN SUBSIDIADO* POR GRUPOS DE EDAD Y MUNICIPIOS.
ANTIOQUIA 
</t>
    </r>
    <r>
      <rPr>
        <b/>
        <sz val="9"/>
        <rFont val="Arial Narrow"/>
        <family val="2"/>
      </rPr>
      <t>* Población Afiliada al Régimen Subsidiado según BDUA</t>
    </r>
  </si>
  <si>
    <r>
      <t xml:space="preserve">POBLACIÓN AFILIADA AL RÉGIMEN CONTRIBUTIVO* POR GRUPOS DE EDAD Y MUNICIPIOS.
ANTIOQUIA 
</t>
    </r>
    <r>
      <rPr>
        <b/>
        <sz val="9"/>
        <rFont val="Arial Narrow"/>
        <family val="2"/>
      </rPr>
      <t>Población Afiliada al Régimen Contributivo BDUA</t>
    </r>
  </si>
  <si>
    <r>
      <t xml:space="preserve">COBERTURA AFILIACIÓN AL SGSSS A NIVEL NACIONAL, POR DEPARTAMENTOS SEGÚN RÉGIMEN DE SALUD,
</t>
    </r>
    <r>
      <rPr>
        <b/>
        <sz val="11.95"/>
        <color rgb="FFFF0000"/>
        <rFont val="Tahoma"/>
        <family val="2"/>
      </rPr>
      <t>ACTIVOS y SUSPENDIDOS</t>
    </r>
  </si>
  <si>
    <t xml:space="preserve">                      FECHA DE CORTE: </t>
  </si>
  <si>
    <t>NIVEL 
1</t>
  </si>
  <si>
    <t>NIVEL 
2</t>
  </si>
  <si>
    <t>%  potenciales
RS</t>
  </si>
  <si>
    <t xml:space="preserve">Total </t>
  </si>
  <si>
    <t>R. excepción</t>
  </si>
  <si>
    <t>POBLACIÓN SISBEN 1 Y 2 SIN AFILIAR</t>
  </si>
  <si>
    <t>POBLACIÓN PUNTAJE SUPERIOR SIN AFILIAR</t>
  </si>
  <si>
    <t>EPSS44</t>
  </si>
  <si>
    <t>MEDIMAS</t>
  </si>
  <si>
    <t>EPS044</t>
  </si>
  <si>
    <t>Medimas EPS Subsidiada</t>
  </si>
  <si>
    <t xml:space="preserve">Medimas EPS
</t>
  </si>
  <si>
    <t>CONVENCIONES % VARIACIÓN</t>
  </si>
  <si>
    <t>&lt; 0,1%</t>
  </si>
  <si>
    <t>ZONA EN R.CONTRIBUTIVO</t>
  </si>
  <si>
    <t>Julio César Fabra Arrieta</t>
  </si>
  <si>
    <t>Realizado por:</t>
  </si>
  <si>
    <t xml:space="preserve">ASMET  SALUD </t>
  </si>
  <si>
    <t>Policia</t>
  </si>
  <si>
    <t>DONMATIAS</t>
  </si>
  <si>
    <t>GOMEZ PLATA</t>
  </si>
  <si>
    <t>ITAGUI</t>
  </si>
  <si>
    <t>SAN VICENTE FERRER</t>
  </si>
  <si>
    <t>SANTA FE DE ANTIOQUIA</t>
  </si>
  <si>
    <t>Ejercito y policia</t>
  </si>
  <si>
    <t>Ejercito</t>
  </si>
  <si>
    <t>Excepción</t>
  </si>
  <si>
    <t>Sin cobertura</t>
  </si>
  <si>
    <t>RES003</t>
  </si>
  <si>
    <t>Ejercito Nacional</t>
  </si>
  <si>
    <t>Policia Nacional</t>
  </si>
  <si>
    <t>RES001</t>
  </si>
  <si>
    <t>&gt; 0,5%</t>
  </si>
  <si>
    <t>&lt;0,1% y &gt;0,5%</t>
  </si>
  <si>
    <t>Medimás</t>
  </si>
  <si>
    <t>Grupo_edad</t>
  </si>
  <si>
    <t>Tendencia en Valor absoluto
(2018 menos 2017)</t>
  </si>
  <si>
    <t>PROYECCIÓN DANE 2018</t>
  </si>
  <si>
    <t>Población sin afiliar Según proyección DANE 2010 - 2018</t>
  </si>
  <si>
    <t>Contributivo 2010 - 2018</t>
  </si>
  <si>
    <t>SUBSIDIADO 2010 - 2018</t>
  </si>
  <si>
    <t>AFILIADOS A RÉGIMEN SUBSIDIADO- REGIMEN CONTRIBUTIVO- POBLACION SIN ASEGURAR EN DEPARTAMENTO DE ANTIOQUIA SEGÚN BASE DE DATOS UNICA DE AFILIADOS DEL FOSYGA - BDUA . FECHA DE CORTE: 2010-2018</t>
  </si>
  <si>
    <t>Proyección DANE 2018</t>
  </si>
  <si>
    <t xml:space="preserve">Fuente: Base de datos  de Régimen Subsidiado Y Contributivo Según  Sayp(Sistema de Administración  y Pagos) 2006-2018, Población Proyectada DANE 2016, Población Régimen Contributivo del Sayp.
</t>
  </si>
  <si>
    <t>2018 Vs 2017</t>
  </si>
  <si>
    <t>Total afiliados</t>
  </si>
  <si>
    <t>Total Afiliados Movilidad</t>
  </si>
  <si>
    <t xml:space="preserve">Fuente: Base  de Datos de Regimen Subsidiado 2006-2018, Poblacion Proyectada DANE 2006 -2018, Poblacion Regimen Contributivo del FOSYGA </t>
  </si>
  <si>
    <t>DANE 2018</t>
  </si>
  <si>
    <t>Población proyectada DANE 2018</t>
  </si>
  <si>
    <t xml:space="preserve">PPNA 
METODOLOGÍA 
MINISTERIO DE SALUD
</t>
  </si>
  <si>
    <t xml:space="preserve">PPNA 
METODOLOGÍA 
DEPARTAMENTO
</t>
  </si>
  <si>
    <t>ESS207</t>
  </si>
  <si>
    <t>Mutal Ser</t>
  </si>
  <si>
    <t xml:space="preserve">COMPENSAR E.P.S. </t>
  </si>
  <si>
    <t>Tendencia en Valor absoluto
(Mayo 2018  menos Abril 2018)</t>
  </si>
  <si>
    <t>AFILIADOS AL REGIMEN SUBSIDIADO 2010</t>
  </si>
  <si>
    <t>AFILIADOS AL REGIMEN SUBSIDIADO 2011</t>
  </si>
  <si>
    <t>AFILIADOS AL REGIMEN SUBSIDIADO 2012</t>
  </si>
  <si>
    <t>AFILIADOS AL REGIMEN SUBSIDIADO  2013</t>
  </si>
  <si>
    <t>AFILIADOS AL REGIMEN SUBSIDIADO  2014</t>
  </si>
  <si>
    <t>AFILIADOS AL REGIMEN SUBSIDIADO  2015</t>
  </si>
  <si>
    <t>AFILIADOS AL REGIMEN SUBSIDIADO 2016</t>
  </si>
  <si>
    <t>AFILIADOS AL REGIMEN SUBSIDIADO 2017</t>
  </si>
  <si>
    <t>AFILIADOS AL REGIMEN SUBSIDIADO 2018</t>
  </si>
  <si>
    <t>AFILIADOS AL REGIMEN CONTRIBUTIVO Y EXCEPCIÓN 2017</t>
  </si>
  <si>
    <t>AFILIADOS AL REGIMEN CONTRIBUTIVO Y EXCEPCIÓN  2018</t>
  </si>
  <si>
    <t>AFILIADOS AL REGIMEN CONTRIBUTIVO Y EXCEPCIÓN  2016</t>
  </si>
  <si>
    <t>AFILIADOS AL REGIMEN EXCEPCIÓN  2016</t>
  </si>
  <si>
    <t>AFILIADOS AL REGIMEN EXCEPCIÓN 2015</t>
  </si>
  <si>
    <t>AFILIADOS AL REGIMEN  EXCEPCIÓN 2017</t>
  </si>
  <si>
    <t>AFILIADOS AL REGIMEN EXCEPCIÓN  2018</t>
  </si>
  <si>
    <t>AFILIADOS AL REGIMEN CONTRIBUTIVO 2013</t>
  </si>
  <si>
    <t>AFILIADOS AL REGIMEN CONTRIBUTIVO 2014</t>
  </si>
  <si>
    <t>AFILIADOS AL REGIMEN CONTRIBUTIVO 2015</t>
  </si>
  <si>
    <t>AFILIADOS AL REGIMEN CONTRIBUTIVO 2016</t>
  </si>
  <si>
    <t>AFILIADOS AL REGIMEN CONTRIBUTIVO 2017</t>
  </si>
  <si>
    <t>AFILIADOS AL REGIMEN CONTRIBUTIVO 2018</t>
  </si>
  <si>
    <t>AFILIADOS A RÉGIMEN SUBSIDIADO AL DEPARTAMENTO DE ANTIOQUIA SEGÚN BASE DE DATOS UNICA DE AFILIADOS DEL FOSYGA - BDUA . FECHA DE CORTE: 2015-2017</t>
  </si>
  <si>
    <t>AFILIADOS A RÉGIMEN SUBSIDIADO AL DEPARTAMENTO DE ANTIOQUIA SEGÚN BASE DE DATOS UNICA DE AFILIADOS DEL FOSYGA - BDUA . FECHA DE CORTE: 2013-2017</t>
  </si>
  <si>
    <t>EPSS45</t>
  </si>
  <si>
    <t>13</t>
  </si>
  <si>
    <t>15</t>
  </si>
  <si>
    <t>16</t>
  </si>
  <si>
    <t>17</t>
  </si>
  <si>
    <t>14</t>
  </si>
  <si>
    <t>19</t>
  </si>
  <si>
    <t>22</t>
  </si>
  <si>
    <t>10</t>
  </si>
  <si>
    <t>18</t>
  </si>
  <si>
    <t>21</t>
  </si>
  <si>
    <t>11</t>
  </si>
  <si>
    <t>12</t>
  </si>
  <si>
    <t>24</t>
  </si>
  <si>
    <t>20</t>
  </si>
  <si>
    <t>26</t>
  </si>
  <si>
    <t>Magisterio</t>
  </si>
  <si>
    <t>Tendencia en Valor absoluto
(Junio 2018  menos Mayo 2018)</t>
  </si>
  <si>
    <t>JUNIO 2018</t>
  </si>
  <si>
    <t>SISPRO-BODEGA DE DATOS JUNIO 2018</t>
  </si>
  <si>
    <t>FUENTE:  Bodega de Datos de SISPRO (SGD) – RUAF Afiliados a Salud, Junio 2018</t>
  </si>
  <si>
    <t>&lt;0,1% y ≥0,01%</t>
  </si>
  <si>
    <t>&lt; 0,01%</t>
  </si>
  <si>
    <t>COBERTURA POBLACIÓN ACTIVA AFILIADA AL SGSSS EN EL DEPARTAMENTO DE ANTIOQUIA, POR SUBREGIÓN, MUNICIPIO Y RÉGIMEN. 
Según Población Proyectada DANE 2018.</t>
  </si>
  <si>
    <r>
      <t xml:space="preserve">REGIMEN ESPECIAL Y EXCEPCIÓN
</t>
    </r>
    <r>
      <rPr>
        <sz val="7"/>
        <color theme="0"/>
        <rFont val="Arial"/>
        <family val="2"/>
      </rPr>
      <t>(Magisterio, Ecopetrol, 
UdeA, Unal)</t>
    </r>
  </si>
  <si>
    <r>
      <t xml:space="preserve">FUERZAS MILITARES
</t>
    </r>
    <r>
      <rPr>
        <sz val="7"/>
        <color theme="0"/>
        <rFont val="Arial"/>
        <family val="2"/>
      </rPr>
      <t>(Ejercito y Policia)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</si>
</sst>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3">
    <numFmt numFmtId="44" formatCode="_(&quot;$&quot;\ * #,##0.00_);_(&quot;$&quot;\ * \(#,##0.00\);_(&quot;$&quot;\ * &quot;-&quot;??_);_(@_)"/>
    <numFmt numFmtId="43" formatCode="_(* #,##0.00_);_(* \(#,##0.00\);_(* &quot;-&quot;??_);_(@_)"/>
    <numFmt numFmtId="164" formatCode="_-* #,##0.00_-;\-* #,##0.00_-;_-* &quot;-&quot;??_-;_-@_-"/>
    <numFmt numFmtId="165" formatCode="_-&quot;$&quot;* #,##0.00_-;\-&quot;$&quot;* #,##0.00_-;_-&quot;$&quot;* &quot;-&quot;??_-;_-@_-"/>
    <numFmt numFmtId="166" formatCode="_ * #,##0.00_ ;_ * \-#,##0.00_ ;_ * &quot;-&quot;??_ ;_ @_ "/>
    <numFmt numFmtId="167" formatCode="_ [$€-2]\ * #,##0.00_ ;_ [$€-2]\ * \-#,##0.00_ ;_ [$€-2]\ * &quot;-&quot;??_ "/>
    <numFmt numFmtId="168" formatCode="_-* #,##0_-;\-* #,##0_-;_-* &quot;-&quot;??_-;_-@_-"/>
    <numFmt numFmtId="169" formatCode="0.0"/>
    <numFmt numFmtId="170" formatCode="_-* #.##0.00_-;\-* #.##0.00_-;_-* &quot;-&quot;??_-;_-@_-"/>
    <numFmt numFmtId="171" formatCode="_-* #,##0.00\ &quot;€&quot;_-;\-* #,##0.00\ &quot;€&quot;_-;_-* &quot;-&quot;??\ &quot;€&quot;_-;_-@_-"/>
    <numFmt numFmtId="172" formatCode="#.##"/>
    <numFmt numFmtId="173" formatCode="#.#"/>
    <numFmt numFmtId="174" formatCode="_-* #,##0.00\ _€_-;\-* #,##0.00\ _€_-;_-* &quot;-&quot;??\ _€_-;_-@_-"/>
    <numFmt numFmtId="175" formatCode="#."/>
    <numFmt numFmtId="176" formatCode="_-[$€-2]* #,##0.00_-;\-[$€-2]* #,##0.00_-;_-[$€-2]* &quot;-&quot;??_-"/>
    <numFmt numFmtId="177" formatCode="[$-10409]#,##0;\(#,##0\)"/>
    <numFmt numFmtId="178" formatCode="0.0_);\(0.0\)"/>
    <numFmt numFmtId="179" formatCode="#,##0.0"/>
    <numFmt numFmtId="180" formatCode="&quot;$&quot;\ #.##0.00"/>
    <numFmt numFmtId="181" formatCode="[$-10409]#,##0;\-#,##0"/>
    <numFmt numFmtId="182" formatCode="0.0%"/>
    <numFmt numFmtId="183" formatCode="#,###"/>
    <numFmt numFmtId="184" formatCode="_(* #,##0_);_(* \(#,##0\);_(* &quot;-&quot;??_);_(@_)"/>
  </numFmts>
  <fonts count="16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0"/>
      <color indexed="18"/>
      <name val="Arial"/>
      <family val="2"/>
    </font>
    <font>
      <sz val="8"/>
      <name val="Verdana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1"/>
      <color theme="0"/>
      <name val="Calibri"/>
      <family val="2"/>
    </font>
    <font>
      <sz val="12"/>
      <color theme="0"/>
      <name val="Arial"/>
      <family val="2"/>
    </font>
    <font>
      <b/>
      <sz val="7"/>
      <color theme="0"/>
      <name val="Arial"/>
      <family val="2"/>
    </font>
    <font>
      <b/>
      <sz val="11"/>
      <color theme="0"/>
      <name val="Calibri"/>
      <family val="2"/>
    </font>
    <font>
      <sz val="11"/>
      <color theme="0"/>
      <name val="Arial"/>
      <family val="2"/>
    </font>
    <font>
      <sz val="8"/>
      <color rgb="FF000000"/>
      <name val="Arial"/>
      <family val="2"/>
    </font>
    <font>
      <b/>
      <sz val="8"/>
      <color theme="0"/>
      <name val="Arial"/>
      <family val="2"/>
    </font>
    <font>
      <b/>
      <sz val="10"/>
      <color rgb="FF000000"/>
      <name val="Arial"/>
      <family val="2"/>
    </font>
    <font>
      <b/>
      <sz val="12"/>
      <color theme="0"/>
      <name val="Arial"/>
      <family val="2"/>
    </font>
    <font>
      <sz val="6"/>
      <name val="Arial"/>
      <family val="2"/>
    </font>
    <font>
      <b/>
      <sz val="10"/>
      <color theme="1"/>
      <name val="Arial"/>
      <family val="2"/>
    </font>
    <font>
      <b/>
      <sz val="11"/>
      <color theme="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 Narrow"/>
      <family val="2"/>
    </font>
    <font>
      <b/>
      <sz val="10"/>
      <color theme="1"/>
      <name val="Calibri"/>
      <family val="2"/>
      <scheme val="minor"/>
    </font>
    <font>
      <sz val="10"/>
      <color indexed="8"/>
      <name val="MS Sans Serif"/>
      <family val="2"/>
    </font>
    <font>
      <sz val="10"/>
      <color indexed="8"/>
      <name val="Arial Narrow"/>
      <family val="2"/>
    </font>
    <font>
      <b/>
      <sz val="10"/>
      <color indexed="8"/>
      <name val="Arial Narrow"/>
      <family val="2"/>
    </font>
    <font>
      <b/>
      <sz val="9"/>
      <color theme="0"/>
      <name val="Arial"/>
      <family val="2"/>
    </font>
    <font>
      <b/>
      <i/>
      <sz val="11"/>
      <name val="Futura Md BT"/>
      <family val="2"/>
    </font>
    <font>
      <b/>
      <i/>
      <sz val="12"/>
      <name val="Futura Md BT"/>
      <family val="2"/>
    </font>
    <font>
      <sz val="9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1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60"/>
      <name val="Calibri"/>
      <family val="2"/>
    </font>
    <font>
      <sz val="10"/>
      <name val="MS Sans Serif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9"/>
      <color indexed="9"/>
      <name val="Arial"/>
      <family val="2"/>
    </font>
    <font>
      <b/>
      <i/>
      <sz val="12"/>
      <name val="Futura Md BT"/>
      <family val="2"/>
    </font>
    <font>
      <b/>
      <sz val="14"/>
      <name val="Arial Narrow"/>
      <family val="2"/>
    </font>
    <font>
      <b/>
      <sz val="10"/>
      <color indexed="9"/>
      <name val="Arial"/>
      <family val="2"/>
    </font>
    <font>
      <sz val="11"/>
      <name val="Calibri"/>
      <family val="2"/>
    </font>
    <font>
      <sz val="11"/>
      <name val="Calibri"/>
      <family val="2"/>
      <scheme val="minor"/>
    </font>
    <font>
      <b/>
      <sz val="7"/>
      <name val="Arial"/>
      <family val="2"/>
    </font>
    <font>
      <b/>
      <sz val="10"/>
      <name val="Arial Narrow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"/>
      <color indexed="16"/>
      <name val="Courier"/>
      <family val="3"/>
    </font>
    <font>
      <sz val="11"/>
      <name val="Arial Narrow"/>
      <family val="2"/>
    </font>
    <font>
      <b/>
      <sz val="10"/>
      <color rgb="FF484848"/>
      <name val="Tahoma"/>
      <family val="2"/>
    </font>
    <font>
      <b/>
      <sz val="11.95"/>
      <color rgb="FF008000"/>
      <name val="Tahoma"/>
      <family val="2"/>
    </font>
    <font>
      <b/>
      <sz val="9"/>
      <name val="Arial Narrow"/>
      <family val="2"/>
    </font>
    <font>
      <b/>
      <sz val="11"/>
      <name val="Calibri"/>
      <family val="2"/>
    </font>
    <font>
      <b/>
      <sz val="12"/>
      <name val="Calibri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9"/>
      <color rgb="FF484848"/>
      <name val="Tahoma"/>
      <family val="2"/>
    </font>
    <font>
      <b/>
      <sz val="11"/>
      <name val="Tahoma"/>
      <family val="2"/>
    </font>
    <font>
      <sz val="11"/>
      <name val="Tahoma"/>
      <family val="2"/>
    </font>
    <font>
      <b/>
      <sz val="10"/>
      <name val="Tahoma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9"/>
      <color theme="1"/>
      <name val="Arial"/>
      <family val="2"/>
    </font>
    <font>
      <b/>
      <sz val="11.95"/>
      <color rgb="FFFF0000"/>
      <name val="Tahoma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5"/>
      <name val="Arial"/>
      <family val="2"/>
    </font>
    <font>
      <b/>
      <sz val="5"/>
      <name val="Arial"/>
      <family val="2"/>
    </font>
    <font>
      <sz val="10"/>
      <color rgb="FFFF0000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9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theme="0" tint="-0.34998626667073579"/>
      <name val="Arial"/>
      <family val="2"/>
    </font>
    <font>
      <b/>
      <sz val="12"/>
      <name val="Arial Narrow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1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4"/>
      <name val="Arial"/>
      <family val="2"/>
    </font>
    <font>
      <sz val="8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7"/>
      <color theme="0"/>
      <name val="Arial"/>
      <family val="2"/>
    </font>
    <font>
      <b/>
      <sz val="14"/>
      <color theme="0"/>
      <name val="Arial"/>
      <family val="2"/>
    </font>
  </fonts>
  <fills count="7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8000"/>
        <bgColor theme="4" tint="0.79998168889431442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89576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10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1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330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CC00"/>
        <bgColor indexed="64"/>
      </patternFill>
    </fill>
    <fill>
      <patternFill patternType="solid">
        <fgColor rgb="FF00CC00"/>
        <bgColor theme="4" tint="0.79998168889431442"/>
      </patternFill>
    </fill>
    <fill>
      <patternFill patternType="solid">
        <fgColor rgb="FF0070C0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theme="0" tint="-0.14999847407452621"/>
        <bgColor indexed="0"/>
      </patternFill>
    </fill>
    <fill>
      <patternFill patternType="solid">
        <fgColor rgb="FF00B0F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006600"/>
        <bgColor indexed="64"/>
      </patternFill>
    </fill>
  </fills>
  <borders count="8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663">
    <xf numFmtId="0" fontId="0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2" fillId="0" borderId="0"/>
    <xf numFmtId="0" fontId="31" fillId="0" borderId="0"/>
    <xf numFmtId="0" fontId="31" fillId="0" borderId="0"/>
    <xf numFmtId="164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6" fontId="41" fillId="0" borderId="0" applyFont="0" applyFill="0" applyBorder="0" applyAlignment="0" applyProtection="0"/>
    <xf numFmtId="0" fontId="30" fillId="0" borderId="0"/>
    <xf numFmtId="0" fontId="42" fillId="0" borderId="0"/>
    <xf numFmtId="0" fontId="31" fillId="0" borderId="0"/>
    <xf numFmtId="0" fontId="33" fillId="0" borderId="0"/>
    <xf numFmtId="0" fontId="29" fillId="0" borderId="0"/>
    <xf numFmtId="0" fontId="33" fillId="0" borderId="0"/>
    <xf numFmtId="0" fontId="28" fillId="0" borderId="0"/>
    <xf numFmtId="0" fontId="27" fillId="0" borderId="0"/>
    <xf numFmtId="0" fontId="26" fillId="0" borderId="0"/>
    <xf numFmtId="0" fontId="60" fillId="0" borderId="0"/>
    <xf numFmtId="0" fontId="25" fillId="0" borderId="0"/>
    <xf numFmtId="170" fontId="31" fillId="0" borderId="0" applyFont="0" applyFill="0" applyBorder="0" applyAlignment="0" applyProtection="0"/>
    <xf numFmtId="0" fontId="32" fillId="0" borderId="0"/>
    <xf numFmtId="0" fontId="25" fillId="0" borderId="0"/>
    <xf numFmtId="0" fontId="24" fillId="0" borderId="0"/>
    <xf numFmtId="0" fontId="23" fillId="0" borderId="0"/>
    <xf numFmtId="0" fontId="63" fillId="0" borderId="0"/>
    <xf numFmtId="166" fontId="31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1" fillId="0" borderId="0"/>
    <xf numFmtId="0" fontId="22" fillId="0" borderId="0"/>
    <xf numFmtId="0" fontId="21" fillId="0" borderId="0"/>
    <xf numFmtId="0" fontId="19" fillId="0" borderId="0"/>
    <xf numFmtId="0" fontId="70" fillId="0" borderId="0"/>
    <xf numFmtId="3" fontId="76" fillId="0" borderId="13"/>
    <xf numFmtId="0" fontId="43" fillId="33" borderId="0" applyNumberFormat="0" applyBorder="0" applyAlignment="0" applyProtection="0"/>
    <xf numFmtId="0" fontId="43" fillId="34" borderId="0" applyNumberFormat="0" applyBorder="0" applyAlignment="0" applyProtection="0"/>
    <xf numFmtId="0" fontId="43" fillId="35" borderId="0" applyNumberFormat="0" applyBorder="0" applyAlignment="0" applyProtection="0"/>
    <xf numFmtId="0" fontId="43" fillId="36" borderId="0" applyNumberFormat="0" applyBorder="0" applyAlignment="0" applyProtection="0"/>
    <xf numFmtId="0" fontId="43" fillId="37" borderId="0" applyNumberFormat="0" applyBorder="0" applyAlignment="0" applyProtection="0"/>
    <xf numFmtId="0" fontId="43" fillId="35" borderId="0" applyNumberFormat="0" applyBorder="0" applyAlignment="0" applyProtection="0"/>
    <xf numFmtId="0" fontId="43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21" borderId="0" applyNumberFormat="0" applyBorder="0" applyAlignment="0" applyProtection="0"/>
    <xf numFmtId="0" fontId="43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23" borderId="0" applyNumberFormat="0" applyBorder="0" applyAlignment="0" applyProtection="0"/>
    <xf numFmtId="0" fontId="43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25" borderId="0" applyNumberFormat="0" applyBorder="0" applyAlignment="0" applyProtection="0"/>
    <xf numFmtId="0" fontId="43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27" borderId="0" applyNumberFormat="0" applyBorder="0" applyAlignment="0" applyProtection="0"/>
    <xf numFmtId="0" fontId="43" fillId="37" borderId="0" applyNumberFormat="0" applyBorder="0" applyAlignment="0" applyProtection="0"/>
    <xf numFmtId="0" fontId="19" fillId="29" borderId="0" applyNumberFormat="0" applyBorder="0" applyAlignment="0" applyProtection="0"/>
    <xf numFmtId="0" fontId="43" fillId="36" borderId="0" applyNumberFormat="0" applyBorder="0" applyAlignment="0" applyProtection="0"/>
    <xf numFmtId="0" fontId="19" fillId="42" borderId="0" applyNumberFormat="0" applyBorder="0" applyAlignment="0" applyProtection="0"/>
    <xf numFmtId="0" fontId="19" fillId="31" borderId="0" applyNumberFormat="0" applyBorder="0" applyAlignment="0" applyProtection="0"/>
    <xf numFmtId="0" fontId="43" fillId="37" borderId="0" applyNumberFormat="0" applyBorder="0" applyAlignment="0" applyProtection="0"/>
    <xf numFmtId="0" fontId="43" fillId="34" borderId="0" applyNumberFormat="0" applyBorder="0" applyAlignment="0" applyProtection="0"/>
    <xf numFmtId="0" fontId="43" fillId="43" borderId="0" applyNumberFormat="0" applyBorder="0" applyAlignment="0" applyProtection="0"/>
    <xf numFmtId="0" fontId="43" fillId="39" borderId="0" applyNumberFormat="0" applyBorder="0" applyAlignment="0" applyProtection="0"/>
    <xf numFmtId="0" fontId="43" fillId="37" borderId="0" applyNumberFormat="0" applyBorder="0" applyAlignment="0" applyProtection="0"/>
    <xf numFmtId="0" fontId="43" fillId="35" borderId="0" applyNumberFormat="0" applyBorder="0" applyAlignment="0" applyProtection="0"/>
    <xf numFmtId="0" fontId="43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22" borderId="0" applyNumberFormat="0" applyBorder="0" applyAlignment="0" applyProtection="0"/>
    <xf numFmtId="0" fontId="43" fillId="34" borderId="0" applyNumberFormat="0" applyBorder="0" applyAlignment="0" applyProtection="0"/>
    <xf numFmtId="0" fontId="19" fillId="24" borderId="0" applyNumberFormat="0" applyBorder="0" applyAlignment="0" applyProtection="0"/>
    <xf numFmtId="0" fontId="43" fillId="44" borderId="0" applyNumberFormat="0" applyBorder="0" applyAlignment="0" applyProtection="0"/>
    <xf numFmtId="0" fontId="19" fillId="44" borderId="0" applyNumberFormat="0" applyBorder="0" applyAlignment="0" applyProtection="0"/>
    <xf numFmtId="0" fontId="19" fillId="26" borderId="0" applyNumberFormat="0" applyBorder="0" applyAlignment="0" applyProtection="0"/>
    <xf numFmtId="0" fontId="43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28" borderId="0" applyNumberFormat="0" applyBorder="0" applyAlignment="0" applyProtection="0"/>
    <xf numFmtId="0" fontId="43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30" borderId="0" applyNumberFormat="0" applyBorder="0" applyAlignment="0" applyProtection="0"/>
    <xf numFmtId="0" fontId="43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32" borderId="0" applyNumberFormat="0" applyBorder="0" applyAlignment="0" applyProtection="0"/>
    <xf numFmtId="0" fontId="77" fillId="37" borderId="0" applyNumberFormat="0" applyBorder="0" applyAlignment="0" applyProtection="0"/>
    <xf numFmtId="0" fontId="77" fillId="46" borderId="0" applyNumberFormat="0" applyBorder="0" applyAlignment="0" applyProtection="0"/>
    <xf numFmtId="0" fontId="77" fillId="45" borderId="0" applyNumberFormat="0" applyBorder="0" applyAlignment="0" applyProtection="0"/>
    <xf numFmtId="0" fontId="77" fillId="39" borderId="0" applyNumberFormat="0" applyBorder="0" applyAlignment="0" applyProtection="0"/>
    <xf numFmtId="0" fontId="77" fillId="37" borderId="0" applyNumberFormat="0" applyBorder="0" applyAlignment="0" applyProtection="0"/>
    <xf numFmtId="0" fontId="77" fillId="34" borderId="0" applyNumberFormat="0" applyBorder="0" applyAlignment="0" applyProtection="0"/>
    <xf numFmtId="0" fontId="77" fillId="47" borderId="0" applyNumberFormat="0" applyBorder="0" applyAlignment="0" applyProtection="0"/>
    <xf numFmtId="0" fontId="77" fillId="34" borderId="0" applyNumberFormat="0" applyBorder="0" applyAlignment="0" applyProtection="0"/>
    <xf numFmtId="0" fontId="77" fillId="44" borderId="0" applyNumberFormat="0" applyBorder="0" applyAlignment="0" applyProtection="0"/>
    <xf numFmtId="0" fontId="77" fillId="48" borderId="0" applyNumberFormat="0" applyBorder="0" applyAlignment="0" applyProtection="0"/>
    <xf numFmtId="0" fontId="77" fillId="49" borderId="0" applyNumberFormat="0" applyBorder="0" applyAlignment="0" applyProtection="0"/>
    <xf numFmtId="0" fontId="77" fillId="50" borderId="0" applyNumberFormat="0" applyBorder="0" applyAlignment="0" applyProtection="0"/>
    <xf numFmtId="0" fontId="77" fillId="51" borderId="0" applyNumberFormat="0" applyBorder="0" applyAlignment="0" applyProtection="0"/>
    <xf numFmtId="0" fontId="77" fillId="46" borderId="0" applyNumberFormat="0" applyBorder="0" applyAlignment="0" applyProtection="0"/>
    <xf numFmtId="0" fontId="77" fillId="45" borderId="0" applyNumberFormat="0" applyBorder="0" applyAlignment="0" applyProtection="0"/>
    <xf numFmtId="0" fontId="77" fillId="52" borderId="0" applyNumberFormat="0" applyBorder="0" applyAlignment="0" applyProtection="0"/>
    <xf numFmtId="0" fontId="77" fillId="49" borderId="0" applyNumberFormat="0" applyBorder="0" applyAlignment="0" applyProtection="0"/>
    <xf numFmtId="0" fontId="77" fillId="53" borderId="0" applyNumberFormat="0" applyBorder="0" applyAlignment="0" applyProtection="0"/>
    <xf numFmtId="0" fontId="78" fillId="41" borderId="0" applyNumberFormat="0" applyBorder="0" applyAlignment="0" applyProtection="0"/>
    <xf numFmtId="0" fontId="79" fillId="40" borderId="0" applyNumberFormat="0" applyBorder="0" applyAlignment="0" applyProtection="0"/>
    <xf numFmtId="0" fontId="80" fillId="54" borderId="52" applyNumberFormat="0" applyAlignment="0" applyProtection="0"/>
    <xf numFmtId="0" fontId="81" fillId="42" borderId="52" applyNumberFormat="0" applyAlignment="0" applyProtection="0"/>
    <xf numFmtId="0" fontId="82" fillId="55" borderId="53" applyNumberFormat="0" applyAlignment="0" applyProtection="0"/>
    <xf numFmtId="0" fontId="83" fillId="0" borderId="54" applyNumberFormat="0" applyFill="0" applyAlignment="0" applyProtection="0"/>
    <xf numFmtId="0" fontId="82" fillId="55" borderId="53" applyNumberFormat="0" applyAlignment="0" applyProtection="0"/>
    <xf numFmtId="0" fontId="84" fillId="0" borderId="0" applyNumberFormat="0" applyFill="0" applyBorder="0" applyAlignment="0" applyProtection="0"/>
    <xf numFmtId="0" fontId="77" fillId="56" borderId="0" applyNumberFormat="0" applyBorder="0" applyAlignment="0" applyProtection="0"/>
    <xf numFmtId="0" fontId="77" fillId="53" borderId="0" applyNumberFormat="0" applyBorder="0" applyAlignment="0" applyProtection="0"/>
    <xf numFmtId="0" fontId="77" fillId="57" borderId="0" applyNumberFormat="0" applyBorder="0" applyAlignment="0" applyProtection="0"/>
    <xf numFmtId="0" fontId="77" fillId="48" borderId="0" applyNumberFormat="0" applyBorder="0" applyAlignment="0" applyProtection="0"/>
    <xf numFmtId="0" fontId="77" fillId="49" borderId="0" applyNumberFormat="0" applyBorder="0" applyAlignment="0" applyProtection="0"/>
    <xf numFmtId="0" fontId="77" fillId="46" borderId="0" applyNumberFormat="0" applyBorder="0" applyAlignment="0" applyProtection="0"/>
    <xf numFmtId="0" fontId="85" fillId="36" borderId="52" applyNumberFormat="0" applyAlignment="0" applyProtection="0"/>
    <xf numFmtId="167" fontId="31" fillId="0" borderId="0" applyFont="0" applyFill="0" applyBorder="0" applyAlignment="0" applyProtection="0"/>
    <xf numFmtId="0" fontId="86" fillId="0" borderId="0" applyNumberFormat="0" applyFill="0" applyBorder="0" applyAlignment="0" applyProtection="0"/>
    <xf numFmtId="0" fontId="79" fillId="37" borderId="0" applyNumberFormat="0" applyBorder="0" applyAlignment="0" applyProtection="0"/>
    <xf numFmtId="0" fontId="87" fillId="0" borderId="55" applyNumberFormat="0" applyFill="0" applyAlignment="0" applyProtection="0"/>
    <xf numFmtId="0" fontId="88" fillId="0" borderId="56" applyNumberFormat="0" applyFill="0" applyAlignment="0" applyProtection="0"/>
    <xf numFmtId="0" fontId="89" fillId="0" borderId="57" applyNumberFormat="0" applyFill="0" applyAlignment="0" applyProtection="0"/>
    <xf numFmtId="0" fontId="89" fillId="0" borderId="0" applyNumberFormat="0" applyFill="0" applyBorder="0" applyAlignment="0" applyProtection="0"/>
    <xf numFmtId="0" fontId="78" fillId="39" borderId="0" applyNumberFormat="0" applyBorder="0" applyAlignment="0" applyProtection="0"/>
    <xf numFmtId="0" fontId="85" fillId="43" borderId="52" applyNumberFormat="0" applyAlignment="0" applyProtection="0"/>
    <xf numFmtId="0" fontId="90" fillId="0" borderId="58" applyNumberFormat="0" applyFill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171" fontId="19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0" fontId="91" fillId="43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3" fillId="0" borderId="0"/>
    <xf numFmtId="0" fontId="31" fillId="0" borderId="0"/>
    <xf numFmtId="0" fontId="31" fillId="0" borderId="0"/>
    <xf numFmtId="0" fontId="4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3" fillId="0" borderId="0"/>
    <xf numFmtId="0" fontId="3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9" fillId="0" borderId="0"/>
    <xf numFmtId="0" fontId="31" fillId="0" borderId="0"/>
    <xf numFmtId="0" fontId="19" fillId="0" borderId="0"/>
    <xf numFmtId="0" fontId="43" fillId="0" borderId="0"/>
    <xf numFmtId="0" fontId="19" fillId="0" borderId="0"/>
    <xf numFmtId="0" fontId="31" fillId="0" borderId="0"/>
    <xf numFmtId="0" fontId="31" fillId="0" borderId="0"/>
    <xf numFmtId="0" fontId="43" fillId="0" borderId="0"/>
    <xf numFmtId="0" fontId="19" fillId="0" borderId="0"/>
    <xf numFmtId="0" fontId="4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1" fillId="0" borderId="0"/>
    <xf numFmtId="0" fontId="19" fillId="0" borderId="0"/>
    <xf numFmtId="0" fontId="92" fillId="0" borderId="0"/>
    <xf numFmtId="0" fontId="31" fillId="0" borderId="0"/>
    <xf numFmtId="0" fontId="19" fillId="0" borderId="0"/>
    <xf numFmtId="0" fontId="9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64" fillId="0" borderId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31" fillId="35" borderId="11" applyNumberFormat="0" applyFont="0" applyAlignment="0" applyProtection="0"/>
    <xf numFmtId="0" fontId="19" fillId="20" borderId="48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19" fillId="20" borderId="48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20" borderId="48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19" fillId="20" borderId="48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43" fillId="35" borderId="11" applyNumberFormat="0" applyFont="0" applyAlignment="0" applyProtection="0"/>
    <xf numFmtId="0" fontId="31" fillId="35" borderId="11" applyNumberFormat="0" applyFont="0" applyAlignment="0" applyProtection="0"/>
    <xf numFmtId="0" fontId="93" fillId="54" borderId="59" applyNumberFormat="0" applyAlignment="0" applyProtection="0"/>
    <xf numFmtId="9" fontId="31" fillId="0" borderId="0" applyFont="0" applyFill="0" applyBorder="0" applyAlignment="0" applyProtection="0"/>
    <xf numFmtId="0" fontId="93" fillId="42" borderId="59" applyNumberFormat="0" applyAlignment="0" applyProtection="0"/>
    <xf numFmtId="0" fontId="90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60" applyNumberFormat="0" applyFill="0" applyAlignment="0" applyProtection="0"/>
    <xf numFmtId="0" fontId="96" fillId="0" borderId="61" applyNumberFormat="0" applyFill="0" applyAlignment="0" applyProtection="0"/>
    <xf numFmtId="0" fontId="84" fillId="0" borderId="62" applyNumberFormat="0" applyFill="0" applyAlignment="0" applyProtection="0"/>
    <xf numFmtId="0" fontId="97" fillId="0" borderId="0" applyNumberFormat="0" applyFill="0" applyBorder="0" applyAlignment="0" applyProtection="0"/>
    <xf numFmtId="0" fontId="98" fillId="0" borderId="63" applyNumberFormat="0" applyFill="0" applyAlignment="0" applyProtection="0"/>
    <xf numFmtId="0" fontId="90" fillId="0" borderId="0" applyNumberFormat="0" applyFill="0" applyBorder="0" applyAlignment="0" applyProtection="0"/>
    <xf numFmtId="0" fontId="31" fillId="0" borderId="0"/>
    <xf numFmtId="0" fontId="19" fillId="0" borderId="0"/>
    <xf numFmtId="0" fontId="33" fillId="0" borderId="0"/>
    <xf numFmtId="0" fontId="16" fillId="0" borderId="0"/>
    <xf numFmtId="0" fontId="33" fillId="0" borderId="0"/>
    <xf numFmtId="0" fontId="15" fillId="0" borderId="0"/>
    <xf numFmtId="0" fontId="108" fillId="0" borderId="0"/>
    <xf numFmtId="0" fontId="14" fillId="0" borderId="0"/>
    <xf numFmtId="0" fontId="13" fillId="0" borderId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5" fontId="109" fillId="0" borderId="0" applyFont="0" applyFill="0" applyBorder="0" applyAlignment="0" applyProtection="0"/>
    <xf numFmtId="175" fontId="110" fillId="0" borderId="0">
      <protection locked="0"/>
    </xf>
    <xf numFmtId="0" fontId="43" fillId="38" borderId="0" applyNumberFormat="0" applyBorder="0" applyAlignment="0" applyProtection="0"/>
    <xf numFmtId="0" fontId="43" fillId="39" borderId="0" applyNumberFormat="0" applyBorder="0" applyAlignment="0" applyProtection="0"/>
    <xf numFmtId="0" fontId="43" fillId="40" borderId="0" applyNumberFormat="0" applyBorder="0" applyAlignment="0" applyProtection="0"/>
    <xf numFmtId="0" fontId="43" fillId="41" borderId="0" applyNumberFormat="0" applyBorder="0" applyAlignment="0" applyProtection="0"/>
    <xf numFmtId="0" fontId="43" fillId="37" borderId="0" applyNumberFormat="0" applyBorder="0" applyAlignment="0" applyProtection="0"/>
    <xf numFmtId="0" fontId="43" fillId="36" borderId="0" applyNumberFormat="0" applyBorder="0" applyAlignment="0" applyProtection="0"/>
    <xf numFmtId="0" fontId="43" fillId="33" borderId="0" applyNumberFormat="0" applyBorder="0" applyAlignment="0" applyProtection="0"/>
    <xf numFmtId="0" fontId="43" fillId="34" borderId="0" applyNumberFormat="0" applyBorder="0" applyAlignment="0" applyProtection="0"/>
    <xf numFmtId="0" fontId="43" fillId="44" borderId="0" applyNumberFormat="0" applyBorder="0" applyAlignment="0" applyProtection="0"/>
    <xf numFmtId="0" fontId="43" fillId="41" borderId="0" applyNumberFormat="0" applyBorder="0" applyAlignment="0" applyProtection="0"/>
    <xf numFmtId="0" fontId="43" fillId="33" borderId="0" applyNumberFormat="0" applyBorder="0" applyAlignment="0" applyProtection="0"/>
    <xf numFmtId="0" fontId="43" fillId="45" borderId="0" applyNumberFormat="0" applyBorder="0" applyAlignment="0" applyProtection="0"/>
    <xf numFmtId="167" fontId="111" fillId="0" borderId="0" applyFont="0" applyFill="0" applyBorder="0" applyAlignment="0" applyProtection="0"/>
    <xf numFmtId="176" fontId="31" fillId="0" borderId="0" applyFont="0" applyFill="0" applyBorder="0" applyAlignment="0" applyProtection="0"/>
    <xf numFmtId="167" fontId="111" fillId="0" borderId="0" applyFont="0" applyFill="0" applyBorder="0" applyAlignment="0" applyProtection="0"/>
    <xf numFmtId="174" fontId="43" fillId="0" borderId="0" applyFont="0" applyFill="0" applyBorder="0" applyAlignment="0" applyProtection="0"/>
    <xf numFmtId="43" fontId="12" fillId="0" borderId="0" applyFont="0" applyFill="0" applyBorder="0" applyAlignment="0" applyProtection="0"/>
    <xf numFmtId="174" fontId="43" fillId="0" borderId="0" applyFont="0" applyFill="0" applyBorder="0" applyAlignment="0" applyProtection="0"/>
    <xf numFmtId="174" fontId="43" fillId="0" borderId="0" applyFont="0" applyFill="0" applyBorder="0" applyAlignment="0" applyProtection="0"/>
    <xf numFmtId="174" fontId="43" fillId="0" borderId="0" applyFont="0" applyFill="0" applyBorder="0" applyAlignment="0" applyProtection="0"/>
    <xf numFmtId="174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174" fontId="43" fillId="0" borderId="0" applyFont="0" applyFill="0" applyBorder="0" applyAlignment="0" applyProtection="0"/>
    <xf numFmtId="174" fontId="43" fillId="0" borderId="0" applyFont="0" applyFill="0" applyBorder="0" applyAlignment="0" applyProtection="0"/>
    <xf numFmtId="174" fontId="43" fillId="0" borderId="0" applyFont="0" applyFill="0" applyBorder="0" applyAlignment="0" applyProtection="0"/>
    <xf numFmtId="174" fontId="43" fillId="0" borderId="0" applyFont="0" applyFill="0" applyBorder="0" applyAlignment="0" applyProtection="0"/>
    <xf numFmtId="174" fontId="43" fillId="0" borderId="0" applyFont="0" applyFill="0" applyBorder="0" applyAlignment="0" applyProtection="0"/>
    <xf numFmtId="174" fontId="43" fillId="0" borderId="0" applyFont="0" applyFill="0" applyBorder="0" applyAlignment="0" applyProtection="0"/>
    <xf numFmtId="174" fontId="43" fillId="0" borderId="0" applyFont="0" applyFill="0" applyBorder="0" applyAlignment="0" applyProtection="0"/>
    <xf numFmtId="174" fontId="43" fillId="0" borderId="0" applyFont="0" applyFill="0" applyBorder="0" applyAlignment="0" applyProtection="0"/>
    <xf numFmtId="174" fontId="43" fillId="0" borderId="0" applyFont="0" applyFill="0" applyBorder="0" applyAlignment="0" applyProtection="0"/>
    <xf numFmtId="174" fontId="43" fillId="0" borderId="0" applyFont="0" applyFill="0" applyBorder="0" applyAlignment="0" applyProtection="0"/>
    <xf numFmtId="174" fontId="43" fillId="0" borderId="0" applyFont="0" applyFill="0" applyBorder="0" applyAlignment="0" applyProtection="0"/>
    <xf numFmtId="174" fontId="43" fillId="0" borderId="0" applyFont="0" applyFill="0" applyBorder="0" applyAlignment="0" applyProtection="0"/>
    <xf numFmtId="174" fontId="43" fillId="0" borderId="0" applyFont="0" applyFill="0" applyBorder="0" applyAlignment="0" applyProtection="0"/>
    <xf numFmtId="174" fontId="43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9" fontId="43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11" fillId="0" borderId="0"/>
    <xf numFmtId="0" fontId="33" fillId="0" borderId="0"/>
    <xf numFmtId="0" fontId="10" fillId="0" borderId="0"/>
    <xf numFmtId="0" fontId="9" fillId="0" borderId="0"/>
    <xf numFmtId="0" fontId="33" fillId="0" borderId="0"/>
    <xf numFmtId="0" fontId="118" fillId="0" borderId="0"/>
    <xf numFmtId="0" fontId="119" fillId="0" borderId="0"/>
    <xf numFmtId="0" fontId="7" fillId="0" borderId="0"/>
    <xf numFmtId="0" fontId="126" fillId="0" borderId="0"/>
    <xf numFmtId="0" fontId="5" fillId="0" borderId="0"/>
    <xf numFmtId="0" fontId="31" fillId="0" borderId="0"/>
    <xf numFmtId="0" fontId="33" fillId="0" borderId="0"/>
    <xf numFmtId="0" fontId="127" fillId="0" borderId="0"/>
    <xf numFmtId="0" fontId="4" fillId="0" borderId="0"/>
    <xf numFmtId="0" fontId="4" fillId="0" borderId="0"/>
    <xf numFmtId="0" fontId="132" fillId="0" borderId="0"/>
    <xf numFmtId="0" fontId="132" fillId="0" borderId="0"/>
    <xf numFmtId="0" fontId="134" fillId="0" borderId="0"/>
    <xf numFmtId="0" fontId="139" fillId="0" borderId="0"/>
    <xf numFmtId="0" fontId="142" fillId="0" borderId="0"/>
    <xf numFmtId="9" fontId="14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33" fillId="0" borderId="0"/>
    <xf numFmtId="0" fontId="149" fillId="0" borderId="0"/>
    <xf numFmtId="0" fontId="153" fillId="0" borderId="0"/>
    <xf numFmtId="0" fontId="33" fillId="0" borderId="0"/>
    <xf numFmtId="43" fontId="154" fillId="0" borderId="0" applyFont="0" applyFill="0" applyBorder="0" applyAlignment="0" applyProtection="0"/>
    <xf numFmtId="0" fontId="156" fillId="0" borderId="0"/>
    <xf numFmtId="0" fontId="156" fillId="0" borderId="0"/>
    <xf numFmtId="0" fontId="156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</cellStyleXfs>
  <cellXfs count="924">
    <xf numFmtId="0" fontId="0" fillId="0" borderId="0" xfId="0"/>
    <xf numFmtId="0" fontId="0" fillId="0" borderId="1" xfId="0" applyBorder="1"/>
    <xf numFmtId="0" fontId="34" fillId="0" borderId="0" xfId="0" applyFont="1"/>
    <xf numFmtId="0" fontId="35" fillId="0" borderId="0" xfId="0" applyFont="1" applyFill="1" applyBorder="1"/>
    <xf numFmtId="1" fontId="37" fillId="0" borderId="1" xfId="0" applyNumberFormat="1" applyFont="1" applyBorder="1" applyAlignment="1">
      <alignment wrapText="1" shrinkToFit="1"/>
    </xf>
    <xf numFmtId="1" fontId="37" fillId="0" borderId="1" xfId="0" applyNumberFormat="1" applyFont="1" applyFill="1" applyBorder="1" applyAlignment="1">
      <alignment wrapText="1" shrinkToFit="1"/>
    </xf>
    <xf numFmtId="3" fontId="0" fillId="0" borderId="1" xfId="0" applyNumberFormat="1" applyBorder="1"/>
    <xf numFmtId="0" fontId="34" fillId="0" borderId="0" xfId="0" applyFont="1" applyAlignment="1">
      <alignment horizontal="centerContinuous" wrapText="1"/>
    </xf>
    <xf numFmtId="3" fontId="0" fillId="0" borderId="0" xfId="0" applyNumberFormat="1"/>
    <xf numFmtId="0" fontId="0" fillId="0" borderId="0" xfId="0" applyBorder="1"/>
    <xf numFmtId="0" fontId="31" fillId="0" borderId="0" xfId="0" applyFont="1"/>
    <xf numFmtId="0" fontId="0" fillId="0" borderId="0" xfId="0" applyAlignment="1">
      <alignment horizontal="centerContinuous" wrapText="1"/>
    </xf>
    <xf numFmtId="1" fontId="0" fillId="0" borderId="0" xfId="0" applyNumberFormat="1"/>
    <xf numFmtId="0" fontId="0" fillId="0" borderId="0" xfId="0" applyNumberFormat="1"/>
    <xf numFmtId="0" fontId="0" fillId="0" borderId="0" xfId="0" applyAlignment="1">
      <alignment horizontal="left"/>
    </xf>
    <xf numFmtId="0" fontId="31" fillId="0" borderId="1" xfId="0" applyFont="1" applyBorder="1"/>
    <xf numFmtId="0" fontId="45" fillId="0" borderId="1" xfId="14" applyFont="1" applyFill="1" applyBorder="1"/>
    <xf numFmtId="0" fontId="31" fillId="0" borderId="0" xfId="0" applyFont="1" applyAlignment="1">
      <alignment horizontal="centerContinuous" wrapText="1"/>
    </xf>
    <xf numFmtId="0" fontId="0" fillId="0" borderId="0" xfId="0"/>
    <xf numFmtId="1" fontId="31" fillId="0" borderId="1" xfId="0" applyNumberFormat="1" applyFont="1" applyBorder="1" applyAlignment="1">
      <alignment wrapText="1" shrinkToFit="1"/>
    </xf>
    <xf numFmtId="168" fontId="0" fillId="0" borderId="0" xfId="0" applyNumberFormat="1" applyAlignment="1">
      <alignment horizontal="left"/>
    </xf>
    <xf numFmtId="0" fontId="0" fillId="0" borderId="1" xfId="0" applyBorder="1" applyAlignment="1">
      <alignment horizontal="left"/>
    </xf>
    <xf numFmtId="3" fontId="37" fillId="0" borderId="1" xfId="7" applyNumberFormat="1" applyFont="1" applyFill="1" applyBorder="1" applyAlignment="1">
      <alignment horizontal="center" vertical="center"/>
    </xf>
    <xf numFmtId="1" fontId="31" fillId="0" borderId="1" xfId="8" applyNumberFormat="1" applyFont="1" applyFill="1" applyBorder="1"/>
    <xf numFmtId="0" fontId="31" fillId="0" borderId="1" xfId="0" applyFont="1" applyBorder="1" applyAlignment="1">
      <alignment vertical="center"/>
    </xf>
    <xf numFmtId="0" fontId="43" fillId="0" borderId="0" xfId="17" applyFont="1" applyFill="1" applyBorder="1" applyAlignment="1">
      <alignment wrapText="1"/>
    </xf>
    <xf numFmtId="0" fontId="43" fillId="0" borderId="0" xfId="17" applyFont="1" applyFill="1" applyBorder="1" applyAlignment="1">
      <alignment horizontal="right" wrapText="1"/>
    </xf>
    <xf numFmtId="0" fontId="43" fillId="0" borderId="1" xfId="15" applyFont="1" applyFill="1" applyBorder="1" applyAlignment="1">
      <alignment wrapText="1"/>
    </xf>
    <xf numFmtId="0" fontId="55" fillId="0" borderId="0" xfId="0" applyFont="1" applyAlignment="1">
      <alignment horizontal="centerContinuous" vertical="center" readingOrder="1"/>
    </xf>
    <xf numFmtId="0" fontId="0" fillId="0" borderId="0" xfId="0" applyAlignment="1">
      <alignment horizontal="centerContinuous" readingOrder="1"/>
    </xf>
    <xf numFmtId="3" fontId="47" fillId="0" borderId="0" xfId="0" applyNumberFormat="1" applyFont="1"/>
    <xf numFmtId="1" fontId="31" fillId="0" borderId="1" xfId="0" applyNumberFormat="1" applyFont="1" applyFill="1" applyBorder="1" applyAlignment="1">
      <alignment wrapText="1" shrinkToFit="1"/>
    </xf>
    <xf numFmtId="17" fontId="46" fillId="8" borderId="1" xfId="0" applyNumberFormat="1" applyFont="1" applyFill="1" applyBorder="1" applyAlignment="1">
      <alignment horizontal="center" vertical="center" wrapText="1" shrinkToFit="1"/>
    </xf>
    <xf numFmtId="0" fontId="46" fillId="8" borderId="1" xfId="0" applyFont="1" applyFill="1" applyBorder="1" applyAlignment="1">
      <alignment horizontal="center" vertical="center"/>
    </xf>
    <xf numFmtId="1" fontId="46" fillId="8" borderId="1" xfId="0" applyNumberFormat="1" applyFont="1" applyFill="1" applyBorder="1" applyAlignment="1">
      <alignment vertical="center" wrapText="1" shrinkToFit="1"/>
    </xf>
    <xf numFmtId="3" fontId="46" fillId="8" borderId="1" xfId="0" applyNumberFormat="1" applyFont="1" applyFill="1" applyBorder="1" applyAlignment="1">
      <alignment horizontal="center" vertical="center"/>
    </xf>
    <xf numFmtId="0" fontId="53" fillId="0" borderId="1" xfId="0" applyFont="1" applyFill="1" applyBorder="1" applyAlignment="1">
      <alignment vertical="center" wrapText="1"/>
    </xf>
    <xf numFmtId="3" fontId="0" fillId="0" borderId="1" xfId="0" applyNumberFormat="1" applyBorder="1" applyAlignment="1">
      <alignment horizontal="center" vertical="center"/>
    </xf>
    <xf numFmtId="1" fontId="47" fillId="0" borderId="0" xfId="0" applyNumberFormat="1" applyFont="1"/>
    <xf numFmtId="0" fontId="48" fillId="0" borderId="0" xfId="0" applyFont="1"/>
    <xf numFmtId="0" fontId="31" fillId="0" borderId="1" xfId="0" applyFont="1" applyBorder="1" applyAlignment="1">
      <alignment wrapText="1"/>
    </xf>
    <xf numFmtId="3" fontId="34" fillId="0" borderId="1" xfId="0" applyNumberFormat="1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pivotButton="1"/>
    <xf numFmtId="17" fontId="0" fillId="0" borderId="1" xfId="0" applyNumberFormat="1" applyBorder="1"/>
    <xf numFmtId="0" fontId="31" fillId="0" borderId="0" xfId="0" applyFont="1" applyAlignment="1">
      <alignment wrapText="1"/>
    </xf>
    <xf numFmtId="3" fontId="35" fillId="0" borderId="1" xfId="0" applyNumberFormat="1" applyFont="1" applyFill="1" applyBorder="1"/>
    <xf numFmtId="2" fontId="53" fillId="0" borderId="1" xfId="0" applyNumberFormat="1" applyFont="1" applyFill="1" applyBorder="1" applyAlignment="1">
      <alignment horizontal="center" vertical="center" wrapText="1"/>
    </xf>
    <xf numFmtId="0" fontId="48" fillId="4" borderId="1" xfId="15" applyFont="1" applyFill="1" applyBorder="1" applyAlignment="1">
      <alignment wrapText="1"/>
    </xf>
    <xf numFmtId="0" fontId="0" fillId="0" borderId="5" xfId="0" applyBorder="1"/>
    <xf numFmtId="0" fontId="45" fillId="0" borderId="5" xfId="14" applyFont="1" applyFill="1" applyBorder="1"/>
    <xf numFmtId="0" fontId="47" fillId="4" borderId="5" xfId="0" applyFont="1" applyFill="1" applyBorder="1"/>
    <xf numFmtId="0" fontId="31" fillId="0" borderId="5" xfId="0" applyFont="1" applyBorder="1"/>
    <xf numFmtId="0" fontId="0" fillId="0" borderId="5" xfId="0" applyBorder="1" applyAlignment="1">
      <alignment horizontal="left"/>
    </xf>
    <xf numFmtId="0" fontId="31" fillId="0" borderId="5" xfId="0" applyFont="1" applyBorder="1" applyAlignment="1">
      <alignment vertical="center"/>
    </xf>
    <xf numFmtId="0" fontId="31" fillId="0" borderId="5" xfId="0" applyFont="1" applyBorder="1" applyAlignment="1">
      <alignment horizontal="left"/>
    </xf>
    <xf numFmtId="0" fontId="46" fillId="8" borderId="15" xfId="0" applyFont="1" applyFill="1" applyBorder="1" applyAlignment="1">
      <alignment horizontal="center" vertical="center"/>
    </xf>
    <xf numFmtId="17" fontId="46" fillId="8" borderId="26" xfId="0" applyNumberFormat="1" applyFont="1" applyFill="1" applyBorder="1" applyAlignment="1">
      <alignment horizontal="center" vertical="center" wrapText="1" shrinkToFit="1"/>
    </xf>
    <xf numFmtId="0" fontId="46" fillId="8" borderId="26" xfId="0" applyFont="1" applyFill="1" applyBorder="1" applyAlignment="1">
      <alignment horizontal="center" vertical="center"/>
    </xf>
    <xf numFmtId="0" fontId="0" fillId="0" borderId="15" xfId="0" applyBorder="1"/>
    <xf numFmtId="1" fontId="46" fillId="8" borderId="15" xfId="0" applyNumberFormat="1" applyFont="1" applyFill="1" applyBorder="1" applyAlignment="1">
      <alignment vertical="center" wrapText="1" shrinkToFit="1"/>
    </xf>
    <xf numFmtId="0" fontId="21" fillId="0" borderId="0" xfId="40"/>
    <xf numFmtId="0" fontId="21" fillId="0" borderId="1" xfId="40" applyBorder="1"/>
    <xf numFmtId="0" fontId="54" fillId="8" borderId="1" xfId="0" applyFont="1" applyFill="1" applyBorder="1" applyAlignment="1">
      <alignment horizontal="center" vertical="center" wrapText="1"/>
    </xf>
    <xf numFmtId="0" fontId="31" fillId="0" borderId="0" xfId="0" applyFont="1" applyFill="1" applyBorder="1"/>
    <xf numFmtId="0" fontId="55" fillId="0" borderId="0" xfId="0" applyFont="1" applyAlignment="1">
      <alignment vertical="center"/>
    </xf>
    <xf numFmtId="0" fontId="20" fillId="0" borderId="0" xfId="40" applyFont="1"/>
    <xf numFmtId="17" fontId="0" fillId="0" borderId="0" xfId="0" applyNumberFormat="1" applyBorder="1"/>
    <xf numFmtId="3" fontId="0" fillId="0" borderId="0" xfId="0" applyNumberFormat="1" applyBorder="1"/>
    <xf numFmtId="2" fontId="34" fillId="0" borderId="0" xfId="0" applyNumberFormat="1" applyFont="1" applyBorder="1" applyAlignment="1">
      <alignment horizontal="center"/>
    </xf>
    <xf numFmtId="3" fontId="67" fillId="10" borderId="1" xfId="40" applyNumberFormat="1" applyFont="1" applyFill="1" applyBorder="1" applyAlignment="1">
      <alignment horizontal="center"/>
    </xf>
    <xf numFmtId="3" fontId="21" fillId="0" borderId="1" xfId="40" applyNumberFormat="1" applyBorder="1" applyAlignment="1">
      <alignment horizontal="center"/>
    </xf>
    <xf numFmtId="3" fontId="66" fillId="10" borderId="1" xfId="40" applyNumberFormat="1" applyFont="1" applyFill="1" applyBorder="1" applyAlignment="1">
      <alignment horizontal="center"/>
    </xf>
    <xf numFmtId="0" fontId="21" fillId="0" borderId="5" xfId="40" applyNumberFormat="1" applyBorder="1" applyAlignment="1">
      <alignment horizontal="left"/>
    </xf>
    <xf numFmtId="2" fontId="49" fillId="8" borderId="5" xfId="40" applyNumberFormat="1" applyFont="1" applyFill="1" applyBorder="1" applyAlignment="1">
      <alignment horizontal="center" vertical="center" wrapText="1"/>
    </xf>
    <xf numFmtId="3" fontId="66" fillId="10" borderId="15" xfId="40" applyNumberFormat="1" applyFont="1" applyFill="1" applyBorder="1" applyAlignment="1">
      <alignment horizontal="center"/>
    </xf>
    <xf numFmtId="3" fontId="67" fillId="10" borderId="15" xfId="40" applyNumberFormat="1" applyFont="1" applyFill="1" applyBorder="1" applyAlignment="1">
      <alignment horizontal="center"/>
    </xf>
    <xf numFmtId="3" fontId="21" fillId="0" borderId="15" xfId="40" applyNumberFormat="1" applyBorder="1" applyAlignment="1">
      <alignment horizontal="center"/>
    </xf>
    <xf numFmtId="3" fontId="21" fillId="0" borderId="27" xfId="40" applyNumberFormat="1" applyBorder="1" applyAlignment="1">
      <alignment horizontal="center"/>
    </xf>
    <xf numFmtId="3" fontId="21" fillId="0" borderId="22" xfId="40" applyNumberFormat="1" applyBorder="1" applyAlignment="1">
      <alignment horizontal="center"/>
    </xf>
    <xf numFmtId="0" fontId="48" fillId="4" borderId="1" xfId="15" applyFont="1" applyFill="1" applyBorder="1" applyAlignment="1">
      <alignment vertical="center" wrapText="1"/>
    </xf>
    <xf numFmtId="0" fontId="43" fillId="0" borderId="1" xfId="15" applyNumberFormat="1" applyFont="1" applyFill="1" applyBorder="1" applyAlignment="1">
      <alignment horizontal="center" wrapText="1"/>
    </xf>
    <xf numFmtId="3" fontId="47" fillId="4" borderId="15" xfId="0" applyNumberFormat="1" applyFont="1" applyFill="1" applyBorder="1" applyAlignment="1">
      <alignment horizontal="center" vertical="center"/>
    </xf>
    <xf numFmtId="3" fontId="47" fillId="4" borderId="1" xfId="0" applyNumberFormat="1" applyFont="1" applyFill="1" applyBorder="1" applyAlignment="1">
      <alignment horizontal="center" vertical="center"/>
    </xf>
    <xf numFmtId="3" fontId="0" fillId="0" borderId="15" xfId="0" applyNumberFormat="1" applyBorder="1" applyAlignment="1">
      <alignment horizontal="center" vertical="center"/>
    </xf>
    <xf numFmtId="0" fontId="51" fillId="4" borderId="1" xfId="15" applyFont="1" applyFill="1" applyBorder="1" applyAlignment="1">
      <alignment vertical="center" wrapText="1"/>
    </xf>
    <xf numFmtId="0" fontId="47" fillId="4" borderId="5" xfId="0" applyFont="1" applyFill="1" applyBorder="1" applyAlignment="1">
      <alignment vertical="center"/>
    </xf>
    <xf numFmtId="3" fontId="47" fillId="4" borderId="15" xfId="0" applyNumberFormat="1" applyFont="1" applyFill="1" applyBorder="1" applyAlignment="1">
      <alignment vertical="center"/>
    </xf>
    <xf numFmtId="3" fontId="47" fillId="4" borderId="1" xfId="0" applyNumberFormat="1" applyFont="1" applyFill="1" applyBorder="1" applyAlignment="1">
      <alignment vertical="center"/>
    </xf>
    <xf numFmtId="3" fontId="47" fillId="4" borderId="26" xfId="0" applyNumberFormat="1" applyFont="1" applyFill="1" applyBorder="1" applyAlignment="1">
      <alignment vertical="center"/>
    </xf>
    <xf numFmtId="3" fontId="47" fillId="4" borderId="1" xfId="13" applyNumberFormat="1" applyFont="1" applyFill="1" applyBorder="1" applyAlignment="1">
      <alignment horizontal="right" vertical="center" wrapText="1"/>
    </xf>
    <xf numFmtId="3" fontId="47" fillId="4" borderId="5" xfId="0" applyNumberFormat="1" applyFont="1" applyFill="1" applyBorder="1" applyAlignment="1">
      <alignment vertical="center"/>
    </xf>
    <xf numFmtId="0" fontId="43" fillId="0" borderId="1" xfId="15" applyFont="1" applyFill="1" applyBorder="1" applyAlignment="1">
      <alignment vertical="center" wrapText="1"/>
    </xf>
    <xf numFmtId="0" fontId="0" fillId="0" borderId="5" xfId="0" applyBorder="1" applyAlignment="1">
      <alignment vertical="center"/>
    </xf>
    <xf numFmtId="3" fontId="0" fillId="0" borderId="15" xfId="0" applyNumberFormat="1" applyBorder="1" applyAlignment="1">
      <alignment vertical="center"/>
    </xf>
    <xf numFmtId="3" fontId="0" fillId="0" borderId="1" xfId="0" applyNumberFormat="1" applyBorder="1" applyAlignment="1">
      <alignment vertical="center"/>
    </xf>
    <xf numFmtId="3" fontId="0" fillId="0" borderId="26" xfId="0" applyNumberFormat="1" applyBorder="1" applyAlignment="1">
      <alignment vertical="center"/>
    </xf>
    <xf numFmtId="3" fontId="42" fillId="0" borderId="1" xfId="13" applyNumberFormat="1" applyFont="1" applyFill="1" applyBorder="1" applyAlignment="1">
      <alignment horizontal="right" vertical="center" wrapText="1"/>
    </xf>
    <xf numFmtId="3" fontId="0" fillId="0" borderId="5" xfId="0" applyNumberFormat="1" applyBorder="1" applyAlignment="1">
      <alignment vertical="center"/>
    </xf>
    <xf numFmtId="3" fontId="51" fillId="4" borderId="1" xfId="15" applyNumberFormat="1" applyFont="1" applyFill="1" applyBorder="1" applyAlignment="1">
      <alignment vertical="center" wrapText="1"/>
    </xf>
    <xf numFmtId="0" fontId="0" fillId="0" borderId="0" xfId="0" applyBorder="1" applyAlignment="1">
      <alignment vertical="center"/>
    </xf>
    <xf numFmtId="0" fontId="43" fillId="0" borderId="1" xfId="15" applyNumberFormat="1" applyFont="1" applyFill="1" applyBorder="1" applyAlignment="1">
      <alignment horizontal="center" vertical="center" wrapText="1"/>
    </xf>
    <xf numFmtId="0" fontId="59" fillId="9" borderId="9" xfId="0" applyFont="1" applyFill="1" applyBorder="1" applyAlignment="1">
      <alignment horizontal="center" vertical="center"/>
    </xf>
    <xf numFmtId="0" fontId="52" fillId="9" borderId="2" xfId="0" applyFont="1" applyFill="1" applyBorder="1" applyAlignment="1">
      <alignment horizontal="center" vertical="center"/>
    </xf>
    <xf numFmtId="0" fontId="52" fillId="9" borderId="10" xfId="0" applyFont="1" applyFill="1" applyBorder="1" applyAlignment="1">
      <alignment horizontal="center" vertical="center"/>
    </xf>
    <xf numFmtId="0" fontId="34" fillId="16" borderId="24" xfId="0" applyFont="1" applyFill="1" applyBorder="1" applyAlignment="1">
      <alignment horizontal="left" vertical="center" wrapText="1" shrinkToFit="1"/>
    </xf>
    <xf numFmtId="3" fontId="34" fillId="16" borderId="43" xfId="0" applyNumberFormat="1" applyFont="1" applyFill="1" applyBorder="1" applyAlignment="1">
      <alignment horizontal="left" vertical="center" wrapText="1" shrinkToFit="1"/>
    </xf>
    <xf numFmtId="0" fontId="34" fillId="17" borderId="24" xfId="0" applyFont="1" applyFill="1" applyBorder="1" applyAlignment="1">
      <alignment horizontal="left" vertical="center" wrapText="1" shrinkToFit="1"/>
    </xf>
    <xf numFmtId="0" fontId="34" fillId="0" borderId="44" xfId="0" applyFont="1" applyBorder="1" applyAlignment="1">
      <alignment horizontal="center" vertical="center"/>
    </xf>
    <xf numFmtId="3" fontId="31" fillId="16" borderId="37" xfId="0" applyNumberFormat="1" applyFont="1" applyFill="1" applyBorder="1" applyAlignment="1">
      <alignment horizontal="center" vertical="center" wrapText="1" shrinkToFit="1"/>
    </xf>
    <xf numFmtId="3" fontId="34" fillId="7" borderId="42" xfId="0" applyNumberFormat="1" applyFont="1" applyFill="1" applyBorder="1" applyAlignment="1">
      <alignment horizontal="center" vertical="center"/>
    </xf>
    <xf numFmtId="49" fontId="34" fillId="0" borderId="44" xfId="0" applyNumberFormat="1" applyFont="1" applyFill="1" applyBorder="1" applyAlignment="1">
      <alignment horizontal="center" vertical="center"/>
    </xf>
    <xf numFmtId="3" fontId="31" fillId="16" borderId="37" xfId="10" applyNumberFormat="1" applyFont="1" applyFill="1" applyBorder="1" applyAlignment="1">
      <alignment horizontal="center" vertical="center"/>
    </xf>
    <xf numFmtId="1" fontId="34" fillId="0" borderId="44" xfId="0" applyNumberFormat="1" applyFont="1" applyFill="1" applyBorder="1" applyAlignment="1">
      <alignment horizontal="center" vertical="center"/>
    </xf>
    <xf numFmtId="10" fontId="34" fillId="16" borderId="36" xfId="10" applyNumberFormat="1" applyFont="1" applyFill="1" applyBorder="1" applyAlignment="1">
      <alignment horizontal="center" vertical="center"/>
    </xf>
    <xf numFmtId="10" fontId="34" fillId="17" borderId="36" xfId="10" applyNumberFormat="1" applyFont="1" applyFill="1" applyBorder="1" applyAlignment="1">
      <alignment horizontal="center" vertical="center"/>
    </xf>
    <xf numFmtId="3" fontId="31" fillId="17" borderId="45" xfId="8" applyNumberFormat="1" applyFont="1" applyFill="1" applyBorder="1" applyAlignment="1">
      <alignment horizontal="center" vertical="center"/>
    </xf>
    <xf numFmtId="0" fontId="31" fillId="17" borderId="45" xfId="0" applyFont="1" applyFill="1" applyBorder="1" applyAlignment="1">
      <alignment horizontal="center" vertical="center" wrapText="1" shrinkToFit="1"/>
    </xf>
    <xf numFmtId="3" fontId="31" fillId="17" borderId="45" xfId="7" applyNumberFormat="1" applyFont="1" applyFill="1" applyBorder="1" applyAlignment="1">
      <alignment horizontal="center" vertical="center"/>
    </xf>
    <xf numFmtId="3" fontId="31" fillId="17" borderId="45" xfId="10" applyNumberFormat="1" applyFont="1" applyFill="1" applyBorder="1" applyAlignment="1">
      <alignment horizontal="center" vertical="center"/>
    </xf>
    <xf numFmtId="0" fontId="34" fillId="0" borderId="29" xfId="0" applyFont="1" applyBorder="1"/>
    <xf numFmtId="0" fontId="34" fillId="17" borderId="46" xfId="0" applyFont="1" applyFill="1" applyBorder="1" applyAlignment="1">
      <alignment horizontal="left" vertical="center" wrapText="1" shrinkToFit="1"/>
    </xf>
    <xf numFmtId="0" fontId="34" fillId="19" borderId="24" xfId="0" applyFont="1" applyFill="1" applyBorder="1" applyAlignment="1">
      <alignment horizontal="left" vertical="center"/>
    </xf>
    <xf numFmtId="3" fontId="34" fillId="19" borderId="43" xfId="0" applyNumberFormat="1" applyFont="1" applyFill="1" applyBorder="1" applyAlignment="1">
      <alignment horizontal="left" vertical="center"/>
    </xf>
    <xf numFmtId="0" fontId="34" fillId="7" borderId="39" xfId="0" applyFont="1" applyFill="1" applyBorder="1" applyAlignment="1">
      <alignment horizontal="center" vertical="center"/>
    </xf>
    <xf numFmtId="3" fontId="31" fillId="19" borderId="37" xfId="0" applyNumberFormat="1" applyFont="1" applyFill="1" applyBorder="1" applyAlignment="1">
      <alignment horizontal="center" vertical="center"/>
    </xf>
    <xf numFmtId="3" fontId="31" fillId="19" borderId="37" xfId="10" applyNumberFormat="1" applyFont="1" applyFill="1" applyBorder="1" applyAlignment="1">
      <alignment horizontal="center" vertical="center"/>
    </xf>
    <xf numFmtId="49" fontId="32" fillId="0" borderId="0" xfId="0" applyNumberFormat="1" applyFont="1" applyFill="1" applyBorder="1" applyAlignment="1">
      <alignment vertical="center" wrapText="1"/>
    </xf>
    <xf numFmtId="3" fontId="47" fillId="4" borderId="5" xfId="0" applyNumberFormat="1" applyFont="1" applyFill="1" applyBorder="1" applyAlignment="1">
      <alignment horizontal="center" vertical="center"/>
    </xf>
    <xf numFmtId="3" fontId="0" fillId="0" borderId="5" xfId="0" applyNumberFormat="1" applyBorder="1" applyAlignment="1">
      <alignment horizontal="center" vertical="center"/>
    </xf>
    <xf numFmtId="10" fontId="34" fillId="19" borderId="36" xfId="0" applyNumberFormat="1" applyFont="1" applyFill="1" applyBorder="1" applyAlignment="1">
      <alignment horizontal="center" vertical="center"/>
    </xf>
    <xf numFmtId="10" fontId="34" fillId="19" borderId="36" xfId="10" applyNumberFormat="1" applyFont="1" applyFill="1" applyBorder="1" applyAlignment="1">
      <alignment horizontal="center" vertical="center"/>
    </xf>
    <xf numFmtId="17" fontId="32" fillId="0" borderId="0" xfId="0" applyNumberFormat="1" applyFont="1" applyFill="1" applyBorder="1" applyAlignment="1">
      <alignment vertical="center" wrapText="1"/>
    </xf>
    <xf numFmtId="0" fontId="68" fillId="0" borderId="0" xfId="14" applyFont="1"/>
    <xf numFmtId="0" fontId="68" fillId="0" borderId="0" xfId="14" applyFont="1" applyBorder="1"/>
    <xf numFmtId="0" fontId="69" fillId="0" borderId="0" xfId="41" applyFont="1" applyBorder="1" applyAlignment="1">
      <alignment vertical="center"/>
    </xf>
    <xf numFmtId="0" fontId="71" fillId="0" borderId="0" xfId="42" applyNumberFormat="1" applyFont="1" applyFill="1" applyBorder="1" applyAlignment="1" applyProtection="1"/>
    <xf numFmtId="0" fontId="72" fillId="0" borderId="0" xfId="42" applyNumberFormat="1" applyFont="1" applyFill="1" applyBorder="1" applyAlignment="1" applyProtection="1"/>
    <xf numFmtId="0" fontId="31" fillId="0" borderId="0" xfId="14"/>
    <xf numFmtId="3" fontId="31" fillId="0" borderId="1" xfId="14" applyNumberFormat="1" applyBorder="1"/>
    <xf numFmtId="0" fontId="68" fillId="0" borderId="1" xfId="14" applyFont="1" applyBorder="1"/>
    <xf numFmtId="0" fontId="31" fillId="0" borderId="0" xfId="316"/>
    <xf numFmtId="3" fontId="31" fillId="0" borderId="1" xfId="316" applyNumberFormat="1" applyBorder="1"/>
    <xf numFmtId="0" fontId="43" fillId="0" borderId="11" xfId="570" applyFont="1" applyFill="1" applyBorder="1" applyAlignment="1">
      <alignment wrapText="1"/>
    </xf>
    <xf numFmtId="0" fontId="43" fillId="0" borderId="11" xfId="570" applyFont="1" applyFill="1" applyBorder="1" applyAlignment="1">
      <alignment horizontal="right" wrapText="1"/>
    </xf>
    <xf numFmtId="0" fontId="0" fillId="0" borderId="0" xfId="0" applyNumberFormat="1" applyAlignment="1">
      <alignment horizontal="left"/>
    </xf>
    <xf numFmtId="3" fontId="31" fillId="0" borderId="1" xfId="14" applyNumberFormat="1" applyBorder="1" applyAlignment="1">
      <alignment horizontal="right"/>
    </xf>
    <xf numFmtId="0" fontId="73" fillId="8" borderId="1" xfId="14" applyFont="1" applyFill="1" applyBorder="1" applyAlignment="1">
      <alignment vertical="center"/>
    </xf>
    <xf numFmtId="3" fontId="99" fillId="58" borderId="1" xfId="568" applyNumberFormat="1" applyFont="1" applyFill="1" applyBorder="1" applyAlignment="1">
      <alignment horizontal="center" vertical="center"/>
    </xf>
    <xf numFmtId="3" fontId="46" fillId="8" borderId="1" xfId="316" applyNumberFormat="1" applyFont="1" applyFill="1" applyBorder="1"/>
    <xf numFmtId="3" fontId="31" fillId="0" borderId="1" xfId="316" applyNumberFormat="1" applyBorder="1" applyAlignment="1">
      <alignment horizontal="center"/>
    </xf>
    <xf numFmtId="3" fontId="46" fillId="8" borderId="1" xfId="316" applyNumberFormat="1" applyFont="1" applyFill="1" applyBorder="1" applyAlignment="1">
      <alignment horizontal="center"/>
    </xf>
    <xf numFmtId="0" fontId="47" fillId="0" borderId="0" xfId="316" applyFont="1"/>
    <xf numFmtId="3" fontId="99" fillId="58" borderId="2" xfId="568" applyNumberFormat="1" applyFont="1" applyFill="1" applyBorder="1" applyAlignment="1">
      <alignment horizontal="center" wrapText="1"/>
    </xf>
    <xf numFmtId="0" fontId="46" fillId="8" borderId="1" xfId="14" applyFont="1" applyFill="1" applyBorder="1" applyAlignment="1">
      <alignment horizontal="center" vertical="center"/>
    </xf>
    <xf numFmtId="3" fontId="102" fillId="58" borderId="1" xfId="568" applyNumberFormat="1" applyFont="1" applyFill="1" applyBorder="1" applyAlignment="1">
      <alignment horizontal="center" vertical="center"/>
    </xf>
    <xf numFmtId="0" fontId="18" fillId="0" borderId="1" xfId="40" applyFont="1" applyBorder="1"/>
    <xf numFmtId="0" fontId="31" fillId="0" borderId="0" xfId="316" applyFont="1"/>
    <xf numFmtId="0" fontId="31" fillId="0" borderId="0" xfId="0" applyNumberFormat="1" applyFont="1"/>
    <xf numFmtId="3" fontId="46" fillId="8" borderId="50" xfId="14" applyNumberFormat="1" applyFont="1" applyFill="1" applyBorder="1" applyAlignment="1">
      <alignment horizontal="center"/>
    </xf>
    <xf numFmtId="173" fontId="31" fillId="0" borderId="1" xfId="14" applyNumberFormat="1" applyBorder="1" applyAlignment="1">
      <alignment horizontal="center"/>
    </xf>
    <xf numFmtId="3" fontId="31" fillId="0" borderId="1" xfId="14" applyNumberFormat="1" applyBorder="1" applyAlignment="1">
      <alignment horizontal="center"/>
    </xf>
    <xf numFmtId="0" fontId="17" fillId="0" borderId="0" xfId="40" applyFont="1"/>
    <xf numFmtId="1" fontId="31" fillId="2" borderId="1" xfId="6" applyNumberFormat="1" applyFont="1" applyFill="1" applyBorder="1" applyAlignment="1">
      <alignment horizontal="left" wrapText="1" shrinkToFit="1"/>
    </xf>
    <xf numFmtId="0" fontId="68" fillId="59" borderId="0" xfId="14" applyFont="1" applyFill="1"/>
    <xf numFmtId="0" fontId="31" fillId="0" borderId="0" xfId="316" applyAlignment="1">
      <alignment horizontal="center" vertical="center"/>
    </xf>
    <xf numFmtId="49" fontId="31" fillId="0" borderId="0" xfId="316" applyNumberFormat="1" applyAlignment="1">
      <alignment horizontal="center" vertical="center"/>
    </xf>
    <xf numFmtId="169" fontId="31" fillId="0" borderId="1" xfId="14" applyNumberFormat="1" applyBorder="1" applyAlignment="1">
      <alignment horizontal="center"/>
    </xf>
    <xf numFmtId="172" fontId="102" fillId="58" borderId="1" xfId="568" applyNumberFormat="1" applyFont="1" applyFill="1" applyBorder="1" applyAlignment="1">
      <alignment horizontal="center" vertical="center"/>
    </xf>
    <xf numFmtId="173" fontId="102" fillId="58" borderId="1" xfId="568" applyNumberFormat="1" applyFont="1" applyFill="1" applyBorder="1" applyAlignment="1">
      <alignment horizontal="center" vertical="center"/>
    </xf>
    <xf numFmtId="169" fontId="102" fillId="58" borderId="1" xfId="568" applyNumberFormat="1" applyFont="1" applyFill="1" applyBorder="1" applyAlignment="1">
      <alignment horizontal="center" vertical="center"/>
    </xf>
    <xf numFmtId="169" fontId="99" fillId="58" borderId="1" xfId="568" applyNumberFormat="1" applyFont="1" applyFill="1" applyBorder="1" applyAlignment="1">
      <alignment horizontal="center" vertical="center"/>
    </xf>
    <xf numFmtId="169" fontId="31" fillId="0" borderId="1" xfId="316" applyNumberFormat="1" applyBorder="1" applyAlignment="1">
      <alignment horizontal="center"/>
    </xf>
    <xf numFmtId="169" fontId="46" fillId="8" borderId="1" xfId="316" applyNumberFormat="1" applyFont="1" applyFill="1" applyBorder="1" applyAlignment="1">
      <alignment horizontal="center"/>
    </xf>
    <xf numFmtId="169" fontId="46" fillId="8" borderId="4" xfId="316" applyNumberFormat="1" applyFont="1" applyFill="1" applyBorder="1" applyAlignment="1">
      <alignment horizontal="center"/>
    </xf>
    <xf numFmtId="3" fontId="34" fillId="7" borderId="42" xfId="7" applyNumberFormat="1" applyFont="1" applyFill="1" applyBorder="1" applyAlignment="1">
      <alignment horizontal="center" vertical="center"/>
    </xf>
    <xf numFmtId="3" fontId="34" fillId="7" borderId="42" xfId="10" applyNumberFormat="1" applyFont="1" applyFill="1" applyBorder="1" applyAlignment="1">
      <alignment horizontal="center" vertical="center"/>
    </xf>
    <xf numFmtId="0" fontId="34" fillId="60" borderId="24" xfId="0" applyFont="1" applyFill="1" applyBorder="1" applyAlignment="1">
      <alignment horizontal="left" vertical="center"/>
    </xf>
    <xf numFmtId="10" fontId="31" fillId="60" borderId="36" xfId="0" applyNumberFormat="1" applyFont="1" applyFill="1" applyBorder="1" applyAlignment="1">
      <alignment horizontal="center" vertical="center"/>
    </xf>
    <xf numFmtId="3" fontId="34" fillId="60" borderId="43" xfId="0" applyNumberFormat="1" applyFont="1" applyFill="1" applyBorder="1" applyAlignment="1">
      <alignment horizontal="left" vertical="center"/>
    </xf>
    <xf numFmtId="3" fontId="31" fillId="60" borderId="37" xfId="0" applyNumberFormat="1" applyFont="1" applyFill="1" applyBorder="1" applyAlignment="1">
      <alignment horizontal="center" vertical="center"/>
    </xf>
    <xf numFmtId="0" fontId="43" fillId="0" borderId="11" xfId="572" applyFont="1" applyFill="1" applyBorder="1" applyAlignment="1">
      <alignment wrapText="1"/>
    </xf>
    <xf numFmtId="173" fontId="102" fillId="58" borderId="5" xfId="568" applyNumberFormat="1" applyFont="1" applyFill="1" applyBorder="1" applyAlignment="1">
      <alignment horizontal="center" vertical="center"/>
    </xf>
    <xf numFmtId="3" fontId="46" fillId="8" borderId="51" xfId="14" applyNumberFormat="1" applyFont="1" applyFill="1" applyBorder="1" applyAlignment="1">
      <alignment horizontal="center" vertical="center"/>
    </xf>
    <xf numFmtId="3" fontId="66" fillId="10" borderId="1" xfId="40" applyNumberFormat="1" applyFont="1" applyFill="1" applyBorder="1" applyAlignment="1">
      <alignment horizontal="center" vertical="center"/>
    </xf>
    <xf numFmtId="0" fontId="31" fillId="61" borderId="0" xfId="316" applyFill="1"/>
    <xf numFmtId="0" fontId="21" fillId="61" borderId="0" xfId="40" applyFill="1"/>
    <xf numFmtId="0" fontId="31" fillId="0" borderId="1" xfId="0" applyFont="1" applyFill="1" applyBorder="1" applyAlignment="1">
      <alignment vertical="center"/>
    </xf>
    <xf numFmtId="0" fontId="31" fillId="0" borderId="1" xfId="0" applyFont="1" applyFill="1" applyBorder="1" applyAlignment="1">
      <alignment vertical="center" wrapText="1"/>
    </xf>
    <xf numFmtId="3" fontId="35" fillId="0" borderId="1" xfId="0" applyNumberFormat="1" applyFont="1" applyFill="1" applyBorder="1" applyAlignment="1">
      <alignment vertical="center"/>
    </xf>
    <xf numFmtId="2" fontId="31" fillId="0" borderId="1" xfId="0" applyNumberFormat="1" applyFont="1" applyFill="1" applyBorder="1" applyAlignment="1">
      <alignment horizontal="center" vertical="center"/>
    </xf>
    <xf numFmtId="0" fontId="32" fillId="0" borderId="1" xfId="0" applyFont="1" applyFill="1" applyBorder="1" applyAlignment="1">
      <alignment vertical="center" wrapText="1"/>
    </xf>
    <xf numFmtId="0" fontId="31" fillId="0" borderId="1" xfId="0" applyFont="1" applyFill="1" applyBorder="1" applyAlignment="1">
      <alignment horizontal="left" vertical="center" wrapText="1"/>
    </xf>
    <xf numFmtId="3" fontId="38" fillId="62" borderId="2" xfId="568" applyNumberFormat="1" applyFont="1" applyFill="1" applyBorder="1" applyAlignment="1">
      <alignment horizontal="center" vertical="center" wrapText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112" fillId="0" borderId="0" xfId="0" applyFont="1"/>
    <xf numFmtId="0" fontId="0" fillId="0" borderId="0" xfId="0"/>
    <xf numFmtId="0" fontId="76" fillId="0" borderId="4" xfId="14" applyFont="1" applyFill="1" applyBorder="1"/>
    <xf numFmtId="3" fontId="38" fillId="0" borderId="32" xfId="14" applyNumberFormat="1" applyFont="1" applyFill="1" applyBorder="1" applyAlignment="1">
      <alignment horizontal="right"/>
    </xf>
    <xf numFmtId="0" fontId="34" fillId="0" borderId="0" xfId="0" applyFont="1" applyAlignment="1">
      <alignment horizontal="center" vertical="center"/>
    </xf>
    <xf numFmtId="0" fontId="0" fillId="0" borderId="0" xfId="0"/>
    <xf numFmtId="0" fontId="0" fillId="0" borderId="0" xfId="0"/>
    <xf numFmtId="49" fontId="0" fillId="0" borderId="0" xfId="0" applyNumberFormat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horizontal="right" vertical="center" wrapText="1"/>
    </xf>
    <xf numFmtId="0" fontId="0" fillId="0" borderId="0" xfId="0"/>
    <xf numFmtId="3" fontId="46" fillId="8" borderId="12" xfId="0" applyNumberFormat="1" applyFont="1" applyFill="1" applyBorder="1" applyAlignment="1">
      <alignment horizontal="center" vertical="center"/>
    </xf>
    <xf numFmtId="3" fontId="46" fillId="8" borderId="15" xfId="0" applyNumberFormat="1" applyFont="1" applyFill="1" applyBorder="1" applyAlignment="1">
      <alignment horizontal="center" vertical="center"/>
    </xf>
    <xf numFmtId="0" fontId="0" fillId="0" borderId="0" xfId="0"/>
    <xf numFmtId="0" fontId="0" fillId="0" borderId="0" xfId="0"/>
    <xf numFmtId="0" fontId="107" fillId="0" borderId="1" xfId="574" applyFont="1" applyFill="1" applyBorder="1" applyAlignment="1">
      <alignment wrapText="1"/>
    </xf>
    <xf numFmtId="0" fontId="43" fillId="0" borderId="1" xfId="626" applyFont="1" applyFill="1" applyBorder="1" applyAlignment="1">
      <alignment wrapText="1"/>
    </xf>
    <xf numFmtId="0" fontId="43" fillId="0" borderId="1" xfId="574" applyFont="1" applyFill="1" applyBorder="1" applyAlignment="1">
      <alignment wrapText="1"/>
    </xf>
    <xf numFmtId="3" fontId="0" fillId="0" borderId="27" xfId="0" applyNumberFormat="1" applyBorder="1" applyAlignment="1">
      <alignment vertical="center"/>
    </xf>
    <xf numFmtId="3" fontId="0" fillId="0" borderId="22" xfId="0" applyNumberFormat="1" applyBorder="1" applyAlignment="1">
      <alignment vertical="center"/>
    </xf>
    <xf numFmtId="3" fontId="0" fillId="0" borderId="28" xfId="0" applyNumberFormat="1" applyBorder="1" applyAlignment="1">
      <alignment vertical="center"/>
    </xf>
    <xf numFmtId="0" fontId="115" fillId="0" borderId="1" xfId="15" applyFont="1" applyFill="1" applyBorder="1" applyAlignment="1">
      <alignment vertical="center" wrapText="1"/>
    </xf>
    <xf numFmtId="0" fontId="31" fillId="0" borderId="5" xfId="0" applyFont="1" applyFill="1" applyBorder="1" applyAlignment="1">
      <alignment vertical="center"/>
    </xf>
    <xf numFmtId="3" fontId="34" fillId="0" borderId="1" xfId="0" applyNumberFormat="1" applyFont="1" applyFill="1" applyBorder="1" applyAlignment="1">
      <alignment horizontal="center" vertical="center"/>
    </xf>
    <xf numFmtId="3" fontId="42" fillId="0" borderId="22" xfId="13" applyNumberFormat="1" applyFont="1" applyFill="1" applyBorder="1" applyAlignment="1">
      <alignment horizontal="right" vertical="center" wrapText="1"/>
    </xf>
    <xf numFmtId="3" fontId="34" fillId="0" borderId="12" xfId="0" applyNumberFormat="1" applyFont="1" applyFill="1" applyBorder="1" applyAlignment="1">
      <alignment horizontal="center" vertical="center"/>
    </xf>
    <xf numFmtId="0" fontId="46" fillId="8" borderId="5" xfId="0" applyFont="1" applyFill="1" applyBorder="1" applyAlignment="1">
      <alignment horizontal="center" vertical="center"/>
    </xf>
    <xf numFmtId="3" fontId="0" fillId="0" borderId="41" xfId="0" applyNumberFormat="1" applyBorder="1" applyAlignment="1">
      <alignment vertical="center"/>
    </xf>
    <xf numFmtId="3" fontId="34" fillId="0" borderId="15" xfId="0" applyNumberFormat="1" applyFont="1" applyFill="1" applyBorder="1" applyAlignment="1">
      <alignment vertical="center"/>
    </xf>
    <xf numFmtId="3" fontId="34" fillId="0" borderId="1" xfId="0" applyNumberFormat="1" applyFont="1" applyFill="1" applyBorder="1" applyAlignment="1">
      <alignment vertical="center"/>
    </xf>
    <xf numFmtId="3" fontId="34" fillId="0" borderId="26" xfId="0" applyNumberFormat="1" applyFont="1" applyFill="1" applyBorder="1" applyAlignment="1">
      <alignment vertical="center"/>
    </xf>
    <xf numFmtId="3" fontId="34" fillId="0" borderId="5" xfId="0" applyNumberFormat="1" applyFont="1" applyFill="1" applyBorder="1" applyAlignment="1">
      <alignment vertical="center"/>
    </xf>
    <xf numFmtId="0" fontId="116" fillId="0" borderId="1" xfId="15" applyFont="1" applyFill="1" applyBorder="1" applyAlignment="1">
      <alignment horizontal="center" vertical="center" wrapText="1"/>
    </xf>
    <xf numFmtId="0" fontId="34" fillId="0" borderId="1" xfId="0" applyFont="1" applyFill="1" applyBorder="1"/>
    <xf numFmtId="0" fontId="34" fillId="0" borderId="5" xfId="0" applyFont="1" applyFill="1" applyBorder="1"/>
    <xf numFmtId="3" fontId="34" fillId="0" borderId="15" xfId="0" applyNumberFormat="1" applyFont="1" applyFill="1" applyBorder="1" applyAlignment="1">
      <alignment horizontal="center" vertical="center"/>
    </xf>
    <xf numFmtId="3" fontId="0" fillId="0" borderId="27" xfId="0" applyNumberFormat="1" applyBorder="1" applyAlignment="1">
      <alignment horizontal="center" vertical="center"/>
    </xf>
    <xf numFmtId="3" fontId="0" fillId="0" borderId="22" xfId="0" applyNumberFormat="1" applyBorder="1" applyAlignment="1">
      <alignment horizontal="center" vertical="center"/>
    </xf>
    <xf numFmtId="0" fontId="46" fillId="8" borderId="15" xfId="0" applyFont="1" applyFill="1" applyBorder="1" applyAlignment="1">
      <alignment horizontal="center" vertical="center" wrapText="1"/>
    </xf>
    <xf numFmtId="3" fontId="34" fillId="0" borderId="5" xfId="0" applyNumberFormat="1" applyFont="1" applyFill="1" applyBorder="1" applyAlignment="1">
      <alignment horizontal="center" vertical="center"/>
    </xf>
    <xf numFmtId="3" fontId="0" fillId="0" borderId="41" xfId="0" applyNumberFormat="1" applyBorder="1" applyAlignment="1">
      <alignment horizontal="center" vertical="center"/>
    </xf>
    <xf numFmtId="0" fontId="46" fillId="8" borderId="5" xfId="0" applyFont="1" applyFill="1" applyBorder="1" applyAlignment="1">
      <alignment horizontal="center" vertical="center" wrapText="1"/>
    </xf>
    <xf numFmtId="0" fontId="98" fillId="68" borderId="1" xfId="629" applyFont="1" applyFill="1" applyBorder="1" applyAlignment="1">
      <alignment horizontal="center" vertical="center"/>
    </xf>
    <xf numFmtId="0" fontId="62" fillId="63" borderId="1" xfId="0" applyFont="1" applyFill="1" applyBorder="1" applyAlignment="1">
      <alignment horizontal="center" vertical="center"/>
    </xf>
    <xf numFmtId="0" fontId="43" fillId="0" borderId="70" xfId="629" applyNumberFormat="1" applyFont="1" applyFill="1" applyBorder="1" applyAlignment="1">
      <alignment wrapText="1"/>
    </xf>
    <xf numFmtId="0" fontId="43" fillId="0" borderId="11" xfId="629" applyNumberFormat="1" applyFont="1" applyFill="1" applyBorder="1" applyAlignment="1">
      <alignment wrapText="1"/>
    </xf>
    <xf numFmtId="0" fontId="47" fillId="0" borderId="0" xfId="0" applyFont="1"/>
    <xf numFmtId="0" fontId="43" fillId="0" borderId="11" xfId="626" applyFont="1" applyFill="1" applyBorder="1" applyAlignment="1">
      <alignment wrapText="1"/>
    </xf>
    <xf numFmtId="0" fontId="43" fillId="0" borderId="11" xfId="626" applyFont="1" applyFill="1" applyBorder="1" applyAlignment="1">
      <alignment horizontal="right" wrapText="1"/>
    </xf>
    <xf numFmtId="3" fontId="59" fillId="64" borderId="1" xfId="0" applyNumberFormat="1" applyFont="1" applyFill="1" applyBorder="1"/>
    <xf numFmtId="2" fontId="54" fillId="64" borderId="1" xfId="0" applyNumberFormat="1" applyFont="1" applyFill="1" applyBorder="1" applyAlignment="1">
      <alignment horizontal="center" vertical="center" wrapText="1"/>
    </xf>
    <xf numFmtId="3" fontId="59" fillId="64" borderId="1" xfId="0" applyNumberFormat="1" applyFont="1" applyFill="1" applyBorder="1" applyAlignment="1">
      <alignment vertical="center"/>
    </xf>
    <xf numFmtId="2" fontId="46" fillId="64" borderId="18" xfId="0" applyNumberFormat="1" applyFont="1" applyFill="1" applyBorder="1" applyAlignment="1">
      <alignment horizontal="center" vertical="center"/>
    </xf>
    <xf numFmtId="0" fontId="46" fillId="64" borderId="17" xfId="0" applyFont="1" applyFill="1" applyBorder="1" applyAlignment="1">
      <alignment horizontal="centerContinuous" vertical="center" wrapText="1"/>
    </xf>
    <xf numFmtId="0" fontId="46" fillId="64" borderId="12" xfId="0" applyFont="1" applyFill="1" applyBorder="1" applyAlignment="1">
      <alignment horizontal="centerContinuous" vertical="center" wrapText="1"/>
    </xf>
    <xf numFmtId="0" fontId="0" fillId="0" borderId="0" xfId="0"/>
    <xf numFmtId="0" fontId="67" fillId="3" borderId="0" xfId="40" applyFont="1" applyFill="1"/>
    <xf numFmtId="0" fontId="67" fillId="3" borderId="0" xfId="40" applyFont="1" applyFill="1" applyAlignment="1">
      <alignment horizontal="center"/>
    </xf>
    <xf numFmtId="0" fontId="0" fillId="0" borderId="0" xfId="0"/>
    <xf numFmtId="0" fontId="46" fillId="8" borderId="6" xfId="0" applyFont="1" applyFill="1" applyBorder="1" applyAlignment="1">
      <alignment horizontal="center" vertical="center"/>
    </xf>
    <xf numFmtId="0" fontId="46" fillId="8" borderId="34" xfId="0" applyFont="1" applyFill="1" applyBorder="1" applyAlignment="1">
      <alignment horizontal="center" vertical="center"/>
    </xf>
    <xf numFmtId="0" fontId="117" fillId="0" borderId="11" xfId="630" applyFont="1" applyFill="1" applyBorder="1" applyAlignment="1">
      <alignment wrapText="1"/>
    </xf>
    <xf numFmtId="0" fontId="62" fillId="11" borderId="71" xfId="0" applyFont="1" applyFill="1" applyBorder="1" applyAlignment="1">
      <alignment horizontal="left"/>
    </xf>
    <xf numFmtId="0" fontId="62" fillId="11" borderId="71" xfId="0" applyNumberFormat="1" applyFont="1" applyFill="1" applyBorder="1"/>
    <xf numFmtId="0" fontId="0" fillId="0" borderId="0" xfId="0"/>
    <xf numFmtId="0" fontId="46" fillId="8" borderId="66" xfId="0" applyFont="1" applyFill="1" applyBorder="1" applyAlignment="1">
      <alignment horizontal="center" vertical="center"/>
    </xf>
    <xf numFmtId="3" fontId="34" fillId="0" borderId="12" xfId="0" applyNumberFormat="1" applyFont="1" applyFill="1" applyBorder="1" applyAlignment="1">
      <alignment vertical="center"/>
    </xf>
    <xf numFmtId="3" fontId="47" fillId="4" borderId="12" xfId="0" applyNumberFormat="1" applyFont="1" applyFill="1" applyBorder="1" applyAlignment="1">
      <alignment vertical="center"/>
    </xf>
    <xf numFmtId="3" fontId="0" fillId="0" borderId="12" xfId="0" applyNumberFormat="1" applyBorder="1" applyAlignment="1">
      <alignment vertical="center"/>
    </xf>
    <xf numFmtId="3" fontId="0" fillId="0" borderId="23" xfId="0" applyNumberFormat="1" applyBorder="1" applyAlignment="1">
      <alignment vertical="center"/>
    </xf>
    <xf numFmtId="3" fontId="47" fillId="4" borderId="12" xfId="0" applyNumberFormat="1" applyFont="1" applyFill="1" applyBorder="1" applyAlignment="1">
      <alignment horizontal="center" vertical="center"/>
    </xf>
    <xf numFmtId="3" fontId="0" fillId="0" borderId="12" xfId="0" applyNumberFormat="1" applyBorder="1" applyAlignment="1">
      <alignment horizontal="center" vertical="center"/>
    </xf>
    <xf numFmtId="3" fontId="0" fillId="0" borderId="23" xfId="0" applyNumberFormat="1" applyBorder="1" applyAlignment="1">
      <alignment horizontal="center" vertical="center"/>
    </xf>
    <xf numFmtId="0" fontId="0" fillId="0" borderId="0" xfId="0"/>
    <xf numFmtId="0" fontId="0" fillId="0" borderId="0" xfId="0"/>
    <xf numFmtId="0" fontId="0" fillId="0" borderId="0" xfId="0" applyFill="1"/>
    <xf numFmtId="0" fontId="119" fillId="0" borderId="0" xfId="631"/>
    <xf numFmtId="0" fontId="31" fillId="3" borderId="0" xfId="631" applyFont="1" applyFill="1"/>
    <xf numFmtId="4" fontId="31" fillId="3" borderId="1" xfId="631" applyNumberFormat="1" applyFont="1" applyFill="1" applyBorder="1"/>
    <xf numFmtId="2" fontId="31" fillId="3" borderId="1" xfId="631" applyNumberFormat="1" applyFont="1" applyFill="1" applyBorder="1"/>
    <xf numFmtId="3" fontId="31" fillId="3" borderId="1" xfId="631" applyNumberFormat="1" applyFont="1" applyFill="1" applyBorder="1"/>
    <xf numFmtId="3" fontId="31" fillId="3" borderId="1" xfId="631" applyNumberFormat="1" applyFont="1" applyFill="1" applyBorder="1" applyAlignment="1">
      <alignment horizontal="center" vertical="center"/>
    </xf>
    <xf numFmtId="0" fontId="64" fillId="3" borderId="1" xfId="631" applyFont="1" applyFill="1" applyBorder="1" applyAlignment="1">
      <alignment vertical="center"/>
    </xf>
    <xf numFmtId="0" fontId="31" fillId="3" borderId="1" xfId="631" applyFont="1" applyFill="1" applyBorder="1" applyAlignment="1">
      <alignment horizontal="centerContinuous" vertical="center" wrapText="1"/>
    </xf>
    <xf numFmtId="0" fontId="64" fillId="3" borderId="1" xfId="631" applyFont="1" applyFill="1" applyBorder="1" applyAlignment="1">
      <alignment horizontal="centerContinuous" vertical="center"/>
    </xf>
    <xf numFmtId="0" fontId="115" fillId="3" borderId="1" xfId="15" applyFont="1" applyFill="1" applyBorder="1" applyAlignment="1">
      <alignment vertical="center" wrapText="1"/>
    </xf>
    <xf numFmtId="4" fontId="31" fillId="3" borderId="1" xfId="631" applyNumberFormat="1" applyFont="1" applyFill="1" applyBorder="1" applyAlignment="1">
      <alignment horizontal="center" vertical="center" wrapText="1" shrinkToFit="1"/>
    </xf>
    <xf numFmtId="3" fontId="31" fillId="3" borderId="15" xfId="631" applyNumberFormat="1" applyFont="1" applyFill="1" applyBorder="1" applyAlignment="1">
      <alignment horizontal="center" vertical="center"/>
    </xf>
    <xf numFmtId="4" fontId="31" fillId="3" borderId="1" xfId="631" applyNumberFormat="1" applyFont="1" applyFill="1" applyBorder="1" applyAlignment="1">
      <alignment horizontal="center" vertical="center"/>
    </xf>
    <xf numFmtId="4" fontId="31" fillId="3" borderId="26" xfId="631" applyNumberFormat="1" applyFont="1" applyFill="1" applyBorder="1" applyAlignment="1">
      <alignment horizontal="center" vertical="center"/>
    </xf>
    <xf numFmtId="3" fontId="31" fillId="3" borderId="1" xfId="631" applyNumberFormat="1" applyFont="1" applyFill="1" applyBorder="1" applyAlignment="1">
      <alignment horizontal="center" vertical="center" wrapText="1" shrinkToFit="1"/>
    </xf>
    <xf numFmtId="4" fontId="46" fillId="8" borderId="1" xfId="631" applyNumberFormat="1" applyFont="1" applyFill="1" applyBorder="1" applyAlignment="1">
      <alignment horizontal="center" vertical="center"/>
    </xf>
    <xf numFmtId="3" fontId="46" fillId="8" borderId="1" xfId="631" applyNumberFormat="1" applyFont="1" applyFill="1" applyBorder="1" applyAlignment="1">
      <alignment horizontal="center" vertical="center"/>
    </xf>
    <xf numFmtId="3" fontId="46" fillId="8" borderId="1" xfId="631" applyNumberFormat="1" applyFont="1" applyFill="1" applyBorder="1" applyAlignment="1">
      <alignment vertical="center"/>
    </xf>
    <xf numFmtId="0" fontId="119" fillId="0" borderId="0" xfId="631" applyAlignment="1">
      <alignment horizontal="centerContinuous" readingOrder="1"/>
    </xf>
    <xf numFmtId="0" fontId="55" fillId="0" borderId="0" xfId="631" applyFont="1" applyAlignment="1">
      <alignment horizontal="centerContinuous" vertical="center" readingOrder="1"/>
    </xf>
    <xf numFmtId="0" fontId="40" fillId="0" borderId="1" xfId="631" applyFont="1" applyFill="1" applyBorder="1" applyAlignment="1">
      <alignment horizontal="center" vertical="center"/>
    </xf>
    <xf numFmtId="0" fontId="51" fillId="8" borderId="5" xfId="15" applyFont="1" applyFill="1" applyBorder="1" applyAlignment="1">
      <alignment vertical="center" wrapText="1"/>
    </xf>
    <xf numFmtId="0" fontId="56" fillId="8" borderId="6" xfId="631" applyFont="1" applyFill="1" applyBorder="1" applyAlignment="1">
      <alignment horizontal="centerContinuous" vertical="center"/>
    </xf>
    <xf numFmtId="0" fontId="56" fillId="8" borderId="34" xfId="631" applyFont="1" applyFill="1" applyBorder="1" applyAlignment="1">
      <alignment horizontal="centerContinuous" vertical="center"/>
    </xf>
    <xf numFmtId="0" fontId="40" fillId="0" borderId="15" xfId="631" applyFont="1" applyFill="1" applyBorder="1" applyAlignment="1">
      <alignment horizontal="center" vertical="center"/>
    </xf>
    <xf numFmtId="3" fontId="46" fillId="8" borderId="15" xfId="631" applyNumberFormat="1" applyFont="1" applyFill="1" applyBorder="1" applyAlignment="1">
      <alignment horizontal="center" vertical="center"/>
    </xf>
    <xf numFmtId="3" fontId="31" fillId="3" borderId="27" xfId="631" applyNumberFormat="1" applyFont="1" applyFill="1" applyBorder="1" applyAlignment="1">
      <alignment horizontal="center" vertical="center"/>
    </xf>
    <xf numFmtId="3" fontId="31" fillId="3" borderId="22" xfId="631" applyNumberFormat="1" applyFont="1" applyFill="1" applyBorder="1" applyAlignment="1">
      <alignment horizontal="center" vertical="center"/>
    </xf>
    <xf numFmtId="3" fontId="46" fillId="8" borderId="12" xfId="631" applyNumberFormat="1" applyFont="1" applyFill="1" applyBorder="1" applyAlignment="1">
      <alignment horizontal="center" vertical="center"/>
    </xf>
    <xf numFmtId="3" fontId="31" fillId="3" borderId="12" xfId="631" applyNumberFormat="1" applyFont="1" applyFill="1" applyBorder="1" applyAlignment="1">
      <alignment horizontal="center" vertical="center"/>
    </xf>
    <xf numFmtId="4" fontId="46" fillId="8" borderId="26" xfId="631" applyNumberFormat="1" applyFont="1" applyFill="1" applyBorder="1" applyAlignment="1">
      <alignment horizontal="center" vertical="center"/>
    </xf>
    <xf numFmtId="4" fontId="31" fillId="3" borderId="28" xfId="631" applyNumberFormat="1" applyFont="1" applyFill="1" applyBorder="1" applyAlignment="1">
      <alignment horizontal="center" vertical="center"/>
    </xf>
    <xf numFmtId="4" fontId="31" fillId="3" borderId="22" xfId="631" applyNumberFormat="1" applyFont="1" applyFill="1" applyBorder="1" applyAlignment="1">
      <alignment horizontal="center" vertical="center"/>
    </xf>
    <xf numFmtId="4" fontId="31" fillId="3" borderId="22" xfId="631" applyNumberFormat="1" applyFont="1" applyFill="1" applyBorder="1" applyAlignment="1">
      <alignment horizontal="center" vertical="center" wrapText="1" shrinkToFit="1"/>
    </xf>
    <xf numFmtId="3" fontId="31" fillId="3" borderId="23" xfId="631" applyNumberFormat="1" applyFont="1" applyFill="1" applyBorder="1" applyAlignment="1">
      <alignment horizontal="center" vertical="center"/>
    </xf>
    <xf numFmtId="0" fontId="115" fillId="3" borderId="5" xfId="15" applyFont="1" applyFill="1" applyBorder="1" applyAlignment="1">
      <alignment vertical="center" wrapText="1"/>
    </xf>
    <xf numFmtId="3" fontId="115" fillId="3" borderId="5" xfId="15" applyNumberFormat="1" applyFont="1" applyFill="1" applyBorder="1" applyAlignment="1">
      <alignment vertical="center" wrapText="1"/>
    </xf>
    <xf numFmtId="169" fontId="47" fillId="0" borderId="0" xfId="0" applyNumberFormat="1" applyFont="1"/>
    <xf numFmtId="10" fontId="47" fillId="0" borderId="0" xfId="0" applyNumberFormat="1" applyFont="1"/>
    <xf numFmtId="0" fontId="8" fillId="0" borderId="0" xfId="40" applyFont="1"/>
    <xf numFmtId="2" fontId="49" fillId="8" borderId="5" xfId="40" applyNumberFormat="1" applyFont="1" applyFill="1" applyBorder="1" applyAlignment="1">
      <alignment vertical="top"/>
    </xf>
    <xf numFmtId="2" fontId="49" fillId="8" borderId="17" xfId="40" applyNumberFormat="1" applyFont="1" applyFill="1" applyBorder="1" applyAlignment="1">
      <alignment vertical="top"/>
    </xf>
    <xf numFmtId="2" fontId="49" fillId="8" borderId="5" xfId="40" applyNumberFormat="1" applyFont="1" applyFill="1" applyBorder="1" applyAlignment="1">
      <alignment vertical="center"/>
    </xf>
    <xf numFmtId="2" fontId="49" fillId="8" borderId="12" xfId="40" applyNumberFormat="1" applyFont="1" applyFill="1" applyBorder="1" applyAlignment="1">
      <alignment vertical="center"/>
    </xf>
    <xf numFmtId="2" fontId="49" fillId="64" borderId="17" xfId="40" applyNumberFormat="1" applyFont="1" applyFill="1" applyBorder="1" applyAlignment="1">
      <alignment vertical="top"/>
    </xf>
    <xf numFmtId="0" fontId="51" fillId="4" borderId="1" xfId="15" applyFont="1" applyFill="1" applyBorder="1" applyAlignment="1">
      <alignment horizontal="left" vertical="center" wrapText="1"/>
    </xf>
    <xf numFmtId="0" fontId="0" fillId="0" borderId="0" xfId="0"/>
    <xf numFmtId="0" fontId="34" fillId="0" borderId="0" xfId="0" applyFont="1" applyAlignment="1">
      <alignment wrapText="1"/>
    </xf>
    <xf numFmtId="0" fontId="120" fillId="0" borderId="0" xfId="0" applyFont="1"/>
    <xf numFmtId="0" fontId="31" fillId="3" borderId="0" xfId="631" applyFont="1" applyFill="1" applyBorder="1" applyAlignment="1">
      <alignment horizontal="centerContinuous" vertical="center" wrapText="1"/>
    </xf>
    <xf numFmtId="4" fontId="31" fillId="3" borderId="0" xfId="631" applyNumberFormat="1" applyFont="1" applyFill="1" applyBorder="1"/>
    <xf numFmtId="0" fontId="56" fillId="8" borderId="7" xfId="631" applyFont="1" applyFill="1" applyBorder="1" applyAlignment="1">
      <alignment horizontal="centerContinuous" vertical="center"/>
    </xf>
    <xf numFmtId="0" fontId="34" fillId="0" borderId="18" xfId="631" applyFont="1" applyFill="1" applyBorder="1" applyAlignment="1">
      <alignment horizontal="center" vertical="center"/>
    </xf>
    <xf numFmtId="0" fontId="34" fillId="0" borderId="3" xfId="631" applyFont="1" applyFill="1" applyBorder="1" applyAlignment="1">
      <alignment horizontal="center" vertical="center"/>
    </xf>
    <xf numFmtId="0" fontId="34" fillId="0" borderId="47" xfId="631" applyFont="1" applyFill="1" applyBorder="1" applyAlignment="1">
      <alignment horizontal="center" vertical="center"/>
    </xf>
    <xf numFmtId="0" fontId="40" fillId="0" borderId="5" xfId="631" applyFont="1" applyFill="1" applyBorder="1" applyAlignment="1">
      <alignment horizontal="center" vertical="center"/>
    </xf>
    <xf numFmtId="3" fontId="46" fillId="8" borderId="5" xfId="631" applyNumberFormat="1" applyFont="1" applyFill="1" applyBorder="1" applyAlignment="1">
      <alignment horizontal="center" vertical="center"/>
    </xf>
    <xf numFmtId="3" fontId="31" fillId="3" borderId="5" xfId="631" applyNumberFormat="1" applyFont="1" applyFill="1" applyBorder="1" applyAlignment="1">
      <alignment horizontal="center" vertical="center" wrapText="1" shrinkToFit="1"/>
    </xf>
    <xf numFmtId="3" fontId="31" fillId="3" borderId="5" xfId="631" applyNumberFormat="1" applyFont="1" applyFill="1" applyBorder="1" applyAlignment="1">
      <alignment horizontal="center" vertical="center"/>
    </xf>
    <xf numFmtId="3" fontId="31" fillId="3" borderId="41" xfId="631" applyNumberFormat="1" applyFont="1" applyFill="1" applyBorder="1" applyAlignment="1">
      <alignment horizontal="center" vertical="center"/>
    </xf>
    <xf numFmtId="0" fontId="34" fillId="0" borderId="40" xfId="631" applyFont="1" applyFill="1" applyBorder="1" applyAlignment="1">
      <alignment horizontal="center" vertical="center"/>
    </xf>
    <xf numFmtId="3" fontId="46" fillId="8" borderId="15" xfId="631" applyNumberFormat="1" applyFont="1" applyFill="1" applyBorder="1" applyAlignment="1">
      <alignment vertical="center"/>
    </xf>
    <xf numFmtId="3" fontId="46" fillId="8" borderId="69" xfId="631" applyNumberFormat="1" applyFont="1" applyFill="1" applyBorder="1" applyAlignment="1">
      <alignment horizontal="center" vertical="center"/>
    </xf>
    <xf numFmtId="3" fontId="31" fillId="3" borderId="69" xfId="631" applyNumberFormat="1" applyFont="1" applyFill="1" applyBorder="1" applyAlignment="1">
      <alignment horizontal="center" vertical="center"/>
    </xf>
    <xf numFmtId="3" fontId="31" fillId="3" borderId="43" xfId="631" applyNumberFormat="1" applyFont="1" applyFill="1" applyBorder="1" applyAlignment="1">
      <alignment horizontal="center" vertical="center"/>
    </xf>
    <xf numFmtId="172" fontId="31" fillId="3" borderId="1" xfId="631" applyNumberFormat="1" applyFont="1" applyFill="1" applyBorder="1"/>
    <xf numFmtId="0" fontId="31" fillId="3" borderId="1" xfId="631" applyFont="1" applyFill="1" applyBorder="1" applyAlignment="1">
      <alignment horizontal="center" vertical="center" wrapText="1"/>
    </xf>
    <xf numFmtId="0" fontId="0" fillId="0" borderId="0" xfId="0"/>
    <xf numFmtId="0" fontId="0" fillId="0" borderId="0" xfId="0"/>
    <xf numFmtId="0" fontId="121" fillId="0" borderId="68" xfId="0" applyFont="1" applyFill="1" applyBorder="1" applyAlignment="1" applyProtection="1">
      <alignment horizontal="center" vertical="center" wrapText="1" readingOrder="1"/>
      <protection locked="0"/>
    </xf>
    <xf numFmtId="177" fontId="121" fillId="0" borderId="68" xfId="0" applyNumberFormat="1" applyFont="1" applyFill="1" applyBorder="1" applyAlignment="1" applyProtection="1">
      <alignment horizontal="center" vertical="center" wrapText="1" readingOrder="1"/>
      <protection locked="0"/>
    </xf>
    <xf numFmtId="169" fontId="121" fillId="0" borderId="68" xfId="0" applyNumberFormat="1" applyFont="1" applyFill="1" applyBorder="1" applyAlignment="1" applyProtection="1">
      <alignment horizontal="center" vertical="center" wrapText="1" readingOrder="1"/>
      <protection locked="0"/>
    </xf>
    <xf numFmtId="0" fontId="121" fillId="0" borderId="68" xfId="0" applyFont="1" applyFill="1" applyBorder="1" applyAlignment="1" applyProtection="1">
      <alignment vertical="top" wrapText="1" readingOrder="1"/>
      <protection locked="0"/>
    </xf>
    <xf numFmtId="177" fontId="122" fillId="0" borderId="68" xfId="0" applyNumberFormat="1" applyFont="1" applyFill="1" applyBorder="1" applyAlignment="1" applyProtection="1">
      <alignment vertical="top" wrapText="1" readingOrder="1"/>
      <protection locked="0"/>
    </xf>
    <xf numFmtId="178" fontId="122" fillId="0" borderId="68" xfId="0" applyNumberFormat="1" applyFont="1" applyFill="1" applyBorder="1" applyAlignment="1" applyProtection="1">
      <alignment horizontal="center" vertical="top" wrapText="1" readingOrder="1"/>
      <protection locked="0"/>
    </xf>
    <xf numFmtId="177" fontId="121" fillId="0" borderId="68" xfId="0" applyNumberFormat="1" applyFont="1" applyFill="1" applyBorder="1" applyAlignment="1" applyProtection="1">
      <alignment vertical="top" wrapText="1" readingOrder="1"/>
      <protection locked="0"/>
    </xf>
    <xf numFmtId="0" fontId="122" fillId="0" borderId="68" xfId="0" applyFont="1" applyFill="1" applyBorder="1" applyAlignment="1" applyProtection="1">
      <alignment vertical="top" wrapText="1" readingOrder="1"/>
      <protection locked="0"/>
    </xf>
    <xf numFmtId="2" fontId="46" fillId="8" borderId="5" xfId="0" applyNumberFormat="1" applyFont="1" applyFill="1" applyBorder="1" applyAlignment="1">
      <alignment horizontal="center" vertical="center" wrapText="1" shrinkToFit="1"/>
    </xf>
    <xf numFmtId="0" fontId="46" fillId="3" borderId="0" xfId="0" applyFont="1" applyFill="1" applyBorder="1" applyAlignment="1">
      <alignment horizontal="center" vertical="center"/>
    </xf>
    <xf numFmtId="49" fontId="46" fillId="3" borderId="0" xfId="0" applyNumberFormat="1" applyFont="1" applyFill="1" applyBorder="1" applyAlignment="1">
      <alignment horizontal="center" vertical="center"/>
    </xf>
    <xf numFmtId="1" fontId="46" fillId="3" borderId="0" xfId="0" applyNumberFormat="1" applyFont="1" applyFill="1" applyBorder="1" applyAlignment="1">
      <alignment horizontal="center" vertical="center"/>
    </xf>
    <xf numFmtId="10" fontId="46" fillId="3" borderId="0" xfId="10" applyNumberFormat="1" applyFont="1" applyFill="1" applyBorder="1" applyAlignment="1">
      <alignment horizontal="center" vertical="center"/>
    </xf>
    <xf numFmtId="3" fontId="47" fillId="3" borderId="0" xfId="0" applyNumberFormat="1" applyFont="1" applyFill="1" applyBorder="1" applyAlignment="1">
      <alignment horizontal="center" vertical="center" wrapText="1" shrinkToFit="1"/>
    </xf>
    <xf numFmtId="3" fontId="47" fillId="3" borderId="0" xfId="10" applyNumberFormat="1" applyFont="1" applyFill="1" applyBorder="1" applyAlignment="1">
      <alignment horizontal="center" vertical="center"/>
    </xf>
    <xf numFmtId="3" fontId="47" fillId="3" borderId="0" xfId="0" applyNumberFormat="1" applyFont="1" applyFill="1" applyBorder="1" applyAlignment="1">
      <alignment horizontal="center" vertical="center"/>
    </xf>
    <xf numFmtId="3" fontId="47" fillId="3" borderId="0" xfId="8" applyNumberFormat="1" applyFont="1" applyFill="1" applyBorder="1" applyAlignment="1">
      <alignment horizontal="center" vertical="center"/>
    </xf>
    <xf numFmtId="0" fontId="47" fillId="3" borderId="0" xfId="0" applyFont="1" applyFill="1" applyBorder="1" applyAlignment="1">
      <alignment horizontal="center" vertical="center" wrapText="1" shrinkToFit="1"/>
    </xf>
    <xf numFmtId="3" fontId="47" fillId="3" borderId="0" xfId="7" applyNumberFormat="1" applyFont="1" applyFill="1" applyBorder="1" applyAlignment="1">
      <alignment horizontal="center" vertical="center"/>
    </xf>
    <xf numFmtId="10" fontId="47" fillId="3" borderId="0" xfId="0" applyNumberFormat="1" applyFont="1" applyFill="1" applyBorder="1" applyAlignment="1">
      <alignment horizontal="center" vertical="center"/>
    </xf>
    <xf numFmtId="10" fontId="47" fillId="3" borderId="0" xfId="10" applyNumberFormat="1" applyFont="1" applyFill="1" applyBorder="1" applyAlignment="1">
      <alignment horizontal="center" vertical="center"/>
    </xf>
    <xf numFmtId="3" fontId="46" fillId="3" borderId="0" xfId="0" applyNumberFormat="1" applyFont="1" applyFill="1" applyBorder="1" applyAlignment="1">
      <alignment horizontal="center" vertical="center"/>
    </xf>
    <xf numFmtId="3" fontId="46" fillId="3" borderId="0" xfId="7" applyNumberFormat="1" applyFont="1" applyFill="1" applyBorder="1" applyAlignment="1">
      <alignment horizontal="center" vertical="center"/>
    </xf>
    <xf numFmtId="3" fontId="46" fillId="3" borderId="0" xfId="10" applyNumberFormat="1" applyFont="1" applyFill="1" applyBorder="1" applyAlignment="1">
      <alignment horizontal="center" vertical="center"/>
    </xf>
    <xf numFmtId="0" fontId="123" fillId="69" borderId="68" xfId="0" applyFont="1" applyFill="1" applyBorder="1" applyAlignment="1" applyProtection="1">
      <alignment horizontal="center" vertical="center" wrapText="1" readingOrder="1"/>
      <protection locked="0"/>
    </xf>
    <xf numFmtId="0" fontId="123" fillId="7" borderId="68" xfId="0" applyFont="1" applyFill="1" applyBorder="1" applyAlignment="1" applyProtection="1">
      <alignment horizontal="center" vertical="center" wrapText="1" readingOrder="1"/>
      <protection locked="0"/>
    </xf>
    <xf numFmtId="0" fontId="123" fillId="70" borderId="68" xfId="0" applyFont="1" applyFill="1" applyBorder="1" applyAlignment="1" applyProtection="1">
      <alignment horizontal="center" vertical="center" wrapText="1" readingOrder="1"/>
      <protection locked="0"/>
    </xf>
    <xf numFmtId="0" fontId="123" fillId="0" borderId="68" xfId="0" applyFont="1" applyFill="1" applyBorder="1" applyAlignment="1" applyProtection="1">
      <alignment horizontal="center" vertical="center" wrapText="1" readingOrder="1"/>
      <protection locked="0"/>
    </xf>
    <xf numFmtId="0" fontId="123" fillId="6" borderId="68" xfId="0" applyFont="1" applyFill="1" applyBorder="1" applyAlignment="1" applyProtection="1">
      <alignment horizontal="center" vertical="center" wrapText="1" readingOrder="1"/>
      <protection locked="0"/>
    </xf>
    <xf numFmtId="0" fontId="31" fillId="0" borderId="15" xfId="40" applyFont="1" applyFill="1" applyBorder="1" applyAlignment="1">
      <alignment horizontal="center" vertical="center" wrapText="1"/>
    </xf>
    <xf numFmtId="0" fontId="31" fillId="0" borderId="1" xfId="40" applyFont="1" applyFill="1" applyBorder="1" applyAlignment="1">
      <alignment horizontal="center" vertical="center" wrapText="1"/>
    </xf>
    <xf numFmtId="0" fontId="31" fillId="0" borderId="26" xfId="40" applyFont="1" applyFill="1" applyBorder="1" applyAlignment="1">
      <alignment horizontal="center" vertical="center" wrapText="1"/>
    </xf>
    <xf numFmtId="3" fontId="67" fillId="10" borderId="26" xfId="40" applyNumberFormat="1" applyFont="1" applyFill="1" applyBorder="1" applyAlignment="1">
      <alignment horizontal="center"/>
    </xf>
    <xf numFmtId="3" fontId="21" fillId="0" borderId="26" xfId="40" applyNumberFormat="1" applyBorder="1" applyAlignment="1">
      <alignment horizontal="center"/>
    </xf>
    <xf numFmtId="3" fontId="66" fillId="10" borderId="26" xfId="40" applyNumberFormat="1" applyFont="1" applyFill="1" applyBorder="1" applyAlignment="1">
      <alignment horizontal="center"/>
    </xf>
    <xf numFmtId="3" fontId="21" fillId="0" borderId="28" xfId="40" applyNumberFormat="1" applyBorder="1" applyAlignment="1">
      <alignment horizontal="center"/>
    </xf>
    <xf numFmtId="0" fontId="69" fillId="16" borderId="15" xfId="40" applyFont="1" applyFill="1" applyBorder="1" applyAlignment="1">
      <alignment horizontal="center" vertical="center" wrapText="1"/>
    </xf>
    <xf numFmtId="0" fontId="69" fillId="16" borderId="1" xfId="40" applyFont="1" applyFill="1" applyBorder="1" applyAlignment="1">
      <alignment horizontal="center" vertical="center" wrapText="1"/>
    </xf>
    <xf numFmtId="0" fontId="69" fillId="16" borderId="26" xfId="40" applyFont="1" applyFill="1" applyBorder="1" applyAlignment="1">
      <alignment horizontal="center" vertical="center" wrapText="1"/>
    </xf>
    <xf numFmtId="0" fontId="104" fillId="3" borderId="0" xfId="40" applyFont="1" applyFill="1"/>
    <xf numFmtId="0" fontId="104" fillId="3" borderId="0" xfId="40" applyFont="1" applyFill="1" applyAlignment="1">
      <alignment horizontal="center"/>
    </xf>
    <xf numFmtId="0" fontId="46" fillId="8" borderId="12" xfId="0" applyFont="1" applyFill="1" applyBorder="1" applyAlignment="1">
      <alignment horizontal="center" vertical="center"/>
    </xf>
    <xf numFmtId="0" fontId="124" fillId="0" borderId="1" xfId="0" applyNumberFormat="1" applyFont="1" applyBorder="1" applyAlignment="1">
      <alignment horizontal="center" wrapText="1"/>
    </xf>
    <xf numFmtId="0" fontId="124" fillId="0" borderId="1" xfId="0" applyFont="1" applyBorder="1" applyAlignment="1">
      <alignment horizontal="center" wrapText="1"/>
    </xf>
    <xf numFmtId="0" fontId="0" fillId="0" borderId="1" xfId="0" applyBorder="1" applyAlignment="1">
      <alignment horizontal="center"/>
    </xf>
    <xf numFmtId="0" fontId="46" fillId="8" borderId="7" xfId="0" applyFont="1" applyFill="1" applyBorder="1" applyAlignment="1">
      <alignment horizontal="center" vertical="center"/>
    </xf>
    <xf numFmtId="0" fontId="6" fillId="0" borderId="1" xfId="40" applyFont="1" applyBorder="1"/>
    <xf numFmtId="0" fontId="0" fillId="0" borderId="0" xfId="0" applyNumberFormat="1" applyBorder="1"/>
    <xf numFmtId="0" fontId="125" fillId="0" borderId="11" xfId="633" applyFont="1" applyFill="1" applyBorder="1" applyAlignment="1">
      <alignment wrapText="1"/>
    </xf>
    <xf numFmtId="0" fontId="125" fillId="0" borderId="11" xfId="633" applyFont="1" applyFill="1" applyBorder="1" applyAlignment="1">
      <alignment horizontal="right" wrapText="1"/>
    </xf>
    <xf numFmtId="0" fontId="125" fillId="0" borderId="11" xfId="633" applyNumberFormat="1" applyFont="1" applyFill="1" applyBorder="1" applyAlignment="1">
      <alignment wrapText="1"/>
    </xf>
    <xf numFmtId="0" fontId="64" fillId="3" borderId="0" xfId="631" applyFont="1" applyFill="1" applyBorder="1" applyAlignment="1">
      <alignment vertical="center"/>
    </xf>
    <xf numFmtId="3" fontId="31" fillId="3" borderId="0" xfId="631" applyNumberFormat="1" applyFont="1" applyFill="1" applyBorder="1" applyAlignment="1">
      <alignment horizontal="center" vertical="center"/>
    </xf>
    <xf numFmtId="3" fontId="31" fillId="3" borderId="0" xfId="631" applyNumberFormat="1" applyFont="1" applyFill="1" applyBorder="1"/>
    <xf numFmtId="2" fontId="31" fillId="3" borderId="0" xfId="631" applyNumberFormat="1" applyFont="1" applyFill="1" applyBorder="1"/>
    <xf numFmtId="2" fontId="46" fillId="8" borderId="26" xfId="0" applyNumberFormat="1" applyFont="1" applyFill="1" applyBorder="1" applyAlignment="1">
      <alignment horizontal="center" vertical="center" wrapText="1" shrinkToFit="1"/>
    </xf>
    <xf numFmtId="3" fontId="68" fillId="0" borderId="0" xfId="14" applyNumberFormat="1" applyFont="1"/>
    <xf numFmtId="0" fontId="69" fillId="16" borderId="5" xfId="40" applyFont="1" applyFill="1" applyBorder="1" applyAlignment="1">
      <alignment horizontal="center" vertical="center" wrapText="1"/>
    </xf>
    <xf numFmtId="3" fontId="59" fillId="0" borderId="1" xfId="0" applyNumberFormat="1" applyFont="1" applyFill="1" applyBorder="1" applyAlignment="1">
      <alignment vertical="center"/>
    </xf>
    <xf numFmtId="0" fontId="0" fillId="6" borderId="0" xfId="0" applyFill="1"/>
    <xf numFmtId="0" fontId="57" fillId="0" borderId="0" xfId="0" applyFont="1" applyBorder="1" applyAlignment="1">
      <alignment wrapText="1"/>
    </xf>
    <xf numFmtId="0" fontId="34" fillId="0" borderId="0" xfId="0" applyFont="1" applyAlignment="1">
      <alignment horizontal="center" vertical="center" wrapText="1"/>
    </xf>
    <xf numFmtId="3" fontId="66" fillId="65" borderId="21" xfId="40" applyNumberFormat="1" applyFont="1" applyFill="1" applyBorder="1" applyAlignment="1">
      <alignment horizontal="center"/>
    </xf>
    <xf numFmtId="3" fontId="67" fillId="10" borderId="21" xfId="40" applyNumberFormat="1" applyFont="1" applyFill="1" applyBorder="1"/>
    <xf numFmtId="3" fontId="21" fillId="0" borderId="21" xfId="40" applyNumberFormat="1" applyBorder="1"/>
    <xf numFmtId="3" fontId="21" fillId="0" borderId="74" xfId="40" applyNumberFormat="1" applyBorder="1" applyAlignment="1">
      <alignment horizontal="center"/>
    </xf>
    <xf numFmtId="3" fontId="66" fillId="65" borderId="77" xfId="40" applyNumberFormat="1" applyFont="1" applyFill="1" applyBorder="1" applyAlignment="1">
      <alignment horizontal="center"/>
    </xf>
    <xf numFmtId="3" fontId="67" fillId="10" borderId="5" xfId="40" applyNumberFormat="1" applyFont="1" applyFill="1" applyBorder="1" applyAlignment="1">
      <alignment horizontal="center"/>
    </xf>
    <xf numFmtId="3" fontId="21" fillId="0" borderId="5" xfId="40" applyNumberFormat="1" applyBorder="1" applyAlignment="1">
      <alignment horizontal="center"/>
    </xf>
    <xf numFmtId="3" fontId="66" fillId="10" borderId="5" xfId="40" applyNumberFormat="1" applyFont="1" applyFill="1" applyBorder="1" applyAlignment="1">
      <alignment horizontal="center"/>
    </xf>
    <xf numFmtId="3" fontId="21" fillId="0" borderId="41" xfId="40" applyNumberFormat="1" applyBorder="1" applyAlignment="1">
      <alignment horizontal="center"/>
    </xf>
    <xf numFmtId="2" fontId="49" fillId="64" borderId="19" xfId="40" applyNumberFormat="1" applyFont="1" applyFill="1" applyBorder="1" applyAlignment="1">
      <alignment vertical="top"/>
    </xf>
    <xf numFmtId="2" fontId="49" fillId="64" borderId="13" xfId="40" applyNumberFormat="1" applyFont="1" applyFill="1" applyBorder="1" applyAlignment="1">
      <alignment vertical="top"/>
    </xf>
    <xf numFmtId="0" fontId="31" fillId="0" borderId="64" xfId="40" applyFont="1" applyFill="1" applyBorder="1" applyAlignment="1">
      <alignment horizontal="center" vertical="center" wrapText="1"/>
    </xf>
    <xf numFmtId="0" fontId="31" fillId="0" borderId="2" xfId="40" applyFont="1" applyFill="1" applyBorder="1" applyAlignment="1">
      <alignment horizontal="center" vertical="center" wrapText="1"/>
    </xf>
    <xf numFmtId="0" fontId="31" fillId="0" borderId="8" xfId="40" applyFont="1" applyFill="1" applyBorder="1" applyAlignment="1">
      <alignment horizontal="center" vertical="center" wrapText="1"/>
    </xf>
    <xf numFmtId="0" fontId="31" fillId="0" borderId="9" xfId="40" applyFont="1" applyFill="1" applyBorder="1" applyAlignment="1">
      <alignment horizontal="center" vertical="center" wrapText="1"/>
    </xf>
    <xf numFmtId="0" fontId="31" fillId="0" borderId="10" xfId="40" applyFont="1" applyFill="1" applyBorder="1" applyAlignment="1">
      <alignment horizontal="center" vertical="center" wrapText="1"/>
    </xf>
    <xf numFmtId="3" fontId="66" fillId="65" borderId="40" xfId="40" applyNumberFormat="1" applyFont="1" applyFill="1" applyBorder="1" applyAlignment="1">
      <alignment horizontal="center"/>
    </xf>
    <xf numFmtId="3" fontId="66" fillId="65" borderId="3" xfId="40" applyNumberFormat="1" applyFont="1" applyFill="1" applyBorder="1" applyAlignment="1">
      <alignment horizontal="center"/>
    </xf>
    <xf numFmtId="3" fontId="66" fillId="65" borderId="19" xfId="40" applyNumberFormat="1" applyFont="1" applyFill="1" applyBorder="1" applyAlignment="1">
      <alignment horizontal="center"/>
    </xf>
    <xf numFmtId="3" fontId="66" fillId="65" borderId="47" xfId="40" applyNumberFormat="1" applyFont="1" applyFill="1" applyBorder="1" applyAlignment="1">
      <alignment horizontal="center"/>
    </xf>
    <xf numFmtId="2" fontId="65" fillId="13" borderId="72" xfId="40" applyNumberFormat="1" applyFont="1" applyFill="1" applyBorder="1" applyAlignment="1">
      <alignment horizontal="centerContinuous" vertical="top"/>
    </xf>
    <xf numFmtId="2" fontId="65" fillId="13" borderId="73" xfId="40" applyNumberFormat="1" applyFont="1" applyFill="1" applyBorder="1" applyAlignment="1">
      <alignment horizontal="centerContinuous" vertical="top"/>
    </xf>
    <xf numFmtId="0" fontId="61" fillId="13" borderId="49" xfId="40" applyFont="1" applyFill="1" applyBorder="1" applyAlignment="1">
      <alignment horizontal="center" vertical="center"/>
    </xf>
    <xf numFmtId="0" fontId="61" fillId="13" borderId="50" xfId="40" applyFont="1" applyFill="1" applyBorder="1" applyAlignment="1">
      <alignment horizontal="center" vertical="center"/>
    </xf>
    <xf numFmtId="0" fontId="61" fillId="13" borderId="79" xfId="40" applyFont="1" applyFill="1" applyBorder="1" applyAlignment="1">
      <alignment horizontal="center" vertical="center"/>
    </xf>
    <xf numFmtId="0" fontId="61" fillId="13" borderId="80" xfId="40" applyFont="1" applyFill="1" applyBorder="1" applyAlignment="1">
      <alignment horizontal="center" vertical="center"/>
    </xf>
    <xf numFmtId="17" fontId="34" fillId="0" borderId="6" xfId="0" applyNumberFormat="1" applyFont="1" applyBorder="1" applyAlignment="1">
      <alignment horizontal="center" wrapText="1"/>
    </xf>
    <xf numFmtId="0" fontId="43" fillId="0" borderId="11" xfId="636" applyFont="1" applyFill="1" applyBorder="1" applyAlignment="1">
      <alignment wrapText="1"/>
    </xf>
    <xf numFmtId="0" fontId="43" fillId="0" borderId="11" xfId="636" applyFont="1" applyFill="1" applyBorder="1" applyAlignment="1">
      <alignment horizontal="right" wrapText="1"/>
    </xf>
    <xf numFmtId="3" fontId="67" fillId="10" borderId="77" xfId="40" applyNumberFormat="1" applyFont="1" applyFill="1" applyBorder="1" applyAlignment="1">
      <alignment horizontal="right"/>
    </xf>
    <xf numFmtId="3" fontId="21" fillId="0" borderId="77" xfId="40" applyNumberFormat="1" applyBorder="1" applyAlignment="1">
      <alignment horizontal="right"/>
    </xf>
    <xf numFmtId="0" fontId="56" fillId="8" borderId="30" xfId="631" applyFont="1" applyFill="1" applyBorder="1" applyAlignment="1">
      <alignment horizontal="centerContinuous" vertical="center"/>
    </xf>
    <xf numFmtId="0" fontId="47" fillId="0" borderId="0" xfId="0" applyFont="1" applyAlignment="1">
      <alignment horizontal="centerContinuous" vertical="center" wrapText="1"/>
    </xf>
    <xf numFmtId="0" fontId="46" fillId="0" borderId="0" xfId="0" applyFont="1" applyAlignment="1">
      <alignment horizontal="centerContinuous" vertical="center" wrapText="1"/>
    </xf>
    <xf numFmtId="17" fontId="46" fillId="0" borderId="0" xfId="0" applyNumberFormat="1" applyFont="1" applyAlignment="1">
      <alignment horizontal="centerContinuous" vertical="center" wrapText="1"/>
    </xf>
    <xf numFmtId="0" fontId="46" fillId="0" borderId="0" xfId="0" applyFont="1" applyAlignment="1">
      <alignment horizontal="centerContinuous" wrapText="1"/>
    </xf>
    <xf numFmtId="17" fontId="46" fillId="0" borderId="0" xfId="0" applyNumberFormat="1" applyFont="1" applyAlignment="1">
      <alignment horizontal="centerContinuous"/>
    </xf>
    <xf numFmtId="1" fontId="46" fillId="0" borderId="0" xfId="0" applyNumberFormat="1" applyFont="1" applyAlignment="1">
      <alignment horizontal="centerContinuous"/>
    </xf>
    <xf numFmtId="49" fontId="46" fillId="0" borderId="0" xfId="0" applyNumberFormat="1" applyFont="1" applyAlignment="1">
      <alignment horizontal="centerContinuous"/>
    </xf>
    <xf numFmtId="49" fontId="46" fillId="0" borderId="0" xfId="0" applyNumberFormat="1" applyFont="1"/>
    <xf numFmtId="0" fontId="46" fillId="0" borderId="0" xfId="0" applyFont="1"/>
    <xf numFmtId="2" fontId="65" fillId="13" borderId="67" xfId="40" applyNumberFormat="1" applyFont="1" applyFill="1" applyBorder="1" applyAlignment="1">
      <alignment horizontal="centerContinuous" vertical="top"/>
    </xf>
    <xf numFmtId="2" fontId="49" fillId="64" borderId="76" xfId="40" applyNumberFormat="1" applyFont="1" applyFill="1" applyBorder="1" applyAlignment="1">
      <alignment vertical="top"/>
    </xf>
    <xf numFmtId="2" fontId="49" fillId="8" borderId="69" xfId="40" applyNumberFormat="1" applyFont="1" applyFill="1" applyBorder="1" applyAlignment="1">
      <alignment vertical="top"/>
    </xf>
    <xf numFmtId="2" fontId="49" fillId="8" borderId="21" xfId="40" applyNumberFormat="1" applyFont="1" applyFill="1" applyBorder="1" applyAlignment="1">
      <alignment vertical="top"/>
    </xf>
    <xf numFmtId="0" fontId="21" fillId="0" borderId="26" xfId="40" applyNumberFormat="1" applyBorder="1" applyAlignment="1">
      <alignment horizontal="left"/>
    </xf>
    <xf numFmtId="2" fontId="49" fillId="8" borderId="69" xfId="40" applyNumberFormat="1" applyFont="1" applyFill="1" applyBorder="1" applyAlignment="1">
      <alignment vertical="center"/>
    </xf>
    <xf numFmtId="0" fontId="21" fillId="0" borderId="28" xfId="40" applyNumberFormat="1" applyBorder="1" applyAlignment="1">
      <alignment horizontal="left"/>
    </xf>
    <xf numFmtId="0" fontId="128" fillId="0" borderId="11" xfId="637" applyFont="1" applyFill="1" applyBorder="1" applyAlignment="1">
      <alignment horizontal="right" wrapText="1"/>
    </xf>
    <xf numFmtId="0" fontId="128" fillId="0" borderId="11" xfId="637" applyFont="1" applyFill="1" applyBorder="1" applyAlignment="1">
      <alignment wrapText="1"/>
    </xf>
    <xf numFmtId="0" fontId="68" fillId="0" borderId="5" xfId="14" applyFont="1" applyBorder="1"/>
    <xf numFmtId="3" fontId="31" fillId="0" borderId="15" xfId="14" applyNumberFormat="1" applyBorder="1"/>
    <xf numFmtId="179" fontId="31" fillId="0" borderId="26" xfId="14" applyNumberFormat="1" applyBorder="1" applyAlignment="1">
      <alignment horizontal="center"/>
    </xf>
    <xf numFmtId="3" fontId="31" fillId="0" borderId="27" xfId="14" applyNumberFormat="1" applyBorder="1"/>
    <xf numFmtId="169" fontId="31" fillId="0" borderId="22" xfId="14" applyNumberFormat="1" applyBorder="1" applyAlignment="1">
      <alignment horizontal="center"/>
    </xf>
    <xf numFmtId="3" fontId="31" fillId="0" borderId="22" xfId="14" applyNumberFormat="1" applyBorder="1"/>
    <xf numFmtId="179" fontId="31" fillId="0" borderId="28" xfId="14" applyNumberFormat="1" applyBorder="1" applyAlignment="1">
      <alignment horizontal="center"/>
    </xf>
    <xf numFmtId="3" fontId="31" fillId="0" borderId="15" xfId="14" applyNumberFormat="1" applyBorder="1" applyAlignment="1">
      <alignment horizontal="right"/>
    </xf>
    <xf numFmtId="173" fontId="31" fillId="0" borderId="26" xfId="14" applyNumberFormat="1" applyBorder="1" applyAlignment="1">
      <alignment horizontal="center"/>
    </xf>
    <xf numFmtId="3" fontId="31" fillId="0" borderId="27" xfId="14" applyNumberFormat="1" applyBorder="1" applyAlignment="1">
      <alignment horizontal="right"/>
    </xf>
    <xf numFmtId="173" fontId="31" fillId="0" borderId="22" xfId="14" applyNumberFormat="1" applyBorder="1" applyAlignment="1">
      <alignment horizontal="center"/>
    </xf>
    <xf numFmtId="3" fontId="31" fillId="0" borderId="22" xfId="14" applyNumberFormat="1" applyBorder="1" applyAlignment="1">
      <alignment horizontal="right"/>
    </xf>
    <xf numFmtId="173" fontId="31" fillId="0" borderId="28" xfId="14" applyNumberFormat="1" applyBorder="1" applyAlignment="1">
      <alignment horizontal="center"/>
    </xf>
    <xf numFmtId="169" fontId="31" fillId="0" borderId="26" xfId="14" applyNumberFormat="1" applyBorder="1" applyAlignment="1">
      <alignment horizontal="center"/>
    </xf>
    <xf numFmtId="169" fontId="31" fillId="0" borderId="28" xfId="14" applyNumberFormat="1" applyBorder="1" applyAlignment="1">
      <alignment horizontal="center"/>
    </xf>
    <xf numFmtId="3" fontId="31" fillId="0" borderId="77" xfId="14" applyNumberFormat="1" applyBorder="1" applyAlignment="1">
      <alignment horizontal="center"/>
    </xf>
    <xf numFmtId="3" fontId="31" fillId="0" borderId="37" xfId="14" applyNumberFormat="1" applyBorder="1" applyAlignment="1">
      <alignment horizontal="center"/>
    </xf>
    <xf numFmtId="0" fontId="106" fillId="0" borderId="9" xfId="14" applyFont="1" applyFill="1" applyBorder="1" applyAlignment="1">
      <alignment horizontal="center" vertical="center"/>
    </xf>
    <xf numFmtId="0" fontId="106" fillId="0" borderId="2" xfId="14" applyFont="1" applyFill="1" applyBorder="1" applyAlignment="1">
      <alignment horizontal="center" vertical="center"/>
    </xf>
    <xf numFmtId="0" fontId="106" fillId="0" borderId="10" xfId="14" applyFont="1" applyFill="1" applyBorder="1" applyAlignment="1">
      <alignment horizontal="center" vertical="center"/>
    </xf>
    <xf numFmtId="0" fontId="73" fillId="8" borderId="39" xfId="14" applyFont="1" applyFill="1" applyBorder="1" applyAlignment="1">
      <alignment vertical="center"/>
    </xf>
    <xf numFmtId="3" fontId="46" fillId="8" borderId="42" xfId="14" applyNumberFormat="1" applyFont="1" applyFill="1" applyBorder="1" applyAlignment="1">
      <alignment horizontal="center" vertical="center"/>
    </xf>
    <xf numFmtId="1" fontId="46" fillId="8" borderId="69" xfId="0" applyNumberFormat="1" applyFont="1" applyFill="1" applyBorder="1" applyAlignment="1">
      <alignment vertical="center" wrapText="1" shrinkToFit="1"/>
    </xf>
    <xf numFmtId="0" fontId="68" fillId="0" borderId="8" xfId="14" applyFont="1" applyBorder="1"/>
    <xf numFmtId="3" fontId="31" fillId="0" borderId="9" xfId="14" applyNumberFormat="1" applyBorder="1"/>
    <xf numFmtId="169" fontId="31" fillId="0" borderId="2" xfId="14" applyNumberFormat="1" applyBorder="1" applyAlignment="1">
      <alignment horizontal="center"/>
    </xf>
    <xf numFmtId="3" fontId="31" fillId="0" borderId="2" xfId="14" applyNumberFormat="1" applyBorder="1"/>
    <xf numFmtId="179" fontId="31" fillId="0" borderId="10" xfId="14" applyNumberFormat="1" applyBorder="1" applyAlignment="1">
      <alignment horizontal="center"/>
    </xf>
    <xf numFmtId="3" fontId="31" fillId="0" borderId="9" xfId="14" applyNumberFormat="1" applyBorder="1" applyAlignment="1">
      <alignment horizontal="right"/>
    </xf>
    <xf numFmtId="173" fontId="31" fillId="0" borderId="2" xfId="14" applyNumberFormat="1" applyBorder="1" applyAlignment="1">
      <alignment horizontal="center"/>
    </xf>
    <xf numFmtId="3" fontId="31" fillId="0" borderId="2" xfId="14" applyNumberFormat="1" applyBorder="1" applyAlignment="1">
      <alignment horizontal="right"/>
    </xf>
    <xf numFmtId="173" fontId="31" fillId="0" borderId="10" xfId="14" applyNumberFormat="1" applyBorder="1" applyAlignment="1">
      <alignment horizontal="center"/>
    </xf>
    <xf numFmtId="169" fontId="31" fillId="0" borderId="10" xfId="14" applyNumberFormat="1" applyBorder="1" applyAlignment="1">
      <alignment horizontal="center"/>
    </xf>
    <xf numFmtId="3" fontId="31" fillId="0" borderId="45" xfId="14" applyNumberFormat="1" applyBorder="1" applyAlignment="1">
      <alignment horizontal="center"/>
    </xf>
    <xf numFmtId="0" fontId="68" fillId="0" borderId="19" xfId="14" applyFont="1" applyBorder="1"/>
    <xf numFmtId="3" fontId="31" fillId="0" borderId="40" xfId="14" applyNumberFormat="1" applyBorder="1"/>
    <xf numFmtId="169" fontId="31" fillId="0" borderId="3" xfId="14" applyNumberFormat="1" applyBorder="1" applyAlignment="1">
      <alignment horizontal="center"/>
    </xf>
    <xf numFmtId="3" fontId="31" fillId="0" borderId="3" xfId="14" applyNumberFormat="1" applyBorder="1"/>
    <xf numFmtId="179" fontId="31" fillId="0" borderId="47" xfId="14" applyNumberFormat="1" applyBorder="1" applyAlignment="1">
      <alignment horizontal="center"/>
    </xf>
    <xf numFmtId="3" fontId="31" fillId="0" borderId="40" xfId="14" applyNumberFormat="1" applyBorder="1" applyAlignment="1">
      <alignment horizontal="right"/>
    </xf>
    <xf numFmtId="173" fontId="31" fillId="0" borderId="3" xfId="14" applyNumberFormat="1" applyBorder="1" applyAlignment="1">
      <alignment horizontal="center"/>
    </xf>
    <xf numFmtId="3" fontId="31" fillId="0" borderId="3" xfId="14" applyNumberFormat="1" applyBorder="1" applyAlignment="1">
      <alignment horizontal="right"/>
    </xf>
    <xf numFmtId="173" fontId="31" fillId="0" borderId="47" xfId="14" applyNumberFormat="1" applyBorder="1" applyAlignment="1">
      <alignment horizontal="center"/>
    </xf>
    <xf numFmtId="169" fontId="31" fillId="0" borderId="47" xfId="14" applyNumberFormat="1" applyBorder="1" applyAlignment="1">
      <alignment horizontal="center"/>
    </xf>
    <xf numFmtId="3" fontId="31" fillId="0" borderId="78" xfId="14" applyNumberFormat="1" applyBorder="1" applyAlignment="1">
      <alignment horizontal="center"/>
    </xf>
    <xf numFmtId="3" fontId="46" fillId="8" borderId="1" xfId="14" applyNumberFormat="1" applyFont="1" applyFill="1" applyBorder="1" applyAlignment="1">
      <alignment vertical="center"/>
    </xf>
    <xf numFmtId="169" fontId="46" fillId="8" borderId="1" xfId="14" applyNumberFormat="1" applyFont="1" applyFill="1" applyBorder="1" applyAlignment="1">
      <alignment horizontal="center" vertical="center"/>
    </xf>
    <xf numFmtId="173" fontId="46" fillId="8" borderId="1" xfId="14" applyNumberFormat="1" applyFont="1" applyFill="1" applyBorder="1" applyAlignment="1">
      <alignment horizontal="center" vertical="center"/>
    </xf>
    <xf numFmtId="3" fontId="46" fillId="8" borderId="1" xfId="14" applyNumberFormat="1" applyFont="1" applyFill="1" applyBorder="1" applyAlignment="1">
      <alignment horizontal="center" vertical="center"/>
    </xf>
    <xf numFmtId="3" fontId="46" fillId="8" borderId="1" xfId="14" applyNumberFormat="1" applyFont="1" applyFill="1" applyBorder="1" applyAlignment="1">
      <alignment horizontal="right" vertical="center"/>
    </xf>
    <xf numFmtId="169" fontId="46" fillId="8" borderId="1" xfId="14" applyNumberFormat="1" applyFont="1" applyFill="1" applyBorder="1" applyAlignment="1">
      <alignment horizontal="right" vertical="center"/>
    </xf>
    <xf numFmtId="173" fontId="46" fillId="8" borderId="1" xfId="14" applyNumberFormat="1" applyFont="1" applyFill="1" applyBorder="1" applyAlignment="1">
      <alignment horizontal="right" vertical="center"/>
    </xf>
    <xf numFmtId="172" fontId="46" fillId="8" borderId="1" xfId="14" applyNumberFormat="1" applyFont="1" applyFill="1" applyBorder="1" applyAlignment="1">
      <alignment horizontal="center" vertical="center"/>
    </xf>
    <xf numFmtId="3" fontId="46" fillId="8" borderId="82" xfId="14" applyNumberFormat="1" applyFont="1" applyFill="1" applyBorder="1" applyAlignment="1">
      <alignment vertical="center"/>
    </xf>
    <xf numFmtId="169" fontId="46" fillId="8" borderId="51" xfId="14" applyNumberFormat="1" applyFont="1" applyFill="1" applyBorder="1" applyAlignment="1">
      <alignment horizontal="center" vertical="center"/>
    </xf>
    <xf numFmtId="3" fontId="46" fillId="8" borderId="51" xfId="14" applyNumberFormat="1" applyFont="1" applyFill="1" applyBorder="1" applyAlignment="1">
      <alignment vertical="center"/>
    </xf>
    <xf numFmtId="179" fontId="46" fillId="8" borderId="83" xfId="14" applyNumberFormat="1" applyFont="1" applyFill="1" applyBorder="1" applyAlignment="1">
      <alignment horizontal="center" vertical="center"/>
    </xf>
    <xf numFmtId="173" fontId="46" fillId="8" borderId="51" xfId="14" applyNumberFormat="1" applyFont="1" applyFill="1" applyBorder="1" applyAlignment="1">
      <alignment horizontal="center" vertical="center"/>
    </xf>
    <xf numFmtId="173" fontId="46" fillId="8" borderId="83" xfId="14" applyNumberFormat="1" applyFont="1" applyFill="1" applyBorder="1" applyAlignment="1">
      <alignment horizontal="center" vertical="center"/>
    </xf>
    <xf numFmtId="169" fontId="46" fillId="8" borderId="83" xfId="14" applyNumberFormat="1" applyFont="1" applyFill="1" applyBorder="1" applyAlignment="1">
      <alignment horizontal="center" vertical="center"/>
    </xf>
    <xf numFmtId="0" fontId="73" fillId="8" borderId="5" xfId="14" applyFont="1" applyFill="1" applyBorder="1" applyAlignment="1">
      <alignment vertical="center"/>
    </xf>
    <xf numFmtId="0" fontId="73" fillId="8" borderId="5" xfId="14" applyFont="1" applyFill="1" applyBorder="1" applyAlignment="1">
      <alignment horizontal="left" vertical="center"/>
    </xf>
    <xf numFmtId="3" fontId="46" fillId="8" borderId="15" xfId="14" applyNumberFormat="1" applyFont="1" applyFill="1" applyBorder="1" applyAlignment="1">
      <alignment vertical="center"/>
    </xf>
    <xf numFmtId="179" fontId="46" fillId="8" borderId="26" xfId="14" applyNumberFormat="1" applyFont="1" applyFill="1" applyBorder="1" applyAlignment="1">
      <alignment horizontal="center" vertical="center"/>
    </xf>
    <xf numFmtId="3" fontId="46" fillId="8" borderId="15" xfId="14" applyNumberFormat="1" applyFont="1" applyFill="1" applyBorder="1" applyAlignment="1">
      <alignment horizontal="right" vertical="center"/>
    </xf>
    <xf numFmtId="179" fontId="46" fillId="8" borderId="26" xfId="14" applyNumberFormat="1" applyFont="1" applyFill="1" applyBorder="1" applyAlignment="1">
      <alignment horizontal="right" vertical="center"/>
    </xf>
    <xf numFmtId="173" fontId="46" fillId="8" borderId="26" xfId="14" applyNumberFormat="1" applyFont="1" applyFill="1" applyBorder="1" applyAlignment="1">
      <alignment horizontal="center" vertical="center"/>
    </xf>
    <xf numFmtId="173" fontId="46" fillId="8" borderId="26" xfId="14" applyNumberFormat="1" applyFont="1" applyFill="1" applyBorder="1" applyAlignment="1">
      <alignment horizontal="right" vertical="center"/>
    </xf>
    <xf numFmtId="169" fontId="46" fillId="8" borderId="26" xfId="14" applyNumberFormat="1" applyFont="1" applyFill="1" applyBorder="1" applyAlignment="1">
      <alignment horizontal="center" vertical="center"/>
    </xf>
    <xf numFmtId="169" fontId="46" fillId="8" borderId="26" xfId="14" applyNumberFormat="1" applyFont="1" applyFill="1" applyBorder="1" applyAlignment="1">
      <alignment horizontal="right" vertical="center"/>
    </xf>
    <xf numFmtId="3" fontId="66" fillId="10" borderId="77" xfId="40" applyNumberFormat="1" applyFont="1" applyFill="1" applyBorder="1" applyAlignment="1">
      <alignment horizontal="center" vertical="center"/>
    </xf>
    <xf numFmtId="3" fontId="46" fillId="8" borderId="77" xfId="14" applyNumberFormat="1" applyFont="1" applyFill="1" applyBorder="1" applyAlignment="1">
      <alignment horizontal="center" vertical="center"/>
    </xf>
    <xf numFmtId="3" fontId="46" fillId="8" borderId="77" xfId="14" applyNumberFormat="1" applyFont="1" applyFill="1" applyBorder="1" applyAlignment="1">
      <alignment horizontal="right" vertical="center"/>
    </xf>
    <xf numFmtId="2" fontId="49" fillId="64" borderId="69" xfId="40" applyNumberFormat="1" applyFont="1" applyFill="1" applyBorder="1" applyAlignment="1">
      <alignment vertical="top"/>
    </xf>
    <xf numFmtId="0" fontId="34" fillId="0" borderId="81" xfId="631" applyFont="1" applyFill="1" applyBorder="1" applyAlignment="1">
      <alignment horizontal="center" vertical="center"/>
    </xf>
    <xf numFmtId="0" fontId="131" fillId="0" borderId="11" xfId="640" applyFont="1" applyFill="1" applyBorder="1" applyAlignment="1">
      <alignment wrapText="1"/>
    </xf>
    <xf numFmtId="0" fontId="131" fillId="0" borderId="11" xfId="640" applyFont="1" applyFill="1" applyBorder="1" applyAlignment="1">
      <alignment horizontal="right" wrapText="1"/>
    </xf>
    <xf numFmtId="0" fontId="131" fillId="0" borderId="11" xfId="641" applyFont="1" applyFill="1" applyBorder="1" applyAlignment="1">
      <alignment wrapText="1"/>
    </xf>
    <xf numFmtId="0" fontId="131" fillId="0" borderId="11" xfId="641" applyFont="1" applyFill="1" applyBorder="1" applyAlignment="1">
      <alignment horizontal="right" wrapText="1"/>
    </xf>
    <xf numFmtId="0" fontId="131" fillId="0" borderId="11" xfId="641" applyNumberFormat="1" applyFont="1" applyFill="1" applyBorder="1" applyAlignment="1">
      <alignment wrapText="1"/>
    </xf>
    <xf numFmtId="0" fontId="133" fillId="0" borderId="11" xfId="642" applyFont="1" applyFill="1" applyBorder="1" applyAlignment="1">
      <alignment wrapText="1"/>
    </xf>
    <xf numFmtId="0" fontId="133" fillId="0" borderId="11" xfId="642" applyFont="1" applyFill="1" applyBorder="1" applyAlignment="1">
      <alignment horizontal="right" wrapText="1"/>
    </xf>
    <xf numFmtId="0" fontId="133" fillId="0" borderId="11" xfId="642" applyNumberFormat="1" applyFont="1" applyFill="1" applyBorder="1" applyAlignment="1">
      <alignment wrapText="1"/>
    </xf>
    <xf numFmtId="0" fontId="0" fillId="0" borderId="1" xfId="0" applyFill="1" applyBorder="1"/>
    <xf numFmtId="0" fontId="31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3" fontId="39" fillId="0" borderId="12" xfId="0" applyNumberFormat="1" applyFont="1" applyBorder="1" applyAlignment="1">
      <alignment vertical="center" wrapText="1"/>
    </xf>
    <xf numFmtId="0" fontId="135" fillId="0" borderId="0" xfId="0" applyFont="1" applyBorder="1" applyAlignment="1">
      <alignment horizontal="center" vertical="center" wrapText="1"/>
    </xf>
    <xf numFmtId="3" fontId="136" fillId="0" borderId="0" xfId="0" applyNumberFormat="1" applyFont="1" applyBorder="1" applyAlignment="1">
      <alignment horizontal="center" vertical="center" wrapText="1"/>
    </xf>
    <xf numFmtId="0" fontId="32" fillId="0" borderId="0" xfId="0" applyFont="1" applyBorder="1" applyAlignment="1">
      <alignment horizontal="center" wrapText="1"/>
    </xf>
    <xf numFmtId="0" fontId="101" fillId="0" borderId="13" xfId="14" applyFont="1" applyBorder="1" applyAlignment="1">
      <alignment vertical="center" wrapText="1"/>
    </xf>
    <xf numFmtId="0" fontId="101" fillId="0" borderId="13" xfId="14" applyFont="1" applyBorder="1" applyAlignment="1">
      <alignment vertical="center"/>
    </xf>
    <xf numFmtId="0" fontId="74" fillId="3" borderId="0" xfId="14" applyFont="1" applyFill="1" applyAlignment="1"/>
    <xf numFmtId="17" fontId="74" fillId="3" borderId="0" xfId="14" applyNumberFormat="1" applyFont="1" applyFill="1" applyAlignment="1">
      <alignment vertical="center"/>
    </xf>
    <xf numFmtId="0" fontId="68" fillId="3" borderId="0" xfId="14" applyFont="1" applyFill="1" applyAlignment="1"/>
    <xf numFmtId="0" fontId="68" fillId="3" borderId="0" xfId="14" applyFont="1" applyFill="1"/>
    <xf numFmtId="0" fontId="68" fillId="3" borderId="0" xfId="14" applyFont="1" applyFill="1" applyAlignment="1">
      <alignment horizontal="center" vertical="center" wrapText="1"/>
    </xf>
    <xf numFmtId="0" fontId="31" fillId="3" borderId="0" xfId="0" applyFont="1" applyFill="1"/>
    <xf numFmtId="0" fontId="21" fillId="61" borderId="0" xfId="40" applyFill="1" applyAlignment="1"/>
    <xf numFmtId="0" fontId="21" fillId="0" borderId="0" xfId="40" applyAlignment="1"/>
    <xf numFmtId="17" fontId="34" fillId="0" borderId="6" xfId="0" applyNumberFormat="1" applyFont="1" applyBorder="1" applyAlignment="1">
      <alignment horizontal="center"/>
    </xf>
    <xf numFmtId="0" fontId="69" fillId="16" borderId="15" xfId="40" applyFont="1" applyFill="1" applyBorder="1" applyAlignment="1">
      <alignment horizontal="center" vertical="center"/>
    </xf>
    <xf numFmtId="0" fontId="69" fillId="16" borderId="1" xfId="40" applyFont="1" applyFill="1" applyBorder="1" applyAlignment="1">
      <alignment horizontal="center" vertical="center"/>
    </xf>
    <xf numFmtId="0" fontId="69" fillId="16" borderId="26" xfId="40" applyFont="1" applyFill="1" applyBorder="1" applyAlignment="1">
      <alignment horizontal="center" vertical="center"/>
    </xf>
    <xf numFmtId="0" fontId="31" fillId="0" borderId="9" xfId="40" applyFont="1" applyFill="1" applyBorder="1" applyAlignment="1">
      <alignment horizontal="center" vertical="center"/>
    </xf>
    <xf numFmtId="0" fontId="31" fillId="0" borderId="2" xfId="40" applyFont="1" applyFill="1" applyBorder="1" applyAlignment="1">
      <alignment horizontal="center" vertical="center"/>
    </xf>
    <xf numFmtId="0" fontId="31" fillId="0" borderId="10" xfId="40" applyFont="1" applyFill="1" applyBorder="1" applyAlignment="1">
      <alignment horizontal="center" vertical="center"/>
    </xf>
    <xf numFmtId="0" fontId="20" fillId="0" borderId="0" xfId="40" applyFont="1" applyAlignment="1"/>
    <xf numFmtId="1" fontId="37" fillId="0" borderId="15" xfId="0" applyNumberFormat="1" applyFont="1" applyFill="1" applyBorder="1" applyAlignment="1"/>
    <xf numFmtId="0" fontId="18" fillId="0" borderId="1" xfId="40" applyFont="1" applyBorder="1" applyAlignment="1"/>
    <xf numFmtId="0" fontId="104" fillId="0" borderId="0" xfId="40" applyFont="1" applyAlignment="1"/>
    <xf numFmtId="2" fontId="49" fillId="8" borderId="26" xfId="40" applyNumberFormat="1" applyFont="1" applyFill="1" applyBorder="1" applyAlignment="1">
      <alignment horizontal="center" vertical="center"/>
    </xf>
    <xf numFmtId="0" fontId="6" fillId="0" borderId="1" xfId="40" applyFont="1" applyBorder="1" applyAlignment="1"/>
    <xf numFmtId="1" fontId="31" fillId="0" borderId="15" xfId="0" applyNumberFormat="1" applyFont="1" applyFill="1" applyBorder="1" applyAlignment="1"/>
    <xf numFmtId="0" fontId="8" fillId="0" borderId="0" xfId="40" applyFont="1" applyAlignment="1"/>
    <xf numFmtId="0" fontId="45" fillId="0" borderId="15" xfId="14" applyFont="1" applyFill="1" applyBorder="1" applyAlignment="1"/>
    <xf numFmtId="0" fontId="21" fillId="0" borderId="1" xfId="40" applyBorder="1" applyAlignment="1"/>
    <xf numFmtId="1" fontId="31" fillId="0" borderId="15" xfId="8" applyNumberFormat="1" applyFont="1" applyFill="1" applyBorder="1" applyAlignment="1"/>
    <xf numFmtId="0" fontId="21" fillId="0" borderId="22" xfId="40" applyBorder="1" applyAlignment="1"/>
    <xf numFmtId="0" fontId="43" fillId="0" borderId="11" xfId="636" applyFont="1" applyFill="1" applyBorder="1" applyAlignment="1"/>
    <xf numFmtId="0" fontId="43" fillId="0" borderId="11" xfId="636" applyFont="1" applyFill="1" applyBorder="1" applyAlignment="1">
      <alignment horizontal="right"/>
    </xf>
    <xf numFmtId="0" fontId="43" fillId="0" borderId="11" xfId="636" applyNumberFormat="1" applyFont="1" applyFill="1" applyBorder="1" applyAlignment="1">
      <alignment wrapText="1"/>
    </xf>
    <xf numFmtId="0" fontId="75" fillId="3" borderId="0" xfId="14" applyFont="1" applyFill="1" applyAlignment="1">
      <alignment horizontal="center"/>
    </xf>
    <xf numFmtId="0" fontId="137" fillId="0" borderId="0" xfId="0" applyFont="1"/>
    <xf numFmtId="0" fontId="138" fillId="0" borderId="11" xfId="643" applyFont="1" applyFill="1" applyBorder="1" applyAlignment="1">
      <alignment wrapText="1"/>
    </xf>
    <xf numFmtId="0" fontId="138" fillId="0" borderId="11" xfId="643" applyFont="1" applyFill="1" applyBorder="1" applyAlignment="1">
      <alignment horizontal="right" wrapText="1"/>
    </xf>
    <xf numFmtId="0" fontId="138" fillId="0" borderId="11" xfId="643" applyNumberFormat="1" applyFont="1" applyFill="1" applyBorder="1" applyAlignment="1">
      <alignment wrapText="1"/>
    </xf>
    <xf numFmtId="0" fontId="103" fillId="0" borderId="1" xfId="626" applyFont="1" applyFill="1" applyBorder="1" applyAlignment="1">
      <alignment wrapText="1"/>
    </xf>
    <xf numFmtId="0" fontId="129" fillId="0" borderId="78" xfId="40" applyFont="1" applyFill="1" applyBorder="1" applyAlignment="1">
      <alignment vertical="center"/>
    </xf>
    <xf numFmtId="37" fontId="121" fillId="0" borderId="68" xfId="0" applyNumberFormat="1" applyFont="1" applyFill="1" applyBorder="1" applyAlignment="1" applyProtection="1">
      <alignment horizontal="center" vertical="center" wrapText="1" readingOrder="1"/>
      <protection locked="0"/>
    </xf>
    <xf numFmtId="3" fontId="34" fillId="0" borderId="0" xfId="0" applyNumberFormat="1" applyFont="1" applyFill="1" applyBorder="1" applyAlignment="1">
      <alignment horizontal="center" vertical="center"/>
    </xf>
    <xf numFmtId="2" fontId="31" fillId="0" borderId="0" xfId="0" applyNumberFormat="1" applyFont="1" applyFill="1" applyBorder="1" applyAlignment="1">
      <alignment horizontal="center" vertical="center"/>
    </xf>
    <xf numFmtId="0" fontId="0" fillId="0" borderId="1" xfId="0" applyNumberFormat="1" applyBorder="1" applyAlignment="1">
      <alignment horizontal="center"/>
    </xf>
    <xf numFmtId="0" fontId="0" fillId="0" borderId="0" xfId="0" applyBorder="1" applyAlignment="1" applyProtection="1">
      <alignment vertical="top" wrapText="1"/>
      <protection locked="0"/>
    </xf>
    <xf numFmtId="0" fontId="141" fillId="0" borderId="11" xfId="644" applyFont="1" applyFill="1" applyBorder="1" applyAlignment="1">
      <alignment wrapText="1"/>
    </xf>
    <xf numFmtId="0" fontId="141" fillId="0" borderId="11" xfId="644" applyFont="1" applyFill="1" applyBorder="1" applyAlignment="1">
      <alignment horizontal="right" wrapText="1"/>
    </xf>
    <xf numFmtId="0" fontId="0" fillId="0" borderId="0" xfId="0" applyBorder="1" applyAlignment="1" applyProtection="1">
      <alignment vertical="top" wrapText="1" readingOrder="1"/>
      <protection locked="0"/>
    </xf>
    <xf numFmtId="0" fontId="143" fillId="0" borderId="0" xfId="0" applyFont="1"/>
    <xf numFmtId="169" fontId="143" fillId="0" borderId="0" xfId="0" applyNumberFormat="1" applyFont="1" applyBorder="1" applyAlignment="1" applyProtection="1">
      <alignment vertical="top" wrapText="1" readingOrder="1"/>
      <protection locked="0"/>
    </xf>
    <xf numFmtId="0" fontId="46" fillId="8" borderId="35" xfId="0" applyFont="1" applyFill="1" applyBorder="1" applyAlignment="1">
      <alignment horizontal="center" vertical="center"/>
    </xf>
    <xf numFmtId="3" fontId="34" fillId="0" borderId="21" xfId="0" applyNumberFormat="1" applyFont="1" applyFill="1" applyBorder="1" applyAlignment="1">
      <alignment horizontal="center" vertical="center"/>
    </xf>
    <xf numFmtId="3" fontId="47" fillId="4" borderId="21" xfId="0" applyNumberFormat="1" applyFont="1" applyFill="1" applyBorder="1" applyAlignment="1">
      <alignment horizontal="center" vertical="center"/>
    </xf>
    <xf numFmtId="3" fontId="0" fillId="0" borderId="21" xfId="0" applyNumberFormat="1" applyBorder="1" applyAlignment="1">
      <alignment horizontal="center" vertical="center"/>
    </xf>
    <xf numFmtId="3" fontId="0" fillId="0" borderId="74" xfId="0" applyNumberFormat="1" applyBorder="1" applyAlignment="1">
      <alignment horizontal="center" vertical="center"/>
    </xf>
    <xf numFmtId="0" fontId="0" fillId="0" borderId="0" xfId="0" applyFill="1"/>
    <xf numFmtId="0" fontId="34" fillId="0" borderId="1" xfId="631" applyFont="1" applyFill="1" applyBorder="1" applyAlignment="1">
      <alignment horizontal="center" vertical="center"/>
    </xf>
    <xf numFmtId="3" fontId="31" fillId="3" borderId="22" xfId="631" applyNumberFormat="1" applyFont="1" applyFill="1" applyBorder="1" applyAlignment="1">
      <alignment horizontal="center" vertical="center" wrapText="1" shrinkToFit="1"/>
    </xf>
    <xf numFmtId="0" fontId="34" fillId="0" borderId="0" xfId="0" applyFont="1" applyAlignment="1">
      <alignment horizontal="center"/>
    </xf>
    <xf numFmtId="1" fontId="46" fillId="8" borderId="1" xfId="0" applyNumberFormat="1" applyFont="1" applyFill="1" applyBorder="1" applyAlignment="1">
      <alignment horizontal="left" vertical="center" wrapText="1" shrinkToFit="1"/>
    </xf>
    <xf numFmtId="0" fontId="46" fillId="3" borderId="0" xfId="0" applyFont="1" applyFill="1" applyBorder="1"/>
    <xf numFmtId="0" fontId="46" fillId="3" borderId="0" xfId="0" applyFont="1" applyFill="1" applyBorder="1" applyAlignment="1">
      <alignment horizontal="left" vertical="center" wrapText="1" shrinkToFit="1"/>
    </xf>
    <xf numFmtId="3" fontId="46" fillId="3" borderId="0" xfId="0" applyNumberFormat="1" applyFont="1" applyFill="1" applyBorder="1" applyAlignment="1">
      <alignment horizontal="left" vertical="center" wrapText="1" shrinkToFit="1"/>
    </xf>
    <xf numFmtId="0" fontId="46" fillId="3" borderId="0" xfId="0" applyFont="1" applyFill="1" applyBorder="1" applyAlignment="1">
      <alignment horizontal="left" vertical="center"/>
    </xf>
    <xf numFmtId="3" fontId="46" fillId="3" borderId="0" xfId="0" applyNumberFormat="1" applyFont="1" applyFill="1" applyBorder="1" applyAlignment="1">
      <alignment horizontal="left" vertical="center"/>
    </xf>
    <xf numFmtId="0" fontId="43" fillId="0" borderId="11" xfId="572" applyFont="1" applyFill="1" applyBorder="1" applyAlignment="1">
      <alignment horizontal="right" wrapText="1"/>
    </xf>
    <xf numFmtId="0" fontId="3" fillId="0" borderId="0" xfId="40" applyFont="1"/>
    <xf numFmtId="0" fontId="104" fillId="3" borderId="1" xfId="40" applyFont="1" applyFill="1" applyBorder="1"/>
    <xf numFmtId="14" fontId="106" fillId="0" borderId="13" xfId="14" applyNumberFormat="1" applyFont="1" applyBorder="1" applyAlignment="1">
      <alignment horizontal="center" vertical="center" wrapText="1"/>
    </xf>
    <xf numFmtId="17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144" fillId="0" borderId="13" xfId="14" applyFont="1" applyBorder="1" applyAlignment="1">
      <alignment horizontal="center" vertical="center" wrapText="1"/>
    </xf>
    <xf numFmtId="17" fontId="0" fillId="0" borderId="0" xfId="0" applyNumberFormat="1" applyAlignment="1">
      <alignment horizontal="center" vertical="center"/>
    </xf>
    <xf numFmtId="17" fontId="34" fillId="0" borderId="0" xfId="0" applyNumberFormat="1" applyFont="1" applyAlignment="1">
      <alignment horizontal="center"/>
    </xf>
    <xf numFmtId="2" fontId="46" fillId="8" borderId="1" xfId="0" applyNumberFormat="1" applyFont="1" applyFill="1" applyBorder="1" applyAlignment="1">
      <alignment horizontal="center" vertical="center" wrapText="1" shrinkToFit="1"/>
    </xf>
    <xf numFmtId="182" fontId="46" fillId="8" borderId="1" xfId="0" applyNumberFormat="1" applyFont="1" applyFill="1" applyBorder="1" applyAlignment="1">
      <alignment horizontal="center" vertical="center" wrapText="1" shrinkToFit="1"/>
    </xf>
    <xf numFmtId="164" fontId="31" fillId="0" borderId="1" xfId="9" applyBorder="1" applyAlignment="1">
      <alignment horizontal="center" vertical="center"/>
    </xf>
    <xf numFmtId="168" fontId="31" fillId="0" borderId="1" xfId="9" applyNumberFormat="1" applyBorder="1" applyAlignment="1">
      <alignment horizontal="center" vertical="center"/>
    </xf>
    <xf numFmtId="10" fontId="124" fillId="3" borderId="1" xfId="0" applyNumberFormat="1" applyFont="1" applyFill="1" applyBorder="1" applyAlignment="1">
      <alignment horizontal="center" vertical="center" wrapText="1" shrinkToFit="1"/>
    </xf>
    <xf numFmtId="0" fontId="73" fillId="64" borderId="17" xfId="0" applyFont="1" applyFill="1" applyBorder="1" applyAlignment="1">
      <alignment horizontal="centerContinuous" vertical="center" wrapText="1"/>
    </xf>
    <xf numFmtId="10" fontId="124" fillId="3" borderId="5" xfId="0" applyNumberFormat="1" applyFont="1" applyFill="1" applyBorder="1" applyAlignment="1">
      <alignment horizontal="center" vertical="center" wrapText="1" shrinkToFit="1"/>
    </xf>
    <xf numFmtId="2" fontId="47" fillId="8" borderId="5" xfId="0" applyNumberFormat="1" applyFont="1" applyFill="1" applyBorder="1" applyAlignment="1">
      <alignment horizontal="center" vertical="center" wrapText="1" shrinkToFit="1"/>
    </xf>
    <xf numFmtId="164" fontId="31" fillId="0" borderId="26" xfId="9" applyBorder="1" applyAlignment="1">
      <alignment horizontal="center" vertical="center"/>
    </xf>
    <xf numFmtId="168" fontId="31" fillId="0" borderId="15" xfId="9" applyNumberFormat="1" applyBorder="1" applyAlignment="1">
      <alignment horizontal="center" vertical="center"/>
    </xf>
    <xf numFmtId="164" fontId="31" fillId="0" borderId="5" xfId="9" applyBorder="1" applyAlignment="1">
      <alignment horizontal="center" vertical="center"/>
    </xf>
    <xf numFmtId="3" fontId="46" fillId="8" borderId="5" xfId="0" applyNumberFormat="1" applyFont="1" applyFill="1" applyBorder="1" applyAlignment="1">
      <alignment horizontal="center" vertical="center"/>
    </xf>
    <xf numFmtId="164" fontId="46" fillId="8" borderId="26" xfId="9" applyFont="1" applyFill="1" applyBorder="1" applyAlignment="1">
      <alignment horizontal="center" vertical="center"/>
    </xf>
    <xf numFmtId="164" fontId="31" fillId="0" borderId="28" xfId="9" applyBorder="1" applyAlignment="1">
      <alignment horizontal="center" vertical="center"/>
    </xf>
    <xf numFmtId="164" fontId="31" fillId="0" borderId="41" xfId="9" applyBorder="1" applyAlignment="1">
      <alignment horizontal="center" vertical="center"/>
    </xf>
    <xf numFmtId="1" fontId="137" fillId="0" borderId="0" xfId="0" applyNumberFormat="1" applyFont="1"/>
    <xf numFmtId="164" fontId="31" fillId="0" borderId="1" xfId="9" applyBorder="1" applyAlignment="1">
      <alignment vertical="center"/>
    </xf>
    <xf numFmtId="9" fontId="104" fillId="3" borderId="1" xfId="645" applyFont="1" applyFill="1" applyBorder="1" applyAlignment="1">
      <alignment horizontal="center"/>
    </xf>
    <xf numFmtId="3" fontId="0" fillId="0" borderId="84" xfId="0" applyNumberFormat="1" applyBorder="1" applyAlignment="1">
      <alignment horizontal="center" vertical="center"/>
    </xf>
    <xf numFmtId="0" fontId="68" fillId="4" borderId="0" xfId="14" applyFont="1" applyFill="1"/>
    <xf numFmtId="0" fontId="31" fillId="18" borderId="1" xfId="0" applyFont="1" applyFill="1" applyBorder="1"/>
    <xf numFmtId="1" fontId="31" fillId="18" borderId="1" xfId="0" applyNumberFormat="1" applyFont="1" applyFill="1" applyBorder="1" applyAlignment="1">
      <alignment vertical="center" shrinkToFit="1"/>
    </xf>
    <xf numFmtId="0" fontId="0" fillId="18" borderId="1" xfId="0" applyFill="1" applyBorder="1"/>
    <xf numFmtId="0" fontId="32" fillId="18" borderId="1" xfId="0" applyFont="1" applyFill="1" applyBorder="1" applyAlignment="1">
      <alignment vertical="center"/>
    </xf>
    <xf numFmtId="0" fontId="39" fillId="18" borderId="1" xfId="0" applyFont="1" applyFill="1" applyBorder="1" applyAlignment="1">
      <alignment vertical="center"/>
    </xf>
    <xf numFmtId="0" fontId="21" fillId="0" borderId="0" xfId="40" applyFill="1" applyAlignment="1"/>
    <xf numFmtId="0" fontId="62" fillId="11" borderId="0" xfId="0" applyNumberFormat="1" applyFont="1" applyFill="1" applyBorder="1"/>
    <xf numFmtId="0" fontId="137" fillId="0" borderId="0" xfId="0" applyFont="1" applyBorder="1"/>
    <xf numFmtId="2" fontId="0" fillId="0" borderId="1" xfId="0" applyNumberFormat="1" applyBorder="1" applyAlignment="1">
      <alignment horizontal="center" vertical="center"/>
    </xf>
    <xf numFmtId="0" fontId="43" fillId="0" borderId="11" xfId="650" applyFont="1" applyFill="1" applyBorder="1" applyAlignment="1">
      <alignment wrapText="1"/>
    </xf>
    <xf numFmtId="0" fontId="43" fillId="0" borderId="11" xfId="650" applyFont="1" applyFill="1" applyBorder="1" applyAlignment="1">
      <alignment horizontal="right" wrapText="1"/>
    </xf>
    <xf numFmtId="0" fontId="43" fillId="0" borderId="11" xfId="650" applyNumberFormat="1" applyFont="1" applyFill="1" applyBorder="1" applyAlignment="1">
      <alignment wrapText="1"/>
    </xf>
    <xf numFmtId="0" fontId="31" fillId="0" borderId="1" xfId="0" applyFont="1" applyBorder="1" applyAlignment="1">
      <alignment horizontal="center" vertical="center"/>
    </xf>
    <xf numFmtId="0" fontId="0" fillId="0" borderId="0" xfId="0" applyFill="1" applyBorder="1"/>
    <xf numFmtId="1" fontId="76" fillId="18" borderId="1" xfId="0" applyNumberFormat="1" applyFont="1" applyFill="1" applyBorder="1" applyAlignment="1">
      <alignment vertical="center" shrinkToFit="1"/>
    </xf>
    <xf numFmtId="2" fontId="0" fillId="0" borderId="0" xfId="0" applyNumberFormat="1"/>
    <xf numFmtId="0" fontId="148" fillId="0" borderId="11" xfId="651" applyFont="1" applyFill="1" applyBorder="1" applyAlignment="1">
      <alignment wrapText="1"/>
    </xf>
    <xf numFmtId="0" fontId="148" fillId="0" borderId="11" xfId="651" applyFont="1" applyFill="1" applyBorder="1" applyAlignment="1">
      <alignment horizontal="right" wrapText="1"/>
    </xf>
    <xf numFmtId="0" fontId="0" fillId="0" borderId="0" xfId="0" applyAlignment="1">
      <alignment horizontal="center" vertical="center"/>
    </xf>
    <xf numFmtId="0" fontId="152" fillId="0" borderId="11" xfId="652" applyFont="1" applyFill="1" applyBorder="1" applyAlignment="1">
      <alignment wrapText="1"/>
    </xf>
    <xf numFmtId="0" fontId="152" fillId="0" borderId="11" xfId="652" applyFont="1" applyFill="1" applyBorder="1" applyAlignment="1">
      <alignment horizontal="right" wrapText="1"/>
    </xf>
    <xf numFmtId="0" fontId="152" fillId="0" borderId="11" xfId="652" applyNumberFormat="1" applyFont="1" applyFill="1" applyBorder="1" applyAlignment="1">
      <alignment wrapText="1"/>
    </xf>
    <xf numFmtId="0" fontId="46" fillId="8" borderId="1" xfId="0" applyFont="1" applyFill="1" applyBorder="1" applyAlignment="1">
      <alignment horizontal="center" vertical="center" wrapText="1"/>
    </xf>
    <xf numFmtId="0" fontId="46" fillId="4" borderId="17" xfId="0" applyFont="1" applyFill="1" applyBorder="1" applyAlignment="1">
      <alignment horizontal="centerContinuous" vertical="center" wrapText="1"/>
    </xf>
    <xf numFmtId="0" fontId="46" fillId="4" borderId="12" xfId="0" applyFont="1" applyFill="1" applyBorder="1" applyAlignment="1">
      <alignment horizontal="centerContinuous" vertical="center" wrapText="1"/>
    </xf>
    <xf numFmtId="3" fontId="59" fillId="4" borderId="1" xfId="0" applyNumberFormat="1" applyFont="1" applyFill="1" applyBorder="1"/>
    <xf numFmtId="2" fontId="54" fillId="4" borderId="1" xfId="0" applyNumberFormat="1" applyFont="1" applyFill="1" applyBorder="1" applyAlignment="1">
      <alignment horizontal="center" vertical="center" wrapText="1"/>
    </xf>
    <xf numFmtId="0" fontId="46" fillId="4" borderId="5" xfId="0" applyFont="1" applyFill="1" applyBorder="1" applyAlignment="1">
      <alignment horizontal="centerContinuous" vertical="center" wrapText="1"/>
    </xf>
    <xf numFmtId="3" fontId="59" fillId="4" borderId="1" xfId="0" applyNumberFormat="1" applyFont="1" applyFill="1" applyBorder="1" applyAlignment="1">
      <alignment vertical="center"/>
    </xf>
    <xf numFmtId="183" fontId="0" fillId="0" borderId="0" xfId="0" applyNumberFormat="1"/>
    <xf numFmtId="0" fontId="46" fillId="8" borderId="47" xfId="0" applyFont="1" applyFill="1" applyBorder="1" applyAlignment="1">
      <alignment horizontal="center" vertical="center"/>
    </xf>
    <xf numFmtId="169" fontId="0" fillId="0" borderId="0" xfId="0" applyNumberFormat="1"/>
    <xf numFmtId="0" fontId="43" fillId="0" borderId="11" xfId="653" applyFont="1" applyFill="1" applyBorder="1" applyAlignment="1">
      <alignment wrapText="1"/>
    </xf>
    <xf numFmtId="0" fontId="43" fillId="0" borderId="11" xfId="653" applyFont="1" applyFill="1" applyBorder="1" applyAlignment="1">
      <alignment horizontal="right" wrapText="1"/>
    </xf>
    <xf numFmtId="0" fontId="43" fillId="0" borderId="11" xfId="653" applyNumberFormat="1" applyFont="1" applyFill="1" applyBorder="1" applyAlignment="1">
      <alignment wrapText="1"/>
    </xf>
    <xf numFmtId="1" fontId="46" fillId="64" borderId="1" xfId="0" applyNumberFormat="1" applyFont="1" applyFill="1" applyBorder="1" applyAlignment="1">
      <alignment horizontal="center" vertical="center"/>
    </xf>
    <xf numFmtId="184" fontId="62" fillId="0" borderId="1" xfId="654" applyNumberFormat="1" applyFont="1" applyFill="1" applyBorder="1" applyAlignment="1">
      <alignment horizontal="center" vertical="center"/>
    </xf>
    <xf numFmtId="0" fontId="31" fillId="0" borderId="1" xfId="0" applyFont="1" applyFill="1" applyBorder="1"/>
    <xf numFmtId="0" fontId="46" fillId="8" borderId="5" xfId="0" applyFont="1" applyFill="1" applyBorder="1" applyAlignment="1">
      <alignment vertical="center" wrapText="1"/>
    </xf>
    <xf numFmtId="0" fontId="47" fillId="0" borderId="0" xfId="0" applyFont="1" applyBorder="1"/>
    <xf numFmtId="10" fontId="47" fillId="0" borderId="0" xfId="0" applyNumberFormat="1" applyFont="1" applyBorder="1"/>
    <xf numFmtId="0" fontId="47" fillId="0" borderId="0" xfId="0" applyFont="1" applyFill="1" applyBorder="1"/>
    <xf numFmtId="43" fontId="34" fillId="0" borderId="1" xfId="654" applyFont="1" applyBorder="1" applyAlignment="1">
      <alignment horizontal="center"/>
    </xf>
    <xf numFmtId="0" fontId="155" fillId="0" borderId="11" xfId="655" applyFont="1" applyFill="1" applyBorder="1" applyAlignment="1">
      <alignment wrapText="1"/>
    </xf>
    <xf numFmtId="0" fontId="155" fillId="0" borderId="11" xfId="655" applyFont="1" applyFill="1" applyBorder="1" applyAlignment="1">
      <alignment horizontal="right" wrapText="1"/>
    </xf>
    <xf numFmtId="0" fontId="155" fillId="0" borderId="11" xfId="655" applyNumberFormat="1" applyFont="1" applyFill="1" applyBorder="1" applyAlignment="1">
      <alignment wrapText="1"/>
    </xf>
    <xf numFmtId="0" fontId="155" fillId="0" borderId="11" xfId="656" applyFont="1" applyFill="1" applyBorder="1" applyAlignment="1">
      <alignment wrapText="1"/>
    </xf>
    <xf numFmtId="0" fontId="155" fillId="0" borderId="11" xfId="656" applyFont="1" applyFill="1" applyBorder="1" applyAlignment="1">
      <alignment horizontal="right" wrapText="1"/>
    </xf>
    <xf numFmtId="0" fontId="155" fillId="0" borderId="11" xfId="656" applyNumberFormat="1" applyFont="1" applyFill="1" applyBorder="1" applyAlignment="1">
      <alignment wrapText="1"/>
    </xf>
    <xf numFmtId="0" fontId="0" fillId="0" borderId="1" xfId="0" applyNumberFormat="1" applyBorder="1"/>
    <xf numFmtId="0" fontId="0" fillId="0" borderId="1" xfId="0" pivotButton="1" applyBorder="1"/>
    <xf numFmtId="0" fontId="0" fillId="0" borderId="1" xfId="0" applyBorder="1" applyAlignment="1">
      <alignment horizontal="left" indent="1"/>
    </xf>
    <xf numFmtId="0" fontId="31" fillId="0" borderId="1" xfId="0" applyFont="1" applyBorder="1" applyAlignment="1">
      <alignment horizontal="center" vertical="center"/>
    </xf>
    <xf numFmtId="0" fontId="46" fillId="8" borderId="69" xfId="0" applyFont="1" applyFill="1" applyBorder="1" applyAlignment="1">
      <alignment horizontal="center" vertical="center"/>
    </xf>
    <xf numFmtId="0" fontId="55" fillId="3" borderId="0" xfId="0" applyFont="1" applyFill="1" applyAlignment="1">
      <alignment vertical="center"/>
    </xf>
    <xf numFmtId="0" fontId="46" fillId="8" borderId="26" xfId="0" applyFont="1" applyFill="1" applyBorder="1" applyAlignment="1">
      <alignment horizontal="center" vertical="center" wrapText="1"/>
    </xf>
    <xf numFmtId="3" fontId="34" fillId="0" borderId="26" xfId="0" applyNumberFormat="1" applyFont="1" applyFill="1" applyBorder="1" applyAlignment="1">
      <alignment horizontal="center" vertical="center"/>
    </xf>
    <xf numFmtId="3" fontId="47" fillId="4" borderId="26" xfId="0" applyNumberFormat="1" applyFont="1" applyFill="1" applyBorder="1" applyAlignment="1">
      <alignment horizontal="center" vertical="center"/>
    </xf>
    <xf numFmtId="3" fontId="0" fillId="0" borderId="26" xfId="0" applyNumberFormat="1" applyBorder="1" applyAlignment="1">
      <alignment horizontal="center" vertical="center"/>
    </xf>
    <xf numFmtId="3" fontId="0" fillId="0" borderId="28" xfId="0" applyNumberFormat="1" applyBorder="1" applyAlignment="1">
      <alignment horizontal="center" vertical="center"/>
    </xf>
    <xf numFmtId="0" fontId="155" fillId="0" borderId="11" xfId="657" applyFont="1" applyFill="1" applyBorder="1" applyAlignment="1">
      <alignment wrapText="1"/>
    </xf>
    <xf numFmtId="0" fontId="155" fillId="0" borderId="11" xfId="657" applyFont="1" applyFill="1" applyBorder="1" applyAlignment="1">
      <alignment horizontal="right" wrapText="1"/>
    </xf>
    <xf numFmtId="0" fontId="0" fillId="0" borderId="15" xfId="0" applyFill="1" applyBorder="1" applyAlignment="1"/>
    <xf numFmtId="0" fontId="31" fillId="0" borderId="15" xfId="0" applyFont="1" applyFill="1" applyBorder="1" applyAlignment="1">
      <alignment vertical="center"/>
    </xf>
    <xf numFmtId="0" fontId="0" fillId="0" borderId="15" xfId="0" applyFill="1" applyBorder="1" applyAlignment="1">
      <alignment horizontal="left"/>
    </xf>
    <xf numFmtId="1" fontId="31" fillId="0" borderId="15" xfId="6" applyNumberFormat="1" applyFont="1" applyFill="1" applyBorder="1" applyAlignment="1">
      <alignment horizontal="left"/>
    </xf>
    <xf numFmtId="0" fontId="31" fillId="0" borderId="15" xfId="0" applyFont="1" applyFill="1" applyBorder="1" applyAlignment="1"/>
    <xf numFmtId="1" fontId="37" fillId="0" borderId="27" xfId="0" applyNumberFormat="1" applyFont="1" applyFill="1" applyBorder="1" applyAlignment="1"/>
    <xf numFmtId="0" fontId="21" fillId="3" borderId="0" xfId="40" applyFill="1" applyBorder="1" applyAlignment="1"/>
    <xf numFmtId="0" fontId="151" fillId="3" borderId="0" xfId="40" applyFont="1" applyFill="1" applyBorder="1" applyAlignment="1"/>
    <xf numFmtId="0" fontId="21" fillId="3" borderId="0" xfId="40" applyFill="1" applyAlignment="1"/>
    <xf numFmtId="17" fontId="38" fillId="3" borderId="0" xfId="0" applyNumberFormat="1" applyFont="1" applyFill="1" applyBorder="1" applyAlignment="1">
      <alignment horizontal="center" wrapText="1"/>
    </xf>
    <xf numFmtId="0" fontId="1" fillId="0" borderId="0" xfId="40" applyFont="1"/>
    <xf numFmtId="0" fontId="21" fillId="0" borderId="0" xfId="40" applyAlignment="1">
      <alignment horizontal="left"/>
    </xf>
    <xf numFmtId="0" fontId="157" fillId="5" borderId="16" xfId="658" applyFont="1" applyFill="1" applyBorder="1" applyAlignment="1">
      <alignment horizontal="center"/>
    </xf>
    <xf numFmtId="0" fontId="157" fillId="0" borderId="11" xfId="658" applyFont="1" applyFill="1" applyBorder="1" applyAlignment="1">
      <alignment horizontal="right" wrapText="1"/>
    </xf>
    <xf numFmtId="0" fontId="157" fillId="0" borderId="11" xfId="658" applyNumberFormat="1" applyFont="1" applyFill="1" applyBorder="1" applyAlignment="1">
      <alignment wrapText="1"/>
    </xf>
    <xf numFmtId="0" fontId="157" fillId="5" borderId="16" xfId="659" applyFont="1" applyFill="1" applyBorder="1" applyAlignment="1">
      <alignment horizontal="center"/>
    </xf>
    <xf numFmtId="0" fontId="157" fillId="0" borderId="11" xfId="659" applyFont="1" applyFill="1" applyBorder="1" applyAlignment="1">
      <alignment wrapText="1"/>
    </xf>
    <xf numFmtId="0" fontId="157" fillId="0" borderId="11" xfId="659" applyFont="1" applyFill="1" applyBorder="1" applyAlignment="1">
      <alignment horizontal="right" wrapText="1"/>
    </xf>
    <xf numFmtId="0" fontId="157" fillId="5" borderId="16" xfId="660" applyFont="1" applyFill="1" applyBorder="1" applyAlignment="1">
      <alignment horizontal="center"/>
    </xf>
    <xf numFmtId="0" fontId="157" fillId="0" borderId="11" xfId="660" applyFont="1" applyFill="1" applyBorder="1" applyAlignment="1">
      <alignment wrapText="1"/>
    </xf>
    <xf numFmtId="0" fontId="157" fillId="0" borderId="11" xfId="660" applyFont="1" applyFill="1" applyBorder="1" applyAlignment="1">
      <alignment horizontal="right" wrapText="1"/>
    </xf>
    <xf numFmtId="0" fontId="157" fillId="0" borderId="11" xfId="660" applyNumberFormat="1" applyFont="1" applyFill="1" applyBorder="1" applyAlignment="1">
      <alignment wrapText="1"/>
    </xf>
    <xf numFmtId="0" fontId="157" fillId="5" borderId="16" xfId="661" applyFont="1" applyFill="1" applyBorder="1" applyAlignment="1">
      <alignment horizontal="center"/>
    </xf>
    <xf numFmtId="0" fontId="157" fillId="0" borderId="11" xfId="661" applyFont="1" applyFill="1" applyBorder="1" applyAlignment="1">
      <alignment wrapText="1"/>
    </xf>
    <xf numFmtId="0" fontId="157" fillId="0" borderId="11" xfId="661" applyFont="1" applyFill="1" applyBorder="1" applyAlignment="1">
      <alignment horizontal="right" wrapText="1"/>
    </xf>
    <xf numFmtId="0" fontId="157" fillId="0" borderId="11" xfId="661" applyNumberFormat="1" applyFont="1" applyFill="1" applyBorder="1" applyAlignment="1">
      <alignment wrapText="1"/>
    </xf>
    <xf numFmtId="0" fontId="157" fillId="5" borderId="16" xfId="662" applyFont="1" applyFill="1" applyBorder="1" applyAlignment="1">
      <alignment horizontal="center"/>
    </xf>
    <xf numFmtId="0" fontId="157" fillId="0" borderId="11" xfId="662" applyFont="1" applyFill="1" applyBorder="1" applyAlignment="1">
      <alignment wrapText="1"/>
    </xf>
    <xf numFmtId="0" fontId="157" fillId="0" borderId="11" xfId="662" applyFont="1" applyFill="1" applyBorder="1" applyAlignment="1">
      <alignment horizontal="right" wrapText="1"/>
    </xf>
    <xf numFmtId="0" fontId="62" fillId="0" borderId="20" xfId="40" applyFont="1" applyFill="1" applyBorder="1" applyAlignment="1">
      <alignment horizontal="center"/>
    </xf>
    <xf numFmtId="0" fontId="31" fillId="0" borderId="1" xfId="0" applyFont="1" applyBorder="1" applyAlignment="1">
      <alignment horizontal="center" vertical="center"/>
    </xf>
    <xf numFmtId="3" fontId="50" fillId="73" borderId="2" xfId="0" applyNumberFormat="1" applyFont="1" applyFill="1" applyBorder="1" applyAlignment="1">
      <alignment horizontal="center" vertical="center" wrapText="1"/>
    </xf>
    <xf numFmtId="3" fontId="50" fillId="73" borderId="3" xfId="0" applyNumberFormat="1" applyFont="1" applyFill="1" applyBorder="1" applyAlignment="1">
      <alignment horizontal="center" vertical="top" wrapText="1"/>
    </xf>
    <xf numFmtId="3" fontId="50" fillId="73" borderId="1" xfId="0" applyNumberFormat="1" applyFont="1" applyFill="1" applyBorder="1" applyAlignment="1">
      <alignment horizontal="center" vertical="center" wrapText="1"/>
    </xf>
    <xf numFmtId="3" fontId="50" fillId="73" borderId="5" xfId="0" applyNumberFormat="1" applyFont="1" applyFill="1" applyBorder="1" applyAlignment="1">
      <alignment horizontal="center" vertical="center" wrapText="1"/>
    </xf>
    <xf numFmtId="1" fontId="46" fillId="73" borderId="1" xfId="0" applyNumberFormat="1" applyFont="1" applyFill="1" applyBorder="1" applyAlignment="1">
      <alignment vertical="center" wrapText="1" shrinkToFit="1"/>
    </xf>
    <xf numFmtId="0" fontId="0" fillId="3" borderId="0" xfId="0" applyFill="1"/>
    <xf numFmtId="0" fontId="35" fillId="3" borderId="0" xfId="0" applyFont="1" applyFill="1" applyBorder="1"/>
    <xf numFmtId="0" fontId="0" fillId="3" borderId="0" xfId="0" applyFill="1" applyBorder="1"/>
    <xf numFmtId="0" fontId="0" fillId="3" borderId="0" xfId="0" applyFill="1" applyAlignment="1">
      <alignment vertical="center"/>
    </xf>
    <xf numFmtId="0" fontId="0" fillId="3" borderId="0" xfId="0" applyFill="1" applyAlignment="1">
      <alignment vertical="center" wrapText="1"/>
    </xf>
    <xf numFmtId="0" fontId="0" fillId="3" borderId="0" xfId="0" applyFill="1" applyBorder="1" applyAlignment="1">
      <alignment vertical="center"/>
    </xf>
    <xf numFmtId="0" fontId="52" fillId="73" borderId="33" xfId="0" applyFont="1" applyFill="1" applyBorder="1" applyAlignment="1">
      <alignment horizontal="centerContinuous"/>
    </xf>
    <xf numFmtId="0" fontId="46" fillId="73" borderId="0" xfId="0" applyFont="1" applyFill="1" applyBorder="1" applyAlignment="1">
      <alignment horizontal="center" vertical="center" wrapText="1"/>
    </xf>
    <xf numFmtId="0" fontId="52" fillId="73" borderId="33" xfId="0" applyFont="1" applyFill="1" applyBorder="1"/>
    <xf numFmtId="0" fontId="73" fillId="73" borderId="5" xfId="0" applyFont="1" applyFill="1" applyBorder="1" applyAlignment="1">
      <alignment horizontal="center" vertical="center" wrapText="1"/>
    </xf>
    <xf numFmtId="49" fontId="54" fillId="73" borderId="12" xfId="0" applyNumberFormat="1" applyFont="1" applyFill="1" applyBorder="1" applyAlignment="1">
      <alignment horizontal="center" vertical="center" wrapText="1"/>
    </xf>
    <xf numFmtId="49" fontId="73" fillId="73" borderId="0" xfId="0" applyNumberFormat="1" applyFont="1" applyFill="1" applyBorder="1" applyAlignment="1">
      <alignment horizontal="right" vertical="center" wrapText="1"/>
    </xf>
    <xf numFmtId="0" fontId="73" fillId="73" borderId="0" xfId="0" applyFont="1" applyFill="1" applyBorder="1" applyAlignment="1">
      <alignment horizontal="right" vertical="center" wrapText="1"/>
    </xf>
    <xf numFmtId="1" fontId="46" fillId="73" borderId="1" xfId="0" applyNumberFormat="1" applyFont="1" applyFill="1" applyBorder="1" applyAlignment="1">
      <alignment horizontal="center" vertical="center" wrapText="1" shrinkToFit="1"/>
    </xf>
    <xf numFmtId="3" fontId="46" fillId="73" borderId="5" xfId="0" applyNumberFormat="1" applyFont="1" applyFill="1" applyBorder="1" applyAlignment="1">
      <alignment horizontal="center" vertical="center"/>
    </xf>
    <xf numFmtId="3" fontId="46" fillId="73" borderId="15" xfId="0" applyNumberFormat="1" applyFont="1" applyFill="1" applyBorder="1" applyAlignment="1">
      <alignment horizontal="center" vertical="center"/>
    </xf>
    <xf numFmtId="10" fontId="46" fillId="73" borderId="26" xfId="9" applyNumberFormat="1" applyFont="1" applyFill="1" applyBorder="1" applyAlignment="1">
      <alignment horizontal="center" vertical="center"/>
    </xf>
    <xf numFmtId="10" fontId="46" fillId="73" borderId="5" xfId="0" applyNumberFormat="1" applyFont="1" applyFill="1" applyBorder="1" applyAlignment="1">
      <alignment horizontal="center" vertical="center" wrapText="1" shrinkToFit="1"/>
    </xf>
    <xf numFmtId="10" fontId="47" fillId="73" borderId="5" xfId="0" applyNumberFormat="1" applyFont="1" applyFill="1" applyBorder="1" applyAlignment="1">
      <alignment horizontal="center" vertical="center" wrapText="1" shrinkToFit="1"/>
    </xf>
    <xf numFmtId="3" fontId="46" fillId="73" borderId="1" xfId="0" applyNumberFormat="1" applyFont="1" applyFill="1" applyBorder="1" applyAlignment="1">
      <alignment horizontal="center" vertical="center"/>
    </xf>
    <xf numFmtId="182" fontId="160" fillId="73" borderId="1" xfId="0" applyNumberFormat="1" applyFont="1" applyFill="1" applyBorder="1" applyAlignment="1">
      <alignment horizontal="center" vertical="center" wrapText="1" shrinkToFit="1"/>
    </xf>
    <xf numFmtId="10" fontId="46" fillId="73" borderId="1" xfId="0" applyNumberFormat="1" applyFont="1" applyFill="1" applyBorder="1" applyAlignment="1">
      <alignment horizontal="center" vertical="center" wrapText="1" shrinkToFit="1"/>
    </xf>
    <xf numFmtId="0" fontId="31" fillId="3" borderId="0" xfId="0" applyFont="1" applyFill="1" applyAlignment="1">
      <alignment horizontal="center" vertical="center"/>
    </xf>
    <xf numFmtId="3" fontId="50" fillId="73" borderId="1" xfId="0" applyNumberFormat="1" applyFont="1" applyFill="1" applyBorder="1" applyAlignment="1">
      <alignment horizontal="center" vertical="center" wrapText="1"/>
    </xf>
    <xf numFmtId="3" fontId="50" fillId="73" borderId="5" xfId="0" applyNumberFormat="1" applyFont="1" applyFill="1" applyBorder="1" applyAlignment="1">
      <alignment horizontal="center" vertical="center" wrapText="1"/>
    </xf>
    <xf numFmtId="3" fontId="50" fillId="73" borderId="12" xfId="0" applyNumberFormat="1" applyFont="1" applyFill="1" applyBorder="1" applyAlignment="1">
      <alignment horizontal="center" vertical="center"/>
    </xf>
    <xf numFmtId="3" fontId="50" fillId="73" borderId="6" xfId="0" applyNumberFormat="1" applyFont="1" applyFill="1" applyBorder="1" applyAlignment="1">
      <alignment horizontal="center" vertical="center" wrapText="1"/>
    </xf>
    <xf numFmtId="3" fontId="50" fillId="73" borderId="15" xfId="0" applyNumberFormat="1" applyFont="1" applyFill="1" applyBorder="1" applyAlignment="1">
      <alignment horizontal="center" vertical="center" wrapText="1"/>
    </xf>
    <xf numFmtId="3" fontId="50" fillId="73" borderId="12" xfId="0" applyNumberFormat="1" applyFont="1" applyFill="1" applyBorder="1" applyAlignment="1">
      <alignment horizontal="center" vertical="center" wrapText="1"/>
    </xf>
    <xf numFmtId="3" fontId="50" fillId="73" borderId="3" xfId="0" applyNumberFormat="1" applyFont="1" applyFill="1" applyBorder="1" applyAlignment="1">
      <alignment horizontal="center" vertical="center" wrapText="1"/>
    </xf>
    <xf numFmtId="49" fontId="73" fillId="73" borderId="0" xfId="0" applyNumberFormat="1" applyFont="1" applyFill="1" applyBorder="1" applyAlignment="1">
      <alignment horizontal="right" vertical="center" wrapText="1"/>
    </xf>
    <xf numFmtId="0" fontId="73" fillId="73" borderId="1" xfId="0" applyFont="1" applyFill="1" applyBorder="1" applyAlignment="1">
      <alignment horizontal="center" vertical="center"/>
    </xf>
    <xf numFmtId="0" fontId="46" fillId="73" borderId="32" xfId="0" applyFont="1" applyFill="1" applyBorder="1" applyAlignment="1">
      <alignment horizontal="center" vertical="center" wrapText="1"/>
    </xf>
    <xf numFmtId="0" fontId="46" fillId="73" borderId="0" xfId="0" applyFont="1" applyFill="1" applyBorder="1" applyAlignment="1">
      <alignment horizontal="center" vertical="center" wrapText="1"/>
    </xf>
    <xf numFmtId="3" fontId="50" fillId="73" borderId="17" xfId="0" applyNumberFormat="1" applyFont="1" applyFill="1" applyBorder="1" applyAlignment="1">
      <alignment horizontal="center" vertical="center"/>
    </xf>
    <xf numFmtId="0" fontId="46" fillId="8" borderId="1" xfId="0" applyFont="1" applyFill="1" applyBorder="1" applyAlignment="1">
      <alignment horizontal="center" vertical="center" wrapText="1"/>
    </xf>
    <xf numFmtId="0" fontId="61" fillId="18" borderId="1" xfId="0" applyFont="1" applyFill="1" applyBorder="1" applyAlignment="1">
      <alignment horizontal="center" vertical="center"/>
    </xf>
    <xf numFmtId="0" fontId="46" fillId="8" borderId="8" xfId="0" applyFont="1" applyFill="1" applyBorder="1" applyAlignment="1">
      <alignment horizontal="center" vertical="center"/>
    </xf>
    <xf numFmtId="0" fontId="46" fillId="8" borderId="64" xfId="0" applyFont="1" applyFill="1" applyBorder="1" applyAlignment="1">
      <alignment horizontal="center" vertical="center"/>
    </xf>
    <xf numFmtId="3" fontId="59" fillId="8" borderId="5" xfId="0" applyNumberFormat="1" applyFont="1" applyFill="1" applyBorder="1" applyAlignment="1">
      <alignment horizontal="center" vertical="center"/>
    </xf>
    <xf numFmtId="3" fontId="59" fillId="8" borderId="12" xfId="0" applyNumberFormat="1" applyFont="1" applyFill="1" applyBorder="1" applyAlignment="1">
      <alignment horizontal="center" vertical="center"/>
    </xf>
    <xf numFmtId="0" fontId="61" fillId="6" borderId="1" xfId="0" applyFont="1" applyFill="1" applyBorder="1" applyAlignment="1">
      <alignment horizontal="center" vertical="center"/>
    </xf>
    <xf numFmtId="2" fontId="65" fillId="0" borderId="15" xfId="40" applyNumberFormat="1" applyFont="1" applyFill="1" applyBorder="1" applyAlignment="1">
      <alignment horizontal="center" vertical="center"/>
    </xf>
    <xf numFmtId="2" fontId="65" fillId="0" borderId="27" xfId="40" applyNumberFormat="1" applyFont="1" applyFill="1" applyBorder="1" applyAlignment="1">
      <alignment horizontal="center" vertical="center"/>
    </xf>
    <xf numFmtId="2" fontId="65" fillId="0" borderId="1" xfId="40" applyNumberFormat="1" applyFont="1" applyFill="1" applyBorder="1" applyAlignment="1">
      <alignment horizontal="center" vertical="center"/>
    </xf>
    <xf numFmtId="2" fontId="65" fillId="0" borderId="22" xfId="40" applyNumberFormat="1" applyFont="1" applyFill="1" applyBorder="1" applyAlignment="1">
      <alignment horizontal="center" vertical="center"/>
    </xf>
    <xf numFmtId="2" fontId="65" fillId="0" borderId="5" xfId="40" applyNumberFormat="1" applyFont="1" applyFill="1" applyBorder="1" applyAlignment="1">
      <alignment horizontal="center" vertical="center" wrapText="1"/>
    </xf>
    <xf numFmtId="2" fontId="65" fillId="0" borderId="41" xfId="40" applyNumberFormat="1" applyFont="1" applyFill="1" applyBorder="1" applyAlignment="1">
      <alignment horizontal="center" vertical="center" wrapText="1"/>
    </xf>
    <xf numFmtId="0" fontId="129" fillId="0" borderId="31" xfId="40" applyFont="1" applyFill="1" applyBorder="1" applyAlignment="1">
      <alignment horizontal="center" vertical="center" wrapText="1"/>
    </xf>
    <xf numFmtId="0" fontId="129" fillId="0" borderId="38" xfId="40" applyFont="1" applyFill="1" applyBorder="1" applyAlignment="1">
      <alignment horizontal="center" vertical="center" wrapText="1"/>
    </xf>
    <xf numFmtId="0" fontId="129" fillId="0" borderId="76" xfId="40" applyFont="1" applyFill="1" applyBorder="1" applyAlignment="1">
      <alignment horizontal="center" vertical="center" wrapText="1"/>
    </xf>
    <xf numFmtId="17" fontId="34" fillId="0" borderId="0" xfId="0" applyNumberFormat="1" applyFont="1" applyBorder="1" applyAlignment="1">
      <alignment horizontal="center" vertical="center" wrapText="1"/>
    </xf>
    <xf numFmtId="17" fontId="34" fillId="0" borderId="0" xfId="0" applyNumberFormat="1" applyFont="1" applyBorder="1" applyAlignment="1">
      <alignment horizontal="center" wrapText="1"/>
    </xf>
    <xf numFmtId="17" fontId="38" fillId="3" borderId="5" xfId="0" applyNumberFormat="1" applyFont="1" applyFill="1" applyBorder="1" applyAlignment="1">
      <alignment horizontal="center" vertical="center" wrapText="1"/>
    </xf>
    <xf numFmtId="17" fontId="38" fillId="3" borderId="17" xfId="0" applyNumberFormat="1" applyFont="1" applyFill="1" applyBorder="1" applyAlignment="1">
      <alignment horizontal="center" vertical="center" wrapText="1"/>
    </xf>
    <xf numFmtId="0" fontId="62" fillId="0" borderId="6" xfId="40" applyFont="1" applyFill="1" applyBorder="1" applyAlignment="1">
      <alignment horizontal="center"/>
    </xf>
    <xf numFmtId="0" fontId="62" fillId="0" borderId="34" xfId="40" applyFont="1" applyFill="1" applyBorder="1" applyAlignment="1">
      <alignment horizontal="center"/>
    </xf>
    <xf numFmtId="0" fontId="62" fillId="0" borderId="7" xfId="40" applyFont="1" applyFill="1" applyBorder="1" applyAlignment="1">
      <alignment horizontal="center"/>
    </xf>
    <xf numFmtId="0" fontId="62" fillId="0" borderId="35" xfId="40" applyFont="1" applyFill="1" applyBorder="1" applyAlignment="1">
      <alignment horizontal="center"/>
    </xf>
    <xf numFmtId="1" fontId="150" fillId="18" borderId="1" xfId="0" applyNumberFormat="1" applyFont="1" applyFill="1" applyBorder="1" applyAlignment="1">
      <alignment horizontal="center" vertical="center" shrinkToFit="1"/>
    </xf>
    <xf numFmtId="1" fontId="31" fillId="18" borderId="1" xfId="0" applyNumberFormat="1" applyFont="1" applyFill="1" applyBorder="1" applyAlignment="1">
      <alignment horizontal="center" vertical="center" shrinkToFit="1"/>
    </xf>
    <xf numFmtId="0" fontId="39" fillId="18" borderId="1" xfId="0" applyFont="1" applyFill="1" applyBorder="1" applyAlignment="1">
      <alignment horizontal="center" vertical="center"/>
    </xf>
    <xf numFmtId="0" fontId="129" fillId="0" borderId="44" xfId="40" applyFont="1" applyFill="1" applyBorder="1" applyAlignment="1">
      <alignment horizontal="center" vertical="center" wrapText="1"/>
    </xf>
    <xf numFmtId="0" fontId="129" fillId="0" borderId="75" xfId="40" applyFont="1" applyFill="1" applyBorder="1" applyAlignment="1">
      <alignment horizontal="center" vertical="center" wrapText="1"/>
    </xf>
    <xf numFmtId="17" fontId="34" fillId="0" borderId="0" xfId="0" applyNumberFormat="1" applyFont="1" applyBorder="1" applyAlignment="1">
      <alignment horizontal="center" vertical="center"/>
    </xf>
    <xf numFmtId="2" fontId="65" fillId="0" borderId="26" xfId="40" applyNumberFormat="1" applyFont="1" applyFill="1" applyBorder="1" applyAlignment="1">
      <alignment horizontal="center" vertical="center"/>
    </xf>
    <xf numFmtId="2" fontId="65" fillId="0" borderId="10" xfId="40" applyNumberFormat="1" applyFont="1" applyFill="1" applyBorder="1" applyAlignment="1">
      <alignment horizontal="center" vertical="center"/>
    </xf>
    <xf numFmtId="2" fontId="65" fillId="0" borderId="9" xfId="40" applyNumberFormat="1" applyFont="1" applyFill="1" applyBorder="1" applyAlignment="1">
      <alignment horizontal="right" vertical="center"/>
    </xf>
    <xf numFmtId="2" fontId="65" fillId="0" borderId="82" xfId="40" applyNumberFormat="1" applyFont="1" applyFill="1" applyBorder="1" applyAlignment="1">
      <alignment horizontal="right" vertical="center"/>
    </xf>
    <xf numFmtId="17" fontId="34" fillId="0" borderId="0" xfId="0" applyNumberFormat="1" applyFont="1" applyBorder="1" applyAlignment="1">
      <alignment horizontal="center"/>
    </xf>
    <xf numFmtId="0" fontId="62" fillId="0" borderId="40" xfId="40" applyFont="1" applyFill="1" applyBorder="1" applyAlignment="1">
      <alignment horizontal="center"/>
    </xf>
    <xf numFmtId="0" fontId="62" fillId="0" borderId="3" xfId="40" applyFont="1" applyFill="1" applyBorder="1" applyAlignment="1">
      <alignment horizontal="center"/>
    </xf>
    <xf numFmtId="0" fontId="76" fillId="0" borderId="5" xfId="0" applyFont="1" applyBorder="1" applyAlignment="1">
      <alignment horizontal="center" vertical="center"/>
    </xf>
    <xf numFmtId="0" fontId="76" fillId="0" borderId="12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17" fontId="44" fillId="0" borderId="1" xfId="0" applyNumberFormat="1" applyFont="1" applyFill="1" applyBorder="1" applyAlignment="1">
      <alignment horizontal="center" vertical="center" wrapText="1" shrinkToFit="1"/>
    </xf>
    <xf numFmtId="0" fontId="3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" fontId="44" fillId="18" borderId="1" xfId="0" applyNumberFormat="1" applyFont="1" applyFill="1" applyBorder="1" applyAlignment="1">
      <alignment horizontal="center" vertical="center" wrapText="1" shrinkToFit="1"/>
    </xf>
    <xf numFmtId="17" fontId="147" fillId="18" borderId="12" xfId="0" applyNumberFormat="1" applyFont="1" applyFill="1" applyBorder="1" applyAlignment="1">
      <alignment horizontal="center" vertical="center" wrapText="1" shrinkToFit="1"/>
    </xf>
    <xf numFmtId="17" fontId="44" fillId="18" borderId="12" xfId="0" applyNumberFormat="1" applyFont="1" applyFill="1" applyBorder="1" applyAlignment="1">
      <alignment horizontal="center" vertical="center" wrapText="1" shrinkToFit="1"/>
    </xf>
    <xf numFmtId="1" fontId="31" fillId="18" borderId="32" xfId="0" applyNumberFormat="1" applyFont="1" applyFill="1" applyBorder="1" applyAlignment="1">
      <alignment horizontal="center" vertical="center" shrinkToFit="1"/>
    </xf>
    <xf numFmtId="1" fontId="31" fillId="18" borderId="0" xfId="0" applyNumberFormat="1" applyFont="1" applyFill="1" applyBorder="1" applyAlignment="1">
      <alignment horizontal="center" vertical="center" shrinkToFit="1"/>
    </xf>
    <xf numFmtId="0" fontId="39" fillId="18" borderId="32" xfId="0" applyFont="1" applyFill="1" applyBorder="1" applyAlignment="1">
      <alignment horizontal="center" vertical="center"/>
    </xf>
    <xf numFmtId="0" fontId="39" fillId="18" borderId="0" xfId="0" applyFont="1" applyFill="1" applyBorder="1" applyAlignment="1">
      <alignment horizontal="center" vertical="center"/>
    </xf>
    <xf numFmtId="0" fontId="59" fillId="3" borderId="1" xfId="0" applyFont="1" applyFill="1" applyBorder="1" applyAlignment="1">
      <alignment horizontal="center" vertical="center"/>
    </xf>
    <xf numFmtId="0" fontId="58" fillId="12" borderId="6" xfId="0" applyFont="1" applyFill="1" applyBorder="1" applyAlignment="1">
      <alignment horizontal="center" vertical="center" wrapText="1" shrinkToFit="1"/>
    </xf>
    <xf numFmtId="0" fontId="58" fillId="12" borderId="34" xfId="0" applyFont="1" applyFill="1" applyBorder="1" applyAlignment="1">
      <alignment horizontal="center" vertical="center" wrapText="1" shrinkToFit="1"/>
    </xf>
    <xf numFmtId="0" fontId="58" fillId="12" borderId="35" xfId="0" applyFont="1" applyFill="1" applyBorder="1" applyAlignment="1">
      <alignment horizontal="center" vertical="center" wrapText="1" shrinkToFit="1"/>
    </xf>
    <xf numFmtId="0" fontId="56" fillId="8" borderId="5" xfId="0" applyFont="1" applyFill="1" applyBorder="1" applyAlignment="1">
      <alignment horizontal="center" vertical="center"/>
    </xf>
    <xf numFmtId="0" fontId="58" fillId="13" borderId="6" xfId="0" applyFont="1" applyFill="1" applyBorder="1" applyAlignment="1">
      <alignment horizontal="center" vertical="center" wrapText="1" shrinkToFit="1"/>
    </xf>
    <xf numFmtId="0" fontId="58" fillId="13" borderId="34" xfId="0" applyFont="1" applyFill="1" applyBorder="1" applyAlignment="1">
      <alignment horizontal="center" vertical="center" wrapText="1" shrinkToFit="1"/>
    </xf>
    <xf numFmtId="0" fontId="58" fillId="13" borderId="35" xfId="0" applyFont="1" applyFill="1" applyBorder="1" applyAlignment="1">
      <alignment horizontal="center" vertical="center" wrapText="1" shrinkToFit="1"/>
    </xf>
    <xf numFmtId="0" fontId="59" fillId="8" borderId="1" xfId="0" applyFont="1" applyFill="1" applyBorder="1" applyAlignment="1">
      <alignment horizontal="center" vertical="center"/>
    </xf>
    <xf numFmtId="0" fontId="58" fillId="15" borderId="72" xfId="0" applyFont="1" applyFill="1" applyBorder="1" applyAlignment="1">
      <alignment horizontal="center" vertical="center" wrapText="1" shrinkToFit="1"/>
    </xf>
    <xf numFmtId="0" fontId="58" fillId="15" borderId="73" xfId="0" applyFont="1" applyFill="1" applyBorder="1" applyAlignment="1">
      <alignment horizontal="center" vertical="center" wrapText="1" shrinkToFit="1"/>
    </xf>
    <xf numFmtId="0" fontId="58" fillId="15" borderId="65" xfId="0" applyFont="1" applyFill="1" applyBorder="1" applyAlignment="1">
      <alignment horizontal="center" vertical="center" wrapText="1" shrinkToFit="1"/>
    </xf>
    <xf numFmtId="0" fontId="58" fillId="72" borderId="49" xfId="0" applyFont="1" applyFill="1" applyBorder="1" applyAlignment="1">
      <alignment horizontal="center" vertical="center" wrapText="1" shrinkToFit="1"/>
    </xf>
    <xf numFmtId="0" fontId="58" fillId="72" borderId="50" xfId="0" applyFont="1" applyFill="1" applyBorder="1" applyAlignment="1">
      <alignment horizontal="center" vertical="center" wrapText="1" shrinkToFit="1"/>
    </xf>
    <xf numFmtId="0" fontId="58" fillId="72" borderId="80" xfId="0" applyFont="1" applyFill="1" applyBorder="1" applyAlignment="1">
      <alignment horizontal="center" vertical="center" wrapText="1" shrinkToFit="1"/>
    </xf>
    <xf numFmtId="0" fontId="58" fillId="14" borderId="6" xfId="0" applyFont="1" applyFill="1" applyBorder="1" applyAlignment="1">
      <alignment horizontal="center" vertical="center" wrapText="1" shrinkToFit="1"/>
    </xf>
    <xf numFmtId="0" fontId="58" fillId="14" borderId="34" xfId="0" applyFont="1" applyFill="1" applyBorder="1" applyAlignment="1">
      <alignment horizontal="center" vertical="center" wrapText="1" shrinkToFit="1"/>
    </xf>
    <xf numFmtId="0" fontId="58" fillId="14" borderId="35" xfId="0" applyFont="1" applyFill="1" applyBorder="1" applyAlignment="1">
      <alignment horizontal="center" vertical="center" wrapText="1" shrinkToFit="1"/>
    </xf>
    <xf numFmtId="0" fontId="58" fillId="18" borderId="6" xfId="0" applyFont="1" applyFill="1" applyBorder="1" applyAlignment="1">
      <alignment horizontal="center" vertical="center" wrapText="1" shrinkToFit="1"/>
    </xf>
    <xf numFmtId="0" fontId="58" fillId="18" borderId="34" xfId="0" applyFont="1" applyFill="1" applyBorder="1" applyAlignment="1">
      <alignment horizontal="center" vertical="center" wrapText="1" shrinkToFit="1"/>
    </xf>
    <xf numFmtId="0" fontId="58" fillId="18" borderId="35" xfId="0" applyFont="1" applyFill="1" applyBorder="1" applyAlignment="1">
      <alignment horizontal="center" vertical="center" wrapText="1" shrinkToFit="1"/>
    </xf>
    <xf numFmtId="0" fontId="58" fillId="61" borderId="6" xfId="0" applyFont="1" applyFill="1" applyBorder="1" applyAlignment="1">
      <alignment horizontal="center" vertical="center" wrapText="1" shrinkToFit="1"/>
    </xf>
    <xf numFmtId="0" fontId="58" fillId="61" borderId="34" xfId="0" applyFont="1" applyFill="1" applyBorder="1" applyAlignment="1">
      <alignment horizontal="center" vertical="center" wrapText="1" shrinkToFit="1"/>
    </xf>
    <xf numFmtId="0" fontId="58" fillId="61" borderId="35" xfId="0" applyFont="1" applyFill="1" applyBorder="1" applyAlignment="1">
      <alignment horizontal="center" vertical="center" wrapText="1" shrinkToFit="1"/>
    </xf>
    <xf numFmtId="0" fontId="58" fillId="67" borderId="29" xfId="0" applyFont="1" applyFill="1" applyBorder="1" applyAlignment="1">
      <alignment horizontal="center" vertical="center" wrapText="1" shrinkToFit="1"/>
    </xf>
    <xf numFmtId="0" fontId="58" fillId="67" borderId="30" xfId="0" applyFont="1" applyFill="1" applyBorder="1" applyAlignment="1">
      <alignment horizontal="center" vertical="center" wrapText="1" shrinkToFit="1"/>
    </xf>
    <xf numFmtId="0" fontId="58" fillId="6" borderId="24" xfId="0" applyFont="1" applyFill="1" applyBorder="1" applyAlignment="1">
      <alignment horizontal="center" vertical="center" wrapText="1" shrinkToFit="1"/>
    </xf>
    <xf numFmtId="0" fontId="58" fillId="6" borderId="25" xfId="0" applyFont="1" applyFill="1" applyBorder="1" applyAlignment="1">
      <alignment horizontal="center" vertical="center" wrapText="1" shrinkToFit="1"/>
    </xf>
    <xf numFmtId="0" fontId="39" fillId="0" borderId="5" xfId="0" applyFont="1" applyBorder="1" applyAlignment="1">
      <alignment horizontal="center" vertical="center"/>
    </xf>
    <xf numFmtId="0" fontId="39" fillId="0" borderId="12" xfId="0" applyFont="1" applyBorder="1" applyAlignment="1">
      <alignment horizontal="center" vertical="center"/>
    </xf>
    <xf numFmtId="0" fontId="58" fillId="6" borderId="6" xfId="0" applyFont="1" applyFill="1" applyBorder="1" applyAlignment="1">
      <alignment horizontal="center" vertical="center" wrapText="1" shrinkToFit="1"/>
    </xf>
    <xf numFmtId="0" fontId="58" fillId="6" borderId="34" xfId="0" applyFont="1" applyFill="1" applyBorder="1" applyAlignment="1">
      <alignment horizontal="center" vertical="center" wrapText="1" shrinkToFit="1"/>
    </xf>
    <xf numFmtId="0" fontId="58" fillId="6" borderId="35" xfId="0" applyFont="1" applyFill="1" applyBorder="1" applyAlignment="1">
      <alignment horizontal="center" vertical="center" wrapText="1" shrinkToFit="1"/>
    </xf>
    <xf numFmtId="0" fontId="58" fillId="15" borderId="6" xfId="0" applyFont="1" applyFill="1" applyBorder="1" applyAlignment="1">
      <alignment horizontal="center" vertical="center" wrapText="1" shrinkToFit="1"/>
    </xf>
    <xf numFmtId="0" fontId="58" fillId="15" borderId="34" xfId="0" applyFont="1" applyFill="1" applyBorder="1" applyAlignment="1">
      <alignment horizontal="center" vertical="center" wrapText="1" shrinkToFit="1"/>
    </xf>
    <xf numFmtId="0" fontId="58" fillId="15" borderId="35" xfId="0" applyFont="1" applyFill="1" applyBorder="1" applyAlignment="1">
      <alignment horizontal="center" vertical="center" wrapText="1" shrinkToFit="1"/>
    </xf>
    <xf numFmtId="0" fontId="58" fillId="71" borderId="6" xfId="0" applyFont="1" applyFill="1" applyBorder="1" applyAlignment="1">
      <alignment horizontal="center" vertical="center" wrapText="1" shrinkToFit="1"/>
    </xf>
    <xf numFmtId="0" fontId="58" fillId="71" borderId="34" xfId="0" applyFont="1" applyFill="1" applyBorder="1" applyAlignment="1">
      <alignment horizontal="center" vertical="center" wrapText="1" shrinkToFit="1"/>
    </xf>
    <xf numFmtId="0" fontId="58" fillId="71" borderId="7" xfId="0" applyFont="1" applyFill="1" applyBorder="1" applyAlignment="1">
      <alignment horizontal="center" vertical="center" wrapText="1" shrinkToFit="1"/>
    </xf>
    <xf numFmtId="0" fontId="58" fillId="71" borderId="35" xfId="0" applyFont="1" applyFill="1" applyBorder="1" applyAlignment="1">
      <alignment horizontal="center" vertical="center" wrapText="1" shrinkToFit="1"/>
    </xf>
    <xf numFmtId="0" fontId="58" fillId="67" borderId="6" xfId="0" applyFont="1" applyFill="1" applyBorder="1" applyAlignment="1">
      <alignment horizontal="center" vertical="center" wrapText="1" shrinkToFit="1"/>
    </xf>
    <xf numFmtId="0" fontId="58" fillId="67" borderId="34" xfId="0" applyFont="1" applyFill="1" applyBorder="1" applyAlignment="1">
      <alignment horizontal="center" vertical="center" wrapText="1" shrinkToFit="1"/>
    </xf>
    <xf numFmtId="0" fontId="58" fillId="67" borderId="35" xfId="0" applyFont="1" applyFill="1" applyBorder="1" applyAlignment="1">
      <alignment horizontal="center" vertical="center" wrapText="1" shrinkToFit="1"/>
    </xf>
    <xf numFmtId="0" fontId="58" fillId="71" borderId="72" xfId="0" applyFont="1" applyFill="1" applyBorder="1" applyAlignment="1">
      <alignment horizontal="center" vertical="center" wrapText="1" shrinkToFit="1"/>
    </xf>
    <xf numFmtId="0" fontId="58" fillId="71" borderId="73" xfId="0" applyFont="1" applyFill="1" applyBorder="1" applyAlignment="1">
      <alignment horizontal="center" vertical="center" wrapText="1" shrinkToFit="1"/>
    </xf>
    <xf numFmtId="0" fontId="58" fillId="71" borderId="65" xfId="0" applyFont="1" applyFill="1" applyBorder="1" applyAlignment="1">
      <alignment horizontal="center" vertical="center" wrapText="1" shrinkToFit="1"/>
    </xf>
    <xf numFmtId="0" fontId="58" fillId="6" borderId="29" xfId="0" applyFont="1" applyFill="1" applyBorder="1" applyAlignment="1">
      <alignment horizontal="center" vertical="center" wrapText="1" shrinkToFit="1"/>
    </xf>
    <xf numFmtId="0" fontId="58" fillId="6" borderId="30" xfId="0" applyFont="1" applyFill="1" applyBorder="1" applyAlignment="1">
      <alignment horizontal="center" vertical="center" wrapText="1" shrinkToFit="1"/>
    </xf>
    <xf numFmtId="0" fontId="58" fillId="6" borderId="31" xfId="0" applyFont="1" applyFill="1" applyBorder="1" applyAlignment="1">
      <alignment horizontal="center" vertical="center" wrapText="1" shrinkToFit="1"/>
    </xf>
    <xf numFmtId="0" fontId="58" fillId="13" borderId="7" xfId="0" applyFont="1" applyFill="1" applyBorder="1" applyAlignment="1">
      <alignment horizontal="center" vertical="center" wrapText="1" shrinkToFit="1"/>
    </xf>
    <xf numFmtId="0" fontId="58" fillId="7" borderId="66" xfId="0" applyFont="1" applyFill="1" applyBorder="1" applyAlignment="1">
      <alignment horizontal="center" vertical="center" wrapText="1" shrinkToFit="1"/>
    </xf>
    <xf numFmtId="0" fontId="58" fillId="7" borderId="34" xfId="0" applyFont="1" applyFill="1" applyBorder="1" applyAlignment="1">
      <alignment horizontal="center" vertical="center" wrapText="1" shrinkToFit="1"/>
    </xf>
    <xf numFmtId="0" fontId="58" fillId="7" borderId="7" xfId="0" applyFont="1" applyFill="1" applyBorder="1" applyAlignment="1">
      <alignment horizontal="center" vertical="center" wrapText="1" shrinkToFit="1"/>
    </xf>
    <xf numFmtId="0" fontId="46" fillId="66" borderId="17" xfId="0" applyFont="1" applyFill="1" applyBorder="1" applyAlignment="1">
      <alignment horizontal="center" vertical="center" wrapText="1"/>
    </xf>
    <xf numFmtId="0" fontId="46" fillId="66" borderId="12" xfId="0" applyFont="1" applyFill="1" applyBorder="1" applyAlignment="1">
      <alignment horizontal="center" vertical="center" wrapText="1"/>
    </xf>
    <xf numFmtId="0" fontId="46" fillId="8" borderId="72" xfId="631" applyFont="1" applyFill="1" applyBorder="1" applyAlignment="1">
      <alignment horizontal="center" vertical="center"/>
    </xf>
    <xf numFmtId="0" fontId="46" fillId="8" borderId="73" xfId="631" applyFont="1" applyFill="1" applyBorder="1" applyAlignment="1">
      <alignment horizontal="center" vertical="center"/>
    </xf>
    <xf numFmtId="0" fontId="46" fillId="8" borderId="65" xfId="631" applyFont="1" applyFill="1" applyBorder="1" applyAlignment="1">
      <alignment horizontal="center" vertical="center"/>
    </xf>
    <xf numFmtId="0" fontId="36" fillId="0" borderId="5" xfId="631" applyFont="1" applyFill="1" applyBorder="1" applyAlignment="1">
      <alignment horizontal="center" vertical="center"/>
    </xf>
    <xf numFmtId="180" fontId="46" fillId="8" borderId="29" xfId="631" applyNumberFormat="1" applyFont="1" applyFill="1" applyBorder="1" applyAlignment="1">
      <alignment horizontal="center" vertical="center" wrapText="1" shrinkToFit="1"/>
    </xf>
    <xf numFmtId="180" fontId="46" fillId="8" borderId="30" xfId="631" applyNumberFormat="1" applyFont="1" applyFill="1" applyBorder="1" applyAlignment="1">
      <alignment horizontal="center" vertical="center" wrapText="1" shrinkToFit="1"/>
    </xf>
    <xf numFmtId="180" fontId="46" fillId="8" borderId="31" xfId="631" applyNumberFormat="1" applyFont="1" applyFill="1" applyBorder="1" applyAlignment="1">
      <alignment horizontal="center" vertical="center" wrapText="1" shrinkToFit="1"/>
    </xf>
    <xf numFmtId="0" fontId="31" fillId="0" borderId="0" xfId="0" applyFont="1" applyAlignment="1">
      <alignment horizontal="center" vertical="center" wrapText="1"/>
    </xf>
    <xf numFmtId="49" fontId="34" fillId="0" borderId="13" xfId="0" applyNumberFormat="1" applyFont="1" applyBorder="1" applyAlignment="1">
      <alignment horizontal="center" wrapText="1"/>
    </xf>
    <xf numFmtId="0" fontId="34" fillId="0" borderId="0" xfId="0" applyFont="1" applyAlignment="1">
      <alignment horizontal="center" vertical="center" wrapText="1"/>
    </xf>
    <xf numFmtId="0" fontId="59" fillId="9" borderId="24" xfId="0" applyFont="1" applyFill="1" applyBorder="1" applyAlignment="1">
      <alignment horizontal="center" vertical="center"/>
    </xf>
    <xf numFmtId="0" fontId="59" fillId="9" borderId="25" xfId="0" applyFont="1" applyFill="1" applyBorder="1" applyAlignment="1">
      <alignment horizontal="center" vertical="center"/>
    </xf>
    <xf numFmtId="0" fontId="59" fillId="9" borderId="20" xfId="0" applyFont="1" applyFill="1" applyBorder="1" applyAlignment="1">
      <alignment horizontal="center" vertical="center"/>
    </xf>
    <xf numFmtId="0" fontId="106" fillId="0" borderId="44" xfId="14" applyFont="1" applyFill="1" applyBorder="1" applyAlignment="1">
      <alignment horizontal="center" vertical="center" wrapText="1"/>
    </xf>
    <xf numFmtId="0" fontId="106" fillId="0" borderId="75" xfId="14" applyFont="1" applyFill="1" applyBorder="1" applyAlignment="1">
      <alignment horizontal="center" vertical="center" wrapText="1"/>
    </xf>
    <xf numFmtId="3" fontId="105" fillId="0" borderId="14" xfId="0" applyNumberFormat="1" applyFont="1" applyFill="1" applyBorder="1" applyAlignment="1">
      <alignment horizontal="center" vertical="center" wrapText="1"/>
    </xf>
    <xf numFmtId="3" fontId="105" fillId="0" borderId="0" xfId="0" applyNumberFormat="1" applyFont="1" applyFill="1" applyBorder="1" applyAlignment="1">
      <alignment horizontal="center" vertical="center" wrapText="1"/>
    </xf>
    <xf numFmtId="3" fontId="105" fillId="0" borderId="13" xfId="0" applyNumberFormat="1" applyFont="1" applyFill="1" applyBorder="1" applyAlignment="1">
      <alignment horizontal="center" vertical="center" wrapText="1"/>
    </xf>
    <xf numFmtId="0" fontId="106" fillId="0" borderId="5" xfId="14" applyFont="1" applyFill="1" applyBorder="1" applyAlignment="1">
      <alignment horizontal="center" vertical="center" wrapText="1"/>
    </xf>
    <xf numFmtId="0" fontId="106" fillId="0" borderId="8" xfId="14" applyFont="1" applyFill="1" applyBorder="1" applyAlignment="1">
      <alignment horizontal="center" vertical="center" wrapText="1"/>
    </xf>
    <xf numFmtId="0" fontId="106" fillId="0" borderId="24" xfId="14" applyFont="1" applyFill="1" applyBorder="1" applyAlignment="1">
      <alignment horizontal="center" vertical="center" wrapText="1"/>
    </xf>
    <xf numFmtId="0" fontId="106" fillId="0" borderId="25" xfId="14" applyFont="1" applyFill="1" applyBorder="1" applyAlignment="1">
      <alignment horizontal="center" vertical="center" wrapText="1"/>
    </xf>
    <xf numFmtId="0" fontId="106" fillId="0" borderId="20" xfId="14" applyFont="1" applyFill="1" applyBorder="1" applyAlignment="1">
      <alignment horizontal="center" vertical="center" wrapText="1"/>
    </xf>
    <xf numFmtId="0" fontId="100" fillId="3" borderId="0" xfId="14" applyFont="1" applyFill="1" applyAlignment="1">
      <alignment horizontal="center"/>
    </xf>
    <xf numFmtId="0" fontId="75" fillId="3" borderId="0" xfId="14" applyFont="1" applyFill="1" applyAlignment="1">
      <alignment horizontal="center"/>
    </xf>
    <xf numFmtId="0" fontId="74" fillId="3" borderId="0" xfId="14" applyFont="1" applyFill="1" applyAlignment="1">
      <alignment horizontal="center"/>
    </xf>
    <xf numFmtId="17" fontId="74" fillId="3" borderId="0" xfId="14" applyNumberFormat="1" applyFont="1" applyFill="1" applyAlignment="1">
      <alignment horizontal="center" vertical="center"/>
    </xf>
    <xf numFmtId="0" fontId="101" fillId="0" borderId="13" xfId="14" applyFont="1" applyBorder="1" applyAlignment="1">
      <alignment horizontal="center" vertical="center" wrapText="1"/>
    </xf>
    <xf numFmtId="3" fontId="50" fillId="8" borderId="1" xfId="0" applyNumberFormat="1" applyFont="1" applyFill="1" applyBorder="1" applyAlignment="1">
      <alignment horizontal="center" vertical="center" wrapText="1"/>
    </xf>
    <xf numFmtId="0" fontId="106" fillId="62" borderId="2" xfId="14" applyFont="1" applyFill="1" applyBorder="1" applyAlignment="1">
      <alignment horizontal="center" vertical="center" wrapText="1"/>
    </xf>
    <xf numFmtId="0" fontId="106" fillId="62" borderId="4" xfId="14" applyFont="1" applyFill="1" applyBorder="1" applyAlignment="1">
      <alignment horizontal="center" vertical="center" wrapText="1"/>
    </xf>
    <xf numFmtId="0" fontId="106" fillId="62" borderId="3" xfId="14" applyFont="1" applyFill="1" applyBorder="1" applyAlignment="1">
      <alignment horizontal="center" vertical="center" wrapText="1"/>
    </xf>
    <xf numFmtId="3" fontId="38" fillId="62" borderId="8" xfId="568" applyNumberFormat="1" applyFont="1" applyFill="1" applyBorder="1" applyAlignment="1" applyProtection="1">
      <alignment horizontal="center" vertical="center"/>
    </xf>
    <xf numFmtId="3" fontId="38" fillId="62" borderId="14" xfId="568" applyNumberFormat="1" applyFont="1" applyFill="1" applyBorder="1" applyAlignment="1" applyProtection="1">
      <alignment horizontal="center" vertical="center"/>
    </xf>
    <xf numFmtId="3" fontId="38" fillId="62" borderId="64" xfId="568" applyNumberFormat="1" applyFont="1" applyFill="1" applyBorder="1" applyAlignment="1" applyProtection="1">
      <alignment horizontal="center" vertical="center"/>
    </xf>
    <xf numFmtId="3" fontId="38" fillId="62" borderId="19" xfId="568" applyNumberFormat="1" applyFont="1" applyFill="1" applyBorder="1" applyAlignment="1" applyProtection="1">
      <alignment horizontal="center" vertical="center"/>
    </xf>
    <xf numFmtId="3" fontId="38" fillId="62" borderId="13" xfId="568" applyNumberFormat="1" applyFont="1" applyFill="1" applyBorder="1" applyAlignment="1" applyProtection="1">
      <alignment horizontal="center" vertical="center"/>
    </xf>
    <xf numFmtId="3" fontId="38" fillId="62" borderId="18" xfId="568" applyNumberFormat="1" applyFont="1" applyFill="1" applyBorder="1" applyAlignment="1" applyProtection="1">
      <alignment horizontal="center" vertical="center"/>
    </xf>
    <xf numFmtId="0" fontId="38" fillId="62" borderId="2" xfId="568" applyFont="1" applyFill="1" applyBorder="1" applyAlignment="1">
      <alignment horizontal="center" vertical="center"/>
    </xf>
    <xf numFmtId="0" fontId="38" fillId="62" borderId="4" xfId="568" applyFont="1" applyFill="1" applyBorder="1" applyAlignment="1">
      <alignment horizontal="center" vertical="center"/>
    </xf>
    <xf numFmtId="0" fontId="106" fillId="62" borderId="1" xfId="14" applyFont="1" applyFill="1" applyBorder="1" applyAlignment="1">
      <alignment horizontal="center" vertical="center" wrapText="1"/>
    </xf>
    <xf numFmtId="0" fontId="33" fillId="0" borderId="0" xfId="0" applyFont="1" applyBorder="1" applyAlignment="1" applyProtection="1">
      <alignment vertical="top" wrapText="1" readingOrder="1"/>
      <protection locked="0"/>
    </xf>
    <xf numFmtId="0" fontId="0" fillId="0" borderId="0" xfId="0" applyBorder="1" applyAlignment="1" applyProtection="1">
      <alignment vertical="top" wrapText="1"/>
      <protection locked="0"/>
    </xf>
    <xf numFmtId="181" fontId="140" fillId="0" borderId="0" xfId="0" applyNumberFormat="1" applyFont="1" applyBorder="1" applyAlignment="1" applyProtection="1">
      <alignment horizontal="right" vertical="top" wrapText="1" readingOrder="1"/>
      <protection locked="0"/>
    </xf>
    <xf numFmtId="0" fontId="0" fillId="0" borderId="0" xfId="0" applyFill="1" applyAlignment="1" applyProtection="1">
      <alignment vertical="top" wrapText="1"/>
      <protection locked="0"/>
    </xf>
    <xf numFmtId="0" fontId="0" fillId="0" borderId="0" xfId="0" applyFill="1"/>
    <xf numFmtId="0" fontId="113" fillId="0" borderId="0" xfId="0" applyFont="1" applyAlignment="1" applyProtection="1">
      <alignment horizontal="center" vertical="center" wrapText="1" readingOrder="1"/>
      <protection locked="0"/>
    </xf>
  </cellXfs>
  <cellStyles count="663">
    <cellStyle name="#.##0,00" xfId="43"/>
    <cellStyle name="_CONTRATACION_ANTIOQUIA_14122009" xfId="1"/>
    <cellStyle name="_Estadistica_28042010" xfId="2"/>
    <cellStyle name="_ESTADISTICAS DE AGOSTO DE 2009" xfId="3"/>
    <cellStyle name="‡" xfId="580"/>
    <cellStyle name="20% - Accent1" xfId="44"/>
    <cellStyle name="20% - Accent1 2" xfId="581"/>
    <cellStyle name="20% - Accent2" xfId="45"/>
    <cellStyle name="20% - Accent2 2" xfId="582"/>
    <cellStyle name="20% - Accent3" xfId="46"/>
    <cellStyle name="20% - Accent3 2" xfId="583"/>
    <cellStyle name="20% - Accent4" xfId="47"/>
    <cellStyle name="20% - Accent4 2" xfId="584"/>
    <cellStyle name="20% - Accent5" xfId="48"/>
    <cellStyle name="20% - Accent5 2" xfId="585"/>
    <cellStyle name="20% - Accent6" xfId="49"/>
    <cellStyle name="20% - Accent6 2" xfId="586"/>
    <cellStyle name="20% - Énfasis1 2" xfId="50"/>
    <cellStyle name="20% - Énfasis1 3" xfId="51"/>
    <cellStyle name="20% - Énfasis1 4" xfId="52"/>
    <cellStyle name="20% - Énfasis2 2" xfId="53"/>
    <cellStyle name="20% - Énfasis2 3" xfId="54"/>
    <cellStyle name="20% - Énfasis2 4" xfId="55"/>
    <cellStyle name="20% - Énfasis3 2" xfId="56"/>
    <cellStyle name="20% - Énfasis3 3" xfId="57"/>
    <cellStyle name="20% - Énfasis3 4" xfId="58"/>
    <cellStyle name="20% - Énfasis4 2" xfId="59"/>
    <cellStyle name="20% - Énfasis4 3" xfId="60"/>
    <cellStyle name="20% - Énfasis4 4" xfId="61"/>
    <cellStyle name="20% - Énfasis5 2" xfId="62"/>
    <cellStyle name="20% - Énfasis5 3" xfId="63"/>
    <cellStyle name="20% - Énfasis6 2" xfId="64"/>
    <cellStyle name="20% - Énfasis6 3" xfId="65"/>
    <cellStyle name="20% - Énfasis6 4" xfId="66"/>
    <cellStyle name="40% - Accent1" xfId="67"/>
    <cellStyle name="40% - Accent1 2" xfId="587"/>
    <cellStyle name="40% - Accent2" xfId="68"/>
    <cellStyle name="40% - Accent2 2" xfId="588"/>
    <cellStyle name="40% - Accent3" xfId="69"/>
    <cellStyle name="40% - Accent3 2" xfId="589"/>
    <cellStyle name="40% - Accent4" xfId="70"/>
    <cellStyle name="40% - Accent4 2" xfId="590"/>
    <cellStyle name="40% - Accent5" xfId="71"/>
    <cellStyle name="40% - Accent5 2" xfId="591"/>
    <cellStyle name="40% - Accent6" xfId="72"/>
    <cellStyle name="40% - Accent6 2" xfId="592"/>
    <cellStyle name="40% - Énfasis1 2" xfId="73"/>
    <cellStyle name="40% - Énfasis1 3" xfId="74"/>
    <cellStyle name="40% - Énfasis1 4" xfId="75"/>
    <cellStyle name="40% - Énfasis2 2" xfId="76"/>
    <cellStyle name="40% - Énfasis2 3" xfId="77"/>
    <cellStyle name="40% - Énfasis3 2" xfId="78"/>
    <cellStyle name="40% - Énfasis3 3" xfId="79"/>
    <cellStyle name="40% - Énfasis3 4" xfId="80"/>
    <cellStyle name="40% - Énfasis4 2" xfId="81"/>
    <cellStyle name="40% - Énfasis4 3" xfId="82"/>
    <cellStyle name="40% - Énfasis4 4" xfId="83"/>
    <cellStyle name="40% - Énfasis5 2" xfId="84"/>
    <cellStyle name="40% - Énfasis5 3" xfId="85"/>
    <cellStyle name="40% - Énfasis5 4" xfId="86"/>
    <cellStyle name="40% - Énfasis6 2" xfId="87"/>
    <cellStyle name="40% - Énfasis6 3" xfId="88"/>
    <cellStyle name="40% - Énfasis6 4" xfId="89"/>
    <cellStyle name="60% - Accent1" xfId="90"/>
    <cellStyle name="60% - Accent2" xfId="91"/>
    <cellStyle name="60% - Accent3" xfId="92"/>
    <cellStyle name="60% - Accent4" xfId="93"/>
    <cellStyle name="60% - Accent5" xfId="94"/>
    <cellStyle name="60% - Accent6" xfId="95"/>
    <cellStyle name="60% - Énfasis1 2" xfId="96"/>
    <cellStyle name="60% - Énfasis2 2" xfId="97"/>
    <cellStyle name="60% - Énfasis3 2" xfId="98"/>
    <cellStyle name="60% - Énfasis4 2" xfId="99"/>
    <cellStyle name="60% - Énfasis5 2" xfId="100"/>
    <cellStyle name="60% - Énfasis6 2" xfId="101"/>
    <cellStyle name="Accent1" xfId="102"/>
    <cellStyle name="Accent2" xfId="103"/>
    <cellStyle name="Accent3" xfId="104"/>
    <cellStyle name="Accent4" xfId="105"/>
    <cellStyle name="Accent5" xfId="106"/>
    <cellStyle name="Accent6" xfId="107"/>
    <cellStyle name="Bad" xfId="108"/>
    <cellStyle name="Buena 2" xfId="109"/>
    <cellStyle name="Calculation" xfId="110"/>
    <cellStyle name="Cálculo 2" xfId="111"/>
    <cellStyle name="Celda de comprobación 2" xfId="112"/>
    <cellStyle name="Celda vinculada 2" xfId="113"/>
    <cellStyle name="Check Cell" xfId="114"/>
    <cellStyle name="Encabezado 4 2" xfId="115"/>
    <cellStyle name="Énfasis1 2" xfId="116"/>
    <cellStyle name="Énfasis2 2" xfId="117"/>
    <cellStyle name="Énfasis3 2" xfId="118"/>
    <cellStyle name="Énfasis4 2" xfId="119"/>
    <cellStyle name="Énfasis5 2" xfId="120"/>
    <cellStyle name="Énfasis6 2" xfId="121"/>
    <cellStyle name="Entrada 2" xfId="122"/>
    <cellStyle name="Estilo 1" xfId="4"/>
    <cellStyle name="Estilo 1 2" xfId="23"/>
    <cellStyle name="Euro" xfId="5"/>
    <cellStyle name="Euro 2" xfId="123"/>
    <cellStyle name="Euro 2 2" xfId="593"/>
    <cellStyle name="Euro 2 3" xfId="594"/>
    <cellStyle name="Euro 3" xfId="595"/>
    <cellStyle name="Explanatory Text" xfId="124"/>
    <cellStyle name="Good" xfId="125"/>
    <cellStyle name="Heading 1" xfId="126"/>
    <cellStyle name="Heading 2" xfId="127"/>
    <cellStyle name="Heading 3" xfId="128"/>
    <cellStyle name="Heading 4" xfId="129"/>
    <cellStyle name="Incorrecto 2" xfId="130"/>
    <cellStyle name="Input" xfId="131"/>
    <cellStyle name="Linked Cell" xfId="132"/>
    <cellStyle name="Millares" xfId="654" builtinId="3"/>
    <cellStyle name="Millares 10" xfId="596"/>
    <cellStyle name="Millares 11" xfId="597"/>
    <cellStyle name="Millares 16" xfId="598"/>
    <cellStyle name="Millares 17" xfId="599"/>
    <cellStyle name="Millares 18" xfId="600"/>
    <cellStyle name="Millares 19" xfId="601"/>
    <cellStyle name="Millares 2" xfId="9"/>
    <cellStyle name="Millares 2 10" xfId="133"/>
    <cellStyle name="Millares 2 11" xfId="134"/>
    <cellStyle name="Millares 2 12" xfId="135"/>
    <cellStyle name="Millares 2 13" xfId="136"/>
    <cellStyle name="Millares 2 14" xfId="137"/>
    <cellStyle name="Millares 2 15" xfId="138"/>
    <cellStyle name="Millares 2 16" xfId="139"/>
    <cellStyle name="Millares 2 17" xfId="140"/>
    <cellStyle name="Millares 2 18" xfId="141"/>
    <cellStyle name="Millares 2 19" xfId="142"/>
    <cellStyle name="Millares 2 2" xfId="143"/>
    <cellStyle name="Millares 2 2 2" xfId="602"/>
    <cellStyle name="Millares 2 20" xfId="144"/>
    <cellStyle name="Millares 2 21" xfId="145"/>
    <cellStyle name="Millares 2 22" xfId="146"/>
    <cellStyle name="Millares 2 23" xfId="147"/>
    <cellStyle name="Millares 2 24" xfId="148"/>
    <cellStyle name="Millares 2 25" xfId="149"/>
    <cellStyle name="Millares 2 26" xfId="150"/>
    <cellStyle name="Millares 2 3" xfId="151"/>
    <cellStyle name="Millares 2 4" xfId="152"/>
    <cellStyle name="Millares 2 5" xfId="153"/>
    <cellStyle name="Millares 2 6" xfId="154"/>
    <cellStyle name="Millares 2 7" xfId="155"/>
    <cellStyle name="Millares 2 8" xfId="156"/>
    <cellStyle name="Millares 2 9" xfId="157"/>
    <cellStyle name="Millares 2_COMPARATIVO FACTURACION 2011 CORREGIDO" xfId="158"/>
    <cellStyle name="Millares 20" xfId="603"/>
    <cellStyle name="Millares 21" xfId="604"/>
    <cellStyle name="Millares 22" xfId="605"/>
    <cellStyle name="Millares 23" xfId="606"/>
    <cellStyle name="Millares 24" xfId="607"/>
    <cellStyle name="Millares 25" xfId="608"/>
    <cellStyle name="Millares 26" xfId="609"/>
    <cellStyle name="Millares 27" xfId="610"/>
    <cellStyle name="Millares 28" xfId="611"/>
    <cellStyle name="Millares 29" xfId="612"/>
    <cellStyle name="Millares 3" xfId="11"/>
    <cellStyle name="Millares 3 10" xfId="159"/>
    <cellStyle name="Millares 3 11" xfId="160"/>
    <cellStyle name="Millares 3 12" xfId="161"/>
    <cellStyle name="Millares 3 13" xfId="162"/>
    <cellStyle name="Millares 3 14" xfId="163"/>
    <cellStyle name="Millares 3 15" xfId="164"/>
    <cellStyle name="Millares 3 16" xfId="165"/>
    <cellStyle name="Millares 3 17" xfId="166"/>
    <cellStyle name="Millares 3 18" xfId="167"/>
    <cellStyle name="Millares 3 19" xfId="168"/>
    <cellStyle name="Millares 3 2" xfId="29"/>
    <cellStyle name="Millares 3 20" xfId="169"/>
    <cellStyle name="Millares 3 21" xfId="170"/>
    <cellStyle name="Millares 3 22" xfId="171"/>
    <cellStyle name="Millares 3 23" xfId="172"/>
    <cellStyle name="Millares 3 24" xfId="173"/>
    <cellStyle name="Millares 3 25" xfId="174"/>
    <cellStyle name="Millares 3 26" xfId="175"/>
    <cellStyle name="Millares 3 3" xfId="176"/>
    <cellStyle name="Millares 3 4" xfId="177"/>
    <cellStyle name="Millares 3 5" xfId="178"/>
    <cellStyle name="Millares 3 6" xfId="179"/>
    <cellStyle name="Millares 3 7" xfId="180"/>
    <cellStyle name="Millares 3 8" xfId="181"/>
    <cellStyle name="Millares 3 9" xfId="182"/>
    <cellStyle name="Millares 30" xfId="613"/>
    <cellStyle name="Millares 31" xfId="614"/>
    <cellStyle name="Millares 4" xfId="183"/>
    <cellStyle name="Millares 4 10" xfId="184"/>
    <cellStyle name="Millares 4 11" xfId="185"/>
    <cellStyle name="Millares 4 12" xfId="186"/>
    <cellStyle name="Millares 4 13" xfId="187"/>
    <cellStyle name="Millares 4 14" xfId="188"/>
    <cellStyle name="Millares 4 15" xfId="189"/>
    <cellStyle name="Millares 4 16" xfId="190"/>
    <cellStyle name="Millares 4 17" xfId="191"/>
    <cellStyle name="Millares 4 18" xfId="192"/>
    <cellStyle name="Millares 4 19" xfId="193"/>
    <cellStyle name="Millares 4 2" xfId="194"/>
    <cellStyle name="Millares 4 20" xfId="195"/>
    <cellStyle name="Millares 4 21" xfId="196"/>
    <cellStyle name="Millares 4 22" xfId="197"/>
    <cellStyle name="Millares 4 23" xfId="198"/>
    <cellStyle name="Millares 4 24" xfId="199"/>
    <cellStyle name="Millares 4 25" xfId="200"/>
    <cellStyle name="Millares 4 26" xfId="201"/>
    <cellStyle name="Millares 4 3" xfId="202"/>
    <cellStyle name="Millares 4 4" xfId="203"/>
    <cellStyle name="Millares 4 5" xfId="204"/>
    <cellStyle name="Millares 4 6" xfId="205"/>
    <cellStyle name="Millares 4 7" xfId="206"/>
    <cellStyle name="Millares 4 8" xfId="207"/>
    <cellStyle name="Millares 4 9" xfId="208"/>
    <cellStyle name="Millares 5" xfId="209"/>
    <cellStyle name="Millares 5 10" xfId="210"/>
    <cellStyle name="Millares 5 11" xfId="211"/>
    <cellStyle name="Millares 5 12" xfId="212"/>
    <cellStyle name="Millares 5 13" xfId="213"/>
    <cellStyle name="Millares 5 14" xfId="214"/>
    <cellStyle name="Millares 5 15" xfId="215"/>
    <cellStyle name="Millares 5 16" xfId="216"/>
    <cellStyle name="Millares 5 17" xfId="217"/>
    <cellStyle name="Millares 5 18" xfId="218"/>
    <cellStyle name="Millares 5 19" xfId="219"/>
    <cellStyle name="Millares 5 2" xfId="220"/>
    <cellStyle name="Millares 5 20" xfId="221"/>
    <cellStyle name="Millares 5 21" xfId="222"/>
    <cellStyle name="Millares 5 22" xfId="223"/>
    <cellStyle name="Millares 5 23" xfId="224"/>
    <cellStyle name="Millares 5 24" xfId="225"/>
    <cellStyle name="Millares 5 25" xfId="226"/>
    <cellStyle name="Millares 5 26" xfId="227"/>
    <cellStyle name="Millares 5 3" xfId="228"/>
    <cellStyle name="Millares 5 4" xfId="229"/>
    <cellStyle name="Millares 5 5" xfId="230"/>
    <cellStyle name="Millares 5 6" xfId="231"/>
    <cellStyle name="Millares 5 7" xfId="232"/>
    <cellStyle name="Millares 5 8" xfId="233"/>
    <cellStyle name="Millares 5 9" xfId="234"/>
    <cellStyle name="Millares 6" xfId="235"/>
    <cellStyle name="Millares 6 10" xfId="236"/>
    <cellStyle name="Millares 6 11" xfId="237"/>
    <cellStyle name="Millares 6 12" xfId="238"/>
    <cellStyle name="Millares 6 13" xfId="239"/>
    <cellStyle name="Millares 6 14" xfId="240"/>
    <cellStyle name="Millares 6 15" xfId="241"/>
    <cellStyle name="Millares 6 16" xfId="242"/>
    <cellStyle name="Millares 6 17" xfId="243"/>
    <cellStyle name="Millares 6 18" xfId="244"/>
    <cellStyle name="Millares 6 19" xfId="245"/>
    <cellStyle name="Millares 6 2" xfId="246"/>
    <cellStyle name="Millares 6 20" xfId="247"/>
    <cellStyle name="Millares 6 21" xfId="248"/>
    <cellStyle name="Millares 6 22" xfId="249"/>
    <cellStyle name="Millares 6 23" xfId="250"/>
    <cellStyle name="Millares 6 24" xfId="251"/>
    <cellStyle name="Millares 6 25" xfId="252"/>
    <cellStyle name="Millares 6 26" xfId="253"/>
    <cellStyle name="Millares 6 3" xfId="254"/>
    <cellStyle name="Millares 6 4" xfId="255"/>
    <cellStyle name="Millares 6 5" xfId="256"/>
    <cellStyle name="Millares 6 6" xfId="257"/>
    <cellStyle name="Millares 6 7" xfId="258"/>
    <cellStyle name="Millares 6 8" xfId="259"/>
    <cellStyle name="Millares 6 9" xfId="260"/>
    <cellStyle name="Millares 7" xfId="615"/>
    <cellStyle name="Millares 8" xfId="261"/>
    <cellStyle name="Millares 8 10" xfId="262"/>
    <cellStyle name="Millares 8 11" xfId="263"/>
    <cellStyle name="Millares 8 12" xfId="264"/>
    <cellStyle name="Millares 8 13" xfId="265"/>
    <cellStyle name="Millares 8 14" xfId="266"/>
    <cellStyle name="Millares 8 15" xfId="267"/>
    <cellStyle name="Millares 8 16" xfId="268"/>
    <cellStyle name="Millares 8 17" xfId="269"/>
    <cellStyle name="Millares 8 18" xfId="270"/>
    <cellStyle name="Millares 8 19" xfId="271"/>
    <cellStyle name="Millares 8 2" xfId="272"/>
    <cellStyle name="Millares 8 20" xfId="273"/>
    <cellStyle name="Millares 8 21" xfId="274"/>
    <cellStyle name="Millares 8 22" xfId="275"/>
    <cellStyle name="Millares 8 23" xfId="276"/>
    <cellStyle name="Millares 8 24" xfId="277"/>
    <cellStyle name="Millares 8 25" xfId="278"/>
    <cellStyle name="Millares 8 26" xfId="279"/>
    <cellStyle name="Millares 8 3" xfId="280"/>
    <cellStyle name="Millares 8 4" xfId="281"/>
    <cellStyle name="Millares 8 5" xfId="282"/>
    <cellStyle name="Millares 8 6" xfId="283"/>
    <cellStyle name="Millares 8 7" xfId="284"/>
    <cellStyle name="Millares 8 8" xfId="285"/>
    <cellStyle name="Millares 8 9" xfId="286"/>
    <cellStyle name="Millares 9" xfId="616"/>
    <cellStyle name="Moneda 10" xfId="287"/>
    <cellStyle name="Moneda 11" xfId="288"/>
    <cellStyle name="Moneda 12" xfId="289"/>
    <cellStyle name="Moneda 13" xfId="290"/>
    <cellStyle name="Moneda 14" xfId="291"/>
    <cellStyle name="Moneda 15" xfId="292"/>
    <cellStyle name="Moneda 16" xfId="293"/>
    <cellStyle name="Moneda 17" xfId="294"/>
    <cellStyle name="Moneda 18" xfId="295"/>
    <cellStyle name="Moneda 19" xfId="296"/>
    <cellStyle name="Moneda 2" xfId="297"/>
    <cellStyle name="Moneda 20" xfId="298"/>
    <cellStyle name="Moneda 21" xfId="299"/>
    <cellStyle name="Moneda 22" xfId="300"/>
    <cellStyle name="Moneda 23" xfId="301"/>
    <cellStyle name="Moneda 24" xfId="302"/>
    <cellStyle name="Moneda 25" xfId="303"/>
    <cellStyle name="Moneda 26" xfId="304"/>
    <cellStyle name="Moneda 27" xfId="305"/>
    <cellStyle name="Moneda 28" xfId="306"/>
    <cellStyle name="Moneda 29" xfId="307"/>
    <cellStyle name="Moneda 3" xfId="308"/>
    <cellStyle name="Moneda 30" xfId="579"/>
    <cellStyle name="Moneda 4" xfId="309"/>
    <cellStyle name="Moneda 5" xfId="310"/>
    <cellStyle name="Moneda 6" xfId="311"/>
    <cellStyle name="Moneda 7" xfId="312"/>
    <cellStyle name="Moneda 8" xfId="313"/>
    <cellStyle name="Moneda 9" xfId="314"/>
    <cellStyle name="Neutral 2" xfId="315"/>
    <cellStyle name="Normal" xfId="0" builtinId="0"/>
    <cellStyle name="Normal 10" xfId="27"/>
    <cellStyle name="Normal 10 2" xfId="316"/>
    <cellStyle name="Normal 10 3" xfId="317"/>
    <cellStyle name="Normal 10_ABRIL 2011 DEFUNCIONES (15-06-2011)" xfId="318"/>
    <cellStyle name="Normal 11" xfId="39"/>
    <cellStyle name="Normal 11 2" xfId="319"/>
    <cellStyle name="Normal 11_defunciones 2011(13-04-2011)" xfId="320"/>
    <cellStyle name="Normal 12" xfId="40"/>
    <cellStyle name="Normal 12 2" xfId="321"/>
    <cellStyle name="Normal 12 3" xfId="632"/>
    <cellStyle name="Normal 12 3 2" xfId="634"/>
    <cellStyle name="Normal 12_defunciones 2011(13-04-2011)" xfId="322"/>
    <cellStyle name="Normal 13" xfId="323"/>
    <cellStyle name="Normal 13 2" xfId="324"/>
    <cellStyle name="Normal 13_ABRIL 2011 DEFUNCIONES (15-06-2011)" xfId="325"/>
    <cellStyle name="Normal 14" xfId="326"/>
    <cellStyle name="Normal 14 2" xfId="327"/>
    <cellStyle name="Normal 14_defunciones 2011(13-04-2011)" xfId="328"/>
    <cellStyle name="Normal 15" xfId="329"/>
    <cellStyle name="Normal 15 2" xfId="330"/>
    <cellStyle name="Normal 15_defunciones 2011(13-04-2011)" xfId="331"/>
    <cellStyle name="Normal 16" xfId="332"/>
    <cellStyle name="Normal 16 2" xfId="333"/>
    <cellStyle name="Normal 16_defunciones 2011(13-04-2011)" xfId="334"/>
    <cellStyle name="Normal 17" xfId="335"/>
    <cellStyle name="Normal 17 2" xfId="336"/>
    <cellStyle name="Normal 17_defunciones 2011(13-04-2011)" xfId="337"/>
    <cellStyle name="Normal 18" xfId="338"/>
    <cellStyle name="Normal 18 2" xfId="339"/>
    <cellStyle name="Normal 18_defunciones 2011(13-04-2011)" xfId="340"/>
    <cellStyle name="Normal 19" xfId="341"/>
    <cellStyle name="Normal 19 2" xfId="342"/>
    <cellStyle name="Normal 19_defunciones 2011(13-04-2011)" xfId="343"/>
    <cellStyle name="Normal 2" xfId="12"/>
    <cellStyle name="Normal 2 2" xfId="14"/>
    <cellStyle name="Normal 2 2 2" xfId="344"/>
    <cellStyle name="Normal 2 2 3" xfId="345"/>
    <cellStyle name="Normal 2 3" xfId="30"/>
    <cellStyle name="Normal 2 4" xfId="346"/>
    <cellStyle name="Normal 2 4 2" xfId="347"/>
    <cellStyle name="Normal 2 4 3" xfId="348"/>
    <cellStyle name="Normal 2 5" xfId="349"/>
    <cellStyle name="Normal 2 6" xfId="631"/>
    <cellStyle name="Normal 2_ABRIL 2011 DEFUNCIONES (15-06-2011)" xfId="350"/>
    <cellStyle name="Normal 20" xfId="351"/>
    <cellStyle name="Normal 20 2" xfId="352"/>
    <cellStyle name="Normal 20_defunciones 2011(13-04-2011)" xfId="353"/>
    <cellStyle name="Normal 21" xfId="354"/>
    <cellStyle name="Normal 21 2" xfId="355"/>
    <cellStyle name="Normal 21_defunciones 2011(13-04-2011)" xfId="356"/>
    <cellStyle name="Normal 22" xfId="357"/>
    <cellStyle name="Normal 22 2" xfId="358"/>
    <cellStyle name="Normal 22_defunciones 2011(13-04-2011)" xfId="359"/>
    <cellStyle name="Normal 23" xfId="360"/>
    <cellStyle name="Normal 23 2" xfId="361"/>
    <cellStyle name="Normal 23_defunciones 2011(13-04-2011)" xfId="362"/>
    <cellStyle name="Normal 24" xfId="363"/>
    <cellStyle name="Normal 24 2" xfId="364"/>
    <cellStyle name="Normal 24 3" xfId="365"/>
    <cellStyle name="Normal 25" xfId="366"/>
    <cellStyle name="Normal 25 2" xfId="367"/>
    <cellStyle name="Normal 26" xfId="368"/>
    <cellStyle name="Normal 26 2" xfId="369"/>
    <cellStyle name="Normal 27" xfId="370"/>
    <cellStyle name="Normal 27 2" xfId="371"/>
    <cellStyle name="Normal 28" xfId="372"/>
    <cellStyle name="Normal 28 2" xfId="373"/>
    <cellStyle name="Normal 29" xfId="374"/>
    <cellStyle name="Normal 29 2" xfId="375"/>
    <cellStyle name="Normal 3" xfId="16"/>
    <cellStyle name="Normal 3 2" xfId="31"/>
    <cellStyle name="Normal 30" xfId="376"/>
    <cellStyle name="Normal 31" xfId="377"/>
    <cellStyle name="Normal 32" xfId="378"/>
    <cellStyle name="Normal 33" xfId="379"/>
    <cellStyle name="Normal 34" xfId="380"/>
    <cellStyle name="Normal 35" xfId="381"/>
    <cellStyle name="Normal 36" xfId="382"/>
    <cellStyle name="Normal 37" xfId="383"/>
    <cellStyle name="Normal 38" xfId="384"/>
    <cellStyle name="Normal 39" xfId="571"/>
    <cellStyle name="Normal 4" xfId="18"/>
    <cellStyle name="Normal 4 10" xfId="617"/>
    <cellStyle name="Normal 4 2" xfId="32"/>
    <cellStyle name="Normal 4 2 2" xfId="385"/>
    <cellStyle name="Normal 4 3" xfId="386"/>
    <cellStyle name="Normal 4 4" xfId="41"/>
    <cellStyle name="Normal 4 5" xfId="387"/>
    <cellStyle name="Normal 4 6" xfId="618"/>
    <cellStyle name="Normal 4 7" xfId="619"/>
    <cellStyle name="Normal 4 8" xfId="620"/>
    <cellStyle name="Normal 4 9" xfId="621"/>
    <cellStyle name="Normal 4_defunciones 2011(13-04-2011)" xfId="388"/>
    <cellStyle name="Normal 40" xfId="635"/>
    <cellStyle name="Normal 41" xfId="638"/>
    <cellStyle name="Normal 42" xfId="646"/>
    <cellStyle name="Normal 43" xfId="647"/>
    <cellStyle name="Normal 44" xfId="648"/>
    <cellStyle name="Normal 45" xfId="649"/>
    <cellStyle name="Normal 5" xfId="19"/>
    <cellStyle name="Normal 5 2" xfId="33"/>
    <cellStyle name="Normal 5_defunciones 2011(13-04-2011)" xfId="389"/>
    <cellStyle name="Normal 6" xfId="20"/>
    <cellStyle name="Normal 6 2" xfId="34"/>
    <cellStyle name="Normal 6_defunciones 2011(13-04-2011)" xfId="390"/>
    <cellStyle name="Normal 7" xfId="21"/>
    <cellStyle name="Normal 7 2" xfId="24"/>
    <cellStyle name="Normal 7 3" xfId="25"/>
    <cellStyle name="Normal 7 3 2" xfId="36"/>
    <cellStyle name="Normal 7 4" xfId="22"/>
    <cellStyle name="Normal 7 4 2" xfId="35"/>
    <cellStyle name="Normal 7 4 3" xfId="569"/>
    <cellStyle name="Normal 7 4 3 2" xfId="573"/>
    <cellStyle name="Normal 7 4 3 2 2" xfId="575"/>
    <cellStyle name="Normal 7 4 3 2 2 2" xfId="576"/>
    <cellStyle name="Normal 7 4 3 2 2 2 2" xfId="625"/>
    <cellStyle name="Normal 7 4 3 2 2 2 2 2" xfId="627"/>
    <cellStyle name="Normal 7 4 3 2 2 2 3" xfId="628"/>
    <cellStyle name="Normal 7 4 3 2 2 2 3 2" xfId="639"/>
    <cellStyle name="Normal 7_defunciones 2011(13-04-2011)" xfId="391"/>
    <cellStyle name="Normal 8" xfId="26"/>
    <cellStyle name="Normal 8 2" xfId="37"/>
    <cellStyle name="Normal 8 2 2" xfId="622"/>
    <cellStyle name="Normal 8_defunciones 2011(13-04-2011)" xfId="392"/>
    <cellStyle name="Normal 9" xfId="28"/>
    <cellStyle name="Normal 9 2" xfId="38"/>
    <cellStyle name="Normal 9_defunciones 2011(13-04-2011)" xfId="393"/>
    <cellStyle name="Normal_1.COBERTURA  DANE_1" xfId="658"/>
    <cellStyle name="Normal_10. NIVEL-ZONA-GENERO" xfId="570"/>
    <cellStyle name="Normal_2.TOTAL EPS" xfId="630"/>
    <cellStyle name="Normal_2.TOTAL EPS_1" xfId="574"/>
    <cellStyle name="Normal_2.TOTAL EPS_2" xfId="626"/>
    <cellStyle name="Normal_2.TOTAL EPS_3" xfId="644"/>
    <cellStyle name="Normal_2.TOTAL EPS_4" xfId="640"/>
    <cellStyle name="Normal_2.TOTAL EPS_5" xfId="657"/>
    <cellStyle name="Normal_2.TOTAL EPS_6" xfId="659"/>
    <cellStyle name="Normal_3. Afiliados_ Mpio y EPS_1" xfId="633"/>
    <cellStyle name="Normal_3A. Afiliados_ Mpio_RS" xfId="641"/>
    <cellStyle name="Normal_3A. Afiliados_ Mpio_RS_1" xfId="642"/>
    <cellStyle name="Normal_3A. Afiliados_ Mpio_RS_2" xfId="643"/>
    <cellStyle name="Normal_3A. Afiliados_ Mpio_RS_3" xfId="653"/>
    <cellStyle name="Normal_3A. Afiliados_ Mpio_RS_4" xfId="650"/>
    <cellStyle name="Normal_3A. Afiliados_ Mpio_RS_5" xfId="660"/>
    <cellStyle name="Normal_3A. Afiliados_ Mpio_RS_6" xfId="652"/>
    <cellStyle name="Normal_3B. Afiliados_ Mpio_RC" xfId="636"/>
    <cellStyle name="Normal_3B. Afiliados_ Mpio_RC_1" xfId="651"/>
    <cellStyle name="Normal_3B. Afiliados_ Mpio_RC_2" xfId="655"/>
    <cellStyle name="Normal_3B. Afiliados_ Mpio_RC_3" xfId="661"/>
    <cellStyle name="Normal_afiliados subsidiado y contributivo 1999-2009" xfId="6"/>
    <cellStyle name="Normal_DATOS TD" xfId="572"/>
    <cellStyle name="Normal_DATOS TD_1" xfId="656"/>
    <cellStyle name="Normal_DATOS TD_2" xfId="662"/>
    <cellStyle name="Normal_DATOS TD_3" xfId="637"/>
    <cellStyle name="Normal_Hoja1" xfId="13"/>
    <cellStyle name="Normal_Hoja1 2" xfId="568"/>
    <cellStyle name="Normal_Hoja1_1" xfId="629"/>
    <cellStyle name="Normal_Hoja1_3" xfId="15"/>
    <cellStyle name="Normal_Hoja5" xfId="7"/>
    <cellStyle name="Normal_INFORME AFILIADOS 2001-2006 ACTUALIZADOS enero 2007" xfId="8"/>
    <cellStyle name="Normal_rpt_listadosubedadmunicipio 31 12 2010" xfId="42"/>
    <cellStyle name="Normal_TOTAL EPSS" xfId="17"/>
    <cellStyle name="Notas 10" xfId="394"/>
    <cellStyle name="Notas 100" xfId="395"/>
    <cellStyle name="Notas 101" xfId="396"/>
    <cellStyle name="Notas 102" xfId="397"/>
    <cellStyle name="Notas 103" xfId="398"/>
    <cellStyle name="Notas 104" xfId="399"/>
    <cellStyle name="Notas 105" xfId="400"/>
    <cellStyle name="Notas 106" xfId="401"/>
    <cellStyle name="Notas 107" xfId="402"/>
    <cellStyle name="Notas 108" xfId="403"/>
    <cellStyle name="Notas 109" xfId="404"/>
    <cellStyle name="Notas 11" xfId="405"/>
    <cellStyle name="Notas 110" xfId="406"/>
    <cellStyle name="Notas 111" xfId="407"/>
    <cellStyle name="Notas 112" xfId="408"/>
    <cellStyle name="Notas 113" xfId="409"/>
    <cellStyle name="Notas 114" xfId="410"/>
    <cellStyle name="Notas 115" xfId="411"/>
    <cellStyle name="Notas 116" xfId="412"/>
    <cellStyle name="Notas 117" xfId="413"/>
    <cellStyle name="Notas 118" xfId="414"/>
    <cellStyle name="Notas 119" xfId="415"/>
    <cellStyle name="Notas 12" xfId="416"/>
    <cellStyle name="Notas 120" xfId="417"/>
    <cellStyle name="Notas 121" xfId="418"/>
    <cellStyle name="Notas 122" xfId="419"/>
    <cellStyle name="Notas 123" xfId="420"/>
    <cellStyle name="Notas 124" xfId="421"/>
    <cellStyle name="Notas 125" xfId="422"/>
    <cellStyle name="Notas 126" xfId="423"/>
    <cellStyle name="Notas 127" xfId="424"/>
    <cellStyle name="Notas 128" xfId="425"/>
    <cellStyle name="Notas 129" xfId="426"/>
    <cellStyle name="Notas 13" xfId="427"/>
    <cellStyle name="Notas 130" xfId="428"/>
    <cellStyle name="Notas 131" xfId="429"/>
    <cellStyle name="Notas 132" xfId="430"/>
    <cellStyle name="Notas 133" xfId="431"/>
    <cellStyle name="Notas 134" xfId="432"/>
    <cellStyle name="Notas 135" xfId="433"/>
    <cellStyle name="Notas 136" xfId="434"/>
    <cellStyle name="Notas 137" xfId="435"/>
    <cellStyle name="Notas 138" xfId="436"/>
    <cellStyle name="Notas 139" xfId="437"/>
    <cellStyle name="Notas 14" xfId="438"/>
    <cellStyle name="Notas 140" xfId="439"/>
    <cellStyle name="Notas 141" xfId="440"/>
    <cellStyle name="Notas 142" xfId="441"/>
    <cellStyle name="Notas 143" xfId="442"/>
    <cellStyle name="Notas 144" xfId="443"/>
    <cellStyle name="Notas 145" xfId="444"/>
    <cellStyle name="Notas 146" xfId="445"/>
    <cellStyle name="Notas 147" xfId="446"/>
    <cellStyle name="Notas 148" xfId="447"/>
    <cellStyle name="Notas 149" xfId="448"/>
    <cellStyle name="Notas 15" xfId="449"/>
    <cellStyle name="Notas 150" xfId="450"/>
    <cellStyle name="Notas 151" xfId="451"/>
    <cellStyle name="Notas 152" xfId="452"/>
    <cellStyle name="Notas 153" xfId="453"/>
    <cellStyle name="Notas 154" xfId="454"/>
    <cellStyle name="Notas 155" xfId="455"/>
    <cellStyle name="Notas 156" xfId="456"/>
    <cellStyle name="Notas 157" xfId="457"/>
    <cellStyle name="Notas 158" xfId="458"/>
    <cellStyle name="Notas 16" xfId="459"/>
    <cellStyle name="Notas 17" xfId="460"/>
    <cellStyle name="Notas 18" xfId="461"/>
    <cellStyle name="Notas 19" xfId="462"/>
    <cellStyle name="Notas 2" xfId="463"/>
    <cellStyle name="Notas 2 2" xfId="464"/>
    <cellStyle name="Notas 2 3" xfId="465"/>
    <cellStyle name="Notas 2_ENTREGA 10 primeras Antioquia a 105" xfId="466"/>
    <cellStyle name="Notas 20" xfId="467"/>
    <cellStyle name="Notas 21" xfId="468"/>
    <cellStyle name="Notas 22" xfId="469"/>
    <cellStyle name="Notas 23" xfId="470"/>
    <cellStyle name="Notas 24" xfId="471"/>
    <cellStyle name="Notas 25" xfId="472"/>
    <cellStyle name="Notas 26" xfId="473"/>
    <cellStyle name="Notas 27" xfId="474"/>
    <cellStyle name="Notas 28" xfId="475"/>
    <cellStyle name="Notas 29" xfId="476"/>
    <cellStyle name="Notas 3" xfId="477"/>
    <cellStyle name="Notas 3 2" xfId="478"/>
    <cellStyle name="Notas 30" xfId="479"/>
    <cellStyle name="Notas 31" xfId="480"/>
    <cellStyle name="Notas 32" xfId="481"/>
    <cellStyle name="Notas 33" xfId="482"/>
    <cellStyle name="Notas 34" xfId="483"/>
    <cellStyle name="Notas 35" xfId="484"/>
    <cellStyle name="Notas 36" xfId="485"/>
    <cellStyle name="Notas 37" xfId="486"/>
    <cellStyle name="Notas 38" xfId="487"/>
    <cellStyle name="Notas 39" xfId="488"/>
    <cellStyle name="Notas 4" xfId="489"/>
    <cellStyle name="Notas 40" xfId="490"/>
    <cellStyle name="Notas 41" xfId="491"/>
    <cellStyle name="Notas 42" xfId="492"/>
    <cellStyle name="Notas 43" xfId="493"/>
    <cellStyle name="Notas 44" xfId="494"/>
    <cellStyle name="Notas 45" xfId="495"/>
    <cellStyle name="Notas 46" xfId="496"/>
    <cellStyle name="Notas 47" xfId="497"/>
    <cellStyle name="Notas 48" xfId="498"/>
    <cellStyle name="Notas 49" xfId="499"/>
    <cellStyle name="Notas 5" xfId="500"/>
    <cellStyle name="Notas 50" xfId="501"/>
    <cellStyle name="Notas 51" xfId="502"/>
    <cellStyle name="Notas 52" xfId="503"/>
    <cellStyle name="Notas 53" xfId="504"/>
    <cellStyle name="Notas 54" xfId="505"/>
    <cellStyle name="Notas 55" xfId="506"/>
    <cellStyle name="Notas 56" xfId="507"/>
    <cellStyle name="Notas 57" xfId="508"/>
    <cellStyle name="Notas 58" xfId="509"/>
    <cellStyle name="Notas 59" xfId="510"/>
    <cellStyle name="Notas 6" xfId="511"/>
    <cellStyle name="Notas 60" xfId="512"/>
    <cellStyle name="Notas 61" xfId="513"/>
    <cellStyle name="Notas 62" xfId="514"/>
    <cellStyle name="Notas 63" xfId="515"/>
    <cellStyle name="Notas 64" xfId="516"/>
    <cellStyle name="Notas 65" xfId="517"/>
    <cellStyle name="Notas 66" xfId="518"/>
    <cellStyle name="Notas 67" xfId="519"/>
    <cellStyle name="Notas 68" xfId="520"/>
    <cellStyle name="Notas 69" xfId="521"/>
    <cellStyle name="Notas 7" xfId="522"/>
    <cellStyle name="Notas 70" xfId="523"/>
    <cellStyle name="Notas 71" xfId="524"/>
    <cellStyle name="Notas 72" xfId="525"/>
    <cellStyle name="Notas 73" xfId="526"/>
    <cellStyle name="Notas 74" xfId="527"/>
    <cellStyle name="Notas 75" xfId="528"/>
    <cellStyle name="Notas 76" xfId="529"/>
    <cellStyle name="Notas 77" xfId="530"/>
    <cellStyle name="Notas 78" xfId="531"/>
    <cellStyle name="Notas 79" xfId="532"/>
    <cellStyle name="Notas 8" xfId="533"/>
    <cellStyle name="Notas 80" xfId="534"/>
    <cellStyle name="Notas 81" xfId="535"/>
    <cellStyle name="Notas 82" xfId="536"/>
    <cellStyle name="Notas 83" xfId="537"/>
    <cellStyle name="Notas 84" xfId="538"/>
    <cellStyle name="Notas 85" xfId="539"/>
    <cellStyle name="Notas 86" xfId="540"/>
    <cellStyle name="Notas 87" xfId="541"/>
    <cellStyle name="Notas 88" xfId="542"/>
    <cellStyle name="Notas 89" xfId="543"/>
    <cellStyle name="Notas 9" xfId="544"/>
    <cellStyle name="Notas 90" xfId="545"/>
    <cellStyle name="Notas 91" xfId="546"/>
    <cellStyle name="Notas 92" xfId="547"/>
    <cellStyle name="Notas 93" xfId="548"/>
    <cellStyle name="Notas 94" xfId="549"/>
    <cellStyle name="Notas 95" xfId="550"/>
    <cellStyle name="Notas 96" xfId="551"/>
    <cellStyle name="Notas 97" xfId="552"/>
    <cellStyle name="Notas 98" xfId="553"/>
    <cellStyle name="Notas 99" xfId="554"/>
    <cellStyle name="Note" xfId="555"/>
    <cellStyle name="Output" xfId="556"/>
    <cellStyle name="Porcentaje" xfId="645" builtinId="5"/>
    <cellStyle name="Porcentaje 2" xfId="577"/>
    <cellStyle name="Porcentaje 3" xfId="623"/>
    <cellStyle name="Porcentual 2" xfId="10"/>
    <cellStyle name="Porcentual 2 2" xfId="578"/>
    <cellStyle name="Porcentual 3" xfId="557"/>
    <cellStyle name="Porcentual 33" xfId="624"/>
    <cellStyle name="Salida 2" xfId="558"/>
    <cellStyle name="Texto de advertencia 2" xfId="559"/>
    <cellStyle name="Texto explicativo 2" xfId="560"/>
    <cellStyle name="Title" xfId="561"/>
    <cellStyle name="Título 1 2" xfId="562"/>
    <cellStyle name="Título 2 2" xfId="563"/>
    <cellStyle name="Título 3 2" xfId="564"/>
    <cellStyle name="Título 4" xfId="565"/>
    <cellStyle name="Total 2" xfId="566"/>
    <cellStyle name="Warning Text" xfId="567"/>
  </cellStyles>
  <dxfs count="36">
    <dxf>
      <font>
        <color rgb="FF9C0006"/>
      </font>
      <fill>
        <patternFill>
          <bgColor rgb="FFFFC7CE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6600"/>
      <color rgb="FF00CCFF"/>
      <color rgb="FF00CC00"/>
      <color rgb="FF362AD6"/>
      <color rgb="FF009900"/>
      <color rgb="FFFF0000"/>
      <color rgb="FFCCFFCC"/>
      <color rgb="FFFF9900"/>
      <color rgb="FFFFFF66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7.xml"/><Relationship Id="rId39" Type="http://schemas.openxmlformats.org/officeDocument/2006/relationships/pivotCacheDefinition" Target="pivotCache/pivotCacheDefinition3.xml"/><Relationship Id="rId21" Type="http://schemas.openxmlformats.org/officeDocument/2006/relationships/externalLink" Target="externalLinks/externalLink2.xml"/><Relationship Id="rId34" Type="http://schemas.openxmlformats.org/officeDocument/2006/relationships/externalLink" Target="externalLinks/externalLink15.xml"/><Relationship Id="rId42" Type="http://schemas.openxmlformats.org/officeDocument/2006/relationships/pivotCacheDefinition" Target="pivotCache/pivotCacheDefinition6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1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5.xml"/><Relationship Id="rId32" Type="http://schemas.openxmlformats.org/officeDocument/2006/relationships/externalLink" Target="externalLinks/externalLink13.xml"/><Relationship Id="rId37" Type="http://schemas.openxmlformats.org/officeDocument/2006/relationships/pivotCacheDefinition" Target="pivotCache/pivotCacheDefinition1.xml"/><Relationship Id="rId40" Type="http://schemas.openxmlformats.org/officeDocument/2006/relationships/pivotCacheDefinition" Target="pivotCache/pivotCacheDefinition4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4.xml"/><Relationship Id="rId28" Type="http://schemas.openxmlformats.org/officeDocument/2006/relationships/externalLink" Target="externalLinks/externalLink9.xml"/><Relationship Id="rId36" Type="http://schemas.openxmlformats.org/officeDocument/2006/relationships/externalLink" Target="externalLinks/externalLink1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2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Relationship Id="rId27" Type="http://schemas.openxmlformats.org/officeDocument/2006/relationships/externalLink" Target="externalLinks/externalLink8.xml"/><Relationship Id="rId30" Type="http://schemas.openxmlformats.org/officeDocument/2006/relationships/externalLink" Target="externalLinks/externalLink11.xml"/><Relationship Id="rId35" Type="http://schemas.openxmlformats.org/officeDocument/2006/relationships/externalLink" Target="externalLinks/externalLink16.xml"/><Relationship Id="rId43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6.xml"/><Relationship Id="rId33" Type="http://schemas.openxmlformats.org/officeDocument/2006/relationships/externalLink" Target="externalLinks/externalLink14.xml"/><Relationship Id="rId38" Type="http://schemas.openxmlformats.org/officeDocument/2006/relationships/pivotCacheDefinition" Target="pivotCache/pivotCacheDefinition2.xml"/><Relationship Id="rId46" Type="http://schemas.openxmlformats.org/officeDocument/2006/relationships/calcChain" Target="calcChain.xml"/><Relationship Id="rId20" Type="http://schemas.openxmlformats.org/officeDocument/2006/relationships/externalLink" Target="externalLinks/externalLink1.xml"/><Relationship Id="rId41" Type="http://schemas.openxmlformats.org/officeDocument/2006/relationships/pivotCacheDefinition" Target="pivotCache/pivotCacheDefinition5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CO"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AFILIADOS AL REGIMEN SUBSIDAIDO Y REGIMEN CONTRIBUTIVO, ANTIOQUIA, JUNIO DE 2008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AFILIADOS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'[ESTADISTICAS A  AGOSTO  2010 .xls]epss por mpio'!#¡REF!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825-4285-92B7-DA9A8C14AC29}"/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'[ESTADISTICAS A  AGOSTO  2010 .xls]epss por mpio'!#¡REF!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9687232"/>
        <c:axId val="279687792"/>
      </c:barChart>
      <c:catAx>
        <c:axId val="279687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CO"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79687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687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CO"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79687232"/>
        <c:crosses val="autoZero"/>
        <c:crossBetween val="between"/>
        <c:majorUnit val="100000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lang="es-CO"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0422" r="0.75000000000000422" t="1" header="0" footer="0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  <c:spPr>
        <a:solidFill>
          <a:schemeClr val="bg2"/>
        </a:solidFill>
      </c:spPr>
    </c:floor>
    <c:sideWall>
      <c:thickness val="0"/>
      <c:spPr>
        <a:solidFill>
          <a:schemeClr val="accent1">
            <a:lumMod val="20000"/>
            <a:lumOff val="80000"/>
          </a:schemeClr>
        </a:solidFill>
      </c:spPr>
    </c:sideWall>
    <c:backWall>
      <c:thickness val="0"/>
      <c:spPr>
        <a:solidFill>
          <a:schemeClr val="bg1"/>
        </a:solidFill>
      </c:spPr>
    </c:backWall>
    <c:plotArea>
      <c:layout>
        <c:manualLayout>
          <c:layoutTarget val="inner"/>
          <c:xMode val="edge"/>
          <c:yMode val="edge"/>
          <c:x val="0.17601718902784211"/>
          <c:y val="2.704729969641699E-2"/>
          <c:w val="0.82398281097215786"/>
          <c:h val="0.729976672782644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'3B. Afiliados_ Mpio_RC '!$BH$1</c:f>
              <c:strCache>
                <c:ptCount val="1"/>
                <c:pt idx="0">
                  <c:v>Municipios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0000FF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CAD-4367-A3E8-F74EBAE99E2F}"/>
              </c:ext>
            </c:extLst>
          </c:dPt>
          <c:dPt>
            <c:idx val="1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CAD-4367-A3E8-F74EBAE99E2F}"/>
              </c:ext>
            </c:extLst>
          </c:dPt>
          <c:dPt>
            <c:idx val="2"/>
            <c:invertIfNegative val="0"/>
            <c:bubble3D val="0"/>
            <c:spPr>
              <a:solidFill>
                <a:srgbClr val="008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CAD-4367-A3E8-F74EBAE99E2F}"/>
              </c:ext>
            </c:extLst>
          </c:dPt>
          <c:dPt>
            <c:idx val="3"/>
            <c:invertIfNegative val="0"/>
            <c:bubble3D val="0"/>
            <c:spPr>
              <a:solidFill>
                <a:srgbClr val="FFC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CAD-4367-A3E8-F74EBAE99E2F}"/>
              </c:ext>
            </c:extLst>
          </c:dPt>
          <c:dPt>
            <c:idx val="4"/>
            <c:invertIfNegative val="0"/>
            <c:bubble3D val="0"/>
            <c:spPr>
              <a:solidFill>
                <a:srgbClr val="00B0F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CAD-4367-A3E8-F74EBAE99E2F}"/>
              </c:ext>
            </c:extLst>
          </c:dPt>
          <c:dPt>
            <c:idx val="5"/>
            <c:invertIfNegative val="0"/>
            <c:bubble3D val="0"/>
            <c:spPr>
              <a:solidFill>
                <a:srgbClr val="FF66CC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3CAD-4367-A3E8-F74EBAE99E2F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3CAD-4367-A3E8-F74EBAE99E2F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3CAD-4367-A3E8-F74EBAE99E2F}"/>
              </c:ext>
            </c:extLst>
          </c:dPt>
          <c:dPt>
            <c:idx val="8"/>
            <c:invertIfNegative val="0"/>
            <c:bubble3D val="0"/>
            <c:spPr>
              <a:solidFill>
                <a:srgbClr val="FFCCFF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3CAD-4367-A3E8-F74EBAE99E2F}"/>
              </c:ext>
            </c:extLst>
          </c:dPt>
          <c:dPt>
            <c:idx val="9"/>
            <c:invertIfNegative val="0"/>
            <c:bubble3D val="0"/>
            <c:spPr>
              <a:solidFill>
                <a:srgbClr val="92D05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3CAD-4367-A3E8-F74EBAE99E2F}"/>
              </c:ext>
            </c:extLst>
          </c:dPt>
          <c:dLbls>
            <c:dLbl>
              <c:idx val="0"/>
              <c:layout>
                <c:manualLayout>
                  <c:x val="8.9726334679228349E-3"/>
                  <c:y val="3.6288839167752948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3CAD-4367-A3E8-F74EBAE99E2F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'3B. Afiliados_ Mpio_RC '!$BG$2:$BG$11</c:f>
              <c:strCache>
                <c:ptCount val="10"/>
                <c:pt idx="0">
                  <c:v>SURA.
</c:v>
                </c:pt>
                <c:pt idx="1">
                  <c:v>Coomeva S.A.</c:v>
                </c:pt>
                <c:pt idx="2">
                  <c:v>La Nueva EPS 
</c:v>
                </c:pt>
                <c:pt idx="3">
                  <c:v>Salud Total
</c:v>
                </c:pt>
                <c:pt idx="4">
                  <c:v>Medimás</c:v>
                </c:pt>
                <c:pt idx="5">
                  <c:v>Cruz Blanca 
</c:v>
                </c:pt>
                <c:pt idx="6">
                  <c:v>Sanitas S.A.
</c:v>
                </c:pt>
                <c:pt idx="7">
                  <c:v>Servicio Occidental 
</c:v>
                </c:pt>
                <c:pt idx="8">
                  <c:v>EPM 
</c:v>
                </c:pt>
                <c:pt idx="9">
                  <c:v>Fondo Ferrocarriles Nal 
</c:v>
                </c:pt>
              </c:strCache>
            </c:strRef>
          </c:cat>
          <c:val>
            <c:numRef>
              <c:f>'3B. Afiliados_ Mpio_RC '!$BH$2:$BH$11</c:f>
              <c:numCache>
                <c:formatCode>General</c:formatCode>
                <c:ptCount val="10"/>
                <c:pt idx="0">
                  <c:v>40</c:v>
                </c:pt>
                <c:pt idx="1">
                  <c:v>37</c:v>
                </c:pt>
                <c:pt idx="2">
                  <c:v>125</c:v>
                </c:pt>
                <c:pt idx="3">
                  <c:v>33</c:v>
                </c:pt>
                <c:pt idx="4">
                  <c:v>121</c:v>
                </c:pt>
                <c:pt idx="5">
                  <c:v>14</c:v>
                </c:pt>
                <c:pt idx="6">
                  <c:v>43</c:v>
                </c:pt>
                <c:pt idx="7">
                  <c:v>23</c:v>
                </c:pt>
                <c:pt idx="8">
                  <c:v>52</c:v>
                </c:pt>
                <c:pt idx="9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3CAD-4367-A3E8-F74EBAE99E2F}"/>
            </c:ext>
          </c:extLst>
        </c:ser>
        <c:ser>
          <c:idx val="1"/>
          <c:order val="1"/>
          <c:tx>
            <c:strRef>
              <c:f>'3B. Afiliados_ Mpio_RC '!$BI$1</c:f>
              <c:strCache>
                <c:ptCount val="1"/>
                <c:pt idx="0">
                  <c:v>% Participación</c:v>
                </c:pt>
              </c:strCache>
            </c:strRef>
          </c:tx>
          <c:spPr>
            <a:noFill/>
          </c:spPr>
          <c:invertIfNegative val="0"/>
          <c:dLbls>
            <c:delete val="1"/>
          </c:dLbls>
          <c:cat>
            <c:strRef>
              <c:f>'3B. Afiliados_ Mpio_RC '!$BG$2:$BG$11</c:f>
              <c:strCache>
                <c:ptCount val="10"/>
                <c:pt idx="0">
                  <c:v>SURA.
</c:v>
                </c:pt>
                <c:pt idx="1">
                  <c:v>Coomeva S.A.</c:v>
                </c:pt>
                <c:pt idx="2">
                  <c:v>La Nueva EPS 
</c:v>
                </c:pt>
                <c:pt idx="3">
                  <c:v>Salud Total
</c:v>
                </c:pt>
                <c:pt idx="4">
                  <c:v>Medimás</c:v>
                </c:pt>
                <c:pt idx="5">
                  <c:v>Cruz Blanca 
</c:v>
                </c:pt>
                <c:pt idx="6">
                  <c:v>Sanitas S.A.
</c:v>
                </c:pt>
                <c:pt idx="7">
                  <c:v>Servicio Occidental 
</c:v>
                </c:pt>
                <c:pt idx="8">
                  <c:v>EPM 
</c:v>
                </c:pt>
                <c:pt idx="9">
                  <c:v>Fondo Ferrocarriles Nal 
</c:v>
                </c:pt>
              </c:strCache>
            </c:strRef>
          </c:cat>
          <c:val>
            <c:numRef>
              <c:f>'3B. Afiliados_ Mpio_RC '!$BI$2:$BI$11</c:f>
              <c:numCache>
                <c:formatCode>0%</c:formatCode>
                <c:ptCount val="10"/>
                <c:pt idx="0">
                  <c:v>0.32</c:v>
                </c:pt>
                <c:pt idx="1">
                  <c:v>0.29599999999999999</c:v>
                </c:pt>
                <c:pt idx="2">
                  <c:v>1</c:v>
                </c:pt>
                <c:pt idx="3">
                  <c:v>0.26400000000000001</c:v>
                </c:pt>
                <c:pt idx="4">
                  <c:v>0.96799999999999997</c:v>
                </c:pt>
                <c:pt idx="5">
                  <c:v>0.112</c:v>
                </c:pt>
                <c:pt idx="6">
                  <c:v>0.34399999999999997</c:v>
                </c:pt>
                <c:pt idx="7">
                  <c:v>0.184</c:v>
                </c:pt>
                <c:pt idx="8">
                  <c:v>0.41599999999999998</c:v>
                </c:pt>
                <c:pt idx="9">
                  <c:v>9.6000000000000002E-2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3CAD-4367-A3E8-F74EBAE99E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273179904"/>
        <c:axId val="273180464"/>
        <c:axId val="0"/>
      </c:bar3DChart>
      <c:catAx>
        <c:axId val="273179904"/>
        <c:scaling>
          <c:orientation val="minMax"/>
        </c:scaling>
        <c:delete val="0"/>
        <c:axPos val="b"/>
        <c:numFmt formatCode="0.00" sourceLinked="0"/>
        <c:majorTickMark val="none"/>
        <c:minorTickMark val="none"/>
        <c:tickLblPos val="nextTo"/>
        <c:crossAx val="273180464"/>
        <c:crosses val="autoZero"/>
        <c:auto val="1"/>
        <c:lblAlgn val="ctr"/>
        <c:lblOffset val="100"/>
        <c:noMultiLvlLbl val="0"/>
      </c:catAx>
      <c:valAx>
        <c:axId val="27318046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Municipios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3.2951469301631411E-2"/>
              <c:y val="0.22201445015489157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273179904"/>
        <c:crosses val="autoZero"/>
        <c:crossBetween val="between"/>
      </c:valAx>
      <c:dTable>
        <c:showHorzBorder val="1"/>
        <c:showVertBorder val="1"/>
        <c:showOutline val="1"/>
        <c:showKeys val="0"/>
        <c:spPr>
          <a:noFill/>
        </c:spPr>
        <c:txPr>
          <a:bodyPr/>
          <a:lstStyle/>
          <a:p>
            <a:pPr rtl="0">
              <a:defRPr sz="700"/>
            </a:pPr>
            <a:endParaRPr lang="es-CO"/>
          </a:p>
        </c:txPr>
      </c:dTable>
      <c:spPr>
        <a:noFill/>
      </c:spPr>
    </c:plotArea>
    <c:plotVisOnly val="1"/>
    <c:dispBlanksAs val="gap"/>
    <c:showDLblsOverMax val="0"/>
  </c:chart>
  <c:spPr>
    <a:solidFill>
      <a:sysClr val="window" lastClr="FFFFFF"/>
    </a:solidFill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'4. Tendencia RS'!$DJ$31</c:f>
              <c:strCache>
                <c:ptCount val="1"/>
                <c:pt idx="0">
                  <c:v>2017</c:v>
                </c:pt>
              </c:strCache>
            </c:strRef>
          </c:tx>
          <c:spPr>
            <a:pattFill prst="smGrid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tx2"/>
              </a:solidFill>
            </a:ln>
          </c:spPr>
          <c:invertIfNegative val="0"/>
          <c:cat>
            <c:strRef>
              <c:f>'4. Tendencia RS'!$DI$32:$DI$43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'4. Tendencia RS'!$DJ$32:$DJ$43</c:f>
              <c:numCache>
                <c:formatCode>#,##0</c:formatCode>
                <c:ptCount val="12"/>
                <c:pt idx="0">
                  <c:v>2232694</c:v>
                </c:pt>
                <c:pt idx="1">
                  <c:v>2233776</c:v>
                </c:pt>
                <c:pt idx="2">
                  <c:v>2225416</c:v>
                </c:pt>
                <c:pt idx="3">
                  <c:v>2220016</c:v>
                </c:pt>
                <c:pt idx="4">
                  <c:v>2222102</c:v>
                </c:pt>
                <c:pt idx="5">
                  <c:v>2254060</c:v>
                </c:pt>
                <c:pt idx="6">
                  <c:v>2279330</c:v>
                </c:pt>
                <c:pt idx="7">
                  <c:v>2285762</c:v>
                </c:pt>
                <c:pt idx="8">
                  <c:v>2300364</c:v>
                </c:pt>
                <c:pt idx="9">
                  <c:v>2317897</c:v>
                </c:pt>
                <c:pt idx="10">
                  <c:v>2329926</c:v>
                </c:pt>
                <c:pt idx="11">
                  <c:v>2336079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F6E-4336-B27C-E767552C8C41}"/>
            </c:ext>
          </c:extLst>
        </c:ser>
        <c:ser>
          <c:idx val="1"/>
          <c:order val="1"/>
          <c:tx>
            <c:strRef>
              <c:f>'4. Tendencia RS'!$DK$31</c:f>
              <c:strCache>
                <c:ptCount val="1"/>
                <c:pt idx="0">
                  <c:v>2018</c:v>
                </c:pt>
              </c:strCache>
            </c:strRef>
          </c:tx>
          <c:spPr>
            <a:gradFill flip="none" rotWithShape="1">
              <a:gsLst>
                <a:gs pos="22000">
                  <a:srgbClr val="006600"/>
                </a:gs>
                <a:gs pos="52000">
                  <a:srgbClr val="009900"/>
                </a:gs>
                <a:gs pos="75000">
                  <a:srgbClr val="00CC00"/>
                </a:gs>
              </a:gsLst>
              <a:path path="circle">
                <a:fillToRect l="100000" t="100000"/>
              </a:path>
              <a:tileRect r="-100000" b="-100000"/>
            </a:gradFill>
          </c:spPr>
          <c:invertIfNegative val="0"/>
          <c:cat>
            <c:strRef>
              <c:f>'4. Tendencia RS'!$DI$32:$DI$43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'4. Tendencia RS'!$DK$32:$DK$43</c:f>
              <c:numCache>
                <c:formatCode>#,##0</c:formatCode>
                <c:ptCount val="12"/>
                <c:pt idx="0">
                  <c:v>2340997</c:v>
                </c:pt>
                <c:pt idx="1">
                  <c:v>2344891</c:v>
                </c:pt>
                <c:pt idx="2">
                  <c:v>2338251</c:v>
                </c:pt>
                <c:pt idx="3">
                  <c:v>2334826</c:v>
                </c:pt>
                <c:pt idx="4">
                  <c:v>2336036</c:v>
                </c:pt>
                <c:pt idx="5">
                  <c:v>2330983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F6E-4336-B27C-E767552C8C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09864640"/>
        <c:axId val="609865200"/>
        <c:axId val="0"/>
      </c:bar3DChart>
      <c:catAx>
        <c:axId val="609864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CO"/>
          </a:p>
        </c:txPr>
        <c:crossAx val="609865200"/>
        <c:crosses val="autoZero"/>
        <c:auto val="1"/>
        <c:lblAlgn val="ctr"/>
        <c:lblOffset val="100"/>
        <c:noMultiLvlLbl val="0"/>
      </c:catAx>
      <c:valAx>
        <c:axId val="6098652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609864640"/>
        <c:crosses val="autoZero"/>
        <c:crossBetween val="between"/>
      </c:valAx>
      <c:dTable>
        <c:showHorzBorder val="1"/>
        <c:showVertBorder val="1"/>
        <c:showOutline val="1"/>
        <c:showKeys val="0"/>
        <c:txPr>
          <a:bodyPr/>
          <a:lstStyle/>
          <a:p>
            <a:pPr rtl="0">
              <a:defRPr sz="700"/>
            </a:pPr>
            <a:endParaRPr lang="es-CO"/>
          </a:p>
        </c:txPr>
      </c:dTable>
    </c:plotArea>
    <c:legend>
      <c:legendPos val="r"/>
      <c:layout>
        <c:manualLayout>
          <c:xMode val="edge"/>
          <c:yMode val="edge"/>
          <c:x val="0.86305711517761352"/>
          <c:y val="0.61351939381964227"/>
          <c:w val="0.12890228491963743"/>
          <c:h val="0.1021569832847516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95000"/>
      </a:schemeClr>
    </a:solidFill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n-US" sz="1100" b="1" i="0" baseline="0">
                <a:effectLst/>
              </a:rPr>
              <a:t>TENDENCIA DE LA AFILIACION AL  RÉGIMEN  SUBSIDIADO EN EL  DEPARTAMENTO DE ANTIOQUIA</a:t>
            </a:r>
            <a:endParaRPr lang="es-CO" sz="1100">
              <a:effectLst/>
            </a:endParaRPr>
          </a:p>
          <a:p>
            <a:pPr>
              <a:defRPr sz="1100"/>
            </a:pPr>
            <a:r>
              <a:rPr lang="en-US" sz="1100" b="1" i="0" baseline="0">
                <a:effectLst/>
              </a:rPr>
              <a:t> 2017 Vs 2018</a:t>
            </a:r>
            <a:endParaRPr lang="es-CO" sz="1100">
              <a:effectLst/>
            </a:endParaRPr>
          </a:p>
          <a:p>
            <a:pPr>
              <a:defRPr sz="1100"/>
            </a:pPr>
            <a:endParaRPr lang="es-CO" sz="11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2017</c:v>
          </c:tx>
          <c:spPr>
            <a:ln w="34925">
              <a:solidFill>
                <a:srgbClr val="C00000"/>
              </a:solidFill>
            </a:ln>
          </c:spPr>
          <c:marker>
            <c:spPr>
              <a:solidFill>
                <a:srgbClr val="FF0000"/>
              </a:solidFill>
              <a:ln w="38100">
                <a:solidFill>
                  <a:srgbClr val="FF0000"/>
                </a:solidFill>
              </a:ln>
            </c:spPr>
          </c:marker>
          <c:cat>
            <c:strRef>
              <c:f>'4. Tendencia RS'!$DI$6:$DI$17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'4. Tendencia RS'!$DJ$6:$DJ$17</c:f>
              <c:numCache>
                <c:formatCode>#,##0</c:formatCode>
                <c:ptCount val="12"/>
                <c:pt idx="0">
                  <c:v>2232694</c:v>
                </c:pt>
                <c:pt idx="1">
                  <c:v>2233776</c:v>
                </c:pt>
                <c:pt idx="2">
                  <c:v>2225416</c:v>
                </c:pt>
                <c:pt idx="3">
                  <c:v>2220016</c:v>
                </c:pt>
                <c:pt idx="4">
                  <c:v>2222102</c:v>
                </c:pt>
                <c:pt idx="5">
                  <c:v>2254060</c:v>
                </c:pt>
                <c:pt idx="6">
                  <c:v>2279330</c:v>
                </c:pt>
                <c:pt idx="7">
                  <c:v>2285762</c:v>
                </c:pt>
                <c:pt idx="8">
                  <c:v>2300364</c:v>
                </c:pt>
                <c:pt idx="9">
                  <c:v>2317897</c:v>
                </c:pt>
                <c:pt idx="10">
                  <c:v>2329926</c:v>
                </c:pt>
                <c:pt idx="11">
                  <c:v>2336079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F2A-4C43-92B7-E45F8DEF965A}"/>
            </c:ext>
          </c:extLst>
        </c:ser>
        <c:ser>
          <c:idx val="1"/>
          <c:order val="1"/>
          <c:tx>
            <c:v>2018</c:v>
          </c:tx>
          <c:spPr>
            <a:ln w="44450">
              <a:solidFill>
                <a:srgbClr val="006600"/>
              </a:solidFill>
            </a:ln>
          </c:spPr>
          <c:marker>
            <c:symbol val="square"/>
            <c:size val="7"/>
            <c:spPr>
              <a:solidFill>
                <a:srgbClr val="006600"/>
              </a:solidFill>
            </c:spPr>
          </c:marker>
          <c:cat>
            <c:strRef>
              <c:f>'4. Tendencia RS'!$DI$6:$DI$17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'4. Tendencia RS'!$DK$6:$DK$17</c:f>
              <c:numCache>
                <c:formatCode>#,##0</c:formatCode>
                <c:ptCount val="12"/>
                <c:pt idx="0">
                  <c:v>2340997</c:v>
                </c:pt>
                <c:pt idx="1">
                  <c:v>2344891</c:v>
                </c:pt>
                <c:pt idx="2">
                  <c:v>2338251</c:v>
                </c:pt>
                <c:pt idx="3">
                  <c:v>2334826</c:v>
                </c:pt>
                <c:pt idx="4">
                  <c:v>2336036</c:v>
                </c:pt>
                <c:pt idx="5">
                  <c:v>2330983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F2A-4C43-92B7-E45F8DEF9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6298304"/>
        <c:axId val="546298864"/>
      </c:lineChart>
      <c:catAx>
        <c:axId val="5462983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46298864"/>
        <c:crosses val="autoZero"/>
        <c:auto val="1"/>
        <c:lblAlgn val="ctr"/>
        <c:lblOffset val="100"/>
        <c:noMultiLvlLbl val="0"/>
      </c:catAx>
      <c:valAx>
        <c:axId val="54629886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 de Afiliados</a:t>
                </a:r>
              </a:p>
            </c:rich>
          </c:tx>
          <c:layout>
            <c:manualLayout>
              <c:xMode val="edge"/>
              <c:yMode val="edge"/>
              <c:x val="6.634414011464476E-3"/>
              <c:y val="0.3351591350828807"/>
            </c:manualLayout>
          </c:layout>
          <c:overlay val="0"/>
        </c:title>
        <c:numFmt formatCode="#,##0" sourceLinked="1"/>
        <c:majorTickMark val="none"/>
        <c:minorTickMark val="none"/>
        <c:tickLblPos val="nextTo"/>
        <c:crossAx val="546298304"/>
        <c:crosses val="autoZero"/>
        <c:crossBetween val="between"/>
        <c:majorUnit val="20000"/>
      </c:valAx>
      <c:dTable>
        <c:showHorzBorder val="1"/>
        <c:showVertBorder val="1"/>
        <c:showOutline val="1"/>
        <c:showKeys val="0"/>
        <c:txPr>
          <a:bodyPr/>
          <a:lstStyle/>
          <a:p>
            <a:pPr rtl="0">
              <a:defRPr sz="800" b="1"/>
            </a:pPr>
            <a:endParaRPr lang="es-CO"/>
          </a:p>
        </c:txPr>
      </c:dTable>
    </c:plotArea>
    <c:legend>
      <c:legendPos val="r"/>
      <c:layout>
        <c:manualLayout>
          <c:xMode val="edge"/>
          <c:yMode val="edge"/>
          <c:x val="0.48454661714693137"/>
          <c:y val="0.68945635185467946"/>
          <c:w val="0.23697560543157808"/>
          <c:h val="5.764638165513479E-2"/>
        </c:manualLayout>
      </c:layout>
      <c:overlay val="0"/>
      <c:txPr>
        <a:bodyPr/>
        <a:lstStyle/>
        <a:p>
          <a:pPr>
            <a:defRPr sz="90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6818184402516466E-2"/>
          <c:y val="0.1401585067187601"/>
          <c:w val="0.87693914012491392"/>
          <c:h val="0.7462988016834605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'5A. Tendencia RC'!$BY$29</c:f>
              <c:strCache>
                <c:ptCount val="1"/>
                <c:pt idx="0">
                  <c:v>2017</c:v>
                </c:pt>
              </c:strCache>
            </c:strRef>
          </c:tx>
          <c:spPr>
            <a:pattFill prst="smGrid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tx2"/>
              </a:solidFill>
            </a:ln>
          </c:spPr>
          <c:invertIfNegative val="0"/>
          <c:cat>
            <c:strRef>
              <c:f>'5A. Tendencia RC'!$BX$30:$BX$41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'5A. Tendencia RC'!$BY$30:$BY$41</c:f>
              <c:numCache>
                <c:formatCode>#,##0</c:formatCode>
                <c:ptCount val="12"/>
                <c:pt idx="0">
                  <c:v>3648470</c:v>
                </c:pt>
                <c:pt idx="1">
                  <c:v>3611664</c:v>
                </c:pt>
                <c:pt idx="2">
                  <c:v>3686024</c:v>
                </c:pt>
                <c:pt idx="3">
                  <c:v>3662702</c:v>
                </c:pt>
                <c:pt idx="4">
                  <c:v>3629909</c:v>
                </c:pt>
                <c:pt idx="5">
                  <c:v>3644036</c:v>
                </c:pt>
                <c:pt idx="6">
                  <c:v>3654357</c:v>
                </c:pt>
                <c:pt idx="7">
                  <c:v>3670286</c:v>
                </c:pt>
                <c:pt idx="8">
                  <c:v>3682330</c:v>
                </c:pt>
                <c:pt idx="9">
                  <c:v>3688539</c:v>
                </c:pt>
                <c:pt idx="10">
                  <c:v>3691515</c:v>
                </c:pt>
                <c:pt idx="11">
                  <c:v>3699285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571-4972-8026-F9CC8D965FA0}"/>
            </c:ext>
          </c:extLst>
        </c:ser>
        <c:ser>
          <c:idx val="1"/>
          <c:order val="1"/>
          <c:tx>
            <c:strRef>
              <c:f>'5A. Tendencia RC'!$BZ$29</c:f>
              <c:strCache>
                <c:ptCount val="1"/>
                <c:pt idx="0">
                  <c:v>2018</c:v>
                </c:pt>
              </c:strCache>
            </c:strRef>
          </c:tx>
          <c:spPr>
            <a:gradFill flip="none" rotWithShape="1">
              <a:gsLst>
                <a:gs pos="22000">
                  <a:srgbClr val="006600"/>
                </a:gs>
                <a:gs pos="52000">
                  <a:srgbClr val="009900"/>
                </a:gs>
                <a:gs pos="75000">
                  <a:srgbClr val="00CC00"/>
                </a:gs>
              </a:gsLst>
              <a:path path="circle">
                <a:fillToRect l="100000" t="100000"/>
              </a:path>
              <a:tileRect r="-100000" b="-100000"/>
            </a:gradFill>
          </c:spPr>
          <c:invertIfNegative val="0"/>
          <c:cat>
            <c:strRef>
              <c:f>'5A. Tendencia RC'!$BX$30:$BX$41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'5A. Tendencia RC'!$BZ$30:$BZ$41</c:f>
              <c:numCache>
                <c:formatCode>#,##0</c:formatCode>
                <c:ptCount val="12"/>
                <c:pt idx="0">
                  <c:v>3680627</c:v>
                </c:pt>
                <c:pt idx="1">
                  <c:v>3678533</c:v>
                </c:pt>
                <c:pt idx="2">
                  <c:v>3710863</c:v>
                </c:pt>
                <c:pt idx="3">
                  <c:v>3715073</c:v>
                </c:pt>
                <c:pt idx="4">
                  <c:v>3717425</c:v>
                </c:pt>
                <c:pt idx="5">
                  <c:v>3726523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571-4972-8026-F9CC8D965F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6302784"/>
        <c:axId val="546303344"/>
        <c:axId val="0"/>
      </c:bar3DChart>
      <c:catAx>
        <c:axId val="546302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CO"/>
          </a:p>
        </c:txPr>
        <c:crossAx val="546303344"/>
        <c:crosses val="autoZero"/>
        <c:auto val="1"/>
        <c:lblAlgn val="ctr"/>
        <c:lblOffset val="100"/>
        <c:noMultiLvlLbl val="0"/>
      </c:catAx>
      <c:valAx>
        <c:axId val="5463033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546302784"/>
        <c:crosses val="autoZero"/>
        <c:crossBetween val="between"/>
        <c:majorUnit val="50000"/>
      </c:valAx>
      <c:dTable>
        <c:showHorzBorder val="1"/>
        <c:showVertBorder val="1"/>
        <c:showOutline val="1"/>
        <c:showKeys val="0"/>
        <c:txPr>
          <a:bodyPr/>
          <a:lstStyle/>
          <a:p>
            <a:pPr rtl="0">
              <a:defRPr sz="700"/>
            </a:pPr>
            <a:endParaRPr lang="es-CO"/>
          </a:p>
        </c:txPr>
      </c:dTable>
    </c:plotArea>
    <c:legend>
      <c:legendPos val="r"/>
      <c:layout>
        <c:manualLayout>
          <c:xMode val="edge"/>
          <c:yMode val="edge"/>
          <c:x val="0.86887443868112835"/>
          <c:y val="0.10942303338168675"/>
          <c:w val="0.12890228491963743"/>
          <c:h val="0.1021569832847516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95000"/>
      </a:schemeClr>
    </a:solidFill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n-US" sz="1100" b="1" i="0" baseline="0">
                <a:effectLst/>
              </a:rPr>
              <a:t>TENDENCIA DE LA AFILIACION AL  RÉGIMEN  CONTRIBUTIVO EN EL  DEPARTAMENTO DE ANTIOQUIA</a:t>
            </a:r>
            <a:endParaRPr lang="es-CO" sz="1100">
              <a:effectLst/>
            </a:endParaRPr>
          </a:p>
          <a:p>
            <a:pPr>
              <a:defRPr sz="1100"/>
            </a:pPr>
            <a:r>
              <a:rPr lang="en-US" sz="1100" b="1" i="0" baseline="0">
                <a:effectLst/>
              </a:rPr>
              <a:t> 2017 Vs 2018</a:t>
            </a:r>
            <a:endParaRPr lang="es-CO" sz="1100">
              <a:effectLst/>
            </a:endParaRPr>
          </a:p>
          <a:p>
            <a:pPr>
              <a:defRPr sz="1100"/>
            </a:pPr>
            <a:endParaRPr lang="es-CO" sz="1100"/>
          </a:p>
        </c:rich>
      </c:tx>
      <c:layout>
        <c:manualLayout>
          <c:xMode val="edge"/>
          <c:yMode val="edge"/>
          <c:x val="0.12032547618086141"/>
          <c:y val="1.3949425643382933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0278186108787428"/>
          <c:y val="3.2026489392341193E-2"/>
          <c:w val="0.88393144944279278"/>
          <c:h val="0.81225270676780537"/>
        </c:manualLayout>
      </c:layout>
      <c:lineChart>
        <c:grouping val="standard"/>
        <c:varyColors val="0"/>
        <c:ser>
          <c:idx val="0"/>
          <c:order val="0"/>
          <c:tx>
            <c:v>2017</c:v>
          </c:tx>
          <c:spPr>
            <a:ln w="38100">
              <a:solidFill>
                <a:schemeClr val="accent1"/>
              </a:solidFill>
            </a:ln>
          </c:spPr>
          <c:marker>
            <c:spPr>
              <a:ln w="12700">
                <a:solidFill>
                  <a:srgbClr val="FF0000"/>
                </a:solidFill>
              </a:ln>
            </c:spPr>
          </c:marker>
          <c:cat>
            <c:strRef>
              <c:f>'5A. Tendencia RC'!$BY$6:$BY$17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'5A. Tendencia RC'!$BZ$6:$BZ$17</c:f>
              <c:numCache>
                <c:formatCode>#,##0</c:formatCode>
                <c:ptCount val="12"/>
                <c:pt idx="0">
                  <c:v>3648470</c:v>
                </c:pt>
                <c:pt idx="1">
                  <c:v>3611664</c:v>
                </c:pt>
                <c:pt idx="2">
                  <c:v>3686024</c:v>
                </c:pt>
                <c:pt idx="3">
                  <c:v>3662702</c:v>
                </c:pt>
                <c:pt idx="4">
                  <c:v>3629909</c:v>
                </c:pt>
                <c:pt idx="5">
                  <c:v>3644036</c:v>
                </c:pt>
                <c:pt idx="6">
                  <c:v>3654357</c:v>
                </c:pt>
                <c:pt idx="7">
                  <c:v>3670286</c:v>
                </c:pt>
                <c:pt idx="8">
                  <c:v>3682330</c:v>
                </c:pt>
                <c:pt idx="9">
                  <c:v>3688539</c:v>
                </c:pt>
                <c:pt idx="10">
                  <c:v>3691515</c:v>
                </c:pt>
                <c:pt idx="11">
                  <c:v>3699285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903-4707-B6FC-1B5C3D8149DC}"/>
            </c:ext>
          </c:extLst>
        </c:ser>
        <c:ser>
          <c:idx val="1"/>
          <c:order val="1"/>
          <c:tx>
            <c:v>2018</c:v>
          </c:tx>
          <c:spPr>
            <a:ln w="38100">
              <a:solidFill>
                <a:srgbClr val="FF0000"/>
              </a:solidFill>
            </a:ln>
          </c:spPr>
          <c:marker>
            <c:symbol val="square"/>
            <c:size val="8"/>
            <c:spPr>
              <a:ln w="6350">
                <a:solidFill>
                  <a:schemeClr val="accent1"/>
                </a:solidFill>
              </a:ln>
            </c:spPr>
          </c:marker>
          <c:cat>
            <c:strRef>
              <c:f>'5A. Tendencia RC'!$BY$6:$BY$17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'5A. Tendencia RC'!$CA$6:$CA$17</c:f>
              <c:numCache>
                <c:formatCode>#,##0</c:formatCode>
                <c:ptCount val="12"/>
                <c:pt idx="0">
                  <c:v>3680627</c:v>
                </c:pt>
                <c:pt idx="1">
                  <c:v>3678533</c:v>
                </c:pt>
                <c:pt idx="2">
                  <c:v>3710863</c:v>
                </c:pt>
                <c:pt idx="3">
                  <c:v>3715073</c:v>
                </c:pt>
                <c:pt idx="4">
                  <c:v>3717425</c:v>
                </c:pt>
                <c:pt idx="5">
                  <c:v>3726523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903-4707-B6FC-1B5C3D8149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204176"/>
        <c:axId val="537204736"/>
      </c:lineChart>
      <c:catAx>
        <c:axId val="53720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537204736"/>
        <c:crosses val="autoZero"/>
        <c:auto val="1"/>
        <c:lblAlgn val="ctr"/>
        <c:lblOffset val="100"/>
        <c:noMultiLvlLbl val="0"/>
      </c:catAx>
      <c:valAx>
        <c:axId val="537204736"/>
        <c:scaling>
          <c:orientation val="minMax"/>
          <c:max val="3740000"/>
          <c:min val="3580000"/>
        </c:scaling>
        <c:delete val="0"/>
        <c:axPos val="l"/>
        <c:numFmt formatCode="#,##0" sourceLinked="1"/>
        <c:majorTickMark val="out"/>
        <c:minorTickMark val="none"/>
        <c:tickLblPos val="nextTo"/>
        <c:crossAx val="537204176"/>
        <c:crosses val="autoZero"/>
        <c:crossBetween val="between"/>
      </c:valAx>
      <c:dTable>
        <c:showHorzBorder val="1"/>
        <c:showVertBorder val="1"/>
        <c:showOutline val="1"/>
        <c:showKeys val="0"/>
        <c:txPr>
          <a:bodyPr/>
          <a:lstStyle/>
          <a:p>
            <a:pPr rtl="0">
              <a:defRPr sz="800" b="1"/>
            </a:pPr>
            <a:endParaRPr lang="es-CO"/>
          </a:p>
        </c:txPr>
      </c:dTable>
    </c:plotArea>
    <c:legend>
      <c:legendPos val="r"/>
      <c:layout>
        <c:manualLayout>
          <c:xMode val="edge"/>
          <c:yMode val="edge"/>
          <c:x val="0.29500241645413411"/>
          <c:y val="0.72045164885567758"/>
          <c:w val="0.30347674793415808"/>
          <c:h val="5.9305736329052922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6818184402516466E-2"/>
          <c:y val="0.1401585067187601"/>
          <c:w val="0.87693914012491392"/>
          <c:h val="0.7462988016834605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'5B. Tendencia REX'!$BA$29</c:f>
              <c:strCache>
                <c:ptCount val="1"/>
                <c:pt idx="0">
                  <c:v>2017</c:v>
                </c:pt>
              </c:strCache>
            </c:strRef>
          </c:tx>
          <c:spPr>
            <a:pattFill prst="smGrid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tx2"/>
              </a:solidFill>
            </a:ln>
          </c:spPr>
          <c:invertIfNegative val="0"/>
          <c:cat>
            <c:strRef>
              <c:f>'5B. Tendencia REX'!$AZ$30:$AZ$41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'5B. Tendencia REX'!$BA$30:$BA$41</c:f>
              <c:numCache>
                <c:formatCode>#,##0</c:formatCode>
                <c:ptCount val="12"/>
                <c:pt idx="0">
                  <c:v>105926</c:v>
                </c:pt>
                <c:pt idx="1">
                  <c:v>105895</c:v>
                </c:pt>
                <c:pt idx="2">
                  <c:v>106135</c:v>
                </c:pt>
                <c:pt idx="3">
                  <c:v>106103</c:v>
                </c:pt>
                <c:pt idx="4">
                  <c:v>106066</c:v>
                </c:pt>
                <c:pt idx="5">
                  <c:v>105780</c:v>
                </c:pt>
                <c:pt idx="6">
                  <c:v>105898</c:v>
                </c:pt>
                <c:pt idx="7">
                  <c:v>106031</c:v>
                </c:pt>
                <c:pt idx="8">
                  <c:v>106045</c:v>
                </c:pt>
                <c:pt idx="9">
                  <c:v>106071</c:v>
                </c:pt>
                <c:pt idx="10">
                  <c:v>105884</c:v>
                </c:pt>
                <c:pt idx="11">
                  <c:v>105786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571-4972-8026-F9CC8D965FA0}"/>
            </c:ext>
          </c:extLst>
        </c:ser>
        <c:ser>
          <c:idx val="1"/>
          <c:order val="1"/>
          <c:tx>
            <c:strRef>
              <c:f>'5B. Tendencia REX'!$BB$29</c:f>
              <c:strCache>
                <c:ptCount val="1"/>
                <c:pt idx="0">
                  <c:v>2018</c:v>
                </c:pt>
              </c:strCache>
            </c:strRef>
          </c:tx>
          <c:spPr>
            <a:gradFill flip="none" rotWithShape="1">
              <a:gsLst>
                <a:gs pos="22000">
                  <a:srgbClr val="006600"/>
                </a:gs>
                <a:gs pos="52000">
                  <a:srgbClr val="009900"/>
                </a:gs>
                <a:gs pos="75000">
                  <a:srgbClr val="00CC00"/>
                </a:gs>
              </a:gsLst>
              <a:path path="circle">
                <a:fillToRect l="100000" t="100000"/>
              </a:path>
              <a:tileRect r="-100000" b="-100000"/>
            </a:gradFill>
          </c:spPr>
          <c:invertIfNegative val="0"/>
          <c:cat>
            <c:strRef>
              <c:f>'5B. Tendencia REX'!$AZ$30:$AZ$41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'5B. Tendencia REX'!$BB$30:$BB$41</c:f>
              <c:numCache>
                <c:formatCode>#,##0</c:formatCode>
                <c:ptCount val="12"/>
                <c:pt idx="0">
                  <c:v>105714</c:v>
                </c:pt>
                <c:pt idx="1">
                  <c:v>105580</c:v>
                </c:pt>
                <c:pt idx="2">
                  <c:v>105454</c:v>
                </c:pt>
                <c:pt idx="3">
                  <c:v>105172</c:v>
                </c:pt>
                <c:pt idx="4">
                  <c:v>105044</c:v>
                </c:pt>
                <c:pt idx="5">
                  <c:v>104884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571-4972-8026-F9CC8D965F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69633264"/>
        <c:axId val="269633824"/>
        <c:axId val="0"/>
      </c:bar3DChart>
      <c:catAx>
        <c:axId val="26963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CO"/>
          </a:p>
        </c:txPr>
        <c:crossAx val="269633824"/>
        <c:crosses val="autoZero"/>
        <c:auto val="1"/>
        <c:lblAlgn val="ctr"/>
        <c:lblOffset val="100"/>
        <c:noMultiLvlLbl val="0"/>
      </c:catAx>
      <c:valAx>
        <c:axId val="269633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9633264"/>
        <c:crosses val="autoZero"/>
        <c:crossBetween val="between"/>
      </c:valAx>
      <c:dTable>
        <c:showHorzBorder val="1"/>
        <c:showVertBorder val="1"/>
        <c:showOutline val="1"/>
        <c:showKeys val="0"/>
        <c:txPr>
          <a:bodyPr/>
          <a:lstStyle/>
          <a:p>
            <a:pPr rtl="0">
              <a:defRPr sz="700"/>
            </a:pPr>
            <a:endParaRPr lang="es-CO"/>
          </a:p>
        </c:txPr>
      </c:dTable>
    </c:plotArea>
    <c:legend>
      <c:legendPos val="r"/>
      <c:layout>
        <c:manualLayout>
          <c:xMode val="edge"/>
          <c:yMode val="edge"/>
          <c:x val="0.43475681172965208"/>
          <c:y val="4.1498464714583093E-2"/>
          <c:w val="0.12890228491963743"/>
          <c:h val="0.1021569832847516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95000"/>
      </a:schemeClr>
    </a:solidFill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n-US" sz="1100" b="1" i="0" baseline="0">
                <a:effectLst/>
              </a:rPr>
              <a:t>TENDENCIA DE LA AFILIACION AL  RÉGIMEN  EXCEPCIÓN EN EL  DEPARTAMENTO DE ANTIOQUIA 2017 Vs 2018</a:t>
            </a:r>
            <a:endParaRPr lang="es-CO" sz="1100">
              <a:effectLst/>
            </a:endParaRPr>
          </a:p>
          <a:p>
            <a:pPr>
              <a:defRPr sz="1100"/>
            </a:pPr>
            <a:endParaRPr lang="es-CO" sz="1100"/>
          </a:p>
        </c:rich>
      </c:tx>
      <c:layout>
        <c:manualLayout>
          <c:xMode val="edge"/>
          <c:yMode val="edge"/>
          <c:x val="0.12032547618086141"/>
          <c:y val="1.3949425643382933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0278186108787428"/>
          <c:y val="3.2026489392341193E-2"/>
          <c:w val="0.88393144944279278"/>
          <c:h val="0.81225270676780537"/>
        </c:manualLayout>
      </c:layout>
      <c:lineChart>
        <c:grouping val="standard"/>
        <c:varyColors val="0"/>
        <c:ser>
          <c:idx val="0"/>
          <c:order val="0"/>
          <c:tx>
            <c:v>2017</c:v>
          </c:tx>
          <c:spPr>
            <a:ln w="38100">
              <a:solidFill>
                <a:schemeClr val="accent1"/>
              </a:solidFill>
            </a:ln>
          </c:spPr>
          <c:marker>
            <c:spPr>
              <a:ln w="12700">
                <a:solidFill>
                  <a:srgbClr val="FF0000"/>
                </a:solidFill>
              </a:ln>
            </c:spPr>
          </c:marker>
          <c:cat>
            <c:strRef>
              <c:f>'5B. Tendencia REX'!$BA$6:$BA$17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'5B. Tendencia REX'!$BB$6:$BB$17</c:f>
              <c:numCache>
                <c:formatCode>#,##0</c:formatCode>
                <c:ptCount val="12"/>
                <c:pt idx="0">
                  <c:v>105926</c:v>
                </c:pt>
                <c:pt idx="1">
                  <c:v>105895</c:v>
                </c:pt>
                <c:pt idx="2">
                  <c:v>106135</c:v>
                </c:pt>
                <c:pt idx="3">
                  <c:v>106103</c:v>
                </c:pt>
                <c:pt idx="4">
                  <c:v>106066</c:v>
                </c:pt>
                <c:pt idx="5">
                  <c:v>105780</c:v>
                </c:pt>
                <c:pt idx="6">
                  <c:v>105898</c:v>
                </c:pt>
                <c:pt idx="7">
                  <c:v>106031</c:v>
                </c:pt>
                <c:pt idx="8">
                  <c:v>106045</c:v>
                </c:pt>
                <c:pt idx="9">
                  <c:v>106071</c:v>
                </c:pt>
                <c:pt idx="10">
                  <c:v>105884</c:v>
                </c:pt>
                <c:pt idx="11">
                  <c:v>105786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903-4707-B6FC-1B5C3D8149DC}"/>
            </c:ext>
          </c:extLst>
        </c:ser>
        <c:ser>
          <c:idx val="1"/>
          <c:order val="1"/>
          <c:tx>
            <c:v>2018</c:v>
          </c:tx>
          <c:spPr>
            <a:ln w="38100">
              <a:solidFill>
                <a:srgbClr val="FF0000"/>
              </a:solidFill>
            </a:ln>
          </c:spPr>
          <c:marker>
            <c:symbol val="square"/>
            <c:size val="8"/>
            <c:spPr>
              <a:ln w="6350">
                <a:solidFill>
                  <a:schemeClr val="accent1"/>
                </a:solidFill>
              </a:ln>
            </c:spPr>
          </c:marker>
          <c:cat>
            <c:strRef>
              <c:f>'5B. Tendencia REX'!$BA$6:$BA$17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'5B. Tendencia REX'!$BC$6:$BC$17</c:f>
              <c:numCache>
                <c:formatCode>#,##0</c:formatCode>
                <c:ptCount val="12"/>
                <c:pt idx="0">
                  <c:v>105714</c:v>
                </c:pt>
                <c:pt idx="1">
                  <c:v>105580</c:v>
                </c:pt>
                <c:pt idx="2">
                  <c:v>105454</c:v>
                </c:pt>
                <c:pt idx="3">
                  <c:v>105172</c:v>
                </c:pt>
                <c:pt idx="4">
                  <c:v>105044</c:v>
                </c:pt>
                <c:pt idx="5">
                  <c:v>104884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903-4707-B6FC-1B5C3D8149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9637744"/>
        <c:axId val="269638304"/>
      </c:lineChart>
      <c:catAx>
        <c:axId val="2696377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69638304"/>
        <c:crosses val="autoZero"/>
        <c:auto val="1"/>
        <c:lblAlgn val="ctr"/>
        <c:lblOffset val="100"/>
        <c:noMultiLvlLbl val="0"/>
      </c:catAx>
      <c:valAx>
        <c:axId val="2696383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9637744"/>
        <c:crosses val="autoZero"/>
        <c:crossBetween val="between"/>
      </c:valAx>
      <c:dTable>
        <c:showHorzBorder val="1"/>
        <c:showVertBorder val="1"/>
        <c:showOutline val="1"/>
        <c:showKeys val="0"/>
        <c:txPr>
          <a:bodyPr/>
          <a:lstStyle/>
          <a:p>
            <a:pPr rtl="0">
              <a:defRPr sz="800" b="1"/>
            </a:pPr>
            <a:endParaRPr lang="es-CO"/>
          </a:p>
        </c:txPr>
      </c:dTable>
    </c:plotArea>
    <c:legend>
      <c:legendPos val="r"/>
      <c:layout>
        <c:manualLayout>
          <c:xMode val="edge"/>
          <c:yMode val="edge"/>
          <c:x val="0.29500241645413411"/>
          <c:y val="0.72045164885567758"/>
          <c:w val="0.30347674793415808"/>
          <c:h val="5.9305736329052922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6818184402516466E-2"/>
          <c:y val="0.1401585067187601"/>
          <c:w val="0.87693914012491392"/>
          <c:h val="0.7462988016834605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'5C. Tendencia RC+REX'!$CR$29</c:f>
              <c:strCache>
                <c:ptCount val="1"/>
                <c:pt idx="0">
                  <c:v>2017</c:v>
                </c:pt>
              </c:strCache>
            </c:strRef>
          </c:tx>
          <c:spPr>
            <a:pattFill prst="smGrid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tx2"/>
              </a:solidFill>
            </a:ln>
          </c:spPr>
          <c:invertIfNegative val="0"/>
          <c:cat>
            <c:strRef>
              <c:f>'5C. Tendencia RC+REX'!$CQ$30:$CQ$41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'5C. Tendencia RC+REX'!$CR$30:$CR$41</c:f>
              <c:numCache>
                <c:formatCode>#,##0</c:formatCode>
                <c:ptCount val="12"/>
                <c:pt idx="0">
                  <c:v>3761637</c:v>
                </c:pt>
                <c:pt idx="1">
                  <c:v>3725342</c:v>
                </c:pt>
                <c:pt idx="2">
                  <c:v>3797115</c:v>
                </c:pt>
                <c:pt idx="3">
                  <c:v>3776579</c:v>
                </c:pt>
                <c:pt idx="4">
                  <c:v>3735975</c:v>
                </c:pt>
                <c:pt idx="5">
                  <c:v>3749816</c:v>
                </c:pt>
                <c:pt idx="6">
                  <c:v>3760255</c:v>
                </c:pt>
                <c:pt idx="7">
                  <c:v>3776317</c:v>
                </c:pt>
                <c:pt idx="8">
                  <c:v>3870569</c:v>
                </c:pt>
                <c:pt idx="9">
                  <c:v>3876804</c:v>
                </c:pt>
                <c:pt idx="10">
                  <c:v>3879593</c:v>
                </c:pt>
                <c:pt idx="11">
                  <c:v>3887363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571-4972-8026-F9CC8D965FA0}"/>
            </c:ext>
          </c:extLst>
        </c:ser>
        <c:ser>
          <c:idx val="1"/>
          <c:order val="1"/>
          <c:tx>
            <c:strRef>
              <c:f>'5C. Tendencia RC+REX'!$CS$29</c:f>
              <c:strCache>
                <c:ptCount val="1"/>
                <c:pt idx="0">
                  <c:v>2018</c:v>
                </c:pt>
              </c:strCache>
            </c:strRef>
          </c:tx>
          <c:spPr>
            <a:gradFill flip="none" rotWithShape="1">
              <a:gsLst>
                <a:gs pos="22000">
                  <a:srgbClr val="006600"/>
                </a:gs>
                <a:gs pos="52000">
                  <a:srgbClr val="009900"/>
                </a:gs>
                <a:gs pos="75000">
                  <a:srgbClr val="00CC00"/>
                </a:gs>
              </a:gsLst>
              <a:path path="circle">
                <a:fillToRect l="100000" t="100000"/>
              </a:path>
              <a:tileRect r="-100000" b="-100000"/>
            </a:gradFill>
          </c:spPr>
          <c:invertIfNegative val="0"/>
          <c:cat>
            <c:strRef>
              <c:f>'5C. Tendencia RC+REX'!$CQ$30:$CQ$41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'5C. Tendencia RC+REX'!$CS$30:$CS$41</c:f>
              <c:numCache>
                <c:formatCode>#,##0</c:formatCode>
                <c:ptCount val="12"/>
                <c:pt idx="0">
                  <c:v>3868535</c:v>
                </c:pt>
                <c:pt idx="1">
                  <c:v>3866307</c:v>
                </c:pt>
                <c:pt idx="2">
                  <c:v>3898637</c:v>
                </c:pt>
                <c:pt idx="3">
                  <c:v>3902847</c:v>
                </c:pt>
                <c:pt idx="4">
                  <c:v>3905199</c:v>
                </c:pt>
                <c:pt idx="5">
                  <c:v>3913601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571-4972-8026-F9CC8D965F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53350448"/>
        <c:axId val="653351008"/>
        <c:axId val="0"/>
      </c:bar3DChart>
      <c:catAx>
        <c:axId val="65335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CO"/>
          </a:p>
        </c:txPr>
        <c:crossAx val="653351008"/>
        <c:crosses val="autoZero"/>
        <c:auto val="1"/>
        <c:lblAlgn val="ctr"/>
        <c:lblOffset val="100"/>
        <c:noMultiLvlLbl val="0"/>
      </c:catAx>
      <c:valAx>
        <c:axId val="6533510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653350448"/>
        <c:crosses val="autoZero"/>
        <c:crossBetween val="between"/>
        <c:majorUnit val="50000"/>
      </c:valAx>
      <c:dTable>
        <c:showHorzBorder val="1"/>
        <c:showVertBorder val="1"/>
        <c:showOutline val="1"/>
        <c:showKeys val="0"/>
        <c:txPr>
          <a:bodyPr/>
          <a:lstStyle/>
          <a:p>
            <a:pPr rtl="0">
              <a:defRPr sz="700"/>
            </a:pPr>
            <a:endParaRPr lang="es-CO"/>
          </a:p>
        </c:txPr>
      </c:dTable>
    </c:plotArea>
    <c:legend>
      <c:legendPos val="r"/>
      <c:layout>
        <c:manualLayout>
          <c:xMode val="edge"/>
          <c:yMode val="edge"/>
          <c:x val="0.42593322336782785"/>
          <c:y val="0.21508358949129902"/>
          <c:w val="0.12890228491963743"/>
          <c:h val="0.1021569832847516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95000"/>
      </a:schemeClr>
    </a:solidFill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n-US" sz="1100" b="1" i="0" baseline="0">
                <a:effectLst/>
              </a:rPr>
              <a:t>TENDENCIA DE LA AFILIACION AL  RÉGIMEN  CONTRIBUTIVO-EXCEPCIÓN Y ESPECIAL EN EL  DEPARTAMENTO DE ANTIOQUIA</a:t>
            </a:r>
            <a:endParaRPr lang="es-CO" sz="1100">
              <a:effectLst/>
            </a:endParaRPr>
          </a:p>
          <a:p>
            <a:pPr>
              <a:defRPr sz="1100"/>
            </a:pPr>
            <a:r>
              <a:rPr lang="en-US" sz="1100" b="1" i="0" baseline="0">
                <a:effectLst/>
              </a:rPr>
              <a:t> 2017 Vs 2018</a:t>
            </a:r>
            <a:endParaRPr lang="es-CO" sz="1100">
              <a:effectLst/>
            </a:endParaRPr>
          </a:p>
          <a:p>
            <a:pPr>
              <a:defRPr sz="1100"/>
            </a:pPr>
            <a:endParaRPr lang="es-CO" sz="1100"/>
          </a:p>
        </c:rich>
      </c:tx>
      <c:layout>
        <c:manualLayout>
          <c:xMode val="edge"/>
          <c:yMode val="edge"/>
          <c:x val="0.12032547618086141"/>
          <c:y val="1.3949425643382933E-2"/>
        </c:manualLayout>
      </c:layout>
      <c:overlay val="1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2017</c:v>
          </c:tx>
          <c:spPr>
            <a:ln w="38100">
              <a:solidFill>
                <a:schemeClr val="accent1"/>
              </a:solidFill>
            </a:ln>
          </c:spPr>
          <c:marker>
            <c:spPr>
              <a:ln w="12700">
                <a:solidFill>
                  <a:srgbClr val="FF0000"/>
                </a:solidFill>
              </a:ln>
            </c:spPr>
          </c:marker>
          <c:cat>
            <c:strRef>
              <c:f>'5C. Tendencia RC+REX'!$CR$6:$CR$17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'5C. Tendencia RC+REX'!$CS$6:$CS$17</c:f>
              <c:numCache>
                <c:formatCode>#,##0</c:formatCode>
                <c:ptCount val="12"/>
                <c:pt idx="0">
                  <c:v>3761637</c:v>
                </c:pt>
                <c:pt idx="1">
                  <c:v>3725342</c:v>
                </c:pt>
                <c:pt idx="2">
                  <c:v>3797115</c:v>
                </c:pt>
                <c:pt idx="3">
                  <c:v>3776579</c:v>
                </c:pt>
                <c:pt idx="4">
                  <c:v>3735975</c:v>
                </c:pt>
                <c:pt idx="5">
                  <c:v>3749816</c:v>
                </c:pt>
                <c:pt idx="6">
                  <c:v>3760255</c:v>
                </c:pt>
                <c:pt idx="7">
                  <c:v>3776317</c:v>
                </c:pt>
                <c:pt idx="8">
                  <c:v>3870569</c:v>
                </c:pt>
                <c:pt idx="9">
                  <c:v>3876804</c:v>
                </c:pt>
                <c:pt idx="10">
                  <c:v>3879593</c:v>
                </c:pt>
                <c:pt idx="11">
                  <c:v>3887363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903-4707-B6FC-1B5C3D8149DC}"/>
            </c:ext>
          </c:extLst>
        </c:ser>
        <c:ser>
          <c:idx val="1"/>
          <c:order val="1"/>
          <c:tx>
            <c:v>2018</c:v>
          </c:tx>
          <c:spPr>
            <a:ln w="38100">
              <a:solidFill>
                <a:srgbClr val="FF0000"/>
              </a:solidFill>
            </a:ln>
          </c:spPr>
          <c:marker>
            <c:symbol val="square"/>
            <c:size val="8"/>
            <c:spPr>
              <a:ln w="6350">
                <a:solidFill>
                  <a:schemeClr val="accent1"/>
                </a:solidFill>
              </a:ln>
            </c:spPr>
          </c:marker>
          <c:cat>
            <c:strRef>
              <c:f>'5C. Tendencia RC+REX'!$CR$6:$CR$17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'5C. Tendencia RC+REX'!$CT$6:$CT$17</c:f>
              <c:numCache>
                <c:formatCode>#,##0</c:formatCode>
                <c:ptCount val="12"/>
                <c:pt idx="0">
                  <c:v>3868535</c:v>
                </c:pt>
                <c:pt idx="1">
                  <c:v>3866307</c:v>
                </c:pt>
                <c:pt idx="2">
                  <c:v>3898637</c:v>
                </c:pt>
                <c:pt idx="3">
                  <c:v>3902847</c:v>
                </c:pt>
                <c:pt idx="4">
                  <c:v>3905199</c:v>
                </c:pt>
                <c:pt idx="5">
                  <c:v>3913601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903-4707-B6FC-1B5C3D8149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3354928"/>
        <c:axId val="653355488"/>
      </c:lineChart>
      <c:catAx>
        <c:axId val="6533549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653355488"/>
        <c:crosses val="autoZero"/>
        <c:auto val="1"/>
        <c:lblAlgn val="ctr"/>
        <c:lblOffset val="100"/>
        <c:noMultiLvlLbl val="0"/>
      </c:catAx>
      <c:valAx>
        <c:axId val="653355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653354928"/>
        <c:crosses val="autoZero"/>
        <c:crossBetween val="between"/>
      </c:valAx>
      <c:dTable>
        <c:showHorzBorder val="1"/>
        <c:showVertBorder val="1"/>
        <c:showOutline val="1"/>
        <c:showKeys val="0"/>
        <c:txPr>
          <a:bodyPr/>
          <a:lstStyle/>
          <a:p>
            <a:pPr rtl="0">
              <a:defRPr sz="800" b="1"/>
            </a:pPr>
            <a:endParaRPr lang="es-CO"/>
          </a:p>
        </c:txPr>
      </c:dTable>
    </c:plotArea>
    <c:legend>
      <c:legendPos val="r"/>
      <c:layout>
        <c:manualLayout>
          <c:xMode val="edge"/>
          <c:yMode val="edge"/>
          <c:x val="0.29500241645413411"/>
          <c:y val="0.72045164885567758"/>
          <c:w val="0.30347674793415808"/>
          <c:h val="5.9305736329052922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CO" sz="1200"/>
              <a:t>Magdalena</a:t>
            </a:r>
            <a:r>
              <a:rPr lang="es-CO" sz="1200" baseline="0"/>
              <a:t> Medio</a:t>
            </a:r>
            <a:endParaRPr lang="es-CO" sz="1200"/>
          </a:p>
        </c:rich>
      </c:tx>
      <c:layout>
        <c:manualLayout>
          <c:xMode val="edge"/>
          <c:yMode val="edge"/>
          <c:x val="0.7383301307520046"/>
          <c:y val="3.2407407407407406E-2"/>
        </c:manualLayout>
      </c:layout>
      <c:overlay val="1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'6. Tendencia_Subregiones'!$C$16</c:f>
              <c:strCache>
                <c:ptCount val="1"/>
                <c:pt idx="0">
                  <c:v>subsidiado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Tendencia_Subregiones'!$A$17:$A$25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Tendencia_Subregiones'!$D$17:$D$25</c:f>
              <c:numCache>
                <c:formatCode>#,##0.00</c:formatCode>
                <c:ptCount val="9"/>
                <c:pt idx="0">
                  <c:v>58.550023266635641</c:v>
                </c:pt>
                <c:pt idx="1">
                  <c:v>58.579458448334357</c:v>
                </c:pt>
                <c:pt idx="2">
                  <c:v>56.86200104804756</c:v>
                </c:pt>
                <c:pt idx="3">
                  <c:v>56.993545515245934</c:v>
                </c:pt>
                <c:pt idx="4">
                  <c:v>58.672363722505416</c:v>
                </c:pt>
                <c:pt idx="5">
                  <c:v>55.989002438138712</c:v>
                </c:pt>
                <c:pt idx="6">
                  <c:v>49.615784362167965</c:v>
                </c:pt>
                <c:pt idx="7">
                  <c:v>50.863788750465623</c:v>
                </c:pt>
                <c:pt idx="8">
                  <c:v>51.307478995074703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977-42D8-8FAC-9271BA98E717}"/>
            </c:ext>
          </c:extLst>
        </c:ser>
        <c:ser>
          <c:idx val="1"/>
          <c:order val="1"/>
          <c:tx>
            <c:strRef>
              <c:f>'6. Tendencia_Subregiones'!$E$16</c:f>
              <c:strCache>
                <c:ptCount val="1"/>
                <c:pt idx="0">
                  <c:v>Contributivo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Tendencia_Subregiones'!$A$17:$A$25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Tendencia_Subregiones'!$F$17:$F$25</c:f>
              <c:numCache>
                <c:formatCode>#,##0.00</c:formatCode>
                <c:ptCount val="9"/>
                <c:pt idx="0">
                  <c:v>22.16100511865984</c:v>
                </c:pt>
                <c:pt idx="1">
                  <c:v>24.013959981386694</c:v>
                </c:pt>
                <c:pt idx="2">
                  <c:v>24.110514808189226</c:v>
                </c:pt>
                <c:pt idx="3">
                  <c:v>21.978188292900068</c:v>
                </c:pt>
                <c:pt idx="4">
                  <c:v>24.205760811391773</c:v>
                </c:pt>
                <c:pt idx="5">
                  <c:v>24.382251733499334</c:v>
                </c:pt>
                <c:pt idx="6">
                  <c:v>26.815866146427901</c:v>
                </c:pt>
                <c:pt idx="7">
                  <c:v>25.683539588593185</c:v>
                </c:pt>
                <c:pt idx="8">
                  <c:v>24.979098547245563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977-42D8-8FAC-9271BA98E717}"/>
            </c:ext>
          </c:extLst>
        </c:ser>
        <c:ser>
          <c:idx val="2"/>
          <c:order val="2"/>
          <c:tx>
            <c:strRef>
              <c:f>'6. Tendencia_Subregiones'!$I$16</c:f>
              <c:strCache>
                <c:ptCount val="1"/>
                <c:pt idx="0">
                  <c:v>Sin Cobertura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Tendencia_Subregiones'!$A$17:$A$25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Tendencia_Subregiones'!$I$17:$I$25</c:f>
              <c:numCache>
                <c:formatCode>#.##</c:formatCode>
                <c:ptCount val="9"/>
                <c:pt idx="0">
                  <c:v>19.288971614704522</c:v>
                </c:pt>
                <c:pt idx="1">
                  <c:v>17.406581570278945</c:v>
                </c:pt>
                <c:pt idx="2" formatCode="#,##0.00">
                  <c:v>19.027484143763218</c:v>
                </c:pt>
                <c:pt idx="3" formatCode="#,##0.00">
                  <c:v>21.028266191854001</c:v>
                </c:pt>
                <c:pt idx="4" formatCode="#,##0.00">
                  <c:v>17.121875466102807</c:v>
                </c:pt>
                <c:pt idx="5" formatCode="#,##0.00">
                  <c:v>19.628745828361957</c:v>
                </c:pt>
                <c:pt idx="6" formatCode="#,##0.00">
                  <c:v>23.568349491404135</c:v>
                </c:pt>
                <c:pt idx="7" formatCode="#,##0.00">
                  <c:v>23.452671660941192</c:v>
                </c:pt>
                <c:pt idx="8" formatCode="#,##0.00">
                  <c:v>23.713422457679741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977-42D8-8FAC-9271BA98E71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5724112"/>
        <c:axId val="95724672"/>
      </c:lineChart>
      <c:catAx>
        <c:axId val="95724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5724672"/>
        <c:crosses val="autoZero"/>
        <c:auto val="1"/>
        <c:lblAlgn val="ctr"/>
        <c:lblOffset val="100"/>
        <c:noMultiLvlLbl val="0"/>
      </c:catAx>
      <c:valAx>
        <c:axId val="95724672"/>
        <c:scaling>
          <c:orientation val="minMax"/>
        </c:scaling>
        <c:delete val="0"/>
        <c:axPos val="l"/>
        <c:numFmt formatCode="#,##0.00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CO"/>
          </a:p>
        </c:txPr>
        <c:crossAx val="957241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8878254175824"/>
          <c:y val="0.12326681387048841"/>
          <c:w val="0.49095038602860835"/>
          <c:h val="0.97601200533024579"/>
        </c:manualLayout>
      </c:layout>
      <c:pieChart>
        <c:varyColors val="1"/>
        <c:ser>
          <c:idx val="0"/>
          <c:order val="0"/>
          <c:spPr>
            <a:ln w="25400">
              <a:solidFill>
                <a:srgbClr val="008000"/>
              </a:solidFill>
            </a:ln>
          </c:spPr>
          <c:explosion val="25"/>
          <c:dPt>
            <c:idx val="0"/>
            <c:bubble3D val="0"/>
            <c:spPr>
              <a:solidFill>
                <a:srgbClr val="FFC000"/>
              </a:solidFill>
              <a:ln w="25400">
                <a:solidFill>
                  <a:srgbClr val="00800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D66-4186-ACD8-93CB5B628546}"/>
              </c:ext>
            </c:extLst>
          </c:dPt>
          <c:dPt>
            <c:idx val="1"/>
            <c:bubble3D val="0"/>
            <c:spPr>
              <a:solidFill>
                <a:srgbClr val="0000FF"/>
              </a:solidFill>
              <a:ln w="25400">
                <a:solidFill>
                  <a:srgbClr val="00800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D66-4186-ACD8-93CB5B628546}"/>
              </c:ext>
            </c:extLst>
          </c:dPt>
          <c:dPt>
            <c:idx val="2"/>
            <c:bubble3D val="0"/>
            <c:spPr>
              <a:solidFill>
                <a:srgbClr val="7030A0"/>
              </a:solidFill>
              <a:ln w="25400">
                <a:solidFill>
                  <a:srgbClr val="00800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D66-4186-ACD8-93CB5B628546}"/>
              </c:ext>
            </c:extLst>
          </c:dPt>
          <c:dPt>
            <c:idx val="3"/>
            <c:bubble3D val="0"/>
            <c:spPr>
              <a:solidFill>
                <a:srgbClr val="FF0000"/>
              </a:solidFill>
              <a:ln w="25400">
                <a:solidFill>
                  <a:srgbClr val="00800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D66-4186-ACD8-93CB5B628546}"/>
              </c:ext>
            </c:extLst>
          </c:dPt>
          <c:dLbls>
            <c:dLbl>
              <c:idx val="0"/>
              <c:layout>
                <c:manualLayout>
                  <c:x val="3.0165907742044595E-2"/>
                  <c:y val="-6.7965984897637055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D66-4186-ACD8-93CB5B628546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826545238727134E-2"/>
                  <c:y val="-8.7814699813366273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D66-4186-ACD8-93CB5B628546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4243331354998736E-2"/>
                  <c:y val="-2.3987994669754265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D66-4186-ACD8-93CB5B628546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2232270838862433E-2"/>
                  <c:y val="1.7912039032818455E-4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D66-4186-ACD8-93CB5B628546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'1.COBERTURA  DANE'!$AH$32:$AH$35</c:f>
              <c:strCache>
                <c:ptCount val="4"/>
                <c:pt idx="0">
                  <c:v>Contributivo</c:v>
                </c:pt>
                <c:pt idx="1">
                  <c:v>Subsidiado</c:v>
                </c:pt>
                <c:pt idx="2">
                  <c:v>Excepción</c:v>
                </c:pt>
                <c:pt idx="3">
                  <c:v>Sin cobertura</c:v>
                </c:pt>
              </c:strCache>
            </c:strRef>
          </c:cat>
          <c:val>
            <c:numRef>
              <c:f>'1.COBERTURA  DANE'!$AI$32:$AI$35</c:f>
              <c:numCache>
                <c:formatCode>0.00%</c:formatCode>
                <c:ptCount val="4"/>
                <c:pt idx="0">
                  <c:v>0.55694310143580283</c:v>
                </c:pt>
                <c:pt idx="1">
                  <c:v>0.34837431606195157</c:v>
                </c:pt>
                <c:pt idx="2">
                  <c:v>2.7959521927117349E-2</c:v>
                </c:pt>
                <c:pt idx="3">
                  <c:v>6.6723060575128224E-2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D66-4186-ACD8-93CB5B62854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 rtl="0">
            <a:defRPr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CO" sz="1200"/>
              <a:t>Nordeste</a:t>
            </a:r>
          </a:p>
        </c:rich>
      </c:tx>
      <c:layout>
        <c:manualLayout>
          <c:xMode val="edge"/>
          <c:yMode val="edge"/>
          <c:x val="0.7383301307520046"/>
          <c:y val="3.2407407407407406E-2"/>
        </c:manualLayout>
      </c:layout>
      <c:overlay val="1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'6. Tendencia_Subregiones'!$C$16</c:f>
              <c:strCache>
                <c:ptCount val="1"/>
                <c:pt idx="0">
                  <c:v>subsidiado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Tendencia_Subregiones'!$A$50:$A$58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Tendencia_Subregiones'!$D$50:$D$58</c:f>
              <c:numCache>
                <c:formatCode>#,##0.00</c:formatCode>
                <c:ptCount val="9"/>
                <c:pt idx="0">
                  <c:v>66.992476583575836</c:v>
                </c:pt>
                <c:pt idx="1">
                  <c:v>68.644678492239464</c:v>
                </c:pt>
                <c:pt idx="2">
                  <c:v>69.599085256914179</c:v>
                </c:pt>
                <c:pt idx="3">
                  <c:v>70.727891230633361</c:v>
                </c:pt>
                <c:pt idx="4">
                  <c:v>71.171010449947829</c:v>
                </c:pt>
                <c:pt idx="5">
                  <c:v>70.471871079803151</c:v>
                </c:pt>
                <c:pt idx="6">
                  <c:v>66.326872279474685</c:v>
                </c:pt>
                <c:pt idx="7">
                  <c:v>68.189394374807335</c:v>
                </c:pt>
                <c:pt idx="8">
                  <c:v>67.827304599532894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E75-42B5-ABCE-251680421A7A}"/>
            </c:ext>
          </c:extLst>
        </c:ser>
        <c:ser>
          <c:idx val="1"/>
          <c:order val="1"/>
          <c:tx>
            <c:strRef>
              <c:f>'6. Tendencia_Subregiones'!$E$16</c:f>
              <c:strCache>
                <c:ptCount val="1"/>
                <c:pt idx="0">
                  <c:v>Contributivo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Tendencia_Subregiones'!$A$50:$A$58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Tendencia_Subregiones'!$F$50:$F$58</c:f>
              <c:numCache>
                <c:formatCode>#,##0.00</c:formatCode>
                <c:ptCount val="9"/>
                <c:pt idx="0">
                  <c:v>18.723085773649611</c:v>
                </c:pt>
                <c:pt idx="1">
                  <c:v>22.098848867019285</c:v>
                </c:pt>
                <c:pt idx="2">
                  <c:v>23.040091474308582</c:v>
                </c:pt>
                <c:pt idx="3">
                  <c:v>19.565620332108551</c:v>
                </c:pt>
                <c:pt idx="4">
                  <c:v>21.062618595825427</c:v>
                </c:pt>
                <c:pt idx="5">
                  <c:v>20.827302261249962</c:v>
                </c:pt>
                <c:pt idx="6">
                  <c:v>23.227904949695194</c:v>
                </c:pt>
                <c:pt idx="7">
                  <c:v>21.923412526320739</c:v>
                </c:pt>
                <c:pt idx="8">
                  <c:v>21.963644723573456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E75-42B5-ABCE-251680421A7A}"/>
            </c:ext>
          </c:extLst>
        </c:ser>
        <c:ser>
          <c:idx val="2"/>
          <c:order val="2"/>
          <c:tx>
            <c:strRef>
              <c:f>'6. Tendencia_Subregiones'!$I$16</c:f>
              <c:strCache>
                <c:ptCount val="1"/>
                <c:pt idx="0">
                  <c:v>Sin Cobertura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Tendencia_Subregiones'!$A$50:$A$58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Tendencia_Subregiones'!$I$50:$I$58</c:f>
              <c:numCache>
                <c:formatCode>#,##0.00</c:formatCode>
                <c:ptCount val="9"/>
                <c:pt idx="0">
                  <c:v>14.284437642774549</c:v>
                </c:pt>
                <c:pt idx="1">
                  <c:v>9.2564726407412508</c:v>
                </c:pt>
                <c:pt idx="2">
                  <c:v>7.3608232687772386</c:v>
                </c:pt>
                <c:pt idx="3">
                  <c:v>9.7064884372580877</c:v>
                </c:pt>
                <c:pt idx="4">
                  <c:v>7.7663709542267441</c:v>
                </c:pt>
                <c:pt idx="5">
                  <c:v>8.7008266589468803</c:v>
                </c:pt>
                <c:pt idx="6">
                  <c:v>10.445222770830128</c:v>
                </c:pt>
                <c:pt idx="7">
                  <c:v>9.8871930988719328</c:v>
                </c:pt>
                <c:pt idx="8">
                  <c:v>10.209050676893654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E75-42B5-ABCE-251680421A7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5728592"/>
        <c:axId val="95729152"/>
      </c:lineChart>
      <c:catAx>
        <c:axId val="95728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5729152"/>
        <c:crosses val="autoZero"/>
        <c:auto val="1"/>
        <c:lblAlgn val="ctr"/>
        <c:lblOffset val="100"/>
        <c:noMultiLvlLbl val="0"/>
      </c:catAx>
      <c:valAx>
        <c:axId val="95729152"/>
        <c:scaling>
          <c:orientation val="minMax"/>
        </c:scaling>
        <c:delete val="0"/>
        <c:axPos val="l"/>
        <c:numFmt formatCode="#,##0.00" sourceLinked="1"/>
        <c:majorTickMark val="out"/>
        <c:minorTickMark val="none"/>
        <c:tickLblPos val="nextTo"/>
        <c:crossAx val="957285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CO" sz="1200"/>
              <a:t>Urabá</a:t>
            </a:r>
          </a:p>
        </c:rich>
      </c:tx>
      <c:layout>
        <c:manualLayout>
          <c:xMode val="edge"/>
          <c:yMode val="edge"/>
          <c:x val="0.81661759252570498"/>
          <c:y val="5.0925925925925923E-2"/>
        </c:manualLayout>
      </c:layout>
      <c:overlay val="1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'6. Tendencia_Subregiones'!$C$16</c:f>
              <c:strCache>
                <c:ptCount val="1"/>
                <c:pt idx="0">
                  <c:v>subsidiado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Tendencia_Subregiones'!$A$50:$A$58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Tendencia_Subregiones'!$D$39:$D$47</c:f>
              <c:numCache>
                <c:formatCode>#,##0.00</c:formatCode>
                <c:ptCount val="9"/>
                <c:pt idx="0">
                  <c:v>56.082706611427824</c:v>
                </c:pt>
                <c:pt idx="1">
                  <c:v>58.855630224718539</c:v>
                </c:pt>
                <c:pt idx="2">
                  <c:v>56.929406102356403</c:v>
                </c:pt>
                <c:pt idx="3">
                  <c:v>57.007614144338383</c:v>
                </c:pt>
                <c:pt idx="4">
                  <c:v>58.049826294081861</c:v>
                </c:pt>
                <c:pt idx="5">
                  <c:v>55.240525068788628</c:v>
                </c:pt>
                <c:pt idx="6">
                  <c:v>50.967833507797664</c:v>
                </c:pt>
                <c:pt idx="7">
                  <c:v>49.868832787447289</c:v>
                </c:pt>
                <c:pt idx="8">
                  <c:v>49.893562760033554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646-4BD6-B965-ED833B676824}"/>
            </c:ext>
          </c:extLst>
        </c:ser>
        <c:ser>
          <c:idx val="1"/>
          <c:order val="1"/>
          <c:tx>
            <c:strRef>
              <c:f>'6. Tendencia_Subregiones'!$E$16</c:f>
              <c:strCache>
                <c:ptCount val="1"/>
                <c:pt idx="0">
                  <c:v>Contributivo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Tendencia_Subregiones'!$A$50:$A$58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Tendencia_Subregiones'!$F$39:$F$47</c:f>
              <c:numCache>
                <c:formatCode>#,##0.00</c:formatCode>
                <c:ptCount val="9"/>
                <c:pt idx="0">
                  <c:v>30.218795453135449</c:v>
                </c:pt>
                <c:pt idx="1">
                  <c:v>30.954662328441341</c:v>
                </c:pt>
                <c:pt idx="2">
                  <c:v>29.825356963948362</c:v>
                </c:pt>
                <c:pt idx="3">
                  <c:v>26.846441971474487</c:v>
                </c:pt>
                <c:pt idx="4">
                  <c:v>28.480769440204867</c:v>
                </c:pt>
                <c:pt idx="5">
                  <c:v>28.494416517763693</c:v>
                </c:pt>
                <c:pt idx="6">
                  <c:v>29.599205152316237</c:v>
                </c:pt>
                <c:pt idx="7">
                  <c:v>29.128113904005552</c:v>
                </c:pt>
                <c:pt idx="8">
                  <c:v>29.17954100608835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646-4BD6-B965-ED833B676824}"/>
            </c:ext>
          </c:extLst>
        </c:ser>
        <c:ser>
          <c:idx val="2"/>
          <c:order val="2"/>
          <c:tx>
            <c:strRef>
              <c:f>'6. Tendencia_Subregiones'!$I$16</c:f>
              <c:strCache>
                <c:ptCount val="1"/>
                <c:pt idx="0">
                  <c:v>Sin Cobertura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Tendencia_Subregiones'!$A$50:$A$58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Tendencia_Subregiones'!$I$39:$I$47</c:f>
              <c:numCache>
                <c:formatCode>#,##0.00</c:formatCode>
                <c:ptCount val="9"/>
                <c:pt idx="0">
                  <c:v>13.698497935436734</c:v>
                </c:pt>
                <c:pt idx="1">
                  <c:v>10.189707446840117</c:v>
                </c:pt>
                <c:pt idx="2">
                  <c:v>13.245236933695239</c:v>
                </c:pt>
                <c:pt idx="3">
                  <c:v>16.145943884187133</c:v>
                </c:pt>
                <c:pt idx="4">
                  <c:v>13.46940426571328</c:v>
                </c:pt>
                <c:pt idx="5">
                  <c:v>16.265058413447676</c:v>
                </c:pt>
                <c:pt idx="6">
                  <c:v>19.432961339886106</c:v>
                </c:pt>
                <c:pt idx="7">
                  <c:v>21.003053308547152</c:v>
                </c:pt>
                <c:pt idx="8">
                  <c:v>20.926896233878097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646-4BD6-B965-ED833B67682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5923904"/>
        <c:axId val="95924464"/>
      </c:lineChart>
      <c:catAx>
        <c:axId val="95923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5924464"/>
        <c:crosses val="autoZero"/>
        <c:auto val="1"/>
        <c:lblAlgn val="ctr"/>
        <c:lblOffset val="100"/>
        <c:noMultiLvlLbl val="0"/>
      </c:catAx>
      <c:valAx>
        <c:axId val="95924464"/>
        <c:scaling>
          <c:orientation val="minMax"/>
        </c:scaling>
        <c:delete val="0"/>
        <c:axPos val="l"/>
        <c:numFmt formatCode="#,##0.00" sourceLinked="1"/>
        <c:majorTickMark val="out"/>
        <c:minorTickMark val="none"/>
        <c:tickLblPos val="nextTo"/>
        <c:crossAx val="959239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CO" sz="1200"/>
              <a:t>Occidente</a:t>
            </a:r>
          </a:p>
        </c:rich>
      </c:tx>
      <c:layout>
        <c:manualLayout>
          <c:xMode val="edge"/>
          <c:yMode val="edge"/>
          <c:x val="0.81661759252570498"/>
          <c:y val="5.0925925925925923E-2"/>
        </c:manualLayout>
      </c:layout>
      <c:overlay val="1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'6. Tendencia_Subregiones'!$C$16</c:f>
              <c:strCache>
                <c:ptCount val="1"/>
                <c:pt idx="0">
                  <c:v>subsidiado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Tendencia_Subregiones'!$A$50:$A$58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Tendencia_Subregiones'!$D$62:$D$70</c:f>
              <c:numCache>
                <c:formatCode>#,##0.00</c:formatCode>
                <c:ptCount val="9"/>
                <c:pt idx="0">
                  <c:v>76.122577390888338</c:v>
                </c:pt>
                <c:pt idx="1">
                  <c:v>74.77350593828973</c:v>
                </c:pt>
                <c:pt idx="2">
                  <c:v>75.005370408300891</c:v>
                </c:pt>
                <c:pt idx="3">
                  <c:v>75.253368248510782</c:v>
                </c:pt>
                <c:pt idx="4">
                  <c:v>74.597929279547259</c:v>
                </c:pt>
                <c:pt idx="5">
                  <c:v>74.462295672355495</c:v>
                </c:pt>
                <c:pt idx="6">
                  <c:v>72.039003011776941</c:v>
                </c:pt>
                <c:pt idx="7">
                  <c:v>73.438712616974513</c:v>
                </c:pt>
                <c:pt idx="8">
                  <c:v>72.84589155981034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024-4C8A-8A05-7A882A93C5D7}"/>
            </c:ext>
          </c:extLst>
        </c:ser>
        <c:ser>
          <c:idx val="1"/>
          <c:order val="1"/>
          <c:tx>
            <c:strRef>
              <c:f>'6. Tendencia_Subregiones'!$E$16</c:f>
              <c:strCache>
                <c:ptCount val="1"/>
                <c:pt idx="0">
                  <c:v>Contributivo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Tendencia_Subregiones'!$A$50:$A$58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Tendencia_Subregiones'!$F$62:$F$70</c:f>
              <c:numCache>
                <c:formatCode>#,##0.00</c:formatCode>
                <c:ptCount val="9"/>
                <c:pt idx="0">
                  <c:v>14.463632912643067</c:v>
                </c:pt>
                <c:pt idx="1">
                  <c:v>16.31019796883044</c:v>
                </c:pt>
                <c:pt idx="2">
                  <c:v>16.782151260672126</c:v>
                </c:pt>
                <c:pt idx="3">
                  <c:v>15.834266181585576</c:v>
                </c:pt>
                <c:pt idx="4">
                  <c:v>18.9504416903718</c:v>
                </c:pt>
                <c:pt idx="5">
                  <c:v>20.389748104279626</c:v>
                </c:pt>
                <c:pt idx="6">
                  <c:v>23.271730320889326</c:v>
                </c:pt>
                <c:pt idx="7">
                  <c:v>19.927599725619984</c:v>
                </c:pt>
                <c:pt idx="8">
                  <c:v>19.861508188841544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024-4C8A-8A05-7A882A93C5D7}"/>
            </c:ext>
          </c:extLst>
        </c:ser>
        <c:ser>
          <c:idx val="2"/>
          <c:order val="2"/>
          <c:tx>
            <c:strRef>
              <c:f>'6. Tendencia_Subregiones'!$I$16</c:f>
              <c:strCache>
                <c:ptCount val="1"/>
                <c:pt idx="0">
                  <c:v>Sin Cobertura</c:v>
                </c:pt>
              </c:strCache>
            </c:strRef>
          </c:tx>
          <c:dLbls>
            <c:dLbl>
              <c:idx val="0"/>
              <c:layout>
                <c:manualLayout>
                  <c:x val="-5.3389148174659985E-2"/>
                  <c:y val="-9.004369995909557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9024-4C8A-8A05-7A882A93C5D7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7570966356478166E-2"/>
                  <c:y val="-2.61349967576579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9024-4C8A-8A05-7A882A93C5D7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6298239083750951E-2"/>
                  <c:y val="-3.8982966828969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9024-4C8A-8A05-7A882A93C5D7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338914817465993E-2"/>
                  <c:y val="-3.8982966828969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9024-4C8A-8A05-7A882A93C5D7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Tendencia_Subregiones'!$A$50:$A$58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Tendencia_Subregiones'!$I$62:$I$70</c:f>
              <c:numCache>
                <c:formatCode>#,##0.00</c:formatCode>
                <c:ptCount val="9"/>
                <c:pt idx="0">
                  <c:v>9.4137896964685979</c:v>
                </c:pt>
                <c:pt idx="1">
                  <c:v>8.9162960928798327</c:v>
                </c:pt>
                <c:pt idx="2">
                  <c:v>8.2124783310269862</c:v>
                </c:pt>
                <c:pt idx="3">
                  <c:v>8.9123655699036419</c:v>
                </c:pt>
                <c:pt idx="4">
                  <c:v>6.4516290300809374</c:v>
                </c:pt>
                <c:pt idx="5">
                  <c:v>5.1479562233648721</c:v>
                </c:pt>
                <c:pt idx="6">
                  <c:v>4.689266667333726</c:v>
                </c:pt>
                <c:pt idx="7">
                  <c:v>6.6336876574055026</c:v>
                </c:pt>
                <c:pt idx="8">
                  <c:v>7.2926002513481194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9024-4C8A-8A05-7A882A93C5D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52453312"/>
        <c:axId val="652453872"/>
      </c:lineChart>
      <c:catAx>
        <c:axId val="652453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52453872"/>
        <c:crosses val="autoZero"/>
        <c:auto val="1"/>
        <c:lblAlgn val="ctr"/>
        <c:lblOffset val="100"/>
        <c:noMultiLvlLbl val="0"/>
      </c:catAx>
      <c:valAx>
        <c:axId val="652453872"/>
        <c:scaling>
          <c:orientation val="minMax"/>
        </c:scaling>
        <c:delete val="0"/>
        <c:axPos val="l"/>
        <c:numFmt formatCode="#,##0.00" sourceLinked="1"/>
        <c:majorTickMark val="out"/>
        <c:minorTickMark val="none"/>
        <c:tickLblPos val="nextTo"/>
        <c:crossAx val="6524533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CO" sz="1200"/>
              <a:t>Oriente</a:t>
            </a:r>
          </a:p>
        </c:rich>
      </c:tx>
      <c:layout>
        <c:manualLayout>
          <c:xMode val="edge"/>
          <c:yMode val="edge"/>
          <c:x val="0.81661759252570498"/>
          <c:y val="5.0925925925925923E-2"/>
        </c:manualLayout>
      </c:layout>
      <c:overlay val="1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'6. Tendencia_Subregiones'!$C$16</c:f>
              <c:strCache>
                <c:ptCount val="1"/>
                <c:pt idx="0">
                  <c:v>subsidiado</c:v>
                </c:pt>
              </c:strCache>
            </c:strRef>
          </c:tx>
          <c:dLbls>
            <c:dLbl>
              <c:idx val="0"/>
              <c:layout>
                <c:manualLayout>
                  <c:x val="-5.789823908375092E-2"/>
                  <c:y val="-3.04176431907467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964C-4242-87CA-672B21564358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8175706891718711E-2"/>
                  <c:y val="5.3811695890235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964C-4242-87CA-672B21564358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3973801247608621E-2"/>
                  <c:y val="5.5552897659386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964C-4242-87CA-672B21564358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3973801247608579E-2"/>
                  <c:y val="4.7558225761980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964C-4242-87CA-672B21564358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60790640565166E-2"/>
                  <c:y val="3.55662179158708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964C-4242-87CA-672B21564358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3973801247608579E-2"/>
                  <c:y val="4.35608898132771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964C-4242-87CA-672B21564358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6079064056516524E-2"/>
                  <c:y val="4.7558225761980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964C-4242-87CA-672B21564358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Tendencia_Subregiones'!$A$84:$A$92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Tendencia_Subregiones'!$D$84:$D$92</c:f>
              <c:numCache>
                <c:formatCode>#,##0.00</c:formatCode>
                <c:ptCount val="9"/>
                <c:pt idx="0">
                  <c:v>41.901138651793509</c:v>
                </c:pt>
                <c:pt idx="1">
                  <c:v>42.550560664837583</c:v>
                </c:pt>
                <c:pt idx="2">
                  <c:v>42.773147749876664</c:v>
                </c:pt>
                <c:pt idx="3">
                  <c:v>42.824781968512852</c:v>
                </c:pt>
                <c:pt idx="4">
                  <c:v>41.815282106989279</c:v>
                </c:pt>
                <c:pt idx="5">
                  <c:v>40.992046047751188</c:v>
                </c:pt>
                <c:pt idx="6">
                  <c:v>38.604368125265275</c:v>
                </c:pt>
                <c:pt idx="7">
                  <c:v>39.895971631682436</c:v>
                </c:pt>
                <c:pt idx="8">
                  <c:v>39.894291044149035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964C-4242-87CA-672B21564358}"/>
            </c:ext>
          </c:extLst>
        </c:ser>
        <c:ser>
          <c:idx val="1"/>
          <c:order val="1"/>
          <c:tx>
            <c:strRef>
              <c:f>'6. Tendencia_Subregiones'!$E$16</c:f>
              <c:strCache>
                <c:ptCount val="1"/>
                <c:pt idx="0">
                  <c:v>Contributivo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Tendencia_Subregiones'!$A$84:$A$92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Tendencia_Subregiones'!$F$84:$F$92</c:f>
              <c:numCache>
                <c:formatCode>#,##0.00</c:formatCode>
                <c:ptCount val="9"/>
                <c:pt idx="0">
                  <c:v>43.176998877385557</c:v>
                </c:pt>
                <c:pt idx="1">
                  <c:v>46.039665710365476</c:v>
                </c:pt>
                <c:pt idx="2">
                  <c:v>47.401380990921552</c:v>
                </c:pt>
                <c:pt idx="3">
                  <c:v>46.618399156625458</c:v>
                </c:pt>
                <c:pt idx="4">
                  <c:v>51.247677793653153</c:v>
                </c:pt>
                <c:pt idx="5">
                  <c:v>53.695702942550206</c:v>
                </c:pt>
                <c:pt idx="6">
                  <c:v>57.189099630279259</c:v>
                </c:pt>
                <c:pt idx="7">
                  <c:v>58.363275801220105</c:v>
                </c:pt>
                <c:pt idx="8">
                  <c:v>59.349108448313523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964C-4242-87CA-672B21564358}"/>
            </c:ext>
          </c:extLst>
        </c:ser>
        <c:ser>
          <c:idx val="2"/>
          <c:order val="2"/>
          <c:tx>
            <c:strRef>
              <c:f>'6. Tendencia_Subregiones'!$I$16</c:f>
              <c:strCache>
                <c:ptCount val="1"/>
                <c:pt idx="0">
                  <c:v>Sin Cobertura</c:v>
                </c:pt>
              </c:strCache>
            </c:strRef>
          </c:tx>
          <c:dLbls>
            <c:dLbl>
              <c:idx val="0"/>
              <c:layout>
                <c:manualLayout>
                  <c:x val="-4.3973801247608579E-2"/>
                  <c:y val="-5.1555561710683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964C-4242-87CA-672B21564358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86853843870067E-2"/>
                  <c:y val="-4.3560889813277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964C-4242-87CA-672B21564358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863687714266438E-2"/>
                  <c:y val="-4.3560889813277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964C-4242-87CA-672B21564358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3973801247608579E-2"/>
                  <c:y val="-4.75582257619803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964C-4242-87CA-672B21564358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6531614333756429E-2"/>
                  <c:y val="-4.75582257619803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964C-4242-87CA-672B21564358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4426351524848561E-2"/>
                  <c:y val="-4.3560889813277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964C-4242-87CA-672B21564358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6531614333756429E-2"/>
                  <c:y val="-4.3560889813277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964C-4242-87CA-672B21564358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8110563098124642E-2"/>
                  <c:y val="-4.6035036519326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964C-4242-87CA-672B21564358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Tendencia_Subregiones'!$A$84:$A$92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Tendencia_Subregiones'!$I$84:$I$92</c:f>
              <c:numCache>
                <c:formatCode>#,##0.00</c:formatCode>
                <c:ptCount val="9"/>
                <c:pt idx="0">
                  <c:v>14.92186247082094</c:v>
                </c:pt>
                <c:pt idx="1">
                  <c:v>11.409773624796941</c:v>
                </c:pt>
                <c:pt idx="2">
                  <c:v>9.8254712592017768</c:v>
                </c:pt>
                <c:pt idx="3">
                  <c:v>10.55681887486169</c:v>
                </c:pt>
                <c:pt idx="4">
                  <c:v>6.9370400993575743</c:v>
                </c:pt>
                <c:pt idx="5">
                  <c:v>5.3122510096985991</c:v>
                </c:pt>
                <c:pt idx="6">
                  <c:v>4.2065322444554738</c:v>
                </c:pt>
                <c:pt idx="7">
                  <c:v>1.7407525670974593</c:v>
                </c:pt>
                <c:pt idx="8">
                  <c:v>0.75660050753744201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1-964C-4242-87CA-672B2156435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52457792"/>
        <c:axId val="652458352"/>
      </c:lineChart>
      <c:catAx>
        <c:axId val="652457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52458352"/>
        <c:crosses val="autoZero"/>
        <c:auto val="1"/>
        <c:lblAlgn val="ctr"/>
        <c:lblOffset val="100"/>
        <c:noMultiLvlLbl val="0"/>
      </c:catAx>
      <c:valAx>
        <c:axId val="652458352"/>
        <c:scaling>
          <c:orientation val="minMax"/>
        </c:scaling>
        <c:delete val="0"/>
        <c:axPos val="l"/>
        <c:numFmt formatCode="#,##0.00" sourceLinked="1"/>
        <c:majorTickMark val="out"/>
        <c:minorTickMark val="none"/>
        <c:tickLblPos val="nextTo"/>
        <c:crossAx val="6524577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CO" sz="1200"/>
              <a:t>Suroeste</a:t>
            </a:r>
          </a:p>
        </c:rich>
      </c:tx>
      <c:layout>
        <c:manualLayout>
          <c:xMode val="edge"/>
          <c:yMode val="edge"/>
          <c:x val="0.81661759252570498"/>
          <c:y val="5.0925925925925923E-2"/>
        </c:manualLayout>
      </c:layout>
      <c:overlay val="1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'6. Tendencia_Subregiones'!$C$16</c:f>
              <c:strCache>
                <c:ptCount val="1"/>
                <c:pt idx="0">
                  <c:v>subsidiado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Tendencia_Subregiones'!$A$50:$A$58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Tendencia_Subregiones'!$D$95:$D$103</c:f>
              <c:numCache>
                <c:formatCode>#,##0.00</c:formatCode>
                <c:ptCount val="9"/>
                <c:pt idx="0">
                  <c:v>57.799798270968481</c:v>
                </c:pt>
                <c:pt idx="1">
                  <c:v>60.813022409209573</c:v>
                </c:pt>
                <c:pt idx="2">
                  <c:v>61.339434563771775</c:v>
                </c:pt>
                <c:pt idx="3">
                  <c:v>61.696447072700323</c:v>
                </c:pt>
                <c:pt idx="4">
                  <c:v>60.973142870795357</c:v>
                </c:pt>
                <c:pt idx="5">
                  <c:v>60.104040661276294</c:v>
                </c:pt>
                <c:pt idx="6">
                  <c:v>56.737957140887929</c:v>
                </c:pt>
                <c:pt idx="7">
                  <c:v>57.503422381447912</c:v>
                </c:pt>
                <c:pt idx="8">
                  <c:v>56.953723047918636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9E6-4D17-BC3D-08F6C819EFE5}"/>
            </c:ext>
          </c:extLst>
        </c:ser>
        <c:ser>
          <c:idx val="1"/>
          <c:order val="1"/>
          <c:tx>
            <c:strRef>
              <c:f>'6. Tendencia_Subregiones'!$E$16</c:f>
              <c:strCache>
                <c:ptCount val="1"/>
                <c:pt idx="0">
                  <c:v>Contributivo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Tendencia_Subregiones'!$A$50:$A$58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Tendencia_Subregiones'!$F$95:$F$103</c:f>
              <c:numCache>
                <c:formatCode>#,##0.00</c:formatCode>
                <c:ptCount val="9"/>
                <c:pt idx="0">
                  <c:v>20.480709335571294</c:v>
                </c:pt>
                <c:pt idx="1">
                  <c:v>22.154486907160337</c:v>
                </c:pt>
                <c:pt idx="2">
                  <c:v>23.098439506619268</c:v>
                </c:pt>
                <c:pt idx="3">
                  <c:v>21.769184585385553</c:v>
                </c:pt>
                <c:pt idx="4">
                  <c:v>23.202467765870182</c:v>
                </c:pt>
                <c:pt idx="5">
                  <c:v>23.791674624901848</c:v>
                </c:pt>
                <c:pt idx="6">
                  <c:v>25.447465247219249</c:v>
                </c:pt>
                <c:pt idx="7">
                  <c:v>24.932148143440809</c:v>
                </c:pt>
                <c:pt idx="8">
                  <c:v>24.788368404468557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9E6-4D17-BC3D-08F6C819EFE5}"/>
            </c:ext>
          </c:extLst>
        </c:ser>
        <c:ser>
          <c:idx val="2"/>
          <c:order val="2"/>
          <c:tx>
            <c:strRef>
              <c:f>'6. Tendencia_Subregiones'!$I$16</c:f>
              <c:strCache>
                <c:ptCount val="1"/>
                <c:pt idx="0">
                  <c:v>Sin Cobertura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Tendencia_Subregiones'!$A$50:$A$58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Tendencia_Subregiones'!$I$95:$I$103</c:f>
              <c:numCache>
                <c:formatCode>#,##0.00</c:formatCode>
                <c:ptCount val="9"/>
                <c:pt idx="0">
                  <c:v>21.719492393460229</c:v>
                </c:pt>
                <c:pt idx="1">
                  <c:v>17.032490683630087</c:v>
                </c:pt>
                <c:pt idx="2">
                  <c:v>15.562125929608953</c:v>
                </c:pt>
                <c:pt idx="3">
                  <c:v>16.534368341914131</c:v>
                </c:pt>
                <c:pt idx="4">
                  <c:v>15.824389363334461</c:v>
                </c:pt>
                <c:pt idx="5">
                  <c:v>16.104284713821855</c:v>
                </c:pt>
                <c:pt idx="6">
                  <c:v>17.814577611892815</c:v>
                </c:pt>
                <c:pt idx="7">
                  <c:v>17.564429475111282</c:v>
                </c:pt>
                <c:pt idx="8">
                  <c:v>18.2579085476128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9E6-4D17-BC3D-08F6C819EFE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56735248"/>
        <c:axId val="656735808"/>
      </c:lineChart>
      <c:catAx>
        <c:axId val="65673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56735808"/>
        <c:crosses val="autoZero"/>
        <c:auto val="1"/>
        <c:lblAlgn val="ctr"/>
        <c:lblOffset val="100"/>
        <c:noMultiLvlLbl val="0"/>
      </c:catAx>
      <c:valAx>
        <c:axId val="656735808"/>
        <c:scaling>
          <c:orientation val="minMax"/>
        </c:scaling>
        <c:delete val="0"/>
        <c:axPos val="l"/>
        <c:numFmt formatCode="#,##0.00" sourceLinked="1"/>
        <c:majorTickMark val="out"/>
        <c:minorTickMark val="none"/>
        <c:tickLblPos val="nextTo"/>
        <c:crossAx val="6567352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CO" sz="1200"/>
              <a:t>Valle</a:t>
            </a:r>
            <a:r>
              <a:rPr lang="es-CO" sz="1200" baseline="0"/>
              <a:t> de aburra</a:t>
            </a:r>
            <a:endParaRPr lang="es-CO" sz="1200"/>
          </a:p>
        </c:rich>
      </c:tx>
      <c:layout>
        <c:manualLayout>
          <c:xMode val="edge"/>
          <c:yMode val="edge"/>
          <c:x val="0.81661759252570498"/>
          <c:y val="5.0925925925925923E-2"/>
        </c:manualLayout>
      </c:layout>
      <c:overlay val="1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'6. Tendencia_Subregiones'!$C$16</c:f>
              <c:strCache>
                <c:ptCount val="1"/>
                <c:pt idx="0">
                  <c:v>subsidiado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Tendencia_Subregiones'!$A$50:$A$58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Tendencia_Subregiones'!$D$106:$D$114</c:f>
              <c:numCache>
                <c:formatCode>#,##0.00</c:formatCode>
                <c:ptCount val="9"/>
                <c:pt idx="0">
                  <c:v>24.8398687969527</c:v>
                </c:pt>
                <c:pt idx="1">
                  <c:v>23.041495694693957</c:v>
                </c:pt>
                <c:pt idx="2">
                  <c:v>23.112566019826488</c:v>
                </c:pt>
                <c:pt idx="3">
                  <c:v>22.853207618640347</c:v>
                </c:pt>
                <c:pt idx="4">
                  <c:v>22.917731378738594</c:v>
                </c:pt>
                <c:pt idx="5">
                  <c:v>22.703784926114817</c:v>
                </c:pt>
                <c:pt idx="6">
                  <c:v>20.387007475359052</c:v>
                </c:pt>
                <c:pt idx="7">
                  <c:v>21.173743755641375</c:v>
                </c:pt>
                <c:pt idx="8">
                  <c:v>21.167502913884825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AC9-443D-A46C-E4AD715817EA}"/>
            </c:ext>
          </c:extLst>
        </c:ser>
        <c:ser>
          <c:idx val="1"/>
          <c:order val="1"/>
          <c:tx>
            <c:strRef>
              <c:f>'6. Tendencia_Subregiones'!$E$16</c:f>
              <c:strCache>
                <c:ptCount val="1"/>
                <c:pt idx="0">
                  <c:v>Contributivo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Tendencia_Subregiones'!$A$50:$A$58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Tendencia_Subregiones'!$F$106:$F$114</c:f>
              <c:numCache>
                <c:formatCode>#,##0.00</c:formatCode>
                <c:ptCount val="9"/>
                <c:pt idx="0">
                  <c:v>65.423962190949808</c:v>
                </c:pt>
                <c:pt idx="1">
                  <c:v>69.2922512608895</c:v>
                </c:pt>
                <c:pt idx="2">
                  <c:v>69.145715330779979</c:v>
                </c:pt>
                <c:pt idx="3">
                  <c:v>67.631062397330865</c:v>
                </c:pt>
                <c:pt idx="4">
                  <c:v>71.323912680523122</c:v>
                </c:pt>
                <c:pt idx="5">
                  <c:v>73.108509934712899</c:v>
                </c:pt>
                <c:pt idx="6">
                  <c:v>76.365541656091622</c:v>
                </c:pt>
                <c:pt idx="7">
                  <c:v>76.397571289467891</c:v>
                </c:pt>
                <c:pt idx="8">
                  <c:v>76.960372445251323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AC9-443D-A46C-E4AD715817EA}"/>
            </c:ext>
          </c:extLst>
        </c:ser>
        <c:ser>
          <c:idx val="2"/>
          <c:order val="2"/>
          <c:tx>
            <c:strRef>
              <c:f>'6. Tendencia_Subregiones'!$I$16</c:f>
              <c:strCache>
                <c:ptCount val="1"/>
                <c:pt idx="0">
                  <c:v>Sin Cobertura</c:v>
                </c:pt>
              </c:strCache>
            </c:strRef>
          </c:tx>
          <c:dLbls>
            <c:dLbl>
              <c:idx val="0"/>
              <c:layout>
                <c:manualLayout>
                  <c:x val="-5.1879914303998222E-2"/>
                  <c:y val="-4.6670166979772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9AC9-443D-A46C-E4AD715817EA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6226204056648422E-2"/>
                  <c:y val="-2.953954021802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9AC9-443D-A46C-E4AD715817EA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1879914303998222E-2"/>
                  <c:y val="-2.953954021802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9AC9-443D-A46C-E4AD715817EA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1879914303998222E-2"/>
                  <c:y val="-2.5256883527587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9AC9-443D-A46C-E4AD715817EA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1879914303998222E-2"/>
                  <c:y val="-3.810485359889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9AC9-443D-A46C-E4AD715817EA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745638685623764E-2"/>
                  <c:y val="-4.23875102893356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9AC9-443D-A46C-E4AD715817EA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9013332293321504E-2"/>
                  <c:y val="-4.3853053392180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9AC9-443D-A46C-E4AD715817EA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4336005015562859E-2"/>
                  <c:y val="-5.99496379694348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9AC9-443D-A46C-E4AD715817EA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Tendencia_Subregiones'!$A$50:$A$58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Tendencia_Subregiones'!$I$106:$I$114</c:f>
              <c:numCache>
                <c:formatCode>#,##0.00</c:formatCode>
                <c:ptCount val="9"/>
                <c:pt idx="0">
                  <c:v>9.7361690120974913</c:v>
                </c:pt>
                <c:pt idx="1">
                  <c:v>7.6662530444165498</c:v>
                </c:pt>
                <c:pt idx="2">
                  <c:v>7.7417186493935333</c:v>
                </c:pt>
                <c:pt idx="3">
                  <c:v>9.5157299840287806</c:v>
                </c:pt>
                <c:pt idx="4">
                  <c:v>5.7583559407382836</c:v>
                </c:pt>
                <c:pt idx="5">
                  <c:v>4.1877051391722802</c:v>
                </c:pt>
                <c:pt idx="6">
                  <c:v>3.247450868549322</c:v>
                </c:pt>
                <c:pt idx="7">
                  <c:v>2.4286849548907412</c:v>
                </c:pt>
                <c:pt idx="8">
                  <c:v>1.8721246408638592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9AC9-443D-A46C-E4AD715817E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56739728"/>
        <c:axId val="656740288"/>
      </c:lineChart>
      <c:catAx>
        <c:axId val="656739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56740288"/>
        <c:crosses val="autoZero"/>
        <c:auto val="1"/>
        <c:lblAlgn val="ctr"/>
        <c:lblOffset val="100"/>
        <c:noMultiLvlLbl val="0"/>
      </c:catAx>
      <c:valAx>
        <c:axId val="656740288"/>
        <c:scaling>
          <c:orientation val="minMax"/>
        </c:scaling>
        <c:delete val="0"/>
        <c:axPos val="l"/>
        <c:numFmt formatCode="#,##0.00" sourceLinked="1"/>
        <c:majorTickMark val="out"/>
        <c:minorTickMark val="none"/>
        <c:tickLblPos val="nextTo"/>
        <c:crossAx val="6567397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CO" sz="1200"/>
              <a:t>Bajo Cauca</a:t>
            </a:r>
          </a:p>
        </c:rich>
      </c:tx>
      <c:layout>
        <c:manualLayout>
          <c:xMode val="edge"/>
          <c:yMode val="edge"/>
          <c:x val="0.79758942952643741"/>
          <c:y val="3.2407392843548537E-2"/>
        </c:manualLayout>
      </c:layout>
      <c:overlay val="1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'6. Tendencia_Subregiones'!$C$16</c:f>
              <c:strCache>
                <c:ptCount val="1"/>
                <c:pt idx="0">
                  <c:v>subsidiado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Tendencia_Subregiones'!$A$17:$A$25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Tendencia_Subregiones'!$D$28:$D$36</c:f>
              <c:numCache>
                <c:formatCode>#,##0.00</c:formatCode>
                <c:ptCount val="9"/>
                <c:pt idx="0">
                  <c:v>73.013670241505139</c:v>
                </c:pt>
                <c:pt idx="1">
                  <c:v>73.603119225421395</c:v>
                </c:pt>
                <c:pt idx="2">
                  <c:v>72.034479694303741</c:v>
                </c:pt>
                <c:pt idx="3">
                  <c:v>72.554206885988876</c:v>
                </c:pt>
                <c:pt idx="4">
                  <c:v>73.469596460249392</c:v>
                </c:pt>
                <c:pt idx="5">
                  <c:v>73.794015230680372</c:v>
                </c:pt>
                <c:pt idx="6">
                  <c:v>69.913497750810748</c:v>
                </c:pt>
                <c:pt idx="7">
                  <c:v>68.968826444207494</c:v>
                </c:pt>
                <c:pt idx="8">
                  <c:v>69.05914821551778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77A-4FFA-914E-B605E4E54E13}"/>
            </c:ext>
          </c:extLst>
        </c:ser>
        <c:ser>
          <c:idx val="1"/>
          <c:order val="1"/>
          <c:tx>
            <c:strRef>
              <c:f>'6. Tendencia_Subregiones'!$E$16</c:f>
              <c:strCache>
                <c:ptCount val="1"/>
                <c:pt idx="0">
                  <c:v>Contributivo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Tendencia_Subregiones'!$A$17:$A$25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Tendencia_Subregiones'!$F$28:$F$36</c:f>
              <c:numCache>
                <c:formatCode>#,##0.00</c:formatCode>
                <c:ptCount val="9"/>
                <c:pt idx="0">
                  <c:v>14.131343858013039</c:v>
                </c:pt>
                <c:pt idx="1">
                  <c:v>15.736690572936327</c:v>
                </c:pt>
                <c:pt idx="2">
                  <c:v>16.320981071714211</c:v>
                </c:pt>
                <c:pt idx="3">
                  <c:v>14.806164042620587</c:v>
                </c:pt>
                <c:pt idx="4">
                  <c:v>16.327713274746554</c:v>
                </c:pt>
                <c:pt idx="5">
                  <c:v>15.275751434762142</c:v>
                </c:pt>
                <c:pt idx="6">
                  <c:v>16.29321843289047</c:v>
                </c:pt>
                <c:pt idx="7">
                  <c:v>16.147839177068306</c:v>
                </c:pt>
                <c:pt idx="8">
                  <c:v>15.834535532835728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77A-4FFA-914E-B605E4E54E13}"/>
            </c:ext>
          </c:extLst>
        </c:ser>
        <c:ser>
          <c:idx val="2"/>
          <c:order val="2"/>
          <c:tx>
            <c:strRef>
              <c:f>'6. Tendencia_Subregiones'!$I$16</c:f>
              <c:strCache>
                <c:ptCount val="1"/>
                <c:pt idx="0">
                  <c:v>Sin Cobertura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Tendencia_Subregiones'!$A$17:$A$25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Tendencia_Subregiones'!$I$28:$I$36</c:f>
              <c:numCache>
                <c:formatCode>#,##0.00</c:formatCode>
                <c:ptCount val="9"/>
                <c:pt idx="0">
                  <c:v>12.854985900481822</c:v>
                </c:pt>
                <c:pt idx="1">
                  <c:v>10.66019020164228</c:v>
                </c:pt>
                <c:pt idx="2">
                  <c:v>11.644539233982044</c:v>
                </c:pt>
                <c:pt idx="3">
                  <c:v>12.639629071390544</c:v>
                </c:pt>
                <c:pt idx="4">
                  <c:v>10.202690265004051</c:v>
                </c:pt>
                <c:pt idx="5">
                  <c:v>10.930233334557485</c:v>
                </c:pt>
                <c:pt idx="6">
                  <c:v>13.793283816298782</c:v>
                </c:pt>
                <c:pt idx="7">
                  <c:v>14.8833343787242</c:v>
                </c:pt>
                <c:pt idx="8">
                  <c:v>15.10631625164649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77A-4FFA-914E-B605E4E54E1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96042288"/>
        <c:axId val="296042848"/>
      </c:lineChart>
      <c:catAx>
        <c:axId val="296042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96042848"/>
        <c:crosses val="autoZero"/>
        <c:auto val="1"/>
        <c:lblAlgn val="ctr"/>
        <c:lblOffset val="100"/>
        <c:noMultiLvlLbl val="0"/>
      </c:catAx>
      <c:valAx>
        <c:axId val="296042848"/>
        <c:scaling>
          <c:orientation val="minMax"/>
        </c:scaling>
        <c:delete val="0"/>
        <c:axPos val="l"/>
        <c:numFmt formatCode="#,##0.00" sourceLinked="1"/>
        <c:majorTickMark val="out"/>
        <c:minorTickMark val="none"/>
        <c:tickLblPos val="nextTo"/>
        <c:crossAx val="2960422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CO" sz="1200"/>
              <a:t>Norte</a:t>
            </a:r>
          </a:p>
        </c:rich>
      </c:tx>
      <c:layout>
        <c:manualLayout>
          <c:xMode val="edge"/>
          <c:yMode val="edge"/>
          <c:x val="0.81661759252570498"/>
          <c:y val="5.0925925925925923E-2"/>
        </c:manualLayout>
      </c:layout>
      <c:overlay val="1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'6. Tendencia_Subregiones'!$C$16</c:f>
              <c:strCache>
                <c:ptCount val="1"/>
                <c:pt idx="0">
                  <c:v>subsidiado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Tendencia_Subregiones'!$A$50:$A$58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Tendencia_Subregiones'!$D$73:$D$81</c:f>
              <c:numCache>
                <c:formatCode>#,##0.00</c:formatCode>
                <c:ptCount val="9"/>
                <c:pt idx="0">
                  <c:v>58.490900663052457</c:v>
                </c:pt>
                <c:pt idx="1">
                  <c:v>59.692023553961839</c:v>
                </c:pt>
                <c:pt idx="2">
                  <c:v>59.465768354304963</c:v>
                </c:pt>
                <c:pt idx="3">
                  <c:v>58.632474603436492</c:v>
                </c:pt>
                <c:pt idx="4">
                  <c:v>57.646055470313804</c:v>
                </c:pt>
                <c:pt idx="5">
                  <c:v>56.003891035563605</c:v>
                </c:pt>
                <c:pt idx="6">
                  <c:v>52.256025951471052</c:v>
                </c:pt>
                <c:pt idx="7">
                  <c:v>52.689501251192951</c:v>
                </c:pt>
                <c:pt idx="8">
                  <c:v>51.979740443215384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B53-48D3-A6A6-80DF7FF3C21A}"/>
            </c:ext>
          </c:extLst>
        </c:ser>
        <c:ser>
          <c:idx val="1"/>
          <c:order val="1"/>
          <c:tx>
            <c:strRef>
              <c:f>'6. Tendencia_Subregiones'!$E$16</c:f>
              <c:strCache>
                <c:ptCount val="1"/>
                <c:pt idx="0">
                  <c:v>Contributivo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Tendencia_Subregiones'!$A$50:$A$58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Tendencia_Subregiones'!$F$73:$F$81</c:f>
              <c:numCache>
                <c:formatCode>#,##0.00</c:formatCode>
                <c:ptCount val="9"/>
                <c:pt idx="0">
                  <c:v>27.519297043471251</c:v>
                </c:pt>
                <c:pt idx="1">
                  <c:v>29.210987726475746</c:v>
                </c:pt>
                <c:pt idx="2">
                  <c:v>29.402556227088084</c:v>
                </c:pt>
                <c:pt idx="3">
                  <c:v>28.638995608142615</c:v>
                </c:pt>
                <c:pt idx="4">
                  <c:v>31.097489738537149</c:v>
                </c:pt>
                <c:pt idx="5">
                  <c:v>31.723134290908948</c:v>
                </c:pt>
                <c:pt idx="6">
                  <c:v>33.943483633052935</c:v>
                </c:pt>
                <c:pt idx="7">
                  <c:v>32.843251448453103</c:v>
                </c:pt>
                <c:pt idx="8">
                  <c:v>33.012331577404886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B53-48D3-A6A6-80DF7FF3C21A}"/>
            </c:ext>
          </c:extLst>
        </c:ser>
        <c:ser>
          <c:idx val="2"/>
          <c:order val="2"/>
          <c:tx>
            <c:strRef>
              <c:f>'6. Tendencia_Subregiones'!$I$16</c:f>
              <c:strCache>
                <c:ptCount val="1"/>
                <c:pt idx="0">
                  <c:v>Sin Cobertura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Tendencia_Subregiones'!$A$50:$A$58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Tendencia_Subregiones'!$I$73:$I$81</c:f>
              <c:numCache>
                <c:formatCode>#,##0.00</c:formatCode>
                <c:ptCount val="9"/>
                <c:pt idx="0">
                  <c:v>13.989802293476288</c:v>
                </c:pt>
                <c:pt idx="1">
                  <c:v>11.096988719562418</c:v>
                </c:pt>
                <c:pt idx="2">
                  <c:v>11.13167541860696</c:v>
                </c:pt>
                <c:pt idx="3">
                  <c:v>12.7285297884209</c:v>
                </c:pt>
                <c:pt idx="4">
                  <c:v>11.256454791149054</c:v>
                </c:pt>
                <c:pt idx="5">
                  <c:v>12.272974673527443</c:v>
                </c:pt>
                <c:pt idx="6">
                  <c:v>13.80049041547602</c:v>
                </c:pt>
                <c:pt idx="7">
                  <c:v>14.467247300353947</c:v>
                </c:pt>
                <c:pt idx="8">
                  <c:v>15.00792797937973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B53-48D3-A6A6-80DF7FF3C21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96046768"/>
        <c:axId val="296047328"/>
      </c:lineChart>
      <c:catAx>
        <c:axId val="29604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96047328"/>
        <c:crosses val="autoZero"/>
        <c:auto val="1"/>
        <c:lblAlgn val="ctr"/>
        <c:lblOffset val="100"/>
        <c:noMultiLvlLbl val="0"/>
      </c:catAx>
      <c:valAx>
        <c:axId val="296047328"/>
        <c:scaling>
          <c:orientation val="minMax"/>
        </c:scaling>
        <c:delete val="0"/>
        <c:axPos val="l"/>
        <c:numFmt formatCode="#,##0.00" sourceLinked="1"/>
        <c:majorTickMark val="out"/>
        <c:minorTickMark val="none"/>
        <c:tickLblPos val="nextTo"/>
        <c:crossAx val="2960467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CO"/>
            </a:pPr>
            <a:r>
              <a:rPr lang="es-ES" sz="800" b="1" i="0" baseline="0"/>
              <a:t>GOBERNACIÓN DE ANTIOQUIA</a:t>
            </a:r>
            <a:br>
              <a:rPr lang="es-ES" sz="800" b="1" i="0" baseline="0"/>
            </a:br>
            <a:r>
              <a:rPr lang="es-ES" sz="800" b="1" i="0" baseline="0"/>
              <a:t>SECRETARIA  SECCIONAL DE SALUD  Y PROTECCION SOCIAL DE ANTIOQUIA </a:t>
            </a:r>
            <a:br>
              <a:rPr lang="es-ES" sz="800" b="1" i="0" baseline="0"/>
            </a:br>
            <a:r>
              <a:rPr lang="es-ES" sz="800" b="1" i="0" baseline="0"/>
              <a:t>PORCENTAJE DE LA POBLACION ANTIOQUEÑA AFILIADA AL SISTEMA GENERAL DE SEGURIDAD SOCIAL EN SALUD, EN EL REGIMEN SUBSIDIADO Y CONTIBUTIVO.   2011 - 2018. </a:t>
            </a:r>
            <a:endParaRPr lang="es-ES" sz="800"/>
          </a:p>
        </c:rich>
      </c:tx>
      <c:layout>
        <c:manualLayout>
          <c:xMode val="edge"/>
          <c:yMode val="edge"/>
          <c:x val="0.2026929894632736"/>
          <c:y val="1.047097653565836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9510030811365973"/>
          <c:y val="0.14686965631441992"/>
          <c:w val="0.70489969188634027"/>
          <c:h val="0.64114674506888358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'8. %Cobertura_años '!$A$8</c:f>
              <c:strCache>
                <c:ptCount val="1"/>
                <c:pt idx="0">
                  <c:v>% PNA el SGSSS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'8. %Cobertura_años '!$I$3:$P$3</c:f>
              <c:numCache>
                <c:formatCode>@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 formatCode="0">
                  <c:v>2018</c:v>
                </c:pt>
              </c:numCache>
            </c:numRef>
          </c:cat>
          <c:val>
            <c:numRef>
              <c:f>'8. %Cobertura_años '!$I$8:$P$8</c:f>
              <c:numCache>
                <c:formatCode>0.00%</c:formatCode>
                <c:ptCount val="8"/>
                <c:pt idx="0">
                  <c:v>0.10035778061753901</c:v>
                </c:pt>
                <c:pt idx="1">
                  <c:v>9.464261002854954E-2</c:v>
                </c:pt>
                <c:pt idx="2">
                  <c:v>0.10142619273998847</c:v>
                </c:pt>
                <c:pt idx="3">
                  <c:v>7.9455865761323227E-2</c:v>
                </c:pt>
                <c:pt idx="4">
                  <c:v>7.2921343946431225E-2</c:v>
                </c:pt>
                <c:pt idx="5">
                  <c:v>7.3817988672131615E-2</c:v>
                </c:pt>
                <c:pt idx="6">
                  <c:v>5.8924700874836949E-2</c:v>
                </c:pt>
                <c:pt idx="7">
                  <c:v>6.6723060575128196E-2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35E-46D3-898F-CFD04462EEB3}"/>
            </c:ext>
          </c:extLst>
        </c:ser>
        <c:ser>
          <c:idx val="0"/>
          <c:order val="1"/>
          <c:tx>
            <c:strRef>
              <c:f>'8. %Cobertura_años '!$A$4</c:f>
              <c:strCache>
                <c:ptCount val="1"/>
                <c:pt idx="0">
                  <c:v>% De afiliados al Regimen Subsidiado</c:v>
                </c:pt>
              </c:strCache>
            </c:strRef>
          </c:tx>
          <c:spPr>
            <a:solidFill>
              <a:srgbClr val="0066FF"/>
            </a:solidFill>
            <a:ln w="15875">
              <a:solidFill>
                <a:srgbClr val="006600"/>
              </a:solidFill>
            </a:ln>
          </c:spPr>
          <c:invertIfNegative val="0"/>
          <c:cat>
            <c:numRef>
              <c:f>'8. %Cobertura_años '!$I$3:$P$3</c:f>
              <c:numCache>
                <c:formatCode>@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 formatCode="0">
                  <c:v>2018</c:v>
                </c:pt>
              </c:numCache>
            </c:numRef>
          </c:cat>
          <c:val>
            <c:numRef>
              <c:f>'8. %Cobertura_años '!$I$4:$P$4</c:f>
              <c:numCache>
                <c:formatCode>0.00%</c:formatCode>
                <c:ptCount val="8"/>
                <c:pt idx="0">
                  <c:v>0.38032628172981503</c:v>
                </c:pt>
                <c:pt idx="1">
                  <c:v>0.37858651258948955</c:v>
                </c:pt>
                <c:pt idx="2">
                  <c:v>0.37769440903874452</c:v>
                </c:pt>
                <c:pt idx="3">
                  <c:v>0.37800973702018081</c:v>
                </c:pt>
                <c:pt idx="4">
                  <c:v>0.37144995917939982</c:v>
                </c:pt>
                <c:pt idx="5">
                  <c:v>0.34306703268334715</c:v>
                </c:pt>
                <c:pt idx="6">
                  <c:v>0.35324925398276574</c:v>
                </c:pt>
                <c:pt idx="7">
                  <c:v>0.34837431606195157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35E-46D3-898F-CFD04462EEB3}"/>
            </c:ext>
          </c:extLst>
        </c:ser>
        <c:ser>
          <c:idx val="1"/>
          <c:order val="2"/>
          <c:tx>
            <c:strRef>
              <c:f>'8. %Cobertura_años '!$A$6</c:f>
              <c:strCache>
                <c:ptCount val="1"/>
                <c:pt idx="0">
                  <c:v>% De afiliados al Régimen Contributivo</c:v>
                </c:pt>
              </c:strCache>
            </c:strRef>
          </c:tx>
          <c:spPr>
            <a:solidFill>
              <a:srgbClr val="FFC000"/>
            </a:solidFill>
            <a:ln w="15875">
              <a:solidFill>
                <a:srgbClr val="006600"/>
              </a:solidFill>
            </a:ln>
          </c:spPr>
          <c:invertIfNegative val="0"/>
          <c:cat>
            <c:numRef>
              <c:f>'8. %Cobertura_años '!$I$3:$P$3</c:f>
              <c:numCache>
                <c:formatCode>@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 formatCode="0">
                  <c:v>2018</c:v>
                </c:pt>
              </c:numCache>
            </c:numRef>
          </c:cat>
          <c:val>
            <c:numRef>
              <c:f>'8. %Cobertura_años '!$I$6:$P$6</c:f>
              <c:numCache>
                <c:formatCode>0.00%</c:formatCode>
                <c:ptCount val="8"/>
                <c:pt idx="0">
                  <c:v>0.51931593765264594</c:v>
                </c:pt>
                <c:pt idx="1">
                  <c:v>0.52677087738196093</c:v>
                </c:pt>
                <c:pt idx="2">
                  <c:v>0.52087939822126705</c:v>
                </c:pt>
                <c:pt idx="3">
                  <c:v>0.54253439721849595</c:v>
                </c:pt>
                <c:pt idx="4">
                  <c:v>0.55562869687416894</c:v>
                </c:pt>
                <c:pt idx="5">
                  <c:v>0.58311497864452122</c:v>
                </c:pt>
                <c:pt idx="6">
                  <c:v>0.58782604514239722</c:v>
                </c:pt>
                <c:pt idx="7">
                  <c:v>0.5849026233629202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35E-46D3-898F-CFD04462EEB3}"/>
            </c:ext>
          </c:extLst>
        </c:ser>
        <c:ser>
          <c:idx val="2"/>
          <c:order val="3"/>
          <c:tx>
            <c:strRef>
              <c:f>'8. %Cobertura_años '!$A$10</c:f>
              <c:strCache>
                <c:ptCount val="1"/>
                <c:pt idx="0">
                  <c:v>% Total Cobertura en el SGSSS</c:v>
                </c:pt>
              </c:strCache>
            </c:strRef>
          </c:tx>
          <c:spPr>
            <a:solidFill>
              <a:srgbClr val="009900"/>
            </a:solidFill>
            <a:ln w="15875">
              <a:solidFill>
                <a:srgbClr val="006600"/>
              </a:solidFill>
            </a:ln>
          </c:spPr>
          <c:invertIfNegative val="0"/>
          <c:cat>
            <c:numRef>
              <c:f>'8. %Cobertura_años '!$I$3:$P$3</c:f>
              <c:numCache>
                <c:formatCode>@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 formatCode="0">
                  <c:v>2018</c:v>
                </c:pt>
              </c:numCache>
            </c:numRef>
          </c:cat>
          <c:val>
            <c:numRef>
              <c:f>'8. %Cobertura_años '!$I$10:$P$10</c:f>
              <c:numCache>
                <c:formatCode>0.00%</c:formatCode>
                <c:ptCount val="8"/>
                <c:pt idx="0">
                  <c:v>0.89964221938246103</c:v>
                </c:pt>
                <c:pt idx="1">
                  <c:v>0.90535738997145043</c:v>
                </c:pt>
                <c:pt idx="2">
                  <c:v>0.89857380726001157</c:v>
                </c:pt>
                <c:pt idx="3">
                  <c:v>0.92054413423867676</c:v>
                </c:pt>
                <c:pt idx="4">
                  <c:v>0.92707865605356876</c:v>
                </c:pt>
                <c:pt idx="5">
                  <c:v>0.92618201132786837</c:v>
                </c:pt>
                <c:pt idx="6">
                  <c:v>0.94107529912516308</c:v>
                </c:pt>
                <c:pt idx="7">
                  <c:v>0.93327693942487178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35E-46D3-898F-CFD04462EE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6998496"/>
        <c:axId val="286999056"/>
      </c:barChart>
      <c:catAx>
        <c:axId val="286998496"/>
        <c:scaling>
          <c:orientation val="minMax"/>
        </c:scaling>
        <c:delete val="0"/>
        <c:axPos val="b"/>
        <c:numFmt formatCode="@" sourceLinked="1"/>
        <c:majorTickMark val="none"/>
        <c:minorTickMark val="none"/>
        <c:tickLblPos val="nextTo"/>
        <c:txPr>
          <a:bodyPr/>
          <a:lstStyle/>
          <a:p>
            <a:pPr>
              <a:defRPr lang="es-CO"/>
            </a:pPr>
            <a:endParaRPr lang="es-CO"/>
          </a:p>
        </c:txPr>
        <c:crossAx val="286999056"/>
        <c:crosses val="autoZero"/>
        <c:auto val="1"/>
        <c:lblAlgn val="ctr"/>
        <c:lblOffset val="100"/>
        <c:noMultiLvlLbl val="0"/>
      </c:catAx>
      <c:valAx>
        <c:axId val="286999056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lang="es-CO"/>
            </a:pPr>
            <a:endParaRPr lang="es-CO"/>
          </a:p>
        </c:txPr>
        <c:crossAx val="2869984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lang="es-CO" sz="800" b="1"/>
            </a:pPr>
            <a:endParaRPr lang="es-CO"/>
          </a:p>
        </c:txPr>
      </c:dTable>
      <c:spPr>
        <a:solidFill>
          <a:sysClr val="window" lastClr="FFFFFF"/>
        </a:solidFill>
      </c:spPr>
    </c:plotArea>
    <c:plotVisOnly val="1"/>
    <c:dispBlanksAs val="gap"/>
    <c:showDLblsOverMax val="0"/>
  </c:chart>
  <c:spPr>
    <a:gradFill>
      <a:gsLst>
        <a:gs pos="58000">
          <a:schemeClr val="bg1"/>
        </a:gs>
        <a:gs pos="82000">
          <a:schemeClr val="accent4">
            <a:lumMod val="20000"/>
            <a:lumOff val="80000"/>
          </a:schemeClr>
        </a:gs>
        <a:gs pos="3000">
          <a:schemeClr val="bg1"/>
        </a:gs>
      </a:gsLst>
      <a:lin ang="5400000" scaled="0"/>
    </a:gradFill>
  </c:spPr>
  <c:printSettings>
    <c:headerFooter/>
    <c:pageMargins b="0.75000000000000366" l="0.70000000000000062" r="0.70000000000000062" t="0.75000000000000366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CO"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1"/>
              <a:t>NUMERO</a:t>
            </a:r>
            <a:r>
              <a:rPr lang="es-ES" sz="900" b="1" baseline="0"/>
              <a:t> DE </a:t>
            </a:r>
            <a:r>
              <a:rPr lang="es-ES" sz="900" b="1"/>
              <a:t>AFILIADOS AL REGIMEN CONTRIBUTIVO  Y</a:t>
            </a:r>
            <a:r>
              <a:rPr lang="es-ES" sz="900" b="1" baseline="0"/>
              <a:t> </a:t>
            </a:r>
            <a:r>
              <a:rPr lang="es-ES" sz="900" b="1"/>
              <a:t> REGIMEN SUBSIDIADO, POBLACION PENDIENTE</a:t>
            </a:r>
            <a:r>
              <a:rPr lang="es-ES" sz="900" b="1" baseline="0"/>
              <a:t> POR AFILIAR  AL SGSSS.</a:t>
            </a:r>
            <a:r>
              <a:rPr lang="es-ES" sz="900" b="1"/>
              <a:t> ANTIOQUIA 2006-2018</a:t>
            </a:r>
          </a:p>
          <a:p>
            <a:pPr>
              <a:defRPr lang="es-CO"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700" b="1"/>
          </a:p>
        </c:rich>
      </c:tx>
      <c:layout>
        <c:manualLayout>
          <c:xMode val="edge"/>
          <c:yMode val="edge"/>
          <c:x val="0.13384833289700906"/>
          <c:y val="4.14634146341470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9799986710275491"/>
          <c:y val="0.15121951219512403"/>
          <c:w val="0.78401888119504959"/>
          <c:h val="0.66341463414634161"/>
        </c:manualLayout>
      </c:layout>
      <c:lineChart>
        <c:grouping val="standard"/>
        <c:varyColors val="0"/>
        <c:ser>
          <c:idx val="1"/>
          <c:order val="0"/>
          <c:tx>
            <c:strRef>
              <c:f>'7. Tendencia_Valores_Años'!$A$29</c:f>
              <c:strCache>
                <c:ptCount val="1"/>
                <c:pt idx="0">
                  <c:v>Nº Afiliados Régimen Subsidiado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66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'7. Tendencia_Valores_Años'!$G$27:$S$27</c:f>
              <c:strCache>
                <c:ptCount val="13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</c:strCache>
            </c:strRef>
          </c:cat>
          <c:val>
            <c:numRef>
              <c:f>'7. Tendencia_Valores_Años'!$G$29:$S$29</c:f>
              <c:numCache>
                <c:formatCode>#,##0</c:formatCode>
                <c:ptCount val="13"/>
                <c:pt idx="0">
                  <c:v>2746815</c:v>
                </c:pt>
                <c:pt idx="1">
                  <c:v>2575882</c:v>
                </c:pt>
                <c:pt idx="2">
                  <c:v>2700831</c:v>
                </c:pt>
                <c:pt idx="3">
                  <c:v>2564995</c:v>
                </c:pt>
                <c:pt idx="4">
                  <c:v>2334688</c:v>
                </c:pt>
                <c:pt idx="5">
                  <c:v>2336614</c:v>
                </c:pt>
                <c:pt idx="6">
                  <c:v>2355496</c:v>
                </c:pt>
                <c:pt idx="7">
                  <c:v>2379471</c:v>
                </c:pt>
                <c:pt idx="8">
                  <c:v>2410996</c:v>
                </c:pt>
                <c:pt idx="9">
                  <c:v>2398192</c:v>
                </c:pt>
                <c:pt idx="10">
                  <c:v>2241894</c:v>
                </c:pt>
                <c:pt idx="11">
                  <c:v>2336079</c:v>
                </c:pt>
                <c:pt idx="12">
                  <c:v>2330983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B1B-467C-9771-FABB791DE2C0}"/>
            </c:ext>
          </c:extLst>
        </c:ser>
        <c:ser>
          <c:idx val="3"/>
          <c:order val="1"/>
          <c:tx>
            <c:strRef>
              <c:f>'7. Tendencia_Valores_Años'!$A$31</c:f>
              <c:strCache>
                <c:ptCount val="1"/>
                <c:pt idx="0">
                  <c:v>Nº Afiliados Régimen Contributivo</c:v>
                </c:pt>
              </c:strCache>
            </c:strRef>
          </c:tx>
          <c:spPr>
            <a:ln w="38100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33CC33"/>
              </a:solidFill>
              <a:ln>
                <a:solidFill>
                  <a:srgbClr val="00FFFF"/>
                </a:solidFill>
                <a:prstDash val="solid"/>
              </a:ln>
            </c:spPr>
          </c:marker>
          <c:cat>
            <c:strRef>
              <c:f>'7. Tendencia_Valores_Años'!$G$27:$S$27</c:f>
              <c:strCache>
                <c:ptCount val="13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</c:strCache>
            </c:strRef>
          </c:cat>
          <c:val>
            <c:numRef>
              <c:f>'7. Tendencia_Valores_Años'!$G$31:$S$31</c:f>
              <c:numCache>
                <c:formatCode>#,##0</c:formatCode>
                <c:ptCount val="13"/>
                <c:pt idx="0">
                  <c:v>3102669</c:v>
                </c:pt>
                <c:pt idx="1">
                  <c:v>2932562</c:v>
                </c:pt>
                <c:pt idx="2">
                  <c:v>3002946</c:v>
                </c:pt>
                <c:pt idx="3">
                  <c:v>2934816</c:v>
                </c:pt>
                <c:pt idx="4">
                  <c:v>3006551</c:v>
                </c:pt>
                <c:pt idx="5">
                  <c:v>3190526</c:v>
                </c:pt>
                <c:pt idx="6">
                  <c:v>3277472</c:v>
                </c:pt>
                <c:pt idx="7">
                  <c:v>3281535</c:v>
                </c:pt>
                <c:pt idx="8">
                  <c:v>3460356</c:v>
                </c:pt>
                <c:pt idx="9">
                  <c:v>3587305</c:v>
                </c:pt>
                <c:pt idx="10">
                  <c:v>3810573</c:v>
                </c:pt>
                <c:pt idx="11">
                  <c:v>3887363</c:v>
                </c:pt>
                <c:pt idx="12">
                  <c:v>3913601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B1B-467C-9771-FABB791DE2C0}"/>
            </c:ext>
          </c:extLst>
        </c:ser>
        <c:ser>
          <c:idx val="0"/>
          <c:order val="2"/>
          <c:tx>
            <c:strRef>
              <c:f>'7. Tendencia_Valores_Años'!$A$33</c:f>
              <c:strCache>
                <c:ptCount val="1"/>
                <c:pt idx="0">
                  <c:v>Nº PNA al SGSSS</c:v>
                </c:pt>
              </c:strCache>
            </c:strRef>
          </c:tx>
          <c:spPr>
            <a:ln w="38100">
              <a:solidFill>
                <a:srgbClr val="006600"/>
              </a:solidFill>
            </a:ln>
          </c:spPr>
          <c:marker>
            <c:spPr>
              <a:solidFill>
                <a:srgbClr val="FF0000"/>
              </a:solidFill>
            </c:spPr>
          </c:marker>
          <c:cat>
            <c:strRef>
              <c:f>'7. Tendencia_Valores_Años'!$G$27:$S$27</c:f>
              <c:strCache>
                <c:ptCount val="13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</c:strCache>
            </c:strRef>
          </c:cat>
          <c:val>
            <c:numRef>
              <c:f>'7. Tendencia_Valores_Años'!$G$33:$S$33</c:f>
              <c:numCache>
                <c:formatCode>#,##0</c:formatCode>
                <c:ptCount val="13"/>
                <c:pt idx="0">
                  <c:v>-91511</c:v>
                </c:pt>
                <c:pt idx="1">
                  <c:v>326421</c:v>
                </c:pt>
                <c:pt idx="2">
                  <c:v>207622</c:v>
                </c:pt>
                <c:pt idx="3">
                  <c:v>488741</c:v>
                </c:pt>
                <c:pt idx="4">
                  <c:v>724764</c:v>
                </c:pt>
                <c:pt idx="5">
                  <c:v>616669</c:v>
                </c:pt>
                <c:pt idx="6">
                  <c:v>588849</c:v>
                </c:pt>
                <c:pt idx="7">
                  <c:v>638984</c:v>
                </c:pt>
                <c:pt idx="8">
                  <c:v>506780</c:v>
                </c:pt>
                <c:pt idx="9">
                  <c:v>470802</c:v>
                </c:pt>
                <c:pt idx="10">
                  <c:v>482390</c:v>
                </c:pt>
                <c:pt idx="11">
                  <c:v>389676</c:v>
                </c:pt>
                <c:pt idx="12">
                  <c:v>446446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B1B-467C-9771-FABB791DE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445008"/>
        <c:axId val="289445568"/>
      </c:lineChart>
      <c:catAx>
        <c:axId val="28944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lang="es-CO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89445568"/>
        <c:crosses val="autoZero"/>
        <c:auto val="1"/>
        <c:lblAlgn val="ctr"/>
        <c:lblOffset val="100"/>
        <c:tickMarkSkip val="1"/>
        <c:noMultiLvlLbl val="0"/>
      </c:catAx>
      <c:valAx>
        <c:axId val="2894455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CO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8944500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lang="es-CO"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</c:dTable>
      <c:spPr>
        <a:gradFill>
          <a:gsLst>
            <a:gs pos="0">
              <a:schemeClr val="bg1"/>
            </a:gs>
            <a:gs pos="50000">
              <a:srgbClr val="FFFF99"/>
            </a:gs>
            <a:gs pos="100000">
              <a:srgbClr val="FFFF66"/>
            </a:gs>
          </a:gsLst>
          <a:lin ang="5400000" scaled="0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0422" r="0.75000000000000422" t="1" header="0" footer="0"/>
    <c:pageSetup paperSize="9" orientation="landscape" verticalDpi="0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s-CO" sz="900"/>
              <a:t>DISTRIBUCIÓN</a:t>
            </a:r>
            <a:r>
              <a:rPr lang="es-CO" sz="900" baseline="0"/>
              <a:t> DE AFILIADOS  AL REGIMÉN SUBSIDIADO SEGÚN LA  EMPRESA PROMOTORA DE SALUD SUBSIDIADA</a:t>
            </a:r>
            <a:endParaRPr lang="es-CO" sz="900"/>
          </a:p>
          <a:p>
            <a:pPr algn="ctr">
              <a:defRPr/>
            </a:pPr>
            <a:r>
              <a:rPr lang="es-CO" sz="900" baseline="0"/>
              <a:t>DEPARTAMENTO DE  ANTIOQUIA</a:t>
            </a:r>
            <a:endParaRPr lang="es-CO" sz="900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N° de afiliados</c:v>
          </c:tx>
          <c:spPr>
            <a:solidFill>
              <a:srgbClr val="CC0000"/>
            </a:solidFill>
            <a:ln w="25400">
              <a:solidFill>
                <a:schemeClr val="tx1"/>
              </a:solidFill>
            </a:ln>
          </c:spPr>
          <c:invertIfNegative val="0"/>
          <c:dLbls>
            <c:dLbl>
              <c:idx val="0"/>
              <c:layout>
                <c:manualLayout>
                  <c:x val="0"/>
                  <c:y val="9.66183329863357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77B1-49A3-9E40-C48647415342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 b="1"/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'2.TOTAL EPS'!$B$3:$B$9</c:f>
              <c:strCache>
                <c:ptCount val="7"/>
                <c:pt idx="0">
                  <c:v>Savia Salud</c:v>
                </c:pt>
                <c:pt idx="1">
                  <c:v>Coosalud</c:v>
                </c:pt>
                <c:pt idx="2">
                  <c:v>Emdisalud</c:v>
                </c:pt>
                <c:pt idx="3">
                  <c:v>Ecoopsos</c:v>
                </c:pt>
                <c:pt idx="4">
                  <c:v>Asociación Indígena del Cauca</c:v>
                </c:pt>
                <c:pt idx="5">
                  <c:v>NUEVA EPS S.A.</c:v>
                </c:pt>
                <c:pt idx="6">
                  <c:v>Total afiliados</c:v>
                </c:pt>
              </c:strCache>
            </c:strRef>
          </c:cat>
          <c:val>
            <c:numRef>
              <c:f>'2.TOTAL EPS'!$C$3:$C$9</c:f>
              <c:numCache>
                <c:formatCode>#,##0</c:formatCode>
                <c:ptCount val="7"/>
                <c:pt idx="0">
                  <c:v>1604408</c:v>
                </c:pt>
                <c:pt idx="1">
                  <c:v>331634</c:v>
                </c:pt>
                <c:pt idx="2">
                  <c:v>83444</c:v>
                </c:pt>
                <c:pt idx="3">
                  <c:v>46035</c:v>
                </c:pt>
                <c:pt idx="4">
                  <c:v>42173</c:v>
                </c:pt>
                <c:pt idx="5">
                  <c:v>590</c:v>
                </c:pt>
                <c:pt idx="6">
                  <c:v>2108284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7B1-49A3-9E40-C48647415342}"/>
            </c:ext>
          </c:extLst>
        </c:ser>
        <c:ser>
          <c:idx val="1"/>
          <c:order val="1"/>
          <c:tx>
            <c:strRef>
              <c:f>'2.TOTAL EPS'!$D$2</c:f>
              <c:strCache>
                <c:ptCount val="1"/>
                <c:pt idx="0">
                  <c:v>% afiliados</c:v>
                </c:pt>
              </c:strCache>
            </c:strRef>
          </c:tx>
          <c:spPr>
            <a:solidFill>
              <a:schemeClr val="bg1"/>
            </a:solidFill>
          </c:spPr>
          <c:invertIfNegative val="0"/>
          <c:dLbls>
            <c:delete val="1"/>
          </c:dLbls>
          <c:cat>
            <c:strRef>
              <c:f>'2.TOTAL EPS'!$B$3:$B$9</c:f>
              <c:strCache>
                <c:ptCount val="7"/>
                <c:pt idx="0">
                  <c:v>Savia Salud</c:v>
                </c:pt>
                <c:pt idx="1">
                  <c:v>Coosalud</c:v>
                </c:pt>
                <c:pt idx="2">
                  <c:v>Emdisalud</c:v>
                </c:pt>
                <c:pt idx="3">
                  <c:v>Ecoopsos</c:v>
                </c:pt>
                <c:pt idx="4">
                  <c:v>Asociación Indígena del Cauca</c:v>
                </c:pt>
                <c:pt idx="5">
                  <c:v>NUEVA EPS S.A.</c:v>
                </c:pt>
                <c:pt idx="6">
                  <c:v>Total afiliados</c:v>
                </c:pt>
              </c:strCache>
            </c:strRef>
          </c:cat>
          <c:val>
            <c:numRef>
              <c:f>'2.TOTAL EPS'!$D$3:$D$9</c:f>
              <c:numCache>
                <c:formatCode>0.00</c:formatCode>
                <c:ptCount val="7"/>
                <c:pt idx="0">
                  <c:v>76.100183846199087</c:v>
                </c:pt>
                <c:pt idx="1">
                  <c:v>15.730043959921908</c:v>
                </c:pt>
                <c:pt idx="2">
                  <c:v>3.9579107938019735</c:v>
                </c:pt>
                <c:pt idx="3">
                  <c:v>2.1835293537303322</c:v>
                </c:pt>
                <c:pt idx="4">
                  <c:v>2.0003472018001367</c:v>
                </c:pt>
                <c:pt idx="5">
                  <c:v>2.7984844546560139E-2</c:v>
                </c:pt>
                <c:pt idx="6" formatCode="0">
                  <c:v>100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7B1-49A3-9E40-C4864741534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656575264"/>
        <c:axId val="656575824"/>
      </c:barChart>
      <c:catAx>
        <c:axId val="6565752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s-CO"/>
            </a:pPr>
            <a:endParaRPr lang="es-CO"/>
          </a:p>
        </c:txPr>
        <c:crossAx val="656575824"/>
        <c:crosses val="autoZero"/>
        <c:auto val="1"/>
        <c:lblAlgn val="ctr"/>
        <c:lblOffset val="100"/>
        <c:noMultiLvlLbl val="0"/>
      </c:catAx>
      <c:valAx>
        <c:axId val="6565758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 de Afiliados por EPS-S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lang="es-CO"/>
            </a:pPr>
            <a:endParaRPr lang="es-CO"/>
          </a:p>
        </c:txPr>
        <c:crossAx val="656575264"/>
        <c:crosses val="autoZero"/>
        <c:crossBetween val="between"/>
        <c:majorUnit val="300000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b="1"/>
            </a:pPr>
            <a:endParaRPr lang="es-CO"/>
          </a:p>
        </c:txPr>
      </c:dTable>
      <c:spPr>
        <a:noFill/>
      </c:spPr>
    </c:plotArea>
    <c:plotVisOnly val="1"/>
    <c:dispBlanksAs val="gap"/>
    <c:showDLblsOverMax val="0"/>
  </c:chart>
  <c:spPr>
    <a:solidFill>
      <a:schemeClr val="bg1"/>
    </a:solidFill>
  </c:spPr>
  <c:printSettings>
    <c:headerFooter/>
    <c:pageMargins b="0.75000000000000377" l="0.70000000000000062" r="0.70000000000000062" t="0.75000000000000377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R. Subsidiado</c:v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'8. %Cobertura_años '!$J$3:$P$3</c:f>
              <c:numCache>
                <c:formatCode>@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 formatCode="0">
                  <c:v>2018</c:v>
                </c:pt>
              </c:numCache>
            </c:numRef>
          </c:cat>
          <c:val>
            <c:numRef>
              <c:f>'8. %Cobertura_años '!$J$4:$P$4</c:f>
              <c:numCache>
                <c:formatCode>0.00%</c:formatCode>
                <c:ptCount val="7"/>
                <c:pt idx="0">
                  <c:v>0.37858651258948955</c:v>
                </c:pt>
                <c:pt idx="1">
                  <c:v>0.37769440903874452</c:v>
                </c:pt>
                <c:pt idx="2">
                  <c:v>0.37800973702018081</c:v>
                </c:pt>
                <c:pt idx="3">
                  <c:v>0.37144995917939982</c:v>
                </c:pt>
                <c:pt idx="4">
                  <c:v>0.34306703268334715</c:v>
                </c:pt>
                <c:pt idx="5">
                  <c:v>0.35324925398276574</c:v>
                </c:pt>
                <c:pt idx="6">
                  <c:v>0.34837431606195157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2F3-4C97-A88C-53FFFF109C9B}"/>
            </c:ext>
          </c:extLst>
        </c:ser>
        <c:ser>
          <c:idx val="1"/>
          <c:order val="1"/>
          <c:tx>
            <c:v>R. Contributivo</c:v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'8. %Cobertura_años '!$J$3:$P$3</c:f>
              <c:numCache>
                <c:formatCode>@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 formatCode="0">
                  <c:v>2018</c:v>
                </c:pt>
              </c:numCache>
            </c:numRef>
          </c:cat>
          <c:val>
            <c:numRef>
              <c:f>'8. %Cobertura_años '!$J$6:$P$6</c:f>
              <c:numCache>
                <c:formatCode>0.00%</c:formatCode>
                <c:ptCount val="7"/>
                <c:pt idx="0">
                  <c:v>0.52677087738196093</c:v>
                </c:pt>
                <c:pt idx="1">
                  <c:v>0.52087939822126705</c:v>
                </c:pt>
                <c:pt idx="2">
                  <c:v>0.54253439721849595</c:v>
                </c:pt>
                <c:pt idx="3">
                  <c:v>0.55562869687416894</c:v>
                </c:pt>
                <c:pt idx="4">
                  <c:v>0.58311497864452122</c:v>
                </c:pt>
                <c:pt idx="5">
                  <c:v>0.58782604514239722</c:v>
                </c:pt>
                <c:pt idx="6">
                  <c:v>0.5849026233629202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2F3-4C97-A88C-53FFFF109C9B}"/>
            </c:ext>
          </c:extLst>
        </c:ser>
        <c:ser>
          <c:idx val="2"/>
          <c:order val="2"/>
          <c:tx>
            <c:v>P. No Afiliada</c:v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'8. %Cobertura_años '!$J$3:$P$3</c:f>
              <c:numCache>
                <c:formatCode>@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 formatCode="0">
                  <c:v>2018</c:v>
                </c:pt>
              </c:numCache>
            </c:numRef>
          </c:cat>
          <c:val>
            <c:numRef>
              <c:f>'8. %Cobertura_años '!$J$8:$P$8</c:f>
              <c:numCache>
                <c:formatCode>0.00%</c:formatCode>
                <c:ptCount val="7"/>
                <c:pt idx="0">
                  <c:v>9.464261002854954E-2</c:v>
                </c:pt>
                <c:pt idx="1">
                  <c:v>0.10142619273998847</c:v>
                </c:pt>
                <c:pt idx="2">
                  <c:v>7.9455865761323227E-2</c:v>
                </c:pt>
                <c:pt idx="3">
                  <c:v>7.2921343946431225E-2</c:v>
                </c:pt>
                <c:pt idx="4">
                  <c:v>7.3817988672131615E-2</c:v>
                </c:pt>
                <c:pt idx="5">
                  <c:v>5.8924700874836949E-2</c:v>
                </c:pt>
                <c:pt idx="6">
                  <c:v>6.6723060575128196E-2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2F3-4C97-A88C-53FFFF109C9B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89450048"/>
        <c:axId val="289450608"/>
      </c:lineChart>
      <c:catAx>
        <c:axId val="289450048"/>
        <c:scaling>
          <c:orientation val="minMax"/>
        </c:scaling>
        <c:delete val="0"/>
        <c:axPos val="b"/>
        <c:numFmt formatCode="@" sourceLinked="1"/>
        <c:majorTickMark val="out"/>
        <c:minorTickMark val="none"/>
        <c:tickLblPos val="nextTo"/>
        <c:crossAx val="289450608"/>
        <c:crosses val="autoZero"/>
        <c:auto val="1"/>
        <c:lblAlgn val="ctr"/>
        <c:lblOffset val="100"/>
        <c:noMultiLvlLbl val="0"/>
      </c:catAx>
      <c:valAx>
        <c:axId val="28945060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CO"/>
                  <a:t>Porcentaje</a:t>
                </a:r>
              </a:p>
            </c:rich>
          </c:tx>
          <c:layout>
            <c:manualLayout>
              <c:xMode val="edge"/>
              <c:yMode val="edge"/>
              <c:x val="0"/>
              <c:y val="0.36456488198911929"/>
            </c:manualLayout>
          </c:layout>
          <c:overlay val="0"/>
        </c:title>
        <c:numFmt formatCode="0%" sourceLinked="0"/>
        <c:majorTickMark val="out"/>
        <c:minorTickMark val="none"/>
        <c:tickLblPos val="nextTo"/>
        <c:crossAx val="28945004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80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CO" sz="1200"/>
              <a:t>Tendencia</a:t>
            </a:r>
            <a:r>
              <a:rPr lang="es-CO" sz="1200" baseline="0"/>
              <a:t> Cobertura porcentual al SGSSS en Antioquia  AÑO 2014 - 2018</a:t>
            </a:r>
            <a:endParaRPr lang="es-CO" sz="1200"/>
          </a:p>
        </c:rich>
      </c:tx>
      <c:layout>
        <c:manualLayout>
          <c:xMode val="edge"/>
          <c:yMode val="edge"/>
          <c:x val="6.1543361294860349E-2"/>
          <c:y val="8.8008785632946885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5731347194428375E-2"/>
          <c:y val="2.5770536104184668E-2"/>
          <c:w val="0.95426864234410791"/>
          <c:h val="0.8469098190504345"/>
        </c:manualLayout>
      </c:layout>
      <c:lineChart>
        <c:grouping val="standard"/>
        <c:varyColors val="0"/>
        <c:ser>
          <c:idx val="0"/>
          <c:order val="0"/>
          <c:spPr>
            <a:ln w="44450">
              <a:solidFill>
                <a:srgbClr val="006600"/>
              </a:solidFill>
            </a:ln>
          </c:spPr>
          <c:marker>
            <c:spPr>
              <a:solidFill>
                <a:srgbClr val="FF0000"/>
              </a:solidFill>
            </c:spPr>
          </c:marker>
          <c:dPt>
            <c:idx val="1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485B-4FD4-807C-10133296C9DD}"/>
              </c:ext>
            </c:extLst>
          </c:dPt>
          <c:dPt>
            <c:idx val="12"/>
            <c:marker>
              <c:spPr>
                <a:solidFill>
                  <a:srgbClr val="00B0F0"/>
                </a:solidFill>
              </c:spPr>
            </c:marker>
            <c:bubble3D val="0"/>
            <c:spPr>
              <a:ln w="4445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485B-4FD4-807C-10133296C9DD}"/>
              </c:ext>
            </c:extLst>
          </c:dPt>
          <c:dPt>
            <c:idx val="13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485B-4FD4-807C-10133296C9DD}"/>
              </c:ext>
            </c:extLst>
          </c:dPt>
          <c:dPt>
            <c:idx val="14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485B-4FD4-807C-10133296C9DD}"/>
              </c:ext>
            </c:extLst>
          </c:dPt>
          <c:dPt>
            <c:idx val="15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485B-4FD4-807C-10133296C9DD}"/>
              </c:ext>
            </c:extLst>
          </c:dPt>
          <c:dPt>
            <c:idx val="16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485B-4FD4-807C-10133296C9DD}"/>
              </c:ext>
            </c:extLst>
          </c:dPt>
          <c:dPt>
            <c:idx val="17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485B-4FD4-807C-10133296C9DD}"/>
              </c:ext>
            </c:extLst>
          </c:dPt>
          <c:dPt>
            <c:idx val="18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8-485B-4FD4-807C-10133296C9DD}"/>
              </c:ext>
            </c:extLst>
          </c:dPt>
          <c:dPt>
            <c:idx val="19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9-485B-4FD4-807C-10133296C9DD}"/>
              </c:ext>
            </c:extLst>
          </c:dPt>
          <c:dPt>
            <c:idx val="20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A-485B-4FD4-807C-10133296C9DD}"/>
              </c:ext>
            </c:extLst>
          </c:dPt>
          <c:dPt>
            <c:idx val="21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B-485B-4FD4-807C-10133296C9DD}"/>
              </c:ext>
            </c:extLst>
          </c:dPt>
          <c:dPt>
            <c:idx val="22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C-485B-4FD4-807C-10133296C9DD}"/>
              </c:ext>
            </c:extLst>
          </c:dPt>
          <c:dPt>
            <c:idx val="23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D-485B-4FD4-807C-10133296C9DD}"/>
              </c:ext>
            </c:extLst>
          </c:dPt>
          <c:dPt>
            <c:idx val="24"/>
            <c:bubble3D val="0"/>
            <c:spPr>
              <a:ln w="4445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85B-4FD4-807C-10133296C9DD}"/>
              </c:ext>
            </c:extLst>
          </c:dPt>
          <c:dPt>
            <c:idx val="35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0-485B-4FD4-807C-10133296C9DD}"/>
              </c:ext>
            </c:extLst>
          </c:dPt>
          <c:dPt>
            <c:idx val="36"/>
            <c:marker>
              <c:spPr>
                <a:solidFill>
                  <a:srgbClr val="00B0F0"/>
                </a:solidFill>
              </c:spPr>
            </c:marker>
            <c:bubble3D val="0"/>
            <c:spPr>
              <a:ln w="4445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485B-4FD4-807C-10133296C9DD}"/>
              </c:ext>
            </c:extLst>
          </c:dPt>
          <c:dPt>
            <c:idx val="37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3-485B-4FD4-807C-10133296C9DD}"/>
              </c:ext>
            </c:extLst>
          </c:dPt>
          <c:dPt>
            <c:idx val="38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4-485B-4FD4-807C-10133296C9DD}"/>
              </c:ext>
            </c:extLst>
          </c:dPt>
          <c:dPt>
            <c:idx val="39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5-485B-4FD4-807C-10133296C9DD}"/>
              </c:ext>
            </c:extLst>
          </c:dPt>
          <c:dPt>
            <c:idx val="40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6-485B-4FD4-807C-10133296C9DD}"/>
              </c:ext>
            </c:extLst>
          </c:dPt>
          <c:dPt>
            <c:idx val="41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7-485B-4FD4-807C-10133296C9DD}"/>
              </c:ext>
            </c:extLst>
          </c:dPt>
          <c:dPt>
            <c:idx val="42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8-485B-4FD4-807C-10133296C9DD}"/>
              </c:ext>
            </c:extLst>
          </c:dPt>
          <c:dPt>
            <c:idx val="43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9-485B-4FD4-807C-10133296C9DD}"/>
              </c:ext>
            </c:extLst>
          </c:dPt>
          <c:dPt>
            <c:idx val="44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A-485B-4FD4-807C-10133296C9DD}"/>
              </c:ext>
            </c:extLst>
          </c:dPt>
          <c:dPt>
            <c:idx val="45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B-485B-4FD4-807C-10133296C9DD}"/>
              </c:ext>
            </c:extLst>
          </c:dPt>
          <c:dPt>
            <c:idx val="46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C-485B-4FD4-807C-10133296C9DD}"/>
              </c:ext>
            </c:extLst>
          </c:dPt>
          <c:dPt>
            <c:idx val="47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D-485B-4FD4-807C-10133296C9DD}"/>
              </c:ext>
            </c:extLst>
          </c:dPt>
          <c:dPt>
            <c:idx val="48"/>
            <c:bubble3D val="0"/>
            <c:spPr>
              <a:ln w="4445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485B-4FD4-807C-10133296C9DD}"/>
              </c:ext>
            </c:extLst>
          </c:dPt>
          <c:dPt>
            <c:idx val="60"/>
            <c:marker>
              <c:spPr>
                <a:solidFill>
                  <a:srgbClr val="00B0F0"/>
                </a:solidFill>
              </c:spPr>
            </c:marker>
            <c:bubble3D val="0"/>
            <c:spPr>
              <a:ln w="4445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485B-4FD4-807C-10133296C9DD}"/>
              </c:ext>
            </c:extLst>
          </c:dPt>
          <c:dPt>
            <c:idx val="61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22-485B-4FD4-807C-10133296C9DD}"/>
              </c:ext>
            </c:extLst>
          </c:dPt>
          <c:dPt>
            <c:idx val="62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23-485B-4FD4-807C-10133296C9DD}"/>
              </c:ext>
            </c:extLst>
          </c:dPt>
          <c:dPt>
            <c:idx val="63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24-485B-4FD4-807C-10133296C9DD}"/>
              </c:ext>
            </c:extLst>
          </c:dPt>
          <c:dPt>
            <c:idx val="64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25-485B-4FD4-807C-10133296C9DD}"/>
              </c:ext>
            </c:extLst>
          </c:dPt>
          <c:dPt>
            <c:idx val="65"/>
            <c:marker>
              <c:spPr>
                <a:solidFill>
                  <a:srgbClr val="00CCFF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26-9ACB-4181-9D43-1A42DB42C55A}"/>
              </c:ext>
            </c:extLst>
          </c:dPt>
          <c:dLbls>
            <c:dLbl>
              <c:idx val="3"/>
              <c:layout>
                <c:manualLayout>
                  <c:x val="-4.99179294303808E-2"/>
                  <c:y val="-2.99138182439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6-485B-4FD4-807C-10133296C9DD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858230102407393E-2"/>
                  <c:y val="-3.8576040063957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7-485B-4FD4-807C-10133296C9DD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0380779397334846E-2"/>
                  <c:y val="2.0172363512032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8-485B-4FD4-807C-10133296C9DD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2179257770595782E-2"/>
                  <c:y val="2.2726641928379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9-485B-4FD4-807C-10133296C9DD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3.038077939733487E-2"/>
                  <c:y val="-3.0913204814915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A-485B-4FD4-807C-10133296C9DD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2.9518364972603715E-2"/>
                  <c:y val="-1.2173451456831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B-485B-4FD4-807C-10133296C9DD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1.0650920933362814E-2"/>
                  <c:y val="-3.58194025069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C-485B-4FD4-807C-10133296C9DD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4.3268884810781991E-2"/>
                  <c:y val="-1.047897748413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85B-4FD4-807C-10133296C9DD}"/>
                </c:ex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4.3268884810781949E-2"/>
                  <c:y val="-1.55875343168310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85B-4FD4-807C-10133296C9DD}"/>
                </c:ex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4.0797490201310488E-2"/>
                  <c:y val="-2.5988635788834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85B-4FD4-807C-10133296C9DD}"/>
                </c:ex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3.6239009130719896E-2"/>
                  <c:y val="-2.8358926398568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85B-4FD4-807C-10133296C9DD}"/>
                </c:ex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1.0593708980859919E-3"/>
                  <c:y val="-2.1079635160547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85B-4FD4-807C-10133296C9DD}"/>
                </c:ex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-4.7955468597489982E-2"/>
                  <c:y val="-1.55875343168310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85B-4FD4-807C-10133296C9DD}"/>
                </c:ex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-4.6783822650812934E-2"/>
                  <c:y val="-2.58046479822206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485B-4FD4-807C-10133296C9DD}"/>
                </c:ex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-3.2724071290688821E-2"/>
                  <c:y val="-3.60217616476101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485B-4FD4-807C-10133296C9DD}"/>
                </c:ex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-3.7589379974513261E-2"/>
                  <c:y val="-1.77119413542715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485B-4FD4-807C-10133296C9DD}"/>
                </c:ex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1.285468401157434E-3"/>
                  <c:y val="1.6126050756468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485B-4FD4-807C-10133296C9DD}"/>
                </c:ext>
                <c:ext xmlns:c15="http://schemas.microsoft.com/office/drawing/2012/chart" uri="{CE6537A1-D6FC-4f65-9D91-7224C49458BB}"/>
              </c:extLst>
            </c:dLbl>
            <c:dLbl>
              <c:idx val="21"/>
              <c:layout>
                <c:manualLayout>
                  <c:x val="-4.0925592917427929E-2"/>
                  <c:y val="-1.30332559004837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485B-4FD4-807C-10133296C9DD}"/>
                </c:ext>
                <c:ext xmlns:c15="http://schemas.microsoft.com/office/drawing/2012/chart" uri="{CE6537A1-D6FC-4f65-9D91-7224C49458BB}"/>
              </c:extLst>
            </c:dLbl>
            <c:dLbl>
              <c:idx val="22"/>
              <c:layout>
                <c:manualLayout>
                  <c:x val="-3.5067363184042973E-2"/>
                  <c:y val="-2.3250369565873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485B-4FD4-807C-10133296C9DD}"/>
                </c:ext>
                <c:ext xmlns:c15="http://schemas.microsoft.com/office/drawing/2012/chart" uri="{CE6537A1-D6FC-4f65-9D91-7224C49458BB}"/>
              </c:extLst>
            </c:dLbl>
            <c:dLbl>
              <c:idx val="23"/>
              <c:layout>
                <c:manualLayout>
                  <c:x val="-2.4216537884018403E-2"/>
                  <c:y val="-3.52727748111946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485B-4FD4-807C-10133296C9DD}"/>
                </c:ext>
                <c:ext xmlns:c15="http://schemas.microsoft.com/office/drawing/2012/chart" uri="{CE6537A1-D6FC-4f65-9D91-7224C49458BB}"/>
              </c:extLst>
            </c:dLbl>
            <c:dLbl>
              <c:idx val="34"/>
              <c:layout>
                <c:manualLayout>
                  <c:x val="-2.5727405698445401E-2"/>
                  <c:y val="-2.531624295403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D-485B-4FD4-807C-10133296C9DD}"/>
                </c:ext>
                <c:ext xmlns:c15="http://schemas.microsoft.com/office/drawing/2012/chart" uri="{CE6537A1-D6FC-4f65-9D91-7224C49458BB}"/>
              </c:extLst>
            </c:dLbl>
            <c:dLbl>
              <c:idx val="35"/>
              <c:layout>
                <c:manualLayout>
                  <c:x val="-1.5008498912004639E-2"/>
                  <c:y val="-2.6398197106858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485B-4FD4-807C-10133296C9DD}"/>
                </c:ext>
                <c:ext xmlns:c15="http://schemas.microsoft.com/office/drawing/2012/chart" uri="{CE6537A1-D6FC-4f65-9D91-7224C49458BB}"/>
              </c:extLst>
            </c:dLbl>
            <c:dLbl>
              <c:idx val="36"/>
              <c:layout>
                <c:manualLayout>
                  <c:x val="-4.3176318603652064E-2"/>
                  <c:y val="1.28190940789365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485B-4FD4-807C-10133296C9DD}"/>
                </c:ext>
                <c:ext xmlns:c15="http://schemas.microsoft.com/office/drawing/2012/chart" uri="{CE6537A1-D6FC-4f65-9D91-7224C49458BB}"/>
              </c:extLst>
            </c:dLbl>
            <c:dLbl>
              <c:idx val="37"/>
              <c:layout>
                <c:manualLayout>
                  <c:x val="-2.2755048418081161E-3"/>
                  <c:y val="1.911983455290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485B-4FD4-807C-10133296C9DD}"/>
                </c:ext>
                <c:ext xmlns:c15="http://schemas.microsoft.com/office/drawing/2012/chart" uri="{CE6537A1-D6FC-4f65-9D91-7224C49458BB}"/>
              </c:extLst>
            </c:dLbl>
            <c:dLbl>
              <c:idx val="38"/>
              <c:layout>
                <c:manualLayout>
                  <c:x val="-6.6098322654931888E-2"/>
                  <c:y val="5.25960242495675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485B-4FD4-807C-10133296C9DD}"/>
                </c:ext>
                <c:ext xmlns:c15="http://schemas.microsoft.com/office/drawing/2012/chart" uri="{CE6537A1-D6FC-4f65-9D91-7224C49458BB}"/>
              </c:extLst>
            </c:dLbl>
            <c:dLbl>
              <c:idx val="39"/>
              <c:layout>
                <c:manualLayout>
                  <c:x val="-3.8941311778558842E-2"/>
                  <c:y val="-1.47689285318208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485B-4FD4-807C-10133296C9DD}"/>
                </c:ext>
                <c:ext xmlns:c15="http://schemas.microsoft.com/office/drawing/2012/chart" uri="{CE6537A1-D6FC-4f65-9D91-7224C49458BB}"/>
              </c:extLst>
            </c:dLbl>
            <c:dLbl>
              <c:idx val="40"/>
              <c:layout>
                <c:manualLayout>
                  <c:x val="-4.6704464461854237E-2"/>
                  <c:y val="-3.1222716878700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485B-4FD4-807C-10133296C9DD}"/>
                </c:ext>
                <c:ext xmlns:c15="http://schemas.microsoft.com/office/drawing/2012/chart" uri="{CE6537A1-D6FC-4f65-9D91-7224C49458BB}"/>
              </c:extLst>
            </c:dLbl>
            <c:dLbl>
              <c:idx val="41"/>
              <c:layout>
                <c:manualLayout>
                  <c:x val="-4.9308100607729874E-2"/>
                  <c:y val="-3.3548218115147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485B-4FD4-807C-10133296C9DD}"/>
                </c:ext>
                <c:ext xmlns:c15="http://schemas.microsoft.com/office/drawing/2012/chart" uri="{CE6537A1-D6FC-4f65-9D91-7224C49458BB}"/>
              </c:extLst>
            </c:dLbl>
            <c:dLbl>
              <c:idx val="42"/>
              <c:layout>
                <c:manualLayout>
                  <c:x val="-4.2378304788215547E-2"/>
                  <c:y val="-3.35484824960260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8-485B-4FD4-807C-10133296C9DD}"/>
                </c:ext>
                <c:ext xmlns:c15="http://schemas.microsoft.com/office/drawing/2012/chart" uri="{CE6537A1-D6FC-4f65-9D91-7224C49458BB}"/>
              </c:extLst>
            </c:dLbl>
            <c:dLbl>
              <c:idx val="43"/>
              <c:layout>
                <c:manualLayout>
                  <c:x val="-3.0147649530622028E-2"/>
                  <c:y val="-2.5945945945945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9-485B-4FD4-807C-10133296C9DD}"/>
                </c:ext>
                <c:ext xmlns:c15="http://schemas.microsoft.com/office/drawing/2012/chart" uri="{CE6537A1-D6FC-4f65-9D91-7224C49458BB}"/>
              </c:extLst>
            </c:dLbl>
            <c:dLbl>
              <c:idx val="44"/>
              <c:layout>
                <c:manualLayout>
                  <c:x val="-2.7869582336819243E-2"/>
                  <c:y val="-2.96069540164028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A-485B-4FD4-807C-10133296C9DD}"/>
                </c:ext>
                <c:ext xmlns:c15="http://schemas.microsoft.com/office/drawing/2012/chart" uri="{CE6537A1-D6FC-4f65-9D91-7224C49458BB}"/>
              </c:extLst>
            </c:dLbl>
            <c:dLbl>
              <c:idx val="46"/>
              <c:layout>
                <c:manualLayout>
                  <c:x val="-2.5804197013803782E-2"/>
                  <c:y val="1.519386206544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C-485B-4FD4-807C-10133296C9DD}"/>
                </c:ext>
                <c:ext xmlns:c15="http://schemas.microsoft.com/office/drawing/2012/chart" uri="{CE6537A1-D6FC-4f65-9D91-7224C49458BB}"/>
              </c:extLst>
            </c:dLbl>
            <c:dLbl>
              <c:idx val="47"/>
              <c:layout>
                <c:manualLayout>
                  <c:x val="-9.2019100768748197E-3"/>
                  <c:y val="-2.39939222153233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D-485B-4FD4-807C-10133296C9DD}"/>
                </c:ext>
                <c:ext xmlns:c15="http://schemas.microsoft.com/office/drawing/2012/chart" uri="{CE6537A1-D6FC-4f65-9D91-7224C49458BB}"/>
              </c:extLst>
            </c:dLbl>
            <c:dLbl>
              <c:idx val="49"/>
              <c:layout>
                <c:manualLayout>
                  <c:x val="-3.1299308175291363E-2"/>
                  <c:y val="1.60329683029924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E-485B-4FD4-807C-10133296C9DD}"/>
                </c:ext>
                <c:ext xmlns:c15="http://schemas.microsoft.com/office/drawing/2012/chart" uri="{CE6537A1-D6FC-4f65-9D91-7224C49458BB}"/>
              </c:extLst>
            </c:dLbl>
            <c:dLbl>
              <c:idx val="50"/>
              <c:layout>
                <c:manualLayout>
                  <c:x val="-3.0848413461456285E-2"/>
                  <c:y val="-1.6317560778714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F-485B-4FD4-807C-10133296C9DD}"/>
                </c:ext>
                <c:ext xmlns:c15="http://schemas.microsoft.com/office/drawing/2012/chart" uri="{CE6537A1-D6FC-4f65-9D91-7224C49458BB}"/>
              </c:extLst>
            </c:dLbl>
            <c:dLbl>
              <c:idx val="51"/>
              <c:layout>
                <c:manualLayout>
                  <c:x val="-1.6103904770307684E-2"/>
                  <c:y val="2.75358596263740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30-485B-4FD4-807C-10133296C9DD}"/>
                </c:ext>
                <c:ext xmlns:c15="http://schemas.microsoft.com/office/drawing/2012/chart" uri="{CE6537A1-D6FC-4f65-9D91-7224C49458BB}">
                  <c15:layout>
                    <c:manualLayout>
                      <c:w val="2.6438350460931837E-2"/>
                      <c:h val="3.2333943272937704E-2"/>
                    </c:manualLayout>
                  </c15:layout>
                </c:ext>
              </c:extLst>
            </c:dLbl>
            <c:dLbl>
              <c:idx val="52"/>
              <c:layout>
                <c:manualLayout>
                  <c:x val="-1.5717898309877174E-2"/>
                  <c:y val="-1.44217116173401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31-485B-4FD4-807C-10133296C9DD}"/>
                </c:ext>
                <c:ext xmlns:c15="http://schemas.microsoft.com/office/drawing/2012/chart" uri="{CE6537A1-D6FC-4f65-9D91-7224C49458BB}"/>
              </c:extLst>
            </c:dLbl>
            <c:dLbl>
              <c:idx val="53"/>
              <c:layout>
                <c:manualLayout>
                  <c:x val="-5.4715409042818762E-4"/>
                  <c:y val="-3.2819863312802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32-485B-4FD4-807C-10133296C9DD}"/>
                </c:ext>
                <c:ext xmlns:c15="http://schemas.microsoft.com/office/drawing/2012/chart" uri="{CE6537A1-D6FC-4f65-9D91-7224C49458BB}"/>
              </c:extLst>
            </c:dLbl>
            <c:dLbl>
              <c:idx val="54"/>
              <c:layout>
                <c:manualLayout>
                  <c:x val="-3.5197905836476751E-2"/>
                  <c:y val="-2.4453968719806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33-485B-4FD4-807C-10133296C9DD}"/>
                </c:ext>
                <c:ext xmlns:c15="http://schemas.microsoft.com/office/drawing/2012/chart" uri="{CE6537A1-D6FC-4f65-9D91-7224C49458BB}"/>
              </c:extLst>
            </c:dLbl>
            <c:dLbl>
              <c:idx val="55"/>
              <c:layout>
                <c:manualLayout>
                  <c:x val="-6.3086612077236691E-3"/>
                  <c:y val="-2.4406499414169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34-485B-4FD4-807C-10133296C9DD}"/>
                </c:ext>
                <c:ext xmlns:c15="http://schemas.microsoft.com/office/drawing/2012/chart" uri="{CE6537A1-D6FC-4f65-9D91-7224C49458BB}"/>
              </c:extLst>
            </c:dLbl>
            <c:dLbl>
              <c:idx val="56"/>
              <c:layout>
                <c:manualLayout>
                  <c:x val="-2.1962002622619606E-2"/>
                  <c:y val="-2.0060645962448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35-485B-4FD4-807C-10133296C9DD}"/>
                </c:ext>
                <c:ext xmlns:c15="http://schemas.microsoft.com/office/drawing/2012/chart" uri="{CE6537A1-D6FC-4f65-9D91-7224C49458BB}"/>
              </c:extLst>
            </c:dLbl>
            <c:dLbl>
              <c:idx val="57"/>
              <c:layout>
                <c:manualLayout>
                  <c:x val="-1.1367212771827997E-2"/>
                  <c:y val="-3.2820030755958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36-485B-4FD4-807C-10133296C9DD}"/>
                </c:ext>
                <c:ext xmlns:c15="http://schemas.microsoft.com/office/drawing/2012/chart" uri="{CE6537A1-D6FC-4f65-9D91-7224C49458BB}"/>
              </c:extLst>
            </c:dLbl>
            <c:dLbl>
              <c:idx val="58"/>
              <c:layout>
                <c:manualLayout>
                  <c:x val="-2.3254311599398569E-2"/>
                  <c:y val="2.81148780611957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37-485B-4FD4-807C-10133296C9DD}"/>
                </c:ext>
                <c:ext xmlns:c15="http://schemas.microsoft.com/office/drawing/2012/chart" uri="{CE6537A1-D6FC-4f65-9D91-7224C49458BB}"/>
              </c:extLst>
            </c:dLbl>
            <c:dLbl>
              <c:idx val="59"/>
              <c:layout>
                <c:manualLayout>
                  <c:x val="-1.9869412447512489E-4"/>
                  <c:y val="-2.2187222881576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38-485B-4FD4-807C-10133296C9DD}"/>
                </c:ext>
                <c:ext xmlns:c15="http://schemas.microsoft.com/office/drawing/2012/chart" uri="{CE6537A1-D6FC-4f65-9D91-7224C49458BB}"/>
              </c:extLst>
            </c:dLbl>
            <c:dLbl>
              <c:idx val="61"/>
              <c:layout>
                <c:manualLayout>
                  <c:x val="-1.5255527686300374E-2"/>
                  <c:y val="2.39768502244657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2-485B-4FD4-807C-10133296C9DD}"/>
                </c:ext>
                <c:ext xmlns:c15="http://schemas.microsoft.com/office/drawing/2012/chart" uri="{CE6537A1-D6FC-4f65-9D91-7224C49458BB}"/>
              </c:extLst>
            </c:dLbl>
            <c:dLbl>
              <c:idx val="62"/>
              <c:layout>
                <c:manualLayout>
                  <c:x val="-1.8563040578760539E-2"/>
                  <c:y val="-2.1483291852082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3-485B-4FD4-807C-10133296C9DD}"/>
                </c:ext>
                <c:ext xmlns:c15="http://schemas.microsoft.com/office/drawing/2012/chart" uri="{CE6537A1-D6FC-4f65-9D91-7224C49458BB}"/>
              </c:extLst>
            </c:dLbl>
            <c:dLbl>
              <c:idx val="63"/>
              <c:layout>
                <c:manualLayout>
                  <c:x val="0"/>
                  <c:y val="-4.70016288870254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4-485B-4FD4-807C-10133296C9DD}"/>
                </c:ext>
                <c:ext xmlns:c15="http://schemas.microsoft.com/office/drawing/2012/chart" uri="{CE6537A1-D6FC-4f65-9D91-7224C49458BB}"/>
              </c:extLst>
            </c:dLbl>
            <c:dLbl>
              <c:idx val="64"/>
              <c:layout>
                <c:manualLayout>
                  <c:x val="-1.0171152605968458E-3"/>
                  <c:y val="-1.34268836695367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5-485B-4FD4-807C-10133296C9DD}"/>
                </c:ext>
                <c:ext xmlns:c15="http://schemas.microsoft.com/office/drawing/2012/chart" uri="{CE6537A1-D6FC-4f65-9D91-7224C49458BB}"/>
              </c:extLst>
            </c:dLbl>
            <c:numFmt formatCode="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25400" cap="flat" cmpd="sng" algn="ctr">
                <a:solidFill>
                  <a:schemeClr val="dk1"/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  <c:trendlineType val="linear"/>
            <c:dispRSqr val="0"/>
            <c:dispEq val="0"/>
          </c:trendline>
          <c:trendline>
            <c:trendlineType val="linear"/>
            <c:dispRSqr val="0"/>
            <c:dispEq val="0"/>
          </c:trendline>
          <c:trendline>
            <c:trendlineType val="linear"/>
            <c:dispRSqr val="0"/>
            <c:dispEq val="0"/>
          </c:trendline>
          <c:cat>
            <c:numRef>
              <c:f>'9. Cobertura_Meses'!$A$36:$A$89</c:f>
              <c:numCache>
                <c:formatCode>mmm\-yy</c:formatCode>
                <c:ptCount val="54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</c:numCache>
            </c:numRef>
          </c:cat>
          <c:val>
            <c:numRef>
              <c:f>'9. Cobertura_Meses'!$E$36:$E$89</c:f>
              <c:numCache>
                <c:formatCode>_(* #,##0.00_);_(* \(#,##0.00\);_(* "-"??_);_(@_)</c:formatCode>
                <c:ptCount val="54"/>
                <c:pt idx="0">
                  <c:v>87.813626309395914</c:v>
                </c:pt>
                <c:pt idx="1">
                  <c:v>88.112099279224694</c:v>
                </c:pt>
                <c:pt idx="2">
                  <c:v>88.319652211650677</c:v>
                </c:pt>
                <c:pt idx="3">
                  <c:v>88.896576615222131</c:v>
                </c:pt>
                <c:pt idx="4">
                  <c:v>89.131096691006078</c:v>
                </c:pt>
                <c:pt idx="5">
                  <c:v>89.487298161906963</c:v>
                </c:pt>
                <c:pt idx="6">
                  <c:v>90.265033712064906</c:v>
                </c:pt>
                <c:pt idx="7">
                  <c:v>90.935229938797121</c:v>
                </c:pt>
                <c:pt idx="8">
                  <c:v>91.425498876473554</c:v>
                </c:pt>
                <c:pt idx="9">
                  <c:v>91.685104667009085</c:v>
                </c:pt>
                <c:pt idx="10">
                  <c:v>92.034627066357359</c:v>
                </c:pt>
                <c:pt idx="11">
                  <c:v>92.054413423867672</c:v>
                </c:pt>
                <c:pt idx="12">
                  <c:v>90.225406227313826</c:v>
                </c:pt>
                <c:pt idx="13">
                  <c:v>90.630096282715527</c:v>
                </c:pt>
                <c:pt idx="14">
                  <c:v>90.630096282715527</c:v>
                </c:pt>
                <c:pt idx="15">
                  <c:v>90.829436492950535</c:v>
                </c:pt>
                <c:pt idx="16">
                  <c:v>91.102673528595872</c:v>
                </c:pt>
                <c:pt idx="17">
                  <c:v>91.608443165349058</c:v>
                </c:pt>
                <c:pt idx="18">
                  <c:v>91.951240176454036</c:v>
                </c:pt>
                <c:pt idx="19">
                  <c:v>92.078216947511265</c:v>
                </c:pt>
                <c:pt idx="20">
                  <c:v>92.414833947436449</c:v>
                </c:pt>
                <c:pt idx="21">
                  <c:v>92.605004817775637</c:v>
                </c:pt>
                <c:pt idx="22">
                  <c:v>92.361026030547848</c:v>
                </c:pt>
                <c:pt idx="23">
                  <c:v>92.707865605356872</c:v>
                </c:pt>
                <c:pt idx="24">
                  <c:v>90.935318094948371</c:v>
                </c:pt>
                <c:pt idx="25">
                  <c:v>90.272059511019151</c:v>
                </c:pt>
                <c:pt idx="26">
                  <c:v>90.480327266533919</c:v>
                </c:pt>
                <c:pt idx="27">
                  <c:v>90.704433165102174</c:v>
                </c:pt>
                <c:pt idx="28">
                  <c:v>91.084074219221634</c:v>
                </c:pt>
                <c:pt idx="29">
                  <c:v>91.705281385652356</c:v>
                </c:pt>
                <c:pt idx="30">
                  <c:v>91.749444555557986</c:v>
                </c:pt>
                <c:pt idx="31">
                  <c:v>91.552806740836118</c:v>
                </c:pt>
                <c:pt idx="32">
                  <c:v>92.174702522182201</c:v>
                </c:pt>
                <c:pt idx="33">
                  <c:v>92.68130886414194</c:v>
                </c:pt>
                <c:pt idx="34">
                  <c:v>92.536592614038824</c:v>
                </c:pt>
                <c:pt idx="35">
                  <c:v>92.618201132786837</c:v>
                </c:pt>
                <c:pt idx="36">
                  <c:v>90.643037066630285</c:v>
                </c:pt>
                <c:pt idx="37">
                  <c:v>90.110565091988377</c:v>
                </c:pt>
                <c:pt idx="38">
                  <c:v>91.069462241562917</c:v>
                </c:pt>
                <c:pt idx="39">
                  <c:v>90.677272052305725</c:v>
                </c:pt>
                <c:pt idx="40">
                  <c:v>90.094823652020125</c:v>
                </c:pt>
                <c:pt idx="41">
                  <c:v>90.787371403322908</c:v>
                </c:pt>
                <c:pt idx="42">
                  <c:v>91.3273436221764</c:v>
                </c:pt>
                <c:pt idx="43">
                  <c:v>92.514983098744054</c:v>
                </c:pt>
                <c:pt idx="44">
                  <c:v>93.313517163915733</c:v>
                </c:pt>
                <c:pt idx="45">
                  <c:v>93.672924027667435</c:v>
                </c:pt>
                <c:pt idx="46">
                  <c:v>93.896993823488401</c:v>
                </c:pt>
                <c:pt idx="47">
                  <c:v>94.1</c:v>
                </c:pt>
                <c:pt idx="48">
                  <c:v>92.803828409079017</c:v>
                </c:pt>
                <c:pt idx="49">
                  <c:v>92.828727415659458</c:v>
                </c:pt>
                <c:pt idx="50">
                  <c:v>93.212674281837025</c:v>
                </c:pt>
                <c:pt idx="51">
                  <c:v>93.224406406786386</c:v>
                </c:pt>
                <c:pt idx="52">
                  <c:v>93.277641857830545</c:v>
                </c:pt>
                <c:pt idx="53">
                  <c:v>93.327693942487173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9-485B-4FD4-807C-10133296C9DD}"/>
            </c:ext>
          </c:extLst>
        </c:ser>
        <c:ser>
          <c:idx val="1"/>
          <c:order val="1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Cobertura_Meses'!$A$36:$A$89</c:f>
              <c:numCache>
                <c:formatCode>mmm\-yy</c:formatCode>
                <c:ptCount val="54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</c:numCache>
            </c:numRef>
          </c:cat>
          <c:val>
            <c:numRef>
              <c:f>'9. Cobertura_Meses'!$B$3</c:f>
              <c:numCache>
                <c:formatCode>#,##0</c:formatCode>
                <c:ptCount val="1"/>
                <c:pt idx="0">
                  <c:v>6221817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A-485B-4FD4-807C-10133296C9DD}"/>
            </c:ext>
          </c:extLst>
        </c:ser>
        <c:ser>
          <c:idx val="2"/>
          <c:order val="2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Cobertura_Meses'!$A$36:$A$89</c:f>
              <c:numCache>
                <c:formatCode>mmm\-yy</c:formatCode>
                <c:ptCount val="54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</c:numCache>
            </c:numRef>
          </c:cat>
          <c:val>
            <c:numRef>
              <c:f>'9. Cobertura_Meses'!$B$4</c:f>
              <c:numCache>
                <c:formatCode>#,##0</c:formatCode>
                <c:ptCount val="1"/>
                <c:pt idx="0">
                  <c:v>6299990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B-485B-4FD4-807C-10133296C9DD}"/>
            </c:ext>
          </c:extLst>
        </c:ser>
        <c:ser>
          <c:idx val="3"/>
          <c:order val="3"/>
          <c:tx>
            <c:strRef>
              <c:f>'9. Cobertura_Meses'!$U$23</c:f>
              <c:strCache>
                <c:ptCount val="1"/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Cobertura_Meses'!$A$36:$A$89</c:f>
              <c:numCache>
                <c:formatCode>mmm\-yy</c:formatCode>
                <c:ptCount val="54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</c:numCache>
            </c:numRef>
          </c:cat>
          <c:val>
            <c:numRef>
              <c:f>'9. Cobertura_Meses'!$U$24</c:f>
              <c:numCache>
                <c:formatCode>General</c:formatCode>
                <c:ptCount val="1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C-485B-4FD4-807C-10133296C9DD}"/>
            </c:ext>
          </c:extLst>
        </c:ser>
        <c:ser>
          <c:idx val="4"/>
          <c:order val="4"/>
          <c:tx>
            <c:strRef>
              <c:f>'9. Cobertura_Meses'!$V$23</c:f>
              <c:strCache>
                <c:ptCount val="1"/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Cobertura_Meses'!$A$36:$A$89</c:f>
              <c:numCache>
                <c:formatCode>mmm\-yy</c:formatCode>
                <c:ptCount val="54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</c:numCache>
            </c:numRef>
          </c:cat>
          <c:val>
            <c:numRef>
              <c:f>'9. Cobertura_Meses'!$V$24</c:f>
              <c:numCache>
                <c:formatCode>General</c:formatCode>
                <c:ptCount val="1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D-485B-4FD4-807C-10133296C9DD}"/>
            </c:ext>
          </c:extLst>
        </c:ser>
        <c:ser>
          <c:idx val="5"/>
          <c:order val="5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Cobertura_Meses'!$A$36:$A$89</c:f>
              <c:numCache>
                <c:formatCode>mmm\-yy</c:formatCode>
                <c:ptCount val="54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</c:numCache>
            </c:numRef>
          </c:cat>
          <c:val>
            <c:numRef>
              <c:f>'9. Cobertura_Meses'!$X$15</c:f>
              <c:numCache>
                <c:formatCode>#,##0</c:formatCode>
                <c:ptCount val="1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E-485B-4FD4-807C-10133296C9DD}"/>
            </c:ext>
          </c:extLst>
        </c:ser>
        <c:ser>
          <c:idx val="6"/>
          <c:order val="6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Cobertura_Meses'!$A$36:$A$89</c:f>
              <c:numCache>
                <c:formatCode>mmm\-yy</c:formatCode>
                <c:ptCount val="54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</c:numCache>
            </c:numRef>
          </c:cat>
          <c:val>
            <c:numRef>
              <c:f>'9. Cobertura_Meses'!$X$15</c:f>
              <c:numCache>
                <c:formatCode>#,##0</c:formatCode>
                <c:ptCount val="1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F-485B-4FD4-807C-10133296C9DD}"/>
            </c:ext>
          </c:extLst>
        </c:ser>
        <c:ser>
          <c:idx val="7"/>
          <c:order val="7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Cobertura_Meses'!$A$36:$A$89</c:f>
              <c:numCache>
                <c:formatCode>mmm\-yy</c:formatCode>
                <c:ptCount val="54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</c:numCache>
            </c:numRef>
          </c:cat>
          <c:val>
            <c:numRef>
              <c:f>'9. Cobertura_Meses'!$X$15</c:f>
              <c:numCache>
                <c:formatCode>#,##0</c:formatCode>
                <c:ptCount val="1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40-485B-4FD4-807C-10133296C9DD}"/>
            </c:ext>
          </c:extLst>
        </c:ser>
        <c:ser>
          <c:idx val="8"/>
          <c:order val="8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Cobertura_Meses'!$A$36:$A$89</c:f>
              <c:numCache>
                <c:formatCode>mmm\-yy</c:formatCode>
                <c:ptCount val="54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</c:numCache>
            </c:numRef>
          </c:cat>
          <c:val>
            <c:numRef>
              <c:f>'9. Cobertura_Meses'!$X$15</c:f>
              <c:numCache>
                <c:formatCode>#,##0</c:formatCode>
                <c:ptCount val="1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41-485B-4FD4-807C-10133296C9DD}"/>
            </c:ext>
          </c:extLst>
        </c:ser>
        <c:ser>
          <c:idx val="9"/>
          <c:order val="9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Cobertura_Meses'!$A$36:$A$89</c:f>
              <c:numCache>
                <c:formatCode>mmm\-yy</c:formatCode>
                <c:ptCount val="54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</c:numCache>
            </c:numRef>
          </c:cat>
          <c:val>
            <c:numRef>
              <c:f>'9. Cobertura_Meses'!$X$15</c:f>
              <c:numCache>
                <c:formatCode>#,##0</c:formatCode>
                <c:ptCount val="1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42-485B-4FD4-807C-10133296C9DD}"/>
            </c:ext>
          </c:extLst>
        </c:ser>
        <c:ser>
          <c:idx val="10"/>
          <c:order val="10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Cobertura_Meses'!$A$36:$A$89</c:f>
              <c:numCache>
                <c:formatCode>mmm\-yy</c:formatCode>
                <c:ptCount val="54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</c:numCache>
            </c:numRef>
          </c:cat>
          <c:val>
            <c:numRef>
              <c:f>'9. Cobertura_Meses'!$X$15</c:f>
              <c:numCache>
                <c:formatCode>#,##0</c:formatCode>
                <c:ptCount val="1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43-485B-4FD4-807C-10133296C9DD}"/>
            </c:ext>
          </c:extLst>
        </c:ser>
        <c:ser>
          <c:idx val="11"/>
          <c:order val="11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Cobertura_Meses'!$A$36:$A$89</c:f>
              <c:numCache>
                <c:formatCode>mmm\-yy</c:formatCode>
                <c:ptCount val="54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</c:numCache>
            </c:numRef>
          </c:cat>
          <c:val>
            <c:numRef>
              <c:f>'9. Cobertura_Meses'!$X$15</c:f>
              <c:numCache>
                <c:formatCode>#,##0</c:formatCode>
                <c:ptCount val="1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44-485B-4FD4-807C-10133296C9DD}"/>
            </c:ext>
          </c:extLst>
        </c:ser>
        <c:ser>
          <c:idx val="12"/>
          <c:order val="12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Cobertura_Meses'!$A$36:$A$89</c:f>
              <c:numCache>
                <c:formatCode>mmm\-yy</c:formatCode>
                <c:ptCount val="54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</c:numCache>
            </c:numRef>
          </c:cat>
          <c:val>
            <c:numRef>
              <c:f>'9. Cobertura_Meses'!$W$4</c:f>
              <c:numCache>
                <c:formatCode>#,##0</c:formatCode>
                <c:ptCount val="1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45-485B-4FD4-807C-10133296C9DD}"/>
            </c:ext>
          </c:extLst>
        </c:ser>
        <c:ser>
          <c:idx val="13"/>
          <c:order val="13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Cobertura_Meses'!$A$36:$A$89</c:f>
              <c:numCache>
                <c:formatCode>mmm\-yy</c:formatCode>
                <c:ptCount val="54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</c:numCache>
            </c:numRef>
          </c:cat>
          <c:val>
            <c:numRef>
              <c:f>'9. Cobertura_Meses'!$B$8</c:f>
              <c:numCache>
                <c:formatCode>#,##0</c:formatCode>
                <c:ptCount val="1"/>
                <c:pt idx="0">
                  <c:v>6613118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46-485B-4FD4-807C-10133296C9DD}"/>
            </c:ext>
          </c:extLst>
        </c:ser>
        <c:ser>
          <c:idx val="14"/>
          <c:order val="14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Cobertura_Meses'!$A$36:$A$89</c:f>
              <c:numCache>
                <c:formatCode>mmm\-yy</c:formatCode>
                <c:ptCount val="54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</c:numCache>
            </c:numRef>
          </c:cat>
          <c:val>
            <c:numRef>
              <c:f>'1.COBERTURA  DANE'!$C$5</c:f>
              <c:numCache>
                <c:formatCode>#,##0</c:formatCode>
                <c:ptCount val="1"/>
                <c:pt idx="0">
                  <c:v>6691030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47-485B-4FD4-807C-10133296C9DD}"/>
            </c:ext>
          </c:extLst>
        </c:ser>
        <c:ser>
          <c:idx val="15"/>
          <c:order val="15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Cobertura_Meses'!$A$36:$A$89</c:f>
              <c:numCache>
                <c:formatCode>mmm\-yy</c:formatCode>
                <c:ptCount val="54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</c:numCache>
            </c:numRef>
          </c:cat>
          <c:val>
            <c:numRef>
              <c:f>DANE!$M$3</c:f>
              <c:numCache>
                <c:formatCode>_(* #,##0_);_(* \(#,##0\);_(* "-"??_);_(@_)</c:formatCode>
                <c:ptCount val="1"/>
                <c:pt idx="0">
                  <c:v>6691030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48-485B-4FD4-807C-10133296C9D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96015664"/>
        <c:axId val="296016224"/>
      </c:lineChart>
      <c:dateAx>
        <c:axId val="296015664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txPr>
          <a:bodyPr/>
          <a:lstStyle/>
          <a:p>
            <a:pPr>
              <a:defRPr sz="800" b="1"/>
            </a:pPr>
            <a:endParaRPr lang="es-CO"/>
          </a:p>
        </c:txPr>
        <c:crossAx val="296016224"/>
        <c:crosses val="autoZero"/>
        <c:auto val="1"/>
        <c:lblOffset val="100"/>
        <c:baseTimeUnit val="months"/>
      </c:dateAx>
      <c:valAx>
        <c:axId val="296016224"/>
        <c:scaling>
          <c:orientation val="minMax"/>
          <c:max val="95"/>
          <c:min val="85"/>
        </c:scaling>
        <c:delete val="0"/>
        <c:axPos val="l"/>
        <c:numFmt formatCode="_(* #,##0.00_);_(* \(#,##0.00\);_(* &quot;-&quot;??_);_(@_)" sourceLinked="1"/>
        <c:majorTickMark val="none"/>
        <c:minorTickMark val="none"/>
        <c:tickLblPos val="nextTo"/>
        <c:txPr>
          <a:bodyPr/>
          <a:lstStyle/>
          <a:p>
            <a:pPr>
              <a:defRPr b="1"/>
            </a:pPr>
            <a:endParaRPr lang="es-CO"/>
          </a:p>
        </c:txPr>
        <c:crossAx val="296015664"/>
        <c:crosses val="autoZero"/>
        <c:crossBetween val="between"/>
        <c:majorUnit val="0.5"/>
      </c:valAx>
      <c:spPr>
        <a:noFill/>
      </c:spPr>
    </c:plotArea>
    <c:plotVisOnly val="1"/>
    <c:dispBlanksAs val="gap"/>
    <c:showDLblsOverMax val="0"/>
  </c:chart>
  <c:spPr>
    <a:solidFill>
      <a:schemeClr val="bg1"/>
    </a:solidFill>
  </c:spPr>
  <c:printSettings>
    <c:headerFooter/>
    <c:pageMargins b="0.75" l="0.7" r="0.7" t="0.75" header="0.3" footer="0.3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CO" sz="1200"/>
              <a:t>Tendencia</a:t>
            </a:r>
            <a:r>
              <a:rPr lang="es-CO" sz="1200" baseline="0"/>
              <a:t> Cobertura porcentual al SGSSS en Antioquia  AÑO  2018</a:t>
            </a:r>
            <a:endParaRPr lang="es-CO" sz="1200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8782447673553976E-2"/>
          <c:y val="8.3385074790555555E-2"/>
          <c:w val="0.94923548752973741"/>
          <c:h val="0.80029642735794415"/>
        </c:manualLayout>
      </c:layout>
      <c:lineChart>
        <c:grouping val="standard"/>
        <c:varyColors val="0"/>
        <c:ser>
          <c:idx val="0"/>
          <c:order val="0"/>
          <c:spPr>
            <a:ln w="44450">
              <a:solidFill>
                <a:srgbClr val="006600"/>
              </a:solidFill>
            </a:ln>
          </c:spPr>
          <c:marker>
            <c:spPr>
              <a:solidFill>
                <a:srgbClr val="FF0000"/>
              </a:solidFill>
            </c:spPr>
          </c:marker>
          <c:dPt>
            <c:idx val="1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3E52-43FD-9A2E-B37529081812}"/>
              </c:ext>
            </c:extLst>
          </c:dPt>
          <c:dPt>
            <c:idx val="1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3E52-43FD-9A2E-B37529081812}"/>
              </c:ext>
            </c:extLst>
          </c:dPt>
          <c:dPt>
            <c:idx val="13"/>
            <c:marker>
              <c:spPr>
                <a:solidFill>
                  <a:srgbClr val="00CCFF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3E52-43FD-9A2E-B37529081812}"/>
              </c:ext>
            </c:extLst>
          </c:dPt>
          <c:dPt>
            <c:idx val="14"/>
            <c:marker>
              <c:spPr>
                <a:solidFill>
                  <a:srgbClr val="00CCFF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3E52-43FD-9A2E-B37529081812}"/>
              </c:ext>
            </c:extLst>
          </c:dPt>
          <c:dPt>
            <c:idx val="15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3E52-43FD-9A2E-B37529081812}"/>
              </c:ext>
            </c:extLst>
          </c:dPt>
          <c:dPt>
            <c:idx val="16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3E52-43FD-9A2E-B37529081812}"/>
              </c:ext>
            </c:extLst>
          </c:dPt>
          <c:dPt>
            <c:idx val="17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3E52-43FD-9A2E-B37529081812}"/>
              </c:ext>
            </c:extLst>
          </c:dPt>
          <c:dPt>
            <c:idx val="18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3E52-43FD-9A2E-B37529081812}"/>
              </c:ext>
            </c:extLst>
          </c:dPt>
          <c:dPt>
            <c:idx val="19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8-3E52-43FD-9A2E-B37529081812}"/>
              </c:ext>
            </c:extLst>
          </c:dPt>
          <c:dPt>
            <c:idx val="20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9-3E52-43FD-9A2E-B37529081812}"/>
              </c:ext>
            </c:extLst>
          </c:dPt>
          <c:dPt>
            <c:idx val="21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A-3E52-43FD-9A2E-B37529081812}"/>
              </c:ext>
            </c:extLst>
          </c:dPt>
          <c:dPt>
            <c:idx val="22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B-3E52-43FD-9A2E-B37529081812}"/>
              </c:ext>
            </c:extLst>
          </c:dPt>
          <c:dPt>
            <c:idx val="23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C-3E52-43FD-9A2E-B37529081812}"/>
              </c:ext>
            </c:extLst>
          </c:dPt>
          <c:dPt>
            <c:idx val="24"/>
            <c:bubble3D val="0"/>
            <c:spPr>
              <a:ln w="44450">
                <a:solidFill>
                  <a:srgbClr val="00660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3E52-43FD-9A2E-B37529081812}"/>
              </c:ext>
            </c:extLst>
          </c:dPt>
          <c:dPt>
            <c:idx val="35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F-3E52-43FD-9A2E-B37529081812}"/>
              </c:ext>
            </c:extLst>
          </c:dPt>
          <c:dPt>
            <c:idx val="36"/>
            <c:marker>
              <c:spPr>
                <a:solidFill>
                  <a:srgbClr val="00B0F0"/>
                </a:solidFill>
              </c:spPr>
            </c:marker>
            <c:bubble3D val="0"/>
            <c:spPr>
              <a:ln w="44450">
                <a:solidFill>
                  <a:srgbClr val="00660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3E52-43FD-9A2E-B37529081812}"/>
              </c:ext>
            </c:extLst>
          </c:dPt>
          <c:dPt>
            <c:idx val="37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2-3E52-43FD-9A2E-B37529081812}"/>
              </c:ext>
            </c:extLst>
          </c:dPt>
          <c:dPt>
            <c:idx val="38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3-3E52-43FD-9A2E-B37529081812}"/>
              </c:ext>
            </c:extLst>
          </c:dPt>
          <c:dPt>
            <c:idx val="39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4-3E52-43FD-9A2E-B37529081812}"/>
              </c:ext>
            </c:extLst>
          </c:dPt>
          <c:dPt>
            <c:idx val="40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5-3E52-43FD-9A2E-B37529081812}"/>
              </c:ext>
            </c:extLst>
          </c:dPt>
          <c:dPt>
            <c:idx val="41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6-3E52-43FD-9A2E-B37529081812}"/>
              </c:ext>
            </c:extLst>
          </c:dPt>
          <c:dPt>
            <c:idx val="42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7-3E52-43FD-9A2E-B37529081812}"/>
              </c:ext>
            </c:extLst>
          </c:dPt>
          <c:dPt>
            <c:idx val="43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8-3E52-43FD-9A2E-B37529081812}"/>
              </c:ext>
            </c:extLst>
          </c:dPt>
          <c:dPt>
            <c:idx val="44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9-3E52-43FD-9A2E-B37529081812}"/>
              </c:ext>
            </c:extLst>
          </c:dPt>
          <c:dPt>
            <c:idx val="45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A-3E52-43FD-9A2E-B37529081812}"/>
              </c:ext>
            </c:extLst>
          </c:dPt>
          <c:dPt>
            <c:idx val="46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B-3E52-43FD-9A2E-B37529081812}"/>
              </c:ext>
            </c:extLst>
          </c:dPt>
          <c:dPt>
            <c:idx val="47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C-3E52-43FD-9A2E-B37529081812}"/>
              </c:ext>
            </c:extLst>
          </c:dPt>
          <c:dPt>
            <c:idx val="48"/>
            <c:bubble3D val="0"/>
            <c:spPr>
              <a:ln w="44450">
                <a:solidFill>
                  <a:srgbClr val="00660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E-3E52-43FD-9A2E-B37529081812}"/>
              </c:ext>
            </c:extLst>
          </c:dPt>
          <c:dLbls>
            <c:dLbl>
              <c:idx val="1"/>
              <c:layout>
                <c:manualLayout>
                  <c:x val="-4.1310452418096721E-2"/>
                  <c:y val="3.54091676040494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F-3E52-43FD-9A2E-B37529081812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99179294303808E-2"/>
                  <c:y val="-2.99138182439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0-3E52-43FD-9A2E-B37529081812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858230102407393E-2"/>
                  <c:y val="-3.8576040063957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1-3E52-43FD-9A2E-B37529081812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5070202808112398E-2"/>
                  <c:y val="3.2432977127859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2-3E52-43FD-9A2E-B37529081812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4941426003496834E-2"/>
                  <c:y val="-2.7446803524559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3-3E52-43FD-9A2E-B37529081812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2980087707445228E-2"/>
                  <c:y val="-2.7868625796775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4-3E52-43FD-9A2E-B37529081812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3.038077939733487E-2"/>
                  <c:y val="-3.0913204814915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5-3E52-43FD-9A2E-B37529081812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3.1552425344011856E-2"/>
                  <c:y val="-3.8576040063957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6-3E52-43FD-9A2E-B37529081812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3.7885849292239406E-2"/>
                  <c:y val="-3.68173509561304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7-3E52-43FD-9A2E-B37529081812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3.9108676158069948E-2"/>
                  <c:y val="-2.83361454818147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3E52-43FD-9A2E-B37529081812}"/>
                </c:ex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3.0788507130836414E-2"/>
                  <c:y val="-2.45160761154855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3E52-43FD-9A2E-B37529081812}"/>
                </c:ex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4.2877557621989922E-2"/>
                  <c:y val="-3.1941085489313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3E52-43FD-9A2E-B37529081812}"/>
                </c:ex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3.6239009130719896E-2"/>
                  <c:y val="-2.8358926398568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3E52-43FD-9A2E-B37529081812}"/>
                </c:ex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1.0593683589863281E-3"/>
                  <c:y val="-2.10798650168729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3E52-43FD-9A2E-B37529081812}"/>
                </c:ex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-9.1637164699186396E-2"/>
                  <c:y val="5.5841066741657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3E52-43FD-9A2E-B37529081812}"/>
                </c:ex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-5.1821915396300889E-3"/>
                  <c:y val="-4.66380764904386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3E52-43FD-9A2E-B37529081812}"/>
                </c:ex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-3.2724071290688821E-2"/>
                  <c:y val="-3.60217616476101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3E52-43FD-9A2E-B37529081812}"/>
                </c:ex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-2.3350903717272792E-2"/>
                  <c:y val="-3.09132048149154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3E52-43FD-9A2E-B37529081812}"/>
                </c:ex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2.5694195610626809E-2"/>
                  <c:y val="2.2726641928379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3E52-43FD-9A2E-B37529081812}"/>
                </c:ext>
                <c:ext xmlns:c15="http://schemas.microsoft.com/office/drawing/2012/chart" uri="{CE6537A1-D6FC-4f65-9D91-7224C49458BB}"/>
              </c:extLst>
            </c:dLbl>
            <c:dLbl>
              <c:idx val="21"/>
              <c:layout>
                <c:manualLayout>
                  <c:x val="-4.0925592917427929E-2"/>
                  <c:y val="-1.30332559004837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3E52-43FD-9A2E-B37529081812}"/>
                </c:ext>
                <c:ext xmlns:c15="http://schemas.microsoft.com/office/drawing/2012/chart" uri="{CE6537A1-D6FC-4f65-9D91-7224C49458BB}"/>
              </c:extLst>
            </c:dLbl>
            <c:dLbl>
              <c:idx val="22"/>
              <c:layout>
                <c:manualLayout>
                  <c:x val="-3.5067363184042973E-2"/>
                  <c:y val="-2.3250369565873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3E52-43FD-9A2E-B37529081812}"/>
                </c:ext>
                <c:ext xmlns:c15="http://schemas.microsoft.com/office/drawing/2012/chart" uri="{CE6537A1-D6FC-4f65-9D91-7224C49458BB}"/>
              </c:extLst>
            </c:dLbl>
            <c:dLbl>
              <c:idx val="23"/>
              <c:layout>
                <c:manualLayout>
                  <c:x val="-2.4216537884018403E-2"/>
                  <c:y val="-3.52727748111946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3E52-43FD-9A2E-B37529081812}"/>
                </c:ext>
                <c:ext xmlns:c15="http://schemas.microsoft.com/office/drawing/2012/chart" uri="{CE6537A1-D6FC-4f65-9D91-7224C49458BB}"/>
              </c:extLst>
            </c:dLbl>
            <c:dLbl>
              <c:idx val="34"/>
              <c:layout>
                <c:manualLayout>
                  <c:x val="-2.5727405698445401E-2"/>
                  <c:y val="-2.531624295403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8-3E52-43FD-9A2E-B37529081812}"/>
                </c:ext>
                <c:ext xmlns:c15="http://schemas.microsoft.com/office/drawing/2012/chart" uri="{CE6537A1-D6FC-4f65-9D91-7224C49458BB}"/>
              </c:extLst>
            </c:dLbl>
            <c:dLbl>
              <c:idx val="35"/>
              <c:layout>
                <c:manualLayout>
                  <c:x val="-1.5008498912004639E-2"/>
                  <c:y val="-2.6398197106858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3E52-43FD-9A2E-B37529081812}"/>
                </c:ext>
                <c:ext xmlns:c15="http://schemas.microsoft.com/office/drawing/2012/chart" uri="{CE6537A1-D6FC-4f65-9D91-7224C49458BB}"/>
              </c:extLst>
            </c:dLbl>
            <c:dLbl>
              <c:idx val="36"/>
              <c:layout>
                <c:manualLayout>
                  <c:x val="-4.3176318603652064E-2"/>
                  <c:y val="1.28190940789365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3E52-43FD-9A2E-B37529081812}"/>
                </c:ext>
                <c:ext xmlns:c15="http://schemas.microsoft.com/office/drawing/2012/chart" uri="{CE6537A1-D6FC-4f65-9D91-7224C49458BB}"/>
              </c:extLst>
            </c:dLbl>
            <c:dLbl>
              <c:idx val="37"/>
              <c:layout>
                <c:manualLayout>
                  <c:x val="-2.2755048418081161E-3"/>
                  <c:y val="1.911983455290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3E52-43FD-9A2E-B37529081812}"/>
                </c:ext>
                <c:ext xmlns:c15="http://schemas.microsoft.com/office/drawing/2012/chart" uri="{CE6537A1-D6FC-4f65-9D91-7224C49458BB}"/>
              </c:extLst>
            </c:dLbl>
            <c:dLbl>
              <c:idx val="38"/>
              <c:layout>
                <c:manualLayout>
                  <c:x val="-6.6098322654931888E-2"/>
                  <c:y val="5.25960242495675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3E52-43FD-9A2E-B37529081812}"/>
                </c:ext>
                <c:ext xmlns:c15="http://schemas.microsoft.com/office/drawing/2012/chart" uri="{CE6537A1-D6FC-4f65-9D91-7224C49458BB}"/>
              </c:extLst>
            </c:dLbl>
            <c:dLbl>
              <c:idx val="39"/>
              <c:layout>
                <c:manualLayout>
                  <c:x val="-3.8941311778558842E-2"/>
                  <c:y val="-1.47689285318208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3E52-43FD-9A2E-B37529081812}"/>
                </c:ext>
                <c:ext xmlns:c15="http://schemas.microsoft.com/office/drawing/2012/chart" uri="{CE6537A1-D6FC-4f65-9D91-7224C49458BB}"/>
              </c:extLst>
            </c:dLbl>
            <c:dLbl>
              <c:idx val="40"/>
              <c:layout>
                <c:manualLayout>
                  <c:x val="-4.6704464461854237E-2"/>
                  <c:y val="-3.1222716878700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3E52-43FD-9A2E-B37529081812}"/>
                </c:ext>
                <c:ext xmlns:c15="http://schemas.microsoft.com/office/drawing/2012/chart" uri="{CE6537A1-D6FC-4f65-9D91-7224C49458BB}"/>
              </c:extLst>
            </c:dLbl>
            <c:dLbl>
              <c:idx val="41"/>
              <c:layout>
                <c:manualLayout>
                  <c:x val="-4.9308100607729874E-2"/>
                  <c:y val="-3.3548218115147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3E52-43FD-9A2E-B37529081812}"/>
                </c:ext>
                <c:ext xmlns:c15="http://schemas.microsoft.com/office/drawing/2012/chart" uri="{CE6537A1-D6FC-4f65-9D91-7224C49458BB}"/>
              </c:extLst>
            </c:dLbl>
            <c:dLbl>
              <c:idx val="42"/>
              <c:layout>
                <c:manualLayout>
                  <c:x val="-4.2378304788215547E-2"/>
                  <c:y val="-3.35484824960260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3E52-43FD-9A2E-B37529081812}"/>
                </c:ext>
                <c:ext xmlns:c15="http://schemas.microsoft.com/office/drawing/2012/chart" uri="{CE6537A1-D6FC-4f65-9D91-7224C49458BB}"/>
              </c:extLst>
            </c:dLbl>
            <c:dLbl>
              <c:idx val="43"/>
              <c:layout>
                <c:manualLayout>
                  <c:x val="-3.0147649530622028E-2"/>
                  <c:y val="-2.5945945945945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8-3E52-43FD-9A2E-B37529081812}"/>
                </c:ext>
                <c:ext xmlns:c15="http://schemas.microsoft.com/office/drawing/2012/chart" uri="{CE6537A1-D6FC-4f65-9D91-7224C49458BB}"/>
              </c:extLst>
            </c:dLbl>
            <c:dLbl>
              <c:idx val="44"/>
              <c:layout>
                <c:manualLayout>
                  <c:x val="-2.7869582336819243E-2"/>
                  <c:y val="-2.96069540164028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9-3E52-43FD-9A2E-B37529081812}"/>
                </c:ext>
                <c:ext xmlns:c15="http://schemas.microsoft.com/office/drawing/2012/chart" uri="{CE6537A1-D6FC-4f65-9D91-7224C49458BB}"/>
              </c:extLst>
            </c:dLbl>
            <c:dLbl>
              <c:idx val="46"/>
              <c:layout>
                <c:manualLayout>
                  <c:x val="-2.5804197013803782E-2"/>
                  <c:y val="1.519386206544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B-3E52-43FD-9A2E-B37529081812}"/>
                </c:ext>
                <c:ext xmlns:c15="http://schemas.microsoft.com/office/drawing/2012/chart" uri="{CE6537A1-D6FC-4f65-9D91-7224C49458BB}"/>
              </c:extLst>
            </c:dLbl>
            <c:dLbl>
              <c:idx val="47"/>
              <c:layout>
                <c:manualLayout>
                  <c:x val="-9.2019100768748197E-3"/>
                  <c:y val="-2.39939222153233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C-3E52-43FD-9A2E-B37529081812}"/>
                </c:ext>
                <c:ext xmlns:c15="http://schemas.microsoft.com/office/drawing/2012/chart" uri="{CE6537A1-D6FC-4f65-9D91-7224C49458BB}"/>
              </c:extLst>
            </c:dLbl>
            <c:dLbl>
              <c:idx val="49"/>
              <c:layout>
                <c:manualLayout>
                  <c:x val="-3.1299308175291363E-2"/>
                  <c:y val="1.60329683029924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9-3E52-43FD-9A2E-B37529081812}"/>
                </c:ext>
                <c:ext xmlns:c15="http://schemas.microsoft.com/office/drawing/2012/chart" uri="{CE6537A1-D6FC-4f65-9D91-7224C49458BB}"/>
              </c:extLst>
            </c:dLbl>
            <c:dLbl>
              <c:idx val="50"/>
              <c:layout>
                <c:manualLayout>
                  <c:x val="-3.0848413461456285E-2"/>
                  <c:y val="-1.6317560778714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A-3E52-43FD-9A2E-B37529081812}"/>
                </c:ext>
                <c:ext xmlns:c15="http://schemas.microsoft.com/office/drawing/2012/chart" uri="{CE6537A1-D6FC-4f65-9D91-7224C49458BB}"/>
              </c:extLst>
            </c:dLbl>
            <c:dLbl>
              <c:idx val="51"/>
              <c:layout>
                <c:manualLayout>
                  <c:x val="-6.3487126542165475E-3"/>
                  <c:y val="1.9608768641240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B-3E52-43FD-9A2E-B37529081812}"/>
                </c:ext>
                <c:ext xmlns:c15="http://schemas.microsoft.com/office/drawing/2012/chart" uri="{CE6537A1-D6FC-4f65-9D91-7224C49458BB}"/>
              </c:extLst>
            </c:dLbl>
            <c:dLbl>
              <c:idx val="52"/>
              <c:layout>
                <c:manualLayout>
                  <c:x val="-3.7926160724621349E-2"/>
                  <c:y val="-2.226450232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C-3E52-43FD-9A2E-B37529081812}"/>
                </c:ext>
                <c:ext xmlns:c15="http://schemas.microsoft.com/office/drawing/2012/chart" uri="{CE6537A1-D6FC-4f65-9D91-7224C49458BB}"/>
              </c:extLst>
            </c:dLbl>
            <c:dLbl>
              <c:idx val="53"/>
              <c:layout>
                <c:manualLayout>
                  <c:x val="-3.3133442230126223E-2"/>
                  <c:y val="-2.0060645962448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D-3E52-43FD-9A2E-B37529081812}"/>
                </c:ext>
                <c:ext xmlns:c15="http://schemas.microsoft.com/office/drawing/2012/chart" uri="{CE6537A1-D6FC-4f65-9D91-7224C49458BB}"/>
              </c:extLst>
            </c:dLbl>
            <c:dLbl>
              <c:idx val="54"/>
              <c:layout>
                <c:manualLayout>
                  <c:x val="-9.7719852997879223E-3"/>
                  <c:y val="-1.5653106760702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E-3E52-43FD-9A2E-B37529081812}"/>
                </c:ext>
                <c:ext xmlns:c15="http://schemas.microsoft.com/office/drawing/2012/chart" uri="{CE6537A1-D6FC-4f65-9D91-7224C49458BB}"/>
              </c:extLst>
            </c:dLbl>
            <c:dLbl>
              <c:idx val="55"/>
              <c:layout>
                <c:manualLayout>
                  <c:x val="-3.2575849158164413E-3"/>
                  <c:y val="1.29971995406260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F-3E52-43FD-9A2E-B37529081812}"/>
                </c:ext>
                <c:ext xmlns:c15="http://schemas.microsoft.com/office/drawing/2012/chart" uri="{CE6537A1-D6FC-4f65-9D91-7224C49458BB}"/>
              </c:extLst>
            </c:dLbl>
            <c:dLbl>
              <c:idx val="56"/>
              <c:layout>
                <c:manualLayout>
                  <c:x val="-2.1962002622619606E-2"/>
                  <c:y val="-2.0060645962448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30-3E52-43FD-9A2E-B37529081812}"/>
                </c:ext>
                <c:ext xmlns:c15="http://schemas.microsoft.com/office/drawing/2012/chart" uri="{CE6537A1-D6FC-4f65-9D91-7224C49458BB}"/>
              </c:extLst>
            </c:dLbl>
            <c:dLbl>
              <c:idx val="57"/>
              <c:layout>
                <c:manualLayout>
                  <c:x val="-2.5391715101019351E-2"/>
                  <c:y val="-2.0060645962448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31-3E52-43FD-9A2E-B37529081812}"/>
                </c:ext>
                <c:ext xmlns:c15="http://schemas.microsoft.com/office/drawing/2012/chart" uri="{CE6537A1-D6FC-4f65-9D91-7224C49458BB}"/>
              </c:extLst>
            </c:dLbl>
            <c:dLbl>
              <c:idx val="58"/>
              <c:layout>
                <c:manualLayout>
                  <c:x val="-8.176546687836291E-8"/>
                  <c:y val="-2.0060645962448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32-3E52-43FD-9A2E-B37529081812}"/>
                </c:ext>
                <c:ext xmlns:c15="http://schemas.microsoft.com/office/drawing/2012/chart" uri="{CE6537A1-D6FC-4f65-9D91-7224C49458BB}"/>
              </c:extLst>
            </c:dLbl>
            <c:numFmt formatCode="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Cobertura_Meses'!$A$84:$A$89</c:f>
              <c:numCache>
                <c:formatCode>mmm\-yy</c:formatCode>
                <c:ptCount val="6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</c:numCache>
            </c:numRef>
          </c:cat>
          <c:val>
            <c:numRef>
              <c:f>'9. Cobertura_Meses'!$E$84:$E$89</c:f>
              <c:numCache>
                <c:formatCode>_(* #,##0.00_);_(* \(#,##0.00\);_(* "-"??_);_(@_)</c:formatCode>
                <c:ptCount val="6"/>
                <c:pt idx="0">
                  <c:v>92.803828409079017</c:v>
                </c:pt>
                <c:pt idx="1">
                  <c:v>92.828727415659458</c:v>
                </c:pt>
                <c:pt idx="2">
                  <c:v>93.212674281837025</c:v>
                </c:pt>
                <c:pt idx="3">
                  <c:v>93.224406406786386</c:v>
                </c:pt>
                <c:pt idx="4">
                  <c:v>93.277641857830545</c:v>
                </c:pt>
                <c:pt idx="5">
                  <c:v>93.327693942487173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3-3E52-43FD-9A2E-B37529081812}"/>
            </c:ext>
          </c:extLst>
        </c:ser>
        <c:ser>
          <c:idx val="1"/>
          <c:order val="1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Cobertura_Meses'!$A$84:$A$89</c:f>
              <c:numCache>
                <c:formatCode>mmm\-yy</c:formatCode>
                <c:ptCount val="6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</c:numCache>
            </c:numRef>
          </c:cat>
          <c:val>
            <c:numRef>
              <c:f>'9. Cobertura_Meses'!$B$3</c:f>
              <c:numCache>
                <c:formatCode>#,##0</c:formatCode>
                <c:ptCount val="1"/>
                <c:pt idx="0">
                  <c:v>6221817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4-3E52-43FD-9A2E-B37529081812}"/>
            </c:ext>
          </c:extLst>
        </c:ser>
        <c:ser>
          <c:idx val="2"/>
          <c:order val="2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Cobertura_Meses'!$A$84:$A$89</c:f>
              <c:numCache>
                <c:formatCode>mmm\-yy</c:formatCode>
                <c:ptCount val="6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</c:numCache>
            </c:numRef>
          </c:cat>
          <c:val>
            <c:numRef>
              <c:f>'9. Cobertura_Meses'!$B$4</c:f>
              <c:numCache>
                <c:formatCode>#,##0</c:formatCode>
                <c:ptCount val="1"/>
                <c:pt idx="0">
                  <c:v>6299990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5-3E52-43FD-9A2E-B37529081812}"/>
            </c:ext>
          </c:extLst>
        </c:ser>
        <c:ser>
          <c:idx val="3"/>
          <c:order val="3"/>
          <c:tx>
            <c:strRef>
              <c:f>'9. Cobertura_Meses'!$U$23</c:f>
              <c:strCache>
                <c:ptCount val="1"/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Cobertura_Meses'!$A$84:$A$89</c:f>
              <c:numCache>
                <c:formatCode>mmm\-yy</c:formatCode>
                <c:ptCount val="6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</c:numCache>
            </c:numRef>
          </c:cat>
          <c:val>
            <c:numRef>
              <c:f>'9. Cobertura_Meses'!$U$24</c:f>
              <c:numCache>
                <c:formatCode>General</c:formatCode>
                <c:ptCount val="1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6-3E52-43FD-9A2E-B37529081812}"/>
            </c:ext>
          </c:extLst>
        </c:ser>
        <c:ser>
          <c:idx val="4"/>
          <c:order val="4"/>
          <c:tx>
            <c:strRef>
              <c:f>'9. Cobertura_Meses'!$V$23</c:f>
              <c:strCache>
                <c:ptCount val="1"/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Cobertura_Meses'!$A$84:$A$89</c:f>
              <c:numCache>
                <c:formatCode>mmm\-yy</c:formatCode>
                <c:ptCount val="6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</c:numCache>
            </c:numRef>
          </c:cat>
          <c:val>
            <c:numRef>
              <c:f>'9. Cobertura_Meses'!$V$24</c:f>
              <c:numCache>
                <c:formatCode>General</c:formatCode>
                <c:ptCount val="1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7-3E52-43FD-9A2E-B37529081812}"/>
            </c:ext>
          </c:extLst>
        </c:ser>
        <c:ser>
          <c:idx val="5"/>
          <c:order val="5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Cobertura_Meses'!$A$84:$A$89</c:f>
              <c:numCache>
                <c:formatCode>mmm\-yy</c:formatCode>
                <c:ptCount val="6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</c:numCache>
            </c:numRef>
          </c:cat>
          <c:val>
            <c:numRef>
              <c:f>'9. Cobertura_Meses'!$X$15</c:f>
              <c:numCache>
                <c:formatCode>#,##0</c:formatCode>
                <c:ptCount val="1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8-3E52-43FD-9A2E-B37529081812}"/>
            </c:ext>
          </c:extLst>
        </c:ser>
        <c:ser>
          <c:idx val="6"/>
          <c:order val="6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Cobertura_Meses'!$A$84:$A$89</c:f>
              <c:numCache>
                <c:formatCode>mmm\-yy</c:formatCode>
                <c:ptCount val="6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</c:numCache>
            </c:numRef>
          </c:cat>
          <c:val>
            <c:numRef>
              <c:f>'9. Cobertura_Meses'!$X$15</c:f>
              <c:numCache>
                <c:formatCode>#,##0</c:formatCode>
                <c:ptCount val="1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9-3E52-43FD-9A2E-B37529081812}"/>
            </c:ext>
          </c:extLst>
        </c:ser>
        <c:ser>
          <c:idx val="7"/>
          <c:order val="7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Cobertura_Meses'!$A$84:$A$89</c:f>
              <c:numCache>
                <c:formatCode>mmm\-yy</c:formatCode>
                <c:ptCount val="6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</c:numCache>
            </c:numRef>
          </c:cat>
          <c:val>
            <c:numRef>
              <c:f>'9. Cobertura_Meses'!$X$15</c:f>
              <c:numCache>
                <c:formatCode>#,##0</c:formatCode>
                <c:ptCount val="1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A-3E52-43FD-9A2E-B37529081812}"/>
            </c:ext>
          </c:extLst>
        </c:ser>
        <c:ser>
          <c:idx val="8"/>
          <c:order val="8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Cobertura_Meses'!$A$84:$A$89</c:f>
              <c:numCache>
                <c:formatCode>mmm\-yy</c:formatCode>
                <c:ptCount val="6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</c:numCache>
            </c:numRef>
          </c:cat>
          <c:val>
            <c:numRef>
              <c:f>'9. Cobertura_Meses'!$X$15</c:f>
              <c:numCache>
                <c:formatCode>#,##0</c:formatCode>
                <c:ptCount val="1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B-3E52-43FD-9A2E-B37529081812}"/>
            </c:ext>
          </c:extLst>
        </c:ser>
        <c:ser>
          <c:idx val="9"/>
          <c:order val="9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Cobertura_Meses'!$A$84:$A$89</c:f>
              <c:numCache>
                <c:formatCode>mmm\-yy</c:formatCode>
                <c:ptCount val="6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</c:numCache>
            </c:numRef>
          </c:cat>
          <c:val>
            <c:numRef>
              <c:f>'9. Cobertura_Meses'!$X$15</c:f>
              <c:numCache>
                <c:formatCode>#,##0</c:formatCode>
                <c:ptCount val="1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C-3E52-43FD-9A2E-B37529081812}"/>
            </c:ext>
          </c:extLst>
        </c:ser>
        <c:ser>
          <c:idx val="10"/>
          <c:order val="10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Cobertura_Meses'!$A$84:$A$89</c:f>
              <c:numCache>
                <c:formatCode>mmm\-yy</c:formatCode>
                <c:ptCount val="6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</c:numCache>
            </c:numRef>
          </c:cat>
          <c:val>
            <c:numRef>
              <c:f>'9. Cobertura_Meses'!$X$15</c:f>
              <c:numCache>
                <c:formatCode>#,##0</c:formatCode>
                <c:ptCount val="1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D-3E52-43FD-9A2E-B37529081812}"/>
            </c:ext>
          </c:extLst>
        </c:ser>
        <c:ser>
          <c:idx val="11"/>
          <c:order val="11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Cobertura_Meses'!$A$84:$A$89</c:f>
              <c:numCache>
                <c:formatCode>mmm\-yy</c:formatCode>
                <c:ptCount val="6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</c:numCache>
            </c:numRef>
          </c:cat>
          <c:val>
            <c:numRef>
              <c:f>'9. Cobertura_Meses'!$X$15</c:f>
              <c:numCache>
                <c:formatCode>#,##0</c:formatCode>
                <c:ptCount val="1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E-3E52-43FD-9A2E-B37529081812}"/>
            </c:ext>
          </c:extLst>
        </c:ser>
        <c:ser>
          <c:idx val="12"/>
          <c:order val="12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Cobertura_Meses'!$A$84:$A$89</c:f>
              <c:numCache>
                <c:formatCode>mmm\-yy</c:formatCode>
                <c:ptCount val="6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</c:numCache>
            </c:numRef>
          </c:cat>
          <c:val>
            <c:numRef>
              <c:f>'9. Cobertura_Meses'!$W$4</c:f>
              <c:numCache>
                <c:formatCode>#,##0</c:formatCode>
                <c:ptCount val="1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F-3E52-43FD-9A2E-B37529081812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80105072"/>
        <c:axId val="280105632"/>
      </c:lineChart>
      <c:dateAx>
        <c:axId val="280105072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txPr>
          <a:bodyPr/>
          <a:lstStyle/>
          <a:p>
            <a:pPr>
              <a:defRPr sz="800" b="1"/>
            </a:pPr>
            <a:endParaRPr lang="es-CO"/>
          </a:p>
        </c:txPr>
        <c:crossAx val="280105632"/>
        <c:crosses val="autoZero"/>
        <c:auto val="1"/>
        <c:lblOffset val="100"/>
        <c:baseTimeUnit val="months"/>
      </c:dateAx>
      <c:valAx>
        <c:axId val="280105632"/>
        <c:scaling>
          <c:orientation val="minMax"/>
          <c:max val="96"/>
          <c:min val="90"/>
        </c:scaling>
        <c:delete val="0"/>
        <c:axPos val="l"/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b="1"/>
            </a:pPr>
            <a:endParaRPr lang="es-CO"/>
          </a:p>
        </c:txPr>
        <c:crossAx val="280105072"/>
        <c:crosses val="autoZero"/>
        <c:crossBetween val="between"/>
        <c:majorUnit val="1"/>
        <c:minorUnit val="0.2"/>
      </c:valAx>
      <c:spPr>
        <a:noFill/>
      </c:spPr>
    </c:plotArea>
    <c:plotVisOnly val="1"/>
    <c:dispBlanksAs val="gap"/>
    <c:showDLblsOverMax val="0"/>
  </c:chart>
  <c:spPr>
    <a:solidFill>
      <a:schemeClr val="bg1"/>
    </a:solidFill>
  </c:spPr>
  <c:printSettings>
    <c:headerFooter/>
    <c:pageMargins b="0.75" l="0.7" r="0.7" t="0.75" header="0.3" footer="0.3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CO" sz="1400"/>
              <a:t>Tendencia del % de cobertura al SSSS en Antioquia</a:t>
            </a:r>
          </a:p>
          <a:p>
            <a:pPr>
              <a:defRPr sz="1400"/>
            </a:pPr>
            <a:r>
              <a:rPr lang="es-CO" sz="1400"/>
              <a:t>2013-2018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1428571428571428"/>
          <c:y val="3.1066858235564085E-2"/>
          <c:w val="0.87927344133529706"/>
          <c:h val="0.73147114028955218"/>
        </c:manualLayout>
      </c:layout>
      <c:lineChart>
        <c:grouping val="standard"/>
        <c:varyColors val="0"/>
        <c:ser>
          <c:idx val="0"/>
          <c:order val="0"/>
          <c:tx>
            <c:strRef>
              <c:f>'9. Cobertura_Meses'!$I$31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quar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'9. Cobertura_Meses'!$G$32:$G$43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'9. Cobertura_Meses'!$I$32:$I$43</c:f>
              <c:numCache>
                <c:formatCode>0.00</c:formatCode>
                <c:ptCount val="12"/>
                <c:pt idx="0">
                  <c:v>87.813626309395914</c:v>
                </c:pt>
                <c:pt idx="1">
                  <c:v>88.112099279224694</c:v>
                </c:pt>
                <c:pt idx="2">
                  <c:v>88.319652211650677</c:v>
                </c:pt>
                <c:pt idx="3">
                  <c:v>88.896576615222131</c:v>
                </c:pt>
                <c:pt idx="4">
                  <c:v>89.131096691006078</c:v>
                </c:pt>
                <c:pt idx="5">
                  <c:v>89.487298161906963</c:v>
                </c:pt>
                <c:pt idx="6">
                  <c:v>90.265033712064906</c:v>
                </c:pt>
                <c:pt idx="7">
                  <c:v>90.935229938797121</c:v>
                </c:pt>
                <c:pt idx="8">
                  <c:v>91.425498876473554</c:v>
                </c:pt>
                <c:pt idx="9">
                  <c:v>91.685104667009085</c:v>
                </c:pt>
                <c:pt idx="10">
                  <c:v>92.034627066357359</c:v>
                </c:pt>
                <c:pt idx="11">
                  <c:v>92.054413423867672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4E3-463C-8A60-9DB52BB4C38D}"/>
            </c:ext>
          </c:extLst>
        </c:ser>
        <c:ser>
          <c:idx val="1"/>
          <c:order val="1"/>
          <c:tx>
            <c:strRef>
              <c:f>'9. Cobertura_Meses'!$J$31</c:f>
              <c:strCache>
                <c:ptCount val="1"/>
                <c:pt idx="0">
                  <c:v>2015</c:v>
                </c:pt>
              </c:strCache>
            </c:strRef>
          </c:tx>
          <c:cat>
            <c:strRef>
              <c:f>'9. Cobertura_Meses'!$G$32:$G$43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'9. Cobertura_Meses'!$J$32:$J$43</c:f>
              <c:numCache>
                <c:formatCode>0.00</c:formatCode>
                <c:ptCount val="12"/>
                <c:pt idx="0">
                  <c:v>90.225406227313826</c:v>
                </c:pt>
                <c:pt idx="1">
                  <c:v>90.630096282715527</c:v>
                </c:pt>
                <c:pt idx="2">
                  <c:v>90.630096282715527</c:v>
                </c:pt>
                <c:pt idx="3">
                  <c:v>90.829436492950535</c:v>
                </c:pt>
                <c:pt idx="4">
                  <c:v>91.102673528595872</c:v>
                </c:pt>
                <c:pt idx="5">
                  <c:v>91.608443165349058</c:v>
                </c:pt>
                <c:pt idx="6">
                  <c:v>91.951240176454036</c:v>
                </c:pt>
                <c:pt idx="7">
                  <c:v>92.078216947511265</c:v>
                </c:pt>
                <c:pt idx="8">
                  <c:v>92.414833947436449</c:v>
                </c:pt>
                <c:pt idx="9">
                  <c:v>92.605004817775637</c:v>
                </c:pt>
                <c:pt idx="10">
                  <c:v>92.361026030547848</c:v>
                </c:pt>
                <c:pt idx="11">
                  <c:v>92.707865605356872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4E3-463C-8A60-9DB52BB4C38D}"/>
            </c:ext>
          </c:extLst>
        </c:ser>
        <c:ser>
          <c:idx val="2"/>
          <c:order val="2"/>
          <c:tx>
            <c:strRef>
              <c:f>'9. Cobertura_Meses'!$K$31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rgbClr val="00CC00"/>
              </a:solidFill>
            </a:ln>
          </c:spPr>
          <c:marker>
            <c:symbol val="square"/>
            <c:size val="7"/>
            <c:spPr>
              <a:ln>
                <a:solidFill>
                  <a:srgbClr val="00CC00"/>
                </a:solidFill>
              </a:ln>
            </c:spPr>
          </c:marker>
          <c:cat>
            <c:strRef>
              <c:f>'9. Cobertura_Meses'!$G$32:$G$43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'9. Cobertura_Meses'!$K$32:$K$43</c:f>
              <c:numCache>
                <c:formatCode>0.00</c:formatCode>
                <c:ptCount val="12"/>
                <c:pt idx="0">
                  <c:v>90.935318094948371</c:v>
                </c:pt>
                <c:pt idx="1">
                  <c:v>90.272059511019151</c:v>
                </c:pt>
                <c:pt idx="2">
                  <c:v>90.480327266533919</c:v>
                </c:pt>
                <c:pt idx="3">
                  <c:v>90.704433165102174</c:v>
                </c:pt>
                <c:pt idx="4">
                  <c:v>91.084074219221634</c:v>
                </c:pt>
                <c:pt idx="5">
                  <c:v>91.705281385652356</c:v>
                </c:pt>
                <c:pt idx="6">
                  <c:v>91.749444555557986</c:v>
                </c:pt>
                <c:pt idx="7">
                  <c:v>91.552806740836118</c:v>
                </c:pt>
                <c:pt idx="8">
                  <c:v>92.174702522182201</c:v>
                </c:pt>
                <c:pt idx="9">
                  <c:v>92.68130886414194</c:v>
                </c:pt>
                <c:pt idx="10">
                  <c:v>92.536592614038824</c:v>
                </c:pt>
                <c:pt idx="11">
                  <c:v>92.618201132786837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4E3-463C-8A60-9DB52BB4C38D}"/>
            </c:ext>
          </c:extLst>
        </c:ser>
        <c:ser>
          <c:idx val="3"/>
          <c:order val="3"/>
          <c:tx>
            <c:strRef>
              <c:f>'9. Cobertura_Meses'!$L$31</c:f>
              <c:strCache>
                <c:ptCount val="1"/>
                <c:pt idx="0">
                  <c:v>2017</c:v>
                </c:pt>
              </c:strCache>
            </c:strRef>
          </c:tx>
          <c:marker>
            <c:symbol val="square"/>
            <c:size val="7"/>
          </c:marker>
          <c:cat>
            <c:strRef>
              <c:f>'9. Cobertura_Meses'!$G$32:$G$43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'9. Cobertura_Meses'!$L$32:$L$43</c:f>
              <c:numCache>
                <c:formatCode>0.00</c:formatCode>
                <c:ptCount val="12"/>
                <c:pt idx="0">
                  <c:v>90.643037066630285</c:v>
                </c:pt>
                <c:pt idx="1">
                  <c:v>90.110565091988377</c:v>
                </c:pt>
                <c:pt idx="2">
                  <c:v>91.069462241562917</c:v>
                </c:pt>
                <c:pt idx="3">
                  <c:v>90.677272052305725</c:v>
                </c:pt>
                <c:pt idx="4">
                  <c:v>90.094823652020125</c:v>
                </c:pt>
                <c:pt idx="5">
                  <c:v>90.787371403322908</c:v>
                </c:pt>
                <c:pt idx="6">
                  <c:v>91.3273436221764</c:v>
                </c:pt>
                <c:pt idx="7">
                  <c:v>92.514983098744054</c:v>
                </c:pt>
                <c:pt idx="8">
                  <c:v>93.313517163915733</c:v>
                </c:pt>
                <c:pt idx="9">
                  <c:v>93.672924027667435</c:v>
                </c:pt>
                <c:pt idx="10">
                  <c:v>93.896993823488401</c:v>
                </c:pt>
                <c:pt idx="11">
                  <c:v>94.1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34E3-463C-8A60-9DB52BB4C38D}"/>
            </c:ext>
          </c:extLst>
        </c:ser>
        <c:ser>
          <c:idx val="4"/>
          <c:order val="4"/>
          <c:tx>
            <c:strRef>
              <c:f>'9. Cobertura_Meses'!$M$31</c:f>
              <c:strCache>
                <c:ptCount val="1"/>
                <c:pt idx="0">
                  <c:v>2018</c:v>
                </c:pt>
              </c:strCache>
            </c:strRef>
          </c:tx>
          <c:marker>
            <c:symbol val="square"/>
            <c:size val="7"/>
            <c:spPr>
              <a:solidFill>
                <a:srgbClr val="006600"/>
              </a:solidFill>
            </c:spPr>
          </c:marker>
          <c:cat>
            <c:strRef>
              <c:f>'9. Cobertura_Meses'!$G$32:$G$43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'9. Cobertura_Meses'!$M$32:$M$43</c:f>
              <c:numCache>
                <c:formatCode>0.0</c:formatCode>
                <c:ptCount val="12"/>
                <c:pt idx="0">
                  <c:v>93.327693942487173</c:v>
                </c:pt>
                <c:pt idx="1">
                  <c:v>92.828727415659458</c:v>
                </c:pt>
                <c:pt idx="2">
                  <c:v>93.212674281837025</c:v>
                </c:pt>
                <c:pt idx="3">
                  <c:v>93.224406406786386</c:v>
                </c:pt>
                <c:pt idx="4">
                  <c:v>93.277641857830545</c:v>
                </c:pt>
                <c:pt idx="5">
                  <c:v>93.327693942487173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34E3-463C-8A60-9DB52BB4C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3048848"/>
        <c:axId val="283049408"/>
      </c:lineChart>
      <c:catAx>
        <c:axId val="283048848"/>
        <c:scaling>
          <c:orientation val="minMax"/>
        </c:scaling>
        <c:delete val="0"/>
        <c:axPos val="t"/>
        <c:numFmt formatCode="0.0%" sourceLinked="0"/>
        <c:majorTickMark val="out"/>
        <c:minorTickMark val="none"/>
        <c:tickLblPos val="nextTo"/>
        <c:crossAx val="283049408"/>
        <c:crosses val="max"/>
        <c:auto val="1"/>
        <c:lblAlgn val="ctr"/>
        <c:lblOffset val="100"/>
        <c:noMultiLvlLbl val="0"/>
      </c:catAx>
      <c:valAx>
        <c:axId val="283049408"/>
        <c:scaling>
          <c:orientation val="minMax"/>
          <c:max val="96"/>
          <c:min val="85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CO"/>
                  <a:t>%</a:t>
                </a:r>
                <a:r>
                  <a:rPr lang="es-CO" baseline="0"/>
                  <a:t> cobertura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2.9438072818217288E-3"/>
              <c:y val="0.2791877255482507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CO"/>
          </a:p>
        </c:txPr>
        <c:crossAx val="283048848"/>
        <c:crosses val="autoZero"/>
        <c:crossBetween val="between"/>
        <c:majorUnit val="1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700"/>
            </a:pPr>
            <a:endParaRPr lang="es-CO"/>
          </a:p>
        </c:txPr>
      </c:dTable>
    </c:plotArea>
    <c:legend>
      <c:legendPos val="r"/>
      <c:layout>
        <c:manualLayout>
          <c:xMode val="edge"/>
          <c:yMode val="edge"/>
          <c:x val="0.88162984781541487"/>
          <c:y val="0.50501634512190041"/>
          <c:w val="8.6794305351006379E-2"/>
          <c:h val="0.24276091879921466"/>
        </c:manualLayout>
      </c:layout>
      <c:overlay val="0"/>
      <c:txPr>
        <a:bodyPr/>
        <a:lstStyle/>
        <a:p>
          <a:pPr>
            <a:defRPr sz="70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explosion val="9"/>
          <c:dLbls>
            <c:dLbl>
              <c:idx val="2"/>
              <c:layout>
                <c:manualLayout>
                  <c:x val="2.7932284948464198E-2"/>
                  <c:y val="9.4065695292859741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717B-4277-BA7E-8EF9DBC0431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6652027583157404E-2"/>
                  <c:y val="0.11534915852809063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17B-4277-BA7E-8EF9DBC0431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'13. Cobertura Nacional'!$T$8:$T$11</c:f>
              <c:strCache>
                <c:ptCount val="4"/>
                <c:pt idx="0">
                  <c:v>CONTRIBUTIVO</c:v>
                </c:pt>
                <c:pt idx="1">
                  <c:v>SUBSIDIADO</c:v>
                </c:pt>
                <c:pt idx="2">
                  <c:v>EXCEPCION</c:v>
                </c:pt>
                <c:pt idx="3">
                  <c:v>Sin afiliar</c:v>
                </c:pt>
              </c:strCache>
            </c:strRef>
          </c:cat>
          <c:val>
            <c:numRef>
              <c:f>'13. Cobertura Nacional'!$U$8:$U$11</c:f>
              <c:numCache>
                <c:formatCode>0.0</c:formatCode>
                <c:ptCount val="4"/>
                <c:pt idx="0">
                  <c:v>44.834594464140949</c:v>
                </c:pt>
                <c:pt idx="1">
                  <c:v>45.767879072480675</c:v>
                </c:pt>
                <c:pt idx="2">
                  <c:v>4.0645558963189856</c:v>
                </c:pt>
                <c:pt idx="3">
                  <c:v>5.332970567059391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17B-4277-BA7E-8EF9DBC04310}"/>
            </c:ext>
          </c:extLst>
        </c:ser>
        <c:ser>
          <c:idx val="1"/>
          <c:order val="1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'13. Cobertura Nacional'!$T$8:$T$11</c:f>
              <c:strCache>
                <c:ptCount val="4"/>
                <c:pt idx="0">
                  <c:v>CONTRIBUTIVO</c:v>
                </c:pt>
                <c:pt idx="1">
                  <c:v>SUBSIDIADO</c:v>
                </c:pt>
                <c:pt idx="2">
                  <c:v>EXCEPCION</c:v>
                </c:pt>
                <c:pt idx="3">
                  <c:v>Sin afiliar</c:v>
                </c:pt>
              </c:strCache>
            </c:strRef>
          </c:cat>
          <c:val>
            <c:numRef>
              <c:f>'13. Cobertura Nacional'!$V$8:$V$11</c:f>
              <c:numCache>
                <c:formatCode>General</c:formatCode>
                <c:ptCount val="4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17B-4277-BA7E-8EF9DBC04310}"/>
            </c:ext>
          </c:extLst>
        </c:ser>
        <c:ser>
          <c:idx val="2"/>
          <c:order val="2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'13. Cobertura Nacional'!$T$8:$T$11</c:f>
              <c:strCache>
                <c:ptCount val="4"/>
                <c:pt idx="0">
                  <c:v>CONTRIBUTIVO</c:v>
                </c:pt>
                <c:pt idx="1">
                  <c:v>SUBSIDIADO</c:v>
                </c:pt>
                <c:pt idx="2">
                  <c:v>EXCEPCION</c:v>
                </c:pt>
                <c:pt idx="3">
                  <c:v>Sin afiliar</c:v>
                </c:pt>
              </c:strCache>
            </c:strRef>
          </c:cat>
          <c:val>
            <c:numRef>
              <c:f>'13. Cobertura Nacional'!$W$8:$W$11</c:f>
              <c:numCache>
                <c:formatCode>General</c:formatCode>
                <c:ptCount val="4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17B-4277-BA7E-8EF9DBC0431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79801137996436577"/>
          <c:y val="9.0234869842140478E-2"/>
          <c:w val="0.17558955495526563"/>
          <c:h val="0.33486876640419949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s-CO" sz="900"/>
              <a:t>DISTRIBUCIÓN</a:t>
            </a:r>
            <a:r>
              <a:rPr lang="es-CO" sz="900" baseline="0"/>
              <a:t> DE AFILIADOS  AL REGIMÉN CONTRIBUTIVO SEGÚN LA  EMPRESA PROMOTORA DE SALUD DE ANTIOQUIA </a:t>
            </a:r>
            <a:endParaRPr lang="es-CO" sz="900"/>
          </a:p>
        </c:rich>
      </c:tx>
      <c:layout>
        <c:manualLayout>
          <c:xMode val="edge"/>
          <c:yMode val="edge"/>
          <c:x val="0.16859366548812632"/>
          <c:y val="7.899936385746056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210548789861137"/>
          <c:y val="0.13545104151266271"/>
          <c:w val="0.87198706452365904"/>
          <c:h val="0.659256809753937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'2.TOTAL EPS'!$C$26</c:f>
              <c:strCache>
                <c:ptCount val="1"/>
                <c:pt idx="0">
                  <c:v>N° DE AFILIADOS</c:v>
                </c:pt>
              </c:strCache>
            </c:strRef>
          </c:tx>
          <c:spPr>
            <a:solidFill>
              <a:srgbClr val="00B0F0"/>
            </a:solidFill>
            <a:ln w="25400">
              <a:solidFill>
                <a:schemeClr val="tx1"/>
              </a:solidFill>
            </a:ln>
          </c:spPr>
          <c:invertIfNegative val="0"/>
          <c:dLbls>
            <c:dLbl>
              <c:idx val="2"/>
              <c:layout>
                <c:manualLayout>
                  <c:x val="-1.6151505701863045E-3"/>
                  <c:y val="-1.980198019801980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3F01-43CB-ABD6-CD501A6C3217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"/>
                  <c:y val="-1.288244439817809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3F01-43CB-ABD6-CD501A6C3217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8922631959508315E-3"/>
                  <c:y val="6.01172845682805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3F01-43CB-ABD6-CD501A6C3217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"/>
                  <c:y val="-1.32013201320132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3F01-43CB-ABD6-CD501A6C3217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"/>
                  <c:y val="-3.24498010207267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3F01-43CB-ABD6-CD501A6C3217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"/>
                  <c:y val="-9.66183329863357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3F01-43CB-ABD6-CD501A6C3217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"/>
                  <c:y val="-6.441222199089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3F01-43CB-ABD6-CD501A6C3217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"/>
                  <c:y val="6.58436043307464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3F01-43CB-ABD6-CD501A6C3217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/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'2.TOTAL EPS'!$B$27:$B$40</c15:sqref>
                  </c15:fullRef>
                </c:ext>
              </c:extLst>
              <c:f>('2.TOTAL EPS'!$B$27:$B$36,'2.TOTAL EPS'!$B$39:$B$40)</c:f>
              <c:strCache>
                <c:ptCount val="11"/>
                <c:pt idx="0">
                  <c:v>SURA.</c:v>
                </c:pt>
                <c:pt idx="1">
                  <c:v>Coomeva S.A.</c:v>
                </c:pt>
                <c:pt idx="2">
                  <c:v>La Nueva EPS</c:v>
                </c:pt>
                <c:pt idx="3">
                  <c:v>MEDIMAS</c:v>
                </c:pt>
                <c:pt idx="4">
                  <c:v>Salud Total </c:v>
                </c:pt>
                <c:pt idx="5">
                  <c:v>Sanitas S.A.</c:v>
                </c:pt>
                <c:pt idx="6">
                  <c:v>Cruz Blanca </c:v>
                </c:pt>
                <c:pt idx="7">
                  <c:v>EPM</c:v>
                </c:pt>
                <c:pt idx="8">
                  <c:v>Fondo Ferrocarriles Nal</c:v>
                </c:pt>
                <c:pt idx="9">
                  <c:v>Servicio Occidental </c:v>
                </c:pt>
                <c:pt idx="10">
                  <c:v>Total Afiliados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'2.TOTAL EPS'!$C$27:$C$40</c15:sqref>
                  </c15:fullRef>
                </c:ext>
              </c:extLst>
              <c:f>('2.TOTAL EPS'!$C$27:$C$36,'2.TOTAL EPS'!$C$39:$C$40)</c:f>
              <c:numCache>
                <c:formatCode>#,##0</c:formatCode>
                <c:ptCount val="11"/>
                <c:pt idx="0">
                  <c:v>1733397</c:v>
                </c:pt>
                <c:pt idx="1">
                  <c:v>525483</c:v>
                </c:pt>
                <c:pt idx="2">
                  <c:v>498434</c:v>
                </c:pt>
                <c:pt idx="3">
                  <c:v>385169</c:v>
                </c:pt>
                <c:pt idx="4">
                  <c:v>304429</c:v>
                </c:pt>
                <c:pt idx="5">
                  <c:v>79141</c:v>
                </c:pt>
                <c:pt idx="6">
                  <c:v>64787</c:v>
                </c:pt>
                <c:pt idx="7">
                  <c:v>9592</c:v>
                </c:pt>
                <c:pt idx="8">
                  <c:v>2718</c:v>
                </c:pt>
                <c:pt idx="9">
                  <c:v>851</c:v>
                </c:pt>
                <c:pt idx="10">
                  <c:v>3604029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3F01-43CB-ABD6-CD501A6C3217}"/>
            </c:ext>
            <c:ext xmlns:c15="http://schemas.microsoft.com/office/drawing/2012/chart" uri="{02D57815-91ED-43cb-92C2-25804820EDAC}">
              <c15:categoryFilterExceptions>
                <c15:categoryFilterException>
                  <c15:sqref>'2.TOTAL EPS'!$C$37</c15:sqref>
                  <c15:dLbl>
                    <c:idx val="9"/>
                    <c:layout>
                      <c:manualLayout>
                        <c:x val="-1.4461315979754157E-3"/>
                        <c:y val="3.1490870291728643E-3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6="http://schemas.microsoft.com/office/drawing/2014/chart" xmlns:c16r2="http://schemas.microsoft.com/office/drawing/2015/06/chart">
                      <c:ext xmlns:c16="http://schemas.microsoft.com/office/drawing/2014/chart" uri="{C3380CC4-5D6E-409C-BE32-E72D297353CC}">
                        <c16:uniqueId val="{00000000-472A-4D82-ADCE-80200FDBEFEF}"/>
                      </c:ext>
                      <c:ext uri="{CE6537A1-D6FC-4f65-9D91-7224C49458BB}"/>
                    </c:extLst>
                  </c15:dLbl>
                </c15:categoryFilterException>
                <c15:categoryFilterException>
                  <c15:sqref>'2.TOTAL EPS'!$C$38</c15:sqref>
                  <c15:dLbl>
                    <c:idx val="9"/>
                    <c:layout>
                      <c:manualLayout>
                        <c:x val="-2.8922631959508315E-3"/>
                        <c:y val="6.2979148315570246E-3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6="http://schemas.microsoft.com/office/drawing/2014/chart" xmlns:c16r2="http://schemas.microsoft.com/office/drawing/2015/06/chart">
                      <c:ext xmlns:c16="http://schemas.microsoft.com/office/drawing/2014/chart" uri="{C3380CC4-5D6E-409C-BE32-E72D297353CC}">
                        <c16:uniqueId val="{00000001-472A-4D82-ADCE-80200FDBEFEF}"/>
                      </c:ext>
                      <c:ext uri="{CE6537A1-D6FC-4f65-9D91-7224C49458BB}"/>
                    </c:extLst>
                  </c15:dLbl>
                </c15:categoryFilterException>
              </c15:categoryFilterExceptions>
            </c:ext>
          </c:extLst>
        </c:ser>
        <c:ser>
          <c:idx val="1"/>
          <c:order val="1"/>
          <c:tx>
            <c:strRef>
              <c:f>'2.TOTAL EPS'!$D$26</c:f>
              <c:strCache>
                <c:ptCount val="1"/>
                <c:pt idx="0">
                  <c:v>%</c:v>
                </c:pt>
              </c:strCache>
            </c:strRef>
          </c:tx>
          <c:spPr>
            <a:noFill/>
          </c:spPr>
          <c:invertIfNegative val="0"/>
          <c:dLbls>
            <c:delete val="1"/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'2.TOTAL EPS'!$B$27:$B$40</c15:sqref>
                  </c15:fullRef>
                </c:ext>
              </c:extLst>
              <c:f>('2.TOTAL EPS'!$B$27:$B$36,'2.TOTAL EPS'!$B$39:$B$40)</c:f>
              <c:strCache>
                <c:ptCount val="11"/>
                <c:pt idx="0">
                  <c:v>SURA.</c:v>
                </c:pt>
                <c:pt idx="1">
                  <c:v>Coomeva S.A.</c:v>
                </c:pt>
                <c:pt idx="2">
                  <c:v>La Nueva EPS</c:v>
                </c:pt>
                <c:pt idx="3">
                  <c:v>MEDIMAS</c:v>
                </c:pt>
                <c:pt idx="4">
                  <c:v>Salud Total </c:v>
                </c:pt>
                <c:pt idx="5">
                  <c:v>Sanitas S.A.</c:v>
                </c:pt>
                <c:pt idx="6">
                  <c:v>Cruz Blanca </c:v>
                </c:pt>
                <c:pt idx="7">
                  <c:v>EPM</c:v>
                </c:pt>
                <c:pt idx="8">
                  <c:v>Fondo Ferrocarriles Nal</c:v>
                </c:pt>
                <c:pt idx="9">
                  <c:v>Servicio Occidental </c:v>
                </c:pt>
                <c:pt idx="10">
                  <c:v>Total Afiliados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'2.TOTAL EPS'!$D$27:$D$40</c15:sqref>
                  </c15:fullRef>
                </c:ext>
              </c:extLst>
              <c:f>('2.TOTAL EPS'!$D$27:$D$36,'2.TOTAL EPS'!$D$39:$D$40)</c:f>
              <c:numCache>
                <c:formatCode>0.00</c:formatCode>
                <c:ptCount val="11"/>
                <c:pt idx="0">
                  <c:v>48.096089126918791</c:v>
                </c:pt>
                <c:pt idx="1">
                  <c:v>14.580432066445637</c:v>
                </c:pt>
                <c:pt idx="2">
                  <c:v>13.829910913591428</c:v>
                </c:pt>
                <c:pt idx="3">
                  <c:v>10.687178155336706</c:v>
                </c:pt>
                <c:pt idx="4">
                  <c:v>8.446907613673476</c:v>
                </c:pt>
                <c:pt idx="5">
                  <c:v>2.195903529078151</c:v>
                </c:pt>
                <c:pt idx="6">
                  <c:v>1.7976270446214502</c:v>
                </c:pt>
                <c:pt idx="7">
                  <c:v>0.26614658206135411</c:v>
                </c:pt>
                <c:pt idx="8">
                  <c:v>7.5415597377268606E-2</c:v>
                </c:pt>
                <c:pt idx="9">
                  <c:v>2.3612462607820302E-2</c:v>
                </c:pt>
                <c:pt idx="10">
                  <c:v>100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3F01-43CB-ABD6-CD501A6C32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534283152"/>
        <c:axId val="534283712"/>
      </c:barChart>
      <c:catAx>
        <c:axId val="5342831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5400000"/>
          <a:lstStyle/>
          <a:p>
            <a:pPr>
              <a:defRPr lang="es-CO"/>
            </a:pPr>
            <a:endParaRPr lang="es-CO"/>
          </a:p>
        </c:txPr>
        <c:crossAx val="534283712"/>
        <c:crosses val="autoZero"/>
        <c:auto val="1"/>
        <c:lblAlgn val="ctr"/>
        <c:lblOffset val="100"/>
        <c:noMultiLvlLbl val="0"/>
      </c:catAx>
      <c:valAx>
        <c:axId val="5342837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 de Afiliados por EPS-C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lang="es-CO"/>
            </a:pPr>
            <a:endParaRPr lang="es-CO"/>
          </a:p>
        </c:txPr>
        <c:crossAx val="53428315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800" b="1"/>
            </a:pPr>
            <a:endParaRPr lang="es-CO"/>
          </a:p>
        </c:txPr>
      </c:dTable>
      <c:spPr>
        <a:noFill/>
      </c:spPr>
    </c:plotArea>
    <c:plotVisOnly val="1"/>
    <c:dispBlanksAs val="gap"/>
    <c:showDLblsOverMax val="0"/>
  </c:chart>
  <c:spPr>
    <a:solidFill>
      <a:schemeClr val="bg1"/>
    </a:solidFill>
  </c:spPr>
  <c:printSettings>
    <c:headerFooter/>
    <c:pageMargins b="0.75000000000000377" l="0.70000000000000062" r="0.70000000000000062" t="0.75000000000000377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s-CO" sz="900"/>
              <a:t>DISTRIBUCIÓN</a:t>
            </a:r>
            <a:r>
              <a:rPr lang="es-CO" sz="900" baseline="0"/>
              <a:t> DE AFILIADOS EN MOVILIDAD  AL REGIMÉN SUBSIDIADO SEGÚN EPS</a:t>
            </a:r>
            <a:endParaRPr lang="es-CO" sz="900"/>
          </a:p>
          <a:p>
            <a:pPr algn="ctr">
              <a:defRPr/>
            </a:pPr>
            <a:r>
              <a:rPr lang="es-CO" sz="900" baseline="0"/>
              <a:t>DEPARTAMENTO DE  ANTIOQUIA</a:t>
            </a:r>
            <a:endParaRPr lang="es-CO" sz="900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'2.TOTAL EPS'!$C$2</c:f>
              <c:strCache>
                <c:ptCount val="1"/>
                <c:pt idx="0">
                  <c:v>NRO. AFILIADOS</c:v>
                </c:pt>
              </c:strCache>
            </c:strRef>
          </c:tx>
          <c:spPr>
            <a:solidFill>
              <a:srgbClr val="00B0F0"/>
            </a:solidFill>
            <a:ln w="25400">
              <a:solidFill>
                <a:schemeClr val="tx1"/>
              </a:solidFill>
            </a:ln>
          </c:spPr>
          <c:invertIfNegative val="0"/>
          <c:dLbls>
            <c:dLbl>
              <c:idx val="0"/>
              <c:layout>
                <c:manualLayout>
                  <c:x val="-1.4694900079570394E-7"/>
                  <c:y val="-1.37128690320238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9B4-4995-87F5-14DEC160EF9C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 b="1"/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'2.TOTAL EPS'!$B$10:$B$20</c15:sqref>
                  </c15:fullRef>
                </c:ext>
              </c:extLst>
              <c:f>('2.TOTAL EPS'!$B$10:$B$17,'2.TOTAL EPS'!$B$20)</c:f>
              <c:strCache>
                <c:ptCount val="9"/>
                <c:pt idx="0">
                  <c:v>SURA.</c:v>
                </c:pt>
                <c:pt idx="1">
                  <c:v>MEDIMAS</c:v>
                </c:pt>
                <c:pt idx="2">
                  <c:v>Coomeva S.A.</c:v>
                </c:pt>
                <c:pt idx="3">
                  <c:v>La Nueva EPS</c:v>
                </c:pt>
                <c:pt idx="4">
                  <c:v>Salud Total </c:v>
                </c:pt>
                <c:pt idx="5">
                  <c:v>Cruz Blanca </c:v>
                </c:pt>
                <c:pt idx="6">
                  <c:v>Sanitas S.A.</c:v>
                </c:pt>
                <c:pt idx="7">
                  <c:v>Servicio Occidental </c:v>
                </c:pt>
                <c:pt idx="8">
                  <c:v>Total Afiliados Movilidad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'2.TOTAL EPS'!$C$10:$C$20</c15:sqref>
                  </c15:fullRef>
                </c:ext>
              </c:extLst>
              <c:f>('2.TOTAL EPS'!$C$10:$C$17,'2.TOTAL EPS'!$C$20)</c:f>
              <c:numCache>
                <c:formatCode>#,##0</c:formatCode>
                <c:ptCount val="9"/>
                <c:pt idx="0">
                  <c:v>69245</c:v>
                </c:pt>
                <c:pt idx="1">
                  <c:v>61338</c:v>
                </c:pt>
                <c:pt idx="2">
                  <c:v>34726</c:v>
                </c:pt>
                <c:pt idx="3">
                  <c:v>29721</c:v>
                </c:pt>
                <c:pt idx="4">
                  <c:v>21885</c:v>
                </c:pt>
                <c:pt idx="5">
                  <c:v>4961</c:v>
                </c:pt>
                <c:pt idx="6">
                  <c:v>770</c:v>
                </c:pt>
                <c:pt idx="7">
                  <c:v>15</c:v>
                </c:pt>
                <c:pt idx="8">
                  <c:v>222699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9B4-4995-87F5-14DEC160EF9C}"/>
            </c:ext>
          </c:extLst>
        </c:ser>
        <c:ser>
          <c:idx val="1"/>
          <c:order val="1"/>
          <c:tx>
            <c:strRef>
              <c:f>'2.TOTAL EPS'!$D$2</c:f>
              <c:strCache>
                <c:ptCount val="1"/>
                <c:pt idx="0">
                  <c:v>% afiliados</c:v>
                </c:pt>
              </c:strCache>
            </c:strRef>
          </c:tx>
          <c:spPr>
            <a:noFill/>
          </c:spPr>
          <c:invertIfNegative val="0"/>
          <c:dLbls>
            <c:delete val="1"/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'2.TOTAL EPS'!$B$10:$B$20</c15:sqref>
                  </c15:fullRef>
                </c:ext>
              </c:extLst>
              <c:f>('2.TOTAL EPS'!$B$10:$B$17,'2.TOTAL EPS'!$B$20)</c:f>
              <c:strCache>
                <c:ptCount val="9"/>
                <c:pt idx="0">
                  <c:v>SURA.</c:v>
                </c:pt>
                <c:pt idx="1">
                  <c:v>MEDIMAS</c:v>
                </c:pt>
                <c:pt idx="2">
                  <c:v>Coomeva S.A.</c:v>
                </c:pt>
                <c:pt idx="3">
                  <c:v>La Nueva EPS</c:v>
                </c:pt>
                <c:pt idx="4">
                  <c:v>Salud Total </c:v>
                </c:pt>
                <c:pt idx="5">
                  <c:v>Cruz Blanca </c:v>
                </c:pt>
                <c:pt idx="6">
                  <c:v>Sanitas S.A.</c:v>
                </c:pt>
                <c:pt idx="7">
                  <c:v>Servicio Occidental </c:v>
                </c:pt>
                <c:pt idx="8">
                  <c:v>Total Afiliados Movilidad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'2.TOTAL EPS'!$D$10:$D$20</c15:sqref>
                  </c15:fullRef>
                </c:ext>
              </c:extLst>
              <c:f>('2.TOTAL EPS'!$D$10:$D$17,'2.TOTAL EPS'!$D$20)</c:f>
              <c:numCache>
                <c:formatCode>0.00</c:formatCode>
                <c:ptCount val="9"/>
                <c:pt idx="0">
                  <c:v>31.093538812477828</c:v>
                </c:pt>
                <c:pt idx="1">
                  <c:v>27.54300647959802</c:v>
                </c:pt>
                <c:pt idx="2">
                  <c:v>15.593244693510075</c:v>
                </c:pt>
                <c:pt idx="3">
                  <c:v>13.345816550590708</c:v>
                </c:pt>
                <c:pt idx="4">
                  <c:v>9.8271658157423261</c:v>
                </c:pt>
                <c:pt idx="5">
                  <c:v>2.2276705328717239</c:v>
                </c:pt>
                <c:pt idx="6">
                  <c:v>0.34575817583374868</c:v>
                </c:pt>
                <c:pt idx="7">
                  <c:v>6.7355488798782207E-3</c:v>
                </c:pt>
                <c:pt idx="8">
                  <c:v>100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9B4-4995-87F5-14DEC160EF9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83613824"/>
        <c:axId val="283614384"/>
      </c:barChart>
      <c:catAx>
        <c:axId val="2836138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s-CO"/>
            </a:pPr>
            <a:endParaRPr lang="es-CO"/>
          </a:p>
        </c:txPr>
        <c:crossAx val="283614384"/>
        <c:crosses val="autoZero"/>
        <c:auto val="1"/>
        <c:lblAlgn val="ctr"/>
        <c:lblOffset val="100"/>
        <c:noMultiLvlLbl val="0"/>
      </c:catAx>
      <c:valAx>
        <c:axId val="28361438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 de Afiliados por EPS-S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lang="es-CO"/>
            </a:pPr>
            <a:endParaRPr lang="es-CO"/>
          </a:p>
        </c:txPr>
        <c:crossAx val="283613824"/>
        <c:crosses val="autoZero"/>
        <c:crossBetween val="between"/>
        <c:majorUnit val="20000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b="1"/>
            </a:pPr>
            <a:endParaRPr lang="es-CO"/>
          </a:p>
        </c:txPr>
      </c:dTable>
      <c:spPr>
        <a:noFill/>
      </c:spPr>
    </c:plotArea>
    <c:plotVisOnly val="1"/>
    <c:dispBlanksAs val="gap"/>
    <c:showDLblsOverMax val="0"/>
  </c:chart>
  <c:spPr>
    <a:solidFill>
      <a:schemeClr val="bg1"/>
    </a:solidFill>
  </c:spPr>
  <c:printSettings>
    <c:headerFooter/>
    <c:pageMargins b="0.75000000000000377" l="0.70000000000000062" r="0.70000000000000062" t="0.75000000000000377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s-CO" sz="900"/>
              <a:t>DISTRIBUCIÓN</a:t>
            </a:r>
            <a:r>
              <a:rPr lang="es-CO" sz="900" baseline="0"/>
              <a:t> DE AFILIADOS  EN MOVILIDD AL REGIMÉN CONTRIBUTIVO SEGÚN EPS DEPARTAMENTO DE  ANTIOQUIA</a:t>
            </a:r>
            <a:endParaRPr lang="es-CO" sz="900"/>
          </a:p>
        </c:rich>
      </c:tx>
      <c:layout>
        <c:manualLayout>
          <c:xMode val="edge"/>
          <c:yMode val="edge"/>
          <c:x val="0.16859366548812632"/>
          <c:y val="7.899936385746056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210548789861137"/>
          <c:y val="0.13545104151266271"/>
          <c:w val="0.87198706452365904"/>
          <c:h val="0.659256809753937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'2.TOTAL EPS'!$C$26</c:f>
              <c:strCache>
                <c:ptCount val="1"/>
                <c:pt idx="0">
                  <c:v>N° DE AFILIADOS</c:v>
                </c:pt>
              </c:strCache>
            </c:strRef>
          </c:tx>
          <c:spPr>
            <a:solidFill>
              <a:srgbClr val="FF0000"/>
            </a:solidFill>
            <a:ln w="25400">
              <a:solidFill>
                <a:schemeClr val="tx1"/>
              </a:solidFill>
            </a:ln>
          </c:spPr>
          <c:invertIfNegative val="0"/>
          <c:dLbls>
            <c:dLbl>
              <c:idx val="3"/>
              <c:layout>
                <c:manualLayout>
                  <c:x val="7.1863505599050601E-17"/>
                  <c:y val="5.402948792474766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2F5-4059-8593-30D881FE9F42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8922631959508315E-3"/>
                  <c:y val="6.01172845682805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2F5-4059-8593-30D881FE9F42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"/>
                  <c:y val="-6.441222199089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2F5-4059-8593-30D881FE9F42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1.4461315979754157E-3"/>
                  <c:y val="3.14908702917286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2F5-4059-8593-30D881FE9F42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8922631959508315E-3"/>
                  <c:y val="6.29791483155702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2F5-4059-8593-30D881FE9F42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0"/>
                  <c:y val="6.58436043307464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2F5-4059-8593-30D881FE9F42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/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'2.TOTAL EPS'!$B$41:$B$50</c15:sqref>
                  </c15:fullRef>
                </c:ext>
              </c:extLst>
              <c:f>('2.TOTAL EPS'!$B$41:$B$45,'2.TOTAL EPS'!$B$48,'2.TOTAL EPS'!$B$50)</c:f>
              <c:strCache>
                <c:ptCount val="6"/>
                <c:pt idx="0">
                  <c:v>Savia Salud</c:v>
                </c:pt>
                <c:pt idx="1">
                  <c:v>Coosalud</c:v>
                </c:pt>
                <c:pt idx="2">
                  <c:v>Emdisalud</c:v>
                </c:pt>
                <c:pt idx="3">
                  <c:v>Ecoopsos</c:v>
                </c:pt>
                <c:pt idx="4">
                  <c:v>Asociación Indígena del Cauca</c:v>
                </c:pt>
                <c:pt idx="5">
                  <c:v>Total Afiliados Movilidad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'2.TOTAL EPS'!$C$41:$C$50</c15:sqref>
                  </c15:fullRef>
                </c:ext>
              </c:extLst>
              <c:f>('2.TOTAL EPS'!$C$41:$C$45,'2.TOTAL EPS'!$C$48,'2.TOTAL EPS'!$C$50)</c:f>
              <c:numCache>
                <c:formatCode>#,##0</c:formatCode>
                <c:ptCount val="6"/>
                <c:pt idx="0">
                  <c:v>103552</c:v>
                </c:pt>
                <c:pt idx="1">
                  <c:v>14702</c:v>
                </c:pt>
                <c:pt idx="2">
                  <c:v>3165</c:v>
                </c:pt>
                <c:pt idx="3">
                  <c:v>854</c:v>
                </c:pt>
                <c:pt idx="4">
                  <c:v>219</c:v>
                </c:pt>
                <c:pt idx="5">
                  <c:v>122494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2F5-4059-8593-30D881FE9F42}"/>
            </c:ext>
            <c:ext xmlns:c15="http://schemas.microsoft.com/office/drawing/2012/chart" uri="{02D57815-91ED-43cb-92C2-25804820EDAC}">
              <c15:categoryFilterExceptions>
                <c15:categoryFilterException>
                  <c15:sqref>'2.TOTAL EPS'!$C$47</c15:sqref>
                  <c15:dLbl>
                    <c:idx val="4"/>
                    <c:layout>
                      <c:manualLayout>
                        <c:x val="0"/>
                        <c:y val="-2.8225907880292242E-3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6="http://schemas.microsoft.com/office/drawing/2014/chart" xmlns:c16r2="http://schemas.microsoft.com/office/drawing/2015/06/chart">
                      <c:ext xmlns:c16="http://schemas.microsoft.com/office/drawing/2014/chart" uri="{C3380CC4-5D6E-409C-BE32-E72D297353CC}">
                        <c16:uniqueId val="{00000000-BB79-45B4-BE41-35C620D93F44}"/>
                      </c:ext>
                      <c:ext uri="{CE6537A1-D6FC-4f65-9D91-7224C49458BB}"/>
                    </c:extLst>
                  </c15:dLbl>
                </c15:categoryFilterException>
                <c15:categoryFilterException>
                  <c15:sqref>'2.TOTAL EPS'!$C$49</c15:sqref>
                  <c15:dLbl>
                    <c:idx val="4"/>
                    <c:layout>
                      <c:manualLayout>
                        <c:x val="-1.437270111981012E-16"/>
                        <c:y val="-8.693238082336757E-4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6="http://schemas.microsoft.com/office/drawing/2014/chart" xmlns:c16r2="http://schemas.microsoft.com/office/drawing/2015/06/chart">
                      <c:ext xmlns:c16="http://schemas.microsoft.com/office/drawing/2014/chart" uri="{C3380CC4-5D6E-409C-BE32-E72D297353CC}">
                        <c16:uniqueId val="{00000001-BB79-45B4-BE41-35C620D93F44}"/>
                      </c:ext>
                      <c:ext uri="{CE6537A1-D6FC-4f65-9D91-7224C49458BB}"/>
                    </c:extLst>
                  </c15:dLbl>
                </c15:categoryFilterException>
              </c15:categoryFilterExceptions>
            </c:ext>
          </c:extLst>
        </c:ser>
        <c:ser>
          <c:idx val="1"/>
          <c:order val="1"/>
          <c:tx>
            <c:strRef>
              <c:f>'2.TOTAL EPS'!$D$26</c:f>
              <c:strCache>
                <c:ptCount val="1"/>
                <c:pt idx="0">
                  <c:v>%</c:v>
                </c:pt>
              </c:strCache>
            </c:strRef>
          </c:tx>
          <c:spPr>
            <a:noFill/>
          </c:spPr>
          <c:invertIfNegative val="0"/>
          <c:dLbls>
            <c:delete val="1"/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'2.TOTAL EPS'!$B$41:$B$50</c15:sqref>
                  </c15:fullRef>
                </c:ext>
              </c:extLst>
              <c:f>('2.TOTAL EPS'!$B$41:$B$45,'2.TOTAL EPS'!$B$48,'2.TOTAL EPS'!$B$50)</c:f>
              <c:strCache>
                <c:ptCount val="6"/>
                <c:pt idx="0">
                  <c:v>Savia Salud</c:v>
                </c:pt>
                <c:pt idx="1">
                  <c:v>Coosalud</c:v>
                </c:pt>
                <c:pt idx="2">
                  <c:v>Emdisalud</c:v>
                </c:pt>
                <c:pt idx="3">
                  <c:v>Ecoopsos</c:v>
                </c:pt>
                <c:pt idx="4">
                  <c:v>Asociación Indígena del Cauca</c:v>
                </c:pt>
                <c:pt idx="5">
                  <c:v>Total Afiliados Movilidad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'2.TOTAL EPS'!$D$41:$D$50</c15:sqref>
                  </c15:fullRef>
                </c:ext>
              </c:extLst>
              <c:f>('2.TOTAL EPS'!$D$41:$D$45,'2.TOTAL EPS'!$D$48,'2.TOTAL EPS'!$D$50)</c:f>
              <c:numCache>
                <c:formatCode>0.00</c:formatCode>
                <c:ptCount val="6"/>
                <c:pt idx="0">
                  <c:v>84.536385455614152</c:v>
                </c:pt>
                <c:pt idx="1">
                  <c:v>12.002220516923277</c:v>
                </c:pt>
                <c:pt idx="2">
                  <c:v>2.5838000228582625</c:v>
                </c:pt>
                <c:pt idx="3">
                  <c:v>0.69717700458797982</c:v>
                </c:pt>
                <c:pt idx="4">
                  <c:v>0.17878426698450536</c:v>
                </c:pt>
                <c:pt idx="5">
                  <c:v>100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62F5-4059-8593-30D881FE9F4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529971744"/>
        <c:axId val="651167568"/>
      </c:barChart>
      <c:catAx>
        <c:axId val="529971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5400000"/>
          <a:lstStyle/>
          <a:p>
            <a:pPr>
              <a:defRPr lang="es-CO"/>
            </a:pPr>
            <a:endParaRPr lang="es-CO"/>
          </a:p>
        </c:txPr>
        <c:crossAx val="651167568"/>
        <c:crosses val="autoZero"/>
        <c:auto val="1"/>
        <c:lblAlgn val="ctr"/>
        <c:lblOffset val="100"/>
        <c:noMultiLvlLbl val="0"/>
      </c:catAx>
      <c:valAx>
        <c:axId val="65116756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 de Afiliados por EPS-C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lang="es-CO"/>
            </a:pPr>
            <a:endParaRPr lang="es-CO"/>
          </a:p>
        </c:txPr>
        <c:crossAx val="5299717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800" b="1"/>
            </a:pPr>
            <a:endParaRPr lang="es-CO"/>
          </a:p>
        </c:txPr>
      </c:dTable>
      <c:spPr>
        <a:noFill/>
      </c:spPr>
    </c:plotArea>
    <c:plotVisOnly val="1"/>
    <c:dispBlanksAs val="gap"/>
    <c:showDLblsOverMax val="0"/>
  </c:chart>
  <c:spPr>
    <a:solidFill>
      <a:schemeClr val="bg1"/>
    </a:solidFill>
  </c:spPr>
  <c:printSettings>
    <c:headerFooter/>
    <c:pageMargins b="0.75000000000000377" l="0.70000000000000062" r="0.70000000000000062" t="0.75000000000000377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s-CO" sz="900"/>
              <a:t>DISTRIBUCIÓN</a:t>
            </a:r>
            <a:r>
              <a:rPr lang="es-CO" sz="900" baseline="0"/>
              <a:t> DE AFILIADOS  AL REGIMÉN EXCEPCIÓN  SEGÚN LA  EMPRESA PROMOTORA DE SALUD </a:t>
            </a:r>
            <a:endParaRPr lang="es-CO" sz="900"/>
          </a:p>
        </c:rich>
      </c:tx>
      <c:layout>
        <c:manualLayout>
          <c:xMode val="edge"/>
          <c:yMode val="edge"/>
          <c:x val="0.16859366548812632"/>
          <c:y val="7.899936385746056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210548789861137"/>
          <c:y val="0.13545104151266271"/>
          <c:w val="0.87198706452365904"/>
          <c:h val="0.6592568097539377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F0"/>
            </a:solidFill>
            <a:ln w="25400">
              <a:solidFill>
                <a:schemeClr val="tx1"/>
              </a:solidFill>
            </a:ln>
          </c:spPr>
          <c:invertIfNegative val="0"/>
          <c:dLbls>
            <c:dLbl>
              <c:idx val="3"/>
              <c:layout>
                <c:manualLayout>
                  <c:x val="0"/>
                  <c:y val="-1.288244439817809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3F91-4534-9130-12EFB2944AA8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8922631959508315E-3"/>
                  <c:y val="6.01172845682805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3F91-4534-9130-12EFB2944AA8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"/>
                  <c:y val="-2.920008315995381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3F91-4534-9130-12EFB2944AA8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"/>
                  <c:y val="-9.66183329863357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3F91-4534-9130-12EFB2944AA8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"/>
                  <c:y val="-6.441222199089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3F91-4534-9130-12EFB2944AA8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1.4461315979754157E-3"/>
                  <c:y val="3.14908702917286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3F91-4534-9130-12EFB2944AA8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2.8922631959508315E-3"/>
                  <c:y val="6.29791483155702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3F91-4534-9130-12EFB2944AA8}"/>
                </c:ex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0"/>
                  <c:y val="6.58436043307464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3F91-4534-9130-12EFB2944AA8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/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'2.TOTAL EPS'!$B$57:$B$63</c:f>
              <c:strCache>
                <c:ptCount val="7"/>
                <c:pt idx="0">
                  <c:v>Magisterio</c:v>
                </c:pt>
                <c:pt idx="1">
                  <c:v>Policia Nacional</c:v>
                </c:pt>
                <c:pt idx="2">
                  <c:v>Ejercito Nacional</c:v>
                </c:pt>
                <c:pt idx="3">
                  <c:v>Universidad de Antioquia</c:v>
                </c:pt>
                <c:pt idx="4">
                  <c:v>Universidad Nacional</c:v>
                </c:pt>
                <c:pt idx="5">
                  <c:v>Ecopetrol</c:v>
                </c:pt>
                <c:pt idx="6">
                  <c:v>Total Afiliados</c:v>
                </c:pt>
              </c:strCache>
            </c:strRef>
          </c:cat>
          <c:val>
            <c:numRef>
              <c:f>'2.TOTAL EPS'!$C$57:$C$63</c:f>
              <c:numCache>
                <c:formatCode>#,##0</c:formatCode>
                <c:ptCount val="7"/>
                <c:pt idx="0">
                  <c:v>91653</c:v>
                </c:pt>
                <c:pt idx="1">
                  <c:v>56007</c:v>
                </c:pt>
                <c:pt idx="2">
                  <c:v>26187</c:v>
                </c:pt>
                <c:pt idx="3">
                  <c:v>7630</c:v>
                </c:pt>
                <c:pt idx="4">
                  <c:v>3647</c:v>
                </c:pt>
                <c:pt idx="5">
                  <c:v>1954</c:v>
                </c:pt>
                <c:pt idx="6">
                  <c:v>187774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F91-4534-9130-12EFB2944AA8}"/>
            </c:ext>
          </c:extLst>
        </c:ser>
        <c:ser>
          <c:idx val="1"/>
          <c:order val="1"/>
          <c:spPr>
            <a:noFill/>
          </c:spPr>
          <c:invertIfNegative val="0"/>
          <c:dLbls>
            <c:delete val="1"/>
          </c:dLbls>
          <c:cat>
            <c:strRef>
              <c:f>'2.TOTAL EPS'!$B$57:$B$63</c:f>
              <c:strCache>
                <c:ptCount val="7"/>
                <c:pt idx="0">
                  <c:v>Magisterio</c:v>
                </c:pt>
                <c:pt idx="1">
                  <c:v>Policia Nacional</c:v>
                </c:pt>
                <c:pt idx="2">
                  <c:v>Ejercito Nacional</c:v>
                </c:pt>
                <c:pt idx="3">
                  <c:v>Universidad de Antioquia</c:v>
                </c:pt>
                <c:pt idx="4">
                  <c:v>Universidad Nacional</c:v>
                </c:pt>
                <c:pt idx="5">
                  <c:v>Ecopetrol</c:v>
                </c:pt>
                <c:pt idx="6">
                  <c:v>Total Afiliados</c:v>
                </c:pt>
              </c:strCache>
            </c:strRef>
          </c:cat>
          <c:val>
            <c:numRef>
              <c:f>'2.TOTAL EPS'!$D$57:$D$63</c:f>
              <c:numCache>
                <c:formatCode>0.00</c:formatCode>
                <c:ptCount val="7"/>
                <c:pt idx="0">
                  <c:v>48.810271922630392</c:v>
                </c:pt>
                <c:pt idx="1">
                  <c:v>29.826813083813519</c:v>
                </c:pt>
                <c:pt idx="2">
                  <c:v>13.946020215791325</c:v>
                </c:pt>
                <c:pt idx="3">
                  <c:v>4.063395358249811</c:v>
                </c:pt>
                <c:pt idx="4">
                  <c:v>1.9422284235304141</c:v>
                </c:pt>
                <c:pt idx="5">
                  <c:v>1.040612651378785</c:v>
                </c:pt>
                <c:pt idx="6">
                  <c:v>100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3F91-4534-9130-12EFB2944AA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658205536"/>
        <c:axId val="658206096"/>
      </c:barChart>
      <c:catAx>
        <c:axId val="6582055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5400000"/>
          <a:lstStyle/>
          <a:p>
            <a:pPr>
              <a:defRPr lang="es-CO"/>
            </a:pPr>
            <a:endParaRPr lang="es-CO"/>
          </a:p>
        </c:txPr>
        <c:crossAx val="658206096"/>
        <c:crosses val="autoZero"/>
        <c:auto val="1"/>
        <c:lblAlgn val="ctr"/>
        <c:lblOffset val="100"/>
        <c:noMultiLvlLbl val="0"/>
      </c:catAx>
      <c:valAx>
        <c:axId val="65820609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 de Afiliados por EPS-C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lang="es-CO"/>
            </a:pPr>
            <a:endParaRPr lang="es-CO"/>
          </a:p>
        </c:txPr>
        <c:crossAx val="65820553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800" b="1"/>
            </a:pPr>
            <a:endParaRPr lang="es-CO"/>
          </a:p>
        </c:txPr>
      </c:dTable>
      <c:spPr>
        <a:noFill/>
      </c:spPr>
    </c:plotArea>
    <c:plotVisOnly val="1"/>
    <c:dispBlanksAs val="gap"/>
    <c:showDLblsOverMax val="0"/>
  </c:chart>
  <c:spPr>
    <a:solidFill>
      <a:schemeClr val="bg1"/>
    </a:solidFill>
  </c:spPr>
  <c:printSettings>
    <c:headerFooter/>
    <c:pageMargins b="0.75000000000000377" l="0.70000000000000062" r="0.70000000000000062" t="0.75000000000000377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/>
            </a:pPr>
            <a:r>
              <a:rPr lang="es-CO" sz="900"/>
              <a:t>DISTRIBUCIÓN</a:t>
            </a:r>
            <a:r>
              <a:rPr lang="es-CO" sz="900" baseline="0"/>
              <a:t> DE USUARIOS SUSPENDIDOS  ANTIOQUIA</a:t>
            </a:r>
          </a:p>
          <a:p>
            <a:pPr algn="ctr" rtl="0">
              <a:defRPr/>
            </a:pPr>
            <a:endParaRPr lang="es-CO" sz="900"/>
          </a:p>
        </c:rich>
      </c:tx>
      <c:layout>
        <c:manualLayout>
          <c:xMode val="edge"/>
          <c:yMode val="edge"/>
          <c:x val="0.28425625132245502"/>
          <c:y val="4.0142526727753357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210548789861137"/>
          <c:y val="0.13545104151266271"/>
          <c:w val="0.87198706452365904"/>
          <c:h val="0.65925680975393774"/>
        </c:manualLayout>
      </c:layout>
      <c:barChart>
        <c:barDir val="col"/>
        <c:grouping val="clustered"/>
        <c:varyColors val="0"/>
        <c:ser>
          <c:idx val="0"/>
          <c:order val="0"/>
          <c:tx>
            <c:v>N° de afiliados</c:v>
          </c:tx>
          <c:spPr>
            <a:solidFill>
              <a:srgbClr val="00B0F0"/>
            </a:solidFill>
            <a:ln w="25400">
              <a:solidFill>
                <a:schemeClr val="tx1"/>
              </a:solidFill>
            </a:ln>
          </c:spPr>
          <c:invertIfNegative val="0"/>
          <c:dLbls>
            <c:dLbl>
              <c:idx val="3"/>
              <c:layout>
                <c:manualLayout>
                  <c:x val="6.9290524385200333E-17"/>
                  <c:y val="2.7559064635676415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2A33-4B4F-9E42-04CC6053299F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8922631959508315E-3"/>
                  <c:y val="6.01172845682805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2A33-4B4F-9E42-04CC6053299F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"/>
                  <c:y val="-8.99785611940512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2A33-4B4F-9E42-04CC6053299F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"/>
                  <c:y val="-9.66183329863357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2A33-4B4F-9E42-04CC6053299F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"/>
                  <c:y val="-6.441222199089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2A33-4B4F-9E42-04CC6053299F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1.4461315979754157E-3"/>
                  <c:y val="3.14908702917286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2A33-4B4F-9E42-04CC6053299F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2.8922631959508315E-3"/>
                  <c:y val="6.29791483155702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2A33-4B4F-9E42-04CC6053299F}"/>
                </c:ex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0"/>
                  <c:y val="6.58436043307464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2A33-4B4F-9E42-04CC6053299F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/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'2.TOTAL EPS'!$B$72:$B$78</c:f>
              <c:strCache>
                <c:ptCount val="7"/>
                <c:pt idx="0">
                  <c:v>SURA.</c:v>
                </c:pt>
                <c:pt idx="1">
                  <c:v>Salud Total </c:v>
                </c:pt>
                <c:pt idx="2">
                  <c:v>Cruz Blanca </c:v>
                </c:pt>
                <c:pt idx="3">
                  <c:v>Sanitas S.A.</c:v>
                </c:pt>
                <c:pt idx="4">
                  <c:v>Coomeva S.A.</c:v>
                </c:pt>
                <c:pt idx="5">
                  <c:v>ASMET  SALUD </c:v>
                </c:pt>
                <c:pt idx="6">
                  <c:v>Famisanar </c:v>
                </c:pt>
              </c:strCache>
            </c:strRef>
          </c:cat>
          <c:val>
            <c:numRef>
              <c:f>'2.TOTAL EPS'!$C$72:$C$78</c:f>
              <c:numCache>
                <c:formatCode>#,##0</c:formatCode>
                <c:ptCount val="7"/>
                <c:pt idx="0">
                  <c:v>13134</c:v>
                </c:pt>
                <c:pt idx="1">
                  <c:v>6237</c:v>
                </c:pt>
                <c:pt idx="2">
                  <c:v>2995</c:v>
                </c:pt>
                <c:pt idx="3">
                  <c:v>2732</c:v>
                </c:pt>
                <c:pt idx="4">
                  <c:v>4105</c:v>
                </c:pt>
                <c:pt idx="5">
                  <c:v>139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A33-4B4F-9E42-04CC6053299F}"/>
            </c:ext>
          </c:extLst>
        </c:ser>
        <c:ser>
          <c:idx val="1"/>
          <c:order val="1"/>
          <c:tx>
            <c:v>%</c:v>
          </c:tx>
          <c:spPr>
            <a:noFill/>
          </c:spPr>
          <c:invertIfNegative val="0"/>
          <c:dLbls>
            <c:delete val="1"/>
          </c:dLbls>
          <c:cat>
            <c:strRef>
              <c:f>'2.TOTAL EPS'!$B$72:$B$78</c:f>
              <c:strCache>
                <c:ptCount val="7"/>
                <c:pt idx="0">
                  <c:v>SURA.</c:v>
                </c:pt>
                <c:pt idx="1">
                  <c:v>Salud Total </c:v>
                </c:pt>
                <c:pt idx="2">
                  <c:v>Cruz Blanca </c:v>
                </c:pt>
                <c:pt idx="3">
                  <c:v>Sanitas S.A.</c:v>
                </c:pt>
                <c:pt idx="4">
                  <c:v>Coomeva S.A.</c:v>
                </c:pt>
                <c:pt idx="5">
                  <c:v>ASMET  SALUD </c:v>
                </c:pt>
                <c:pt idx="6">
                  <c:v>Famisanar </c:v>
                </c:pt>
              </c:strCache>
            </c:strRef>
          </c:cat>
          <c:val>
            <c:numRef>
              <c:f>'2.TOTAL EPS'!$D$72:$D$78</c:f>
              <c:numCache>
                <c:formatCode>0.00</c:formatCode>
                <c:ptCount val="7"/>
                <c:pt idx="0">
                  <c:v>40.273518950079726</c:v>
                </c:pt>
                <c:pt idx="1">
                  <c:v>19.124862013982582</c:v>
                </c:pt>
                <c:pt idx="2">
                  <c:v>9.183736048080462</c:v>
                </c:pt>
                <c:pt idx="3">
                  <c:v>8.377284435177236</c:v>
                </c:pt>
                <c:pt idx="4">
                  <c:v>12.587391144364037</c:v>
                </c:pt>
                <c:pt idx="5">
                  <c:v>0.42622347602109656</c:v>
                </c:pt>
                <c:pt idx="6">
                  <c:v>9.1990678277934501E-3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2A33-4B4F-9E42-04CC6053299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70657408"/>
        <c:axId val="270657968"/>
      </c:barChart>
      <c:catAx>
        <c:axId val="2706574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5400000"/>
          <a:lstStyle/>
          <a:p>
            <a:pPr>
              <a:defRPr lang="es-CO"/>
            </a:pPr>
            <a:endParaRPr lang="es-CO"/>
          </a:p>
        </c:txPr>
        <c:crossAx val="270657968"/>
        <c:crosses val="autoZero"/>
        <c:auto val="1"/>
        <c:lblAlgn val="ctr"/>
        <c:lblOffset val="100"/>
        <c:noMultiLvlLbl val="0"/>
      </c:catAx>
      <c:valAx>
        <c:axId val="27065796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 de Afiliados por EPS-C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lang="es-CO"/>
            </a:pPr>
            <a:endParaRPr lang="es-CO"/>
          </a:p>
        </c:txPr>
        <c:crossAx val="27065740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800" b="1"/>
            </a:pPr>
            <a:endParaRPr lang="es-CO"/>
          </a:p>
        </c:txPr>
      </c:dTable>
      <c:spPr>
        <a:noFill/>
      </c:spPr>
    </c:plotArea>
    <c:plotVisOnly val="1"/>
    <c:dispBlanksAs val="gap"/>
    <c:showDLblsOverMax val="0"/>
  </c:chart>
  <c:spPr>
    <a:solidFill>
      <a:schemeClr val="bg1"/>
    </a:solidFill>
  </c:spPr>
  <c:printSettings>
    <c:headerFooter/>
    <c:pageMargins b="0.75000000000000377" l="0.70000000000000062" r="0.70000000000000062" t="0.75000000000000377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  <c:spPr>
        <a:solidFill>
          <a:schemeClr val="bg2"/>
        </a:solidFill>
      </c:spPr>
    </c:floor>
    <c:sideWall>
      <c:thickness val="0"/>
      <c:spPr>
        <a:solidFill>
          <a:schemeClr val="accent1">
            <a:lumMod val="20000"/>
            <a:lumOff val="80000"/>
          </a:schemeClr>
        </a:solidFill>
      </c:spPr>
    </c:sideWall>
    <c:backWall>
      <c:thickness val="0"/>
      <c:spPr>
        <a:solidFill>
          <a:schemeClr val="bg1"/>
        </a:solidFill>
      </c:spPr>
    </c:backWall>
    <c:plotArea>
      <c:layout>
        <c:manualLayout>
          <c:layoutTarget val="inner"/>
          <c:xMode val="edge"/>
          <c:yMode val="edge"/>
          <c:x val="0.17601718902784211"/>
          <c:y val="2.704729969641699E-2"/>
          <c:w val="0.82398281097215786"/>
          <c:h val="0.729976672782644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'3A. Afiliados_ Mpio_RS'!$AU$1</c:f>
              <c:strCache>
                <c:ptCount val="1"/>
                <c:pt idx="0">
                  <c:v>Municipios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FF00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E2F-4AF5-B68D-067B4B8CE4FC}"/>
              </c:ext>
            </c:extLst>
          </c:dPt>
          <c:dPt>
            <c:idx val="1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E2F-4AF5-B68D-067B4B8CE4FC}"/>
              </c:ext>
            </c:extLst>
          </c:dPt>
          <c:dPt>
            <c:idx val="2"/>
            <c:invertIfNegative val="0"/>
            <c:bubble3D val="0"/>
            <c:spPr>
              <a:solidFill>
                <a:srgbClr val="008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E2F-4AF5-B68D-067B4B8CE4FC}"/>
              </c:ext>
            </c:extLst>
          </c:dPt>
          <c:dPt>
            <c:idx val="3"/>
            <c:invertIfNegative val="0"/>
            <c:bubble3D val="0"/>
            <c:spPr>
              <a:solidFill>
                <a:srgbClr val="FFC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E2F-4AF5-B68D-067B4B8CE4FC}"/>
              </c:ext>
            </c:extLst>
          </c:dPt>
          <c:dPt>
            <c:idx val="4"/>
            <c:invertIfNegative val="0"/>
            <c:bubble3D val="0"/>
            <c:spPr>
              <a:solidFill>
                <a:srgbClr val="00B0F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E2F-4AF5-B68D-067B4B8CE4FC}"/>
              </c:ext>
            </c:extLst>
          </c:dPt>
          <c:dPt>
            <c:idx val="5"/>
            <c:invertIfNegative val="0"/>
            <c:bubble3D val="0"/>
            <c:spPr>
              <a:solidFill>
                <a:srgbClr val="0066FF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E2F-4AF5-B68D-067B4B8CE4FC}"/>
              </c:ext>
            </c:extLst>
          </c:dPt>
          <c:dLbls>
            <c:dLbl>
              <c:idx val="0"/>
              <c:layout>
                <c:manualLayout>
                  <c:x val="8.9726334679228349E-3"/>
                  <c:y val="3.6288839167752948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E2F-4AF5-B68D-067B4B8CE4FC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'3A. Afiliados_ Mpio_RS'!$AT$2:$AT$6</c:f>
              <c:strCache>
                <c:ptCount val="5"/>
                <c:pt idx="0">
                  <c:v>Savia Salud</c:v>
                </c:pt>
                <c:pt idx="1">
                  <c:v>Coosalud</c:v>
                </c:pt>
                <c:pt idx="2">
                  <c:v>Ecoopsos</c:v>
                </c:pt>
                <c:pt idx="3">
                  <c:v>AIC</c:v>
                </c:pt>
                <c:pt idx="4">
                  <c:v>Emdisalud</c:v>
                </c:pt>
              </c:strCache>
            </c:strRef>
          </c:cat>
          <c:val>
            <c:numRef>
              <c:f>'3A. Afiliados_ Mpio_RS'!$AU$2:$AU$6</c:f>
              <c:numCache>
                <c:formatCode>General</c:formatCode>
                <c:ptCount val="5"/>
                <c:pt idx="0">
                  <c:v>116</c:v>
                </c:pt>
                <c:pt idx="1">
                  <c:v>29</c:v>
                </c:pt>
                <c:pt idx="2">
                  <c:v>26</c:v>
                </c:pt>
                <c:pt idx="3">
                  <c:v>19</c:v>
                </c:pt>
                <c:pt idx="4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DE2F-4AF5-B68D-067B4B8CE4FC}"/>
            </c:ext>
          </c:extLst>
        </c:ser>
        <c:ser>
          <c:idx val="1"/>
          <c:order val="1"/>
          <c:tx>
            <c:strRef>
              <c:f>'3A. Afiliados_ Mpio_RS'!$AV$1</c:f>
              <c:strCache>
                <c:ptCount val="1"/>
                <c:pt idx="0">
                  <c:v>% Participación</c:v>
                </c:pt>
              </c:strCache>
            </c:strRef>
          </c:tx>
          <c:spPr>
            <a:noFill/>
          </c:spPr>
          <c:invertIfNegative val="0"/>
          <c:dLbls>
            <c:delete val="1"/>
          </c:dLbls>
          <c:cat>
            <c:strRef>
              <c:f>'3A. Afiliados_ Mpio_RS'!$AT$2:$AT$6</c:f>
              <c:strCache>
                <c:ptCount val="5"/>
                <c:pt idx="0">
                  <c:v>Savia Salud</c:v>
                </c:pt>
                <c:pt idx="1">
                  <c:v>Coosalud</c:v>
                </c:pt>
                <c:pt idx="2">
                  <c:v>Ecoopsos</c:v>
                </c:pt>
                <c:pt idx="3">
                  <c:v>AIC</c:v>
                </c:pt>
                <c:pt idx="4">
                  <c:v>Emdisalud</c:v>
                </c:pt>
              </c:strCache>
            </c:strRef>
          </c:cat>
          <c:val>
            <c:numRef>
              <c:f>'3A. Afiliados_ Mpio_RS'!$AV$2:$AV$6</c:f>
              <c:numCache>
                <c:formatCode>General</c:formatCode>
                <c:ptCount val="5"/>
                <c:pt idx="0">
                  <c:v>92.800000000000011</c:v>
                </c:pt>
                <c:pt idx="1">
                  <c:v>23.200000000000003</c:v>
                </c:pt>
                <c:pt idx="2">
                  <c:v>20.8</c:v>
                </c:pt>
                <c:pt idx="3">
                  <c:v>15.2</c:v>
                </c:pt>
                <c:pt idx="4">
                  <c:v>10.4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DE2F-4AF5-B68D-067B4B8CE4F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283324032"/>
        <c:axId val="283324592"/>
        <c:axId val="0"/>
      </c:bar3DChart>
      <c:catAx>
        <c:axId val="2833240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283324592"/>
        <c:crosses val="autoZero"/>
        <c:auto val="1"/>
        <c:lblAlgn val="ctr"/>
        <c:lblOffset val="100"/>
        <c:noMultiLvlLbl val="0"/>
      </c:catAx>
      <c:valAx>
        <c:axId val="28332459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Municipios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3.2951469301631411E-2"/>
              <c:y val="0.22201445015489157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283324032"/>
        <c:crosses val="autoZero"/>
        <c:crossBetween val="between"/>
      </c:valAx>
      <c:dTable>
        <c:showHorzBorder val="1"/>
        <c:showVertBorder val="1"/>
        <c:showOutline val="1"/>
        <c:showKeys val="0"/>
        <c:spPr>
          <a:noFill/>
        </c:spPr>
        <c:txPr>
          <a:bodyPr/>
          <a:lstStyle/>
          <a:p>
            <a:pPr rtl="0">
              <a:defRPr sz="700"/>
            </a:pPr>
            <a:endParaRPr lang="es-CO"/>
          </a:p>
        </c:txPr>
      </c:dTable>
      <c:spPr>
        <a:noFill/>
      </c:spPr>
    </c:plotArea>
    <c:plotVisOnly val="1"/>
    <c:dispBlanksAs val="gap"/>
    <c:showDLblsOverMax val="0"/>
  </c:chart>
  <c:spPr>
    <a:solidFill>
      <a:sysClr val="window" lastClr="FFFFFF"/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chart" Target="../charts/chart18.xml"/><Relationship Id="rId5" Type="http://schemas.openxmlformats.org/officeDocument/2006/relationships/chart" Target="../charts/chart17.xml"/><Relationship Id="rId4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3" Type="http://schemas.openxmlformats.org/officeDocument/2006/relationships/chart" Target="../charts/chart21.xml"/><Relationship Id="rId7" Type="http://schemas.openxmlformats.org/officeDocument/2006/relationships/chart" Target="../charts/chart25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5" Type="http://schemas.openxmlformats.org/officeDocument/2006/relationships/chart" Target="../charts/chart23.xml"/><Relationship Id="rId10" Type="http://schemas.openxmlformats.org/officeDocument/2006/relationships/image" Target="../media/image1.png"/><Relationship Id="rId4" Type="http://schemas.openxmlformats.org/officeDocument/2006/relationships/chart" Target="../charts/chart22.xml"/><Relationship Id="rId9" Type="http://schemas.openxmlformats.org/officeDocument/2006/relationships/chart" Target="../charts/chart27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chart" Target="../charts/chart31.xml"/><Relationship Id="rId6" Type="http://schemas.openxmlformats.org/officeDocument/2006/relationships/chart" Target="../charts/chart33.xml"/><Relationship Id="rId5" Type="http://schemas.openxmlformats.org/officeDocument/2006/relationships/image" Target="../media/image9.emf"/><Relationship Id="rId4" Type="http://schemas.openxmlformats.org/officeDocument/2006/relationships/chart" Target="../charts/chart32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openxmlformats.org/officeDocument/2006/relationships/image" Target="../media/image5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571500</xdr:colOff>
      <xdr:row>148</xdr:row>
      <xdr:rowOff>0</xdr:rowOff>
    </xdr:from>
    <xdr:to>
      <xdr:col>13</xdr:col>
      <xdr:colOff>0</xdr:colOff>
      <xdr:row>148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104775</xdr:colOff>
      <xdr:row>5</xdr:row>
      <xdr:rowOff>123825</xdr:rowOff>
    </xdr:from>
    <xdr:to>
      <xdr:col>38</xdr:col>
      <xdr:colOff>485775</xdr:colOff>
      <xdr:row>22</xdr:row>
      <xdr:rowOff>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33</xdr:col>
      <xdr:colOff>95250</xdr:colOff>
      <xdr:row>21</xdr:row>
      <xdr:rowOff>161925</xdr:rowOff>
    </xdr:from>
    <xdr:to>
      <xdr:col>37</xdr:col>
      <xdr:colOff>95250</xdr:colOff>
      <xdr:row>23</xdr:row>
      <xdr:rowOff>111123</xdr:rowOff>
    </xdr:to>
    <xdr:sp macro="" textlink="">
      <xdr:nvSpPr>
        <xdr:cNvPr id="6" name="1 CuadroTexto"/>
        <xdr:cNvSpPr txBox="1"/>
      </xdr:nvSpPr>
      <xdr:spPr>
        <a:xfrm>
          <a:off x="12868275" y="5295900"/>
          <a:ext cx="3048000" cy="3301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de  CUBO BDUA - SISPRO  . </a:t>
          </a:r>
          <a:endParaRPr lang="es-CO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133350</xdr:colOff>
      <xdr:row>3</xdr:row>
      <xdr:rowOff>38100</xdr:rowOff>
    </xdr:from>
    <xdr:to>
      <xdr:col>25</xdr:col>
      <xdr:colOff>1089958</xdr:colOff>
      <xdr:row>4</xdr:row>
      <xdr:rowOff>473075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981075"/>
          <a:ext cx="956608" cy="62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56</xdr:col>
      <xdr:colOff>676275</xdr:colOff>
      <xdr:row>0</xdr:row>
      <xdr:rowOff>314325</xdr:rowOff>
    </xdr:from>
    <xdr:to>
      <xdr:col>66</xdr:col>
      <xdr:colOff>323850</xdr:colOff>
      <xdr:row>17</xdr:row>
      <xdr:rowOff>161925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109</xdr:col>
      <xdr:colOff>232836</xdr:colOff>
      <xdr:row>3</xdr:row>
      <xdr:rowOff>52916</xdr:rowOff>
    </xdr:from>
    <xdr:to>
      <xdr:col>109</xdr:col>
      <xdr:colOff>391585</xdr:colOff>
      <xdr:row>3</xdr:row>
      <xdr:rowOff>243416</xdr:rowOff>
    </xdr:to>
    <xdr:sp macro="" textlink="">
      <xdr:nvSpPr>
        <xdr:cNvPr id="3" name="2 Flecha arriba"/>
        <xdr:cNvSpPr/>
      </xdr:nvSpPr>
      <xdr:spPr>
        <a:xfrm>
          <a:off x="73109669" y="1904999"/>
          <a:ext cx="158749" cy="190500"/>
        </a:xfrm>
        <a:prstGeom prst="upArrow">
          <a:avLst/>
        </a:prstGeom>
        <a:solidFill>
          <a:srgbClr val="0099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109</xdr:col>
      <xdr:colOff>232833</xdr:colOff>
      <xdr:row>2</xdr:row>
      <xdr:rowOff>95250</xdr:rowOff>
    </xdr:from>
    <xdr:to>
      <xdr:col>109</xdr:col>
      <xdr:colOff>423633</xdr:colOff>
      <xdr:row>2</xdr:row>
      <xdr:rowOff>253650</xdr:rowOff>
    </xdr:to>
    <xdr:sp macro="" textlink="">
      <xdr:nvSpPr>
        <xdr:cNvPr id="4" name="3 Flecha derecha"/>
        <xdr:cNvSpPr/>
      </xdr:nvSpPr>
      <xdr:spPr>
        <a:xfrm>
          <a:off x="73109666" y="1524000"/>
          <a:ext cx="190800" cy="158400"/>
        </a:xfrm>
        <a:prstGeom prst="rightArrow">
          <a:avLst/>
        </a:prstGeom>
        <a:solidFill>
          <a:srgbClr val="FFC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109</xdr:col>
      <xdr:colOff>296333</xdr:colOff>
      <xdr:row>1</xdr:row>
      <xdr:rowOff>254001</xdr:rowOff>
    </xdr:from>
    <xdr:to>
      <xdr:col>109</xdr:col>
      <xdr:colOff>444500</xdr:colOff>
      <xdr:row>1</xdr:row>
      <xdr:rowOff>433918</xdr:rowOff>
    </xdr:to>
    <xdr:sp macro="" textlink="">
      <xdr:nvSpPr>
        <xdr:cNvPr id="5" name="4 Flecha abajo"/>
        <xdr:cNvSpPr/>
      </xdr:nvSpPr>
      <xdr:spPr>
        <a:xfrm>
          <a:off x="77057250" y="1153584"/>
          <a:ext cx="148167" cy="179917"/>
        </a:xfrm>
        <a:prstGeom prst="down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465667</xdr:colOff>
      <xdr:row>0</xdr:row>
      <xdr:rowOff>190502</xdr:rowOff>
    </xdr:from>
    <xdr:to>
      <xdr:col>0</xdr:col>
      <xdr:colOff>1312333</xdr:colOff>
      <xdr:row>0</xdr:row>
      <xdr:rowOff>744092</xdr:rowOff>
    </xdr:to>
    <xdr:pic>
      <xdr:nvPicPr>
        <xdr:cNvPr id="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667" y="190502"/>
          <a:ext cx="846666" cy="553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112</xdr:col>
      <xdr:colOff>412751</xdr:colOff>
      <xdr:row>27</xdr:row>
      <xdr:rowOff>169334</xdr:rowOff>
    </xdr:from>
    <xdr:to>
      <xdr:col>116</xdr:col>
      <xdr:colOff>751417</xdr:colOff>
      <xdr:row>29</xdr:row>
      <xdr:rowOff>10584</xdr:rowOff>
    </xdr:to>
    <xdr:sp macro="" textlink="">
      <xdr:nvSpPr>
        <xdr:cNvPr id="7" name="1 CuadroTexto"/>
        <xdr:cNvSpPr txBox="1"/>
      </xdr:nvSpPr>
      <xdr:spPr>
        <a:xfrm>
          <a:off x="76115334" y="6741584"/>
          <a:ext cx="3386666" cy="22225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s-CO" sz="1100"/>
            <a:t>Fuente:</a:t>
          </a:r>
          <a:r>
            <a:rPr lang="es-CO" sz="1100" baseline="0"/>
            <a:t> Base de datos de regimen subsidiado,  FOSYGA.  </a:t>
          </a:r>
          <a:endParaRPr lang="es-CO" sz="1100"/>
        </a:p>
      </xdr:txBody>
    </xdr:sp>
    <xdr:clientData/>
  </xdr:twoCellAnchor>
  <xdr:twoCellAnchor editAs="oneCell">
    <xdr:from>
      <xdr:col>109</xdr:col>
      <xdr:colOff>285750</xdr:colOff>
      <xdr:row>5</xdr:row>
      <xdr:rowOff>31751</xdr:rowOff>
    </xdr:from>
    <xdr:to>
      <xdr:col>109</xdr:col>
      <xdr:colOff>438150</xdr:colOff>
      <xdr:row>5</xdr:row>
      <xdr:rowOff>174626</xdr:rowOff>
    </xdr:to>
    <xdr:pic>
      <xdr:nvPicPr>
        <xdr:cNvPr id="10" name="9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46667" y="2709334"/>
          <a:ext cx="15240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109</xdr:col>
      <xdr:colOff>285750</xdr:colOff>
      <xdr:row>7</xdr:row>
      <xdr:rowOff>31749</xdr:rowOff>
    </xdr:from>
    <xdr:to>
      <xdr:col>109</xdr:col>
      <xdr:colOff>428625</xdr:colOff>
      <xdr:row>8</xdr:row>
      <xdr:rowOff>0</xdr:rowOff>
    </xdr:to>
    <xdr:pic>
      <xdr:nvPicPr>
        <xdr:cNvPr id="11" name="10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46667" y="3090332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109</xdr:col>
      <xdr:colOff>285750</xdr:colOff>
      <xdr:row>6</xdr:row>
      <xdr:rowOff>74083</xdr:rowOff>
    </xdr:from>
    <xdr:to>
      <xdr:col>109</xdr:col>
      <xdr:colOff>419100</xdr:colOff>
      <xdr:row>6</xdr:row>
      <xdr:rowOff>216958</xdr:rowOff>
    </xdr:to>
    <xdr:pic>
      <xdr:nvPicPr>
        <xdr:cNvPr id="12" name="11 Imagen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0" y="2910416"/>
          <a:ext cx="13335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111</xdr:col>
      <xdr:colOff>518584</xdr:colOff>
      <xdr:row>25</xdr:row>
      <xdr:rowOff>184145</xdr:rowOff>
    </xdr:from>
    <xdr:to>
      <xdr:col>121</xdr:col>
      <xdr:colOff>52917</xdr:colOff>
      <xdr:row>49</xdr:row>
      <xdr:rowOff>116415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112</xdr:col>
      <xdr:colOff>455082</xdr:colOff>
      <xdr:row>27</xdr:row>
      <xdr:rowOff>127001</xdr:rowOff>
    </xdr:from>
    <xdr:to>
      <xdr:col>120</xdr:col>
      <xdr:colOff>433915</xdr:colOff>
      <xdr:row>30</xdr:row>
      <xdr:rowOff>116416</xdr:rowOff>
    </xdr:to>
    <xdr:sp macro="" textlink="">
      <xdr:nvSpPr>
        <xdr:cNvPr id="9" name="8 CuadroTexto"/>
        <xdr:cNvSpPr txBox="1"/>
      </xdr:nvSpPr>
      <xdr:spPr>
        <a:xfrm>
          <a:off x="85756749" y="7069668"/>
          <a:ext cx="6074833" cy="5609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100" b="1"/>
            <a:t>COMPARATIVO MES A MES N°</a:t>
          </a:r>
          <a:r>
            <a:rPr lang="es-CO" sz="1100" b="1" baseline="0"/>
            <a:t> de Afiliados al Régimen Subsidiado en Antioquia  </a:t>
          </a:r>
        </a:p>
        <a:p>
          <a:pPr algn="ctr"/>
          <a:r>
            <a:rPr lang="es-CO" sz="1100" b="1" baseline="0"/>
            <a:t>2017 vs 2018</a:t>
          </a:r>
          <a:endParaRPr lang="es-CO" sz="1100" b="1"/>
        </a:p>
      </xdr:txBody>
    </xdr:sp>
    <xdr:clientData/>
  </xdr:twoCellAnchor>
  <xdr:twoCellAnchor>
    <xdr:from>
      <xdr:col>111</xdr:col>
      <xdr:colOff>481538</xdr:colOff>
      <xdr:row>1</xdr:row>
      <xdr:rowOff>628649</xdr:rowOff>
    </xdr:from>
    <xdr:to>
      <xdr:col>122</xdr:col>
      <xdr:colOff>582082</xdr:colOff>
      <xdr:row>23</xdr:row>
      <xdr:rowOff>10581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73</xdr:col>
      <xdr:colOff>370415</xdr:colOff>
      <xdr:row>4</xdr:row>
      <xdr:rowOff>52916</xdr:rowOff>
    </xdr:from>
    <xdr:to>
      <xdr:col>73</xdr:col>
      <xdr:colOff>529164</xdr:colOff>
      <xdr:row>4</xdr:row>
      <xdr:rowOff>224366</xdr:rowOff>
    </xdr:to>
    <xdr:sp macro="" textlink="">
      <xdr:nvSpPr>
        <xdr:cNvPr id="2" name="1 Flecha arriba"/>
        <xdr:cNvSpPr/>
      </xdr:nvSpPr>
      <xdr:spPr>
        <a:xfrm>
          <a:off x="73960565" y="2215091"/>
          <a:ext cx="158749" cy="171450"/>
        </a:xfrm>
        <a:prstGeom prst="upArrow">
          <a:avLst/>
        </a:prstGeom>
        <a:solidFill>
          <a:srgbClr val="0099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73</xdr:col>
      <xdr:colOff>370412</xdr:colOff>
      <xdr:row>3</xdr:row>
      <xdr:rowOff>95250</xdr:rowOff>
    </xdr:from>
    <xdr:to>
      <xdr:col>73</xdr:col>
      <xdr:colOff>561212</xdr:colOff>
      <xdr:row>3</xdr:row>
      <xdr:rowOff>253650</xdr:rowOff>
    </xdr:to>
    <xdr:sp macro="" textlink="">
      <xdr:nvSpPr>
        <xdr:cNvPr id="3" name="2 Flecha derecha"/>
        <xdr:cNvSpPr/>
      </xdr:nvSpPr>
      <xdr:spPr>
        <a:xfrm>
          <a:off x="73960562" y="1933575"/>
          <a:ext cx="190800" cy="158400"/>
        </a:xfrm>
        <a:prstGeom prst="rightArrow">
          <a:avLst/>
        </a:prstGeom>
        <a:solidFill>
          <a:srgbClr val="FFC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73</xdr:col>
      <xdr:colOff>391578</xdr:colOff>
      <xdr:row>2</xdr:row>
      <xdr:rowOff>116417</xdr:rowOff>
    </xdr:from>
    <xdr:to>
      <xdr:col>73</xdr:col>
      <xdr:colOff>539745</xdr:colOff>
      <xdr:row>2</xdr:row>
      <xdr:rowOff>296334</xdr:rowOff>
    </xdr:to>
    <xdr:sp macro="" textlink="">
      <xdr:nvSpPr>
        <xdr:cNvPr id="4" name="3 Flecha abajo"/>
        <xdr:cNvSpPr/>
      </xdr:nvSpPr>
      <xdr:spPr>
        <a:xfrm>
          <a:off x="73981728" y="1535642"/>
          <a:ext cx="148167" cy="179917"/>
        </a:xfrm>
        <a:prstGeom prst="down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264583</xdr:colOff>
      <xdr:row>1</xdr:row>
      <xdr:rowOff>105833</xdr:rowOff>
    </xdr:from>
    <xdr:to>
      <xdr:col>0</xdr:col>
      <xdr:colOff>1221191</xdr:colOff>
      <xdr:row>2</xdr:row>
      <xdr:rowOff>202141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583" y="1001183"/>
          <a:ext cx="956608" cy="6201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76</xdr:col>
      <xdr:colOff>169333</xdr:colOff>
      <xdr:row>21</xdr:row>
      <xdr:rowOff>148167</xdr:rowOff>
    </xdr:from>
    <xdr:to>
      <xdr:col>80</xdr:col>
      <xdr:colOff>719667</xdr:colOff>
      <xdr:row>23</xdr:row>
      <xdr:rowOff>127538</xdr:rowOff>
    </xdr:to>
    <xdr:sp macro="" textlink="">
      <xdr:nvSpPr>
        <xdr:cNvPr id="6" name="1 CuadroTexto"/>
        <xdr:cNvSpPr txBox="1"/>
      </xdr:nvSpPr>
      <xdr:spPr>
        <a:xfrm>
          <a:off x="76616983" y="5586942"/>
          <a:ext cx="3598334" cy="36037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s-CO" sz="1100"/>
            <a:t>Fuente:</a:t>
          </a:r>
          <a:r>
            <a:rPr lang="es-CO" sz="1100" baseline="0"/>
            <a:t> Base de datos de regimen contributivo según Sayp.</a:t>
          </a:r>
          <a:endParaRPr lang="es-CO" sz="1100"/>
        </a:p>
      </xdr:txBody>
    </xdr:sp>
    <xdr:clientData/>
  </xdr:twoCellAnchor>
  <xdr:twoCellAnchor editAs="oneCell">
    <xdr:from>
      <xdr:col>73</xdr:col>
      <xdr:colOff>285750</xdr:colOff>
      <xdr:row>7</xdr:row>
      <xdr:rowOff>31751</xdr:rowOff>
    </xdr:from>
    <xdr:to>
      <xdr:col>73</xdr:col>
      <xdr:colOff>285750</xdr:colOff>
      <xdr:row>7</xdr:row>
      <xdr:rowOff>174626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75900" y="2803526"/>
          <a:ext cx="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73</xdr:col>
      <xdr:colOff>285750</xdr:colOff>
      <xdr:row>9</xdr:row>
      <xdr:rowOff>31749</xdr:rowOff>
    </xdr:from>
    <xdr:to>
      <xdr:col>73</xdr:col>
      <xdr:colOff>285750</xdr:colOff>
      <xdr:row>10</xdr:row>
      <xdr:rowOff>3174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75900" y="3184524"/>
          <a:ext cx="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73</xdr:col>
      <xdr:colOff>285750</xdr:colOff>
      <xdr:row>8</xdr:row>
      <xdr:rowOff>31749</xdr:rowOff>
    </xdr:from>
    <xdr:to>
      <xdr:col>73</xdr:col>
      <xdr:colOff>285750</xdr:colOff>
      <xdr:row>8</xdr:row>
      <xdr:rowOff>174624</xdr:rowOff>
    </xdr:to>
    <xdr:pic>
      <xdr:nvPicPr>
        <xdr:cNvPr id="9" name="8 Imagen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75900" y="2994024"/>
          <a:ext cx="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73</xdr:col>
      <xdr:colOff>423320</xdr:colOff>
      <xdr:row>7</xdr:row>
      <xdr:rowOff>10583</xdr:rowOff>
    </xdr:from>
    <xdr:to>
      <xdr:col>73</xdr:col>
      <xdr:colOff>575720</xdr:colOff>
      <xdr:row>7</xdr:row>
      <xdr:rowOff>153458</xdr:rowOff>
    </xdr:to>
    <xdr:pic>
      <xdr:nvPicPr>
        <xdr:cNvPr id="10" name="9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13470" y="2782358"/>
          <a:ext cx="15240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73</xdr:col>
      <xdr:colOff>423320</xdr:colOff>
      <xdr:row>9</xdr:row>
      <xdr:rowOff>31747</xdr:rowOff>
    </xdr:from>
    <xdr:to>
      <xdr:col>73</xdr:col>
      <xdr:colOff>566195</xdr:colOff>
      <xdr:row>10</xdr:row>
      <xdr:rowOff>3172</xdr:rowOff>
    </xdr:to>
    <xdr:pic>
      <xdr:nvPicPr>
        <xdr:cNvPr id="11" name="10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13470" y="3184522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73</xdr:col>
      <xdr:colOff>423320</xdr:colOff>
      <xdr:row>8</xdr:row>
      <xdr:rowOff>21164</xdr:rowOff>
    </xdr:from>
    <xdr:to>
      <xdr:col>73</xdr:col>
      <xdr:colOff>556670</xdr:colOff>
      <xdr:row>8</xdr:row>
      <xdr:rowOff>164039</xdr:rowOff>
    </xdr:to>
    <xdr:pic>
      <xdr:nvPicPr>
        <xdr:cNvPr id="12" name="11 Imagen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13470" y="2983439"/>
          <a:ext cx="13335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74</xdr:col>
      <xdr:colOff>783168</xdr:colOff>
      <xdr:row>24</xdr:row>
      <xdr:rowOff>52918</xdr:rowOff>
    </xdr:from>
    <xdr:to>
      <xdr:col>84</xdr:col>
      <xdr:colOff>158752</xdr:colOff>
      <xdr:row>41</xdr:row>
      <xdr:rowOff>179916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76</xdr:col>
      <xdr:colOff>74083</xdr:colOff>
      <xdr:row>25</xdr:row>
      <xdr:rowOff>21167</xdr:rowOff>
    </xdr:from>
    <xdr:to>
      <xdr:col>83</xdr:col>
      <xdr:colOff>63499</xdr:colOff>
      <xdr:row>27</xdr:row>
      <xdr:rowOff>116416</xdr:rowOff>
    </xdr:to>
    <xdr:sp macro="" textlink="">
      <xdr:nvSpPr>
        <xdr:cNvPr id="14" name="13 CuadroTexto"/>
        <xdr:cNvSpPr txBox="1"/>
      </xdr:nvSpPr>
      <xdr:spPr>
        <a:xfrm>
          <a:off x="76521733" y="6221942"/>
          <a:ext cx="5323416" cy="47624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/>
            <a:t>COMPARATIVO MES A MES N°</a:t>
          </a:r>
          <a:r>
            <a:rPr lang="es-CO" sz="1100" b="1" baseline="0"/>
            <a:t> de Afiliados al Régimen Contributivo en Antioquia  </a:t>
          </a:r>
        </a:p>
        <a:p>
          <a:pPr algn="ctr"/>
          <a:r>
            <a:rPr lang="es-CO" sz="1100" b="1" baseline="0"/>
            <a:t>2017 vs 2018</a:t>
          </a:r>
          <a:endParaRPr lang="es-CO" sz="1100" b="1"/>
        </a:p>
      </xdr:txBody>
    </xdr:sp>
    <xdr:clientData/>
  </xdr:twoCellAnchor>
  <xdr:twoCellAnchor>
    <xdr:from>
      <xdr:col>75</xdr:col>
      <xdr:colOff>724954</xdr:colOff>
      <xdr:row>1</xdr:row>
      <xdr:rowOff>232832</xdr:rowOff>
    </xdr:from>
    <xdr:to>
      <xdr:col>85</xdr:col>
      <xdr:colOff>63497</xdr:colOff>
      <xdr:row>21</xdr:row>
      <xdr:rowOff>74083</xdr:rowOff>
    </xdr:to>
    <xdr:graphicFrame macro="">
      <xdr:nvGraphicFramePr>
        <xdr:cNvPr id="15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75</xdr:col>
      <xdr:colOff>169334</xdr:colOff>
      <xdr:row>46</xdr:row>
      <xdr:rowOff>137583</xdr:rowOff>
    </xdr:from>
    <xdr:to>
      <xdr:col>79</xdr:col>
      <xdr:colOff>719668</xdr:colOff>
      <xdr:row>48</xdr:row>
      <xdr:rowOff>116954</xdr:rowOff>
    </xdr:to>
    <xdr:sp macro="" textlink="">
      <xdr:nvSpPr>
        <xdr:cNvPr id="16" name="1 CuadroTexto"/>
        <xdr:cNvSpPr txBox="1"/>
      </xdr:nvSpPr>
      <xdr:spPr>
        <a:xfrm>
          <a:off x="60981167" y="10361083"/>
          <a:ext cx="3598334" cy="36037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s-CO" sz="1100"/>
            <a:t>Fuente:</a:t>
          </a:r>
          <a:r>
            <a:rPr lang="es-CO" sz="1100" baseline="0"/>
            <a:t> Base de datos de regimen contributivo según Sayp.</a:t>
          </a:r>
          <a:endParaRPr lang="es-CO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49</xdr:col>
      <xdr:colOff>370415</xdr:colOff>
      <xdr:row>4</xdr:row>
      <xdr:rowOff>52916</xdr:rowOff>
    </xdr:from>
    <xdr:to>
      <xdr:col>49</xdr:col>
      <xdr:colOff>529164</xdr:colOff>
      <xdr:row>4</xdr:row>
      <xdr:rowOff>224366</xdr:rowOff>
    </xdr:to>
    <xdr:sp macro="" textlink="">
      <xdr:nvSpPr>
        <xdr:cNvPr id="2" name="1 Flecha arriba"/>
        <xdr:cNvSpPr/>
      </xdr:nvSpPr>
      <xdr:spPr>
        <a:xfrm>
          <a:off x="58996790" y="2215091"/>
          <a:ext cx="158749" cy="171450"/>
        </a:xfrm>
        <a:prstGeom prst="upArrow">
          <a:avLst/>
        </a:prstGeom>
        <a:solidFill>
          <a:srgbClr val="0099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49</xdr:col>
      <xdr:colOff>370412</xdr:colOff>
      <xdr:row>3</xdr:row>
      <xdr:rowOff>95250</xdr:rowOff>
    </xdr:from>
    <xdr:to>
      <xdr:col>49</xdr:col>
      <xdr:colOff>561212</xdr:colOff>
      <xdr:row>3</xdr:row>
      <xdr:rowOff>253650</xdr:rowOff>
    </xdr:to>
    <xdr:sp macro="" textlink="">
      <xdr:nvSpPr>
        <xdr:cNvPr id="3" name="2 Flecha derecha"/>
        <xdr:cNvSpPr/>
      </xdr:nvSpPr>
      <xdr:spPr>
        <a:xfrm>
          <a:off x="58996787" y="1933575"/>
          <a:ext cx="190800" cy="158400"/>
        </a:xfrm>
        <a:prstGeom prst="rightArrow">
          <a:avLst/>
        </a:prstGeom>
        <a:solidFill>
          <a:srgbClr val="FFC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49</xdr:col>
      <xdr:colOff>391578</xdr:colOff>
      <xdr:row>2</xdr:row>
      <xdr:rowOff>116417</xdr:rowOff>
    </xdr:from>
    <xdr:to>
      <xdr:col>49</xdr:col>
      <xdr:colOff>539745</xdr:colOff>
      <xdr:row>2</xdr:row>
      <xdr:rowOff>296334</xdr:rowOff>
    </xdr:to>
    <xdr:sp macro="" textlink="">
      <xdr:nvSpPr>
        <xdr:cNvPr id="4" name="3 Flecha abajo"/>
        <xdr:cNvSpPr/>
      </xdr:nvSpPr>
      <xdr:spPr>
        <a:xfrm>
          <a:off x="59017953" y="1535642"/>
          <a:ext cx="148167" cy="179917"/>
        </a:xfrm>
        <a:prstGeom prst="down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264583</xdr:colOff>
      <xdr:row>1</xdr:row>
      <xdr:rowOff>105833</xdr:rowOff>
    </xdr:from>
    <xdr:to>
      <xdr:col>0</xdr:col>
      <xdr:colOff>1221191</xdr:colOff>
      <xdr:row>2</xdr:row>
      <xdr:rowOff>202141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583" y="1001183"/>
          <a:ext cx="956608" cy="6201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52</xdr:col>
      <xdr:colOff>169333</xdr:colOff>
      <xdr:row>21</xdr:row>
      <xdr:rowOff>148167</xdr:rowOff>
    </xdr:from>
    <xdr:to>
      <xdr:col>56</xdr:col>
      <xdr:colOff>719667</xdr:colOff>
      <xdr:row>23</xdr:row>
      <xdr:rowOff>127538</xdr:rowOff>
    </xdr:to>
    <xdr:sp macro="" textlink="">
      <xdr:nvSpPr>
        <xdr:cNvPr id="6" name="1 CuadroTexto"/>
        <xdr:cNvSpPr txBox="1"/>
      </xdr:nvSpPr>
      <xdr:spPr>
        <a:xfrm>
          <a:off x="61653208" y="5586942"/>
          <a:ext cx="3598334" cy="36037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s-CO" sz="1100"/>
            <a:t>Fuente:</a:t>
          </a:r>
          <a:r>
            <a:rPr lang="es-CO" sz="1100" baseline="0"/>
            <a:t> Base de datos de regimen contributivo según Sayp.</a:t>
          </a:r>
          <a:endParaRPr lang="es-CO" sz="1100"/>
        </a:p>
      </xdr:txBody>
    </xdr:sp>
    <xdr:clientData/>
  </xdr:twoCellAnchor>
  <xdr:twoCellAnchor editAs="oneCell">
    <xdr:from>
      <xdr:col>49</xdr:col>
      <xdr:colOff>285750</xdr:colOff>
      <xdr:row>7</xdr:row>
      <xdr:rowOff>31751</xdr:rowOff>
    </xdr:from>
    <xdr:to>
      <xdr:col>49</xdr:col>
      <xdr:colOff>285750</xdr:colOff>
      <xdr:row>7</xdr:row>
      <xdr:rowOff>174626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12125" y="2803526"/>
          <a:ext cx="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49</xdr:col>
      <xdr:colOff>285750</xdr:colOff>
      <xdr:row>9</xdr:row>
      <xdr:rowOff>31749</xdr:rowOff>
    </xdr:from>
    <xdr:to>
      <xdr:col>49</xdr:col>
      <xdr:colOff>285750</xdr:colOff>
      <xdr:row>10</xdr:row>
      <xdr:rowOff>3174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12125" y="3184524"/>
          <a:ext cx="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49</xdr:col>
      <xdr:colOff>285750</xdr:colOff>
      <xdr:row>8</xdr:row>
      <xdr:rowOff>31749</xdr:rowOff>
    </xdr:from>
    <xdr:to>
      <xdr:col>49</xdr:col>
      <xdr:colOff>285750</xdr:colOff>
      <xdr:row>8</xdr:row>
      <xdr:rowOff>174624</xdr:rowOff>
    </xdr:to>
    <xdr:pic>
      <xdr:nvPicPr>
        <xdr:cNvPr id="9" name="8 Imagen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12125" y="2994024"/>
          <a:ext cx="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49</xdr:col>
      <xdr:colOff>423320</xdr:colOff>
      <xdr:row>7</xdr:row>
      <xdr:rowOff>10583</xdr:rowOff>
    </xdr:from>
    <xdr:to>
      <xdr:col>49</xdr:col>
      <xdr:colOff>575720</xdr:colOff>
      <xdr:row>7</xdr:row>
      <xdr:rowOff>153458</xdr:rowOff>
    </xdr:to>
    <xdr:pic>
      <xdr:nvPicPr>
        <xdr:cNvPr id="10" name="9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49695" y="2782358"/>
          <a:ext cx="15240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49</xdr:col>
      <xdr:colOff>423320</xdr:colOff>
      <xdr:row>9</xdr:row>
      <xdr:rowOff>31747</xdr:rowOff>
    </xdr:from>
    <xdr:to>
      <xdr:col>49</xdr:col>
      <xdr:colOff>566195</xdr:colOff>
      <xdr:row>10</xdr:row>
      <xdr:rowOff>3172</xdr:rowOff>
    </xdr:to>
    <xdr:pic>
      <xdr:nvPicPr>
        <xdr:cNvPr id="11" name="10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49695" y="3184522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49</xdr:col>
      <xdr:colOff>423320</xdr:colOff>
      <xdr:row>8</xdr:row>
      <xdr:rowOff>21164</xdr:rowOff>
    </xdr:from>
    <xdr:to>
      <xdr:col>49</xdr:col>
      <xdr:colOff>556670</xdr:colOff>
      <xdr:row>8</xdr:row>
      <xdr:rowOff>164039</xdr:rowOff>
    </xdr:to>
    <xdr:pic>
      <xdr:nvPicPr>
        <xdr:cNvPr id="12" name="11 Imagen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49695" y="2983439"/>
          <a:ext cx="13335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51</xdr:col>
      <xdr:colOff>0</xdr:colOff>
      <xdr:row>28</xdr:row>
      <xdr:rowOff>2</xdr:rowOff>
    </xdr:from>
    <xdr:to>
      <xdr:col>60</xdr:col>
      <xdr:colOff>338667</xdr:colOff>
      <xdr:row>45</xdr:row>
      <xdr:rowOff>127000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52</xdr:col>
      <xdr:colOff>74083</xdr:colOff>
      <xdr:row>25</xdr:row>
      <xdr:rowOff>21167</xdr:rowOff>
    </xdr:from>
    <xdr:to>
      <xdr:col>59</xdr:col>
      <xdr:colOff>63499</xdr:colOff>
      <xdr:row>27</xdr:row>
      <xdr:rowOff>116416</xdr:rowOff>
    </xdr:to>
    <xdr:sp macro="" textlink="">
      <xdr:nvSpPr>
        <xdr:cNvPr id="14" name="13 CuadroTexto"/>
        <xdr:cNvSpPr txBox="1"/>
      </xdr:nvSpPr>
      <xdr:spPr>
        <a:xfrm>
          <a:off x="61557958" y="6221942"/>
          <a:ext cx="5323416" cy="47624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/>
            <a:t>COMPARATIVO MES A MES N°</a:t>
          </a:r>
          <a:r>
            <a:rPr lang="es-CO" sz="1100" b="1" baseline="0"/>
            <a:t> de Afiliados al Régimen Excepción en Antioquia  </a:t>
          </a:r>
        </a:p>
        <a:p>
          <a:pPr algn="ctr"/>
          <a:r>
            <a:rPr lang="es-CO" sz="1100" b="1" baseline="0"/>
            <a:t>2017 vs 2018</a:t>
          </a:r>
          <a:endParaRPr lang="es-CO" sz="1100" b="1"/>
        </a:p>
      </xdr:txBody>
    </xdr:sp>
    <xdr:clientData/>
  </xdr:twoCellAnchor>
  <xdr:twoCellAnchor>
    <xdr:from>
      <xdr:col>51</xdr:col>
      <xdr:colOff>756705</xdr:colOff>
      <xdr:row>3</xdr:row>
      <xdr:rowOff>11642</xdr:rowOff>
    </xdr:from>
    <xdr:to>
      <xdr:col>61</xdr:col>
      <xdr:colOff>95248</xdr:colOff>
      <xdr:row>25</xdr:row>
      <xdr:rowOff>52918</xdr:rowOff>
    </xdr:to>
    <xdr:graphicFrame macro="">
      <xdr:nvGraphicFramePr>
        <xdr:cNvPr id="15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51</xdr:col>
      <xdr:colOff>169334</xdr:colOff>
      <xdr:row>46</xdr:row>
      <xdr:rowOff>137583</xdr:rowOff>
    </xdr:from>
    <xdr:to>
      <xdr:col>55</xdr:col>
      <xdr:colOff>719668</xdr:colOff>
      <xdr:row>48</xdr:row>
      <xdr:rowOff>116954</xdr:rowOff>
    </xdr:to>
    <xdr:sp macro="" textlink="">
      <xdr:nvSpPr>
        <xdr:cNvPr id="16" name="1 CuadroTexto"/>
        <xdr:cNvSpPr txBox="1"/>
      </xdr:nvSpPr>
      <xdr:spPr>
        <a:xfrm>
          <a:off x="60891209" y="10338858"/>
          <a:ext cx="3598334" cy="36037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s-CO" sz="1100"/>
            <a:t>Fuente:</a:t>
          </a:r>
          <a:r>
            <a:rPr lang="es-CO" sz="1100" baseline="0"/>
            <a:t> Base de datos de regimen contributivo según Sayp.</a:t>
          </a:r>
          <a:endParaRPr lang="es-CO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92</xdr:col>
      <xdr:colOff>370415</xdr:colOff>
      <xdr:row>4</xdr:row>
      <xdr:rowOff>52916</xdr:rowOff>
    </xdr:from>
    <xdr:to>
      <xdr:col>92</xdr:col>
      <xdr:colOff>529164</xdr:colOff>
      <xdr:row>4</xdr:row>
      <xdr:rowOff>224366</xdr:rowOff>
    </xdr:to>
    <xdr:sp macro="" textlink="">
      <xdr:nvSpPr>
        <xdr:cNvPr id="4" name="3 Flecha arriba"/>
        <xdr:cNvSpPr/>
      </xdr:nvSpPr>
      <xdr:spPr>
        <a:xfrm>
          <a:off x="66124665" y="2233083"/>
          <a:ext cx="158749" cy="171450"/>
        </a:xfrm>
        <a:prstGeom prst="upArrow">
          <a:avLst/>
        </a:prstGeom>
        <a:solidFill>
          <a:srgbClr val="0099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92</xdr:col>
      <xdr:colOff>370412</xdr:colOff>
      <xdr:row>3</xdr:row>
      <xdr:rowOff>95250</xdr:rowOff>
    </xdr:from>
    <xdr:to>
      <xdr:col>92</xdr:col>
      <xdr:colOff>561212</xdr:colOff>
      <xdr:row>3</xdr:row>
      <xdr:rowOff>253650</xdr:rowOff>
    </xdr:to>
    <xdr:sp macro="" textlink="">
      <xdr:nvSpPr>
        <xdr:cNvPr id="5" name="4 Flecha derecha"/>
        <xdr:cNvSpPr/>
      </xdr:nvSpPr>
      <xdr:spPr>
        <a:xfrm>
          <a:off x="66124662" y="1947333"/>
          <a:ext cx="190800" cy="158400"/>
        </a:xfrm>
        <a:prstGeom prst="rightArrow">
          <a:avLst/>
        </a:prstGeom>
        <a:solidFill>
          <a:srgbClr val="FFC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92</xdr:col>
      <xdr:colOff>391578</xdr:colOff>
      <xdr:row>2</xdr:row>
      <xdr:rowOff>116417</xdr:rowOff>
    </xdr:from>
    <xdr:to>
      <xdr:col>92</xdr:col>
      <xdr:colOff>539745</xdr:colOff>
      <xdr:row>2</xdr:row>
      <xdr:rowOff>296334</xdr:rowOff>
    </xdr:to>
    <xdr:sp macro="" textlink="">
      <xdr:nvSpPr>
        <xdr:cNvPr id="6" name="5 Flecha abajo"/>
        <xdr:cNvSpPr/>
      </xdr:nvSpPr>
      <xdr:spPr>
        <a:xfrm>
          <a:off x="66145828" y="1545167"/>
          <a:ext cx="148167" cy="179917"/>
        </a:xfrm>
        <a:prstGeom prst="down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264583</xdr:colOff>
      <xdr:row>1</xdr:row>
      <xdr:rowOff>105833</xdr:rowOff>
    </xdr:from>
    <xdr:to>
      <xdr:col>0</xdr:col>
      <xdr:colOff>1221191</xdr:colOff>
      <xdr:row>2</xdr:row>
      <xdr:rowOff>202141</xdr:rowOff>
    </xdr:to>
    <xdr:pic>
      <xdr:nvPicPr>
        <xdr:cNvPr id="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583" y="1005416"/>
          <a:ext cx="956608" cy="62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95</xdr:col>
      <xdr:colOff>169333</xdr:colOff>
      <xdr:row>21</xdr:row>
      <xdr:rowOff>148167</xdr:rowOff>
    </xdr:from>
    <xdr:to>
      <xdr:col>99</xdr:col>
      <xdr:colOff>719667</xdr:colOff>
      <xdr:row>23</xdr:row>
      <xdr:rowOff>127538</xdr:rowOff>
    </xdr:to>
    <xdr:sp macro="" textlink="">
      <xdr:nvSpPr>
        <xdr:cNvPr id="7" name="1 CuadroTexto"/>
        <xdr:cNvSpPr txBox="1"/>
      </xdr:nvSpPr>
      <xdr:spPr>
        <a:xfrm>
          <a:off x="71839666" y="5609167"/>
          <a:ext cx="3598334" cy="36037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s-CO" sz="1100"/>
            <a:t>Fuente:</a:t>
          </a:r>
          <a:r>
            <a:rPr lang="es-CO" sz="1100" baseline="0"/>
            <a:t> Base de datos de regimen contributivo según Sayp.</a:t>
          </a:r>
          <a:endParaRPr lang="es-CO" sz="1100"/>
        </a:p>
      </xdr:txBody>
    </xdr:sp>
    <xdr:clientData/>
  </xdr:twoCellAnchor>
  <xdr:twoCellAnchor editAs="oneCell">
    <xdr:from>
      <xdr:col>92</xdr:col>
      <xdr:colOff>285750</xdr:colOff>
      <xdr:row>7</xdr:row>
      <xdr:rowOff>31751</xdr:rowOff>
    </xdr:from>
    <xdr:to>
      <xdr:col>92</xdr:col>
      <xdr:colOff>285750</xdr:colOff>
      <xdr:row>7</xdr:row>
      <xdr:rowOff>174626</xdr:rowOff>
    </xdr:to>
    <xdr:pic>
      <xdr:nvPicPr>
        <xdr:cNvPr id="9" name="8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95350" y="2698751"/>
          <a:ext cx="15240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92</xdr:col>
      <xdr:colOff>285750</xdr:colOff>
      <xdr:row>9</xdr:row>
      <xdr:rowOff>31749</xdr:rowOff>
    </xdr:from>
    <xdr:to>
      <xdr:col>92</xdr:col>
      <xdr:colOff>285750</xdr:colOff>
      <xdr:row>10</xdr:row>
      <xdr:rowOff>3174</xdr:rowOff>
    </xdr:to>
    <xdr:pic>
      <xdr:nvPicPr>
        <xdr:cNvPr id="10" name="9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95350" y="3079749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92</xdr:col>
      <xdr:colOff>285750</xdr:colOff>
      <xdr:row>8</xdr:row>
      <xdr:rowOff>31749</xdr:rowOff>
    </xdr:from>
    <xdr:to>
      <xdr:col>92</xdr:col>
      <xdr:colOff>285750</xdr:colOff>
      <xdr:row>8</xdr:row>
      <xdr:rowOff>174624</xdr:rowOff>
    </xdr:to>
    <xdr:pic>
      <xdr:nvPicPr>
        <xdr:cNvPr id="11" name="10 Imagen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95350" y="2889249"/>
          <a:ext cx="13335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92</xdr:col>
      <xdr:colOff>423320</xdr:colOff>
      <xdr:row>7</xdr:row>
      <xdr:rowOff>10583</xdr:rowOff>
    </xdr:from>
    <xdr:to>
      <xdr:col>92</xdr:col>
      <xdr:colOff>575720</xdr:colOff>
      <xdr:row>7</xdr:row>
      <xdr:rowOff>153458</xdr:rowOff>
    </xdr:to>
    <xdr:pic>
      <xdr:nvPicPr>
        <xdr:cNvPr id="12" name="11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77570" y="2804583"/>
          <a:ext cx="15240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92</xdr:col>
      <xdr:colOff>423320</xdr:colOff>
      <xdr:row>9</xdr:row>
      <xdr:rowOff>31747</xdr:rowOff>
    </xdr:from>
    <xdr:to>
      <xdr:col>92</xdr:col>
      <xdr:colOff>566195</xdr:colOff>
      <xdr:row>10</xdr:row>
      <xdr:rowOff>3172</xdr:rowOff>
    </xdr:to>
    <xdr:pic>
      <xdr:nvPicPr>
        <xdr:cNvPr id="13" name="12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77570" y="3206747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92</xdr:col>
      <xdr:colOff>423320</xdr:colOff>
      <xdr:row>8</xdr:row>
      <xdr:rowOff>21164</xdr:rowOff>
    </xdr:from>
    <xdr:to>
      <xdr:col>92</xdr:col>
      <xdr:colOff>556670</xdr:colOff>
      <xdr:row>8</xdr:row>
      <xdr:rowOff>164039</xdr:rowOff>
    </xdr:to>
    <xdr:pic>
      <xdr:nvPicPr>
        <xdr:cNvPr id="14" name="13 Imagen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77570" y="3005664"/>
          <a:ext cx="13335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93</xdr:col>
      <xdr:colOff>910168</xdr:colOff>
      <xdr:row>24</xdr:row>
      <xdr:rowOff>179919</xdr:rowOff>
    </xdr:from>
    <xdr:to>
      <xdr:col>103</xdr:col>
      <xdr:colOff>476250</xdr:colOff>
      <xdr:row>48</xdr:row>
      <xdr:rowOff>63503</xdr:rowOff>
    </xdr:to>
    <xdr:graphicFrame macro="">
      <xdr:nvGraphicFramePr>
        <xdr:cNvPr id="15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95</xdr:col>
      <xdr:colOff>74083</xdr:colOff>
      <xdr:row>25</xdr:row>
      <xdr:rowOff>21167</xdr:rowOff>
    </xdr:from>
    <xdr:to>
      <xdr:col>102</xdr:col>
      <xdr:colOff>63499</xdr:colOff>
      <xdr:row>27</xdr:row>
      <xdr:rowOff>116416</xdr:rowOff>
    </xdr:to>
    <xdr:sp macro="" textlink="">
      <xdr:nvSpPr>
        <xdr:cNvPr id="16" name="15 CuadroTexto"/>
        <xdr:cNvSpPr txBox="1"/>
      </xdr:nvSpPr>
      <xdr:spPr>
        <a:xfrm>
          <a:off x="72559333" y="6244167"/>
          <a:ext cx="5323416" cy="47624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/>
            <a:t>COMPARATIVO MES A MES N°</a:t>
          </a:r>
          <a:r>
            <a:rPr lang="es-CO" sz="1100" b="1" baseline="0"/>
            <a:t> de Afiliados al Régimen Contributivo en Antioquia  </a:t>
          </a:r>
        </a:p>
        <a:p>
          <a:pPr algn="ctr"/>
          <a:r>
            <a:rPr lang="es-CO" sz="1100" b="1" baseline="0"/>
            <a:t>2017 vs 2018</a:t>
          </a:r>
          <a:endParaRPr lang="es-CO" sz="1100" b="1"/>
        </a:p>
      </xdr:txBody>
    </xdr:sp>
    <xdr:clientData/>
  </xdr:twoCellAnchor>
  <xdr:twoCellAnchor>
    <xdr:from>
      <xdr:col>94</xdr:col>
      <xdr:colOff>693207</xdr:colOff>
      <xdr:row>1</xdr:row>
      <xdr:rowOff>455084</xdr:rowOff>
    </xdr:from>
    <xdr:to>
      <xdr:col>104</xdr:col>
      <xdr:colOff>31750</xdr:colOff>
      <xdr:row>21</xdr:row>
      <xdr:rowOff>31749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95</xdr:col>
      <xdr:colOff>254000</xdr:colOff>
      <xdr:row>50</xdr:row>
      <xdr:rowOff>137583</xdr:rowOff>
    </xdr:from>
    <xdr:to>
      <xdr:col>100</xdr:col>
      <xdr:colOff>42334</xdr:colOff>
      <xdr:row>52</xdr:row>
      <xdr:rowOff>116954</xdr:rowOff>
    </xdr:to>
    <xdr:sp macro="" textlink="">
      <xdr:nvSpPr>
        <xdr:cNvPr id="19" name="1 CuadroTexto"/>
        <xdr:cNvSpPr txBox="1"/>
      </xdr:nvSpPr>
      <xdr:spPr>
        <a:xfrm>
          <a:off x="71924333" y="11123083"/>
          <a:ext cx="3598334" cy="36037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s-CO" sz="1100"/>
            <a:t>Fuente:</a:t>
          </a:r>
          <a:r>
            <a:rPr lang="es-CO" sz="1100" baseline="0"/>
            <a:t> Base de datos de regimen contributivo según Sayp.</a:t>
          </a:r>
          <a:endParaRPr lang="es-CO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37041</xdr:colOff>
      <xdr:row>15</xdr:row>
      <xdr:rowOff>83607</xdr:rowOff>
    </xdr:from>
    <xdr:to>
      <xdr:col>20</xdr:col>
      <xdr:colOff>444499</xdr:colOff>
      <xdr:row>30</xdr:row>
      <xdr:rowOff>66673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592668</xdr:colOff>
      <xdr:row>68</xdr:row>
      <xdr:rowOff>87841</xdr:rowOff>
    </xdr:from>
    <xdr:to>
      <xdr:col>20</xdr:col>
      <xdr:colOff>354543</xdr:colOff>
      <xdr:row>89</xdr:row>
      <xdr:rowOff>23283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582084</xdr:colOff>
      <xdr:row>49</xdr:row>
      <xdr:rowOff>158750</xdr:rowOff>
    </xdr:from>
    <xdr:to>
      <xdr:col>20</xdr:col>
      <xdr:colOff>343959</xdr:colOff>
      <xdr:row>67</xdr:row>
      <xdr:rowOff>76200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0</xdr:colOff>
      <xdr:row>15</xdr:row>
      <xdr:rowOff>0</xdr:rowOff>
    </xdr:from>
    <xdr:to>
      <xdr:col>30</xdr:col>
      <xdr:colOff>328084</xdr:colOff>
      <xdr:row>30</xdr:row>
      <xdr:rowOff>2116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21166</xdr:colOff>
      <xdr:row>49</xdr:row>
      <xdr:rowOff>169334</xdr:rowOff>
    </xdr:from>
    <xdr:to>
      <xdr:col>30</xdr:col>
      <xdr:colOff>243417</xdr:colOff>
      <xdr:row>67</xdr:row>
      <xdr:rowOff>86784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21</xdr:col>
      <xdr:colOff>63499</xdr:colOff>
      <xdr:row>68</xdr:row>
      <xdr:rowOff>105834</xdr:rowOff>
    </xdr:from>
    <xdr:to>
      <xdr:col>30</xdr:col>
      <xdr:colOff>222250</xdr:colOff>
      <xdr:row>89</xdr:row>
      <xdr:rowOff>55034</xdr:rowOff>
    </xdr:to>
    <xdr:graphicFrame macro="">
      <xdr:nvGraphicFramePr>
        <xdr:cNvPr id="16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31</xdr:col>
      <xdr:colOff>190500</xdr:colOff>
      <xdr:row>15</xdr:row>
      <xdr:rowOff>31750</xdr:rowOff>
    </xdr:from>
    <xdr:to>
      <xdr:col>40</xdr:col>
      <xdr:colOff>164041</xdr:colOff>
      <xdr:row>30</xdr:row>
      <xdr:rowOff>33866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539750</xdr:colOff>
      <xdr:row>31</xdr:row>
      <xdr:rowOff>116417</xdr:rowOff>
    </xdr:from>
    <xdr:to>
      <xdr:col>20</xdr:col>
      <xdr:colOff>301625</xdr:colOff>
      <xdr:row>48</xdr:row>
      <xdr:rowOff>131233</xdr:rowOff>
    </xdr:to>
    <xdr:graphicFrame macro="">
      <xdr:nvGraphicFramePr>
        <xdr:cNvPr id="18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21</xdr:col>
      <xdr:colOff>0</xdr:colOff>
      <xdr:row>31</xdr:row>
      <xdr:rowOff>105833</xdr:rowOff>
    </xdr:from>
    <xdr:to>
      <xdr:col>30</xdr:col>
      <xdr:colOff>275167</xdr:colOff>
      <xdr:row>47</xdr:row>
      <xdr:rowOff>171449</xdr:rowOff>
    </xdr:to>
    <xdr:graphicFrame macro="">
      <xdr:nvGraphicFramePr>
        <xdr:cNvPr id="19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179917</xdr:colOff>
      <xdr:row>1</xdr:row>
      <xdr:rowOff>137584</xdr:rowOff>
    </xdr:from>
    <xdr:to>
      <xdr:col>0</xdr:col>
      <xdr:colOff>1136525</xdr:colOff>
      <xdr:row>2</xdr:row>
      <xdr:rowOff>233892</xdr:rowOff>
    </xdr:to>
    <xdr:pic>
      <xdr:nvPicPr>
        <xdr:cNvPr id="1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917" y="1037167"/>
          <a:ext cx="956608" cy="62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0.82583</cdr:x>
      <cdr:y>0.79892</cdr:y>
    </cdr:from>
    <cdr:to>
      <cdr:x>0.99751</cdr:x>
      <cdr:y>0.99831</cdr:y>
    </cdr:to>
    <cdr:pic>
      <cdr:nvPicPr>
        <cdr:cNvPr id="3" name="Picture 2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601633" y="2506134"/>
          <a:ext cx="956608" cy="6254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0.82203</cdr:x>
      <cdr:y>0.80747</cdr:y>
    </cdr:from>
    <cdr:to>
      <cdr:x>0.99371</cdr:x>
      <cdr:y>0.97214</cdr:y>
    </cdr:to>
    <cdr:pic>
      <cdr:nvPicPr>
        <cdr:cNvPr id="2" name="Picture 2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580467" y="3067051"/>
          <a:ext cx="956622" cy="625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0.81823</cdr:x>
      <cdr:y>0.77215</cdr:y>
    </cdr:from>
    <cdr:to>
      <cdr:x>0.98991</cdr:x>
      <cdr:y>0.96902</cdr:y>
    </cdr:to>
    <cdr:pic>
      <cdr:nvPicPr>
        <cdr:cNvPr id="2" name="Picture 2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559300" y="2453216"/>
          <a:ext cx="956622" cy="625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0.84416</cdr:x>
      <cdr:y>0.7941</cdr:y>
    </cdr:from>
    <cdr:to>
      <cdr:x>1</cdr:x>
      <cdr:y>0.99229</cdr:y>
    </cdr:to>
    <cdr:pic>
      <cdr:nvPicPr>
        <cdr:cNvPr id="2" name="Picture 2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181712" y="2506134"/>
          <a:ext cx="956622" cy="625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341842</xdr:colOff>
      <xdr:row>0</xdr:row>
      <xdr:rowOff>101600</xdr:rowOff>
    </xdr:from>
    <xdr:to>
      <xdr:col>12</xdr:col>
      <xdr:colOff>560917</xdr:colOff>
      <xdr:row>19</xdr:row>
      <xdr:rowOff>130176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151342</xdr:colOff>
      <xdr:row>19</xdr:row>
      <xdr:rowOff>200024</xdr:rowOff>
    </xdr:from>
    <xdr:to>
      <xdr:col>12</xdr:col>
      <xdr:colOff>27516</xdr:colOff>
      <xdr:row>22</xdr:row>
      <xdr:rowOff>19049</xdr:rowOff>
    </xdr:to>
    <xdr:sp macro="" textlink="">
      <xdr:nvSpPr>
        <xdr:cNvPr id="5" name="1 CuadroTexto"/>
        <xdr:cNvSpPr txBox="1"/>
      </xdr:nvSpPr>
      <xdr:spPr>
        <a:xfrm>
          <a:off x="5009092" y="4687357"/>
          <a:ext cx="7411507" cy="538692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de  regimen subsidiado  en Sayp  a </a:t>
          </a:r>
        </a:p>
      </xdr:txBody>
    </xdr:sp>
    <xdr:clientData/>
  </xdr:twoCellAnchor>
  <xdr:twoCellAnchor>
    <xdr:from>
      <xdr:col>4</xdr:col>
      <xdr:colOff>336922</xdr:colOff>
      <xdr:row>24</xdr:row>
      <xdr:rowOff>10583</xdr:rowOff>
    </xdr:from>
    <xdr:to>
      <xdr:col>12</xdr:col>
      <xdr:colOff>664633</xdr:colOff>
      <xdr:row>45</xdr:row>
      <xdr:rowOff>127000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42334</xdr:colOff>
      <xdr:row>0</xdr:row>
      <xdr:rowOff>127002</xdr:rowOff>
    </xdr:from>
    <xdr:to>
      <xdr:col>21</xdr:col>
      <xdr:colOff>698499</xdr:colOff>
      <xdr:row>19</xdr:row>
      <xdr:rowOff>102659</xdr:rowOff>
    </xdr:to>
    <xdr:graphicFrame macro="">
      <xdr:nvGraphicFramePr>
        <xdr:cNvPr id="19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113303</xdr:colOff>
      <xdr:row>23</xdr:row>
      <xdr:rowOff>244037</xdr:rowOff>
    </xdr:from>
    <xdr:to>
      <xdr:col>22</xdr:col>
      <xdr:colOff>132291</xdr:colOff>
      <xdr:row>45</xdr:row>
      <xdr:rowOff>169333</xdr:rowOff>
    </xdr:to>
    <xdr:graphicFrame macro="">
      <xdr:nvGraphicFramePr>
        <xdr:cNvPr id="20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89958</xdr:colOff>
      <xdr:row>45</xdr:row>
      <xdr:rowOff>166158</xdr:rowOff>
    </xdr:from>
    <xdr:to>
      <xdr:col>8</xdr:col>
      <xdr:colOff>877359</xdr:colOff>
      <xdr:row>47</xdr:row>
      <xdr:rowOff>0</xdr:rowOff>
    </xdr:to>
    <xdr:sp macro="" textlink="">
      <xdr:nvSpPr>
        <xdr:cNvPr id="7" name="1 CuadroTexto"/>
        <xdr:cNvSpPr txBox="1"/>
      </xdr:nvSpPr>
      <xdr:spPr>
        <a:xfrm>
          <a:off x="5794375" y="9775825"/>
          <a:ext cx="3623734" cy="214842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de  regimen contributivo  en Sayp  a </a:t>
          </a:r>
          <a:endParaRPr lang="es-CO" sz="1100"/>
        </a:p>
      </xdr:txBody>
    </xdr:sp>
    <xdr:clientData/>
  </xdr:twoCellAnchor>
  <xdr:twoCellAnchor>
    <xdr:from>
      <xdr:col>4</xdr:col>
      <xdr:colOff>421217</xdr:colOff>
      <xdr:row>47</xdr:row>
      <xdr:rowOff>92075</xdr:rowOff>
    </xdr:from>
    <xdr:to>
      <xdr:col>11</xdr:col>
      <xdr:colOff>484718</xdr:colOff>
      <xdr:row>62</xdr:row>
      <xdr:rowOff>157692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683682</xdr:colOff>
      <xdr:row>62</xdr:row>
      <xdr:rowOff>105832</xdr:rowOff>
    </xdr:from>
    <xdr:to>
      <xdr:col>8</xdr:col>
      <xdr:colOff>380999</xdr:colOff>
      <xdr:row>64</xdr:row>
      <xdr:rowOff>76199</xdr:rowOff>
    </xdr:to>
    <xdr:sp macro="" textlink="">
      <xdr:nvSpPr>
        <xdr:cNvPr id="10" name="1 CuadroTexto"/>
        <xdr:cNvSpPr txBox="1"/>
      </xdr:nvSpPr>
      <xdr:spPr>
        <a:xfrm>
          <a:off x="5541432" y="13483165"/>
          <a:ext cx="3380317" cy="287867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Reportadas por las EPS  a </a:t>
          </a:r>
          <a:endParaRPr lang="es-CO" sz="1100"/>
        </a:p>
      </xdr:txBody>
    </xdr:sp>
    <xdr:clientData/>
  </xdr:twoCellAnchor>
  <xdr:twoCellAnchor>
    <xdr:from>
      <xdr:col>4</xdr:col>
      <xdr:colOff>612775</xdr:colOff>
      <xdr:row>69</xdr:row>
      <xdr:rowOff>52917</xdr:rowOff>
    </xdr:from>
    <xdr:to>
      <xdr:col>11</xdr:col>
      <xdr:colOff>676276</xdr:colOff>
      <xdr:row>109</xdr:row>
      <xdr:rowOff>69849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517525</xdr:colOff>
      <xdr:row>109</xdr:row>
      <xdr:rowOff>135468</xdr:rowOff>
    </xdr:from>
    <xdr:to>
      <xdr:col>8</xdr:col>
      <xdr:colOff>98425</xdr:colOff>
      <xdr:row>111</xdr:row>
      <xdr:rowOff>104776</xdr:rowOff>
    </xdr:to>
    <xdr:sp macro="" textlink="">
      <xdr:nvSpPr>
        <xdr:cNvPr id="14" name="1 CuadroTexto"/>
        <xdr:cNvSpPr txBox="1"/>
      </xdr:nvSpPr>
      <xdr:spPr>
        <a:xfrm>
          <a:off x="5375275" y="18169468"/>
          <a:ext cx="3263900" cy="28680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Reportadas por las EPS  a SSSA</a:t>
          </a:r>
          <a:endParaRPr lang="es-CO" sz="1100"/>
        </a:p>
      </xdr:txBody>
    </xdr:sp>
    <xdr:clientData/>
  </xdr:twoCellAnchor>
  <xdr:twoCellAnchor>
    <xdr:from>
      <xdr:col>13</xdr:col>
      <xdr:colOff>278341</xdr:colOff>
      <xdr:row>48</xdr:row>
      <xdr:rowOff>165101</xdr:rowOff>
    </xdr:from>
    <xdr:to>
      <xdr:col>18</xdr:col>
      <xdr:colOff>6349</xdr:colOff>
      <xdr:row>49</xdr:row>
      <xdr:rowOff>158751</xdr:rowOff>
    </xdr:to>
    <xdr:sp macro="" textlink="">
      <xdr:nvSpPr>
        <xdr:cNvPr id="15" name="1 CuadroTexto"/>
        <xdr:cNvSpPr txBox="1"/>
      </xdr:nvSpPr>
      <xdr:spPr>
        <a:xfrm>
          <a:off x="13433424" y="10515601"/>
          <a:ext cx="3590925" cy="63923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de  regimen contributivo  en Sayp  a </a:t>
          </a:r>
          <a:endParaRPr lang="es-CO" sz="1100"/>
        </a:p>
      </xdr:txBody>
    </xdr:sp>
    <xdr:clientData/>
  </xdr:twoCellAnchor>
  <xdr:twoCellAnchor>
    <xdr:from>
      <xdr:col>12</xdr:col>
      <xdr:colOff>383117</xdr:colOff>
      <xdr:row>19</xdr:row>
      <xdr:rowOff>201083</xdr:rowOff>
    </xdr:from>
    <xdr:to>
      <xdr:col>16</xdr:col>
      <xdr:colOff>735542</xdr:colOff>
      <xdr:row>21</xdr:row>
      <xdr:rowOff>109006</xdr:rowOff>
    </xdr:to>
    <xdr:sp macro="" textlink="">
      <xdr:nvSpPr>
        <xdr:cNvPr id="16" name="1 CuadroTexto"/>
        <xdr:cNvSpPr txBox="1"/>
      </xdr:nvSpPr>
      <xdr:spPr>
        <a:xfrm>
          <a:off x="12776200" y="4688416"/>
          <a:ext cx="3400425" cy="331257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de  regimen subsidiado  en Sayp  </a:t>
          </a:r>
        </a:p>
        <a:p>
          <a:pPr algn="l"/>
          <a:r>
            <a:rPr lang="es-CO" sz="1100" baseline="0"/>
            <a:t>. </a:t>
          </a:r>
          <a:endParaRPr lang="es-CO" sz="1100"/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0.82421</cdr:x>
      <cdr:y>0.7555</cdr:y>
    </cdr:from>
    <cdr:to>
      <cdr:x>0.98279</cdr:x>
      <cdr:y>0.95236</cdr:y>
    </cdr:to>
    <cdr:pic>
      <cdr:nvPicPr>
        <cdr:cNvPr id="2" name="Picture 2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972050" y="2400300"/>
          <a:ext cx="956622" cy="625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0.82411</cdr:x>
      <cdr:y>0.81011</cdr:y>
    </cdr:from>
    <cdr:to>
      <cdr:x>0.98438</cdr:x>
      <cdr:y>0.97418</cdr:y>
    </cdr:to>
    <cdr:pic>
      <cdr:nvPicPr>
        <cdr:cNvPr id="2" name="Picture 2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919132" y="3088216"/>
          <a:ext cx="956622" cy="625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0.83224</cdr:x>
      <cdr:y>0.79074</cdr:y>
    </cdr:from>
    <cdr:to>
      <cdr:x>0.99236</cdr:x>
      <cdr:y>0.98893</cdr:y>
    </cdr:to>
    <cdr:pic>
      <cdr:nvPicPr>
        <cdr:cNvPr id="2" name="Picture 2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972050" y="2495550"/>
          <a:ext cx="956622" cy="625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0.82013</cdr:x>
      <cdr:y>0.77721</cdr:y>
    </cdr:from>
    <cdr:to>
      <cdr:x>0.99181</cdr:x>
      <cdr:y>0.96639</cdr:y>
    </cdr:to>
    <cdr:pic>
      <cdr:nvPicPr>
        <cdr:cNvPr id="2" name="Picture 2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569884" y="2569633"/>
          <a:ext cx="956622" cy="625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0.83443</cdr:x>
      <cdr:y>0.77175</cdr:y>
    </cdr:from>
    <cdr:to>
      <cdr:x>0.99163</cdr:x>
      <cdr:y>0.95807</cdr:y>
    </cdr:to>
    <cdr:pic>
      <cdr:nvPicPr>
        <cdr:cNvPr id="2" name="Picture 2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077883" y="2590800"/>
          <a:ext cx="956622" cy="625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104775</xdr:colOff>
      <xdr:row>0</xdr:row>
      <xdr:rowOff>104775</xdr:rowOff>
    </xdr:from>
    <xdr:to>
      <xdr:col>18</xdr:col>
      <xdr:colOff>323850</xdr:colOff>
      <xdr:row>24</xdr:row>
      <xdr:rowOff>180975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1905</xdr:colOff>
      <xdr:row>0</xdr:row>
      <xdr:rowOff>104775</xdr:rowOff>
    </xdr:from>
    <xdr:to>
      <xdr:col>9</xdr:col>
      <xdr:colOff>904875</xdr:colOff>
      <xdr:row>24</xdr:row>
      <xdr:rowOff>209550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0.00773</cdr:x>
      <cdr:y>0.01144</cdr:y>
    </cdr:from>
    <cdr:to>
      <cdr:x>0.15328</cdr:x>
      <cdr:y>0.15236</cdr:y>
    </cdr:to>
    <cdr:pic>
      <cdr:nvPicPr>
        <cdr:cNvPr id="3" name="Picture 2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0800" y="50800"/>
          <a:ext cx="956608" cy="6254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0.00663</cdr:x>
      <cdr:y>0.01137</cdr:y>
    </cdr:from>
    <cdr:to>
      <cdr:x>0.13142</cdr:x>
      <cdr:y>0.15139</cdr:y>
    </cdr:to>
    <cdr:pic>
      <cdr:nvPicPr>
        <cdr:cNvPr id="3" name="Picture 2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0800" y="50800"/>
          <a:ext cx="956608" cy="6254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476249</xdr:colOff>
      <xdr:row>1</xdr:row>
      <xdr:rowOff>147636</xdr:rowOff>
    </xdr:from>
    <xdr:to>
      <xdr:col>25</xdr:col>
      <xdr:colOff>276225</xdr:colOff>
      <xdr:row>11</xdr:row>
      <xdr:rowOff>352425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0.00158</cdr:x>
      <cdr:y>0.90473</cdr:y>
    </cdr:from>
    <cdr:to>
      <cdr:x>0.09937</cdr:x>
      <cdr:y>1</cdr:y>
    </cdr:to>
    <cdr:pic>
      <cdr:nvPicPr>
        <cdr:cNvPr id="2" name="Picture 2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9525" y="3666757"/>
          <a:ext cx="590551" cy="38613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0.04873</cdr:x>
      <cdr:y>0.38578</cdr:y>
    </cdr:from>
    <cdr:to>
      <cdr:x>0.92778</cdr:x>
      <cdr:y>0.55405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420114" y="1363980"/>
          <a:ext cx="7579197" cy="5949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endParaRPr lang="es-CO" sz="1100"/>
        </a:p>
      </cdr:txBody>
    </cdr:sp>
  </cdr:relSizeAnchor>
  <cdr:relSizeAnchor xmlns:cdr="http://schemas.openxmlformats.org/drawingml/2006/chartDrawing">
    <cdr:from>
      <cdr:x>0.04873</cdr:x>
      <cdr:y>0.38578</cdr:y>
    </cdr:from>
    <cdr:to>
      <cdr:x>0.92778</cdr:x>
      <cdr:y>0.55405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420114" y="1363980"/>
          <a:ext cx="7579197" cy="5949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endParaRPr lang="es-CO" sz="1100"/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428621</xdr:colOff>
      <xdr:row>1</xdr:row>
      <xdr:rowOff>152399</xdr:rowOff>
    </xdr:from>
    <xdr:to>
      <xdr:col>22</xdr:col>
      <xdr:colOff>914399</xdr:colOff>
      <xdr:row>28</xdr:row>
      <xdr:rowOff>57150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561976</xdr:colOff>
      <xdr:row>20</xdr:row>
      <xdr:rowOff>95250</xdr:rowOff>
    </xdr:from>
    <xdr:to>
      <xdr:col>9</xdr:col>
      <xdr:colOff>238126</xdr:colOff>
      <xdr:row>22</xdr:row>
      <xdr:rowOff>47625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8451" y="4800600"/>
          <a:ext cx="196215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409575</xdr:colOff>
      <xdr:row>19</xdr:row>
      <xdr:rowOff>180975</xdr:rowOff>
    </xdr:from>
    <xdr:to>
      <xdr:col>12</xdr:col>
      <xdr:colOff>533400</xdr:colOff>
      <xdr:row>21</xdr:row>
      <xdr:rowOff>129540</xdr:rowOff>
    </xdr:to>
    <xdr:pic>
      <xdr:nvPicPr>
        <xdr:cNvPr id="13" name="12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44050" y="4695825"/>
          <a:ext cx="1647825" cy="329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647700</xdr:colOff>
      <xdr:row>30</xdr:row>
      <xdr:rowOff>0</xdr:rowOff>
    </xdr:from>
    <xdr:to>
      <xdr:col>22</xdr:col>
      <xdr:colOff>1152525</xdr:colOff>
      <xdr:row>53</xdr:row>
      <xdr:rowOff>123825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18</xdr:col>
      <xdr:colOff>190499</xdr:colOff>
      <xdr:row>19</xdr:row>
      <xdr:rowOff>171450</xdr:rowOff>
    </xdr:from>
    <xdr:to>
      <xdr:col>20</xdr:col>
      <xdr:colOff>485774</xdr:colOff>
      <xdr:row>21</xdr:row>
      <xdr:rowOff>123825</xdr:rowOff>
    </xdr:to>
    <xdr:pic>
      <xdr:nvPicPr>
        <xdr:cNvPr id="11" name="10 Imagen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63799" y="4686300"/>
          <a:ext cx="181927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542925</xdr:colOff>
      <xdr:row>15</xdr:row>
      <xdr:rowOff>123825</xdr:rowOff>
    </xdr:from>
    <xdr:to>
      <xdr:col>8</xdr:col>
      <xdr:colOff>266700</xdr:colOff>
      <xdr:row>17</xdr:row>
      <xdr:rowOff>66675</xdr:rowOff>
    </xdr:to>
    <xdr:sp macro="" textlink="">
      <xdr:nvSpPr>
        <xdr:cNvPr id="10" name="9 CuadroTexto"/>
        <xdr:cNvSpPr txBox="1"/>
      </xdr:nvSpPr>
      <xdr:spPr>
        <a:xfrm>
          <a:off x="7391400" y="3876675"/>
          <a:ext cx="485775" cy="323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/>
            <a:t>2014</a:t>
          </a:r>
        </a:p>
      </xdr:txBody>
    </xdr:sp>
    <xdr:clientData/>
  </xdr:twoCellAnchor>
  <xdr:twoCellAnchor>
    <xdr:from>
      <xdr:col>5</xdr:col>
      <xdr:colOff>438149</xdr:colOff>
      <xdr:row>29</xdr:row>
      <xdr:rowOff>157161</xdr:rowOff>
    </xdr:from>
    <xdr:to>
      <xdr:col>14</xdr:col>
      <xdr:colOff>304799</xdr:colOff>
      <xdr:row>55</xdr:row>
      <xdr:rowOff>38099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0.46905</cdr:x>
      <cdr:y>0.73114</cdr:y>
    </cdr:from>
    <cdr:to>
      <cdr:x>0.62018</cdr:x>
      <cdr:y>0.78843</cdr:y>
    </cdr:to>
    <cdr:pic>
      <cdr:nvPicPr>
        <cdr:cNvPr id="9" name="8 Imagen"/>
        <cdr:cNvPicPr/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6522880" y="4366503"/>
          <a:ext cx="2101689" cy="342146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0.05256</cdr:x>
      <cdr:y>0.0865</cdr:y>
    </cdr:from>
    <cdr:to>
      <cdr:x>0.13862</cdr:x>
      <cdr:y>0.19504</cdr:y>
    </cdr:to>
    <cdr:pic>
      <cdr:nvPicPr>
        <cdr:cNvPr id="5" name="Picture 2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84200" y="498475"/>
          <a:ext cx="956608" cy="6254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cdr:spPr>
    </cdr:pic>
  </cdr:relSizeAnchor>
  <cdr:relSizeAnchor xmlns:cdr="http://schemas.openxmlformats.org/drawingml/2006/chartDrawing">
    <cdr:from>
      <cdr:x>0.30148</cdr:x>
      <cdr:y>0.59278</cdr:y>
    </cdr:from>
    <cdr:to>
      <cdr:x>0.34038</cdr:x>
      <cdr:y>0.64889</cdr:y>
    </cdr:to>
    <cdr:sp macro="" textlink="">
      <cdr:nvSpPr>
        <cdr:cNvPr id="6" name="9 CuadroTexto"/>
        <cdr:cNvSpPr txBox="1"/>
      </cdr:nvSpPr>
      <cdr:spPr>
        <a:xfrm xmlns:a="http://schemas.openxmlformats.org/drawingml/2006/main">
          <a:off x="4192477" y="3540157"/>
          <a:ext cx="540963" cy="3350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O" sz="1100" b="1"/>
            <a:t>2015</a:t>
          </a:r>
        </a:p>
      </cdr:txBody>
    </cdr:sp>
  </cdr:relSizeAnchor>
  <cdr:relSizeAnchor xmlns:cdr="http://schemas.openxmlformats.org/drawingml/2006/chartDrawing">
    <cdr:from>
      <cdr:x>0.53735</cdr:x>
      <cdr:y>0.58157</cdr:y>
    </cdr:from>
    <cdr:to>
      <cdr:x>0.57625</cdr:x>
      <cdr:y>0.63768</cdr:y>
    </cdr:to>
    <cdr:sp macro="" textlink="">
      <cdr:nvSpPr>
        <cdr:cNvPr id="7" name="9 CuadroTexto"/>
        <cdr:cNvSpPr txBox="1"/>
      </cdr:nvSpPr>
      <cdr:spPr>
        <a:xfrm xmlns:a="http://schemas.openxmlformats.org/drawingml/2006/main">
          <a:off x="7472606" y="3473214"/>
          <a:ext cx="540963" cy="3350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O" sz="1100" b="1"/>
            <a:t>2016</a:t>
          </a:r>
        </a:p>
      </cdr:txBody>
    </cdr:sp>
  </cdr:relSizeAnchor>
  <cdr:relSizeAnchor xmlns:cdr="http://schemas.openxmlformats.org/drawingml/2006/chartDrawing">
    <cdr:from>
      <cdr:x>0.71941</cdr:x>
      <cdr:y>0.58437</cdr:y>
    </cdr:from>
    <cdr:to>
      <cdr:x>0.75832</cdr:x>
      <cdr:y>0.64048</cdr:y>
    </cdr:to>
    <cdr:sp macro="" textlink="">
      <cdr:nvSpPr>
        <cdr:cNvPr id="8" name="9 CuadroTexto"/>
        <cdr:cNvSpPr txBox="1"/>
      </cdr:nvSpPr>
      <cdr:spPr>
        <a:xfrm xmlns:a="http://schemas.openxmlformats.org/drawingml/2006/main">
          <a:off x="10004516" y="3489970"/>
          <a:ext cx="541103" cy="3350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O" sz="1100" b="1"/>
            <a:t>2017</a:t>
          </a:r>
        </a:p>
      </cdr:txBody>
    </cdr:sp>
  </cdr:relSizeAnchor>
  <cdr:relSizeAnchor xmlns:cdr="http://schemas.openxmlformats.org/drawingml/2006/chartDrawing">
    <cdr:from>
      <cdr:x>0.86575</cdr:x>
      <cdr:y>0.72567</cdr:y>
    </cdr:from>
    <cdr:to>
      <cdr:x>0.98978</cdr:x>
      <cdr:y>0.77352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/>
        <a:stretch xmlns:a="http://schemas.openxmlformats.org/drawingml/2006/main">
          <a:fillRect/>
        </a:stretch>
      </cdr:blipFill>
      <cdr:spPr>
        <a:xfrm xmlns:a="http://schemas.openxmlformats.org/drawingml/2006/main">
          <a:off x="12039603" y="4333837"/>
          <a:ext cx="1724779" cy="28579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0.91309</cdr:x>
      <cdr:y>0.57948</cdr:y>
    </cdr:from>
    <cdr:to>
      <cdr:x>0.952</cdr:x>
      <cdr:y>0.63559</cdr:y>
    </cdr:to>
    <cdr:sp macro="" textlink="">
      <cdr:nvSpPr>
        <cdr:cNvPr id="10" name="9 CuadroTexto"/>
        <cdr:cNvSpPr txBox="1"/>
      </cdr:nvSpPr>
      <cdr:spPr>
        <a:xfrm xmlns:a="http://schemas.openxmlformats.org/drawingml/2006/main">
          <a:off x="12697855" y="3460750"/>
          <a:ext cx="541103" cy="3350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O" sz="1100" b="1"/>
            <a:t>2018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0.05702</cdr:x>
      <cdr:y>0.00557</cdr:y>
    </cdr:from>
    <cdr:to>
      <cdr:x>0.14308</cdr:x>
      <cdr:y>0.11411</cdr:y>
    </cdr:to>
    <cdr:pic>
      <cdr:nvPicPr>
        <cdr:cNvPr id="5" name="Picture 2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74225" y="23756"/>
          <a:ext cx="564788" cy="463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457200</xdr:colOff>
      <xdr:row>0</xdr:row>
      <xdr:rowOff>57151</xdr:rowOff>
    </xdr:from>
    <xdr:to>
      <xdr:col>1</xdr:col>
      <xdr:colOff>1038225</xdr:colOff>
      <xdr:row>4</xdr:row>
      <xdr:rowOff>127124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57151"/>
          <a:ext cx="1228725" cy="8033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619125</xdr:colOff>
      <xdr:row>0</xdr:row>
      <xdr:rowOff>114300</xdr:rowOff>
    </xdr:from>
    <xdr:to>
      <xdr:col>1</xdr:col>
      <xdr:colOff>1219200</xdr:colOff>
      <xdr:row>0</xdr:row>
      <xdr:rowOff>973749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14300"/>
          <a:ext cx="1314450" cy="8594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9524</xdr:colOff>
      <xdr:row>0</xdr:row>
      <xdr:rowOff>104775</xdr:rowOff>
    </xdr:from>
    <xdr:to>
      <xdr:col>1</xdr:col>
      <xdr:colOff>1333499</xdr:colOff>
      <xdr:row>0</xdr:row>
      <xdr:rowOff>970452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899" y="104775"/>
          <a:ext cx="1323975" cy="8656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357188</xdr:colOff>
      <xdr:row>1</xdr:row>
      <xdr:rowOff>166687</xdr:rowOff>
    </xdr:from>
    <xdr:to>
      <xdr:col>10</xdr:col>
      <xdr:colOff>575609</xdr:colOff>
      <xdr:row>2</xdr:row>
      <xdr:rowOff>42068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01188" y="261937"/>
          <a:ext cx="956608" cy="62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702468</xdr:colOff>
      <xdr:row>2</xdr:row>
      <xdr:rowOff>178595</xdr:rowOff>
    </xdr:from>
    <xdr:to>
      <xdr:col>9</xdr:col>
      <xdr:colOff>476249</xdr:colOff>
      <xdr:row>3</xdr:row>
      <xdr:rowOff>3381375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0.04873</cdr:x>
      <cdr:y>0.38578</cdr:y>
    </cdr:from>
    <cdr:to>
      <cdr:x>0.92778</cdr:x>
      <cdr:y>0.55405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420114" y="1363980"/>
          <a:ext cx="7579197" cy="5949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endParaRPr lang="es-CO" sz="1100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0.04873</cdr:x>
      <cdr:y>0.38578</cdr:y>
    </cdr:from>
    <cdr:to>
      <cdr:x>0.92778</cdr:x>
      <cdr:y>0.55405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420114" y="1363980"/>
          <a:ext cx="7579197" cy="5949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endParaRPr lang="es-CO" sz="1100"/>
        </a:p>
      </cdr:txBody>
    </cdr:sp>
  </cdr:relSizeAnchor>
  <cdr:relSizeAnchor xmlns:cdr="http://schemas.openxmlformats.org/drawingml/2006/chartDrawing">
    <cdr:from>
      <cdr:x>0.04873</cdr:x>
      <cdr:y>0.38578</cdr:y>
    </cdr:from>
    <cdr:to>
      <cdr:x>0.92778</cdr:x>
      <cdr:y>0.55405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420114" y="1363980"/>
          <a:ext cx="7579197" cy="5949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endParaRPr lang="es-CO" sz="1100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0.04873</cdr:x>
      <cdr:y>0.38578</cdr:y>
    </cdr:from>
    <cdr:to>
      <cdr:x>0.92778</cdr:x>
      <cdr:y>0.55405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420114" y="1363980"/>
          <a:ext cx="7579197" cy="5949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endParaRPr lang="es-CO" sz="1100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0.04873</cdr:x>
      <cdr:y>0.38578</cdr:y>
    </cdr:from>
    <cdr:to>
      <cdr:x>0.92778</cdr:x>
      <cdr:y>0.55405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420114" y="1363980"/>
          <a:ext cx="7579197" cy="5949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endParaRPr lang="es-CO" sz="1100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0.89474</cdr:x>
      <cdr:y>0.02172</cdr:y>
    </cdr:from>
    <cdr:to>
      <cdr:x>0.97441</cdr:x>
      <cdr:y>0.15716</cdr:y>
    </cdr:to>
    <cdr:pic>
      <cdr:nvPicPr>
        <cdr:cNvPr id="4" name="Picture 2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6013015" y="62894"/>
          <a:ext cx="535405" cy="39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44</xdr:col>
      <xdr:colOff>676275</xdr:colOff>
      <xdr:row>0</xdr:row>
      <xdr:rowOff>361950</xdr:rowOff>
    </xdr:from>
    <xdr:to>
      <xdr:col>53</xdr:col>
      <xdr:colOff>123825</xdr:colOff>
      <xdr:row>20</xdr:row>
      <xdr:rowOff>85725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18</xdr:col>
      <xdr:colOff>228600</xdr:colOff>
      <xdr:row>0</xdr:row>
      <xdr:rowOff>66675</xdr:rowOff>
    </xdr:from>
    <xdr:to>
      <xdr:col>18</xdr:col>
      <xdr:colOff>1185208</xdr:colOff>
      <xdr:row>1</xdr:row>
      <xdr:rowOff>158750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66675"/>
          <a:ext cx="956608" cy="62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ngulo\1Carmen\windows\TEMP\DATOS\EXCEL\PREANT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A_COMPARTIDA_VITALES\VITALES%202009\CONSOLIDADO%20DEL%20A&#209;O\BASE%20NACIMIENTOS%20TOTAL%202009%20%201703201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esupuesto\C\WINNT\Profiles\presup.001\Personal\NELSONIV\DATOS\EXCEL\PREANT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respaldo%20diana%20milena/ESTADISTICAS/2018/Users/JJIMEN~1/AppData/Local/Temp/notesBAAA25/ECV%202006/Publicaci&#243;n%20ECV/1CRUCES/ECV%202005/Personas/01_ECV-2005_Personas-Estrato-Vivienda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respaldo%20diana%20milena/ESTADISTICAS/2018/ECV%202006/Publicaci&#243;n%20ECV/1CRUCES/ECV%202005/Personas/01_ECV-2005_Personas-Estrato-Vivienda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respaldo%20diana%20milena/ESTADISTICAS/2018/Users/JJIMEN~1/AppData/Local/Temp/notesBAAA25/ECV%202006/Publicaci&#243;n%20ECV/1CRUCES/ECV%202005/Personas/04_ECV-2005_Personas-Vivir_Medell&#237;n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respaldo%20diana%20milena/ESTADISTICAS/2018/ECV%202006/Publicaci&#243;n%20ECV/1CRUCES/ECV%202005/Personas/04_ECV-2005_Personas-Vivir_Medell&#237;n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microsoft.com/office/2006/relationships/xlExternalLinkPath/xlPathMissing" Target="ESTADISTICAS%20A%20%20AGOSTO%20%202010%20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respaldo%20diana%20milena/ESTADISTICAS/2018/2017/Estad&#237;sticas%20Aseguramiento/Marzo/ESTADISTICAS%20MARZO%2020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WINDOWS\TEMP\defabr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INDOWS\TEMP\defabr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respaldo%20diana%20milena/ESTADISTICAS/2018/WINDOWS/TEMP/defabr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ORTALIDAD\WINDOWS\TEMP\defabr05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CCEBAL~1\AppData\Local\Temp\ARCCCFA\perfil%20-%20series%20epidemilogia\ANEXOS%20%20PERFIL%20EPIDEMILOGICO%202007\Morbilidad\DATOS\EXCEL\PERFIL1\10MORT8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respaldo%20diana%20milena/ESTADISTICAS/2018/Users/CCEBAL~1/AppData/Local/Temp/ARCCCFA/perfil%20-%20series%20epidemilogia/ANEXOS%20%20PERFIL%20EPIDEMILOGICO%202007/Morbilidad/DATOS/EXCEL/PERFIL1/10MORT8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INDOWS\TEMP\defabr05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ngulo\1Carmen\temp\GRAFIC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No 4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naci2009vitales1 (2)"/>
      <sheetName val="Hoja2"/>
      <sheetName val="Hoja3"/>
      <sheetName val="Hoja4"/>
      <sheetName val="Hoja5"/>
      <sheetName val="Hoja6"/>
      <sheetName val="Tablas maestras"/>
    </sheetNames>
    <sheetDataSet>
      <sheetData sheetId="0"/>
      <sheetData sheetId="1"/>
      <sheetData sheetId="2"/>
      <sheetData sheetId="3"/>
      <sheetData sheetId="4">
        <row r="1">
          <cell r="A1">
            <v>10</v>
          </cell>
          <cell r="B1" t="str">
            <v>10-14</v>
          </cell>
        </row>
        <row r="2">
          <cell r="A2">
            <v>11</v>
          </cell>
          <cell r="B2" t="str">
            <v>10-14</v>
          </cell>
        </row>
        <row r="3">
          <cell r="A3">
            <v>12</v>
          </cell>
          <cell r="B3" t="str">
            <v>10-14</v>
          </cell>
        </row>
        <row r="4">
          <cell r="A4">
            <v>13</v>
          </cell>
          <cell r="B4" t="str">
            <v>10-14</v>
          </cell>
        </row>
        <row r="5">
          <cell r="A5">
            <v>14</v>
          </cell>
          <cell r="B5" t="str">
            <v>10-14</v>
          </cell>
        </row>
        <row r="6">
          <cell r="A6">
            <v>15</v>
          </cell>
          <cell r="B6" t="str">
            <v>15-19</v>
          </cell>
        </row>
        <row r="7">
          <cell r="A7">
            <v>16</v>
          </cell>
          <cell r="B7" t="str">
            <v>15-19</v>
          </cell>
        </row>
        <row r="8">
          <cell r="A8">
            <v>17</v>
          </cell>
          <cell r="B8" t="str">
            <v>15-19</v>
          </cell>
        </row>
        <row r="9">
          <cell r="A9">
            <v>18</v>
          </cell>
          <cell r="B9" t="str">
            <v>15-19</v>
          </cell>
        </row>
        <row r="10">
          <cell r="A10">
            <v>19</v>
          </cell>
          <cell r="B10" t="str">
            <v>15-19</v>
          </cell>
        </row>
        <row r="11">
          <cell r="A11">
            <v>20</v>
          </cell>
          <cell r="B11" t="str">
            <v>20-24</v>
          </cell>
        </row>
        <row r="12">
          <cell r="A12">
            <v>21</v>
          </cell>
          <cell r="B12" t="str">
            <v>20-24</v>
          </cell>
        </row>
        <row r="13">
          <cell r="A13">
            <v>22</v>
          </cell>
          <cell r="B13" t="str">
            <v>20-24</v>
          </cell>
        </row>
        <row r="14">
          <cell r="A14">
            <v>23</v>
          </cell>
          <cell r="B14" t="str">
            <v>20-24</v>
          </cell>
        </row>
        <row r="15">
          <cell r="A15">
            <v>24</v>
          </cell>
          <cell r="B15" t="str">
            <v>20-24</v>
          </cell>
        </row>
        <row r="16">
          <cell r="A16">
            <v>25</v>
          </cell>
          <cell r="B16" t="str">
            <v>25-29</v>
          </cell>
        </row>
        <row r="17">
          <cell r="A17">
            <v>26</v>
          </cell>
          <cell r="B17" t="str">
            <v>25-29</v>
          </cell>
        </row>
        <row r="18">
          <cell r="A18">
            <v>27</v>
          </cell>
          <cell r="B18" t="str">
            <v>25-29</v>
          </cell>
        </row>
        <row r="19">
          <cell r="A19">
            <v>28</v>
          </cell>
          <cell r="B19" t="str">
            <v>25-29</v>
          </cell>
        </row>
        <row r="20">
          <cell r="A20">
            <v>29</v>
          </cell>
          <cell r="B20" t="str">
            <v>25-29</v>
          </cell>
        </row>
        <row r="21">
          <cell r="A21">
            <v>30</v>
          </cell>
          <cell r="B21" t="str">
            <v>30-34</v>
          </cell>
        </row>
        <row r="22">
          <cell r="A22">
            <v>31</v>
          </cell>
          <cell r="B22" t="str">
            <v>30-34</v>
          </cell>
        </row>
        <row r="23">
          <cell r="A23">
            <v>32</v>
          </cell>
          <cell r="B23" t="str">
            <v>30-34</v>
          </cell>
        </row>
        <row r="24">
          <cell r="A24">
            <v>33</v>
          </cell>
          <cell r="B24" t="str">
            <v>30-34</v>
          </cell>
        </row>
        <row r="25">
          <cell r="A25">
            <v>34</v>
          </cell>
          <cell r="B25" t="str">
            <v>30-34</v>
          </cell>
        </row>
        <row r="26">
          <cell r="A26">
            <v>35</v>
          </cell>
          <cell r="B26" t="str">
            <v>35-39</v>
          </cell>
        </row>
        <row r="27">
          <cell r="A27">
            <v>36</v>
          </cell>
          <cell r="B27" t="str">
            <v>35-39</v>
          </cell>
        </row>
        <row r="28">
          <cell r="A28">
            <v>37</v>
          </cell>
          <cell r="B28" t="str">
            <v>35-39</v>
          </cell>
        </row>
        <row r="29">
          <cell r="A29">
            <v>38</v>
          </cell>
          <cell r="B29" t="str">
            <v>35-39</v>
          </cell>
        </row>
        <row r="30">
          <cell r="A30">
            <v>39</v>
          </cell>
          <cell r="B30" t="str">
            <v>35-39</v>
          </cell>
        </row>
        <row r="31">
          <cell r="A31">
            <v>40</v>
          </cell>
          <cell r="B31" t="str">
            <v>40-44</v>
          </cell>
        </row>
        <row r="32">
          <cell r="A32">
            <v>41</v>
          </cell>
          <cell r="B32" t="str">
            <v>40-44</v>
          </cell>
        </row>
        <row r="33">
          <cell r="A33">
            <v>42</v>
          </cell>
          <cell r="B33" t="str">
            <v>40-44</v>
          </cell>
        </row>
        <row r="34">
          <cell r="A34">
            <v>43</v>
          </cell>
          <cell r="B34" t="str">
            <v>40-44</v>
          </cell>
        </row>
        <row r="35">
          <cell r="A35">
            <v>44</v>
          </cell>
          <cell r="B35" t="str">
            <v>40-44</v>
          </cell>
        </row>
        <row r="36">
          <cell r="A36">
            <v>45</v>
          </cell>
          <cell r="B36" t="str">
            <v>45-49</v>
          </cell>
        </row>
        <row r="37">
          <cell r="A37">
            <v>46</v>
          </cell>
          <cell r="B37" t="str">
            <v>45-49</v>
          </cell>
        </row>
        <row r="38">
          <cell r="A38">
            <v>47</v>
          </cell>
          <cell r="B38" t="str">
            <v>45-49</v>
          </cell>
        </row>
        <row r="39">
          <cell r="A39">
            <v>48</v>
          </cell>
          <cell r="B39" t="str">
            <v>45-49</v>
          </cell>
        </row>
        <row r="40">
          <cell r="A40">
            <v>49</v>
          </cell>
          <cell r="B40" t="str">
            <v>45-49</v>
          </cell>
        </row>
        <row r="41">
          <cell r="A41">
            <v>50</v>
          </cell>
          <cell r="B41" t="str">
            <v>50-54</v>
          </cell>
        </row>
        <row r="42">
          <cell r="A42">
            <v>51</v>
          </cell>
          <cell r="B42" t="str">
            <v>50-54</v>
          </cell>
        </row>
        <row r="43">
          <cell r="A43">
            <v>52</v>
          </cell>
          <cell r="B43" t="str">
            <v>50-54</v>
          </cell>
        </row>
        <row r="44">
          <cell r="A44">
            <v>53</v>
          </cell>
          <cell r="B44" t="str">
            <v>50-54</v>
          </cell>
        </row>
        <row r="45">
          <cell r="A45">
            <v>54</v>
          </cell>
          <cell r="B45" t="str">
            <v>50-54</v>
          </cell>
        </row>
      </sheetData>
      <sheetData sheetId="5"/>
      <sheetData sheetId="6"/>
      <sheetData sheetId="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No 4"/>
    </sheetNames>
    <sheetDataSet>
      <sheetData sheetId="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 2004-2005"/>
      <sheetName val="Comuna 2004-2005"/>
      <sheetName val="Estrato"/>
      <sheetName val="Comuna"/>
      <sheetName val="Barrios"/>
      <sheetName val="01_ECV-2005_Personas-Estrato-Vi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57">
          <cell r="C257">
            <v>2384720.9458622783</v>
          </cell>
        </row>
      </sheetData>
      <sheetData sheetId="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 2004-2005"/>
      <sheetName val="Comuna 2004-2005"/>
      <sheetName val="Estrato"/>
      <sheetName val="Comuna"/>
      <sheetName val="Barrios"/>
      <sheetName val="01_ECV-2005_Personas-Estrato-Vi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57">
          <cell r="C257">
            <v>2384720.9458622783</v>
          </cell>
        </row>
      </sheetData>
      <sheetData sheetId="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"/>
      <sheetName val="Comuna"/>
      <sheetName val="Barrios"/>
    </sheetNames>
    <sheetDataSet>
      <sheetData sheetId="0" refreshError="1"/>
      <sheetData sheetId="1" refreshError="1"/>
      <sheetData sheetId="2" refreshError="1">
        <row r="257">
          <cell r="C257">
            <v>2384720.9458622779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"/>
      <sheetName val="Comuna"/>
      <sheetName val="Barrios"/>
    </sheetNames>
    <sheetDataSet>
      <sheetData sheetId="0" refreshError="1"/>
      <sheetData sheetId="1" refreshError="1"/>
      <sheetData sheetId="2" refreshError="1">
        <row r="257">
          <cell r="C257">
            <v>2384720.9458622779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pss por mpio"/>
      <sheetName val="AGOSTO BDUA"/>
      <sheetName val="COBERTURA  DANE"/>
      <sheetName val="Hoja1"/>
      <sheetName val="2003-2008 afiliadopor regio (2)"/>
      <sheetName val="COBERTURA  DANE  ACOMULADA 2010"/>
      <sheetName val="Hoja2"/>
      <sheetName val="FICHA TECNICA DE MUNICIPIOS (3)"/>
      <sheetName val="Afiliados segun tipo de pbn (2)"/>
      <sheetName val="TOTAL EPSS"/>
      <sheetName val="CONT Y SUB 1999-2010"/>
      <sheetName val="tendencia  contributivo subsidi"/>
      <sheetName val="cantributivoagosto"/>
      <sheetName val="DANE"/>
      <sheetName val="COBERTURA DANE 2010"/>
      <sheetName val="2003-2008 afiliadopor region"/>
      <sheetName val="Grafico Proceso"/>
      <sheetName val="cobertura SGSSS"/>
    </sheetNames>
    <sheetDataSet>
      <sheetData sheetId="0"/>
      <sheetData sheetId="1"/>
      <sheetData sheetId="2"/>
      <sheetData sheetId="3"/>
      <sheetData sheetId="4"/>
      <sheetData sheetId="5"/>
      <sheetData sheetId="6">
        <row r="4">
          <cell r="A4">
            <v>1</v>
          </cell>
        </row>
      </sheetData>
      <sheetData sheetId="7"/>
      <sheetData sheetId="8"/>
      <sheetData sheetId="9"/>
      <sheetData sheetId="10"/>
      <sheetData sheetId="11"/>
      <sheetData sheetId="12">
        <row r="4">
          <cell r="B4" t="str">
            <v>MEDELLIN</v>
          </cell>
        </row>
      </sheetData>
      <sheetData sheetId="13"/>
      <sheetData sheetId="14">
        <row r="6">
          <cell r="B6" t="str">
            <v>CACERES</v>
          </cell>
        </row>
      </sheetData>
      <sheetData sheetId="15">
        <row r="139">
          <cell r="E139">
            <v>1601055</v>
          </cell>
          <cell r="F139">
            <v>2693985</v>
          </cell>
          <cell r="G139">
            <v>2746815</v>
          </cell>
        </row>
      </sheetData>
      <sheetData sheetId="16" refreshError="1"/>
      <sheetData sheetId="17">
        <row r="3">
          <cell r="C3" t="str">
            <v>2005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NE"/>
      <sheetName val="1.COBERTURA  DANE"/>
      <sheetName val="Sisben_Cert"/>
      <sheetName val="2.TOTAL EPS"/>
      <sheetName val="3A. Afiliados_ Mpio_RS"/>
      <sheetName val="3B. Afiliados_ Mpio_RC "/>
      <sheetName val="3C. Afiliados_ Suspendidos_RC"/>
      <sheetName val="4. Tendencia RS"/>
      <sheetName val="5. Tendencia RC+RE"/>
      <sheetName val="6. Tendencia_Subregiones"/>
      <sheetName val="7. Tendencia_Valores_Años"/>
      <sheetName val="8. %Cobertura_años "/>
      <sheetName val="9. Cobertura_Meses"/>
      <sheetName val="10. Cobertura RS  según DNP "/>
      <sheetName val="10. NIVEL-ZONA-GENERO"/>
      <sheetName val="11. RS_GRUPOS_EDAD"/>
      <sheetName val="DICIEMBRE CONT Y SUB 1999-2012"/>
      <sheetName val="11a. RC_GRUPOS_EDAD"/>
      <sheetName val="12. TIPO_POBLACION_RS"/>
      <sheetName val="TD"/>
      <sheetName val="DATOS TD"/>
      <sheetName val="13. Cobertura Nacional"/>
      <sheetName val="A. Codigos_Municipio"/>
      <sheetName val="B. NUEVOS CODIGO EPS"/>
    </sheetNames>
    <sheetDataSet>
      <sheetData sheetId="0"/>
      <sheetData sheetId="1">
        <row r="5">
          <cell r="D5">
            <v>2225416</v>
          </cell>
          <cell r="F5">
            <v>3683287</v>
          </cell>
          <cell r="H5">
            <v>113828</v>
          </cell>
          <cell r="O5">
            <v>0.91069462241562915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183"/>
      <sheetName val="Hoja1"/>
    </sheetNames>
    <sheetDataSet>
      <sheetData sheetId="0"/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183"/>
      <sheetName val="Hoja1"/>
    </sheetNames>
    <sheetDataSet>
      <sheetData sheetId="0"/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</sheetNames>
    <sheetDataSet>
      <sheetData sheetId="0">
        <row r="1">
          <cell r="A1">
            <v>3623</v>
          </cell>
          <cell r="B1">
            <v>75.903947005244277</v>
          </cell>
        </row>
        <row r="2">
          <cell r="A2">
            <v>7523</v>
          </cell>
          <cell r="B2">
            <v>71.779875049847135</v>
          </cell>
        </row>
        <row r="3">
          <cell r="A3">
            <v>7690</v>
          </cell>
          <cell r="B3">
            <v>71.521456436931075</v>
          </cell>
        </row>
        <row r="4">
          <cell r="A4">
            <v>10436</v>
          </cell>
          <cell r="B4">
            <v>62.284400153315445</v>
          </cell>
        </row>
        <row r="5">
          <cell r="A5">
            <v>11150</v>
          </cell>
          <cell r="B5">
            <v>60.986547085201792</v>
          </cell>
        </row>
        <row r="6">
          <cell r="A6">
            <v>11496</v>
          </cell>
          <cell r="B6">
            <v>60.890744606819766</v>
          </cell>
        </row>
        <row r="7">
          <cell r="A7">
            <v>17133</v>
          </cell>
          <cell r="B7">
            <v>58.483628086149537</v>
          </cell>
        </row>
        <row r="8">
          <cell r="A8">
            <v>17418</v>
          </cell>
          <cell r="B8">
            <v>57.871167757492252</v>
          </cell>
        </row>
        <row r="9">
          <cell r="A9">
            <v>17653</v>
          </cell>
          <cell r="B9">
            <v>57.214071262674899</v>
          </cell>
        </row>
        <row r="10">
          <cell r="A10">
            <v>18825</v>
          </cell>
          <cell r="B10">
            <v>55.776892430278885</v>
          </cell>
        </row>
        <row r="11">
          <cell r="A11">
            <v>22128</v>
          </cell>
          <cell r="B11">
            <v>51.970354302241503</v>
          </cell>
        </row>
        <row r="12">
          <cell r="A12">
            <v>32367</v>
          </cell>
          <cell r="B12">
            <v>46.343498007229584</v>
          </cell>
        </row>
        <row r="13">
          <cell r="A13">
            <v>34233</v>
          </cell>
          <cell r="B13">
            <v>46.738527152163115</v>
          </cell>
        </row>
        <row r="14">
          <cell r="A14">
            <v>39910</v>
          </cell>
          <cell r="B14">
            <v>46.604860937108491</v>
          </cell>
        </row>
        <row r="15">
          <cell r="A15">
            <v>73178.48</v>
          </cell>
          <cell r="B15">
            <v>38.262614910831708</v>
          </cell>
        </row>
        <row r="16">
          <cell r="A16">
            <v>73230</v>
          </cell>
          <cell r="B16">
            <v>38.235695753106647</v>
          </cell>
        </row>
        <row r="17">
          <cell r="A17">
            <v>90985</v>
          </cell>
          <cell r="B17">
            <v>38.26407801615651</v>
          </cell>
        </row>
        <row r="18">
          <cell r="A18">
            <v>146209</v>
          </cell>
          <cell r="B18">
            <v>31.960932637525733</v>
          </cell>
        </row>
        <row r="19">
          <cell r="A19">
            <v>306539</v>
          </cell>
          <cell r="B19">
            <v>22.183147984432651</v>
          </cell>
        </row>
        <row r="20">
          <cell r="A20">
            <v>326407</v>
          </cell>
          <cell r="B20">
            <v>22.058350464297639</v>
          </cell>
        </row>
        <row r="21">
          <cell r="A21">
            <v>361856.5</v>
          </cell>
          <cell r="B21">
            <v>21.942399818712666</v>
          </cell>
        </row>
        <row r="22">
          <cell r="A22">
            <v>365767</v>
          </cell>
          <cell r="B22">
            <v>21.76248814135775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ULIO CESAR FABRA ARRIETA" refreshedDate="43298.714537384258" createdVersion="6" refreshedVersion="6" minRefreshableVersion="3" recordCount="1954">
  <cacheSource type="worksheet">
    <worksheetSource ref="A1:E1955" sheet="DATOS TD"/>
  </cacheSource>
  <cacheFields count="5">
    <cacheField name="Campo20" numFmtId="0">
      <sharedItems count="125">
        <s v="001"/>
        <s v="002"/>
        <s v="004"/>
        <s v="021"/>
        <s v="030"/>
        <s v="031"/>
        <s v="034"/>
        <s v="036"/>
        <s v="038"/>
        <s v="040"/>
        <s v="042"/>
        <s v="044"/>
        <s v="045"/>
        <s v="051"/>
        <s v="055"/>
        <s v="059"/>
        <s v="079"/>
        <s v="086"/>
        <s v="088"/>
        <s v="091"/>
        <s v="093"/>
        <s v="101"/>
        <s v="107"/>
        <s v="113"/>
        <s v="120"/>
        <s v="125"/>
        <s v="129"/>
        <s v="134"/>
        <s v="138"/>
        <s v="142"/>
        <s v="145"/>
        <s v="147"/>
        <s v="148"/>
        <s v="150"/>
        <s v="154"/>
        <s v="172"/>
        <s v="190"/>
        <s v="197"/>
        <s v="206"/>
        <s v="209"/>
        <s v="212"/>
        <s v="234"/>
        <s v="237"/>
        <s v="240"/>
        <s v="250"/>
        <s v="264"/>
        <s v="266"/>
        <s v="282"/>
        <s v="284"/>
        <s v="306"/>
        <s v="308"/>
        <s v="310"/>
        <s v="313"/>
        <s v="315"/>
        <s v="318"/>
        <s v="321"/>
        <s v="347"/>
        <s v="353"/>
        <s v="360"/>
        <s v="361"/>
        <s v="364"/>
        <s v="368"/>
        <s v="376"/>
        <s v="380"/>
        <s v="390"/>
        <s v="400"/>
        <s v="411"/>
        <s v="425"/>
        <s v="440"/>
        <s v="467"/>
        <s v="475"/>
        <s v="480"/>
        <s v="483"/>
        <s v="490"/>
        <s v="495"/>
        <s v="501"/>
        <s v="541"/>
        <s v="543"/>
        <s v="576"/>
        <s v="579"/>
        <s v="585"/>
        <s v="591"/>
        <s v="604"/>
        <s v="607"/>
        <s v="615"/>
        <s v="628"/>
        <s v="631"/>
        <s v="642"/>
        <s v="647"/>
        <s v="649"/>
        <s v="652"/>
        <s v="656"/>
        <s v="658"/>
        <s v="659"/>
        <s v="660"/>
        <s v="664"/>
        <s v="665"/>
        <s v="667"/>
        <s v="670"/>
        <s v="674"/>
        <s v="679"/>
        <s v="686"/>
        <s v="690"/>
        <s v="697"/>
        <s v="736"/>
        <s v="756"/>
        <s v="761"/>
        <s v="789"/>
        <s v="790"/>
        <s v="792"/>
        <s v="809"/>
        <s v="819"/>
        <s v="837"/>
        <s v="842"/>
        <s v="847"/>
        <s v="854"/>
        <s v="856"/>
        <s v="858"/>
        <s v="861"/>
        <s v="873"/>
        <s v="885"/>
        <s v="887"/>
        <s v="890"/>
        <s v="893"/>
        <s v="895"/>
      </sharedItems>
    </cacheField>
    <cacheField name="Campo16" numFmtId="0">
      <sharedItems count="4">
        <s v="1"/>
        <s v="2"/>
        <s v="3"/>
        <s v="N"/>
      </sharedItems>
    </cacheField>
    <cacheField name="Campo12" numFmtId="0">
      <sharedItems count="2">
        <s v="F"/>
        <s v="M"/>
      </sharedItems>
    </cacheField>
    <cacheField name="Campo21" numFmtId="0">
      <sharedItems count="2">
        <s v="R"/>
        <s v="U"/>
      </sharedItems>
    </cacheField>
    <cacheField name="CuentaDeCampo6" numFmtId="0">
      <sharedItems containsSemiMixedTypes="0" containsString="0" containsNumber="1" containsInteger="1" minValue="1" maxValue="20111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JULIO CESAR FABRA ARRIETA" refreshedDate="43298.714537615742" createdVersion="4" refreshedVersion="6" minRefreshableVersion="3" recordCount="1685">
  <cacheSource type="worksheet">
    <worksheetSource ref="K1:N1686" sheet="DATOS TD"/>
  </cacheSource>
  <cacheFields count="4">
    <cacheField name="Cod_sub" numFmtId="0">
      <sharedItems containsBlank="1" count="10">
        <s v="1"/>
        <s v="2"/>
        <s v="3"/>
        <s v="4"/>
        <s v="5"/>
        <s v="6"/>
        <s v="7"/>
        <s v="8"/>
        <s v="9"/>
        <m/>
      </sharedItems>
    </cacheField>
    <cacheField name="Campo20" numFmtId="0">
      <sharedItems containsBlank="1" count="126">
        <s v="142"/>
        <s v="425"/>
        <s v="579"/>
        <s v="585"/>
        <s v="591"/>
        <s v="893"/>
        <s v="120"/>
        <s v="154"/>
        <s v="250"/>
        <s v="495"/>
        <s v="790"/>
        <s v="895"/>
        <s v="045"/>
        <s v="051"/>
        <s v="147"/>
        <s v="172"/>
        <s v="475"/>
        <s v="480"/>
        <s v="490"/>
        <s v="659"/>
        <s v="665"/>
        <s v="837"/>
        <s v="873"/>
        <s v="031"/>
        <s v="040"/>
        <s v="190"/>
        <s v="604"/>
        <s v="670"/>
        <s v="690"/>
        <s v="736"/>
        <s v="858"/>
        <s v="885"/>
        <s v="890"/>
        <s v="004"/>
        <s v="042"/>
        <s v="044"/>
        <s v="059"/>
        <s v="113"/>
        <s v="125"/>
        <s v="138"/>
        <s v="234"/>
        <s v="240"/>
        <s v="284"/>
        <s v="306"/>
        <s v="347"/>
        <s v="411"/>
        <s v="501"/>
        <s v="543"/>
        <s v="628"/>
        <s v="656"/>
        <s v="761"/>
        <s v="842"/>
        <s v="038"/>
        <s v="086"/>
        <s v="107"/>
        <s v="134"/>
        <s v="150"/>
        <s v="237"/>
        <s v="264"/>
        <s v="310"/>
        <s v="315"/>
        <s v="361"/>
        <s v="647"/>
        <s v="658"/>
        <s v="664"/>
        <s v="686"/>
        <s v="819"/>
        <s v="854"/>
        <s v="887"/>
        <s v="002"/>
        <s v="021"/>
        <s v="055"/>
        <s v="148"/>
        <s v="197"/>
        <s v="206"/>
        <s v="313"/>
        <s v="318"/>
        <s v="321"/>
        <s v="376"/>
        <s v="400"/>
        <s v="440"/>
        <s v="483"/>
        <s v="541"/>
        <s v="607"/>
        <s v="615"/>
        <s v="649"/>
        <s v="652"/>
        <s v="660"/>
        <s v="667"/>
        <s v="674"/>
        <s v="697"/>
        <s v="756"/>
        <s v="030"/>
        <s v="034"/>
        <s v="036"/>
        <s v="091"/>
        <s v="093"/>
        <s v="101"/>
        <s v="145"/>
        <s v="209"/>
        <s v="282"/>
        <s v="353"/>
        <s v="364"/>
        <s v="368"/>
        <s v="390"/>
        <s v="467"/>
        <s v="576"/>
        <s v="642"/>
        <s v="679"/>
        <s v="789"/>
        <s v="792"/>
        <s v="809"/>
        <s v="847"/>
        <s v="856"/>
        <s v="861"/>
        <s v="001"/>
        <s v="079"/>
        <s v="088"/>
        <s v="129"/>
        <s v="212"/>
        <s v="266"/>
        <s v="308"/>
        <s v="360"/>
        <s v="380"/>
        <s v="631"/>
        <m/>
      </sharedItems>
    </cacheField>
    <cacheField name="Campo15" numFmtId="0">
      <sharedItems containsBlank="1" count="26">
        <s v="1"/>
        <s v="13"/>
        <s v="15"/>
        <s v="16"/>
        <s v="17"/>
        <s v="2"/>
        <s v="4"/>
        <s v="5"/>
        <s v="7"/>
        <s v="8"/>
        <s v="9"/>
        <s v="14"/>
        <s v="19"/>
        <s v="22"/>
        <s v="3"/>
        <s v="10"/>
        <s v="18"/>
        <s v="6"/>
        <s v="11"/>
        <s v="12"/>
        <s v="21"/>
        <s v="24"/>
        <s v="20"/>
        <s v="26"/>
        <m/>
        <s v="" u="1"/>
      </sharedItems>
    </cacheField>
    <cacheField name="CuentaDeCampo6" numFmtId="0">
      <sharedItems containsString="0" containsBlank="1" containsNumber="1" containsInteger="1" minValue="1" maxValue="45745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JULIO CESAR FABRA ARRIETA" refreshedDate="43298.714538194443" createdVersion="4" refreshedVersion="6" minRefreshableVersion="3" recordCount="250">
  <cacheSource type="worksheet">
    <worksheetSource ref="P1:R251" sheet="DATOS TD"/>
  </cacheSource>
  <cacheFields count="3">
    <cacheField name="Campo9" numFmtId="0">
      <sharedItems containsMixedTypes="1" containsNumber="1" containsInteger="1" minValue="1" maxValue="895" count="250">
        <s v="001"/>
        <s v="002"/>
        <s v="004"/>
        <s v="021"/>
        <s v="030"/>
        <s v="031"/>
        <s v="034"/>
        <s v="036"/>
        <s v="038"/>
        <s v="040"/>
        <s v="042"/>
        <s v="044"/>
        <s v="045"/>
        <s v="051"/>
        <s v="055"/>
        <s v="059"/>
        <s v="079"/>
        <s v="086"/>
        <s v="088"/>
        <s v="091"/>
        <s v="093"/>
        <s v="101"/>
        <s v="107"/>
        <s v="113"/>
        <s v="120"/>
        <s v="125"/>
        <s v="129"/>
        <s v="134"/>
        <s v="138"/>
        <s v="142"/>
        <s v="145"/>
        <s v="147"/>
        <s v="148"/>
        <s v="150"/>
        <s v="154"/>
        <s v="172"/>
        <s v="190"/>
        <s v="197"/>
        <s v="206"/>
        <s v="209"/>
        <s v="212"/>
        <s v="234"/>
        <s v="237"/>
        <s v="240"/>
        <s v="250"/>
        <s v="264"/>
        <s v="266"/>
        <s v="282"/>
        <s v="284"/>
        <s v="306"/>
        <s v="308"/>
        <s v="310"/>
        <s v="313"/>
        <s v="315"/>
        <s v="318"/>
        <s v="321"/>
        <s v="347"/>
        <s v="353"/>
        <s v="360"/>
        <s v="361"/>
        <s v="364"/>
        <s v="368"/>
        <s v="376"/>
        <s v="380"/>
        <s v="390"/>
        <s v="400"/>
        <s v="411"/>
        <s v="425"/>
        <s v="440"/>
        <s v="467"/>
        <s v="475"/>
        <s v="480"/>
        <s v="483"/>
        <s v="490"/>
        <s v="495"/>
        <s v="501"/>
        <s v="541"/>
        <s v="543"/>
        <s v="576"/>
        <s v="579"/>
        <s v="585"/>
        <s v="591"/>
        <s v="604"/>
        <s v="607"/>
        <s v="615"/>
        <s v="628"/>
        <s v="631"/>
        <s v="642"/>
        <s v="647"/>
        <s v="649"/>
        <s v="652"/>
        <s v="656"/>
        <s v="658"/>
        <s v="659"/>
        <s v="660"/>
        <s v="664"/>
        <s v="665"/>
        <s v="667"/>
        <s v="670"/>
        <s v="674"/>
        <s v="679"/>
        <s v="686"/>
        <s v="690"/>
        <s v="697"/>
        <s v="736"/>
        <s v="756"/>
        <s v="761"/>
        <s v="789"/>
        <s v="790"/>
        <s v="792"/>
        <s v="809"/>
        <s v="819"/>
        <s v="837"/>
        <s v="842"/>
        <s v="847"/>
        <s v="854"/>
        <s v="856"/>
        <s v="858"/>
        <s v="861"/>
        <s v="873"/>
        <s v="885"/>
        <s v="887"/>
        <s v="890"/>
        <s v="893"/>
        <s v="895"/>
        <n v="206" u="1"/>
        <n v="440" u="1"/>
        <n v="652" u="1"/>
        <n v="34" u="1"/>
        <n v="697" u="1"/>
        <n v="59" u="1"/>
        <n v="125" u="1"/>
        <n v="36" u="1"/>
        <n v="79" u="1"/>
        <n v="172" u="1"/>
        <n v="658" u="1"/>
        <n v="858" u="1"/>
        <n v="501" u="1"/>
        <n v="38" u="1"/>
        <n v="690" u="1"/>
        <n v="761" u="1"/>
        <n v="819" u="1"/>
        <n v="890" u="1"/>
        <n v="138" u="1"/>
        <n v="209" u="1"/>
        <n v="664" u="1"/>
        <n v="40" u="1"/>
        <n v="475" u="1"/>
        <n v="42" u="1"/>
        <n v="91" u="1"/>
        <n v="541" u="1"/>
        <n v="670" u="1"/>
        <n v="154" u="1"/>
        <n v="44" u="1"/>
        <n v="120" u="1"/>
        <n v="631" u="1"/>
        <n v="2" u="1"/>
        <n v="212" u="1"/>
        <n v="310" u="1"/>
        <n v="368" u="1"/>
        <n v="579" u="1"/>
        <n v="792" u="1"/>
        <n v="284" u="1"/>
        <n v="837" u="1"/>
        <n v="313" u="1"/>
        <n v="895" u="1"/>
        <n v="107" u="1"/>
        <n v="585" u="1"/>
        <n v="656" u="1"/>
        <n v="86" u="1"/>
        <n v="400" u="1"/>
        <n v="856" u="1"/>
        <n v="604" u="1"/>
        <n v="591" u="1"/>
        <n v="649" u="1"/>
        <n v="361" u="1"/>
        <n v="390" u="1"/>
        <n v="490" u="1"/>
        <n v="21" u="1"/>
        <n v="306" u="1"/>
        <n v="264" u="1"/>
        <n v="364" u="1"/>
        <n v="642" u="1"/>
        <n v="147" u="1"/>
        <n v="842" u="1"/>
        <n v="197" u="1"/>
        <n v="380" u="1"/>
        <n v="674" u="1"/>
        <n v="887" u="1"/>
        <n v="1" u="1"/>
        <n v="480" u="1"/>
        <n v="134" u="1"/>
        <n v="790" u="1"/>
        <n v="861" u="1"/>
        <n v="467" u="1"/>
        <n v="234" u="1"/>
        <n v="425" u="1"/>
        <n v="142" u="1"/>
        <n v="893" u="1"/>
        <n v="483" u="1"/>
        <n v="667" u="1"/>
        <n v="809" u="1"/>
        <n v="150" u="1"/>
        <n v="854" u="1"/>
        <n v="93" u="1"/>
        <n v="129" u="1"/>
        <n v="628" u="1"/>
        <n v="250" u="1"/>
        <n v="315" u="1"/>
        <n v="615" u="1"/>
        <n v="686" u="1"/>
        <n v="45" u="1"/>
        <n v="660" u="1"/>
        <n v="873" u="1"/>
        <n v="576" u="1"/>
        <n v="647" u="1"/>
        <n v="789" u="1"/>
        <n v="237" u="1"/>
        <n v="360" u="1"/>
        <n v="847" u="1"/>
        <n v="101" u="1"/>
        <n v="145" u="1"/>
        <n v="318" u="1"/>
        <n v="347" u="1"/>
        <n v="679" u="1"/>
        <n v="376" u="1"/>
        <n v="321" u="1"/>
        <n v="51" u="1"/>
        <n v="543" u="1"/>
        <n v="756" u="1"/>
        <n v="30" u="1"/>
        <n v="308" u="1"/>
        <n v="885" u="1"/>
        <n v="88" u="1"/>
        <n v="190" u="1"/>
        <n v="266" u="1"/>
        <n v="659" u="1"/>
        <n v="113" u="1"/>
        <n v="240" u="1"/>
        <n v="31" u="1"/>
        <n v="148" u="1"/>
        <n v="4" u="1"/>
        <n v="282" u="1"/>
        <n v="353" u="1"/>
        <n v="495" u="1"/>
        <n v="55" u="1"/>
        <n v="607" u="1"/>
        <n v="411" u="1"/>
        <n v="665" u="1"/>
        <n v="736" u="1"/>
      </sharedItems>
    </cacheField>
    <cacheField name="Campo11" numFmtId="0">
      <sharedItems count="2">
        <s v="F"/>
        <s v="M"/>
      </sharedItems>
    </cacheField>
    <cacheField name="CuentaDeCampo2" numFmtId="0">
      <sharedItems containsSemiMixedTypes="0" containsString="0" containsNumber="1" containsInteger="1" minValue="54" maxValue="101164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JULIO CESAR FABRA ARRIETA" refreshedDate="43298.714538425927" createdVersion="4" refreshedVersion="6" minRefreshableVersion="3" recordCount="1625">
  <cacheSource type="worksheet">
    <worksheetSource ref="G1:I1626" sheet="DATOS TD"/>
  </cacheSource>
  <cacheFields count="3">
    <cacheField name="Campo20" numFmtId="0">
      <sharedItems containsMixedTypes="1" containsNumber="1" containsInteger="1" minValue="1" maxValue="895" count="250">
        <s v="001"/>
        <s v="002"/>
        <s v="004"/>
        <s v="021"/>
        <s v="030"/>
        <s v="031"/>
        <s v="034"/>
        <s v="036"/>
        <s v="038"/>
        <s v="040"/>
        <s v="042"/>
        <s v="044"/>
        <s v="045"/>
        <s v="051"/>
        <s v="055"/>
        <s v="059"/>
        <s v="079"/>
        <s v="086"/>
        <s v="088"/>
        <s v="091"/>
        <s v="093"/>
        <s v="101"/>
        <s v="107"/>
        <s v="113"/>
        <s v="120"/>
        <s v="125"/>
        <s v="129"/>
        <s v="134"/>
        <s v="138"/>
        <s v="142"/>
        <s v="145"/>
        <s v="147"/>
        <s v="148"/>
        <s v="150"/>
        <s v="154"/>
        <s v="172"/>
        <s v="190"/>
        <s v="197"/>
        <s v="206"/>
        <s v="209"/>
        <s v="212"/>
        <s v="234"/>
        <s v="237"/>
        <s v="240"/>
        <s v="250"/>
        <s v="264"/>
        <s v="266"/>
        <s v="282"/>
        <s v="284"/>
        <s v="306"/>
        <s v="308"/>
        <s v="310"/>
        <s v="313"/>
        <s v="315"/>
        <s v="318"/>
        <s v="321"/>
        <s v="347"/>
        <s v="353"/>
        <s v="360"/>
        <s v="361"/>
        <s v="364"/>
        <s v="368"/>
        <s v="376"/>
        <s v="380"/>
        <s v="390"/>
        <s v="400"/>
        <s v="411"/>
        <s v="425"/>
        <s v="440"/>
        <s v="467"/>
        <s v="475"/>
        <s v="480"/>
        <s v="483"/>
        <s v="490"/>
        <s v="495"/>
        <s v="501"/>
        <s v="541"/>
        <s v="543"/>
        <s v="576"/>
        <s v="579"/>
        <s v="585"/>
        <s v="591"/>
        <s v="604"/>
        <s v="607"/>
        <s v="615"/>
        <s v="628"/>
        <s v="631"/>
        <s v="642"/>
        <s v="647"/>
        <s v="649"/>
        <s v="652"/>
        <s v="656"/>
        <s v="658"/>
        <s v="659"/>
        <s v="660"/>
        <s v="664"/>
        <s v="665"/>
        <s v="667"/>
        <s v="670"/>
        <s v="674"/>
        <s v="679"/>
        <s v="686"/>
        <s v="690"/>
        <s v="697"/>
        <s v="736"/>
        <s v="756"/>
        <s v="761"/>
        <s v="789"/>
        <s v="790"/>
        <s v="792"/>
        <s v="809"/>
        <s v="819"/>
        <s v="837"/>
        <s v="842"/>
        <s v="847"/>
        <s v="854"/>
        <s v="856"/>
        <s v="858"/>
        <s v="861"/>
        <s v="873"/>
        <s v="885"/>
        <s v="887"/>
        <s v="890"/>
        <s v="893"/>
        <s v="895"/>
        <n v="206" u="1"/>
        <n v="440" u="1"/>
        <n v="652" u="1"/>
        <n v="34" u="1"/>
        <n v="697" u="1"/>
        <n v="59" u="1"/>
        <n v="125" u="1"/>
        <n v="36" u="1"/>
        <n v="79" u="1"/>
        <n v="172" u="1"/>
        <n v="658" u="1"/>
        <n v="858" u="1"/>
        <n v="501" u="1"/>
        <n v="38" u="1"/>
        <n v="690" u="1"/>
        <n v="761" u="1"/>
        <n v="819" u="1"/>
        <n v="890" u="1"/>
        <n v="138" u="1"/>
        <n v="209" u="1"/>
        <n v="664" u="1"/>
        <n v="40" u="1"/>
        <n v="475" u="1"/>
        <n v="42" u="1"/>
        <n v="91" u="1"/>
        <n v="541" u="1"/>
        <n v="670" u="1"/>
        <n v="154" u="1"/>
        <n v="44" u="1"/>
        <n v="120" u="1"/>
        <n v="631" u="1"/>
        <n v="2" u="1"/>
        <n v="212" u="1"/>
        <n v="310" u="1"/>
        <n v="368" u="1"/>
        <n v="579" u="1"/>
        <n v="792" u="1"/>
        <n v="284" u="1"/>
        <n v="837" u="1"/>
        <n v="313" u="1"/>
        <n v="895" u="1"/>
        <n v="107" u="1"/>
        <n v="585" u="1"/>
        <n v="656" u="1"/>
        <n v="86" u="1"/>
        <n v="400" u="1"/>
        <n v="856" u="1"/>
        <n v="604" u="1"/>
        <n v="591" u="1"/>
        <n v="649" u="1"/>
        <n v="361" u="1"/>
        <n v="390" u="1"/>
        <n v="490" u="1"/>
        <n v="21" u="1"/>
        <n v="306" u="1"/>
        <n v="264" u="1"/>
        <n v="364" u="1"/>
        <n v="642" u="1"/>
        <n v="147" u="1"/>
        <n v="842" u="1"/>
        <n v="197" u="1"/>
        <n v="380" u="1"/>
        <n v="674" u="1"/>
        <n v="887" u="1"/>
        <n v="1" u="1"/>
        <n v="480" u="1"/>
        <n v="134" u="1"/>
        <n v="790" u="1"/>
        <n v="861" u="1"/>
        <n v="467" u="1"/>
        <n v="234" u="1"/>
        <n v="425" u="1"/>
        <n v="142" u="1"/>
        <n v="893" u="1"/>
        <n v="483" u="1"/>
        <n v="667" u="1"/>
        <n v="809" u="1"/>
        <n v="150" u="1"/>
        <n v="854" u="1"/>
        <n v="93" u="1"/>
        <n v="129" u="1"/>
        <n v="628" u="1"/>
        <n v="250" u="1"/>
        <n v="315" u="1"/>
        <n v="615" u="1"/>
        <n v="686" u="1"/>
        <n v="45" u="1"/>
        <n v="660" u="1"/>
        <n v="873" u="1"/>
        <n v="576" u="1"/>
        <n v="647" u="1"/>
        <n v="789" u="1"/>
        <n v="237" u="1"/>
        <n v="360" u="1"/>
        <n v="847" u="1"/>
        <n v="101" u="1"/>
        <n v="145" u="1"/>
        <n v="318" u="1"/>
        <n v="347" u="1"/>
        <n v="679" u="1"/>
        <n v="376" u="1"/>
        <n v="321" u="1"/>
        <n v="51" u="1"/>
        <n v="543" u="1"/>
        <n v="756" u="1"/>
        <n v="30" u="1"/>
        <n v="308" u="1"/>
        <n v="885" u="1"/>
        <n v="88" u="1"/>
        <n v="190" u="1"/>
        <n v="266" u="1"/>
        <n v="659" u="1"/>
        <n v="113" u="1"/>
        <n v="240" u="1"/>
        <n v="31" u="1"/>
        <n v="148" u="1"/>
        <n v="4" u="1"/>
        <n v="282" u="1"/>
        <n v="353" u="1"/>
        <n v="495" u="1"/>
        <n v="55" u="1"/>
        <n v="607" u="1"/>
        <n v="411" u="1"/>
        <n v="665" u="1"/>
        <n v="736" u="1"/>
      </sharedItems>
    </cacheField>
    <cacheField name="cod" numFmtId="0">
      <sharedItems containsSemiMixedTypes="0" containsString="0" containsNumber="1" containsInteger="1" minValue="0" maxValue="12" count="13">
        <n v="0"/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CuentaDeCampo6" numFmtId="0">
      <sharedItems containsSemiMixedTypes="0" containsString="0" containsNumber="1" containsInteger="1" minValue="8" maxValue="22206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JULIO CESAR FABRA ARRIETA" refreshedDate="43298.714538657405" createdVersion="4" refreshedVersion="6" minRefreshableVersion="3" recordCount="1623">
  <cacheSource type="worksheet">
    <worksheetSource ref="U1:W1624" sheet="DATOS TD"/>
  </cacheSource>
  <cacheFields count="3">
    <cacheField name="Campo9" numFmtId="0">
      <sharedItems containsMixedTypes="1" containsNumber="1" containsInteger="1" minValue="1" maxValue="895" count="250">
        <s v="001"/>
        <s v="002"/>
        <s v="004"/>
        <s v="021"/>
        <s v="030"/>
        <s v="031"/>
        <s v="034"/>
        <s v="036"/>
        <s v="038"/>
        <s v="040"/>
        <s v="042"/>
        <s v="044"/>
        <s v="045"/>
        <s v="051"/>
        <s v="055"/>
        <s v="059"/>
        <s v="079"/>
        <s v="086"/>
        <s v="088"/>
        <s v="091"/>
        <s v="093"/>
        <s v="101"/>
        <s v="107"/>
        <s v="113"/>
        <s v="120"/>
        <s v="125"/>
        <s v="129"/>
        <s v="134"/>
        <s v="138"/>
        <s v="142"/>
        <s v="145"/>
        <s v="147"/>
        <s v="148"/>
        <s v="150"/>
        <s v="154"/>
        <s v="172"/>
        <s v="190"/>
        <s v="197"/>
        <s v="206"/>
        <s v="209"/>
        <s v="212"/>
        <s v="234"/>
        <s v="237"/>
        <s v="240"/>
        <s v="250"/>
        <s v="264"/>
        <s v="266"/>
        <s v="282"/>
        <s v="284"/>
        <s v="306"/>
        <s v="308"/>
        <s v="310"/>
        <s v="313"/>
        <s v="315"/>
        <s v="318"/>
        <s v="321"/>
        <s v="347"/>
        <s v="353"/>
        <s v="360"/>
        <s v="361"/>
        <s v="364"/>
        <s v="368"/>
        <s v="376"/>
        <s v="380"/>
        <s v="390"/>
        <s v="400"/>
        <s v="411"/>
        <s v="425"/>
        <s v="440"/>
        <s v="467"/>
        <s v="475"/>
        <s v="480"/>
        <s v="483"/>
        <s v="490"/>
        <s v="495"/>
        <s v="501"/>
        <s v="541"/>
        <s v="543"/>
        <s v="576"/>
        <s v="579"/>
        <s v="585"/>
        <s v="591"/>
        <s v="604"/>
        <s v="607"/>
        <s v="615"/>
        <s v="628"/>
        <s v="631"/>
        <s v="642"/>
        <s v="647"/>
        <s v="649"/>
        <s v="652"/>
        <s v="656"/>
        <s v="658"/>
        <s v="659"/>
        <s v="660"/>
        <s v="664"/>
        <s v="665"/>
        <s v="667"/>
        <s v="670"/>
        <s v="674"/>
        <s v="679"/>
        <s v="686"/>
        <s v="690"/>
        <s v="697"/>
        <s v="736"/>
        <s v="756"/>
        <s v="761"/>
        <s v="789"/>
        <s v="790"/>
        <s v="792"/>
        <s v="809"/>
        <s v="819"/>
        <s v="837"/>
        <s v="842"/>
        <s v="847"/>
        <s v="854"/>
        <s v="856"/>
        <s v="858"/>
        <s v="861"/>
        <s v="873"/>
        <s v="885"/>
        <s v="887"/>
        <s v="890"/>
        <s v="893"/>
        <s v="895"/>
        <n v="206" u="1"/>
        <n v="440" u="1"/>
        <n v="652" u="1"/>
        <n v="34" u="1"/>
        <n v="697" u="1"/>
        <n v="59" u="1"/>
        <n v="125" u="1"/>
        <n v="36" u="1"/>
        <n v="79" u="1"/>
        <n v="172" u="1"/>
        <n v="658" u="1"/>
        <n v="858" u="1"/>
        <n v="501" u="1"/>
        <n v="38" u="1"/>
        <n v="690" u="1"/>
        <n v="761" u="1"/>
        <n v="819" u="1"/>
        <n v="890" u="1"/>
        <n v="138" u="1"/>
        <n v="209" u="1"/>
        <n v="664" u="1"/>
        <n v="40" u="1"/>
        <n v="475" u="1"/>
        <n v="42" u="1"/>
        <n v="91" u="1"/>
        <n v="541" u="1"/>
        <n v="670" u="1"/>
        <n v="154" u="1"/>
        <n v="44" u="1"/>
        <n v="120" u="1"/>
        <n v="631" u="1"/>
        <n v="2" u="1"/>
        <n v="212" u="1"/>
        <n v="310" u="1"/>
        <n v="368" u="1"/>
        <n v="579" u="1"/>
        <n v="792" u="1"/>
        <n v="284" u="1"/>
        <n v="837" u="1"/>
        <n v="313" u="1"/>
        <n v="895" u="1"/>
        <n v="107" u="1"/>
        <n v="585" u="1"/>
        <n v="656" u="1"/>
        <n v="86" u="1"/>
        <n v="400" u="1"/>
        <n v="856" u="1"/>
        <n v="604" u="1"/>
        <n v="591" u="1"/>
        <n v="649" u="1"/>
        <n v="361" u="1"/>
        <n v="390" u="1"/>
        <n v="490" u="1"/>
        <n v="21" u="1"/>
        <n v="306" u="1"/>
        <n v="264" u="1"/>
        <n v="364" u="1"/>
        <n v="642" u="1"/>
        <n v="147" u="1"/>
        <n v="842" u="1"/>
        <n v="197" u="1"/>
        <n v="380" u="1"/>
        <n v="674" u="1"/>
        <n v="887" u="1"/>
        <n v="1" u="1"/>
        <n v="480" u="1"/>
        <n v="134" u="1"/>
        <n v="790" u="1"/>
        <n v="861" u="1"/>
        <n v="467" u="1"/>
        <n v="234" u="1"/>
        <n v="425" u="1"/>
        <n v="142" u="1"/>
        <n v="893" u="1"/>
        <n v="483" u="1"/>
        <n v="667" u="1"/>
        <n v="809" u="1"/>
        <n v="150" u="1"/>
        <n v="854" u="1"/>
        <n v="93" u="1"/>
        <n v="129" u="1"/>
        <n v="628" u="1"/>
        <n v="250" u="1"/>
        <n v="315" u="1"/>
        <n v="615" u="1"/>
        <n v="686" u="1"/>
        <n v="45" u="1"/>
        <n v="660" u="1"/>
        <n v="873" u="1"/>
        <n v="576" u="1"/>
        <n v="647" u="1"/>
        <n v="789" u="1"/>
        <n v="237" u="1"/>
        <n v="360" u="1"/>
        <n v="847" u="1"/>
        <n v="101" u="1"/>
        <n v="145" u="1"/>
        <n v="318" u="1"/>
        <n v="347" u="1"/>
        <n v="679" u="1"/>
        <n v="376" u="1"/>
        <n v="321" u="1"/>
        <n v="51" u="1"/>
        <n v="543" u="1"/>
        <n v="756" u="1"/>
        <n v="30" u="1"/>
        <n v="308" u="1"/>
        <n v="885" u="1"/>
        <n v="88" u="1"/>
        <n v="190" u="1"/>
        <n v="266" u="1"/>
        <n v="659" u="1"/>
        <n v="113" u="1"/>
        <n v="240" u="1"/>
        <n v="31" u="1"/>
        <n v="148" u="1"/>
        <n v="4" u="1"/>
        <n v="282" u="1"/>
        <n v="353" u="1"/>
        <n v="495" u="1"/>
        <n v="55" u="1"/>
        <n v="607" u="1"/>
        <n v="411" u="1"/>
        <n v="665" u="1"/>
        <n v="736" u="1"/>
      </sharedItems>
    </cacheField>
    <cacheField name="Grupo_edad" numFmtId="0">
      <sharedItems containsSemiMixedTypes="0" containsString="0" containsNumber="1" containsInteger="1" minValue="0" maxValue="12" count="13">
        <n v="0"/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CuentaDeCampo2" numFmtId="0">
      <sharedItems containsSemiMixedTypes="0" containsString="0" containsNumber="1" containsInteger="1" minValue="1" maxValue="84280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freshedBy="JULIO CESAR FABRA ARRIETA" refreshedDate="43298.714538888889" createdVersion="6" refreshedVersion="6" minRefreshableVersion="3" recordCount="338">
  <cacheSource type="worksheet">
    <worksheetSource ref="Z1:AB339" sheet="DATOS TD"/>
  </cacheSource>
  <cacheFields count="3">
    <cacheField name="Campo9" numFmtId="0">
      <sharedItems containsBlank="1" count="126">
        <s v="001"/>
        <s v="002"/>
        <s v="004"/>
        <s v="021"/>
        <s v="030"/>
        <s v="031"/>
        <s v="034"/>
        <s v="036"/>
        <s v="038"/>
        <s v="040"/>
        <s v="042"/>
        <s v="044"/>
        <s v="045"/>
        <s v="051"/>
        <s v="055"/>
        <s v="059"/>
        <s v="079"/>
        <s v="086"/>
        <s v="088"/>
        <s v="091"/>
        <s v="093"/>
        <s v="101"/>
        <s v="107"/>
        <s v="113"/>
        <s v="120"/>
        <s v="125"/>
        <s v="129"/>
        <s v="134"/>
        <s v="138"/>
        <s v="142"/>
        <s v="145"/>
        <s v="147"/>
        <s v="148"/>
        <s v="150"/>
        <s v="154"/>
        <s v="172"/>
        <s v="190"/>
        <s v="197"/>
        <s v="206"/>
        <s v="209"/>
        <s v="212"/>
        <s v="234"/>
        <s v="237"/>
        <s v="240"/>
        <s v="250"/>
        <s v="264"/>
        <s v="266"/>
        <s v="282"/>
        <s v="284"/>
        <s v="306"/>
        <s v="308"/>
        <s v="310"/>
        <s v="313"/>
        <s v="315"/>
        <s v="318"/>
        <s v="321"/>
        <s v="347"/>
        <s v="353"/>
        <s v="360"/>
        <s v="361"/>
        <s v="364"/>
        <s v="368"/>
        <s v="376"/>
        <s v="380"/>
        <s v="390"/>
        <s v="400"/>
        <s v="411"/>
        <s v="425"/>
        <s v="440"/>
        <s v="467"/>
        <s v="475"/>
        <s v="480"/>
        <s v="483"/>
        <s v="490"/>
        <s v="495"/>
        <s v="501"/>
        <s v="541"/>
        <s v="543"/>
        <s v="576"/>
        <s v="579"/>
        <s v="585"/>
        <s v="591"/>
        <s v="604"/>
        <s v="607"/>
        <s v="615"/>
        <s v="628"/>
        <s v="631"/>
        <s v="642"/>
        <s v="647"/>
        <s v="649"/>
        <s v="652"/>
        <s v="656"/>
        <s v="658"/>
        <s v="659"/>
        <s v="660"/>
        <s v="664"/>
        <s v="665"/>
        <s v="667"/>
        <s v="670"/>
        <s v="674"/>
        <s v="679"/>
        <s v="686"/>
        <s v="690"/>
        <s v="697"/>
        <s v="736"/>
        <s v="756"/>
        <s v="761"/>
        <s v="789"/>
        <s v="790"/>
        <s v="792"/>
        <s v="809"/>
        <s v="819"/>
        <s v="837"/>
        <s v="842"/>
        <s v="847"/>
        <s v="854"/>
        <s v="856"/>
        <s v="858"/>
        <s v="861"/>
        <s v="873"/>
        <s v="885"/>
        <s v="887"/>
        <s v="890"/>
        <s v="893"/>
        <s v="895"/>
        <m u="1"/>
      </sharedItems>
    </cacheField>
    <cacheField name="Campo12" numFmtId="0">
      <sharedItems containsBlank="1" count="4">
        <s v="A"/>
        <s v="B"/>
        <s v="C"/>
        <m u="1"/>
      </sharedItems>
    </cacheField>
    <cacheField name="CuentaDeCampo2" numFmtId="0">
      <sharedItems containsSemiMixedTypes="0" containsString="0" containsNumber="1" containsInteger="1" minValue="1" maxValue="113035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954">
  <r>
    <x v="0"/>
    <x v="0"/>
    <x v="0"/>
    <x v="0"/>
    <n v="5030"/>
  </r>
  <r>
    <x v="0"/>
    <x v="0"/>
    <x v="0"/>
    <x v="1"/>
    <n v="201116"/>
  </r>
  <r>
    <x v="0"/>
    <x v="0"/>
    <x v="1"/>
    <x v="0"/>
    <n v="4074"/>
  </r>
  <r>
    <x v="0"/>
    <x v="0"/>
    <x v="1"/>
    <x v="1"/>
    <n v="172511"/>
  </r>
  <r>
    <x v="0"/>
    <x v="1"/>
    <x v="0"/>
    <x v="0"/>
    <n v="1145"/>
  </r>
  <r>
    <x v="0"/>
    <x v="1"/>
    <x v="0"/>
    <x v="1"/>
    <n v="40678"/>
  </r>
  <r>
    <x v="0"/>
    <x v="1"/>
    <x v="1"/>
    <x v="0"/>
    <n v="1083"/>
  </r>
  <r>
    <x v="0"/>
    <x v="1"/>
    <x v="1"/>
    <x v="1"/>
    <n v="39183"/>
  </r>
  <r>
    <x v="0"/>
    <x v="2"/>
    <x v="0"/>
    <x v="0"/>
    <n v="45"/>
  </r>
  <r>
    <x v="0"/>
    <x v="2"/>
    <x v="0"/>
    <x v="1"/>
    <n v="4560"/>
  </r>
  <r>
    <x v="0"/>
    <x v="2"/>
    <x v="1"/>
    <x v="0"/>
    <n v="49"/>
  </r>
  <r>
    <x v="0"/>
    <x v="2"/>
    <x v="1"/>
    <x v="1"/>
    <n v="4660"/>
  </r>
  <r>
    <x v="0"/>
    <x v="3"/>
    <x v="0"/>
    <x v="0"/>
    <n v="2822"/>
  </r>
  <r>
    <x v="0"/>
    <x v="3"/>
    <x v="0"/>
    <x v="1"/>
    <n v="71663"/>
  </r>
  <r>
    <x v="0"/>
    <x v="3"/>
    <x v="1"/>
    <x v="0"/>
    <n v="1933"/>
  </r>
  <r>
    <x v="0"/>
    <x v="3"/>
    <x v="1"/>
    <x v="1"/>
    <n v="54894"/>
  </r>
  <r>
    <x v="1"/>
    <x v="0"/>
    <x v="0"/>
    <x v="0"/>
    <n v="2134"/>
  </r>
  <r>
    <x v="1"/>
    <x v="0"/>
    <x v="0"/>
    <x v="1"/>
    <n v="1214"/>
  </r>
  <r>
    <x v="1"/>
    <x v="0"/>
    <x v="1"/>
    <x v="0"/>
    <n v="2389"/>
  </r>
  <r>
    <x v="1"/>
    <x v="0"/>
    <x v="1"/>
    <x v="1"/>
    <n v="1045"/>
  </r>
  <r>
    <x v="1"/>
    <x v="1"/>
    <x v="0"/>
    <x v="0"/>
    <n v="1025"/>
  </r>
  <r>
    <x v="1"/>
    <x v="1"/>
    <x v="0"/>
    <x v="1"/>
    <n v="435"/>
  </r>
  <r>
    <x v="1"/>
    <x v="1"/>
    <x v="1"/>
    <x v="0"/>
    <n v="1242"/>
  </r>
  <r>
    <x v="1"/>
    <x v="1"/>
    <x v="1"/>
    <x v="1"/>
    <n v="376"/>
  </r>
  <r>
    <x v="1"/>
    <x v="2"/>
    <x v="0"/>
    <x v="0"/>
    <n v="1"/>
  </r>
  <r>
    <x v="1"/>
    <x v="2"/>
    <x v="0"/>
    <x v="1"/>
    <n v="1"/>
  </r>
  <r>
    <x v="1"/>
    <x v="2"/>
    <x v="1"/>
    <x v="0"/>
    <n v="5"/>
  </r>
  <r>
    <x v="1"/>
    <x v="2"/>
    <x v="1"/>
    <x v="1"/>
    <n v="1"/>
  </r>
  <r>
    <x v="1"/>
    <x v="3"/>
    <x v="0"/>
    <x v="0"/>
    <n v="1039"/>
  </r>
  <r>
    <x v="1"/>
    <x v="3"/>
    <x v="0"/>
    <x v="1"/>
    <n v="388"/>
  </r>
  <r>
    <x v="1"/>
    <x v="3"/>
    <x v="1"/>
    <x v="0"/>
    <n v="1053"/>
  </r>
  <r>
    <x v="1"/>
    <x v="3"/>
    <x v="1"/>
    <x v="1"/>
    <n v="348"/>
  </r>
  <r>
    <x v="2"/>
    <x v="0"/>
    <x v="0"/>
    <x v="0"/>
    <n v="1"/>
  </r>
  <r>
    <x v="2"/>
    <x v="0"/>
    <x v="0"/>
    <x v="1"/>
    <n v="1"/>
  </r>
  <r>
    <x v="2"/>
    <x v="0"/>
    <x v="1"/>
    <x v="0"/>
    <n v="1"/>
  </r>
  <r>
    <x v="2"/>
    <x v="0"/>
    <x v="0"/>
    <x v="0"/>
    <n v="247"/>
  </r>
  <r>
    <x v="2"/>
    <x v="0"/>
    <x v="0"/>
    <x v="1"/>
    <n v="93"/>
  </r>
  <r>
    <x v="2"/>
    <x v="0"/>
    <x v="1"/>
    <x v="0"/>
    <n v="292"/>
  </r>
  <r>
    <x v="2"/>
    <x v="0"/>
    <x v="1"/>
    <x v="1"/>
    <n v="95"/>
  </r>
  <r>
    <x v="2"/>
    <x v="1"/>
    <x v="0"/>
    <x v="0"/>
    <n v="110"/>
  </r>
  <r>
    <x v="2"/>
    <x v="1"/>
    <x v="0"/>
    <x v="1"/>
    <n v="44"/>
  </r>
  <r>
    <x v="2"/>
    <x v="1"/>
    <x v="1"/>
    <x v="0"/>
    <n v="129"/>
  </r>
  <r>
    <x v="2"/>
    <x v="1"/>
    <x v="1"/>
    <x v="1"/>
    <n v="50"/>
  </r>
  <r>
    <x v="2"/>
    <x v="2"/>
    <x v="0"/>
    <x v="0"/>
    <n v="1"/>
  </r>
  <r>
    <x v="2"/>
    <x v="2"/>
    <x v="1"/>
    <x v="0"/>
    <n v="1"/>
  </r>
  <r>
    <x v="2"/>
    <x v="3"/>
    <x v="0"/>
    <x v="0"/>
    <n v="107"/>
  </r>
  <r>
    <x v="2"/>
    <x v="3"/>
    <x v="0"/>
    <x v="1"/>
    <n v="54"/>
  </r>
  <r>
    <x v="2"/>
    <x v="3"/>
    <x v="1"/>
    <x v="0"/>
    <n v="105"/>
  </r>
  <r>
    <x v="2"/>
    <x v="3"/>
    <x v="1"/>
    <x v="1"/>
    <n v="57"/>
  </r>
  <r>
    <x v="3"/>
    <x v="0"/>
    <x v="0"/>
    <x v="1"/>
    <n v="3"/>
  </r>
  <r>
    <x v="3"/>
    <x v="0"/>
    <x v="0"/>
    <x v="0"/>
    <n v="184"/>
  </r>
  <r>
    <x v="3"/>
    <x v="0"/>
    <x v="0"/>
    <x v="1"/>
    <n v="203"/>
  </r>
  <r>
    <x v="3"/>
    <x v="0"/>
    <x v="1"/>
    <x v="0"/>
    <n v="209"/>
  </r>
  <r>
    <x v="3"/>
    <x v="0"/>
    <x v="1"/>
    <x v="1"/>
    <n v="196"/>
  </r>
  <r>
    <x v="3"/>
    <x v="1"/>
    <x v="0"/>
    <x v="0"/>
    <n v="28"/>
  </r>
  <r>
    <x v="3"/>
    <x v="1"/>
    <x v="0"/>
    <x v="1"/>
    <n v="90"/>
  </r>
  <r>
    <x v="3"/>
    <x v="1"/>
    <x v="1"/>
    <x v="0"/>
    <n v="35"/>
  </r>
  <r>
    <x v="3"/>
    <x v="1"/>
    <x v="1"/>
    <x v="1"/>
    <n v="80"/>
  </r>
  <r>
    <x v="3"/>
    <x v="2"/>
    <x v="0"/>
    <x v="0"/>
    <n v="1"/>
  </r>
  <r>
    <x v="3"/>
    <x v="2"/>
    <x v="0"/>
    <x v="1"/>
    <n v="2"/>
  </r>
  <r>
    <x v="3"/>
    <x v="2"/>
    <x v="1"/>
    <x v="0"/>
    <n v="1"/>
  </r>
  <r>
    <x v="3"/>
    <x v="3"/>
    <x v="0"/>
    <x v="0"/>
    <n v="633"/>
  </r>
  <r>
    <x v="3"/>
    <x v="3"/>
    <x v="0"/>
    <x v="1"/>
    <n v="382"/>
  </r>
  <r>
    <x v="3"/>
    <x v="3"/>
    <x v="1"/>
    <x v="0"/>
    <n v="626"/>
  </r>
  <r>
    <x v="3"/>
    <x v="3"/>
    <x v="1"/>
    <x v="1"/>
    <n v="316"/>
  </r>
  <r>
    <x v="4"/>
    <x v="0"/>
    <x v="0"/>
    <x v="0"/>
    <n v="3"/>
  </r>
  <r>
    <x v="4"/>
    <x v="0"/>
    <x v="0"/>
    <x v="1"/>
    <n v="6"/>
  </r>
  <r>
    <x v="4"/>
    <x v="0"/>
    <x v="1"/>
    <x v="0"/>
    <n v="1"/>
  </r>
  <r>
    <x v="4"/>
    <x v="0"/>
    <x v="1"/>
    <x v="1"/>
    <n v="2"/>
  </r>
  <r>
    <x v="4"/>
    <x v="0"/>
    <x v="0"/>
    <x v="0"/>
    <n v="1408"/>
  </r>
  <r>
    <x v="4"/>
    <x v="0"/>
    <x v="0"/>
    <x v="1"/>
    <n v="1992"/>
  </r>
  <r>
    <x v="4"/>
    <x v="0"/>
    <x v="1"/>
    <x v="0"/>
    <n v="1068"/>
  </r>
  <r>
    <x v="4"/>
    <x v="0"/>
    <x v="1"/>
    <x v="1"/>
    <n v="1921"/>
  </r>
  <r>
    <x v="4"/>
    <x v="1"/>
    <x v="0"/>
    <x v="0"/>
    <n v="617"/>
  </r>
  <r>
    <x v="4"/>
    <x v="1"/>
    <x v="0"/>
    <x v="1"/>
    <n v="915"/>
  </r>
  <r>
    <x v="4"/>
    <x v="1"/>
    <x v="1"/>
    <x v="0"/>
    <n v="494"/>
  </r>
  <r>
    <x v="4"/>
    <x v="1"/>
    <x v="1"/>
    <x v="1"/>
    <n v="782"/>
  </r>
  <r>
    <x v="4"/>
    <x v="2"/>
    <x v="0"/>
    <x v="1"/>
    <n v="1"/>
  </r>
  <r>
    <x v="4"/>
    <x v="2"/>
    <x v="1"/>
    <x v="0"/>
    <n v="1"/>
  </r>
  <r>
    <x v="4"/>
    <x v="2"/>
    <x v="1"/>
    <x v="1"/>
    <n v="3"/>
  </r>
  <r>
    <x v="4"/>
    <x v="3"/>
    <x v="0"/>
    <x v="0"/>
    <n v="202"/>
  </r>
  <r>
    <x v="4"/>
    <x v="3"/>
    <x v="0"/>
    <x v="1"/>
    <n v="259"/>
  </r>
  <r>
    <x v="4"/>
    <x v="3"/>
    <x v="1"/>
    <x v="0"/>
    <n v="145"/>
  </r>
  <r>
    <x v="4"/>
    <x v="3"/>
    <x v="1"/>
    <x v="1"/>
    <n v="188"/>
  </r>
  <r>
    <x v="5"/>
    <x v="0"/>
    <x v="0"/>
    <x v="0"/>
    <n v="2679"/>
  </r>
  <r>
    <x v="5"/>
    <x v="0"/>
    <x v="0"/>
    <x v="1"/>
    <n v="2401"/>
  </r>
  <r>
    <x v="5"/>
    <x v="0"/>
    <x v="1"/>
    <x v="0"/>
    <n v="2931"/>
  </r>
  <r>
    <x v="5"/>
    <x v="0"/>
    <x v="1"/>
    <x v="1"/>
    <n v="2272"/>
  </r>
  <r>
    <x v="5"/>
    <x v="1"/>
    <x v="0"/>
    <x v="0"/>
    <n v="643"/>
  </r>
  <r>
    <x v="5"/>
    <x v="1"/>
    <x v="0"/>
    <x v="1"/>
    <n v="783"/>
  </r>
  <r>
    <x v="5"/>
    <x v="1"/>
    <x v="1"/>
    <x v="0"/>
    <n v="746"/>
  </r>
  <r>
    <x v="5"/>
    <x v="1"/>
    <x v="1"/>
    <x v="1"/>
    <n v="675"/>
  </r>
  <r>
    <x v="5"/>
    <x v="2"/>
    <x v="0"/>
    <x v="0"/>
    <n v="1"/>
  </r>
  <r>
    <x v="5"/>
    <x v="2"/>
    <x v="0"/>
    <x v="1"/>
    <n v="24"/>
  </r>
  <r>
    <x v="5"/>
    <x v="2"/>
    <x v="1"/>
    <x v="0"/>
    <n v="2"/>
  </r>
  <r>
    <x v="5"/>
    <x v="2"/>
    <x v="1"/>
    <x v="1"/>
    <n v="14"/>
  </r>
  <r>
    <x v="5"/>
    <x v="3"/>
    <x v="0"/>
    <x v="0"/>
    <n v="910"/>
  </r>
  <r>
    <x v="5"/>
    <x v="3"/>
    <x v="0"/>
    <x v="1"/>
    <n v="1119"/>
  </r>
  <r>
    <x v="5"/>
    <x v="3"/>
    <x v="1"/>
    <x v="0"/>
    <n v="768"/>
  </r>
  <r>
    <x v="5"/>
    <x v="3"/>
    <x v="1"/>
    <x v="1"/>
    <n v="816"/>
  </r>
  <r>
    <x v="6"/>
    <x v="0"/>
    <x v="0"/>
    <x v="0"/>
    <n v="2803"/>
  </r>
  <r>
    <x v="6"/>
    <x v="0"/>
    <x v="0"/>
    <x v="1"/>
    <n v="4789"/>
  </r>
  <r>
    <x v="6"/>
    <x v="0"/>
    <x v="1"/>
    <x v="0"/>
    <n v="3083"/>
  </r>
  <r>
    <x v="6"/>
    <x v="0"/>
    <x v="1"/>
    <x v="1"/>
    <n v="4605"/>
  </r>
  <r>
    <x v="6"/>
    <x v="1"/>
    <x v="0"/>
    <x v="0"/>
    <n v="3591"/>
  </r>
  <r>
    <x v="6"/>
    <x v="1"/>
    <x v="0"/>
    <x v="1"/>
    <n v="1583"/>
  </r>
  <r>
    <x v="6"/>
    <x v="1"/>
    <x v="1"/>
    <x v="0"/>
    <n v="4055"/>
  </r>
  <r>
    <x v="6"/>
    <x v="1"/>
    <x v="1"/>
    <x v="1"/>
    <n v="1486"/>
  </r>
  <r>
    <x v="6"/>
    <x v="2"/>
    <x v="0"/>
    <x v="0"/>
    <n v="6"/>
  </r>
  <r>
    <x v="6"/>
    <x v="2"/>
    <x v="0"/>
    <x v="1"/>
    <n v="6"/>
  </r>
  <r>
    <x v="6"/>
    <x v="2"/>
    <x v="1"/>
    <x v="0"/>
    <n v="5"/>
  </r>
  <r>
    <x v="6"/>
    <x v="2"/>
    <x v="1"/>
    <x v="1"/>
    <n v="7"/>
  </r>
  <r>
    <x v="6"/>
    <x v="3"/>
    <x v="0"/>
    <x v="0"/>
    <n v="839"/>
  </r>
  <r>
    <x v="6"/>
    <x v="3"/>
    <x v="0"/>
    <x v="1"/>
    <n v="633"/>
  </r>
  <r>
    <x v="6"/>
    <x v="3"/>
    <x v="1"/>
    <x v="0"/>
    <n v="748"/>
  </r>
  <r>
    <x v="6"/>
    <x v="3"/>
    <x v="1"/>
    <x v="1"/>
    <n v="555"/>
  </r>
  <r>
    <x v="7"/>
    <x v="0"/>
    <x v="0"/>
    <x v="0"/>
    <n v="6"/>
  </r>
  <r>
    <x v="7"/>
    <x v="0"/>
    <x v="0"/>
    <x v="1"/>
    <n v="7"/>
  </r>
  <r>
    <x v="7"/>
    <x v="0"/>
    <x v="1"/>
    <x v="0"/>
    <n v="7"/>
  </r>
  <r>
    <x v="7"/>
    <x v="0"/>
    <x v="1"/>
    <x v="1"/>
    <n v="11"/>
  </r>
  <r>
    <x v="7"/>
    <x v="0"/>
    <x v="0"/>
    <x v="0"/>
    <n v="338"/>
  </r>
  <r>
    <x v="7"/>
    <x v="0"/>
    <x v="0"/>
    <x v="1"/>
    <n v="527"/>
  </r>
  <r>
    <x v="7"/>
    <x v="0"/>
    <x v="1"/>
    <x v="0"/>
    <n v="272"/>
  </r>
  <r>
    <x v="7"/>
    <x v="0"/>
    <x v="1"/>
    <x v="1"/>
    <n v="473"/>
  </r>
  <r>
    <x v="7"/>
    <x v="1"/>
    <x v="0"/>
    <x v="0"/>
    <n v="205"/>
  </r>
  <r>
    <x v="7"/>
    <x v="1"/>
    <x v="0"/>
    <x v="1"/>
    <n v="157"/>
  </r>
  <r>
    <x v="7"/>
    <x v="1"/>
    <x v="1"/>
    <x v="0"/>
    <n v="169"/>
  </r>
  <r>
    <x v="7"/>
    <x v="1"/>
    <x v="1"/>
    <x v="1"/>
    <n v="148"/>
  </r>
  <r>
    <x v="7"/>
    <x v="2"/>
    <x v="0"/>
    <x v="0"/>
    <n v="1"/>
  </r>
  <r>
    <x v="7"/>
    <x v="2"/>
    <x v="0"/>
    <x v="1"/>
    <n v="9"/>
  </r>
  <r>
    <x v="7"/>
    <x v="2"/>
    <x v="1"/>
    <x v="0"/>
    <n v="1"/>
  </r>
  <r>
    <x v="7"/>
    <x v="2"/>
    <x v="1"/>
    <x v="1"/>
    <n v="4"/>
  </r>
  <r>
    <x v="7"/>
    <x v="3"/>
    <x v="0"/>
    <x v="0"/>
    <n v="92"/>
  </r>
  <r>
    <x v="7"/>
    <x v="3"/>
    <x v="0"/>
    <x v="1"/>
    <n v="139"/>
  </r>
  <r>
    <x v="7"/>
    <x v="3"/>
    <x v="1"/>
    <x v="0"/>
    <n v="74"/>
  </r>
  <r>
    <x v="7"/>
    <x v="3"/>
    <x v="1"/>
    <x v="1"/>
    <n v="90"/>
  </r>
  <r>
    <x v="8"/>
    <x v="0"/>
    <x v="0"/>
    <x v="0"/>
    <n v="1762"/>
  </r>
  <r>
    <x v="8"/>
    <x v="0"/>
    <x v="0"/>
    <x v="1"/>
    <n v="425"/>
  </r>
  <r>
    <x v="8"/>
    <x v="0"/>
    <x v="1"/>
    <x v="0"/>
    <n v="1838"/>
  </r>
  <r>
    <x v="8"/>
    <x v="0"/>
    <x v="1"/>
    <x v="1"/>
    <n v="419"/>
  </r>
  <r>
    <x v="8"/>
    <x v="1"/>
    <x v="0"/>
    <x v="0"/>
    <n v="903"/>
  </r>
  <r>
    <x v="8"/>
    <x v="1"/>
    <x v="0"/>
    <x v="1"/>
    <n v="181"/>
  </r>
  <r>
    <x v="8"/>
    <x v="1"/>
    <x v="1"/>
    <x v="0"/>
    <n v="930"/>
  </r>
  <r>
    <x v="8"/>
    <x v="1"/>
    <x v="1"/>
    <x v="1"/>
    <n v="139"/>
  </r>
  <r>
    <x v="8"/>
    <x v="2"/>
    <x v="0"/>
    <x v="0"/>
    <n v="38"/>
  </r>
  <r>
    <x v="8"/>
    <x v="2"/>
    <x v="0"/>
    <x v="1"/>
    <n v="6"/>
  </r>
  <r>
    <x v="8"/>
    <x v="2"/>
    <x v="1"/>
    <x v="0"/>
    <n v="57"/>
  </r>
  <r>
    <x v="8"/>
    <x v="2"/>
    <x v="1"/>
    <x v="1"/>
    <n v="4"/>
  </r>
  <r>
    <x v="8"/>
    <x v="3"/>
    <x v="0"/>
    <x v="0"/>
    <n v="928"/>
  </r>
  <r>
    <x v="8"/>
    <x v="3"/>
    <x v="0"/>
    <x v="1"/>
    <n v="169"/>
  </r>
  <r>
    <x v="8"/>
    <x v="3"/>
    <x v="1"/>
    <x v="0"/>
    <n v="845"/>
  </r>
  <r>
    <x v="8"/>
    <x v="3"/>
    <x v="1"/>
    <x v="1"/>
    <n v="114"/>
  </r>
  <r>
    <x v="9"/>
    <x v="0"/>
    <x v="0"/>
    <x v="0"/>
    <n v="1"/>
  </r>
  <r>
    <x v="9"/>
    <x v="0"/>
    <x v="1"/>
    <x v="0"/>
    <n v="1"/>
  </r>
  <r>
    <x v="9"/>
    <x v="0"/>
    <x v="0"/>
    <x v="0"/>
    <n v="2164"/>
  </r>
  <r>
    <x v="9"/>
    <x v="0"/>
    <x v="0"/>
    <x v="1"/>
    <n v="1483"/>
  </r>
  <r>
    <x v="9"/>
    <x v="0"/>
    <x v="1"/>
    <x v="0"/>
    <n v="2746"/>
  </r>
  <r>
    <x v="9"/>
    <x v="0"/>
    <x v="1"/>
    <x v="1"/>
    <n v="1423"/>
  </r>
  <r>
    <x v="9"/>
    <x v="1"/>
    <x v="0"/>
    <x v="0"/>
    <n v="175"/>
  </r>
  <r>
    <x v="9"/>
    <x v="1"/>
    <x v="0"/>
    <x v="1"/>
    <n v="345"/>
  </r>
  <r>
    <x v="9"/>
    <x v="1"/>
    <x v="1"/>
    <x v="0"/>
    <n v="219"/>
  </r>
  <r>
    <x v="9"/>
    <x v="1"/>
    <x v="1"/>
    <x v="1"/>
    <n v="354"/>
  </r>
  <r>
    <x v="9"/>
    <x v="2"/>
    <x v="0"/>
    <x v="1"/>
    <n v="6"/>
  </r>
  <r>
    <x v="9"/>
    <x v="2"/>
    <x v="1"/>
    <x v="1"/>
    <n v="7"/>
  </r>
  <r>
    <x v="9"/>
    <x v="3"/>
    <x v="0"/>
    <x v="0"/>
    <n v="1654"/>
  </r>
  <r>
    <x v="9"/>
    <x v="3"/>
    <x v="0"/>
    <x v="1"/>
    <n v="791"/>
  </r>
  <r>
    <x v="9"/>
    <x v="3"/>
    <x v="1"/>
    <x v="0"/>
    <n v="1763"/>
  </r>
  <r>
    <x v="9"/>
    <x v="3"/>
    <x v="1"/>
    <x v="1"/>
    <n v="781"/>
  </r>
  <r>
    <x v="10"/>
    <x v="0"/>
    <x v="1"/>
    <x v="0"/>
    <n v="1"/>
  </r>
  <r>
    <x v="10"/>
    <x v="0"/>
    <x v="0"/>
    <x v="0"/>
    <n v="2842"/>
  </r>
  <r>
    <x v="10"/>
    <x v="0"/>
    <x v="0"/>
    <x v="1"/>
    <n v="3147"/>
  </r>
  <r>
    <x v="10"/>
    <x v="0"/>
    <x v="1"/>
    <x v="0"/>
    <n v="3134"/>
  </r>
  <r>
    <x v="10"/>
    <x v="0"/>
    <x v="1"/>
    <x v="1"/>
    <n v="3024"/>
  </r>
  <r>
    <x v="10"/>
    <x v="1"/>
    <x v="0"/>
    <x v="0"/>
    <n v="481"/>
  </r>
  <r>
    <x v="10"/>
    <x v="1"/>
    <x v="0"/>
    <x v="1"/>
    <n v="1045"/>
  </r>
  <r>
    <x v="10"/>
    <x v="1"/>
    <x v="1"/>
    <x v="0"/>
    <n v="536"/>
  </r>
  <r>
    <x v="10"/>
    <x v="1"/>
    <x v="1"/>
    <x v="1"/>
    <n v="931"/>
  </r>
  <r>
    <x v="10"/>
    <x v="2"/>
    <x v="0"/>
    <x v="0"/>
    <n v="5"/>
  </r>
  <r>
    <x v="10"/>
    <x v="2"/>
    <x v="0"/>
    <x v="1"/>
    <n v="18"/>
  </r>
  <r>
    <x v="10"/>
    <x v="2"/>
    <x v="1"/>
    <x v="0"/>
    <n v="2"/>
  </r>
  <r>
    <x v="10"/>
    <x v="2"/>
    <x v="1"/>
    <x v="1"/>
    <n v="12"/>
  </r>
  <r>
    <x v="10"/>
    <x v="3"/>
    <x v="0"/>
    <x v="0"/>
    <n v="366"/>
  </r>
  <r>
    <x v="10"/>
    <x v="3"/>
    <x v="0"/>
    <x v="1"/>
    <n v="539"/>
  </r>
  <r>
    <x v="10"/>
    <x v="3"/>
    <x v="1"/>
    <x v="0"/>
    <n v="282"/>
  </r>
  <r>
    <x v="10"/>
    <x v="3"/>
    <x v="1"/>
    <x v="1"/>
    <n v="455"/>
  </r>
  <r>
    <x v="11"/>
    <x v="0"/>
    <x v="0"/>
    <x v="0"/>
    <n v="1266"/>
  </r>
  <r>
    <x v="11"/>
    <x v="0"/>
    <x v="0"/>
    <x v="1"/>
    <n v="343"/>
  </r>
  <r>
    <x v="11"/>
    <x v="0"/>
    <x v="1"/>
    <x v="0"/>
    <n v="1414"/>
  </r>
  <r>
    <x v="11"/>
    <x v="0"/>
    <x v="1"/>
    <x v="1"/>
    <n v="311"/>
  </r>
  <r>
    <x v="11"/>
    <x v="1"/>
    <x v="0"/>
    <x v="0"/>
    <n v="290"/>
  </r>
  <r>
    <x v="11"/>
    <x v="1"/>
    <x v="0"/>
    <x v="1"/>
    <n v="70"/>
  </r>
  <r>
    <x v="11"/>
    <x v="1"/>
    <x v="1"/>
    <x v="0"/>
    <n v="341"/>
  </r>
  <r>
    <x v="11"/>
    <x v="1"/>
    <x v="1"/>
    <x v="1"/>
    <n v="70"/>
  </r>
  <r>
    <x v="11"/>
    <x v="3"/>
    <x v="0"/>
    <x v="0"/>
    <n v="532"/>
  </r>
  <r>
    <x v="11"/>
    <x v="3"/>
    <x v="0"/>
    <x v="1"/>
    <n v="143"/>
  </r>
  <r>
    <x v="11"/>
    <x v="3"/>
    <x v="1"/>
    <x v="0"/>
    <n v="527"/>
  </r>
  <r>
    <x v="11"/>
    <x v="3"/>
    <x v="1"/>
    <x v="1"/>
    <n v="141"/>
  </r>
  <r>
    <x v="12"/>
    <x v="0"/>
    <x v="0"/>
    <x v="0"/>
    <n v="2669"/>
  </r>
  <r>
    <x v="12"/>
    <x v="0"/>
    <x v="0"/>
    <x v="1"/>
    <n v="17355"/>
  </r>
  <r>
    <x v="12"/>
    <x v="0"/>
    <x v="1"/>
    <x v="0"/>
    <n v="2460"/>
  </r>
  <r>
    <x v="12"/>
    <x v="0"/>
    <x v="1"/>
    <x v="1"/>
    <n v="14253"/>
  </r>
  <r>
    <x v="12"/>
    <x v="1"/>
    <x v="0"/>
    <x v="0"/>
    <n v="179"/>
  </r>
  <r>
    <x v="12"/>
    <x v="1"/>
    <x v="0"/>
    <x v="1"/>
    <n v="2446"/>
  </r>
  <r>
    <x v="12"/>
    <x v="1"/>
    <x v="1"/>
    <x v="0"/>
    <n v="180"/>
  </r>
  <r>
    <x v="12"/>
    <x v="1"/>
    <x v="1"/>
    <x v="1"/>
    <n v="1962"/>
  </r>
  <r>
    <x v="12"/>
    <x v="2"/>
    <x v="0"/>
    <x v="0"/>
    <n v="47"/>
  </r>
  <r>
    <x v="12"/>
    <x v="2"/>
    <x v="0"/>
    <x v="1"/>
    <n v="39"/>
  </r>
  <r>
    <x v="12"/>
    <x v="2"/>
    <x v="1"/>
    <x v="0"/>
    <n v="52"/>
  </r>
  <r>
    <x v="12"/>
    <x v="2"/>
    <x v="1"/>
    <x v="1"/>
    <n v="40"/>
  </r>
  <r>
    <x v="12"/>
    <x v="3"/>
    <x v="0"/>
    <x v="0"/>
    <n v="1276"/>
  </r>
  <r>
    <x v="12"/>
    <x v="3"/>
    <x v="0"/>
    <x v="1"/>
    <n v="2768"/>
  </r>
  <r>
    <x v="12"/>
    <x v="3"/>
    <x v="1"/>
    <x v="0"/>
    <n v="1321"/>
  </r>
  <r>
    <x v="12"/>
    <x v="3"/>
    <x v="1"/>
    <x v="1"/>
    <n v="2456"/>
  </r>
  <r>
    <x v="13"/>
    <x v="0"/>
    <x v="0"/>
    <x v="0"/>
    <n v="6491"/>
  </r>
  <r>
    <x v="13"/>
    <x v="0"/>
    <x v="0"/>
    <x v="1"/>
    <n v="5412"/>
  </r>
  <r>
    <x v="13"/>
    <x v="0"/>
    <x v="1"/>
    <x v="0"/>
    <n v="6573"/>
  </r>
  <r>
    <x v="13"/>
    <x v="0"/>
    <x v="1"/>
    <x v="1"/>
    <n v="5014"/>
  </r>
  <r>
    <x v="13"/>
    <x v="1"/>
    <x v="0"/>
    <x v="0"/>
    <n v="209"/>
  </r>
  <r>
    <x v="13"/>
    <x v="1"/>
    <x v="0"/>
    <x v="1"/>
    <n v="649"/>
  </r>
  <r>
    <x v="13"/>
    <x v="1"/>
    <x v="1"/>
    <x v="0"/>
    <n v="232"/>
  </r>
  <r>
    <x v="13"/>
    <x v="1"/>
    <x v="1"/>
    <x v="1"/>
    <n v="628"/>
  </r>
  <r>
    <x v="13"/>
    <x v="2"/>
    <x v="0"/>
    <x v="0"/>
    <n v="84"/>
  </r>
  <r>
    <x v="13"/>
    <x v="2"/>
    <x v="0"/>
    <x v="1"/>
    <n v="25"/>
  </r>
  <r>
    <x v="13"/>
    <x v="2"/>
    <x v="1"/>
    <x v="0"/>
    <n v="90"/>
  </r>
  <r>
    <x v="13"/>
    <x v="2"/>
    <x v="1"/>
    <x v="1"/>
    <n v="14"/>
  </r>
  <r>
    <x v="13"/>
    <x v="3"/>
    <x v="0"/>
    <x v="0"/>
    <n v="350"/>
  </r>
  <r>
    <x v="13"/>
    <x v="3"/>
    <x v="0"/>
    <x v="1"/>
    <n v="217"/>
  </r>
  <r>
    <x v="13"/>
    <x v="3"/>
    <x v="1"/>
    <x v="0"/>
    <n v="390"/>
  </r>
  <r>
    <x v="13"/>
    <x v="3"/>
    <x v="1"/>
    <x v="1"/>
    <n v="190"/>
  </r>
  <r>
    <x v="14"/>
    <x v="0"/>
    <x v="0"/>
    <x v="0"/>
    <n v="598"/>
  </r>
  <r>
    <x v="14"/>
    <x v="0"/>
    <x v="0"/>
    <x v="1"/>
    <n v="295"/>
  </r>
  <r>
    <x v="14"/>
    <x v="0"/>
    <x v="1"/>
    <x v="0"/>
    <n v="693"/>
  </r>
  <r>
    <x v="14"/>
    <x v="0"/>
    <x v="1"/>
    <x v="1"/>
    <n v="342"/>
  </r>
  <r>
    <x v="14"/>
    <x v="1"/>
    <x v="0"/>
    <x v="0"/>
    <n v="35"/>
  </r>
  <r>
    <x v="14"/>
    <x v="1"/>
    <x v="0"/>
    <x v="1"/>
    <n v="49"/>
  </r>
  <r>
    <x v="14"/>
    <x v="1"/>
    <x v="1"/>
    <x v="0"/>
    <n v="73"/>
  </r>
  <r>
    <x v="14"/>
    <x v="1"/>
    <x v="1"/>
    <x v="1"/>
    <n v="59"/>
  </r>
  <r>
    <x v="14"/>
    <x v="2"/>
    <x v="0"/>
    <x v="1"/>
    <n v="2"/>
  </r>
  <r>
    <x v="14"/>
    <x v="2"/>
    <x v="1"/>
    <x v="0"/>
    <n v="4"/>
  </r>
  <r>
    <x v="14"/>
    <x v="3"/>
    <x v="0"/>
    <x v="0"/>
    <n v="1359"/>
  </r>
  <r>
    <x v="14"/>
    <x v="3"/>
    <x v="0"/>
    <x v="1"/>
    <n v="808"/>
  </r>
  <r>
    <x v="14"/>
    <x v="3"/>
    <x v="1"/>
    <x v="0"/>
    <n v="1587"/>
  </r>
  <r>
    <x v="14"/>
    <x v="3"/>
    <x v="1"/>
    <x v="1"/>
    <n v="709"/>
  </r>
  <r>
    <x v="15"/>
    <x v="0"/>
    <x v="0"/>
    <x v="0"/>
    <n v="517"/>
  </r>
  <r>
    <x v="15"/>
    <x v="0"/>
    <x v="0"/>
    <x v="1"/>
    <n v="202"/>
  </r>
  <r>
    <x v="15"/>
    <x v="0"/>
    <x v="1"/>
    <x v="0"/>
    <n v="500"/>
  </r>
  <r>
    <x v="15"/>
    <x v="0"/>
    <x v="1"/>
    <x v="1"/>
    <n v="202"/>
  </r>
  <r>
    <x v="15"/>
    <x v="1"/>
    <x v="0"/>
    <x v="0"/>
    <n v="410"/>
  </r>
  <r>
    <x v="15"/>
    <x v="1"/>
    <x v="0"/>
    <x v="1"/>
    <n v="159"/>
  </r>
  <r>
    <x v="15"/>
    <x v="1"/>
    <x v="1"/>
    <x v="0"/>
    <n v="414"/>
  </r>
  <r>
    <x v="15"/>
    <x v="1"/>
    <x v="1"/>
    <x v="1"/>
    <n v="156"/>
  </r>
  <r>
    <x v="15"/>
    <x v="2"/>
    <x v="0"/>
    <x v="0"/>
    <n v="5"/>
  </r>
  <r>
    <x v="15"/>
    <x v="2"/>
    <x v="0"/>
    <x v="1"/>
    <n v="5"/>
  </r>
  <r>
    <x v="15"/>
    <x v="2"/>
    <x v="1"/>
    <x v="0"/>
    <n v="2"/>
  </r>
  <r>
    <x v="15"/>
    <x v="2"/>
    <x v="1"/>
    <x v="1"/>
    <n v="2"/>
  </r>
  <r>
    <x v="15"/>
    <x v="3"/>
    <x v="0"/>
    <x v="0"/>
    <n v="96"/>
  </r>
  <r>
    <x v="15"/>
    <x v="3"/>
    <x v="0"/>
    <x v="1"/>
    <n v="49"/>
  </r>
  <r>
    <x v="15"/>
    <x v="3"/>
    <x v="1"/>
    <x v="0"/>
    <n v="83"/>
  </r>
  <r>
    <x v="15"/>
    <x v="3"/>
    <x v="1"/>
    <x v="1"/>
    <n v="28"/>
  </r>
  <r>
    <x v="16"/>
    <x v="0"/>
    <x v="0"/>
    <x v="0"/>
    <n v="2011"/>
  </r>
  <r>
    <x v="16"/>
    <x v="0"/>
    <x v="0"/>
    <x v="1"/>
    <n v="2221"/>
  </r>
  <r>
    <x v="16"/>
    <x v="0"/>
    <x v="1"/>
    <x v="0"/>
    <n v="1760"/>
  </r>
  <r>
    <x v="16"/>
    <x v="0"/>
    <x v="1"/>
    <x v="1"/>
    <n v="1734"/>
  </r>
  <r>
    <x v="16"/>
    <x v="1"/>
    <x v="0"/>
    <x v="0"/>
    <n v="2343"/>
  </r>
  <r>
    <x v="16"/>
    <x v="1"/>
    <x v="0"/>
    <x v="1"/>
    <n v="1618"/>
  </r>
  <r>
    <x v="16"/>
    <x v="1"/>
    <x v="1"/>
    <x v="0"/>
    <n v="2087"/>
  </r>
  <r>
    <x v="16"/>
    <x v="1"/>
    <x v="1"/>
    <x v="1"/>
    <n v="1233"/>
  </r>
  <r>
    <x v="16"/>
    <x v="2"/>
    <x v="0"/>
    <x v="0"/>
    <n v="37"/>
  </r>
  <r>
    <x v="16"/>
    <x v="2"/>
    <x v="0"/>
    <x v="1"/>
    <n v="18"/>
  </r>
  <r>
    <x v="16"/>
    <x v="2"/>
    <x v="1"/>
    <x v="0"/>
    <n v="19"/>
  </r>
  <r>
    <x v="16"/>
    <x v="2"/>
    <x v="1"/>
    <x v="1"/>
    <n v="6"/>
  </r>
  <r>
    <x v="16"/>
    <x v="3"/>
    <x v="0"/>
    <x v="0"/>
    <n v="644"/>
  </r>
  <r>
    <x v="16"/>
    <x v="3"/>
    <x v="0"/>
    <x v="1"/>
    <n v="578"/>
  </r>
  <r>
    <x v="16"/>
    <x v="3"/>
    <x v="1"/>
    <x v="0"/>
    <n v="519"/>
  </r>
  <r>
    <x v="16"/>
    <x v="3"/>
    <x v="1"/>
    <x v="1"/>
    <n v="530"/>
  </r>
  <r>
    <x v="17"/>
    <x v="0"/>
    <x v="0"/>
    <x v="0"/>
    <n v="523"/>
  </r>
  <r>
    <x v="17"/>
    <x v="0"/>
    <x v="0"/>
    <x v="1"/>
    <n v="199"/>
  </r>
  <r>
    <x v="17"/>
    <x v="0"/>
    <x v="1"/>
    <x v="0"/>
    <n v="473"/>
  </r>
  <r>
    <x v="17"/>
    <x v="0"/>
    <x v="1"/>
    <x v="1"/>
    <n v="192"/>
  </r>
  <r>
    <x v="17"/>
    <x v="1"/>
    <x v="0"/>
    <x v="0"/>
    <n v="497"/>
  </r>
  <r>
    <x v="17"/>
    <x v="1"/>
    <x v="0"/>
    <x v="1"/>
    <n v="178"/>
  </r>
  <r>
    <x v="17"/>
    <x v="1"/>
    <x v="1"/>
    <x v="0"/>
    <n v="526"/>
  </r>
  <r>
    <x v="17"/>
    <x v="1"/>
    <x v="1"/>
    <x v="1"/>
    <n v="180"/>
  </r>
  <r>
    <x v="17"/>
    <x v="2"/>
    <x v="1"/>
    <x v="1"/>
    <n v="1"/>
  </r>
  <r>
    <x v="17"/>
    <x v="3"/>
    <x v="0"/>
    <x v="0"/>
    <n v="53"/>
  </r>
  <r>
    <x v="17"/>
    <x v="3"/>
    <x v="0"/>
    <x v="1"/>
    <n v="41"/>
  </r>
  <r>
    <x v="17"/>
    <x v="3"/>
    <x v="1"/>
    <x v="0"/>
    <n v="46"/>
  </r>
  <r>
    <x v="17"/>
    <x v="3"/>
    <x v="1"/>
    <x v="1"/>
    <n v="40"/>
  </r>
  <r>
    <x v="18"/>
    <x v="0"/>
    <x v="0"/>
    <x v="0"/>
    <n v="1"/>
  </r>
  <r>
    <x v="18"/>
    <x v="0"/>
    <x v="0"/>
    <x v="1"/>
    <n v="5"/>
  </r>
  <r>
    <x v="18"/>
    <x v="0"/>
    <x v="1"/>
    <x v="1"/>
    <n v="2"/>
  </r>
  <r>
    <x v="18"/>
    <x v="0"/>
    <x v="0"/>
    <x v="0"/>
    <n v="1001"/>
  </r>
  <r>
    <x v="18"/>
    <x v="0"/>
    <x v="0"/>
    <x v="1"/>
    <n v="28673"/>
  </r>
  <r>
    <x v="18"/>
    <x v="0"/>
    <x v="1"/>
    <x v="0"/>
    <n v="655"/>
  </r>
  <r>
    <x v="18"/>
    <x v="0"/>
    <x v="1"/>
    <x v="1"/>
    <n v="23090"/>
  </r>
  <r>
    <x v="18"/>
    <x v="1"/>
    <x v="0"/>
    <x v="0"/>
    <n v="440"/>
  </r>
  <r>
    <x v="18"/>
    <x v="1"/>
    <x v="0"/>
    <x v="1"/>
    <n v="13272"/>
  </r>
  <r>
    <x v="18"/>
    <x v="1"/>
    <x v="1"/>
    <x v="0"/>
    <n v="334"/>
  </r>
  <r>
    <x v="18"/>
    <x v="1"/>
    <x v="1"/>
    <x v="1"/>
    <n v="10683"/>
  </r>
  <r>
    <x v="18"/>
    <x v="2"/>
    <x v="0"/>
    <x v="0"/>
    <n v="13"/>
  </r>
  <r>
    <x v="18"/>
    <x v="2"/>
    <x v="0"/>
    <x v="1"/>
    <n v="401"/>
  </r>
  <r>
    <x v="18"/>
    <x v="2"/>
    <x v="1"/>
    <x v="0"/>
    <n v="7"/>
  </r>
  <r>
    <x v="18"/>
    <x v="2"/>
    <x v="1"/>
    <x v="1"/>
    <n v="280"/>
  </r>
  <r>
    <x v="18"/>
    <x v="3"/>
    <x v="0"/>
    <x v="0"/>
    <n v="460"/>
  </r>
  <r>
    <x v="18"/>
    <x v="3"/>
    <x v="0"/>
    <x v="1"/>
    <n v="6284"/>
  </r>
  <r>
    <x v="18"/>
    <x v="3"/>
    <x v="1"/>
    <x v="0"/>
    <n v="284"/>
  </r>
  <r>
    <x v="18"/>
    <x v="3"/>
    <x v="1"/>
    <x v="1"/>
    <n v="4746"/>
  </r>
  <r>
    <x v="19"/>
    <x v="0"/>
    <x v="0"/>
    <x v="0"/>
    <n v="726"/>
  </r>
  <r>
    <x v="19"/>
    <x v="0"/>
    <x v="0"/>
    <x v="1"/>
    <n v="653"/>
  </r>
  <r>
    <x v="19"/>
    <x v="0"/>
    <x v="1"/>
    <x v="0"/>
    <n v="793"/>
  </r>
  <r>
    <x v="19"/>
    <x v="0"/>
    <x v="1"/>
    <x v="1"/>
    <n v="704"/>
  </r>
  <r>
    <x v="19"/>
    <x v="1"/>
    <x v="0"/>
    <x v="0"/>
    <n v="718"/>
  </r>
  <r>
    <x v="19"/>
    <x v="1"/>
    <x v="0"/>
    <x v="1"/>
    <n v="342"/>
  </r>
  <r>
    <x v="19"/>
    <x v="1"/>
    <x v="1"/>
    <x v="0"/>
    <n v="949"/>
  </r>
  <r>
    <x v="19"/>
    <x v="1"/>
    <x v="1"/>
    <x v="1"/>
    <n v="405"/>
  </r>
  <r>
    <x v="19"/>
    <x v="2"/>
    <x v="0"/>
    <x v="0"/>
    <n v="9"/>
  </r>
  <r>
    <x v="19"/>
    <x v="2"/>
    <x v="0"/>
    <x v="1"/>
    <n v="7"/>
  </r>
  <r>
    <x v="19"/>
    <x v="2"/>
    <x v="1"/>
    <x v="0"/>
    <n v="14"/>
  </r>
  <r>
    <x v="19"/>
    <x v="2"/>
    <x v="1"/>
    <x v="1"/>
    <n v="9"/>
  </r>
  <r>
    <x v="19"/>
    <x v="3"/>
    <x v="0"/>
    <x v="0"/>
    <n v="360"/>
  </r>
  <r>
    <x v="19"/>
    <x v="3"/>
    <x v="0"/>
    <x v="1"/>
    <n v="261"/>
  </r>
  <r>
    <x v="19"/>
    <x v="3"/>
    <x v="1"/>
    <x v="0"/>
    <n v="333"/>
  </r>
  <r>
    <x v="19"/>
    <x v="3"/>
    <x v="1"/>
    <x v="1"/>
    <n v="223"/>
  </r>
  <r>
    <x v="20"/>
    <x v="0"/>
    <x v="0"/>
    <x v="0"/>
    <n v="84"/>
  </r>
  <r>
    <x v="20"/>
    <x v="0"/>
    <x v="0"/>
    <x v="1"/>
    <n v="40"/>
  </r>
  <r>
    <x v="20"/>
    <x v="0"/>
    <x v="1"/>
    <x v="0"/>
    <n v="95"/>
  </r>
  <r>
    <x v="20"/>
    <x v="0"/>
    <x v="1"/>
    <x v="1"/>
    <n v="43"/>
  </r>
  <r>
    <x v="20"/>
    <x v="0"/>
    <x v="0"/>
    <x v="0"/>
    <n v="1811"/>
  </r>
  <r>
    <x v="20"/>
    <x v="0"/>
    <x v="0"/>
    <x v="1"/>
    <n v="948"/>
  </r>
  <r>
    <x v="20"/>
    <x v="0"/>
    <x v="1"/>
    <x v="0"/>
    <n v="2036"/>
  </r>
  <r>
    <x v="20"/>
    <x v="0"/>
    <x v="1"/>
    <x v="1"/>
    <n v="972"/>
  </r>
  <r>
    <x v="20"/>
    <x v="1"/>
    <x v="0"/>
    <x v="0"/>
    <n v="345"/>
  </r>
  <r>
    <x v="20"/>
    <x v="1"/>
    <x v="0"/>
    <x v="1"/>
    <n v="175"/>
  </r>
  <r>
    <x v="20"/>
    <x v="1"/>
    <x v="1"/>
    <x v="0"/>
    <n v="484"/>
  </r>
  <r>
    <x v="20"/>
    <x v="1"/>
    <x v="1"/>
    <x v="1"/>
    <n v="188"/>
  </r>
  <r>
    <x v="20"/>
    <x v="2"/>
    <x v="0"/>
    <x v="0"/>
    <n v="1"/>
  </r>
  <r>
    <x v="20"/>
    <x v="2"/>
    <x v="1"/>
    <x v="1"/>
    <n v="1"/>
  </r>
  <r>
    <x v="20"/>
    <x v="3"/>
    <x v="0"/>
    <x v="0"/>
    <n v="2491"/>
  </r>
  <r>
    <x v="20"/>
    <x v="3"/>
    <x v="0"/>
    <x v="1"/>
    <n v="854"/>
  </r>
  <r>
    <x v="20"/>
    <x v="3"/>
    <x v="1"/>
    <x v="0"/>
    <n v="2616"/>
  </r>
  <r>
    <x v="20"/>
    <x v="3"/>
    <x v="1"/>
    <x v="1"/>
    <n v="776"/>
  </r>
  <r>
    <x v="21"/>
    <x v="0"/>
    <x v="0"/>
    <x v="0"/>
    <n v="1877"/>
  </r>
  <r>
    <x v="21"/>
    <x v="0"/>
    <x v="0"/>
    <x v="1"/>
    <n v="3532"/>
  </r>
  <r>
    <x v="21"/>
    <x v="0"/>
    <x v="1"/>
    <x v="0"/>
    <n v="2035"/>
  </r>
  <r>
    <x v="21"/>
    <x v="0"/>
    <x v="1"/>
    <x v="1"/>
    <n v="3400"/>
  </r>
  <r>
    <x v="21"/>
    <x v="1"/>
    <x v="0"/>
    <x v="0"/>
    <n v="1473"/>
  </r>
  <r>
    <x v="21"/>
    <x v="1"/>
    <x v="0"/>
    <x v="1"/>
    <n v="1193"/>
  </r>
  <r>
    <x v="21"/>
    <x v="1"/>
    <x v="1"/>
    <x v="0"/>
    <n v="1616"/>
  </r>
  <r>
    <x v="21"/>
    <x v="1"/>
    <x v="1"/>
    <x v="1"/>
    <n v="1227"/>
  </r>
  <r>
    <x v="21"/>
    <x v="2"/>
    <x v="0"/>
    <x v="0"/>
    <n v="1"/>
  </r>
  <r>
    <x v="21"/>
    <x v="2"/>
    <x v="0"/>
    <x v="1"/>
    <n v="10"/>
  </r>
  <r>
    <x v="21"/>
    <x v="2"/>
    <x v="1"/>
    <x v="1"/>
    <n v="5"/>
  </r>
  <r>
    <x v="21"/>
    <x v="3"/>
    <x v="0"/>
    <x v="0"/>
    <n v="628"/>
  </r>
  <r>
    <x v="21"/>
    <x v="3"/>
    <x v="0"/>
    <x v="1"/>
    <n v="697"/>
  </r>
  <r>
    <x v="21"/>
    <x v="3"/>
    <x v="1"/>
    <x v="0"/>
    <n v="617"/>
  </r>
  <r>
    <x v="21"/>
    <x v="3"/>
    <x v="1"/>
    <x v="1"/>
    <n v="577"/>
  </r>
  <r>
    <x v="22"/>
    <x v="0"/>
    <x v="0"/>
    <x v="0"/>
    <n v="1030"/>
  </r>
  <r>
    <x v="22"/>
    <x v="0"/>
    <x v="0"/>
    <x v="1"/>
    <n v="492"/>
  </r>
  <r>
    <x v="22"/>
    <x v="0"/>
    <x v="1"/>
    <x v="0"/>
    <n v="1283"/>
  </r>
  <r>
    <x v="22"/>
    <x v="0"/>
    <x v="1"/>
    <x v="1"/>
    <n v="568"/>
  </r>
  <r>
    <x v="22"/>
    <x v="1"/>
    <x v="0"/>
    <x v="0"/>
    <n v="207"/>
  </r>
  <r>
    <x v="22"/>
    <x v="1"/>
    <x v="0"/>
    <x v="1"/>
    <n v="91"/>
  </r>
  <r>
    <x v="22"/>
    <x v="1"/>
    <x v="1"/>
    <x v="0"/>
    <n v="282"/>
  </r>
  <r>
    <x v="22"/>
    <x v="1"/>
    <x v="1"/>
    <x v="1"/>
    <n v="102"/>
  </r>
  <r>
    <x v="22"/>
    <x v="2"/>
    <x v="1"/>
    <x v="0"/>
    <n v="2"/>
  </r>
  <r>
    <x v="22"/>
    <x v="2"/>
    <x v="1"/>
    <x v="1"/>
    <n v="2"/>
  </r>
  <r>
    <x v="22"/>
    <x v="3"/>
    <x v="0"/>
    <x v="0"/>
    <n v="629"/>
  </r>
  <r>
    <x v="22"/>
    <x v="3"/>
    <x v="0"/>
    <x v="1"/>
    <n v="343"/>
  </r>
  <r>
    <x v="22"/>
    <x v="3"/>
    <x v="1"/>
    <x v="0"/>
    <n v="645"/>
  </r>
  <r>
    <x v="22"/>
    <x v="3"/>
    <x v="1"/>
    <x v="1"/>
    <n v="303"/>
  </r>
  <r>
    <x v="23"/>
    <x v="0"/>
    <x v="0"/>
    <x v="0"/>
    <n v="1659"/>
  </r>
  <r>
    <x v="23"/>
    <x v="0"/>
    <x v="0"/>
    <x v="1"/>
    <n v="618"/>
  </r>
  <r>
    <x v="23"/>
    <x v="0"/>
    <x v="1"/>
    <x v="0"/>
    <n v="1882"/>
  </r>
  <r>
    <x v="23"/>
    <x v="0"/>
    <x v="1"/>
    <x v="1"/>
    <n v="725"/>
  </r>
  <r>
    <x v="23"/>
    <x v="1"/>
    <x v="0"/>
    <x v="0"/>
    <n v="63"/>
  </r>
  <r>
    <x v="23"/>
    <x v="1"/>
    <x v="0"/>
    <x v="1"/>
    <n v="85"/>
  </r>
  <r>
    <x v="23"/>
    <x v="1"/>
    <x v="1"/>
    <x v="0"/>
    <n v="82"/>
  </r>
  <r>
    <x v="23"/>
    <x v="1"/>
    <x v="1"/>
    <x v="1"/>
    <n v="103"/>
  </r>
  <r>
    <x v="23"/>
    <x v="2"/>
    <x v="1"/>
    <x v="0"/>
    <n v="1"/>
  </r>
  <r>
    <x v="23"/>
    <x v="2"/>
    <x v="1"/>
    <x v="1"/>
    <n v="1"/>
  </r>
  <r>
    <x v="23"/>
    <x v="3"/>
    <x v="0"/>
    <x v="0"/>
    <n v="61"/>
  </r>
  <r>
    <x v="23"/>
    <x v="3"/>
    <x v="0"/>
    <x v="1"/>
    <n v="87"/>
  </r>
  <r>
    <x v="23"/>
    <x v="3"/>
    <x v="1"/>
    <x v="0"/>
    <n v="55"/>
  </r>
  <r>
    <x v="23"/>
    <x v="3"/>
    <x v="1"/>
    <x v="1"/>
    <n v="100"/>
  </r>
  <r>
    <x v="24"/>
    <x v="0"/>
    <x v="0"/>
    <x v="0"/>
    <n v="2434"/>
  </r>
  <r>
    <x v="24"/>
    <x v="0"/>
    <x v="0"/>
    <x v="1"/>
    <n v="4738"/>
  </r>
  <r>
    <x v="24"/>
    <x v="0"/>
    <x v="1"/>
    <x v="0"/>
    <n v="2773"/>
  </r>
  <r>
    <x v="24"/>
    <x v="0"/>
    <x v="1"/>
    <x v="1"/>
    <n v="5022"/>
  </r>
  <r>
    <x v="24"/>
    <x v="1"/>
    <x v="0"/>
    <x v="0"/>
    <n v="94"/>
  </r>
  <r>
    <x v="24"/>
    <x v="1"/>
    <x v="0"/>
    <x v="1"/>
    <n v="203"/>
  </r>
  <r>
    <x v="24"/>
    <x v="1"/>
    <x v="1"/>
    <x v="0"/>
    <n v="111"/>
  </r>
  <r>
    <x v="24"/>
    <x v="1"/>
    <x v="1"/>
    <x v="1"/>
    <n v="213"/>
  </r>
  <r>
    <x v="24"/>
    <x v="2"/>
    <x v="0"/>
    <x v="0"/>
    <n v="18"/>
  </r>
  <r>
    <x v="24"/>
    <x v="2"/>
    <x v="0"/>
    <x v="1"/>
    <n v="153"/>
  </r>
  <r>
    <x v="24"/>
    <x v="2"/>
    <x v="1"/>
    <x v="0"/>
    <n v="21"/>
  </r>
  <r>
    <x v="24"/>
    <x v="2"/>
    <x v="1"/>
    <x v="1"/>
    <n v="142"/>
  </r>
  <r>
    <x v="24"/>
    <x v="3"/>
    <x v="0"/>
    <x v="0"/>
    <n v="1544"/>
  </r>
  <r>
    <x v="24"/>
    <x v="3"/>
    <x v="0"/>
    <x v="1"/>
    <n v="2715"/>
  </r>
  <r>
    <x v="24"/>
    <x v="3"/>
    <x v="1"/>
    <x v="0"/>
    <n v="1417"/>
  </r>
  <r>
    <x v="24"/>
    <x v="3"/>
    <x v="1"/>
    <x v="1"/>
    <n v="2406"/>
  </r>
  <r>
    <x v="25"/>
    <x v="0"/>
    <x v="0"/>
    <x v="0"/>
    <n v="1960"/>
  </r>
  <r>
    <x v="25"/>
    <x v="0"/>
    <x v="0"/>
    <x v="1"/>
    <n v="315"/>
  </r>
  <r>
    <x v="25"/>
    <x v="0"/>
    <x v="1"/>
    <x v="0"/>
    <n v="2039"/>
  </r>
  <r>
    <x v="25"/>
    <x v="0"/>
    <x v="1"/>
    <x v="1"/>
    <n v="293"/>
  </r>
  <r>
    <x v="25"/>
    <x v="1"/>
    <x v="0"/>
    <x v="0"/>
    <n v="501"/>
  </r>
  <r>
    <x v="25"/>
    <x v="1"/>
    <x v="0"/>
    <x v="1"/>
    <n v="119"/>
  </r>
  <r>
    <x v="25"/>
    <x v="1"/>
    <x v="1"/>
    <x v="0"/>
    <n v="663"/>
  </r>
  <r>
    <x v="25"/>
    <x v="1"/>
    <x v="1"/>
    <x v="1"/>
    <n v="118"/>
  </r>
  <r>
    <x v="25"/>
    <x v="2"/>
    <x v="0"/>
    <x v="0"/>
    <n v="1"/>
  </r>
  <r>
    <x v="25"/>
    <x v="3"/>
    <x v="0"/>
    <x v="0"/>
    <n v="249"/>
  </r>
  <r>
    <x v="25"/>
    <x v="3"/>
    <x v="0"/>
    <x v="1"/>
    <n v="93"/>
  </r>
  <r>
    <x v="25"/>
    <x v="3"/>
    <x v="1"/>
    <x v="0"/>
    <n v="200"/>
  </r>
  <r>
    <x v="25"/>
    <x v="3"/>
    <x v="1"/>
    <x v="1"/>
    <n v="65"/>
  </r>
  <r>
    <x v="26"/>
    <x v="0"/>
    <x v="0"/>
    <x v="0"/>
    <n v="403"/>
  </r>
  <r>
    <x v="26"/>
    <x v="0"/>
    <x v="0"/>
    <x v="1"/>
    <n v="3482"/>
  </r>
  <r>
    <x v="26"/>
    <x v="0"/>
    <x v="1"/>
    <x v="0"/>
    <n v="335"/>
  </r>
  <r>
    <x v="26"/>
    <x v="0"/>
    <x v="1"/>
    <x v="1"/>
    <n v="3056"/>
  </r>
  <r>
    <x v="26"/>
    <x v="1"/>
    <x v="0"/>
    <x v="0"/>
    <n v="341"/>
  </r>
  <r>
    <x v="26"/>
    <x v="1"/>
    <x v="0"/>
    <x v="1"/>
    <n v="3222"/>
  </r>
  <r>
    <x v="26"/>
    <x v="1"/>
    <x v="1"/>
    <x v="0"/>
    <n v="260"/>
  </r>
  <r>
    <x v="26"/>
    <x v="1"/>
    <x v="1"/>
    <x v="1"/>
    <n v="2572"/>
  </r>
  <r>
    <x v="26"/>
    <x v="2"/>
    <x v="0"/>
    <x v="0"/>
    <n v="7"/>
  </r>
  <r>
    <x v="26"/>
    <x v="2"/>
    <x v="0"/>
    <x v="1"/>
    <n v="91"/>
  </r>
  <r>
    <x v="26"/>
    <x v="2"/>
    <x v="1"/>
    <x v="0"/>
    <n v="3"/>
  </r>
  <r>
    <x v="26"/>
    <x v="2"/>
    <x v="1"/>
    <x v="1"/>
    <n v="66"/>
  </r>
  <r>
    <x v="26"/>
    <x v="3"/>
    <x v="0"/>
    <x v="0"/>
    <n v="101"/>
  </r>
  <r>
    <x v="26"/>
    <x v="3"/>
    <x v="0"/>
    <x v="1"/>
    <n v="558"/>
  </r>
  <r>
    <x v="26"/>
    <x v="3"/>
    <x v="1"/>
    <x v="0"/>
    <n v="66"/>
  </r>
  <r>
    <x v="26"/>
    <x v="3"/>
    <x v="1"/>
    <x v="1"/>
    <n v="361"/>
  </r>
  <r>
    <x v="27"/>
    <x v="0"/>
    <x v="0"/>
    <x v="0"/>
    <n v="1793"/>
  </r>
  <r>
    <x v="27"/>
    <x v="0"/>
    <x v="0"/>
    <x v="1"/>
    <n v="607"/>
  </r>
  <r>
    <x v="27"/>
    <x v="0"/>
    <x v="1"/>
    <x v="0"/>
    <n v="2097"/>
  </r>
  <r>
    <x v="27"/>
    <x v="0"/>
    <x v="1"/>
    <x v="1"/>
    <n v="524"/>
  </r>
  <r>
    <x v="27"/>
    <x v="1"/>
    <x v="0"/>
    <x v="0"/>
    <n v="151"/>
  </r>
  <r>
    <x v="27"/>
    <x v="1"/>
    <x v="0"/>
    <x v="1"/>
    <n v="163"/>
  </r>
  <r>
    <x v="27"/>
    <x v="1"/>
    <x v="1"/>
    <x v="0"/>
    <n v="211"/>
  </r>
  <r>
    <x v="27"/>
    <x v="1"/>
    <x v="1"/>
    <x v="1"/>
    <n v="132"/>
  </r>
  <r>
    <x v="27"/>
    <x v="2"/>
    <x v="1"/>
    <x v="0"/>
    <n v="1"/>
  </r>
  <r>
    <x v="27"/>
    <x v="3"/>
    <x v="0"/>
    <x v="0"/>
    <n v="168"/>
  </r>
  <r>
    <x v="27"/>
    <x v="3"/>
    <x v="0"/>
    <x v="1"/>
    <n v="69"/>
  </r>
  <r>
    <x v="27"/>
    <x v="3"/>
    <x v="1"/>
    <x v="0"/>
    <n v="167"/>
  </r>
  <r>
    <x v="27"/>
    <x v="3"/>
    <x v="1"/>
    <x v="1"/>
    <n v="60"/>
  </r>
  <r>
    <x v="28"/>
    <x v="0"/>
    <x v="0"/>
    <x v="0"/>
    <n v="3604"/>
  </r>
  <r>
    <x v="28"/>
    <x v="0"/>
    <x v="0"/>
    <x v="1"/>
    <n v="1561"/>
  </r>
  <r>
    <x v="28"/>
    <x v="0"/>
    <x v="1"/>
    <x v="0"/>
    <n v="3727"/>
  </r>
  <r>
    <x v="28"/>
    <x v="0"/>
    <x v="1"/>
    <x v="1"/>
    <n v="1501"/>
  </r>
  <r>
    <x v="28"/>
    <x v="1"/>
    <x v="0"/>
    <x v="0"/>
    <n v="178"/>
  </r>
  <r>
    <x v="28"/>
    <x v="1"/>
    <x v="0"/>
    <x v="1"/>
    <n v="244"/>
  </r>
  <r>
    <x v="28"/>
    <x v="1"/>
    <x v="1"/>
    <x v="0"/>
    <n v="273"/>
  </r>
  <r>
    <x v="28"/>
    <x v="1"/>
    <x v="1"/>
    <x v="1"/>
    <n v="254"/>
  </r>
  <r>
    <x v="28"/>
    <x v="2"/>
    <x v="1"/>
    <x v="0"/>
    <n v="1"/>
  </r>
  <r>
    <x v="28"/>
    <x v="3"/>
    <x v="0"/>
    <x v="0"/>
    <n v="45"/>
  </r>
  <r>
    <x v="28"/>
    <x v="3"/>
    <x v="0"/>
    <x v="1"/>
    <n v="67"/>
  </r>
  <r>
    <x v="28"/>
    <x v="3"/>
    <x v="1"/>
    <x v="0"/>
    <n v="36"/>
  </r>
  <r>
    <x v="28"/>
    <x v="3"/>
    <x v="1"/>
    <x v="1"/>
    <n v="80"/>
  </r>
  <r>
    <x v="29"/>
    <x v="0"/>
    <x v="0"/>
    <x v="0"/>
    <n v="504"/>
  </r>
  <r>
    <x v="29"/>
    <x v="0"/>
    <x v="0"/>
    <x v="1"/>
    <n v="668"/>
  </r>
  <r>
    <x v="29"/>
    <x v="0"/>
    <x v="1"/>
    <x v="0"/>
    <n v="516"/>
  </r>
  <r>
    <x v="29"/>
    <x v="0"/>
    <x v="1"/>
    <x v="1"/>
    <n v="581"/>
  </r>
  <r>
    <x v="29"/>
    <x v="1"/>
    <x v="0"/>
    <x v="0"/>
    <n v="121"/>
  </r>
  <r>
    <x v="29"/>
    <x v="1"/>
    <x v="0"/>
    <x v="1"/>
    <n v="127"/>
  </r>
  <r>
    <x v="29"/>
    <x v="1"/>
    <x v="1"/>
    <x v="0"/>
    <n v="155"/>
  </r>
  <r>
    <x v="29"/>
    <x v="1"/>
    <x v="1"/>
    <x v="1"/>
    <n v="116"/>
  </r>
  <r>
    <x v="29"/>
    <x v="2"/>
    <x v="0"/>
    <x v="1"/>
    <n v="1"/>
  </r>
  <r>
    <x v="29"/>
    <x v="3"/>
    <x v="0"/>
    <x v="0"/>
    <n v="60"/>
  </r>
  <r>
    <x v="29"/>
    <x v="3"/>
    <x v="0"/>
    <x v="1"/>
    <n v="74"/>
  </r>
  <r>
    <x v="29"/>
    <x v="3"/>
    <x v="1"/>
    <x v="0"/>
    <n v="52"/>
  </r>
  <r>
    <x v="29"/>
    <x v="3"/>
    <x v="1"/>
    <x v="1"/>
    <n v="76"/>
  </r>
  <r>
    <x v="30"/>
    <x v="0"/>
    <x v="0"/>
    <x v="0"/>
    <n v="534"/>
  </r>
  <r>
    <x v="30"/>
    <x v="0"/>
    <x v="0"/>
    <x v="1"/>
    <n v="808"/>
  </r>
  <r>
    <x v="30"/>
    <x v="0"/>
    <x v="1"/>
    <x v="0"/>
    <n v="547"/>
  </r>
  <r>
    <x v="30"/>
    <x v="0"/>
    <x v="1"/>
    <x v="1"/>
    <n v="764"/>
  </r>
  <r>
    <x v="30"/>
    <x v="1"/>
    <x v="0"/>
    <x v="0"/>
    <n v="164"/>
  </r>
  <r>
    <x v="30"/>
    <x v="1"/>
    <x v="0"/>
    <x v="1"/>
    <n v="245"/>
  </r>
  <r>
    <x v="30"/>
    <x v="1"/>
    <x v="1"/>
    <x v="0"/>
    <n v="217"/>
  </r>
  <r>
    <x v="30"/>
    <x v="1"/>
    <x v="1"/>
    <x v="1"/>
    <n v="227"/>
  </r>
  <r>
    <x v="30"/>
    <x v="2"/>
    <x v="0"/>
    <x v="1"/>
    <n v="8"/>
  </r>
  <r>
    <x v="30"/>
    <x v="2"/>
    <x v="1"/>
    <x v="1"/>
    <n v="11"/>
  </r>
  <r>
    <x v="30"/>
    <x v="3"/>
    <x v="0"/>
    <x v="0"/>
    <n v="39"/>
  </r>
  <r>
    <x v="30"/>
    <x v="3"/>
    <x v="0"/>
    <x v="1"/>
    <n v="34"/>
  </r>
  <r>
    <x v="30"/>
    <x v="3"/>
    <x v="1"/>
    <x v="0"/>
    <n v="27"/>
  </r>
  <r>
    <x v="30"/>
    <x v="3"/>
    <x v="1"/>
    <x v="1"/>
    <n v="31"/>
  </r>
  <r>
    <x v="31"/>
    <x v="0"/>
    <x v="0"/>
    <x v="0"/>
    <n v="2547"/>
  </r>
  <r>
    <x v="31"/>
    <x v="0"/>
    <x v="0"/>
    <x v="1"/>
    <n v="7832"/>
  </r>
  <r>
    <x v="31"/>
    <x v="0"/>
    <x v="1"/>
    <x v="0"/>
    <n v="2304"/>
  </r>
  <r>
    <x v="31"/>
    <x v="0"/>
    <x v="1"/>
    <x v="1"/>
    <n v="6791"/>
  </r>
  <r>
    <x v="31"/>
    <x v="1"/>
    <x v="0"/>
    <x v="0"/>
    <n v="84"/>
  </r>
  <r>
    <x v="31"/>
    <x v="1"/>
    <x v="0"/>
    <x v="1"/>
    <n v="895"/>
  </r>
  <r>
    <x v="31"/>
    <x v="1"/>
    <x v="1"/>
    <x v="0"/>
    <n v="91"/>
  </r>
  <r>
    <x v="31"/>
    <x v="1"/>
    <x v="1"/>
    <x v="1"/>
    <n v="778"/>
  </r>
  <r>
    <x v="31"/>
    <x v="2"/>
    <x v="0"/>
    <x v="0"/>
    <n v="7"/>
  </r>
  <r>
    <x v="31"/>
    <x v="2"/>
    <x v="0"/>
    <x v="1"/>
    <n v="12"/>
  </r>
  <r>
    <x v="31"/>
    <x v="2"/>
    <x v="1"/>
    <x v="0"/>
    <n v="12"/>
  </r>
  <r>
    <x v="31"/>
    <x v="2"/>
    <x v="1"/>
    <x v="1"/>
    <n v="7"/>
  </r>
  <r>
    <x v="31"/>
    <x v="3"/>
    <x v="0"/>
    <x v="0"/>
    <n v="514"/>
  </r>
  <r>
    <x v="31"/>
    <x v="3"/>
    <x v="0"/>
    <x v="1"/>
    <n v="1172"/>
  </r>
  <r>
    <x v="31"/>
    <x v="3"/>
    <x v="1"/>
    <x v="0"/>
    <n v="457"/>
  </r>
  <r>
    <x v="31"/>
    <x v="3"/>
    <x v="1"/>
    <x v="1"/>
    <n v="966"/>
  </r>
  <r>
    <x v="32"/>
    <x v="0"/>
    <x v="0"/>
    <x v="0"/>
    <n v="51"/>
  </r>
  <r>
    <x v="32"/>
    <x v="0"/>
    <x v="0"/>
    <x v="1"/>
    <n v="34"/>
  </r>
  <r>
    <x v="32"/>
    <x v="0"/>
    <x v="1"/>
    <x v="0"/>
    <n v="50"/>
  </r>
  <r>
    <x v="32"/>
    <x v="0"/>
    <x v="1"/>
    <x v="1"/>
    <n v="30"/>
  </r>
  <r>
    <x v="32"/>
    <x v="0"/>
    <x v="0"/>
    <x v="0"/>
    <n v="1697"/>
  </r>
  <r>
    <x v="32"/>
    <x v="0"/>
    <x v="0"/>
    <x v="1"/>
    <n v="1873"/>
  </r>
  <r>
    <x v="32"/>
    <x v="0"/>
    <x v="1"/>
    <x v="0"/>
    <n v="1681"/>
  </r>
  <r>
    <x v="32"/>
    <x v="0"/>
    <x v="1"/>
    <x v="1"/>
    <n v="1834"/>
  </r>
  <r>
    <x v="32"/>
    <x v="1"/>
    <x v="0"/>
    <x v="0"/>
    <n v="1371"/>
  </r>
  <r>
    <x v="32"/>
    <x v="1"/>
    <x v="0"/>
    <x v="1"/>
    <n v="1296"/>
  </r>
  <r>
    <x v="32"/>
    <x v="1"/>
    <x v="1"/>
    <x v="0"/>
    <n v="1415"/>
  </r>
  <r>
    <x v="32"/>
    <x v="1"/>
    <x v="1"/>
    <x v="1"/>
    <n v="1205"/>
  </r>
  <r>
    <x v="32"/>
    <x v="2"/>
    <x v="0"/>
    <x v="0"/>
    <n v="101"/>
  </r>
  <r>
    <x v="32"/>
    <x v="2"/>
    <x v="0"/>
    <x v="1"/>
    <n v="135"/>
  </r>
  <r>
    <x v="32"/>
    <x v="2"/>
    <x v="1"/>
    <x v="0"/>
    <n v="104"/>
  </r>
  <r>
    <x v="32"/>
    <x v="2"/>
    <x v="1"/>
    <x v="1"/>
    <n v="118"/>
  </r>
  <r>
    <x v="32"/>
    <x v="3"/>
    <x v="0"/>
    <x v="0"/>
    <n v="426"/>
  </r>
  <r>
    <x v="32"/>
    <x v="3"/>
    <x v="0"/>
    <x v="1"/>
    <n v="417"/>
  </r>
  <r>
    <x v="32"/>
    <x v="3"/>
    <x v="1"/>
    <x v="0"/>
    <n v="391"/>
  </r>
  <r>
    <x v="32"/>
    <x v="3"/>
    <x v="1"/>
    <x v="1"/>
    <n v="346"/>
  </r>
  <r>
    <x v="33"/>
    <x v="0"/>
    <x v="0"/>
    <x v="0"/>
    <n v="115"/>
  </r>
  <r>
    <x v="33"/>
    <x v="0"/>
    <x v="0"/>
    <x v="1"/>
    <n v="352"/>
  </r>
  <r>
    <x v="33"/>
    <x v="0"/>
    <x v="1"/>
    <x v="0"/>
    <n v="111"/>
  </r>
  <r>
    <x v="33"/>
    <x v="0"/>
    <x v="1"/>
    <x v="1"/>
    <n v="274"/>
  </r>
  <r>
    <x v="33"/>
    <x v="1"/>
    <x v="0"/>
    <x v="0"/>
    <n v="75"/>
  </r>
  <r>
    <x v="33"/>
    <x v="1"/>
    <x v="0"/>
    <x v="1"/>
    <n v="248"/>
  </r>
  <r>
    <x v="33"/>
    <x v="1"/>
    <x v="1"/>
    <x v="0"/>
    <n v="90"/>
  </r>
  <r>
    <x v="33"/>
    <x v="1"/>
    <x v="1"/>
    <x v="1"/>
    <n v="207"/>
  </r>
  <r>
    <x v="33"/>
    <x v="2"/>
    <x v="1"/>
    <x v="0"/>
    <n v="1"/>
  </r>
  <r>
    <x v="33"/>
    <x v="3"/>
    <x v="0"/>
    <x v="0"/>
    <n v="19"/>
  </r>
  <r>
    <x v="33"/>
    <x v="3"/>
    <x v="0"/>
    <x v="1"/>
    <n v="42"/>
  </r>
  <r>
    <x v="33"/>
    <x v="3"/>
    <x v="1"/>
    <x v="0"/>
    <n v="19"/>
  </r>
  <r>
    <x v="33"/>
    <x v="3"/>
    <x v="1"/>
    <x v="1"/>
    <n v="50"/>
  </r>
  <r>
    <x v="34"/>
    <x v="0"/>
    <x v="0"/>
    <x v="0"/>
    <n v="1"/>
  </r>
  <r>
    <x v="34"/>
    <x v="0"/>
    <x v="0"/>
    <x v="1"/>
    <n v="8"/>
  </r>
  <r>
    <x v="34"/>
    <x v="0"/>
    <x v="1"/>
    <x v="1"/>
    <n v="1"/>
  </r>
  <r>
    <x v="34"/>
    <x v="0"/>
    <x v="0"/>
    <x v="0"/>
    <n v="4160"/>
  </r>
  <r>
    <x v="34"/>
    <x v="0"/>
    <x v="0"/>
    <x v="1"/>
    <n v="25819"/>
  </r>
  <r>
    <x v="34"/>
    <x v="0"/>
    <x v="1"/>
    <x v="0"/>
    <n v="4205"/>
  </r>
  <r>
    <x v="34"/>
    <x v="0"/>
    <x v="1"/>
    <x v="1"/>
    <n v="23609"/>
  </r>
  <r>
    <x v="34"/>
    <x v="1"/>
    <x v="0"/>
    <x v="0"/>
    <n v="84"/>
  </r>
  <r>
    <x v="34"/>
    <x v="1"/>
    <x v="0"/>
    <x v="1"/>
    <n v="1404"/>
  </r>
  <r>
    <x v="34"/>
    <x v="1"/>
    <x v="1"/>
    <x v="0"/>
    <n v="91"/>
  </r>
  <r>
    <x v="34"/>
    <x v="1"/>
    <x v="1"/>
    <x v="1"/>
    <n v="1279"/>
  </r>
  <r>
    <x v="34"/>
    <x v="2"/>
    <x v="0"/>
    <x v="0"/>
    <n v="33"/>
  </r>
  <r>
    <x v="34"/>
    <x v="2"/>
    <x v="0"/>
    <x v="1"/>
    <n v="48"/>
  </r>
  <r>
    <x v="34"/>
    <x v="2"/>
    <x v="1"/>
    <x v="0"/>
    <n v="33"/>
  </r>
  <r>
    <x v="34"/>
    <x v="2"/>
    <x v="1"/>
    <x v="1"/>
    <n v="31"/>
  </r>
  <r>
    <x v="34"/>
    <x v="3"/>
    <x v="0"/>
    <x v="0"/>
    <n v="1085"/>
  </r>
  <r>
    <x v="34"/>
    <x v="3"/>
    <x v="0"/>
    <x v="1"/>
    <n v="5885"/>
  </r>
  <r>
    <x v="34"/>
    <x v="3"/>
    <x v="1"/>
    <x v="0"/>
    <n v="918"/>
  </r>
  <r>
    <x v="34"/>
    <x v="3"/>
    <x v="1"/>
    <x v="1"/>
    <n v="4654"/>
  </r>
  <r>
    <x v="35"/>
    <x v="0"/>
    <x v="0"/>
    <x v="0"/>
    <n v="2503"/>
  </r>
  <r>
    <x v="35"/>
    <x v="0"/>
    <x v="0"/>
    <x v="1"/>
    <n v="9904"/>
  </r>
  <r>
    <x v="35"/>
    <x v="0"/>
    <x v="1"/>
    <x v="0"/>
    <n v="2254"/>
  </r>
  <r>
    <x v="35"/>
    <x v="0"/>
    <x v="1"/>
    <x v="1"/>
    <n v="8344"/>
  </r>
  <r>
    <x v="35"/>
    <x v="1"/>
    <x v="0"/>
    <x v="0"/>
    <n v="257"/>
  </r>
  <r>
    <x v="35"/>
    <x v="1"/>
    <x v="0"/>
    <x v="1"/>
    <n v="1912"/>
  </r>
  <r>
    <x v="35"/>
    <x v="1"/>
    <x v="1"/>
    <x v="0"/>
    <n v="271"/>
  </r>
  <r>
    <x v="35"/>
    <x v="1"/>
    <x v="1"/>
    <x v="1"/>
    <n v="1570"/>
  </r>
  <r>
    <x v="35"/>
    <x v="2"/>
    <x v="0"/>
    <x v="0"/>
    <n v="161"/>
  </r>
  <r>
    <x v="35"/>
    <x v="2"/>
    <x v="0"/>
    <x v="1"/>
    <n v="25"/>
  </r>
  <r>
    <x v="35"/>
    <x v="2"/>
    <x v="1"/>
    <x v="0"/>
    <n v="168"/>
  </r>
  <r>
    <x v="35"/>
    <x v="2"/>
    <x v="1"/>
    <x v="1"/>
    <n v="31"/>
  </r>
  <r>
    <x v="35"/>
    <x v="3"/>
    <x v="0"/>
    <x v="0"/>
    <n v="1662"/>
  </r>
  <r>
    <x v="35"/>
    <x v="3"/>
    <x v="0"/>
    <x v="1"/>
    <n v="2556"/>
  </r>
  <r>
    <x v="35"/>
    <x v="3"/>
    <x v="1"/>
    <x v="0"/>
    <n v="1502"/>
  </r>
  <r>
    <x v="35"/>
    <x v="3"/>
    <x v="1"/>
    <x v="1"/>
    <n v="1919"/>
  </r>
  <r>
    <x v="36"/>
    <x v="0"/>
    <x v="0"/>
    <x v="0"/>
    <n v="468"/>
  </r>
  <r>
    <x v="36"/>
    <x v="0"/>
    <x v="0"/>
    <x v="1"/>
    <n v="1849"/>
  </r>
  <r>
    <x v="36"/>
    <x v="0"/>
    <x v="1"/>
    <x v="0"/>
    <n v="457"/>
  </r>
  <r>
    <x v="36"/>
    <x v="0"/>
    <x v="1"/>
    <x v="1"/>
    <n v="1600"/>
  </r>
  <r>
    <x v="36"/>
    <x v="1"/>
    <x v="0"/>
    <x v="0"/>
    <n v="248"/>
  </r>
  <r>
    <x v="36"/>
    <x v="1"/>
    <x v="0"/>
    <x v="1"/>
    <n v="579"/>
  </r>
  <r>
    <x v="36"/>
    <x v="1"/>
    <x v="1"/>
    <x v="0"/>
    <n v="255"/>
  </r>
  <r>
    <x v="36"/>
    <x v="1"/>
    <x v="1"/>
    <x v="1"/>
    <n v="501"/>
  </r>
  <r>
    <x v="36"/>
    <x v="2"/>
    <x v="1"/>
    <x v="0"/>
    <n v="1"/>
  </r>
  <r>
    <x v="36"/>
    <x v="3"/>
    <x v="0"/>
    <x v="0"/>
    <n v="56"/>
  </r>
  <r>
    <x v="36"/>
    <x v="3"/>
    <x v="0"/>
    <x v="1"/>
    <n v="260"/>
  </r>
  <r>
    <x v="36"/>
    <x v="3"/>
    <x v="1"/>
    <x v="0"/>
    <n v="49"/>
  </r>
  <r>
    <x v="36"/>
    <x v="3"/>
    <x v="1"/>
    <x v="1"/>
    <n v="146"/>
  </r>
  <r>
    <x v="37"/>
    <x v="0"/>
    <x v="0"/>
    <x v="0"/>
    <n v="1876"/>
  </r>
  <r>
    <x v="37"/>
    <x v="0"/>
    <x v="0"/>
    <x v="1"/>
    <n v="822"/>
  </r>
  <r>
    <x v="37"/>
    <x v="0"/>
    <x v="1"/>
    <x v="0"/>
    <n v="2049"/>
  </r>
  <r>
    <x v="37"/>
    <x v="0"/>
    <x v="1"/>
    <x v="1"/>
    <n v="726"/>
  </r>
  <r>
    <x v="37"/>
    <x v="1"/>
    <x v="0"/>
    <x v="0"/>
    <n v="154"/>
  </r>
  <r>
    <x v="37"/>
    <x v="1"/>
    <x v="0"/>
    <x v="1"/>
    <n v="145"/>
  </r>
  <r>
    <x v="37"/>
    <x v="1"/>
    <x v="1"/>
    <x v="0"/>
    <n v="204"/>
  </r>
  <r>
    <x v="37"/>
    <x v="1"/>
    <x v="1"/>
    <x v="1"/>
    <n v="129"/>
  </r>
  <r>
    <x v="37"/>
    <x v="2"/>
    <x v="0"/>
    <x v="0"/>
    <n v="5"/>
  </r>
  <r>
    <x v="37"/>
    <x v="2"/>
    <x v="0"/>
    <x v="1"/>
    <n v="3"/>
  </r>
  <r>
    <x v="37"/>
    <x v="2"/>
    <x v="1"/>
    <x v="0"/>
    <n v="9"/>
  </r>
  <r>
    <x v="37"/>
    <x v="2"/>
    <x v="1"/>
    <x v="1"/>
    <n v="4"/>
  </r>
  <r>
    <x v="37"/>
    <x v="3"/>
    <x v="0"/>
    <x v="0"/>
    <n v="1542"/>
  </r>
  <r>
    <x v="37"/>
    <x v="3"/>
    <x v="0"/>
    <x v="1"/>
    <n v="966"/>
  </r>
  <r>
    <x v="37"/>
    <x v="3"/>
    <x v="1"/>
    <x v="0"/>
    <n v="1612"/>
  </r>
  <r>
    <x v="37"/>
    <x v="3"/>
    <x v="1"/>
    <x v="1"/>
    <n v="844"/>
  </r>
  <r>
    <x v="38"/>
    <x v="0"/>
    <x v="0"/>
    <x v="0"/>
    <n v="565"/>
  </r>
  <r>
    <x v="38"/>
    <x v="0"/>
    <x v="0"/>
    <x v="1"/>
    <n v="179"/>
  </r>
  <r>
    <x v="38"/>
    <x v="0"/>
    <x v="1"/>
    <x v="0"/>
    <n v="683"/>
  </r>
  <r>
    <x v="38"/>
    <x v="0"/>
    <x v="1"/>
    <x v="1"/>
    <n v="136"/>
  </r>
  <r>
    <x v="38"/>
    <x v="1"/>
    <x v="0"/>
    <x v="0"/>
    <n v="161"/>
  </r>
  <r>
    <x v="38"/>
    <x v="1"/>
    <x v="0"/>
    <x v="1"/>
    <n v="152"/>
  </r>
  <r>
    <x v="38"/>
    <x v="1"/>
    <x v="1"/>
    <x v="0"/>
    <n v="217"/>
  </r>
  <r>
    <x v="38"/>
    <x v="1"/>
    <x v="1"/>
    <x v="1"/>
    <n v="136"/>
  </r>
  <r>
    <x v="38"/>
    <x v="2"/>
    <x v="0"/>
    <x v="0"/>
    <n v="3"/>
  </r>
  <r>
    <x v="38"/>
    <x v="2"/>
    <x v="0"/>
    <x v="1"/>
    <n v="12"/>
  </r>
  <r>
    <x v="38"/>
    <x v="2"/>
    <x v="1"/>
    <x v="0"/>
    <n v="1"/>
  </r>
  <r>
    <x v="38"/>
    <x v="2"/>
    <x v="1"/>
    <x v="1"/>
    <n v="22"/>
  </r>
  <r>
    <x v="38"/>
    <x v="3"/>
    <x v="0"/>
    <x v="0"/>
    <n v="273"/>
  </r>
  <r>
    <x v="38"/>
    <x v="3"/>
    <x v="0"/>
    <x v="1"/>
    <n v="76"/>
  </r>
  <r>
    <x v="38"/>
    <x v="3"/>
    <x v="1"/>
    <x v="0"/>
    <n v="220"/>
  </r>
  <r>
    <x v="38"/>
    <x v="3"/>
    <x v="1"/>
    <x v="1"/>
    <n v="66"/>
  </r>
  <r>
    <x v="39"/>
    <x v="0"/>
    <x v="1"/>
    <x v="0"/>
    <n v="1"/>
  </r>
  <r>
    <x v="39"/>
    <x v="0"/>
    <x v="1"/>
    <x v="1"/>
    <n v="2"/>
  </r>
  <r>
    <x v="39"/>
    <x v="0"/>
    <x v="0"/>
    <x v="0"/>
    <n v="1712"/>
  </r>
  <r>
    <x v="39"/>
    <x v="0"/>
    <x v="0"/>
    <x v="1"/>
    <n v="1815"/>
  </r>
  <r>
    <x v="39"/>
    <x v="0"/>
    <x v="1"/>
    <x v="0"/>
    <n v="1903"/>
  </r>
  <r>
    <x v="39"/>
    <x v="0"/>
    <x v="1"/>
    <x v="1"/>
    <n v="1733"/>
  </r>
  <r>
    <x v="39"/>
    <x v="1"/>
    <x v="0"/>
    <x v="0"/>
    <n v="1830"/>
  </r>
  <r>
    <x v="39"/>
    <x v="1"/>
    <x v="0"/>
    <x v="1"/>
    <n v="686"/>
  </r>
  <r>
    <x v="39"/>
    <x v="1"/>
    <x v="1"/>
    <x v="0"/>
    <n v="1943"/>
  </r>
  <r>
    <x v="39"/>
    <x v="1"/>
    <x v="1"/>
    <x v="1"/>
    <n v="572"/>
  </r>
  <r>
    <x v="39"/>
    <x v="2"/>
    <x v="0"/>
    <x v="0"/>
    <n v="7"/>
  </r>
  <r>
    <x v="39"/>
    <x v="2"/>
    <x v="0"/>
    <x v="1"/>
    <n v="7"/>
  </r>
  <r>
    <x v="39"/>
    <x v="2"/>
    <x v="1"/>
    <x v="0"/>
    <n v="4"/>
  </r>
  <r>
    <x v="39"/>
    <x v="2"/>
    <x v="1"/>
    <x v="1"/>
    <n v="8"/>
  </r>
  <r>
    <x v="39"/>
    <x v="3"/>
    <x v="0"/>
    <x v="0"/>
    <n v="376"/>
  </r>
  <r>
    <x v="39"/>
    <x v="3"/>
    <x v="0"/>
    <x v="1"/>
    <n v="298"/>
  </r>
  <r>
    <x v="39"/>
    <x v="3"/>
    <x v="1"/>
    <x v="0"/>
    <n v="494"/>
  </r>
  <r>
    <x v="39"/>
    <x v="3"/>
    <x v="1"/>
    <x v="1"/>
    <n v="303"/>
  </r>
  <r>
    <x v="40"/>
    <x v="0"/>
    <x v="0"/>
    <x v="0"/>
    <n v="816"/>
  </r>
  <r>
    <x v="40"/>
    <x v="0"/>
    <x v="0"/>
    <x v="1"/>
    <n v="2950"/>
  </r>
  <r>
    <x v="40"/>
    <x v="0"/>
    <x v="1"/>
    <x v="0"/>
    <n v="764"/>
  </r>
  <r>
    <x v="40"/>
    <x v="0"/>
    <x v="1"/>
    <x v="1"/>
    <n v="2716"/>
  </r>
  <r>
    <x v="40"/>
    <x v="1"/>
    <x v="0"/>
    <x v="0"/>
    <n v="900"/>
  </r>
  <r>
    <x v="40"/>
    <x v="1"/>
    <x v="0"/>
    <x v="1"/>
    <n v="2822"/>
  </r>
  <r>
    <x v="40"/>
    <x v="1"/>
    <x v="1"/>
    <x v="0"/>
    <n v="747"/>
  </r>
  <r>
    <x v="40"/>
    <x v="1"/>
    <x v="1"/>
    <x v="1"/>
    <n v="2268"/>
  </r>
  <r>
    <x v="40"/>
    <x v="2"/>
    <x v="0"/>
    <x v="0"/>
    <n v="45"/>
  </r>
  <r>
    <x v="40"/>
    <x v="2"/>
    <x v="0"/>
    <x v="1"/>
    <n v="80"/>
  </r>
  <r>
    <x v="40"/>
    <x v="2"/>
    <x v="1"/>
    <x v="0"/>
    <n v="45"/>
  </r>
  <r>
    <x v="40"/>
    <x v="2"/>
    <x v="1"/>
    <x v="1"/>
    <n v="64"/>
  </r>
  <r>
    <x v="40"/>
    <x v="3"/>
    <x v="0"/>
    <x v="0"/>
    <n v="211"/>
  </r>
  <r>
    <x v="40"/>
    <x v="3"/>
    <x v="0"/>
    <x v="1"/>
    <n v="694"/>
  </r>
  <r>
    <x v="40"/>
    <x v="3"/>
    <x v="1"/>
    <x v="0"/>
    <n v="165"/>
  </r>
  <r>
    <x v="40"/>
    <x v="3"/>
    <x v="1"/>
    <x v="1"/>
    <n v="640"/>
  </r>
  <r>
    <x v="41"/>
    <x v="0"/>
    <x v="0"/>
    <x v="0"/>
    <n v="967"/>
  </r>
  <r>
    <x v="41"/>
    <x v="0"/>
    <x v="0"/>
    <x v="1"/>
    <n v="735"/>
  </r>
  <r>
    <x v="41"/>
    <x v="0"/>
    <x v="1"/>
    <x v="0"/>
    <n v="1332"/>
  </r>
  <r>
    <x v="41"/>
    <x v="0"/>
    <x v="1"/>
    <x v="1"/>
    <n v="824"/>
  </r>
  <r>
    <x v="41"/>
    <x v="1"/>
    <x v="0"/>
    <x v="0"/>
    <n v="73"/>
  </r>
  <r>
    <x v="41"/>
    <x v="1"/>
    <x v="0"/>
    <x v="1"/>
    <n v="160"/>
  </r>
  <r>
    <x v="41"/>
    <x v="1"/>
    <x v="1"/>
    <x v="0"/>
    <n v="98"/>
  </r>
  <r>
    <x v="41"/>
    <x v="1"/>
    <x v="1"/>
    <x v="1"/>
    <n v="152"/>
  </r>
  <r>
    <x v="41"/>
    <x v="2"/>
    <x v="0"/>
    <x v="0"/>
    <n v="358"/>
  </r>
  <r>
    <x v="41"/>
    <x v="2"/>
    <x v="0"/>
    <x v="1"/>
    <n v="7"/>
  </r>
  <r>
    <x v="41"/>
    <x v="2"/>
    <x v="1"/>
    <x v="0"/>
    <n v="320"/>
  </r>
  <r>
    <x v="41"/>
    <x v="2"/>
    <x v="1"/>
    <x v="1"/>
    <n v="4"/>
  </r>
  <r>
    <x v="41"/>
    <x v="3"/>
    <x v="0"/>
    <x v="0"/>
    <n v="5118"/>
  </r>
  <r>
    <x v="41"/>
    <x v="3"/>
    <x v="0"/>
    <x v="1"/>
    <n v="2521"/>
  </r>
  <r>
    <x v="41"/>
    <x v="3"/>
    <x v="1"/>
    <x v="0"/>
    <n v="5177"/>
  </r>
  <r>
    <x v="41"/>
    <x v="3"/>
    <x v="1"/>
    <x v="1"/>
    <n v="2174"/>
  </r>
  <r>
    <x v="42"/>
    <x v="0"/>
    <x v="0"/>
    <x v="0"/>
    <n v="375"/>
  </r>
  <r>
    <x v="42"/>
    <x v="0"/>
    <x v="0"/>
    <x v="1"/>
    <n v="673"/>
  </r>
  <r>
    <x v="42"/>
    <x v="0"/>
    <x v="1"/>
    <x v="0"/>
    <n v="374"/>
  </r>
  <r>
    <x v="42"/>
    <x v="0"/>
    <x v="1"/>
    <x v="1"/>
    <n v="566"/>
  </r>
  <r>
    <x v="42"/>
    <x v="1"/>
    <x v="0"/>
    <x v="0"/>
    <n v="728"/>
  </r>
  <r>
    <x v="42"/>
    <x v="1"/>
    <x v="0"/>
    <x v="1"/>
    <n v="978"/>
  </r>
  <r>
    <x v="42"/>
    <x v="1"/>
    <x v="1"/>
    <x v="0"/>
    <n v="698"/>
  </r>
  <r>
    <x v="42"/>
    <x v="1"/>
    <x v="1"/>
    <x v="1"/>
    <n v="765"/>
  </r>
  <r>
    <x v="42"/>
    <x v="2"/>
    <x v="0"/>
    <x v="0"/>
    <n v="82"/>
  </r>
  <r>
    <x v="42"/>
    <x v="2"/>
    <x v="0"/>
    <x v="1"/>
    <n v="27"/>
  </r>
  <r>
    <x v="42"/>
    <x v="2"/>
    <x v="1"/>
    <x v="0"/>
    <n v="71"/>
  </r>
  <r>
    <x v="42"/>
    <x v="2"/>
    <x v="1"/>
    <x v="1"/>
    <n v="16"/>
  </r>
  <r>
    <x v="42"/>
    <x v="3"/>
    <x v="0"/>
    <x v="0"/>
    <n v="90"/>
  </r>
  <r>
    <x v="42"/>
    <x v="3"/>
    <x v="0"/>
    <x v="1"/>
    <n v="182"/>
  </r>
  <r>
    <x v="42"/>
    <x v="3"/>
    <x v="1"/>
    <x v="0"/>
    <n v="93"/>
  </r>
  <r>
    <x v="42"/>
    <x v="3"/>
    <x v="1"/>
    <x v="1"/>
    <n v="124"/>
  </r>
  <r>
    <x v="43"/>
    <x v="0"/>
    <x v="1"/>
    <x v="0"/>
    <n v="1"/>
  </r>
  <r>
    <x v="43"/>
    <x v="0"/>
    <x v="0"/>
    <x v="0"/>
    <n v="2156"/>
  </r>
  <r>
    <x v="43"/>
    <x v="0"/>
    <x v="0"/>
    <x v="1"/>
    <n v="498"/>
  </r>
  <r>
    <x v="43"/>
    <x v="0"/>
    <x v="1"/>
    <x v="0"/>
    <n v="1944"/>
  </r>
  <r>
    <x v="43"/>
    <x v="0"/>
    <x v="1"/>
    <x v="1"/>
    <n v="505"/>
  </r>
  <r>
    <x v="43"/>
    <x v="1"/>
    <x v="0"/>
    <x v="0"/>
    <n v="745"/>
  </r>
  <r>
    <x v="43"/>
    <x v="1"/>
    <x v="0"/>
    <x v="1"/>
    <n v="148"/>
  </r>
  <r>
    <x v="43"/>
    <x v="1"/>
    <x v="1"/>
    <x v="0"/>
    <n v="835"/>
  </r>
  <r>
    <x v="43"/>
    <x v="1"/>
    <x v="1"/>
    <x v="1"/>
    <n v="150"/>
  </r>
  <r>
    <x v="43"/>
    <x v="2"/>
    <x v="0"/>
    <x v="1"/>
    <n v="1"/>
  </r>
  <r>
    <x v="43"/>
    <x v="2"/>
    <x v="1"/>
    <x v="1"/>
    <n v="3"/>
  </r>
  <r>
    <x v="43"/>
    <x v="3"/>
    <x v="0"/>
    <x v="0"/>
    <n v="17"/>
  </r>
  <r>
    <x v="43"/>
    <x v="3"/>
    <x v="0"/>
    <x v="1"/>
    <n v="17"/>
  </r>
  <r>
    <x v="43"/>
    <x v="3"/>
    <x v="1"/>
    <x v="0"/>
    <n v="14"/>
  </r>
  <r>
    <x v="43"/>
    <x v="3"/>
    <x v="1"/>
    <x v="1"/>
    <n v="15"/>
  </r>
  <r>
    <x v="44"/>
    <x v="0"/>
    <x v="0"/>
    <x v="1"/>
    <n v="3"/>
  </r>
  <r>
    <x v="44"/>
    <x v="0"/>
    <x v="0"/>
    <x v="0"/>
    <n v="4125"/>
  </r>
  <r>
    <x v="44"/>
    <x v="0"/>
    <x v="0"/>
    <x v="1"/>
    <n v="10289"/>
  </r>
  <r>
    <x v="44"/>
    <x v="0"/>
    <x v="1"/>
    <x v="0"/>
    <n v="4523"/>
  </r>
  <r>
    <x v="44"/>
    <x v="0"/>
    <x v="1"/>
    <x v="1"/>
    <n v="10588"/>
  </r>
  <r>
    <x v="44"/>
    <x v="1"/>
    <x v="0"/>
    <x v="0"/>
    <n v="87"/>
  </r>
  <r>
    <x v="44"/>
    <x v="1"/>
    <x v="0"/>
    <x v="1"/>
    <n v="758"/>
  </r>
  <r>
    <x v="44"/>
    <x v="1"/>
    <x v="1"/>
    <x v="0"/>
    <n v="112"/>
  </r>
  <r>
    <x v="44"/>
    <x v="1"/>
    <x v="1"/>
    <x v="1"/>
    <n v="687"/>
  </r>
  <r>
    <x v="44"/>
    <x v="2"/>
    <x v="0"/>
    <x v="0"/>
    <n v="9"/>
  </r>
  <r>
    <x v="44"/>
    <x v="2"/>
    <x v="0"/>
    <x v="1"/>
    <n v="29"/>
  </r>
  <r>
    <x v="44"/>
    <x v="2"/>
    <x v="1"/>
    <x v="0"/>
    <n v="19"/>
  </r>
  <r>
    <x v="44"/>
    <x v="2"/>
    <x v="1"/>
    <x v="1"/>
    <n v="38"/>
  </r>
  <r>
    <x v="44"/>
    <x v="3"/>
    <x v="0"/>
    <x v="0"/>
    <n v="3070"/>
  </r>
  <r>
    <x v="44"/>
    <x v="3"/>
    <x v="0"/>
    <x v="1"/>
    <n v="5019"/>
  </r>
  <r>
    <x v="44"/>
    <x v="3"/>
    <x v="1"/>
    <x v="0"/>
    <n v="2783"/>
  </r>
  <r>
    <x v="44"/>
    <x v="3"/>
    <x v="1"/>
    <x v="1"/>
    <n v="4194"/>
  </r>
  <r>
    <x v="45"/>
    <x v="0"/>
    <x v="0"/>
    <x v="0"/>
    <n v="19"/>
  </r>
  <r>
    <x v="45"/>
    <x v="0"/>
    <x v="0"/>
    <x v="1"/>
    <n v="6"/>
  </r>
  <r>
    <x v="45"/>
    <x v="0"/>
    <x v="1"/>
    <x v="0"/>
    <n v="13"/>
  </r>
  <r>
    <x v="45"/>
    <x v="0"/>
    <x v="0"/>
    <x v="0"/>
    <n v="249"/>
  </r>
  <r>
    <x v="45"/>
    <x v="0"/>
    <x v="0"/>
    <x v="1"/>
    <n v="199"/>
  </r>
  <r>
    <x v="45"/>
    <x v="0"/>
    <x v="1"/>
    <x v="0"/>
    <n v="210"/>
  </r>
  <r>
    <x v="45"/>
    <x v="0"/>
    <x v="1"/>
    <x v="1"/>
    <n v="196"/>
  </r>
  <r>
    <x v="45"/>
    <x v="1"/>
    <x v="0"/>
    <x v="0"/>
    <n v="468"/>
  </r>
  <r>
    <x v="45"/>
    <x v="1"/>
    <x v="0"/>
    <x v="1"/>
    <n v="223"/>
  </r>
  <r>
    <x v="45"/>
    <x v="1"/>
    <x v="1"/>
    <x v="0"/>
    <n v="470"/>
  </r>
  <r>
    <x v="45"/>
    <x v="1"/>
    <x v="1"/>
    <x v="1"/>
    <n v="188"/>
  </r>
  <r>
    <x v="45"/>
    <x v="3"/>
    <x v="0"/>
    <x v="0"/>
    <n v="70"/>
  </r>
  <r>
    <x v="45"/>
    <x v="3"/>
    <x v="0"/>
    <x v="1"/>
    <n v="42"/>
  </r>
  <r>
    <x v="45"/>
    <x v="3"/>
    <x v="1"/>
    <x v="0"/>
    <n v="42"/>
  </r>
  <r>
    <x v="45"/>
    <x v="3"/>
    <x v="1"/>
    <x v="1"/>
    <n v="39"/>
  </r>
  <r>
    <x v="46"/>
    <x v="0"/>
    <x v="0"/>
    <x v="0"/>
    <n v="64"/>
  </r>
  <r>
    <x v="46"/>
    <x v="0"/>
    <x v="0"/>
    <x v="1"/>
    <n v="2461"/>
  </r>
  <r>
    <x v="46"/>
    <x v="0"/>
    <x v="1"/>
    <x v="0"/>
    <n v="61"/>
  </r>
  <r>
    <x v="46"/>
    <x v="0"/>
    <x v="1"/>
    <x v="1"/>
    <n v="2116"/>
  </r>
  <r>
    <x v="46"/>
    <x v="1"/>
    <x v="0"/>
    <x v="0"/>
    <n v="91"/>
  </r>
  <r>
    <x v="46"/>
    <x v="1"/>
    <x v="0"/>
    <x v="1"/>
    <n v="4152"/>
  </r>
  <r>
    <x v="46"/>
    <x v="1"/>
    <x v="1"/>
    <x v="0"/>
    <n v="62"/>
  </r>
  <r>
    <x v="46"/>
    <x v="1"/>
    <x v="1"/>
    <x v="1"/>
    <n v="3366"/>
  </r>
  <r>
    <x v="46"/>
    <x v="2"/>
    <x v="0"/>
    <x v="0"/>
    <n v="10"/>
  </r>
  <r>
    <x v="46"/>
    <x v="2"/>
    <x v="0"/>
    <x v="1"/>
    <n v="676"/>
  </r>
  <r>
    <x v="46"/>
    <x v="2"/>
    <x v="1"/>
    <x v="0"/>
    <n v="11"/>
  </r>
  <r>
    <x v="46"/>
    <x v="2"/>
    <x v="1"/>
    <x v="1"/>
    <n v="457"/>
  </r>
  <r>
    <x v="46"/>
    <x v="3"/>
    <x v="0"/>
    <x v="0"/>
    <n v="61"/>
  </r>
  <r>
    <x v="46"/>
    <x v="3"/>
    <x v="0"/>
    <x v="1"/>
    <n v="1086"/>
  </r>
  <r>
    <x v="46"/>
    <x v="3"/>
    <x v="1"/>
    <x v="0"/>
    <n v="32"/>
  </r>
  <r>
    <x v="46"/>
    <x v="3"/>
    <x v="1"/>
    <x v="1"/>
    <n v="1147"/>
  </r>
  <r>
    <x v="47"/>
    <x v="0"/>
    <x v="0"/>
    <x v="0"/>
    <n v="838"/>
  </r>
  <r>
    <x v="47"/>
    <x v="0"/>
    <x v="0"/>
    <x v="1"/>
    <n v="1000"/>
  </r>
  <r>
    <x v="47"/>
    <x v="0"/>
    <x v="1"/>
    <x v="0"/>
    <n v="730"/>
  </r>
  <r>
    <x v="47"/>
    <x v="0"/>
    <x v="1"/>
    <x v="1"/>
    <n v="867"/>
  </r>
  <r>
    <x v="47"/>
    <x v="1"/>
    <x v="0"/>
    <x v="0"/>
    <n v="1322"/>
  </r>
  <r>
    <x v="47"/>
    <x v="1"/>
    <x v="0"/>
    <x v="1"/>
    <n v="701"/>
  </r>
  <r>
    <x v="47"/>
    <x v="1"/>
    <x v="1"/>
    <x v="0"/>
    <n v="1147"/>
  </r>
  <r>
    <x v="47"/>
    <x v="1"/>
    <x v="1"/>
    <x v="1"/>
    <n v="530"/>
  </r>
  <r>
    <x v="47"/>
    <x v="2"/>
    <x v="0"/>
    <x v="0"/>
    <n v="33"/>
  </r>
  <r>
    <x v="47"/>
    <x v="2"/>
    <x v="0"/>
    <x v="1"/>
    <n v="23"/>
  </r>
  <r>
    <x v="47"/>
    <x v="2"/>
    <x v="1"/>
    <x v="0"/>
    <n v="30"/>
  </r>
  <r>
    <x v="47"/>
    <x v="2"/>
    <x v="1"/>
    <x v="1"/>
    <n v="21"/>
  </r>
  <r>
    <x v="47"/>
    <x v="3"/>
    <x v="0"/>
    <x v="0"/>
    <n v="124"/>
  </r>
  <r>
    <x v="47"/>
    <x v="3"/>
    <x v="0"/>
    <x v="1"/>
    <n v="85"/>
  </r>
  <r>
    <x v="47"/>
    <x v="3"/>
    <x v="1"/>
    <x v="0"/>
    <n v="102"/>
  </r>
  <r>
    <x v="47"/>
    <x v="3"/>
    <x v="1"/>
    <x v="1"/>
    <n v="71"/>
  </r>
  <r>
    <x v="48"/>
    <x v="0"/>
    <x v="0"/>
    <x v="0"/>
    <n v="2"/>
  </r>
  <r>
    <x v="48"/>
    <x v="0"/>
    <x v="1"/>
    <x v="0"/>
    <n v="1"/>
  </r>
  <r>
    <x v="48"/>
    <x v="0"/>
    <x v="0"/>
    <x v="0"/>
    <n v="1417"/>
  </r>
  <r>
    <x v="48"/>
    <x v="0"/>
    <x v="0"/>
    <x v="1"/>
    <n v="1200"/>
  </r>
  <r>
    <x v="48"/>
    <x v="0"/>
    <x v="1"/>
    <x v="0"/>
    <n v="1668"/>
  </r>
  <r>
    <x v="48"/>
    <x v="0"/>
    <x v="1"/>
    <x v="1"/>
    <n v="1224"/>
  </r>
  <r>
    <x v="48"/>
    <x v="1"/>
    <x v="0"/>
    <x v="0"/>
    <n v="546"/>
  </r>
  <r>
    <x v="48"/>
    <x v="1"/>
    <x v="0"/>
    <x v="1"/>
    <n v="646"/>
  </r>
  <r>
    <x v="48"/>
    <x v="1"/>
    <x v="1"/>
    <x v="0"/>
    <n v="720"/>
  </r>
  <r>
    <x v="48"/>
    <x v="1"/>
    <x v="1"/>
    <x v="1"/>
    <n v="617"/>
  </r>
  <r>
    <x v="48"/>
    <x v="2"/>
    <x v="0"/>
    <x v="0"/>
    <n v="678"/>
  </r>
  <r>
    <x v="48"/>
    <x v="2"/>
    <x v="0"/>
    <x v="1"/>
    <n v="26"/>
  </r>
  <r>
    <x v="48"/>
    <x v="2"/>
    <x v="1"/>
    <x v="0"/>
    <n v="430"/>
  </r>
  <r>
    <x v="48"/>
    <x v="2"/>
    <x v="1"/>
    <x v="1"/>
    <n v="28"/>
  </r>
  <r>
    <x v="48"/>
    <x v="3"/>
    <x v="0"/>
    <x v="0"/>
    <n v="3667"/>
  </r>
  <r>
    <x v="48"/>
    <x v="3"/>
    <x v="0"/>
    <x v="1"/>
    <n v="1226"/>
  </r>
  <r>
    <x v="48"/>
    <x v="3"/>
    <x v="1"/>
    <x v="0"/>
    <n v="3733"/>
  </r>
  <r>
    <x v="48"/>
    <x v="3"/>
    <x v="1"/>
    <x v="1"/>
    <n v="979"/>
  </r>
  <r>
    <x v="49"/>
    <x v="0"/>
    <x v="0"/>
    <x v="0"/>
    <n v="857"/>
  </r>
  <r>
    <x v="49"/>
    <x v="0"/>
    <x v="0"/>
    <x v="1"/>
    <n v="625"/>
  </r>
  <r>
    <x v="49"/>
    <x v="0"/>
    <x v="1"/>
    <x v="0"/>
    <n v="826"/>
  </r>
  <r>
    <x v="49"/>
    <x v="0"/>
    <x v="1"/>
    <x v="1"/>
    <n v="583"/>
  </r>
  <r>
    <x v="49"/>
    <x v="1"/>
    <x v="0"/>
    <x v="0"/>
    <n v="128"/>
  </r>
  <r>
    <x v="49"/>
    <x v="1"/>
    <x v="0"/>
    <x v="1"/>
    <n v="73"/>
  </r>
  <r>
    <x v="49"/>
    <x v="1"/>
    <x v="1"/>
    <x v="0"/>
    <n v="141"/>
  </r>
  <r>
    <x v="49"/>
    <x v="1"/>
    <x v="1"/>
    <x v="1"/>
    <n v="87"/>
  </r>
  <r>
    <x v="49"/>
    <x v="3"/>
    <x v="0"/>
    <x v="0"/>
    <n v="34"/>
  </r>
  <r>
    <x v="49"/>
    <x v="3"/>
    <x v="0"/>
    <x v="1"/>
    <n v="41"/>
  </r>
  <r>
    <x v="49"/>
    <x v="3"/>
    <x v="1"/>
    <x v="0"/>
    <n v="34"/>
  </r>
  <r>
    <x v="49"/>
    <x v="3"/>
    <x v="1"/>
    <x v="1"/>
    <n v="44"/>
  </r>
  <r>
    <x v="50"/>
    <x v="0"/>
    <x v="0"/>
    <x v="1"/>
    <n v="1"/>
  </r>
  <r>
    <x v="50"/>
    <x v="0"/>
    <x v="1"/>
    <x v="1"/>
    <n v="1"/>
  </r>
  <r>
    <x v="50"/>
    <x v="0"/>
    <x v="0"/>
    <x v="0"/>
    <n v="1256"/>
  </r>
  <r>
    <x v="50"/>
    <x v="0"/>
    <x v="0"/>
    <x v="1"/>
    <n v="2355"/>
  </r>
  <r>
    <x v="50"/>
    <x v="0"/>
    <x v="1"/>
    <x v="0"/>
    <n v="1049"/>
  </r>
  <r>
    <x v="50"/>
    <x v="0"/>
    <x v="1"/>
    <x v="1"/>
    <n v="2051"/>
  </r>
  <r>
    <x v="50"/>
    <x v="1"/>
    <x v="0"/>
    <x v="0"/>
    <n v="1185"/>
  </r>
  <r>
    <x v="50"/>
    <x v="1"/>
    <x v="0"/>
    <x v="1"/>
    <n v="1427"/>
  </r>
  <r>
    <x v="50"/>
    <x v="1"/>
    <x v="1"/>
    <x v="0"/>
    <n v="1066"/>
  </r>
  <r>
    <x v="50"/>
    <x v="1"/>
    <x v="1"/>
    <x v="1"/>
    <n v="1186"/>
  </r>
  <r>
    <x v="50"/>
    <x v="2"/>
    <x v="0"/>
    <x v="0"/>
    <n v="4"/>
  </r>
  <r>
    <x v="50"/>
    <x v="2"/>
    <x v="0"/>
    <x v="1"/>
    <n v="1"/>
  </r>
  <r>
    <x v="50"/>
    <x v="2"/>
    <x v="1"/>
    <x v="0"/>
    <n v="11"/>
  </r>
  <r>
    <x v="50"/>
    <x v="2"/>
    <x v="1"/>
    <x v="1"/>
    <n v="5"/>
  </r>
  <r>
    <x v="50"/>
    <x v="3"/>
    <x v="0"/>
    <x v="0"/>
    <n v="335"/>
  </r>
  <r>
    <x v="50"/>
    <x v="3"/>
    <x v="0"/>
    <x v="1"/>
    <n v="426"/>
  </r>
  <r>
    <x v="50"/>
    <x v="3"/>
    <x v="1"/>
    <x v="0"/>
    <n v="201"/>
  </r>
  <r>
    <x v="50"/>
    <x v="3"/>
    <x v="1"/>
    <x v="1"/>
    <n v="296"/>
  </r>
  <r>
    <x v="51"/>
    <x v="0"/>
    <x v="0"/>
    <x v="0"/>
    <n v="980"/>
  </r>
  <r>
    <x v="51"/>
    <x v="0"/>
    <x v="0"/>
    <x v="1"/>
    <n v="966"/>
  </r>
  <r>
    <x v="51"/>
    <x v="0"/>
    <x v="1"/>
    <x v="0"/>
    <n v="950"/>
  </r>
  <r>
    <x v="51"/>
    <x v="0"/>
    <x v="1"/>
    <x v="1"/>
    <n v="796"/>
  </r>
  <r>
    <x v="51"/>
    <x v="1"/>
    <x v="0"/>
    <x v="0"/>
    <n v="228"/>
  </r>
  <r>
    <x v="51"/>
    <x v="1"/>
    <x v="0"/>
    <x v="1"/>
    <n v="256"/>
  </r>
  <r>
    <x v="51"/>
    <x v="1"/>
    <x v="1"/>
    <x v="0"/>
    <n v="267"/>
  </r>
  <r>
    <x v="51"/>
    <x v="1"/>
    <x v="1"/>
    <x v="1"/>
    <n v="228"/>
  </r>
  <r>
    <x v="51"/>
    <x v="2"/>
    <x v="0"/>
    <x v="0"/>
    <n v="1"/>
  </r>
  <r>
    <x v="51"/>
    <x v="2"/>
    <x v="0"/>
    <x v="1"/>
    <n v="1"/>
  </r>
  <r>
    <x v="51"/>
    <x v="2"/>
    <x v="1"/>
    <x v="0"/>
    <n v="2"/>
  </r>
  <r>
    <x v="51"/>
    <x v="2"/>
    <x v="1"/>
    <x v="1"/>
    <n v="3"/>
  </r>
  <r>
    <x v="51"/>
    <x v="3"/>
    <x v="0"/>
    <x v="0"/>
    <n v="43"/>
  </r>
  <r>
    <x v="51"/>
    <x v="3"/>
    <x v="0"/>
    <x v="1"/>
    <n v="61"/>
  </r>
  <r>
    <x v="51"/>
    <x v="3"/>
    <x v="1"/>
    <x v="0"/>
    <n v="36"/>
  </r>
  <r>
    <x v="51"/>
    <x v="3"/>
    <x v="1"/>
    <x v="1"/>
    <n v="51"/>
  </r>
  <r>
    <x v="52"/>
    <x v="0"/>
    <x v="0"/>
    <x v="0"/>
    <n v="229"/>
  </r>
  <r>
    <x v="52"/>
    <x v="0"/>
    <x v="0"/>
    <x v="1"/>
    <n v="228"/>
  </r>
  <r>
    <x v="52"/>
    <x v="0"/>
    <x v="1"/>
    <x v="0"/>
    <n v="254"/>
  </r>
  <r>
    <x v="52"/>
    <x v="0"/>
    <x v="1"/>
    <x v="1"/>
    <n v="263"/>
  </r>
  <r>
    <x v="52"/>
    <x v="1"/>
    <x v="0"/>
    <x v="0"/>
    <n v="66"/>
  </r>
  <r>
    <x v="52"/>
    <x v="1"/>
    <x v="0"/>
    <x v="1"/>
    <n v="44"/>
  </r>
  <r>
    <x v="52"/>
    <x v="1"/>
    <x v="1"/>
    <x v="0"/>
    <n v="93"/>
  </r>
  <r>
    <x v="52"/>
    <x v="1"/>
    <x v="1"/>
    <x v="1"/>
    <n v="70"/>
  </r>
  <r>
    <x v="52"/>
    <x v="2"/>
    <x v="0"/>
    <x v="0"/>
    <n v="6"/>
  </r>
  <r>
    <x v="52"/>
    <x v="2"/>
    <x v="0"/>
    <x v="1"/>
    <n v="5"/>
  </r>
  <r>
    <x v="52"/>
    <x v="2"/>
    <x v="1"/>
    <x v="0"/>
    <n v="5"/>
  </r>
  <r>
    <x v="52"/>
    <x v="2"/>
    <x v="1"/>
    <x v="1"/>
    <n v="7"/>
  </r>
  <r>
    <x v="52"/>
    <x v="3"/>
    <x v="0"/>
    <x v="0"/>
    <n v="1529"/>
  </r>
  <r>
    <x v="52"/>
    <x v="3"/>
    <x v="0"/>
    <x v="1"/>
    <n v="1213"/>
  </r>
  <r>
    <x v="52"/>
    <x v="3"/>
    <x v="1"/>
    <x v="0"/>
    <n v="1662"/>
  </r>
  <r>
    <x v="52"/>
    <x v="3"/>
    <x v="1"/>
    <x v="1"/>
    <n v="930"/>
  </r>
  <r>
    <x v="53"/>
    <x v="0"/>
    <x v="0"/>
    <x v="0"/>
    <n v="948"/>
  </r>
  <r>
    <x v="53"/>
    <x v="0"/>
    <x v="0"/>
    <x v="1"/>
    <n v="430"/>
  </r>
  <r>
    <x v="53"/>
    <x v="0"/>
    <x v="1"/>
    <x v="0"/>
    <n v="953"/>
  </r>
  <r>
    <x v="53"/>
    <x v="0"/>
    <x v="1"/>
    <x v="1"/>
    <n v="376"/>
  </r>
  <r>
    <x v="53"/>
    <x v="1"/>
    <x v="0"/>
    <x v="0"/>
    <n v="426"/>
  </r>
  <r>
    <x v="53"/>
    <x v="1"/>
    <x v="0"/>
    <x v="1"/>
    <n v="150"/>
  </r>
  <r>
    <x v="53"/>
    <x v="1"/>
    <x v="1"/>
    <x v="0"/>
    <n v="419"/>
  </r>
  <r>
    <x v="53"/>
    <x v="1"/>
    <x v="1"/>
    <x v="1"/>
    <n v="129"/>
  </r>
  <r>
    <x v="53"/>
    <x v="3"/>
    <x v="0"/>
    <x v="0"/>
    <n v="38"/>
  </r>
  <r>
    <x v="53"/>
    <x v="3"/>
    <x v="0"/>
    <x v="1"/>
    <n v="21"/>
  </r>
  <r>
    <x v="53"/>
    <x v="3"/>
    <x v="1"/>
    <x v="0"/>
    <n v="29"/>
  </r>
  <r>
    <x v="53"/>
    <x v="3"/>
    <x v="1"/>
    <x v="1"/>
    <n v="20"/>
  </r>
  <r>
    <x v="54"/>
    <x v="0"/>
    <x v="0"/>
    <x v="0"/>
    <n v="2"/>
  </r>
  <r>
    <x v="54"/>
    <x v="0"/>
    <x v="0"/>
    <x v="1"/>
    <n v="5"/>
  </r>
  <r>
    <x v="54"/>
    <x v="0"/>
    <x v="1"/>
    <x v="0"/>
    <n v="2"/>
  </r>
  <r>
    <x v="54"/>
    <x v="0"/>
    <x v="1"/>
    <x v="1"/>
    <n v="2"/>
  </r>
  <r>
    <x v="54"/>
    <x v="0"/>
    <x v="0"/>
    <x v="0"/>
    <n v="1770"/>
  </r>
  <r>
    <x v="54"/>
    <x v="0"/>
    <x v="0"/>
    <x v="1"/>
    <n v="862"/>
  </r>
  <r>
    <x v="54"/>
    <x v="0"/>
    <x v="1"/>
    <x v="0"/>
    <n v="1572"/>
  </r>
  <r>
    <x v="54"/>
    <x v="0"/>
    <x v="1"/>
    <x v="1"/>
    <n v="872"/>
  </r>
  <r>
    <x v="54"/>
    <x v="1"/>
    <x v="0"/>
    <x v="0"/>
    <n v="1495"/>
  </r>
  <r>
    <x v="54"/>
    <x v="1"/>
    <x v="0"/>
    <x v="1"/>
    <n v="637"/>
  </r>
  <r>
    <x v="54"/>
    <x v="1"/>
    <x v="1"/>
    <x v="0"/>
    <n v="1330"/>
  </r>
  <r>
    <x v="54"/>
    <x v="1"/>
    <x v="1"/>
    <x v="1"/>
    <n v="548"/>
  </r>
  <r>
    <x v="54"/>
    <x v="2"/>
    <x v="0"/>
    <x v="0"/>
    <n v="280"/>
  </r>
  <r>
    <x v="54"/>
    <x v="2"/>
    <x v="0"/>
    <x v="1"/>
    <n v="156"/>
  </r>
  <r>
    <x v="54"/>
    <x v="2"/>
    <x v="1"/>
    <x v="0"/>
    <n v="237"/>
  </r>
  <r>
    <x v="54"/>
    <x v="2"/>
    <x v="1"/>
    <x v="1"/>
    <n v="103"/>
  </r>
  <r>
    <x v="54"/>
    <x v="3"/>
    <x v="0"/>
    <x v="0"/>
    <n v="281"/>
  </r>
  <r>
    <x v="54"/>
    <x v="3"/>
    <x v="0"/>
    <x v="1"/>
    <n v="313"/>
  </r>
  <r>
    <x v="54"/>
    <x v="3"/>
    <x v="1"/>
    <x v="0"/>
    <n v="238"/>
  </r>
  <r>
    <x v="54"/>
    <x v="3"/>
    <x v="1"/>
    <x v="1"/>
    <n v="243"/>
  </r>
  <r>
    <x v="55"/>
    <x v="0"/>
    <x v="0"/>
    <x v="0"/>
    <n v="85"/>
  </r>
  <r>
    <x v="55"/>
    <x v="0"/>
    <x v="0"/>
    <x v="1"/>
    <n v="230"/>
  </r>
  <r>
    <x v="55"/>
    <x v="0"/>
    <x v="1"/>
    <x v="0"/>
    <n v="84"/>
  </r>
  <r>
    <x v="55"/>
    <x v="0"/>
    <x v="1"/>
    <x v="1"/>
    <n v="237"/>
  </r>
  <r>
    <x v="55"/>
    <x v="1"/>
    <x v="0"/>
    <x v="0"/>
    <n v="123"/>
  </r>
  <r>
    <x v="55"/>
    <x v="1"/>
    <x v="0"/>
    <x v="1"/>
    <n v="474"/>
  </r>
  <r>
    <x v="55"/>
    <x v="1"/>
    <x v="1"/>
    <x v="0"/>
    <n v="128"/>
  </r>
  <r>
    <x v="55"/>
    <x v="1"/>
    <x v="1"/>
    <x v="1"/>
    <n v="436"/>
  </r>
  <r>
    <x v="55"/>
    <x v="2"/>
    <x v="0"/>
    <x v="0"/>
    <n v="1"/>
  </r>
  <r>
    <x v="55"/>
    <x v="2"/>
    <x v="0"/>
    <x v="1"/>
    <n v="1"/>
  </r>
  <r>
    <x v="55"/>
    <x v="2"/>
    <x v="1"/>
    <x v="0"/>
    <n v="1"/>
  </r>
  <r>
    <x v="55"/>
    <x v="2"/>
    <x v="1"/>
    <x v="1"/>
    <n v="1"/>
  </r>
  <r>
    <x v="55"/>
    <x v="3"/>
    <x v="0"/>
    <x v="0"/>
    <n v="159"/>
  </r>
  <r>
    <x v="55"/>
    <x v="3"/>
    <x v="0"/>
    <x v="1"/>
    <n v="395"/>
  </r>
  <r>
    <x v="55"/>
    <x v="3"/>
    <x v="1"/>
    <x v="0"/>
    <n v="142"/>
  </r>
  <r>
    <x v="55"/>
    <x v="3"/>
    <x v="1"/>
    <x v="1"/>
    <n v="334"/>
  </r>
  <r>
    <x v="56"/>
    <x v="0"/>
    <x v="0"/>
    <x v="0"/>
    <n v="557"/>
  </r>
  <r>
    <x v="56"/>
    <x v="0"/>
    <x v="0"/>
    <x v="1"/>
    <n v="650"/>
  </r>
  <r>
    <x v="56"/>
    <x v="0"/>
    <x v="1"/>
    <x v="0"/>
    <n v="541"/>
  </r>
  <r>
    <x v="56"/>
    <x v="0"/>
    <x v="1"/>
    <x v="1"/>
    <n v="603"/>
  </r>
  <r>
    <x v="56"/>
    <x v="1"/>
    <x v="0"/>
    <x v="0"/>
    <n v="240"/>
  </r>
  <r>
    <x v="56"/>
    <x v="1"/>
    <x v="0"/>
    <x v="1"/>
    <n v="130"/>
  </r>
  <r>
    <x v="56"/>
    <x v="1"/>
    <x v="1"/>
    <x v="0"/>
    <n v="293"/>
  </r>
  <r>
    <x v="56"/>
    <x v="1"/>
    <x v="1"/>
    <x v="1"/>
    <n v="138"/>
  </r>
  <r>
    <x v="56"/>
    <x v="2"/>
    <x v="0"/>
    <x v="1"/>
    <n v="1"/>
  </r>
  <r>
    <x v="56"/>
    <x v="2"/>
    <x v="1"/>
    <x v="1"/>
    <n v="1"/>
  </r>
  <r>
    <x v="56"/>
    <x v="3"/>
    <x v="0"/>
    <x v="0"/>
    <n v="101"/>
  </r>
  <r>
    <x v="56"/>
    <x v="3"/>
    <x v="0"/>
    <x v="1"/>
    <n v="72"/>
  </r>
  <r>
    <x v="56"/>
    <x v="3"/>
    <x v="1"/>
    <x v="0"/>
    <n v="76"/>
  </r>
  <r>
    <x v="56"/>
    <x v="3"/>
    <x v="1"/>
    <x v="1"/>
    <n v="84"/>
  </r>
  <r>
    <x v="57"/>
    <x v="0"/>
    <x v="0"/>
    <x v="1"/>
    <n v="1"/>
  </r>
  <r>
    <x v="57"/>
    <x v="0"/>
    <x v="0"/>
    <x v="0"/>
    <n v="200"/>
  </r>
  <r>
    <x v="57"/>
    <x v="0"/>
    <x v="0"/>
    <x v="1"/>
    <n v="421"/>
  </r>
  <r>
    <x v="57"/>
    <x v="0"/>
    <x v="1"/>
    <x v="0"/>
    <n v="243"/>
  </r>
  <r>
    <x v="57"/>
    <x v="0"/>
    <x v="1"/>
    <x v="1"/>
    <n v="356"/>
  </r>
  <r>
    <x v="57"/>
    <x v="1"/>
    <x v="0"/>
    <x v="0"/>
    <n v="308"/>
  </r>
  <r>
    <x v="57"/>
    <x v="1"/>
    <x v="0"/>
    <x v="1"/>
    <n v="312"/>
  </r>
  <r>
    <x v="57"/>
    <x v="1"/>
    <x v="1"/>
    <x v="0"/>
    <n v="313"/>
  </r>
  <r>
    <x v="57"/>
    <x v="1"/>
    <x v="1"/>
    <x v="1"/>
    <n v="241"/>
  </r>
  <r>
    <x v="57"/>
    <x v="2"/>
    <x v="0"/>
    <x v="1"/>
    <n v="6"/>
  </r>
  <r>
    <x v="57"/>
    <x v="2"/>
    <x v="1"/>
    <x v="0"/>
    <n v="2"/>
  </r>
  <r>
    <x v="57"/>
    <x v="2"/>
    <x v="1"/>
    <x v="1"/>
    <n v="3"/>
  </r>
  <r>
    <x v="57"/>
    <x v="3"/>
    <x v="0"/>
    <x v="0"/>
    <n v="83"/>
  </r>
  <r>
    <x v="57"/>
    <x v="3"/>
    <x v="0"/>
    <x v="1"/>
    <n v="125"/>
  </r>
  <r>
    <x v="57"/>
    <x v="3"/>
    <x v="1"/>
    <x v="0"/>
    <n v="73"/>
  </r>
  <r>
    <x v="57"/>
    <x v="3"/>
    <x v="1"/>
    <x v="1"/>
    <n v="91"/>
  </r>
  <r>
    <x v="58"/>
    <x v="0"/>
    <x v="0"/>
    <x v="0"/>
    <n v="443"/>
  </r>
  <r>
    <x v="58"/>
    <x v="0"/>
    <x v="0"/>
    <x v="1"/>
    <n v="8674"/>
  </r>
  <r>
    <x v="58"/>
    <x v="0"/>
    <x v="1"/>
    <x v="0"/>
    <n v="362"/>
  </r>
  <r>
    <x v="58"/>
    <x v="0"/>
    <x v="1"/>
    <x v="1"/>
    <n v="7215"/>
  </r>
  <r>
    <x v="58"/>
    <x v="1"/>
    <x v="0"/>
    <x v="0"/>
    <n v="128"/>
  </r>
  <r>
    <x v="58"/>
    <x v="1"/>
    <x v="0"/>
    <x v="1"/>
    <n v="8258"/>
  </r>
  <r>
    <x v="58"/>
    <x v="1"/>
    <x v="1"/>
    <x v="0"/>
    <n v="101"/>
  </r>
  <r>
    <x v="58"/>
    <x v="1"/>
    <x v="1"/>
    <x v="1"/>
    <n v="6694"/>
  </r>
  <r>
    <x v="58"/>
    <x v="2"/>
    <x v="0"/>
    <x v="0"/>
    <n v="3"/>
  </r>
  <r>
    <x v="58"/>
    <x v="2"/>
    <x v="0"/>
    <x v="1"/>
    <n v="1322"/>
  </r>
  <r>
    <x v="58"/>
    <x v="2"/>
    <x v="1"/>
    <x v="0"/>
    <n v="2"/>
  </r>
  <r>
    <x v="58"/>
    <x v="2"/>
    <x v="1"/>
    <x v="1"/>
    <n v="993"/>
  </r>
  <r>
    <x v="58"/>
    <x v="3"/>
    <x v="0"/>
    <x v="0"/>
    <n v="344"/>
  </r>
  <r>
    <x v="58"/>
    <x v="3"/>
    <x v="0"/>
    <x v="1"/>
    <n v="2686"/>
  </r>
  <r>
    <x v="58"/>
    <x v="3"/>
    <x v="1"/>
    <x v="0"/>
    <n v="260"/>
  </r>
  <r>
    <x v="58"/>
    <x v="3"/>
    <x v="1"/>
    <x v="1"/>
    <n v="2482"/>
  </r>
  <r>
    <x v="59"/>
    <x v="0"/>
    <x v="0"/>
    <x v="0"/>
    <n v="5021"/>
  </r>
  <r>
    <x v="59"/>
    <x v="0"/>
    <x v="0"/>
    <x v="1"/>
    <n v="1774"/>
  </r>
  <r>
    <x v="59"/>
    <x v="0"/>
    <x v="1"/>
    <x v="0"/>
    <n v="5877"/>
  </r>
  <r>
    <x v="59"/>
    <x v="0"/>
    <x v="1"/>
    <x v="1"/>
    <n v="1647"/>
  </r>
  <r>
    <x v="59"/>
    <x v="1"/>
    <x v="0"/>
    <x v="0"/>
    <n v="204"/>
  </r>
  <r>
    <x v="59"/>
    <x v="1"/>
    <x v="0"/>
    <x v="1"/>
    <n v="265"/>
  </r>
  <r>
    <x v="59"/>
    <x v="1"/>
    <x v="1"/>
    <x v="0"/>
    <n v="293"/>
  </r>
  <r>
    <x v="59"/>
    <x v="1"/>
    <x v="1"/>
    <x v="1"/>
    <n v="259"/>
  </r>
  <r>
    <x v="59"/>
    <x v="2"/>
    <x v="0"/>
    <x v="1"/>
    <n v="4"/>
  </r>
  <r>
    <x v="59"/>
    <x v="2"/>
    <x v="1"/>
    <x v="0"/>
    <n v="2"/>
  </r>
  <r>
    <x v="59"/>
    <x v="2"/>
    <x v="1"/>
    <x v="1"/>
    <n v="1"/>
  </r>
  <r>
    <x v="59"/>
    <x v="3"/>
    <x v="0"/>
    <x v="0"/>
    <n v="1517"/>
  </r>
  <r>
    <x v="59"/>
    <x v="3"/>
    <x v="0"/>
    <x v="1"/>
    <n v="410"/>
  </r>
  <r>
    <x v="59"/>
    <x v="3"/>
    <x v="1"/>
    <x v="0"/>
    <n v="1457"/>
  </r>
  <r>
    <x v="59"/>
    <x v="3"/>
    <x v="1"/>
    <x v="1"/>
    <n v="364"/>
  </r>
  <r>
    <x v="60"/>
    <x v="0"/>
    <x v="0"/>
    <x v="0"/>
    <n v="912"/>
  </r>
  <r>
    <x v="60"/>
    <x v="0"/>
    <x v="0"/>
    <x v="1"/>
    <n v="1107"/>
  </r>
  <r>
    <x v="60"/>
    <x v="0"/>
    <x v="1"/>
    <x v="0"/>
    <n v="1001"/>
  </r>
  <r>
    <x v="60"/>
    <x v="0"/>
    <x v="1"/>
    <x v="1"/>
    <n v="971"/>
  </r>
  <r>
    <x v="60"/>
    <x v="1"/>
    <x v="0"/>
    <x v="0"/>
    <n v="957"/>
  </r>
  <r>
    <x v="60"/>
    <x v="1"/>
    <x v="0"/>
    <x v="1"/>
    <n v="694"/>
  </r>
  <r>
    <x v="60"/>
    <x v="1"/>
    <x v="1"/>
    <x v="0"/>
    <n v="1085"/>
  </r>
  <r>
    <x v="60"/>
    <x v="1"/>
    <x v="1"/>
    <x v="1"/>
    <n v="642"/>
  </r>
  <r>
    <x v="60"/>
    <x v="2"/>
    <x v="0"/>
    <x v="0"/>
    <n v="13"/>
  </r>
  <r>
    <x v="60"/>
    <x v="2"/>
    <x v="0"/>
    <x v="1"/>
    <n v="6"/>
  </r>
  <r>
    <x v="60"/>
    <x v="2"/>
    <x v="1"/>
    <x v="0"/>
    <n v="18"/>
  </r>
  <r>
    <x v="60"/>
    <x v="2"/>
    <x v="1"/>
    <x v="1"/>
    <n v="10"/>
  </r>
  <r>
    <x v="60"/>
    <x v="3"/>
    <x v="0"/>
    <x v="0"/>
    <n v="861"/>
  </r>
  <r>
    <x v="60"/>
    <x v="3"/>
    <x v="0"/>
    <x v="1"/>
    <n v="190"/>
  </r>
  <r>
    <x v="60"/>
    <x v="3"/>
    <x v="1"/>
    <x v="0"/>
    <n v="968"/>
  </r>
  <r>
    <x v="60"/>
    <x v="3"/>
    <x v="1"/>
    <x v="1"/>
    <n v="195"/>
  </r>
  <r>
    <x v="61"/>
    <x v="0"/>
    <x v="0"/>
    <x v="0"/>
    <n v="1"/>
  </r>
  <r>
    <x v="61"/>
    <x v="0"/>
    <x v="0"/>
    <x v="1"/>
    <n v="1"/>
  </r>
  <r>
    <x v="61"/>
    <x v="0"/>
    <x v="1"/>
    <x v="0"/>
    <n v="2"/>
  </r>
  <r>
    <x v="61"/>
    <x v="0"/>
    <x v="0"/>
    <x v="0"/>
    <n v="564"/>
  </r>
  <r>
    <x v="61"/>
    <x v="0"/>
    <x v="0"/>
    <x v="1"/>
    <n v="690"/>
  </r>
  <r>
    <x v="61"/>
    <x v="0"/>
    <x v="1"/>
    <x v="0"/>
    <n v="570"/>
  </r>
  <r>
    <x v="61"/>
    <x v="0"/>
    <x v="1"/>
    <x v="1"/>
    <n v="635"/>
  </r>
  <r>
    <x v="61"/>
    <x v="1"/>
    <x v="0"/>
    <x v="0"/>
    <n v="1190"/>
  </r>
  <r>
    <x v="61"/>
    <x v="1"/>
    <x v="0"/>
    <x v="1"/>
    <n v="796"/>
  </r>
  <r>
    <x v="61"/>
    <x v="1"/>
    <x v="1"/>
    <x v="0"/>
    <n v="1062"/>
  </r>
  <r>
    <x v="61"/>
    <x v="1"/>
    <x v="1"/>
    <x v="1"/>
    <n v="585"/>
  </r>
  <r>
    <x v="61"/>
    <x v="2"/>
    <x v="0"/>
    <x v="0"/>
    <n v="12"/>
  </r>
  <r>
    <x v="61"/>
    <x v="2"/>
    <x v="0"/>
    <x v="1"/>
    <n v="30"/>
  </r>
  <r>
    <x v="61"/>
    <x v="2"/>
    <x v="1"/>
    <x v="0"/>
    <n v="12"/>
  </r>
  <r>
    <x v="61"/>
    <x v="2"/>
    <x v="1"/>
    <x v="1"/>
    <n v="20"/>
  </r>
  <r>
    <x v="61"/>
    <x v="3"/>
    <x v="0"/>
    <x v="0"/>
    <n v="139"/>
  </r>
  <r>
    <x v="61"/>
    <x v="3"/>
    <x v="0"/>
    <x v="1"/>
    <n v="110"/>
  </r>
  <r>
    <x v="61"/>
    <x v="3"/>
    <x v="1"/>
    <x v="0"/>
    <n v="99"/>
  </r>
  <r>
    <x v="61"/>
    <x v="3"/>
    <x v="1"/>
    <x v="1"/>
    <n v="84"/>
  </r>
  <r>
    <x v="62"/>
    <x v="0"/>
    <x v="0"/>
    <x v="0"/>
    <n v="465"/>
  </r>
  <r>
    <x v="62"/>
    <x v="0"/>
    <x v="0"/>
    <x v="1"/>
    <n v="2150"/>
  </r>
  <r>
    <x v="62"/>
    <x v="0"/>
    <x v="1"/>
    <x v="0"/>
    <n v="419"/>
  </r>
  <r>
    <x v="62"/>
    <x v="0"/>
    <x v="1"/>
    <x v="1"/>
    <n v="1932"/>
  </r>
  <r>
    <x v="62"/>
    <x v="1"/>
    <x v="0"/>
    <x v="0"/>
    <n v="608"/>
  </r>
  <r>
    <x v="62"/>
    <x v="1"/>
    <x v="0"/>
    <x v="1"/>
    <n v="1275"/>
  </r>
  <r>
    <x v="62"/>
    <x v="1"/>
    <x v="1"/>
    <x v="0"/>
    <n v="625"/>
  </r>
  <r>
    <x v="62"/>
    <x v="1"/>
    <x v="1"/>
    <x v="1"/>
    <n v="1060"/>
  </r>
  <r>
    <x v="62"/>
    <x v="2"/>
    <x v="0"/>
    <x v="0"/>
    <n v="26"/>
  </r>
  <r>
    <x v="62"/>
    <x v="2"/>
    <x v="0"/>
    <x v="1"/>
    <n v="205"/>
  </r>
  <r>
    <x v="62"/>
    <x v="2"/>
    <x v="1"/>
    <x v="0"/>
    <n v="20"/>
  </r>
  <r>
    <x v="62"/>
    <x v="2"/>
    <x v="1"/>
    <x v="1"/>
    <n v="152"/>
  </r>
  <r>
    <x v="62"/>
    <x v="3"/>
    <x v="0"/>
    <x v="0"/>
    <n v="216"/>
  </r>
  <r>
    <x v="62"/>
    <x v="3"/>
    <x v="0"/>
    <x v="1"/>
    <n v="624"/>
  </r>
  <r>
    <x v="62"/>
    <x v="3"/>
    <x v="1"/>
    <x v="0"/>
    <n v="224"/>
  </r>
  <r>
    <x v="62"/>
    <x v="3"/>
    <x v="1"/>
    <x v="1"/>
    <n v="623"/>
  </r>
  <r>
    <x v="63"/>
    <x v="0"/>
    <x v="0"/>
    <x v="1"/>
    <n v="1"/>
  </r>
  <r>
    <x v="63"/>
    <x v="0"/>
    <x v="1"/>
    <x v="1"/>
    <n v="1"/>
  </r>
  <r>
    <x v="63"/>
    <x v="0"/>
    <x v="0"/>
    <x v="0"/>
    <n v="123"/>
  </r>
  <r>
    <x v="63"/>
    <x v="0"/>
    <x v="0"/>
    <x v="1"/>
    <n v="1932"/>
  </r>
  <r>
    <x v="63"/>
    <x v="0"/>
    <x v="1"/>
    <x v="0"/>
    <n v="105"/>
  </r>
  <r>
    <x v="63"/>
    <x v="0"/>
    <x v="1"/>
    <x v="1"/>
    <n v="1626"/>
  </r>
  <r>
    <x v="63"/>
    <x v="1"/>
    <x v="0"/>
    <x v="0"/>
    <n v="63"/>
  </r>
  <r>
    <x v="63"/>
    <x v="1"/>
    <x v="0"/>
    <x v="1"/>
    <n v="1865"/>
  </r>
  <r>
    <x v="63"/>
    <x v="1"/>
    <x v="1"/>
    <x v="0"/>
    <n v="47"/>
  </r>
  <r>
    <x v="63"/>
    <x v="1"/>
    <x v="1"/>
    <x v="1"/>
    <n v="1566"/>
  </r>
  <r>
    <x v="63"/>
    <x v="2"/>
    <x v="0"/>
    <x v="0"/>
    <n v="1"/>
  </r>
  <r>
    <x v="63"/>
    <x v="2"/>
    <x v="0"/>
    <x v="1"/>
    <n v="132"/>
  </r>
  <r>
    <x v="63"/>
    <x v="2"/>
    <x v="1"/>
    <x v="0"/>
    <n v="2"/>
  </r>
  <r>
    <x v="63"/>
    <x v="2"/>
    <x v="1"/>
    <x v="1"/>
    <n v="104"/>
  </r>
  <r>
    <x v="63"/>
    <x v="3"/>
    <x v="0"/>
    <x v="0"/>
    <n v="127"/>
  </r>
  <r>
    <x v="63"/>
    <x v="3"/>
    <x v="0"/>
    <x v="1"/>
    <n v="624"/>
  </r>
  <r>
    <x v="63"/>
    <x v="3"/>
    <x v="1"/>
    <x v="0"/>
    <n v="85"/>
  </r>
  <r>
    <x v="63"/>
    <x v="3"/>
    <x v="1"/>
    <x v="1"/>
    <n v="551"/>
  </r>
  <r>
    <x v="64"/>
    <x v="0"/>
    <x v="0"/>
    <x v="0"/>
    <n v="94"/>
  </r>
  <r>
    <x v="64"/>
    <x v="0"/>
    <x v="0"/>
    <x v="1"/>
    <n v="1413"/>
  </r>
  <r>
    <x v="64"/>
    <x v="0"/>
    <x v="1"/>
    <x v="0"/>
    <n v="78"/>
  </r>
  <r>
    <x v="64"/>
    <x v="0"/>
    <x v="1"/>
    <x v="1"/>
    <n v="1194"/>
  </r>
  <r>
    <x v="64"/>
    <x v="1"/>
    <x v="0"/>
    <x v="0"/>
    <n v="80"/>
  </r>
  <r>
    <x v="64"/>
    <x v="1"/>
    <x v="0"/>
    <x v="1"/>
    <n v="436"/>
  </r>
  <r>
    <x v="64"/>
    <x v="1"/>
    <x v="1"/>
    <x v="0"/>
    <n v="57"/>
  </r>
  <r>
    <x v="64"/>
    <x v="1"/>
    <x v="1"/>
    <x v="1"/>
    <n v="343"/>
  </r>
  <r>
    <x v="64"/>
    <x v="2"/>
    <x v="0"/>
    <x v="0"/>
    <n v="4"/>
  </r>
  <r>
    <x v="64"/>
    <x v="2"/>
    <x v="0"/>
    <x v="1"/>
    <n v="2"/>
  </r>
  <r>
    <x v="64"/>
    <x v="2"/>
    <x v="1"/>
    <x v="0"/>
    <n v="1"/>
  </r>
  <r>
    <x v="64"/>
    <x v="2"/>
    <x v="1"/>
    <x v="1"/>
    <n v="6"/>
  </r>
  <r>
    <x v="64"/>
    <x v="3"/>
    <x v="0"/>
    <x v="0"/>
    <n v="24"/>
  </r>
  <r>
    <x v="64"/>
    <x v="3"/>
    <x v="0"/>
    <x v="1"/>
    <n v="201"/>
  </r>
  <r>
    <x v="64"/>
    <x v="3"/>
    <x v="1"/>
    <x v="0"/>
    <n v="18"/>
  </r>
  <r>
    <x v="64"/>
    <x v="3"/>
    <x v="1"/>
    <x v="1"/>
    <n v="137"/>
  </r>
  <r>
    <x v="65"/>
    <x v="0"/>
    <x v="0"/>
    <x v="0"/>
    <n v="658"/>
  </r>
  <r>
    <x v="65"/>
    <x v="0"/>
    <x v="0"/>
    <x v="1"/>
    <n v="831"/>
  </r>
  <r>
    <x v="65"/>
    <x v="0"/>
    <x v="1"/>
    <x v="0"/>
    <n v="626"/>
  </r>
  <r>
    <x v="65"/>
    <x v="0"/>
    <x v="1"/>
    <x v="1"/>
    <n v="867"/>
  </r>
  <r>
    <x v="65"/>
    <x v="1"/>
    <x v="0"/>
    <x v="0"/>
    <n v="750"/>
  </r>
  <r>
    <x v="65"/>
    <x v="1"/>
    <x v="0"/>
    <x v="1"/>
    <n v="594"/>
  </r>
  <r>
    <x v="65"/>
    <x v="1"/>
    <x v="1"/>
    <x v="0"/>
    <n v="825"/>
  </r>
  <r>
    <x v="65"/>
    <x v="1"/>
    <x v="1"/>
    <x v="1"/>
    <n v="586"/>
  </r>
  <r>
    <x v="65"/>
    <x v="2"/>
    <x v="0"/>
    <x v="0"/>
    <n v="24"/>
  </r>
  <r>
    <x v="65"/>
    <x v="2"/>
    <x v="0"/>
    <x v="1"/>
    <n v="12"/>
  </r>
  <r>
    <x v="65"/>
    <x v="2"/>
    <x v="1"/>
    <x v="0"/>
    <n v="38"/>
  </r>
  <r>
    <x v="65"/>
    <x v="2"/>
    <x v="1"/>
    <x v="1"/>
    <n v="7"/>
  </r>
  <r>
    <x v="65"/>
    <x v="3"/>
    <x v="0"/>
    <x v="0"/>
    <n v="803"/>
  </r>
  <r>
    <x v="65"/>
    <x v="3"/>
    <x v="0"/>
    <x v="1"/>
    <n v="925"/>
  </r>
  <r>
    <x v="65"/>
    <x v="3"/>
    <x v="1"/>
    <x v="0"/>
    <n v="705"/>
  </r>
  <r>
    <x v="65"/>
    <x v="3"/>
    <x v="1"/>
    <x v="1"/>
    <n v="776"/>
  </r>
  <r>
    <x v="66"/>
    <x v="0"/>
    <x v="0"/>
    <x v="0"/>
    <n v="871"/>
  </r>
  <r>
    <x v="66"/>
    <x v="0"/>
    <x v="0"/>
    <x v="1"/>
    <n v="629"/>
  </r>
  <r>
    <x v="66"/>
    <x v="0"/>
    <x v="1"/>
    <x v="0"/>
    <n v="989"/>
  </r>
  <r>
    <x v="66"/>
    <x v="0"/>
    <x v="1"/>
    <x v="1"/>
    <n v="611"/>
  </r>
  <r>
    <x v="66"/>
    <x v="1"/>
    <x v="0"/>
    <x v="0"/>
    <n v="724"/>
  </r>
  <r>
    <x v="66"/>
    <x v="1"/>
    <x v="0"/>
    <x v="1"/>
    <n v="199"/>
  </r>
  <r>
    <x v="66"/>
    <x v="1"/>
    <x v="1"/>
    <x v="0"/>
    <n v="879"/>
  </r>
  <r>
    <x v="66"/>
    <x v="1"/>
    <x v="1"/>
    <x v="1"/>
    <n v="189"/>
  </r>
  <r>
    <x v="66"/>
    <x v="3"/>
    <x v="0"/>
    <x v="0"/>
    <n v="857"/>
  </r>
  <r>
    <x v="66"/>
    <x v="3"/>
    <x v="0"/>
    <x v="1"/>
    <n v="256"/>
  </r>
  <r>
    <x v="66"/>
    <x v="3"/>
    <x v="1"/>
    <x v="0"/>
    <n v="971"/>
  </r>
  <r>
    <x v="66"/>
    <x v="3"/>
    <x v="1"/>
    <x v="1"/>
    <n v="210"/>
  </r>
  <r>
    <x v="67"/>
    <x v="0"/>
    <x v="0"/>
    <x v="0"/>
    <n v="1103"/>
  </r>
  <r>
    <x v="67"/>
    <x v="0"/>
    <x v="0"/>
    <x v="1"/>
    <n v="1153"/>
  </r>
  <r>
    <x v="67"/>
    <x v="0"/>
    <x v="1"/>
    <x v="0"/>
    <n v="1143"/>
  </r>
  <r>
    <x v="67"/>
    <x v="0"/>
    <x v="1"/>
    <x v="1"/>
    <n v="1162"/>
  </r>
  <r>
    <x v="67"/>
    <x v="1"/>
    <x v="0"/>
    <x v="0"/>
    <n v="274"/>
  </r>
  <r>
    <x v="67"/>
    <x v="1"/>
    <x v="0"/>
    <x v="1"/>
    <n v="448"/>
  </r>
  <r>
    <x v="67"/>
    <x v="1"/>
    <x v="1"/>
    <x v="0"/>
    <n v="332"/>
  </r>
  <r>
    <x v="67"/>
    <x v="1"/>
    <x v="1"/>
    <x v="1"/>
    <n v="427"/>
  </r>
  <r>
    <x v="67"/>
    <x v="2"/>
    <x v="1"/>
    <x v="0"/>
    <n v="1"/>
  </r>
  <r>
    <x v="67"/>
    <x v="2"/>
    <x v="1"/>
    <x v="1"/>
    <n v="1"/>
  </r>
  <r>
    <x v="67"/>
    <x v="3"/>
    <x v="0"/>
    <x v="0"/>
    <n v="67"/>
  </r>
  <r>
    <x v="67"/>
    <x v="3"/>
    <x v="0"/>
    <x v="1"/>
    <n v="70"/>
  </r>
  <r>
    <x v="67"/>
    <x v="3"/>
    <x v="1"/>
    <x v="0"/>
    <n v="63"/>
  </r>
  <r>
    <x v="67"/>
    <x v="3"/>
    <x v="1"/>
    <x v="1"/>
    <n v="68"/>
  </r>
  <r>
    <x v="68"/>
    <x v="0"/>
    <x v="0"/>
    <x v="0"/>
    <n v="1422"/>
  </r>
  <r>
    <x v="68"/>
    <x v="0"/>
    <x v="0"/>
    <x v="1"/>
    <n v="2145"/>
  </r>
  <r>
    <x v="68"/>
    <x v="0"/>
    <x v="1"/>
    <x v="0"/>
    <n v="1431"/>
  </r>
  <r>
    <x v="68"/>
    <x v="0"/>
    <x v="1"/>
    <x v="1"/>
    <n v="2049"/>
  </r>
  <r>
    <x v="68"/>
    <x v="1"/>
    <x v="0"/>
    <x v="0"/>
    <n v="1594"/>
  </r>
  <r>
    <x v="68"/>
    <x v="1"/>
    <x v="0"/>
    <x v="1"/>
    <n v="1281"/>
  </r>
  <r>
    <x v="68"/>
    <x v="1"/>
    <x v="1"/>
    <x v="0"/>
    <n v="1623"/>
  </r>
  <r>
    <x v="68"/>
    <x v="1"/>
    <x v="1"/>
    <x v="1"/>
    <n v="1103"/>
  </r>
  <r>
    <x v="68"/>
    <x v="2"/>
    <x v="0"/>
    <x v="0"/>
    <n v="13"/>
  </r>
  <r>
    <x v="68"/>
    <x v="2"/>
    <x v="0"/>
    <x v="1"/>
    <n v="26"/>
  </r>
  <r>
    <x v="68"/>
    <x v="2"/>
    <x v="1"/>
    <x v="0"/>
    <n v="15"/>
  </r>
  <r>
    <x v="68"/>
    <x v="2"/>
    <x v="1"/>
    <x v="1"/>
    <n v="34"/>
  </r>
  <r>
    <x v="68"/>
    <x v="3"/>
    <x v="0"/>
    <x v="0"/>
    <n v="759"/>
  </r>
  <r>
    <x v="68"/>
    <x v="3"/>
    <x v="0"/>
    <x v="1"/>
    <n v="1005"/>
  </r>
  <r>
    <x v="68"/>
    <x v="3"/>
    <x v="1"/>
    <x v="0"/>
    <n v="688"/>
  </r>
  <r>
    <x v="68"/>
    <x v="3"/>
    <x v="1"/>
    <x v="1"/>
    <n v="871"/>
  </r>
  <r>
    <x v="69"/>
    <x v="0"/>
    <x v="0"/>
    <x v="0"/>
    <n v="646"/>
  </r>
  <r>
    <x v="69"/>
    <x v="0"/>
    <x v="0"/>
    <x v="1"/>
    <n v="210"/>
  </r>
  <r>
    <x v="69"/>
    <x v="0"/>
    <x v="1"/>
    <x v="0"/>
    <n v="678"/>
  </r>
  <r>
    <x v="69"/>
    <x v="0"/>
    <x v="1"/>
    <x v="1"/>
    <n v="256"/>
  </r>
  <r>
    <x v="69"/>
    <x v="1"/>
    <x v="0"/>
    <x v="0"/>
    <n v="521"/>
  </r>
  <r>
    <x v="69"/>
    <x v="1"/>
    <x v="0"/>
    <x v="1"/>
    <n v="144"/>
  </r>
  <r>
    <x v="69"/>
    <x v="1"/>
    <x v="1"/>
    <x v="0"/>
    <n v="609"/>
  </r>
  <r>
    <x v="69"/>
    <x v="1"/>
    <x v="1"/>
    <x v="1"/>
    <n v="98"/>
  </r>
  <r>
    <x v="69"/>
    <x v="2"/>
    <x v="0"/>
    <x v="0"/>
    <n v="5"/>
  </r>
  <r>
    <x v="69"/>
    <x v="2"/>
    <x v="0"/>
    <x v="1"/>
    <n v="2"/>
  </r>
  <r>
    <x v="69"/>
    <x v="2"/>
    <x v="1"/>
    <x v="0"/>
    <n v="3"/>
  </r>
  <r>
    <x v="69"/>
    <x v="2"/>
    <x v="1"/>
    <x v="1"/>
    <n v="2"/>
  </r>
  <r>
    <x v="69"/>
    <x v="3"/>
    <x v="0"/>
    <x v="0"/>
    <n v="476"/>
  </r>
  <r>
    <x v="69"/>
    <x v="3"/>
    <x v="0"/>
    <x v="1"/>
    <n v="153"/>
  </r>
  <r>
    <x v="69"/>
    <x v="3"/>
    <x v="1"/>
    <x v="0"/>
    <n v="478"/>
  </r>
  <r>
    <x v="69"/>
    <x v="3"/>
    <x v="1"/>
    <x v="1"/>
    <n v="133"/>
  </r>
  <r>
    <x v="70"/>
    <x v="0"/>
    <x v="0"/>
    <x v="0"/>
    <n v="578"/>
  </r>
  <r>
    <x v="70"/>
    <x v="0"/>
    <x v="0"/>
    <x v="1"/>
    <n v="515"/>
  </r>
  <r>
    <x v="70"/>
    <x v="0"/>
    <x v="1"/>
    <x v="0"/>
    <n v="581"/>
  </r>
  <r>
    <x v="70"/>
    <x v="0"/>
    <x v="1"/>
    <x v="1"/>
    <n v="480"/>
  </r>
  <r>
    <x v="70"/>
    <x v="1"/>
    <x v="0"/>
    <x v="0"/>
    <n v="4"/>
  </r>
  <r>
    <x v="70"/>
    <x v="1"/>
    <x v="0"/>
    <x v="1"/>
    <n v="1"/>
  </r>
  <r>
    <x v="70"/>
    <x v="1"/>
    <x v="1"/>
    <x v="0"/>
    <n v="5"/>
  </r>
  <r>
    <x v="70"/>
    <x v="1"/>
    <x v="1"/>
    <x v="1"/>
    <n v="1"/>
  </r>
  <r>
    <x v="70"/>
    <x v="2"/>
    <x v="0"/>
    <x v="0"/>
    <n v="140"/>
  </r>
  <r>
    <x v="70"/>
    <x v="2"/>
    <x v="1"/>
    <x v="0"/>
    <n v="150"/>
  </r>
  <r>
    <x v="70"/>
    <x v="3"/>
    <x v="0"/>
    <x v="0"/>
    <n v="945"/>
  </r>
  <r>
    <x v="70"/>
    <x v="3"/>
    <x v="0"/>
    <x v="1"/>
    <n v="22"/>
  </r>
  <r>
    <x v="70"/>
    <x v="3"/>
    <x v="1"/>
    <x v="0"/>
    <n v="947"/>
  </r>
  <r>
    <x v="70"/>
    <x v="3"/>
    <x v="1"/>
    <x v="1"/>
    <n v="16"/>
  </r>
  <r>
    <x v="71"/>
    <x v="0"/>
    <x v="0"/>
    <x v="0"/>
    <n v="2777"/>
  </r>
  <r>
    <x v="71"/>
    <x v="0"/>
    <x v="0"/>
    <x v="1"/>
    <n v="4578"/>
  </r>
  <r>
    <x v="71"/>
    <x v="0"/>
    <x v="1"/>
    <x v="0"/>
    <n v="2779"/>
  </r>
  <r>
    <x v="71"/>
    <x v="0"/>
    <x v="1"/>
    <x v="1"/>
    <n v="4260"/>
  </r>
  <r>
    <x v="71"/>
    <x v="1"/>
    <x v="0"/>
    <x v="0"/>
    <n v="82"/>
  </r>
  <r>
    <x v="71"/>
    <x v="1"/>
    <x v="0"/>
    <x v="1"/>
    <n v="202"/>
  </r>
  <r>
    <x v="71"/>
    <x v="1"/>
    <x v="1"/>
    <x v="0"/>
    <n v="82"/>
  </r>
  <r>
    <x v="71"/>
    <x v="1"/>
    <x v="1"/>
    <x v="1"/>
    <n v="220"/>
  </r>
  <r>
    <x v="71"/>
    <x v="2"/>
    <x v="0"/>
    <x v="0"/>
    <n v="153"/>
  </r>
  <r>
    <x v="71"/>
    <x v="2"/>
    <x v="0"/>
    <x v="1"/>
    <n v="6"/>
  </r>
  <r>
    <x v="71"/>
    <x v="2"/>
    <x v="1"/>
    <x v="0"/>
    <n v="145"/>
  </r>
  <r>
    <x v="71"/>
    <x v="2"/>
    <x v="1"/>
    <x v="1"/>
    <n v="8"/>
  </r>
  <r>
    <x v="71"/>
    <x v="3"/>
    <x v="0"/>
    <x v="0"/>
    <n v="1212"/>
  </r>
  <r>
    <x v="71"/>
    <x v="3"/>
    <x v="0"/>
    <x v="1"/>
    <n v="489"/>
  </r>
  <r>
    <x v="71"/>
    <x v="3"/>
    <x v="1"/>
    <x v="0"/>
    <n v="1210"/>
  </r>
  <r>
    <x v="71"/>
    <x v="3"/>
    <x v="1"/>
    <x v="1"/>
    <n v="375"/>
  </r>
  <r>
    <x v="72"/>
    <x v="0"/>
    <x v="0"/>
    <x v="0"/>
    <n v="1153"/>
  </r>
  <r>
    <x v="72"/>
    <x v="0"/>
    <x v="0"/>
    <x v="1"/>
    <n v="516"/>
  </r>
  <r>
    <x v="72"/>
    <x v="0"/>
    <x v="1"/>
    <x v="0"/>
    <n v="1439"/>
  </r>
  <r>
    <x v="72"/>
    <x v="0"/>
    <x v="1"/>
    <x v="1"/>
    <n v="507"/>
  </r>
  <r>
    <x v="72"/>
    <x v="1"/>
    <x v="0"/>
    <x v="0"/>
    <n v="135"/>
  </r>
  <r>
    <x v="72"/>
    <x v="1"/>
    <x v="0"/>
    <x v="1"/>
    <n v="75"/>
  </r>
  <r>
    <x v="72"/>
    <x v="1"/>
    <x v="1"/>
    <x v="0"/>
    <n v="249"/>
  </r>
  <r>
    <x v="72"/>
    <x v="1"/>
    <x v="1"/>
    <x v="1"/>
    <n v="115"/>
  </r>
  <r>
    <x v="72"/>
    <x v="2"/>
    <x v="0"/>
    <x v="1"/>
    <n v="1"/>
  </r>
  <r>
    <x v="72"/>
    <x v="2"/>
    <x v="1"/>
    <x v="1"/>
    <n v="3"/>
  </r>
  <r>
    <x v="72"/>
    <x v="3"/>
    <x v="0"/>
    <x v="0"/>
    <n v="1668"/>
  </r>
  <r>
    <x v="72"/>
    <x v="3"/>
    <x v="0"/>
    <x v="1"/>
    <n v="641"/>
  </r>
  <r>
    <x v="72"/>
    <x v="3"/>
    <x v="1"/>
    <x v="0"/>
    <n v="1730"/>
  </r>
  <r>
    <x v="72"/>
    <x v="3"/>
    <x v="1"/>
    <x v="1"/>
    <n v="539"/>
  </r>
  <r>
    <x v="73"/>
    <x v="0"/>
    <x v="0"/>
    <x v="0"/>
    <n v="14255"/>
  </r>
  <r>
    <x v="73"/>
    <x v="0"/>
    <x v="0"/>
    <x v="1"/>
    <n v="6507"/>
  </r>
  <r>
    <x v="73"/>
    <x v="0"/>
    <x v="1"/>
    <x v="0"/>
    <n v="14231"/>
  </r>
  <r>
    <x v="73"/>
    <x v="0"/>
    <x v="1"/>
    <x v="1"/>
    <n v="6005"/>
  </r>
  <r>
    <x v="73"/>
    <x v="1"/>
    <x v="0"/>
    <x v="0"/>
    <n v="282"/>
  </r>
  <r>
    <x v="73"/>
    <x v="1"/>
    <x v="0"/>
    <x v="1"/>
    <n v="379"/>
  </r>
  <r>
    <x v="73"/>
    <x v="1"/>
    <x v="1"/>
    <x v="0"/>
    <n v="369"/>
  </r>
  <r>
    <x v="73"/>
    <x v="1"/>
    <x v="1"/>
    <x v="1"/>
    <n v="382"/>
  </r>
  <r>
    <x v="73"/>
    <x v="2"/>
    <x v="0"/>
    <x v="0"/>
    <n v="245"/>
  </r>
  <r>
    <x v="73"/>
    <x v="2"/>
    <x v="0"/>
    <x v="1"/>
    <n v="3"/>
  </r>
  <r>
    <x v="73"/>
    <x v="2"/>
    <x v="1"/>
    <x v="0"/>
    <n v="240"/>
  </r>
  <r>
    <x v="73"/>
    <x v="2"/>
    <x v="1"/>
    <x v="1"/>
    <n v="1"/>
  </r>
  <r>
    <x v="73"/>
    <x v="3"/>
    <x v="0"/>
    <x v="0"/>
    <n v="1412"/>
  </r>
  <r>
    <x v="73"/>
    <x v="3"/>
    <x v="0"/>
    <x v="1"/>
    <n v="280"/>
  </r>
  <r>
    <x v="73"/>
    <x v="3"/>
    <x v="1"/>
    <x v="0"/>
    <n v="1532"/>
  </r>
  <r>
    <x v="73"/>
    <x v="3"/>
    <x v="1"/>
    <x v="1"/>
    <n v="229"/>
  </r>
  <r>
    <x v="74"/>
    <x v="0"/>
    <x v="1"/>
    <x v="1"/>
    <n v="1"/>
  </r>
  <r>
    <x v="74"/>
    <x v="0"/>
    <x v="0"/>
    <x v="0"/>
    <n v="2729"/>
  </r>
  <r>
    <x v="74"/>
    <x v="0"/>
    <x v="0"/>
    <x v="1"/>
    <n v="4408"/>
  </r>
  <r>
    <x v="74"/>
    <x v="0"/>
    <x v="1"/>
    <x v="0"/>
    <n v="3198"/>
  </r>
  <r>
    <x v="74"/>
    <x v="0"/>
    <x v="1"/>
    <x v="1"/>
    <n v="4752"/>
  </r>
  <r>
    <x v="74"/>
    <x v="1"/>
    <x v="0"/>
    <x v="0"/>
    <n v="21"/>
  </r>
  <r>
    <x v="74"/>
    <x v="1"/>
    <x v="0"/>
    <x v="1"/>
    <n v="114"/>
  </r>
  <r>
    <x v="74"/>
    <x v="1"/>
    <x v="1"/>
    <x v="0"/>
    <n v="23"/>
  </r>
  <r>
    <x v="74"/>
    <x v="1"/>
    <x v="1"/>
    <x v="1"/>
    <n v="100"/>
  </r>
  <r>
    <x v="74"/>
    <x v="2"/>
    <x v="0"/>
    <x v="0"/>
    <n v="1"/>
  </r>
  <r>
    <x v="74"/>
    <x v="2"/>
    <x v="0"/>
    <x v="1"/>
    <n v="4"/>
  </r>
  <r>
    <x v="74"/>
    <x v="2"/>
    <x v="1"/>
    <x v="0"/>
    <n v="3"/>
  </r>
  <r>
    <x v="74"/>
    <x v="2"/>
    <x v="1"/>
    <x v="1"/>
    <n v="1"/>
  </r>
  <r>
    <x v="74"/>
    <x v="3"/>
    <x v="0"/>
    <x v="0"/>
    <n v="1495"/>
  </r>
  <r>
    <x v="74"/>
    <x v="3"/>
    <x v="0"/>
    <x v="1"/>
    <n v="2912"/>
  </r>
  <r>
    <x v="74"/>
    <x v="3"/>
    <x v="1"/>
    <x v="0"/>
    <n v="1429"/>
  </r>
  <r>
    <x v="74"/>
    <x v="3"/>
    <x v="1"/>
    <x v="1"/>
    <n v="2466"/>
  </r>
  <r>
    <x v="75"/>
    <x v="0"/>
    <x v="0"/>
    <x v="0"/>
    <n v="344"/>
  </r>
  <r>
    <x v="75"/>
    <x v="0"/>
    <x v="0"/>
    <x v="1"/>
    <n v="194"/>
  </r>
  <r>
    <x v="75"/>
    <x v="0"/>
    <x v="1"/>
    <x v="0"/>
    <n v="324"/>
  </r>
  <r>
    <x v="75"/>
    <x v="0"/>
    <x v="1"/>
    <x v="1"/>
    <n v="187"/>
  </r>
  <r>
    <x v="75"/>
    <x v="1"/>
    <x v="0"/>
    <x v="0"/>
    <n v="214"/>
  </r>
  <r>
    <x v="75"/>
    <x v="1"/>
    <x v="0"/>
    <x v="1"/>
    <n v="88"/>
  </r>
  <r>
    <x v="75"/>
    <x v="1"/>
    <x v="1"/>
    <x v="0"/>
    <n v="220"/>
  </r>
  <r>
    <x v="75"/>
    <x v="1"/>
    <x v="1"/>
    <x v="1"/>
    <n v="80"/>
  </r>
  <r>
    <x v="75"/>
    <x v="2"/>
    <x v="0"/>
    <x v="1"/>
    <n v="2"/>
  </r>
  <r>
    <x v="75"/>
    <x v="2"/>
    <x v="1"/>
    <x v="0"/>
    <n v="1"/>
  </r>
  <r>
    <x v="75"/>
    <x v="2"/>
    <x v="1"/>
    <x v="1"/>
    <n v="1"/>
  </r>
  <r>
    <x v="75"/>
    <x v="3"/>
    <x v="0"/>
    <x v="0"/>
    <n v="30"/>
  </r>
  <r>
    <x v="75"/>
    <x v="3"/>
    <x v="0"/>
    <x v="1"/>
    <n v="16"/>
  </r>
  <r>
    <x v="75"/>
    <x v="3"/>
    <x v="1"/>
    <x v="0"/>
    <n v="29"/>
  </r>
  <r>
    <x v="75"/>
    <x v="3"/>
    <x v="1"/>
    <x v="1"/>
    <n v="21"/>
  </r>
  <r>
    <x v="76"/>
    <x v="0"/>
    <x v="0"/>
    <x v="0"/>
    <n v="1578"/>
  </r>
  <r>
    <x v="76"/>
    <x v="0"/>
    <x v="0"/>
    <x v="1"/>
    <n v="1143"/>
  </r>
  <r>
    <x v="76"/>
    <x v="0"/>
    <x v="1"/>
    <x v="0"/>
    <n v="1495"/>
  </r>
  <r>
    <x v="76"/>
    <x v="0"/>
    <x v="1"/>
    <x v="1"/>
    <n v="957"/>
  </r>
  <r>
    <x v="76"/>
    <x v="1"/>
    <x v="0"/>
    <x v="0"/>
    <n v="865"/>
  </r>
  <r>
    <x v="76"/>
    <x v="1"/>
    <x v="0"/>
    <x v="1"/>
    <n v="1103"/>
  </r>
  <r>
    <x v="76"/>
    <x v="1"/>
    <x v="1"/>
    <x v="0"/>
    <n v="908"/>
  </r>
  <r>
    <x v="76"/>
    <x v="1"/>
    <x v="1"/>
    <x v="1"/>
    <n v="934"/>
  </r>
  <r>
    <x v="76"/>
    <x v="2"/>
    <x v="0"/>
    <x v="0"/>
    <n v="10"/>
  </r>
  <r>
    <x v="76"/>
    <x v="2"/>
    <x v="0"/>
    <x v="1"/>
    <n v="11"/>
  </r>
  <r>
    <x v="76"/>
    <x v="2"/>
    <x v="1"/>
    <x v="0"/>
    <n v="14"/>
  </r>
  <r>
    <x v="76"/>
    <x v="2"/>
    <x v="1"/>
    <x v="1"/>
    <n v="12"/>
  </r>
  <r>
    <x v="76"/>
    <x v="3"/>
    <x v="0"/>
    <x v="0"/>
    <n v="562"/>
  </r>
  <r>
    <x v="76"/>
    <x v="3"/>
    <x v="0"/>
    <x v="1"/>
    <n v="598"/>
  </r>
  <r>
    <x v="76"/>
    <x v="3"/>
    <x v="1"/>
    <x v="0"/>
    <n v="480"/>
  </r>
  <r>
    <x v="76"/>
    <x v="3"/>
    <x v="1"/>
    <x v="1"/>
    <n v="490"/>
  </r>
  <r>
    <x v="77"/>
    <x v="0"/>
    <x v="0"/>
    <x v="0"/>
    <n v="585"/>
  </r>
  <r>
    <x v="77"/>
    <x v="0"/>
    <x v="0"/>
    <x v="1"/>
    <n v="202"/>
  </r>
  <r>
    <x v="77"/>
    <x v="0"/>
    <x v="1"/>
    <x v="0"/>
    <n v="661"/>
  </r>
  <r>
    <x v="77"/>
    <x v="0"/>
    <x v="1"/>
    <x v="1"/>
    <n v="217"/>
  </r>
  <r>
    <x v="77"/>
    <x v="1"/>
    <x v="0"/>
    <x v="0"/>
    <n v="8"/>
  </r>
  <r>
    <x v="77"/>
    <x v="1"/>
    <x v="0"/>
    <x v="1"/>
    <n v="15"/>
  </r>
  <r>
    <x v="77"/>
    <x v="1"/>
    <x v="1"/>
    <x v="0"/>
    <n v="11"/>
  </r>
  <r>
    <x v="77"/>
    <x v="1"/>
    <x v="1"/>
    <x v="1"/>
    <n v="21"/>
  </r>
  <r>
    <x v="77"/>
    <x v="3"/>
    <x v="0"/>
    <x v="0"/>
    <n v="1793"/>
  </r>
  <r>
    <x v="77"/>
    <x v="3"/>
    <x v="0"/>
    <x v="1"/>
    <n v="507"/>
  </r>
  <r>
    <x v="77"/>
    <x v="3"/>
    <x v="1"/>
    <x v="0"/>
    <n v="2032"/>
  </r>
  <r>
    <x v="77"/>
    <x v="3"/>
    <x v="1"/>
    <x v="1"/>
    <n v="485"/>
  </r>
  <r>
    <x v="78"/>
    <x v="0"/>
    <x v="0"/>
    <x v="0"/>
    <n v="829"/>
  </r>
  <r>
    <x v="78"/>
    <x v="0"/>
    <x v="0"/>
    <x v="1"/>
    <n v="662"/>
  </r>
  <r>
    <x v="78"/>
    <x v="0"/>
    <x v="1"/>
    <x v="0"/>
    <n v="843"/>
  </r>
  <r>
    <x v="78"/>
    <x v="0"/>
    <x v="1"/>
    <x v="1"/>
    <n v="573"/>
  </r>
  <r>
    <x v="78"/>
    <x v="1"/>
    <x v="0"/>
    <x v="0"/>
    <n v="748"/>
  </r>
  <r>
    <x v="78"/>
    <x v="1"/>
    <x v="0"/>
    <x v="1"/>
    <n v="369"/>
  </r>
  <r>
    <x v="78"/>
    <x v="1"/>
    <x v="1"/>
    <x v="0"/>
    <n v="804"/>
  </r>
  <r>
    <x v="78"/>
    <x v="1"/>
    <x v="1"/>
    <x v="1"/>
    <n v="347"/>
  </r>
  <r>
    <x v="78"/>
    <x v="2"/>
    <x v="0"/>
    <x v="0"/>
    <n v="3"/>
  </r>
  <r>
    <x v="78"/>
    <x v="2"/>
    <x v="0"/>
    <x v="1"/>
    <n v="1"/>
  </r>
  <r>
    <x v="78"/>
    <x v="2"/>
    <x v="1"/>
    <x v="0"/>
    <n v="5"/>
  </r>
  <r>
    <x v="78"/>
    <x v="2"/>
    <x v="1"/>
    <x v="1"/>
    <n v="2"/>
  </r>
  <r>
    <x v="78"/>
    <x v="3"/>
    <x v="0"/>
    <x v="0"/>
    <n v="229"/>
  </r>
  <r>
    <x v="78"/>
    <x v="3"/>
    <x v="0"/>
    <x v="1"/>
    <n v="123"/>
  </r>
  <r>
    <x v="78"/>
    <x v="3"/>
    <x v="1"/>
    <x v="0"/>
    <n v="226"/>
  </r>
  <r>
    <x v="78"/>
    <x v="3"/>
    <x v="1"/>
    <x v="1"/>
    <n v="109"/>
  </r>
  <r>
    <x v="79"/>
    <x v="0"/>
    <x v="0"/>
    <x v="0"/>
    <n v="1269"/>
  </r>
  <r>
    <x v="79"/>
    <x v="0"/>
    <x v="0"/>
    <x v="1"/>
    <n v="10430"/>
  </r>
  <r>
    <x v="79"/>
    <x v="0"/>
    <x v="1"/>
    <x v="0"/>
    <n v="1348"/>
  </r>
  <r>
    <x v="79"/>
    <x v="0"/>
    <x v="1"/>
    <x v="1"/>
    <n v="9596"/>
  </r>
  <r>
    <x v="79"/>
    <x v="1"/>
    <x v="0"/>
    <x v="0"/>
    <n v="102"/>
  </r>
  <r>
    <x v="79"/>
    <x v="1"/>
    <x v="0"/>
    <x v="1"/>
    <n v="995"/>
  </r>
  <r>
    <x v="79"/>
    <x v="1"/>
    <x v="1"/>
    <x v="0"/>
    <n v="145"/>
  </r>
  <r>
    <x v="79"/>
    <x v="1"/>
    <x v="1"/>
    <x v="1"/>
    <n v="972"/>
  </r>
  <r>
    <x v="79"/>
    <x v="2"/>
    <x v="0"/>
    <x v="0"/>
    <n v="3"/>
  </r>
  <r>
    <x v="79"/>
    <x v="2"/>
    <x v="0"/>
    <x v="1"/>
    <n v="6"/>
  </r>
  <r>
    <x v="79"/>
    <x v="2"/>
    <x v="1"/>
    <x v="0"/>
    <n v="3"/>
  </r>
  <r>
    <x v="79"/>
    <x v="2"/>
    <x v="1"/>
    <x v="1"/>
    <n v="7"/>
  </r>
  <r>
    <x v="79"/>
    <x v="3"/>
    <x v="0"/>
    <x v="0"/>
    <n v="94"/>
  </r>
  <r>
    <x v="79"/>
    <x v="3"/>
    <x v="0"/>
    <x v="1"/>
    <n v="570"/>
  </r>
  <r>
    <x v="79"/>
    <x v="3"/>
    <x v="1"/>
    <x v="0"/>
    <n v="90"/>
  </r>
  <r>
    <x v="79"/>
    <x v="3"/>
    <x v="1"/>
    <x v="1"/>
    <n v="417"/>
  </r>
  <r>
    <x v="80"/>
    <x v="0"/>
    <x v="0"/>
    <x v="0"/>
    <n v="1009"/>
  </r>
  <r>
    <x v="80"/>
    <x v="0"/>
    <x v="0"/>
    <x v="1"/>
    <n v="1897"/>
  </r>
  <r>
    <x v="80"/>
    <x v="0"/>
    <x v="1"/>
    <x v="0"/>
    <n v="1003"/>
  </r>
  <r>
    <x v="80"/>
    <x v="0"/>
    <x v="1"/>
    <x v="1"/>
    <n v="1718"/>
  </r>
  <r>
    <x v="80"/>
    <x v="1"/>
    <x v="0"/>
    <x v="0"/>
    <n v="244"/>
  </r>
  <r>
    <x v="80"/>
    <x v="1"/>
    <x v="0"/>
    <x v="1"/>
    <n v="482"/>
  </r>
  <r>
    <x v="80"/>
    <x v="1"/>
    <x v="1"/>
    <x v="0"/>
    <n v="225"/>
  </r>
  <r>
    <x v="80"/>
    <x v="1"/>
    <x v="1"/>
    <x v="1"/>
    <n v="426"/>
  </r>
  <r>
    <x v="80"/>
    <x v="2"/>
    <x v="0"/>
    <x v="0"/>
    <n v="6"/>
  </r>
  <r>
    <x v="80"/>
    <x v="2"/>
    <x v="0"/>
    <x v="1"/>
    <n v="1"/>
  </r>
  <r>
    <x v="80"/>
    <x v="2"/>
    <x v="1"/>
    <x v="0"/>
    <n v="4"/>
  </r>
  <r>
    <x v="80"/>
    <x v="2"/>
    <x v="1"/>
    <x v="1"/>
    <n v="2"/>
  </r>
  <r>
    <x v="80"/>
    <x v="3"/>
    <x v="0"/>
    <x v="0"/>
    <n v="33"/>
  </r>
  <r>
    <x v="80"/>
    <x v="3"/>
    <x v="0"/>
    <x v="1"/>
    <n v="127"/>
  </r>
  <r>
    <x v="80"/>
    <x v="3"/>
    <x v="1"/>
    <x v="0"/>
    <n v="30"/>
  </r>
  <r>
    <x v="80"/>
    <x v="3"/>
    <x v="1"/>
    <x v="1"/>
    <n v="119"/>
  </r>
  <r>
    <x v="81"/>
    <x v="0"/>
    <x v="0"/>
    <x v="0"/>
    <n v="1605"/>
  </r>
  <r>
    <x v="81"/>
    <x v="0"/>
    <x v="0"/>
    <x v="1"/>
    <n v="2066"/>
  </r>
  <r>
    <x v="81"/>
    <x v="0"/>
    <x v="1"/>
    <x v="0"/>
    <n v="1250"/>
  </r>
  <r>
    <x v="81"/>
    <x v="0"/>
    <x v="1"/>
    <x v="1"/>
    <n v="1933"/>
  </r>
  <r>
    <x v="81"/>
    <x v="1"/>
    <x v="0"/>
    <x v="0"/>
    <n v="342"/>
  </r>
  <r>
    <x v="81"/>
    <x v="1"/>
    <x v="0"/>
    <x v="1"/>
    <n v="335"/>
  </r>
  <r>
    <x v="81"/>
    <x v="1"/>
    <x v="1"/>
    <x v="0"/>
    <n v="291"/>
  </r>
  <r>
    <x v="81"/>
    <x v="1"/>
    <x v="1"/>
    <x v="1"/>
    <n v="339"/>
  </r>
  <r>
    <x v="81"/>
    <x v="2"/>
    <x v="1"/>
    <x v="1"/>
    <n v="1"/>
  </r>
  <r>
    <x v="81"/>
    <x v="3"/>
    <x v="0"/>
    <x v="0"/>
    <n v="349"/>
  </r>
  <r>
    <x v="81"/>
    <x v="3"/>
    <x v="0"/>
    <x v="1"/>
    <n v="226"/>
  </r>
  <r>
    <x v="81"/>
    <x v="3"/>
    <x v="1"/>
    <x v="0"/>
    <n v="268"/>
  </r>
  <r>
    <x v="81"/>
    <x v="3"/>
    <x v="1"/>
    <x v="1"/>
    <n v="178"/>
  </r>
  <r>
    <x v="82"/>
    <x v="0"/>
    <x v="0"/>
    <x v="0"/>
    <n v="2505"/>
  </r>
  <r>
    <x v="82"/>
    <x v="0"/>
    <x v="0"/>
    <x v="1"/>
    <n v="4304"/>
  </r>
  <r>
    <x v="82"/>
    <x v="0"/>
    <x v="1"/>
    <x v="0"/>
    <n v="2782"/>
  </r>
  <r>
    <x v="82"/>
    <x v="0"/>
    <x v="1"/>
    <x v="1"/>
    <n v="4019"/>
  </r>
  <r>
    <x v="82"/>
    <x v="1"/>
    <x v="0"/>
    <x v="0"/>
    <n v="203"/>
  </r>
  <r>
    <x v="82"/>
    <x v="1"/>
    <x v="0"/>
    <x v="1"/>
    <n v="716"/>
  </r>
  <r>
    <x v="82"/>
    <x v="1"/>
    <x v="1"/>
    <x v="0"/>
    <n v="209"/>
  </r>
  <r>
    <x v="82"/>
    <x v="1"/>
    <x v="1"/>
    <x v="1"/>
    <n v="608"/>
  </r>
  <r>
    <x v="82"/>
    <x v="2"/>
    <x v="0"/>
    <x v="0"/>
    <n v="2"/>
  </r>
  <r>
    <x v="82"/>
    <x v="2"/>
    <x v="0"/>
    <x v="1"/>
    <n v="4"/>
  </r>
  <r>
    <x v="82"/>
    <x v="2"/>
    <x v="1"/>
    <x v="1"/>
    <n v="5"/>
  </r>
  <r>
    <x v="82"/>
    <x v="3"/>
    <x v="0"/>
    <x v="0"/>
    <n v="815"/>
  </r>
  <r>
    <x v="82"/>
    <x v="3"/>
    <x v="0"/>
    <x v="1"/>
    <n v="1483"/>
  </r>
  <r>
    <x v="82"/>
    <x v="3"/>
    <x v="1"/>
    <x v="0"/>
    <n v="740"/>
  </r>
  <r>
    <x v="82"/>
    <x v="3"/>
    <x v="1"/>
    <x v="1"/>
    <n v="1014"/>
  </r>
  <r>
    <x v="83"/>
    <x v="0"/>
    <x v="0"/>
    <x v="0"/>
    <n v="33"/>
  </r>
  <r>
    <x v="83"/>
    <x v="0"/>
    <x v="0"/>
    <x v="1"/>
    <n v="14"/>
  </r>
  <r>
    <x v="83"/>
    <x v="0"/>
    <x v="1"/>
    <x v="0"/>
    <n v="30"/>
  </r>
  <r>
    <x v="83"/>
    <x v="0"/>
    <x v="1"/>
    <x v="1"/>
    <n v="15"/>
  </r>
  <r>
    <x v="83"/>
    <x v="0"/>
    <x v="0"/>
    <x v="0"/>
    <n v="367"/>
  </r>
  <r>
    <x v="83"/>
    <x v="0"/>
    <x v="0"/>
    <x v="1"/>
    <n v="406"/>
  </r>
  <r>
    <x v="83"/>
    <x v="0"/>
    <x v="1"/>
    <x v="0"/>
    <n v="361"/>
  </r>
  <r>
    <x v="83"/>
    <x v="0"/>
    <x v="1"/>
    <x v="1"/>
    <n v="429"/>
  </r>
  <r>
    <x v="83"/>
    <x v="1"/>
    <x v="0"/>
    <x v="0"/>
    <n v="414"/>
  </r>
  <r>
    <x v="83"/>
    <x v="1"/>
    <x v="0"/>
    <x v="1"/>
    <n v="328"/>
  </r>
  <r>
    <x v="83"/>
    <x v="1"/>
    <x v="1"/>
    <x v="0"/>
    <n v="349"/>
  </r>
  <r>
    <x v="83"/>
    <x v="1"/>
    <x v="1"/>
    <x v="1"/>
    <n v="338"/>
  </r>
  <r>
    <x v="83"/>
    <x v="2"/>
    <x v="0"/>
    <x v="0"/>
    <n v="40"/>
  </r>
  <r>
    <x v="83"/>
    <x v="2"/>
    <x v="0"/>
    <x v="1"/>
    <n v="61"/>
  </r>
  <r>
    <x v="83"/>
    <x v="2"/>
    <x v="1"/>
    <x v="0"/>
    <n v="20"/>
  </r>
  <r>
    <x v="83"/>
    <x v="2"/>
    <x v="1"/>
    <x v="1"/>
    <n v="39"/>
  </r>
  <r>
    <x v="83"/>
    <x v="3"/>
    <x v="0"/>
    <x v="0"/>
    <n v="135"/>
  </r>
  <r>
    <x v="83"/>
    <x v="3"/>
    <x v="0"/>
    <x v="1"/>
    <n v="125"/>
  </r>
  <r>
    <x v="83"/>
    <x v="3"/>
    <x v="1"/>
    <x v="0"/>
    <n v="137"/>
  </r>
  <r>
    <x v="83"/>
    <x v="3"/>
    <x v="1"/>
    <x v="1"/>
    <n v="111"/>
  </r>
  <r>
    <x v="84"/>
    <x v="0"/>
    <x v="0"/>
    <x v="0"/>
    <n v="1957"/>
  </r>
  <r>
    <x v="84"/>
    <x v="0"/>
    <x v="0"/>
    <x v="1"/>
    <n v="5337"/>
  </r>
  <r>
    <x v="84"/>
    <x v="0"/>
    <x v="1"/>
    <x v="0"/>
    <n v="1518"/>
  </r>
  <r>
    <x v="84"/>
    <x v="0"/>
    <x v="1"/>
    <x v="1"/>
    <n v="4884"/>
  </r>
  <r>
    <x v="84"/>
    <x v="1"/>
    <x v="0"/>
    <x v="0"/>
    <n v="643"/>
  </r>
  <r>
    <x v="84"/>
    <x v="1"/>
    <x v="0"/>
    <x v="1"/>
    <n v="1524"/>
  </r>
  <r>
    <x v="84"/>
    <x v="1"/>
    <x v="1"/>
    <x v="0"/>
    <n v="563"/>
  </r>
  <r>
    <x v="84"/>
    <x v="1"/>
    <x v="1"/>
    <x v="1"/>
    <n v="1391"/>
  </r>
  <r>
    <x v="84"/>
    <x v="2"/>
    <x v="0"/>
    <x v="0"/>
    <n v="271"/>
  </r>
  <r>
    <x v="84"/>
    <x v="2"/>
    <x v="0"/>
    <x v="1"/>
    <n v="277"/>
  </r>
  <r>
    <x v="84"/>
    <x v="2"/>
    <x v="1"/>
    <x v="0"/>
    <n v="246"/>
  </r>
  <r>
    <x v="84"/>
    <x v="2"/>
    <x v="1"/>
    <x v="1"/>
    <n v="239"/>
  </r>
  <r>
    <x v="84"/>
    <x v="3"/>
    <x v="0"/>
    <x v="0"/>
    <n v="540"/>
  </r>
  <r>
    <x v="84"/>
    <x v="3"/>
    <x v="0"/>
    <x v="1"/>
    <n v="1273"/>
  </r>
  <r>
    <x v="84"/>
    <x v="3"/>
    <x v="1"/>
    <x v="0"/>
    <n v="461"/>
  </r>
  <r>
    <x v="84"/>
    <x v="3"/>
    <x v="1"/>
    <x v="1"/>
    <n v="1155"/>
  </r>
  <r>
    <x v="85"/>
    <x v="0"/>
    <x v="0"/>
    <x v="0"/>
    <n v="1555"/>
  </r>
  <r>
    <x v="85"/>
    <x v="0"/>
    <x v="0"/>
    <x v="1"/>
    <n v="821"/>
  </r>
  <r>
    <x v="85"/>
    <x v="0"/>
    <x v="1"/>
    <x v="0"/>
    <n v="1864"/>
  </r>
  <r>
    <x v="85"/>
    <x v="0"/>
    <x v="1"/>
    <x v="1"/>
    <n v="915"/>
  </r>
  <r>
    <x v="85"/>
    <x v="1"/>
    <x v="0"/>
    <x v="0"/>
    <n v="89"/>
  </r>
  <r>
    <x v="85"/>
    <x v="1"/>
    <x v="0"/>
    <x v="1"/>
    <n v="79"/>
  </r>
  <r>
    <x v="85"/>
    <x v="1"/>
    <x v="1"/>
    <x v="0"/>
    <n v="117"/>
  </r>
  <r>
    <x v="85"/>
    <x v="1"/>
    <x v="1"/>
    <x v="1"/>
    <n v="94"/>
  </r>
  <r>
    <x v="85"/>
    <x v="2"/>
    <x v="0"/>
    <x v="1"/>
    <n v="2"/>
  </r>
  <r>
    <x v="85"/>
    <x v="3"/>
    <x v="0"/>
    <x v="0"/>
    <n v="539"/>
  </r>
  <r>
    <x v="85"/>
    <x v="3"/>
    <x v="0"/>
    <x v="1"/>
    <n v="294"/>
  </r>
  <r>
    <x v="85"/>
    <x v="3"/>
    <x v="1"/>
    <x v="0"/>
    <n v="478"/>
  </r>
  <r>
    <x v="85"/>
    <x v="3"/>
    <x v="1"/>
    <x v="1"/>
    <n v="284"/>
  </r>
  <r>
    <x v="86"/>
    <x v="0"/>
    <x v="0"/>
    <x v="0"/>
    <n v="38"/>
  </r>
  <r>
    <x v="86"/>
    <x v="0"/>
    <x v="0"/>
    <x v="1"/>
    <n v="1118"/>
  </r>
  <r>
    <x v="86"/>
    <x v="0"/>
    <x v="1"/>
    <x v="0"/>
    <n v="40"/>
  </r>
  <r>
    <x v="86"/>
    <x v="0"/>
    <x v="1"/>
    <x v="1"/>
    <n v="927"/>
  </r>
  <r>
    <x v="86"/>
    <x v="1"/>
    <x v="0"/>
    <x v="0"/>
    <n v="23"/>
  </r>
  <r>
    <x v="86"/>
    <x v="1"/>
    <x v="0"/>
    <x v="1"/>
    <n v="1463"/>
  </r>
  <r>
    <x v="86"/>
    <x v="1"/>
    <x v="1"/>
    <x v="0"/>
    <n v="21"/>
  </r>
  <r>
    <x v="86"/>
    <x v="1"/>
    <x v="1"/>
    <x v="1"/>
    <n v="1197"/>
  </r>
  <r>
    <x v="86"/>
    <x v="2"/>
    <x v="0"/>
    <x v="1"/>
    <n v="64"/>
  </r>
  <r>
    <x v="86"/>
    <x v="2"/>
    <x v="1"/>
    <x v="1"/>
    <n v="53"/>
  </r>
  <r>
    <x v="86"/>
    <x v="3"/>
    <x v="0"/>
    <x v="0"/>
    <n v="25"/>
  </r>
  <r>
    <x v="86"/>
    <x v="3"/>
    <x v="0"/>
    <x v="1"/>
    <n v="380"/>
  </r>
  <r>
    <x v="86"/>
    <x v="3"/>
    <x v="1"/>
    <x v="0"/>
    <n v="12"/>
  </r>
  <r>
    <x v="86"/>
    <x v="3"/>
    <x v="1"/>
    <x v="1"/>
    <n v="314"/>
  </r>
  <r>
    <x v="87"/>
    <x v="0"/>
    <x v="0"/>
    <x v="0"/>
    <n v="2077"/>
  </r>
  <r>
    <x v="87"/>
    <x v="0"/>
    <x v="0"/>
    <x v="1"/>
    <n v="1792"/>
  </r>
  <r>
    <x v="87"/>
    <x v="0"/>
    <x v="1"/>
    <x v="0"/>
    <n v="2283"/>
  </r>
  <r>
    <x v="87"/>
    <x v="0"/>
    <x v="1"/>
    <x v="1"/>
    <n v="1687"/>
  </r>
  <r>
    <x v="87"/>
    <x v="1"/>
    <x v="0"/>
    <x v="0"/>
    <n v="924"/>
  </r>
  <r>
    <x v="87"/>
    <x v="1"/>
    <x v="0"/>
    <x v="1"/>
    <n v="395"/>
  </r>
  <r>
    <x v="87"/>
    <x v="1"/>
    <x v="1"/>
    <x v="0"/>
    <n v="1079"/>
  </r>
  <r>
    <x v="87"/>
    <x v="1"/>
    <x v="1"/>
    <x v="1"/>
    <n v="441"/>
  </r>
  <r>
    <x v="87"/>
    <x v="2"/>
    <x v="0"/>
    <x v="0"/>
    <n v="3"/>
  </r>
  <r>
    <x v="87"/>
    <x v="2"/>
    <x v="0"/>
    <x v="1"/>
    <n v="1"/>
  </r>
  <r>
    <x v="87"/>
    <x v="2"/>
    <x v="1"/>
    <x v="0"/>
    <n v="10"/>
  </r>
  <r>
    <x v="87"/>
    <x v="2"/>
    <x v="1"/>
    <x v="1"/>
    <n v="2"/>
  </r>
  <r>
    <x v="87"/>
    <x v="3"/>
    <x v="0"/>
    <x v="0"/>
    <n v="762"/>
  </r>
  <r>
    <x v="87"/>
    <x v="3"/>
    <x v="0"/>
    <x v="1"/>
    <n v="484"/>
  </r>
  <r>
    <x v="87"/>
    <x v="3"/>
    <x v="1"/>
    <x v="0"/>
    <n v="673"/>
  </r>
  <r>
    <x v="87"/>
    <x v="3"/>
    <x v="1"/>
    <x v="1"/>
    <n v="412"/>
  </r>
  <r>
    <x v="88"/>
    <x v="0"/>
    <x v="0"/>
    <x v="0"/>
    <n v="1137"/>
  </r>
  <r>
    <x v="88"/>
    <x v="0"/>
    <x v="0"/>
    <x v="1"/>
    <n v="462"/>
  </r>
  <r>
    <x v="88"/>
    <x v="0"/>
    <x v="1"/>
    <x v="0"/>
    <n v="1091"/>
  </r>
  <r>
    <x v="88"/>
    <x v="0"/>
    <x v="1"/>
    <x v="1"/>
    <n v="426"/>
  </r>
  <r>
    <x v="88"/>
    <x v="1"/>
    <x v="0"/>
    <x v="0"/>
    <n v="261"/>
  </r>
  <r>
    <x v="88"/>
    <x v="1"/>
    <x v="0"/>
    <x v="1"/>
    <n v="172"/>
  </r>
  <r>
    <x v="88"/>
    <x v="1"/>
    <x v="1"/>
    <x v="0"/>
    <n v="393"/>
  </r>
  <r>
    <x v="88"/>
    <x v="1"/>
    <x v="1"/>
    <x v="1"/>
    <n v="172"/>
  </r>
  <r>
    <x v="88"/>
    <x v="3"/>
    <x v="0"/>
    <x v="0"/>
    <n v="49"/>
  </r>
  <r>
    <x v="88"/>
    <x v="3"/>
    <x v="0"/>
    <x v="1"/>
    <n v="56"/>
  </r>
  <r>
    <x v="88"/>
    <x v="3"/>
    <x v="1"/>
    <x v="0"/>
    <n v="55"/>
  </r>
  <r>
    <x v="88"/>
    <x v="3"/>
    <x v="1"/>
    <x v="1"/>
    <n v="53"/>
  </r>
  <r>
    <x v="89"/>
    <x v="0"/>
    <x v="0"/>
    <x v="0"/>
    <n v="451"/>
  </r>
  <r>
    <x v="89"/>
    <x v="0"/>
    <x v="0"/>
    <x v="1"/>
    <n v="629"/>
  </r>
  <r>
    <x v="89"/>
    <x v="0"/>
    <x v="1"/>
    <x v="0"/>
    <n v="468"/>
  </r>
  <r>
    <x v="89"/>
    <x v="0"/>
    <x v="1"/>
    <x v="1"/>
    <n v="688"/>
  </r>
  <r>
    <x v="89"/>
    <x v="1"/>
    <x v="0"/>
    <x v="0"/>
    <n v="105"/>
  </r>
  <r>
    <x v="89"/>
    <x v="1"/>
    <x v="0"/>
    <x v="1"/>
    <n v="132"/>
  </r>
  <r>
    <x v="89"/>
    <x v="1"/>
    <x v="1"/>
    <x v="0"/>
    <n v="153"/>
  </r>
  <r>
    <x v="89"/>
    <x v="1"/>
    <x v="1"/>
    <x v="1"/>
    <n v="143"/>
  </r>
  <r>
    <x v="89"/>
    <x v="2"/>
    <x v="0"/>
    <x v="1"/>
    <n v="16"/>
  </r>
  <r>
    <x v="89"/>
    <x v="2"/>
    <x v="1"/>
    <x v="0"/>
    <n v="3"/>
  </r>
  <r>
    <x v="89"/>
    <x v="2"/>
    <x v="1"/>
    <x v="1"/>
    <n v="16"/>
  </r>
  <r>
    <x v="89"/>
    <x v="3"/>
    <x v="0"/>
    <x v="0"/>
    <n v="1514"/>
  </r>
  <r>
    <x v="89"/>
    <x v="3"/>
    <x v="0"/>
    <x v="1"/>
    <n v="2100"/>
  </r>
  <r>
    <x v="89"/>
    <x v="3"/>
    <x v="1"/>
    <x v="0"/>
    <n v="1625"/>
  </r>
  <r>
    <x v="89"/>
    <x v="3"/>
    <x v="1"/>
    <x v="1"/>
    <n v="1852"/>
  </r>
  <r>
    <x v="90"/>
    <x v="0"/>
    <x v="0"/>
    <x v="0"/>
    <n v="296"/>
  </r>
  <r>
    <x v="90"/>
    <x v="0"/>
    <x v="0"/>
    <x v="1"/>
    <n v="335"/>
  </r>
  <r>
    <x v="90"/>
    <x v="0"/>
    <x v="1"/>
    <x v="0"/>
    <n v="384"/>
  </r>
  <r>
    <x v="90"/>
    <x v="0"/>
    <x v="1"/>
    <x v="1"/>
    <n v="383"/>
  </r>
  <r>
    <x v="90"/>
    <x v="1"/>
    <x v="0"/>
    <x v="0"/>
    <n v="12"/>
  </r>
  <r>
    <x v="90"/>
    <x v="1"/>
    <x v="0"/>
    <x v="1"/>
    <n v="57"/>
  </r>
  <r>
    <x v="90"/>
    <x v="1"/>
    <x v="1"/>
    <x v="0"/>
    <n v="27"/>
  </r>
  <r>
    <x v="90"/>
    <x v="1"/>
    <x v="1"/>
    <x v="1"/>
    <n v="75"/>
  </r>
  <r>
    <x v="90"/>
    <x v="2"/>
    <x v="0"/>
    <x v="1"/>
    <n v="2"/>
  </r>
  <r>
    <x v="90"/>
    <x v="2"/>
    <x v="1"/>
    <x v="1"/>
    <n v="2"/>
  </r>
  <r>
    <x v="90"/>
    <x v="3"/>
    <x v="0"/>
    <x v="0"/>
    <n v="903"/>
  </r>
  <r>
    <x v="90"/>
    <x v="3"/>
    <x v="0"/>
    <x v="1"/>
    <n v="812"/>
  </r>
  <r>
    <x v="90"/>
    <x v="3"/>
    <x v="1"/>
    <x v="0"/>
    <n v="890"/>
  </r>
  <r>
    <x v="90"/>
    <x v="3"/>
    <x v="1"/>
    <x v="1"/>
    <n v="776"/>
  </r>
  <r>
    <x v="91"/>
    <x v="0"/>
    <x v="0"/>
    <x v="1"/>
    <n v="1"/>
  </r>
  <r>
    <x v="91"/>
    <x v="0"/>
    <x v="0"/>
    <x v="0"/>
    <n v="1204"/>
  </r>
  <r>
    <x v="91"/>
    <x v="0"/>
    <x v="0"/>
    <x v="1"/>
    <n v="979"/>
  </r>
  <r>
    <x v="91"/>
    <x v="0"/>
    <x v="1"/>
    <x v="0"/>
    <n v="1114"/>
  </r>
  <r>
    <x v="91"/>
    <x v="0"/>
    <x v="1"/>
    <x v="1"/>
    <n v="953"/>
  </r>
  <r>
    <x v="91"/>
    <x v="1"/>
    <x v="0"/>
    <x v="0"/>
    <n v="659"/>
  </r>
  <r>
    <x v="91"/>
    <x v="1"/>
    <x v="0"/>
    <x v="1"/>
    <n v="320"/>
  </r>
  <r>
    <x v="91"/>
    <x v="1"/>
    <x v="1"/>
    <x v="0"/>
    <n v="580"/>
  </r>
  <r>
    <x v="91"/>
    <x v="1"/>
    <x v="1"/>
    <x v="1"/>
    <n v="301"/>
  </r>
  <r>
    <x v="91"/>
    <x v="2"/>
    <x v="0"/>
    <x v="0"/>
    <n v="4"/>
  </r>
  <r>
    <x v="91"/>
    <x v="2"/>
    <x v="1"/>
    <x v="0"/>
    <n v="3"/>
  </r>
  <r>
    <x v="91"/>
    <x v="2"/>
    <x v="1"/>
    <x v="1"/>
    <n v="6"/>
  </r>
  <r>
    <x v="91"/>
    <x v="3"/>
    <x v="0"/>
    <x v="0"/>
    <n v="95"/>
  </r>
  <r>
    <x v="91"/>
    <x v="3"/>
    <x v="0"/>
    <x v="1"/>
    <n v="88"/>
  </r>
  <r>
    <x v="91"/>
    <x v="3"/>
    <x v="1"/>
    <x v="0"/>
    <n v="83"/>
  </r>
  <r>
    <x v="91"/>
    <x v="3"/>
    <x v="1"/>
    <x v="1"/>
    <n v="73"/>
  </r>
  <r>
    <x v="92"/>
    <x v="0"/>
    <x v="0"/>
    <x v="0"/>
    <n v="211"/>
  </r>
  <r>
    <x v="92"/>
    <x v="0"/>
    <x v="0"/>
    <x v="1"/>
    <n v="405"/>
  </r>
  <r>
    <x v="92"/>
    <x v="0"/>
    <x v="1"/>
    <x v="0"/>
    <n v="189"/>
  </r>
  <r>
    <x v="92"/>
    <x v="0"/>
    <x v="1"/>
    <x v="1"/>
    <n v="346"/>
  </r>
  <r>
    <x v="92"/>
    <x v="1"/>
    <x v="0"/>
    <x v="0"/>
    <n v="118"/>
  </r>
  <r>
    <x v="92"/>
    <x v="1"/>
    <x v="0"/>
    <x v="1"/>
    <n v="187"/>
  </r>
  <r>
    <x v="92"/>
    <x v="1"/>
    <x v="1"/>
    <x v="0"/>
    <n v="154"/>
  </r>
  <r>
    <x v="92"/>
    <x v="1"/>
    <x v="1"/>
    <x v="1"/>
    <n v="165"/>
  </r>
  <r>
    <x v="92"/>
    <x v="2"/>
    <x v="1"/>
    <x v="0"/>
    <n v="1"/>
  </r>
  <r>
    <x v="92"/>
    <x v="2"/>
    <x v="1"/>
    <x v="1"/>
    <n v="1"/>
  </r>
  <r>
    <x v="92"/>
    <x v="3"/>
    <x v="0"/>
    <x v="0"/>
    <n v="61"/>
  </r>
  <r>
    <x v="92"/>
    <x v="3"/>
    <x v="0"/>
    <x v="1"/>
    <n v="58"/>
  </r>
  <r>
    <x v="92"/>
    <x v="3"/>
    <x v="1"/>
    <x v="0"/>
    <n v="35"/>
  </r>
  <r>
    <x v="92"/>
    <x v="3"/>
    <x v="1"/>
    <x v="1"/>
    <n v="51"/>
  </r>
  <r>
    <x v="93"/>
    <x v="0"/>
    <x v="0"/>
    <x v="0"/>
    <n v="4742"/>
  </r>
  <r>
    <x v="93"/>
    <x v="0"/>
    <x v="0"/>
    <x v="1"/>
    <n v="4925"/>
  </r>
  <r>
    <x v="93"/>
    <x v="0"/>
    <x v="1"/>
    <x v="0"/>
    <n v="4510"/>
  </r>
  <r>
    <x v="93"/>
    <x v="0"/>
    <x v="1"/>
    <x v="1"/>
    <n v="4913"/>
  </r>
  <r>
    <x v="93"/>
    <x v="1"/>
    <x v="0"/>
    <x v="0"/>
    <n v="191"/>
  </r>
  <r>
    <x v="93"/>
    <x v="1"/>
    <x v="0"/>
    <x v="1"/>
    <n v="163"/>
  </r>
  <r>
    <x v="93"/>
    <x v="1"/>
    <x v="1"/>
    <x v="0"/>
    <n v="196"/>
  </r>
  <r>
    <x v="93"/>
    <x v="1"/>
    <x v="1"/>
    <x v="1"/>
    <n v="184"/>
  </r>
  <r>
    <x v="93"/>
    <x v="2"/>
    <x v="0"/>
    <x v="0"/>
    <n v="31"/>
  </r>
  <r>
    <x v="93"/>
    <x v="2"/>
    <x v="0"/>
    <x v="1"/>
    <n v="1"/>
  </r>
  <r>
    <x v="93"/>
    <x v="2"/>
    <x v="1"/>
    <x v="0"/>
    <n v="20"/>
  </r>
  <r>
    <x v="93"/>
    <x v="2"/>
    <x v="1"/>
    <x v="1"/>
    <n v="4"/>
  </r>
  <r>
    <x v="93"/>
    <x v="3"/>
    <x v="0"/>
    <x v="0"/>
    <n v="174"/>
  </r>
  <r>
    <x v="93"/>
    <x v="3"/>
    <x v="0"/>
    <x v="1"/>
    <n v="38"/>
  </r>
  <r>
    <x v="93"/>
    <x v="3"/>
    <x v="1"/>
    <x v="0"/>
    <n v="166"/>
  </r>
  <r>
    <x v="93"/>
    <x v="3"/>
    <x v="1"/>
    <x v="1"/>
    <n v="37"/>
  </r>
  <r>
    <x v="94"/>
    <x v="0"/>
    <x v="0"/>
    <x v="0"/>
    <n v="1346"/>
  </r>
  <r>
    <x v="94"/>
    <x v="0"/>
    <x v="0"/>
    <x v="1"/>
    <n v="1078"/>
  </r>
  <r>
    <x v="94"/>
    <x v="0"/>
    <x v="1"/>
    <x v="0"/>
    <n v="1425"/>
  </r>
  <r>
    <x v="94"/>
    <x v="0"/>
    <x v="1"/>
    <x v="1"/>
    <n v="1086"/>
  </r>
  <r>
    <x v="94"/>
    <x v="1"/>
    <x v="0"/>
    <x v="0"/>
    <n v="85"/>
  </r>
  <r>
    <x v="94"/>
    <x v="1"/>
    <x v="0"/>
    <x v="1"/>
    <n v="159"/>
  </r>
  <r>
    <x v="94"/>
    <x v="1"/>
    <x v="1"/>
    <x v="0"/>
    <n v="123"/>
  </r>
  <r>
    <x v="94"/>
    <x v="1"/>
    <x v="1"/>
    <x v="1"/>
    <n v="214"/>
  </r>
  <r>
    <x v="94"/>
    <x v="2"/>
    <x v="0"/>
    <x v="0"/>
    <n v="3"/>
  </r>
  <r>
    <x v="94"/>
    <x v="2"/>
    <x v="0"/>
    <x v="1"/>
    <n v="2"/>
  </r>
  <r>
    <x v="94"/>
    <x v="2"/>
    <x v="1"/>
    <x v="0"/>
    <n v="4"/>
  </r>
  <r>
    <x v="94"/>
    <x v="2"/>
    <x v="1"/>
    <x v="1"/>
    <n v="2"/>
  </r>
  <r>
    <x v="94"/>
    <x v="3"/>
    <x v="0"/>
    <x v="0"/>
    <n v="1151"/>
  </r>
  <r>
    <x v="94"/>
    <x v="3"/>
    <x v="0"/>
    <x v="1"/>
    <n v="1269"/>
  </r>
  <r>
    <x v="94"/>
    <x v="3"/>
    <x v="1"/>
    <x v="0"/>
    <n v="1107"/>
  </r>
  <r>
    <x v="94"/>
    <x v="3"/>
    <x v="1"/>
    <x v="1"/>
    <n v="1052"/>
  </r>
  <r>
    <x v="95"/>
    <x v="0"/>
    <x v="0"/>
    <x v="0"/>
    <n v="1400"/>
  </r>
  <r>
    <x v="95"/>
    <x v="0"/>
    <x v="0"/>
    <x v="1"/>
    <n v="1301"/>
  </r>
  <r>
    <x v="95"/>
    <x v="0"/>
    <x v="1"/>
    <x v="0"/>
    <n v="1254"/>
  </r>
  <r>
    <x v="95"/>
    <x v="0"/>
    <x v="1"/>
    <x v="1"/>
    <n v="1136"/>
  </r>
  <r>
    <x v="95"/>
    <x v="1"/>
    <x v="0"/>
    <x v="0"/>
    <n v="1291"/>
  </r>
  <r>
    <x v="95"/>
    <x v="1"/>
    <x v="0"/>
    <x v="1"/>
    <n v="625"/>
  </r>
  <r>
    <x v="95"/>
    <x v="1"/>
    <x v="1"/>
    <x v="0"/>
    <n v="1202"/>
  </r>
  <r>
    <x v="95"/>
    <x v="1"/>
    <x v="1"/>
    <x v="1"/>
    <n v="524"/>
  </r>
  <r>
    <x v="95"/>
    <x v="2"/>
    <x v="0"/>
    <x v="0"/>
    <n v="19"/>
  </r>
  <r>
    <x v="95"/>
    <x v="2"/>
    <x v="0"/>
    <x v="1"/>
    <n v="12"/>
  </r>
  <r>
    <x v="95"/>
    <x v="2"/>
    <x v="1"/>
    <x v="0"/>
    <n v="8"/>
  </r>
  <r>
    <x v="95"/>
    <x v="2"/>
    <x v="1"/>
    <x v="1"/>
    <n v="12"/>
  </r>
  <r>
    <x v="95"/>
    <x v="3"/>
    <x v="0"/>
    <x v="0"/>
    <n v="117"/>
  </r>
  <r>
    <x v="95"/>
    <x v="3"/>
    <x v="0"/>
    <x v="1"/>
    <n v="194"/>
  </r>
  <r>
    <x v="95"/>
    <x v="3"/>
    <x v="1"/>
    <x v="0"/>
    <n v="101"/>
  </r>
  <r>
    <x v="95"/>
    <x v="3"/>
    <x v="1"/>
    <x v="1"/>
    <n v="115"/>
  </r>
  <r>
    <x v="96"/>
    <x v="0"/>
    <x v="0"/>
    <x v="0"/>
    <n v="3981"/>
  </r>
  <r>
    <x v="96"/>
    <x v="0"/>
    <x v="0"/>
    <x v="1"/>
    <n v="2994"/>
  </r>
  <r>
    <x v="96"/>
    <x v="0"/>
    <x v="1"/>
    <x v="0"/>
    <n v="4521"/>
  </r>
  <r>
    <x v="96"/>
    <x v="0"/>
    <x v="1"/>
    <x v="1"/>
    <n v="3109"/>
  </r>
  <r>
    <x v="96"/>
    <x v="1"/>
    <x v="0"/>
    <x v="0"/>
    <n v="78"/>
  </r>
  <r>
    <x v="96"/>
    <x v="1"/>
    <x v="0"/>
    <x v="1"/>
    <n v="183"/>
  </r>
  <r>
    <x v="96"/>
    <x v="1"/>
    <x v="1"/>
    <x v="0"/>
    <n v="119"/>
  </r>
  <r>
    <x v="96"/>
    <x v="1"/>
    <x v="1"/>
    <x v="1"/>
    <n v="231"/>
  </r>
  <r>
    <x v="96"/>
    <x v="2"/>
    <x v="0"/>
    <x v="0"/>
    <n v="2"/>
  </r>
  <r>
    <x v="96"/>
    <x v="2"/>
    <x v="0"/>
    <x v="1"/>
    <n v="15"/>
  </r>
  <r>
    <x v="96"/>
    <x v="2"/>
    <x v="1"/>
    <x v="0"/>
    <n v="2"/>
  </r>
  <r>
    <x v="96"/>
    <x v="2"/>
    <x v="1"/>
    <x v="1"/>
    <n v="28"/>
  </r>
  <r>
    <x v="96"/>
    <x v="3"/>
    <x v="0"/>
    <x v="0"/>
    <n v="4891"/>
  </r>
  <r>
    <x v="96"/>
    <x v="3"/>
    <x v="0"/>
    <x v="1"/>
    <n v="3121"/>
  </r>
  <r>
    <x v="96"/>
    <x v="3"/>
    <x v="1"/>
    <x v="0"/>
    <n v="4532"/>
  </r>
  <r>
    <x v="96"/>
    <x v="3"/>
    <x v="1"/>
    <x v="1"/>
    <n v="2541"/>
  </r>
  <r>
    <x v="97"/>
    <x v="0"/>
    <x v="0"/>
    <x v="0"/>
    <n v="400"/>
  </r>
  <r>
    <x v="97"/>
    <x v="0"/>
    <x v="0"/>
    <x v="1"/>
    <n v="430"/>
  </r>
  <r>
    <x v="97"/>
    <x v="0"/>
    <x v="1"/>
    <x v="0"/>
    <n v="477"/>
  </r>
  <r>
    <x v="97"/>
    <x v="0"/>
    <x v="1"/>
    <x v="1"/>
    <n v="410"/>
  </r>
  <r>
    <x v="97"/>
    <x v="1"/>
    <x v="0"/>
    <x v="0"/>
    <n v="142"/>
  </r>
  <r>
    <x v="97"/>
    <x v="1"/>
    <x v="0"/>
    <x v="1"/>
    <n v="296"/>
  </r>
  <r>
    <x v="97"/>
    <x v="1"/>
    <x v="1"/>
    <x v="0"/>
    <n v="163"/>
  </r>
  <r>
    <x v="97"/>
    <x v="1"/>
    <x v="1"/>
    <x v="1"/>
    <n v="252"/>
  </r>
  <r>
    <x v="97"/>
    <x v="2"/>
    <x v="0"/>
    <x v="1"/>
    <n v="1"/>
  </r>
  <r>
    <x v="97"/>
    <x v="2"/>
    <x v="1"/>
    <x v="0"/>
    <n v="2"/>
  </r>
  <r>
    <x v="97"/>
    <x v="3"/>
    <x v="0"/>
    <x v="0"/>
    <n v="1924"/>
  </r>
  <r>
    <x v="97"/>
    <x v="3"/>
    <x v="0"/>
    <x v="1"/>
    <n v="1484"/>
  </r>
  <r>
    <x v="97"/>
    <x v="3"/>
    <x v="1"/>
    <x v="0"/>
    <n v="1911"/>
  </r>
  <r>
    <x v="97"/>
    <x v="3"/>
    <x v="1"/>
    <x v="1"/>
    <n v="1223"/>
  </r>
  <r>
    <x v="98"/>
    <x v="0"/>
    <x v="0"/>
    <x v="0"/>
    <n v="2895"/>
  </r>
  <r>
    <x v="98"/>
    <x v="0"/>
    <x v="0"/>
    <x v="1"/>
    <n v="1939"/>
  </r>
  <r>
    <x v="98"/>
    <x v="0"/>
    <x v="1"/>
    <x v="0"/>
    <n v="3048"/>
  </r>
  <r>
    <x v="98"/>
    <x v="0"/>
    <x v="1"/>
    <x v="1"/>
    <n v="1780"/>
  </r>
  <r>
    <x v="98"/>
    <x v="1"/>
    <x v="0"/>
    <x v="0"/>
    <n v="400"/>
  </r>
  <r>
    <x v="98"/>
    <x v="1"/>
    <x v="0"/>
    <x v="1"/>
    <n v="385"/>
  </r>
  <r>
    <x v="98"/>
    <x v="1"/>
    <x v="1"/>
    <x v="0"/>
    <n v="477"/>
  </r>
  <r>
    <x v="98"/>
    <x v="1"/>
    <x v="1"/>
    <x v="1"/>
    <n v="354"/>
  </r>
  <r>
    <x v="98"/>
    <x v="2"/>
    <x v="0"/>
    <x v="0"/>
    <n v="2"/>
  </r>
  <r>
    <x v="98"/>
    <x v="2"/>
    <x v="0"/>
    <x v="1"/>
    <n v="4"/>
  </r>
  <r>
    <x v="98"/>
    <x v="2"/>
    <x v="1"/>
    <x v="0"/>
    <n v="1"/>
  </r>
  <r>
    <x v="98"/>
    <x v="2"/>
    <x v="1"/>
    <x v="1"/>
    <n v="5"/>
  </r>
  <r>
    <x v="98"/>
    <x v="3"/>
    <x v="0"/>
    <x v="0"/>
    <n v="697"/>
  </r>
  <r>
    <x v="98"/>
    <x v="3"/>
    <x v="0"/>
    <x v="1"/>
    <n v="432"/>
  </r>
  <r>
    <x v="98"/>
    <x v="3"/>
    <x v="1"/>
    <x v="0"/>
    <n v="669"/>
  </r>
  <r>
    <x v="98"/>
    <x v="3"/>
    <x v="1"/>
    <x v="1"/>
    <n v="310"/>
  </r>
  <r>
    <x v="99"/>
    <x v="0"/>
    <x v="0"/>
    <x v="0"/>
    <n v="2075"/>
  </r>
  <r>
    <x v="99"/>
    <x v="0"/>
    <x v="0"/>
    <x v="1"/>
    <n v="506"/>
  </r>
  <r>
    <x v="99"/>
    <x v="0"/>
    <x v="1"/>
    <x v="0"/>
    <n v="2292"/>
  </r>
  <r>
    <x v="99"/>
    <x v="0"/>
    <x v="1"/>
    <x v="1"/>
    <n v="529"/>
  </r>
  <r>
    <x v="99"/>
    <x v="1"/>
    <x v="0"/>
    <x v="0"/>
    <n v="1306"/>
  </r>
  <r>
    <x v="99"/>
    <x v="1"/>
    <x v="0"/>
    <x v="1"/>
    <n v="390"/>
  </r>
  <r>
    <x v="99"/>
    <x v="1"/>
    <x v="1"/>
    <x v="0"/>
    <n v="1642"/>
  </r>
  <r>
    <x v="99"/>
    <x v="1"/>
    <x v="1"/>
    <x v="1"/>
    <n v="384"/>
  </r>
  <r>
    <x v="99"/>
    <x v="2"/>
    <x v="0"/>
    <x v="0"/>
    <n v="5"/>
  </r>
  <r>
    <x v="99"/>
    <x v="2"/>
    <x v="0"/>
    <x v="1"/>
    <n v="4"/>
  </r>
  <r>
    <x v="99"/>
    <x v="2"/>
    <x v="1"/>
    <x v="0"/>
    <n v="4"/>
  </r>
  <r>
    <x v="99"/>
    <x v="2"/>
    <x v="1"/>
    <x v="1"/>
    <n v="4"/>
  </r>
  <r>
    <x v="99"/>
    <x v="3"/>
    <x v="0"/>
    <x v="0"/>
    <n v="1275"/>
  </r>
  <r>
    <x v="99"/>
    <x v="3"/>
    <x v="0"/>
    <x v="1"/>
    <n v="320"/>
  </r>
  <r>
    <x v="99"/>
    <x v="3"/>
    <x v="1"/>
    <x v="0"/>
    <n v="1174"/>
  </r>
  <r>
    <x v="99"/>
    <x v="3"/>
    <x v="1"/>
    <x v="1"/>
    <n v="269"/>
  </r>
  <r>
    <x v="100"/>
    <x v="0"/>
    <x v="0"/>
    <x v="0"/>
    <n v="3"/>
  </r>
  <r>
    <x v="100"/>
    <x v="0"/>
    <x v="0"/>
    <x v="1"/>
    <n v="2"/>
  </r>
  <r>
    <x v="100"/>
    <x v="0"/>
    <x v="1"/>
    <x v="0"/>
    <n v="2"/>
  </r>
  <r>
    <x v="100"/>
    <x v="0"/>
    <x v="0"/>
    <x v="0"/>
    <n v="1723"/>
  </r>
  <r>
    <x v="100"/>
    <x v="0"/>
    <x v="0"/>
    <x v="1"/>
    <n v="1588"/>
  </r>
  <r>
    <x v="100"/>
    <x v="0"/>
    <x v="1"/>
    <x v="0"/>
    <n v="1746"/>
  </r>
  <r>
    <x v="100"/>
    <x v="0"/>
    <x v="1"/>
    <x v="1"/>
    <n v="1431"/>
  </r>
  <r>
    <x v="100"/>
    <x v="1"/>
    <x v="0"/>
    <x v="0"/>
    <n v="1707"/>
  </r>
  <r>
    <x v="100"/>
    <x v="1"/>
    <x v="0"/>
    <x v="1"/>
    <n v="1036"/>
  </r>
  <r>
    <x v="100"/>
    <x v="1"/>
    <x v="1"/>
    <x v="0"/>
    <n v="1649"/>
  </r>
  <r>
    <x v="100"/>
    <x v="1"/>
    <x v="1"/>
    <x v="1"/>
    <n v="806"/>
  </r>
  <r>
    <x v="100"/>
    <x v="2"/>
    <x v="0"/>
    <x v="0"/>
    <n v="22"/>
  </r>
  <r>
    <x v="100"/>
    <x v="2"/>
    <x v="0"/>
    <x v="1"/>
    <n v="15"/>
  </r>
  <r>
    <x v="100"/>
    <x v="2"/>
    <x v="1"/>
    <x v="0"/>
    <n v="13"/>
  </r>
  <r>
    <x v="100"/>
    <x v="2"/>
    <x v="1"/>
    <x v="1"/>
    <n v="10"/>
  </r>
  <r>
    <x v="100"/>
    <x v="3"/>
    <x v="0"/>
    <x v="0"/>
    <n v="455"/>
  </r>
  <r>
    <x v="100"/>
    <x v="3"/>
    <x v="0"/>
    <x v="1"/>
    <n v="425"/>
  </r>
  <r>
    <x v="100"/>
    <x v="3"/>
    <x v="1"/>
    <x v="0"/>
    <n v="380"/>
  </r>
  <r>
    <x v="100"/>
    <x v="3"/>
    <x v="1"/>
    <x v="1"/>
    <n v="329"/>
  </r>
  <r>
    <x v="101"/>
    <x v="0"/>
    <x v="1"/>
    <x v="0"/>
    <n v="1"/>
  </r>
  <r>
    <x v="101"/>
    <x v="0"/>
    <x v="0"/>
    <x v="0"/>
    <n v="1844"/>
  </r>
  <r>
    <x v="101"/>
    <x v="0"/>
    <x v="0"/>
    <x v="1"/>
    <n v="1670"/>
  </r>
  <r>
    <x v="101"/>
    <x v="0"/>
    <x v="1"/>
    <x v="0"/>
    <n v="1763"/>
  </r>
  <r>
    <x v="101"/>
    <x v="0"/>
    <x v="1"/>
    <x v="1"/>
    <n v="1499"/>
  </r>
  <r>
    <x v="101"/>
    <x v="1"/>
    <x v="0"/>
    <x v="0"/>
    <n v="2098"/>
  </r>
  <r>
    <x v="101"/>
    <x v="1"/>
    <x v="0"/>
    <x v="1"/>
    <n v="1562"/>
  </r>
  <r>
    <x v="101"/>
    <x v="1"/>
    <x v="1"/>
    <x v="0"/>
    <n v="2194"/>
  </r>
  <r>
    <x v="101"/>
    <x v="1"/>
    <x v="1"/>
    <x v="1"/>
    <n v="1399"/>
  </r>
  <r>
    <x v="101"/>
    <x v="2"/>
    <x v="0"/>
    <x v="0"/>
    <n v="27"/>
  </r>
  <r>
    <x v="101"/>
    <x v="2"/>
    <x v="0"/>
    <x v="1"/>
    <n v="10"/>
  </r>
  <r>
    <x v="101"/>
    <x v="2"/>
    <x v="1"/>
    <x v="0"/>
    <n v="34"/>
  </r>
  <r>
    <x v="101"/>
    <x v="2"/>
    <x v="1"/>
    <x v="1"/>
    <n v="17"/>
  </r>
  <r>
    <x v="101"/>
    <x v="3"/>
    <x v="0"/>
    <x v="0"/>
    <n v="519"/>
  </r>
  <r>
    <x v="101"/>
    <x v="3"/>
    <x v="0"/>
    <x v="1"/>
    <n v="492"/>
  </r>
  <r>
    <x v="101"/>
    <x v="3"/>
    <x v="1"/>
    <x v="0"/>
    <n v="388"/>
  </r>
  <r>
    <x v="101"/>
    <x v="3"/>
    <x v="1"/>
    <x v="1"/>
    <n v="397"/>
  </r>
  <r>
    <x v="102"/>
    <x v="0"/>
    <x v="0"/>
    <x v="0"/>
    <n v="951"/>
  </r>
  <r>
    <x v="102"/>
    <x v="0"/>
    <x v="0"/>
    <x v="1"/>
    <n v="883"/>
  </r>
  <r>
    <x v="102"/>
    <x v="0"/>
    <x v="1"/>
    <x v="0"/>
    <n v="1014"/>
  </r>
  <r>
    <x v="102"/>
    <x v="0"/>
    <x v="1"/>
    <x v="1"/>
    <n v="843"/>
  </r>
  <r>
    <x v="102"/>
    <x v="1"/>
    <x v="0"/>
    <x v="0"/>
    <n v="519"/>
  </r>
  <r>
    <x v="102"/>
    <x v="1"/>
    <x v="0"/>
    <x v="1"/>
    <n v="331"/>
  </r>
  <r>
    <x v="102"/>
    <x v="1"/>
    <x v="1"/>
    <x v="0"/>
    <n v="648"/>
  </r>
  <r>
    <x v="102"/>
    <x v="1"/>
    <x v="1"/>
    <x v="1"/>
    <n v="347"/>
  </r>
  <r>
    <x v="102"/>
    <x v="2"/>
    <x v="0"/>
    <x v="0"/>
    <n v="2"/>
  </r>
  <r>
    <x v="102"/>
    <x v="3"/>
    <x v="0"/>
    <x v="0"/>
    <n v="265"/>
  </r>
  <r>
    <x v="102"/>
    <x v="3"/>
    <x v="0"/>
    <x v="1"/>
    <n v="231"/>
  </r>
  <r>
    <x v="102"/>
    <x v="3"/>
    <x v="1"/>
    <x v="0"/>
    <n v="247"/>
  </r>
  <r>
    <x v="102"/>
    <x v="3"/>
    <x v="1"/>
    <x v="1"/>
    <n v="245"/>
  </r>
  <r>
    <x v="103"/>
    <x v="0"/>
    <x v="0"/>
    <x v="0"/>
    <n v="1"/>
  </r>
  <r>
    <x v="103"/>
    <x v="0"/>
    <x v="1"/>
    <x v="0"/>
    <n v="1"/>
  </r>
  <r>
    <x v="103"/>
    <x v="0"/>
    <x v="0"/>
    <x v="0"/>
    <n v="1013"/>
  </r>
  <r>
    <x v="103"/>
    <x v="0"/>
    <x v="0"/>
    <x v="1"/>
    <n v="2171"/>
  </r>
  <r>
    <x v="103"/>
    <x v="0"/>
    <x v="1"/>
    <x v="0"/>
    <n v="1045"/>
  </r>
  <r>
    <x v="103"/>
    <x v="0"/>
    <x v="1"/>
    <x v="1"/>
    <n v="2008"/>
  </r>
  <r>
    <x v="103"/>
    <x v="1"/>
    <x v="0"/>
    <x v="0"/>
    <n v="1273"/>
  </r>
  <r>
    <x v="103"/>
    <x v="1"/>
    <x v="0"/>
    <x v="1"/>
    <n v="1545"/>
  </r>
  <r>
    <x v="103"/>
    <x v="1"/>
    <x v="1"/>
    <x v="0"/>
    <n v="1407"/>
  </r>
  <r>
    <x v="103"/>
    <x v="1"/>
    <x v="1"/>
    <x v="1"/>
    <n v="1311"/>
  </r>
  <r>
    <x v="103"/>
    <x v="2"/>
    <x v="0"/>
    <x v="0"/>
    <n v="5"/>
  </r>
  <r>
    <x v="103"/>
    <x v="2"/>
    <x v="0"/>
    <x v="1"/>
    <n v="4"/>
  </r>
  <r>
    <x v="103"/>
    <x v="2"/>
    <x v="1"/>
    <x v="0"/>
    <n v="16"/>
  </r>
  <r>
    <x v="103"/>
    <x v="2"/>
    <x v="1"/>
    <x v="1"/>
    <n v="9"/>
  </r>
  <r>
    <x v="103"/>
    <x v="3"/>
    <x v="0"/>
    <x v="0"/>
    <n v="583"/>
  </r>
  <r>
    <x v="103"/>
    <x v="3"/>
    <x v="0"/>
    <x v="1"/>
    <n v="950"/>
  </r>
  <r>
    <x v="103"/>
    <x v="3"/>
    <x v="1"/>
    <x v="0"/>
    <n v="570"/>
  </r>
  <r>
    <x v="103"/>
    <x v="3"/>
    <x v="1"/>
    <x v="1"/>
    <n v="826"/>
  </r>
  <r>
    <x v="104"/>
    <x v="0"/>
    <x v="0"/>
    <x v="1"/>
    <n v="3"/>
  </r>
  <r>
    <x v="104"/>
    <x v="0"/>
    <x v="1"/>
    <x v="1"/>
    <n v="2"/>
  </r>
  <r>
    <x v="104"/>
    <x v="0"/>
    <x v="0"/>
    <x v="0"/>
    <n v="1249"/>
  </r>
  <r>
    <x v="104"/>
    <x v="0"/>
    <x v="0"/>
    <x v="1"/>
    <n v="7663"/>
  </r>
  <r>
    <x v="104"/>
    <x v="0"/>
    <x v="1"/>
    <x v="0"/>
    <n v="1337"/>
  </r>
  <r>
    <x v="104"/>
    <x v="0"/>
    <x v="1"/>
    <x v="1"/>
    <n v="6658"/>
  </r>
  <r>
    <x v="104"/>
    <x v="1"/>
    <x v="0"/>
    <x v="0"/>
    <n v="104"/>
  </r>
  <r>
    <x v="104"/>
    <x v="1"/>
    <x v="0"/>
    <x v="1"/>
    <n v="1176"/>
  </r>
  <r>
    <x v="104"/>
    <x v="1"/>
    <x v="1"/>
    <x v="0"/>
    <n v="92"/>
  </r>
  <r>
    <x v="104"/>
    <x v="1"/>
    <x v="1"/>
    <x v="1"/>
    <n v="884"/>
  </r>
  <r>
    <x v="104"/>
    <x v="2"/>
    <x v="0"/>
    <x v="0"/>
    <n v="68"/>
  </r>
  <r>
    <x v="104"/>
    <x v="2"/>
    <x v="0"/>
    <x v="1"/>
    <n v="6"/>
  </r>
  <r>
    <x v="104"/>
    <x v="2"/>
    <x v="1"/>
    <x v="0"/>
    <n v="79"/>
  </r>
  <r>
    <x v="104"/>
    <x v="2"/>
    <x v="1"/>
    <x v="1"/>
    <n v="6"/>
  </r>
  <r>
    <x v="104"/>
    <x v="3"/>
    <x v="0"/>
    <x v="0"/>
    <n v="602"/>
  </r>
  <r>
    <x v="104"/>
    <x v="3"/>
    <x v="0"/>
    <x v="1"/>
    <n v="1804"/>
  </r>
  <r>
    <x v="104"/>
    <x v="3"/>
    <x v="1"/>
    <x v="0"/>
    <n v="532"/>
  </r>
  <r>
    <x v="104"/>
    <x v="3"/>
    <x v="1"/>
    <x v="1"/>
    <n v="1163"/>
  </r>
  <r>
    <x v="105"/>
    <x v="0"/>
    <x v="0"/>
    <x v="0"/>
    <n v="3486"/>
  </r>
  <r>
    <x v="105"/>
    <x v="0"/>
    <x v="0"/>
    <x v="1"/>
    <n v="2965"/>
  </r>
  <r>
    <x v="105"/>
    <x v="0"/>
    <x v="1"/>
    <x v="0"/>
    <n v="3748"/>
  </r>
  <r>
    <x v="105"/>
    <x v="0"/>
    <x v="1"/>
    <x v="1"/>
    <n v="2655"/>
  </r>
  <r>
    <x v="105"/>
    <x v="1"/>
    <x v="0"/>
    <x v="0"/>
    <n v="732"/>
  </r>
  <r>
    <x v="105"/>
    <x v="1"/>
    <x v="0"/>
    <x v="1"/>
    <n v="1151"/>
  </r>
  <r>
    <x v="105"/>
    <x v="1"/>
    <x v="1"/>
    <x v="0"/>
    <n v="823"/>
  </r>
  <r>
    <x v="105"/>
    <x v="1"/>
    <x v="1"/>
    <x v="1"/>
    <n v="908"/>
  </r>
  <r>
    <x v="105"/>
    <x v="2"/>
    <x v="0"/>
    <x v="0"/>
    <n v="4"/>
  </r>
  <r>
    <x v="105"/>
    <x v="2"/>
    <x v="0"/>
    <x v="1"/>
    <n v="6"/>
  </r>
  <r>
    <x v="105"/>
    <x v="2"/>
    <x v="1"/>
    <x v="0"/>
    <n v="5"/>
  </r>
  <r>
    <x v="105"/>
    <x v="2"/>
    <x v="1"/>
    <x v="1"/>
    <n v="4"/>
  </r>
  <r>
    <x v="105"/>
    <x v="3"/>
    <x v="0"/>
    <x v="0"/>
    <n v="2393"/>
  </r>
  <r>
    <x v="105"/>
    <x v="3"/>
    <x v="0"/>
    <x v="1"/>
    <n v="1279"/>
  </r>
  <r>
    <x v="105"/>
    <x v="3"/>
    <x v="1"/>
    <x v="0"/>
    <n v="2273"/>
  </r>
  <r>
    <x v="105"/>
    <x v="3"/>
    <x v="1"/>
    <x v="1"/>
    <n v="1044"/>
  </r>
  <r>
    <x v="106"/>
    <x v="0"/>
    <x v="0"/>
    <x v="0"/>
    <n v="1492"/>
  </r>
  <r>
    <x v="106"/>
    <x v="0"/>
    <x v="0"/>
    <x v="1"/>
    <n v="1273"/>
  </r>
  <r>
    <x v="106"/>
    <x v="0"/>
    <x v="1"/>
    <x v="0"/>
    <n v="1535"/>
  </r>
  <r>
    <x v="106"/>
    <x v="0"/>
    <x v="1"/>
    <x v="1"/>
    <n v="1202"/>
  </r>
  <r>
    <x v="106"/>
    <x v="1"/>
    <x v="0"/>
    <x v="0"/>
    <n v="399"/>
  </r>
  <r>
    <x v="106"/>
    <x v="1"/>
    <x v="0"/>
    <x v="1"/>
    <n v="365"/>
  </r>
  <r>
    <x v="106"/>
    <x v="1"/>
    <x v="1"/>
    <x v="0"/>
    <n v="496"/>
  </r>
  <r>
    <x v="106"/>
    <x v="1"/>
    <x v="1"/>
    <x v="1"/>
    <n v="379"/>
  </r>
  <r>
    <x v="106"/>
    <x v="2"/>
    <x v="1"/>
    <x v="0"/>
    <n v="3"/>
  </r>
  <r>
    <x v="106"/>
    <x v="3"/>
    <x v="0"/>
    <x v="0"/>
    <n v="114"/>
  </r>
  <r>
    <x v="106"/>
    <x v="3"/>
    <x v="0"/>
    <x v="1"/>
    <n v="126"/>
  </r>
  <r>
    <x v="106"/>
    <x v="3"/>
    <x v="1"/>
    <x v="0"/>
    <n v="82"/>
  </r>
  <r>
    <x v="106"/>
    <x v="3"/>
    <x v="1"/>
    <x v="1"/>
    <n v="99"/>
  </r>
  <r>
    <x v="107"/>
    <x v="0"/>
    <x v="0"/>
    <x v="0"/>
    <n v="52"/>
  </r>
  <r>
    <x v="107"/>
    <x v="0"/>
    <x v="0"/>
    <x v="1"/>
    <n v="30"/>
  </r>
  <r>
    <x v="107"/>
    <x v="0"/>
    <x v="1"/>
    <x v="0"/>
    <n v="50"/>
  </r>
  <r>
    <x v="107"/>
    <x v="0"/>
    <x v="1"/>
    <x v="1"/>
    <n v="23"/>
  </r>
  <r>
    <x v="107"/>
    <x v="0"/>
    <x v="0"/>
    <x v="0"/>
    <n v="744"/>
  </r>
  <r>
    <x v="107"/>
    <x v="0"/>
    <x v="0"/>
    <x v="1"/>
    <n v="899"/>
  </r>
  <r>
    <x v="107"/>
    <x v="0"/>
    <x v="1"/>
    <x v="0"/>
    <n v="692"/>
  </r>
  <r>
    <x v="107"/>
    <x v="0"/>
    <x v="1"/>
    <x v="1"/>
    <n v="773"/>
  </r>
  <r>
    <x v="107"/>
    <x v="1"/>
    <x v="0"/>
    <x v="0"/>
    <n v="1375"/>
  </r>
  <r>
    <x v="107"/>
    <x v="1"/>
    <x v="0"/>
    <x v="1"/>
    <n v="874"/>
  </r>
  <r>
    <x v="107"/>
    <x v="1"/>
    <x v="1"/>
    <x v="0"/>
    <n v="1278"/>
  </r>
  <r>
    <x v="107"/>
    <x v="1"/>
    <x v="1"/>
    <x v="1"/>
    <n v="830"/>
  </r>
  <r>
    <x v="107"/>
    <x v="2"/>
    <x v="0"/>
    <x v="0"/>
    <n v="77"/>
  </r>
  <r>
    <x v="107"/>
    <x v="2"/>
    <x v="0"/>
    <x v="1"/>
    <n v="114"/>
  </r>
  <r>
    <x v="107"/>
    <x v="2"/>
    <x v="1"/>
    <x v="0"/>
    <n v="57"/>
  </r>
  <r>
    <x v="107"/>
    <x v="2"/>
    <x v="1"/>
    <x v="1"/>
    <n v="76"/>
  </r>
  <r>
    <x v="107"/>
    <x v="3"/>
    <x v="0"/>
    <x v="0"/>
    <n v="341"/>
  </r>
  <r>
    <x v="107"/>
    <x v="3"/>
    <x v="0"/>
    <x v="1"/>
    <n v="244"/>
  </r>
  <r>
    <x v="107"/>
    <x v="3"/>
    <x v="1"/>
    <x v="0"/>
    <n v="270"/>
  </r>
  <r>
    <x v="107"/>
    <x v="3"/>
    <x v="1"/>
    <x v="1"/>
    <n v="193"/>
  </r>
  <r>
    <x v="108"/>
    <x v="0"/>
    <x v="0"/>
    <x v="0"/>
    <n v="1"/>
  </r>
  <r>
    <x v="108"/>
    <x v="0"/>
    <x v="0"/>
    <x v="1"/>
    <n v="1"/>
  </r>
  <r>
    <x v="108"/>
    <x v="0"/>
    <x v="0"/>
    <x v="0"/>
    <n v="3398"/>
  </r>
  <r>
    <x v="108"/>
    <x v="0"/>
    <x v="0"/>
    <x v="1"/>
    <n v="5583"/>
  </r>
  <r>
    <x v="108"/>
    <x v="0"/>
    <x v="1"/>
    <x v="0"/>
    <n v="3963"/>
  </r>
  <r>
    <x v="108"/>
    <x v="0"/>
    <x v="1"/>
    <x v="1"/>
    <n v="5696"/>
  </r>
  <r>
    <x v="108"/>
    <x v="1"/>
    <x v="0"/>
    <x v="0"/>
    <n v="210"/>
  </r>
  <r>
    <x v="108"/>
    <x v="1"/>
    <x v="0"/>
    <x v="1"/>
    <n v="559"/>
  </r>
  <r>
    <x v="108"/>
    <x v="1"/>
    <x v="1"/>
    <x v="0"/>
    <n v="270"/>
  </r>
  <r>
    <x v="108"/>
    <x v="1"/>
    <x v="1"/>
    <x v="1"/>
    <n v="523"/>
  </r>
  <r>
    <x v="108"/>
    <x v="2"/>
    <x v="0"/>
    <x v="0"/>
    <n v="6"/>
  </r>
  <r>
    <x v="108"/>
    <x v="2"/>
    <x v="0"/>
    <x v="1"/>
    <n v="3"/>
  </r>
  <r>
    <x v="108"/>
    <x v="2"/>
    <x v="1"/>
    <x v="0"/>
    <n v="6"/>
  </r>
  <r>
    <x v="108"/>
    <x v="2"/>
    <x v="1"/>
    <x v="1"/>
    <n v="9"/>
  </r>
  <r>
    <x v="108"/>
    <x v="3"/>
    <x v="0"/>
    <x v="0"/>
    <n v="2010"/>
  </r>
  <r>
    <x v="108"/>
    <x v="3"/>
    <x v="0"/>
    <x v="1"/>
    <n v="3426"/>
  </r>
  <r>
    <x v="108"/>
    <x v="3"/>
    <x v="1"/>
    <x v="0"/>
    <n v="1737"/>
  </r>
  <r>
    <x v="108"/>
    <x v="3"/>
    <x v="1"/>
    <x v="1"/>
    <n v="2561"/>
  </r>
  <r>
    <x v="109"/>
    <x v="0"/>
    <x v="1"/>
    <x v="0"/>
    <n v="1"/>
  </r>
  <r>
    <x v="109"/>
    <x v="0"/>
    <x v="0"/>
    <x v="0"/>
    <n v="594"/>
  </r>
  <r>
    <x v="109"/>
    <x v="0"/>
    <x v="0"/>
    <x v="1"/>
    <n v="666"/>
  </r>
  <r>
    <x v="109"/>
    <x v="0"/>
    <x v="1"/>
    <x v="0"/>
    <n v="508"/>
  </r>
  <r>
    <x v="109"/>
    <x v="0"/>
    <x v="1"/>
    <x v="1"/>
    <n v="488"/>
  </r>
  <r>
    <x v="109"/>
    <x v="1"/>
    <x v="0"/>
    <x v="0"/>
    <n v="195"/>
  </r>
  <r>
    <x v="109"/>
    <x v="1"/>
    <x v="0"/>
    <x v="1"/>
    <n v="118"/>
  </r>
  <r>
    <x v="109"/>
    <x v="1"/>
    <x v="1"/>
    <x v="0"/>
    <n v="180"/>
  </r>
  <r>
    <x v="109"/>
    <x v="1"/>
    <x v="1"/>
    <x v="1"/>
    <n v="112"/>
  </r>
  <r>
    <x v="109"/>
    <x v="2"/>
    <x v="0"/>
    <x v="0"/>
    <n v="3"/>
  </r>
  <r>
    <x v="109"/>
    <x v="2"/>
    <x v="0"/>
    <x v="1"/>
    <n v="14"/>
  </r>
  <r>
    <x v="109"/>
    <x v="2"/>
    <x v="1"/>
    <x v="0"/>
    <n v="5"/>
  </r>
  <r>
    <x v="109"/>
    <x v="2"/>
    <x v="1"/>
    <x v="1"/>
    <n v="8"/>
  </r>
  <r>
    <x v="109"/>
    <x v="3"/>
    <x v="0"/>
    <x v="0"/>
    <n v="24"/>
  </r>
  <r>
    <x v="109"/>
    <x v="3"/>
    <x v="0"/>
    <x v="1"/>
    <n v="42"/>
  </r>
  <r>
    <x v="109"/>
    <x v="3"/>
    <x v="1"/>
    <x v="0"/>
    <n v="26"/>
  </r>
  <r>
    <x v="109"/>
    <x v="3"/>
    <x v="1"/>
    <x v="1"/>
    <n v="37"/>
  </r>
  <r>
    <x v="110"/>
    <x v="0"/>
    <x v="0"/>
    <x v="0"/>
    <n v="451"/>
  </r>
  <r>
    <x v="110"/>
    <x v="0"/>
    <x v="0"/>
    <x v="1"/>
    <n v="491"/>
  </r>
  <r>
    <x v="110"/>
    <x v="0"/>
    <x v="1"/>
    <x v="0"/>
    <n v="355"/>
  </r>
  <r>
    <x v="110"/>
    <x v="0"/>
    <x v="1"/>
    <x v="1"/>
    <n v="414"/>
  </r>
  <r>
    <x v="110"/>
    <x v="1"/>
    <x v="0"/>
    <x v="0"/>
    <n v="631"/>
  </r>
  <r>
    <x v="110"/>
    <x v="1"/>
    <x v="0"/>
    <x v="1"/>
    <n v="381"/>
  </r>
  <r>
    <x v="110"/>
    <x v="1"/>
    <x v="1"/>
    <x v="0"/>
    <n v="535"/>
  </r>
  <r>
    <x v="110"/>
    <x v="1"/>
    <x v="1"/>
    <x v="1"/>
    <n v="290"/>
  </r>
  <r>
    <x v="110"/>
    <x v="3"/>
    <x v="0"/>
    <x v="0"/>
    <n v="18"/>
  </r>
  <r>
    <x v="110"/>
    <x v="3"/>
    <x v="0"/>
    <x v="1"/>
    <n v="14"/>
  </r>
  <r>
    <x v="110"/>
    <x v="3"/>
    <x v="1"/>
    <x v="0"/>
    <n v="12"/>
  </r>
  <r>
    <x v="110"/>
    <x v="3"/>
    <x v="1"/>
    <x v="1"/>
    <n v="34"/>
  </r>
  <r>
    <x v="111"/>
    <x v="0"/>
    <x v="0"/>
    <x v="0"/>
    <n v="991"/>
  </r>
  <r>
    <x v="111"/>
    <x v="0"/>
    <x v="0"/>
    <x v="1"/>
    <n v="271"/>
  </r>
  <r>
    <x v="111"/>
    <x v="0"/>
    <x v="1"/>
    <x v="0"/>
    <n v="1143"/>
  </r>
  <r>
    <x v="111"/>
    <x v="0"/>
    <x v="1"/>
    <x v="1"/>
    <n v="328"/>
  </r>
  <r>
    <x v="111"/>
    <x v="1"/>
    <x v="0"/>
    <x v="0"/>
    <n v="112"/>
  </r>
  <r>
    <x v="111"/>
    <x v="1"/>
    <x v="0"/>
    <x v="1"/>
    <n v="49"/>
  </r>
  <r>
    <x v="111"/>
    <x v="1"/>
    <x v="1"/>
    <x v="0"/>
    <n v="184"/>
  </r>
  <r>
    <x v="111"/>
    <x v="1"/>
    <x v="1"/>
    <x v="1"/>
    <n v="58"/>
  </r>
  <r>
    <x v="111"/>
    <x v="2"/>
    <x v="0"/>
    <x v="0"/>
    <n v="1"/>
  </r>
  <r>
    <x v="111"/>
    <x v="2"/>
    <x v="1"/>
    <x v="0"/>
    <n v="1"/>
  </r>
  <r>
    <x v="111"/>
    <x v="3"/>
    <x v="0"/>
    <x v="0"/>
    <n v="328"/>
  </r>
  <r>
    <x v="111"/>
    <x v="3"/>
    <x v="0"/>
    <x v="1"/>
    <n v="125"/>
  </r>
  <r>
    <x v="111"/>
    <x v="3"/>
    <x v="1"/>
    <x v="0"/>
    <n v="317"/>
  </r>
  <r>
    <x v="111"/>
    <x v="3"/>
    <x v="1"/>
    <x v="1"/>
    <n v="88"/>
  </r>
  <r>
    <x v="112"/>
    <x v="0"/>
    <x v="0"/>
    <x v="0"/>
    <n v="3802"/>
  </r>
  <r>
    <x v="112"/>
    <x v="0"/>
    <x v="0"/>
    <x v="1"/>
    <n v="11543"/>
  </r>
  <r>
    <x v="112"/>
    <x v="0"/>
    <x v="1"/>
    <x v="0"/>
    <n v="4339"/>
  </r>
  <r>
    <x v="112"/>
    <x v="0"/>
    <x v="1"/>
    <x v="1"/>
    <n v="11945"/>
  </r>
  <r>
    <x v="112"/>
    <x v="1"/>
    <x v="0"/>
    <x v="0"/>
    <n v="384"/>
  </r>
  <r>
    <x v="112"/>
    <x v="1"/>
    <x v="0"/>
    <x v="1"/>
    <n v="1073"/>
  </r>
  <r>
    <x v="112"/>
    <x v="1"/>
    <x v="1"/>
    <x v="0"/>
    <n v="462"/>
  </r>
  <r>
    <x v="112"/>
    <x v="1"/>
    <x v="1"/>
    <x v="1"/>
    <n v="1090"/>
  </r>
  <r>
    <x v="112"/>
    <x v="2"/>
    <x v="0"/>
    <x v="0"/>
    <n v="9"/>
  </r>
  <r>
    <x v="112"/>
    <x v="2"/>
    <x v="0"/>
    <x v="1"/>
    <n v="6"/>
  </r>
  <r>
    <x v="112"/>
    <x v="2"/>
    <x v="1"/>
    <x v="0"/>
    <n v="10"/>
  </r>
  <r>
    <x v="112"/>
    <x v="2"/>
    <x v="1"/>
    <x v="1"/>
    <n v="7"/>
  </r>
  <r>
    <x v="112"/>
    <x v="3"/>
    <x v="0"/>
    <x v="0"/>
    <n v="11381"/>
  </r>
  <r>
    <x v="112"/>
    <x v="3"/>
    <x v="0"/>
    <x v="1"/>
    <n v="20168"/>
  </r>
  <r>
    <x v="112"/>
    <x v="3"/>
    <x v="1"/>
    <x v="0"/>
    <n v="10504"/>
  </r>
  <r>
    <x v="112"/>
    <x v="3"/>
    <x v="1"/>
    <x v="1"/>
    <n v="15873"/>
  </r>
  <r>
    <x v="113"/>
    <x v="0"/>
    <x v="0"/>
    <x v="0"/>
    <n v="582"/>
  </r>
  <r>
    <x v="113"/>
    <x v="0"/>
    <x v="0"/>
    <x v="1"/>
    <n v="212"/>
  </r>
  <r>
    <x v="113"/>
    <x v="0"/>
    <x v="1"/>
    <x v="0"/>
    <n v="788"/>
  </r>
  <r>
    <x v="113"/>
    <x v="0"/>
    <x v="1"/>
    <x v="1"/>
    <n v="233"/>
  </r>
  <r>
    <x v="113"/>
    <x v="1"/>
    <x v="0"/>
    <x v="0"/>
    <n v="86"/>
  </r>
  <r>
    <x v="113"/>
    <x v="1"/>
    <x v="0"/>
    <x v="1"/>
    <n v="67"/>
  </r>
  <r>
    <x v="113"/>
    <x v="1"/>
    <x v="1"/>
    <x v="0"/>
    <n v="113"/>
  </r>
  <r>
    <x v="113"/>
    <x v="1"/>
    <x v="1"/>
    <x v="1"/>
    <n v="77"/>
  </r>
  <r>
    <x v="113"/>
    <x v="2"/>
    <x v="0"/>
    <x v="0"/>
    <n v="8"/>
  </r>
  <r>
    <x v="113"/>
    <x v="2"/>
    <x v="1"/>
    <x v="0"/>
    <n v="8"/>
  </r>
  <r>
    <x v="113"/>
    <x v="3"/>
    <x v="0"/>
    <x v="0"/>
    <n v="1273"/>
  </r>
  <r>
    <x v="113"/>
    <x v="3"/>
    <x v="0"/>
    <x v="1"/>
    <n v="494"/>
  </r>
  <r>
    <x v="113"/>
    <x v="3"/>
    <x v="1"/>
    <x v="0"/>
    <n v="1310"/>
  </r>
  <r>
    <x v="113"/>
    <x v="3"/>
    <x v="1"/>
    <x v="1"/>
    <n v="375"/>
  </r>
  <r>
    <x v="114"/>
    <x v="0"/>
    <x v="0"/>
    <x v="0"/>
    <n v="2829"/>
  </r>
  <r>
    <x v="114"/>
    <x v="0"/>
    <x v="0"/>
    <x v="1"/>
    <n v="2129"/>
  </r>
  <r>
    <x v="114"/>
    <x v="0"/>
    <x v="1"/>
    <x v="0"/>
    <n v="3115"/>
  </r>
  <r>
    <x v="114"/>
    <x v="0"/>
    <x v="1"/>
    <x v="1"/>
    <n v="2091"/>
  </r>
  <r>
    <x v="114"/>
    <x v="1"/>
    <x v="0"/>
    <x v="0"/>
    <n v="310"/>
  </r>
  <r>
    <x v="114"/>
    <x v="1"/>
    <x v="0"/>
    <x v="1"/>
    <n v="683"/>
  </r>
  <r>
    <x v="114"/>
    <x v="1"/>
    <x v="1"/>
    <x v="0"/>
    <n v="483"/>
  </r>
  <r>
    <x v="114"/>
    <x v="1"/>
    <x v="1"/>
    <x v="1"/>
    <n v="692"/>
  </r>
  <r>
    <x v="114"/>
    <x v="2"/>
    <x v="0"/>
    <x v="0"/>
    <n v="2"/>
  </r>
  <r>
    <x v="114"/>
    <x v="2"/>
    <x v="0"/>
    <x v="1"/>
    <n v="2"/>
  </r>
  <r>
    <x v="114"/>
    <x v="2"/>
    <x v="1"/>
    <x v="0"/>
    <n v="4"/>
  </r>
  <r>
    <x v="114"/>
    <x v="2"/>
    <x v="1"/>
    <x v="1"/>
    <n v="6"/>
  </r>
  <r>
    <x v="114"/>
    <x v="3"/>
    <x v="0"/>
    <x v="0"/>
    <n v="4231"/>
  </r>
  <r>
    <x v="114"/>
    <x v="3"/>
    <x v="0"/>
    <x v="1"/>
    <n v="2225"/>
  </r>
  <r>
    <x v="114"/>
    <x v="3"/>
    <x v="1"/>
    <x v="0"/>
    <n v="4137"/>
  </r>
  <r>
    <x v="114"/>
    <x v="3"/>
    <x v="1"/>
    <x v="1"/>
    <n v="1899"/>
  </r>
  <r>
    <x v="115"/>
    <x v="0"/>
    <x v="0"/>
    <x v="0"/>
    <n v="1"/>
  </r>
  <r>
    <x v="115"/>
    <x v="0"/>
    <x v="0"/>
    <x v="0"/>
    <n v="1969"/>
  </r>
  <r>
    <x v="115"/>
    <x v="0"/>
    <x v="0"/>
    <x v="1"/>
    <n v="972"/>
  </r>
  <r>
    <x v="115"/>
    <x v="0"/>
    <x v="1"/>
    <x v="0"/>
    <n v="2373"/>
  </r>
  <r>
    <x v="115"/>
    <x v="0"/>
    <x v="1"/>
    <x v="1"/>
    <n v="1135"/>
  </r>
  <r>
    <x v="115"/>
    <x v="1"/>
    <x v="0"/>
    <x v="0"/>
    <n v="407"/>
  </r>
  <r>
    <x v="115"/>
    <x v="1"/>
    <x v="0"/>
    <x v="1"/>
    <n v="217"/>
  </r>
  <r>
    <x v="115"/>
    <x v="1"/>
    <x v="1"/>
    <x v="0"/>
    <n v="457"/>
  </r>
  <r>
    <x v="115"/>
    <x v="1"/>
    <x v="1"/>
    <x v="1"/>
    <n v="194"/>
  </r>
  <r>
    <x v="115"/>
    <x v="2"/>
    <x v="0"/>
    <x v="0"/>
    <n v="3"/>
  </r>
  <r>
    <x v="115"/>
    <x v="2"/>
    <x v="0"/>
    <x v="1"/>
    <n v="5"/>
  </r>
  <r>
    <x v="115"/>
    <x v="2"/>
    <x v="1"/>
    <x v="0"/>
    <n v="5"/>
  </r>
  <r>
    <x v="115"/>
    <x v="2"/>
    <x v="1"/>
    <x v="1"/>
    <n v="4"/>
  </r>
  <r>
    <x v="115"/>
    <x v="3"/>
    <x v="0"/>
    <x v="0"/>
    <n v="1825"/>
  </r>
  <r>
    <x v="115"/>
    <x v="3"/>
    <x v="0"/>
    <x v="1"/>
    <n v="986"/>
  </r>
  <r>
    <x v="115"/>
    <x v="3"/>
    <x v="1"/>
    <x v="0"/>
    <n v="1574"/>
  </r>
  <r>
    <x v="115"/>
    <x v="3"/>
    <x v="1"/>
    <x v="1"/>
    <n v="783"/>
  </r>
  <r>
    <x v="116"/>
    <x v="0"/>
    <x v="0"/>
    <x v="0"/>
    <n v="433"/>
  </r>
  <r>
    <x v="116"/>
    <x v="0"/>
    <x v="0"/>
    <x v="1"/>
    <n v="643"/>
  </r>
  <r>
    <x v="116"/>
    <x v="0"/>
    <x v="1"/>
    <x v="0"/>
    <n v="356"/>
  </r>
  <r>
    <x v="116"/>
    <x v="0"/>
    <x v="1"/>
    <x v="1"/>
    <n v="539"/>
  </r>
  <r>
    <x v="116"/>
    <x v="1"/>
    <x v="0"/>
    <x v="0"/>
    <n v="190"/>
  </r>
  <r>
    <x v="116"/>
    <x v="1"/>
    <x v="0"/>
    <x v="1"/>
    <n v="224"/>
  </r>
  <r>
    <x v="116"/>
    <x v="1"/>
    <x v="1"/>
    <x v="0"/>
    <n v="211"/>
  </r>
  <r>
    <x v="116"/>
    <x v="1"/>
    <x v="1"/>
    <x v="1"/>
    <n v="207"/>
  </r>
  <r>
    <x v="116"/>
    <x v="2"/>
    <x v="0"/>
    <x v="0"/>
    <n v="19"/>
  </r>
  <r>
    <x v="116"/>
    <x v="2"/>
    <x v="0"/>
    <x v="1"/>
    <n v="1"/>
  </r>
  <r>
    <x v="116"/>
    <x v="2"/>
    <x v="1"/>
    <x v="0"/>
    <n v="17"/>
  </r>
  <r>
    <x v="116"/>
    <x v="2"/>
    <x v="1"/>
    <x v="1"/>
    <n v="1"/>
  </r>
  <r>
    <x v="116"/>
    <x v="3"/>
    <x v="0"/>
    <x v="0"/>
    <n v="125"/>
  </r>
  <r>
    <x v="116"/>
    <x v="3"/>
    <x v="0"/>
    <x v="1"/>
    <n v="59"/>
  </r>
  <r>
    <x v="116"/>
    <x v="3"/>
    <x v="1"/>
    <x v="0"/>
    <n v="131"/>
  </r>
  <r>
    <x v="116"/>
    <x v="3"/>
    <x v="1"/>
    <x v="1"/>
    <n v="59"/>
  </r>
  <r>
    <x v="117"/>
    <x v="0"/>
    <x v="0"/>
    <x v="0"/>
    <n v="1701"/>
  </r>
  <r>
    <x v="117"/>
    <x v="0"/>
    <x v="0"/>
    <x v="1"/>
    <n v="2022"/>
  </r>
  <r>
    <x v="117"/>
    <x v="0"/>
    <x v="1"/>
    <x v="0"/>
    <n v="1764"/>
  </r>
  <r>
    <x v="117"/>
    <x v="0"/>
    <x v="1"/>
    <x v="1"/>
    <n v="1855"/>
  </r>
  <r>
    <x v="117"/>
    <x v="1"/>
    <x v="0"/>
    <x v="0"/>
    <n v="243"/>
  </r>
  <r>
    <x v="117"/>
    <x v="1"/>
    <x v="0"/>
    <x v="1"/>
    <n v="669"/>
  </r>
  <r>
    <x v="117"/>
    <x v="1"/>
    <x v="1"/>
    <x v="0"/>
    <n v="256"/>
  </r>
  <r>
    <x v="117"/>
    <x v="1"/>
    <x v="1"/>
    <x v="1"/>
    <n v="650"/>
  </r>
  <r>
    <x v="117"/>
    <x v="2"/>
    <x v="0"/>
    <x v="0"/>
    <n v="10"/>
  </r>
  <r>
    <x v="117"/>
    <x v="2"/>
    <x v="0"/>
    <x v="1"/>
    <n v="4"/>
  </r>
  <r>
    <x v="117"/>
    <x v="2"/>
    <x v="1"/>
    <x v="0"/>
    <n v="12"/>
  </r>
  <r>
    <x v="117"/>
    <x v="2"/>
    <x v="1"/>
    <x v="1"/>
    <n v="8"/>
  </r>
  <r>
    <x v="117"/>
    <x v="3"/>
    <x v="0"/>
    <x v="0"/>
    <n v="223"/>
  </r>
  <r>
    <x v="117"/>
    <x v="3"/>
    <x v="0"/>
    <x v="1"/>
    <n v="325"/>
  </r>
  <r>
    <x v="117"/>
    <x v="3"/>
    <x v="1"/>
    <x v="0"/>
    <n v="163"/>
  </r>
  <r>
    <x v="117"/>
    <x v="3"/>
    <x v="1"/>
    <x v="1"/>
    <n v="261"/>
  </r>
  <r>
    <x v="118"/>
    <x v="0"/>
    <x v="0"/>
    <x v="0"/>
    <n v="756"/>
  </r>
  <r>
    <x v="118"/>
    <x v="0"/>
    <x v="0"/>
    <x v="1"/>
    <n v="971"/>
  </r>
  <r>
    <x v="118"/>
    <x v="0"/>
    <x v="1"/>
    <x v="0"/>
    <n v="614"/>
  </r>
  <r>
    <x v="118"/>
    <x v="0"/>
    <x v="1"/>
    <x v="1"/>
    <n v="860"/>
  </r>
  <r>
    <x v="118"/>
    <x v="1"/>
    <x v="0"/>
    <x v="0"/>
    <n v="623"/>
  </r>
  <r>
    <x v="118"/>
    <x v="1"/>
    <x v="0"/>
    <x v="1"/>
    <n v="625"/>
  </r>
  <r>
    <x v="118"/>
    <x v="1"/>
    <x v="1"/>
    <x v="0"/>
    <n v="521"/>
  </r>
  <r>
    <x v="118"/>
    <x v="1"/>
    <x v="1"/>
    <x v="1"/>
    <n v="514"/>
  </r>
  <r>
    <x v="118"/>
    <x v="2"/>
    <x v="0"/>
    <x v="0"/>
    <n v="4"/>
  </r>
  <r>
    <x v="118"/>
    <x v="2"/>
    <x v="0"/>
    <x v="1"/>
    <n v="3"/>
  </r>
  <r>
    <x v="118"/>
    <x v="2"/>
    <x v="1"/>
    <x v="0"/>
    <n v="6"/>
  </r>
  <r>
    <x v="118"/>
    <x v="2"/>
    <x v="1"/>
    <x v="1"/>
    <n v="4"/>
  </r>
  <r>
    <x v="118"/>
    <x v="3"/>
    <x v="0"/>
    <x v="0"/>
    <n v="79"/>
  </r>
  <r>
    <x v="118"/>
    <x v="3"/>
    <x v="0"/>
    <x v="1"/>
    <n v="89"/>
  </r>
  <r>
    <x v="118"/>
    <x v="3"/>
    <x v="1"/>
    <x v="0"/>
    <n v="46"/>
  </r>
  <r>
    <x v="118"/>
    <x v="3"/>
    <x v="1"/>
    <x v="1"/>
    <n v="73"/>
  </r>
  <r>
    <x v="119"/>
    <x v="0"/>
    <x v="0"/>
    <x v="0"/>
    <n v="494"/>
  </r>
  <r>
    <x v="119"/>
    <x v="0"/>
    <x v="0"/>
    <x v="1"/>
    <n v="2443"/>
  </r>
  <r>
    <x v="119"/>
    <x v="0"/>
    <x v="1"/>
    <x v="0"/>
    <n v="515"/>
  </r>
  <r>
    <x v="119"/>
    <x v="0"/>
    <x v="1"/>
    <x v="1"/>
    <n v="2423"/>
  </r>
  <r>
    <x v="119"/>
    <x v="1"/>
    <x v="0"/>
    <x v="0"/>
    <n v="1"/>
  </r>
  <r>
    <x v="119"/>
    <x v="1"/>
    <x v="0"/>
    <x v="1"/>
    <n v="15"/>
  </r>
  <r>
    <x v="119"/>
    <x v="1"/>
    <x v="1"/>
    <x v="1"/>
    <n v="19"/>
  </r>
  <r>
    <x v="119"/>
    <x v="2"/>
    <x v="0"/>
    <x v="0"/>
    <n v="54"/>
  </r>
  <r>
    <x v="119"/>
    <x v="2"/>
    <x v="1"/>
    <x v="0"/>
    <n v="56"/>
  </r>
  <r>
    <x v="119"/>
    <x v="3"/>
    <x v="0"/>
    <x v="0"/>
    <n v="437"/>
  </r>
  <r>
    <x v="119"/>
    <x v="3"/>
    <x v="0"/>
    <x v="1"/>
    <n v="30"/>
  </r>
  <r>
    <x v="119"/>
    <x v="3"/>
    <x v="1"/>
    <x v="0"/>
    <n v="423"/>
  </r>
  <r>
    <x v="119"/>
    <x v="3"/>
    <x v="1"/>
    <x v="1"/>
    <n v="43"/>
  </r>
  <r>
    <x v="120"/>
    <x v="0"/>
    <x v="0"/>
    <x v="0"/>
    <n v="1030"/>
  </r>
  <r>
    <x v="120"/>
    <x v="0"/>
    <x v="0"/>
    <x v="1"/>
    <n v="882"/>
  </r>
  <r>
    <x v="120"/>
    <x v="0"/>
    <x v="1"/>
    <x v="0"/>
    <n v="1276"/>
  </r>
  <r>
    <x v="120"/>
    <x v="0"/>
    <x v="1"/>
    <x v="1"/>
    <n v="925"/>
  </r>
  <r>
    <x v="120"/>
    <x v="1"/>
    <x v="0"/>
    <x v="0"/>
    <n v="152"/>
  </r>
  <r>
    <x v="120"/>
    <x v="1"/>
    <x v="0"/>
    <x v="1"/>
    <n v="240"/>
  </r>
  <r>
    <x v="120"/>
    <x v="1"/>
    <x v="1"/>
    <x v="0"/>
    <n v="191"/>
  </r>
  <r>
    <x v="120"/>
    <x v="1"/>
    <x v="1"/>
    <x v="1"/>
    <n v="207"/>
  </r>
  <r>
    <x v="120"/>
    <x v="2"/>
    <x v="0"/>
    <x v="1"/>
    <n v="2"/>
  </r>
  <r>
    <x v="120"/>
    <x v="2"/>
    <x v="1"/>
    <x v="1"/>
    <n v="1"/>
  </r>
  <r>
    <x v="120"/>
    <x v="3"/>
    <x v="0"/>
    <x v="0"/>
    <n v="126"/>
  </r>
  <r>
    <x v="120"/>
    <x v="3"/>
    <x v="0"/>
    <x v="1"/>
    <n v="102"/>
  </r>
  <r>
    <x v="120"/>
    <x v="3"/>
    <x v="1"/>
    <x v="0"/>
    <n v="107"/>
  </r>
  <r>
    <x v="120"/>
    <x v="3"/>
    <x v="1"/>
    <x v="1"/>
    <n v="76"/>
  </r>
  <r>
    <x v="121"/>
    <x v="0"/>
    <x v="0"/>
    <x v="0"/>
    <n v="3304"/>
  </r>
  <r>
    <x v="121"/>
    <x v="0"/>
    <x v="0"/>
    <x v="1"/>
    <n v="6216"/>
  </r>
  <r>
    <x v="121"/>
    <x v="0"/>
    <x v="1"/>
    <x v="0"/>
    <n v="3364"/>
  </r>
  <r>
    <x v="121"/>
    <x v="0"/>
    <x v="1"/>
    <x v="1"/>
    <n v="5630"/>
  </r>
  <r>
    <x v="121"/>
    <x v="1"/>
    <x v="0"/>
    <x v="0"/>
    <n v="1184"/>
  </r>
  <r>
    <x v="121"/>
    <x v="1"/>
    <x v="0"/>
    <x v="1"/>
    <n v="2054"/>
  </r>
  <r>
    <x v="121"/>
    <x v="1"/>
    <x v="1"/>
    <x v="0"/>
    <n v="1364"/>
  </r>
  <r>
    <x v="121"/>
    <x v="1"/>
    <x v="1"/>
    <x v="1"/>
    <n v="1906"/>
  </r>
  <r>
    <x v="121"/>
    <x v="2"/>
    <x v="0"/>
    <x v="0"/>
    <n v="5"/>
  </r>
  <r>
    <x v="121"/>
    <x v="2"/>
    <x v="0"/>
    <x v="1"/>
    <n v="3"/>
  </r>
  <r>
    <x v="121"/>
    <x v="2"/>
    <x v="1"/>
    <x v="0"/>
    <n v="1"/>
  </r>
  <r>
    <x v="121"/>
    <x v="2"/>
    <x v="1"/>
    <x v="1"/>
    <n v="1"/>
  </r>
  <r>
    <x v="121"/>
    <x v="3"/>
    <x v="0"/>
    <x v="0"/>
    <n v="571"/>
  </r>
  <r>
    <x v="121"/>
    <x v="3"/>
    <x v="0"/>
    <x v="1"/>
    <n v="1250"/>
  </r>
  <r>
    <x v="121"/>
    <x v="3"/>
    <x v="1"/>
    <x v="0"/>
    <n v="464"/>
  </r>
  <r>
    <x v="121"/>
    <x v="3"/>
    <x v="1"/>
    <x v="1"/>
    <n v="974"/>
  </r>
  <r>
    <x v="122"/>
    <x v="0"/>
    <x v="0"/>
    <x v="0"/>
    <n v="2588"/>
  </r>
  <r>
    <x v="122"/>
    <x v="0"/>
    <x v="0"/>
    <x v="1"/>
    <n v="1518"/>
  </r>
  <r>
    <x v="122"/>
    <x v="0"/>
    <x v="1"/>
    <x v="0"/>
    <n v="2900"/>
  </r>
  <r>
    <x v="122"/>
    <x v="0"/>
    <x v="1"/>
    <x v="1"/>
    <n v="1594"/>
  </r>
  <r>
    <x v="122"/>
    <x v="1"/>
    <x v="0"/>
    <x v="0"/>
    <n v="932"/>
  </r>
  <r>
    <x v="122"/>
    <x v="1"/>
    <x v="0"/>
    <x v="1"/>
    <n v="830"/>
  </r>
  <r>
    <x v="122"/>
    <x v="1"/>
    <x v="1"/>
    <x v="0"/>
    <n v="1088"/>
  </r>
  <r>
    <x v="122"/>
    <x v="1"/>
    <x v="1"/>
    <x v="1"/>
    <n v="733"/>
  </r>
  <r>
    <x v="122"/>
    <x v="2"/>
    <x v="0"/>
    <x v="0"/>
    <n v="10"/>
  </r>
  <r>
    <x v="122"/>
    <x v="2"/>
    <x v="0"/>
    <x v="1"/>
    <n v="11"/>
  </r>
  <r>
    <x v="122"/>
    <x v="2"/>
    <x v="1"/>
    <x v="0"/>
    <n v="11"/>
  </r>
  <r>
    <x v="122"/>
    <x v="2"/>
    <x v="1"/>
    <x v="1"/>
    <n v="13"/>
  </r>
  <r>
    <x v="122"/>
    <x v="3"/>
    <x v="0"/>
    <x v="0"/>
    <n v="575"/>
  </r>
  <r>
    <x v="122"/>
    <x v="3"/>
    <x v="0"/>
    <x v="1"/>
    <n v="587"/>
  </r>
  <r>
    <x v="122"/>
    <x v="3"/>
    <x v="1"/>
    <x v="0"/>
    <n v="528"/>
  </r>
  <r>
    <x v="122"/>
    <x v="3"/>
    <x v="1"/>
    <x v="1"/>
    <n v="486"/>
  </r>
  <r>
    <x v="123"/>
    <x v="0"/>
    <x v="0"/>
    <x v="0"/>
    <n v="1222"/>
  </r>
  <r>
    <x v="123"/>
    <x v="0"/>
    <x v="0"/>
    <x v="1"/>
    <n v="1435"/>
  </r>
  <r>
    <x v="123"/>
    <x v="0"/>
    <x v="1"/>
    <x v="0"/>
    <n v="1428"/>
  </r>
  <r>
    <x v="123"/>
    <x v="0"/>
    <x v="1"/>
    <x v="1"/>
    <n v="1261"/>
  </r>
  <r>
    <x v="123"/>
    <x v="1"/>
    <x v="0"/>
    <x v="0"/>
    <n v="35"/>
  </r>
  <r>
    <x v="123"/>
    <x v="1"/>
    <x v="0"/>
    <x v="1"/>
    <n v="96"/>
  </r>
  <r>
    <x v="123"/>
    <x v="1"/>
    <x v="1"/>
    <x v="0"/>
    <n v="63"/>
  </r>
  <r>
    <x v="123"/>
    <x v="1"/>
    <x v="1"/>
    <x v="1"/>
    <n v="72"/>
  </r>
  <r>
    <x v="123"/>
    <x v="3"/>
    <x v="0"/>
    <x v="0"/>
    <n v="1081"/>
  </r>
  <r>
    <x v="123"/>
    <x v="3"/>
    <x v="0"/>
    <x v="1"/>
    <n v="1292"/>
  </r>
  <r>
    <x v="123"/>
    <x v="3"/>
    <x v="1"/>
    <x v="0"/>
    <n v="990"/>
  </r>
  <r>
    <x v="123"/>
    <x v="3"/>
    <x v="1"/>
    <x v="1"/>
    <n v="1088"/>
  </r>
  <r>
    <x v="124"/>
    <x v="0"/>
    <x v="0"/>
    <x v="0"/>
    <n v="1"/>
  </r>
  <r>
    <x v="124"/>
    <x v="0"/>
    <x v="0"/>
    <x v="0"/>
    <n v="3025"/>
  </r>
  <r>
    <x v="124"/>
    <x v="0"/>
    <x v="0"/>
    <x v="1"/>
    <n v="4332"/>
  </r>
  <r>
    <x v="124"/>
    <x v="0"/>
    <x v="1"/>
    <x v="0"/>
    <n v="3193"/>
  </r>
  <r>
    <x v="124"/>
    <x v="0"/>
    <x v="1"/>
    <x v="1"/>
    <n v="4254"/>
  </r>
  <r>
    <x v="124"/>
    <x v="1"/>
    <x v="0"/>
    <x v="0"/>
    <n v="108"/>
  </r>
  <r>
    <x v="124"/>
    <x v="1"/>
    <x v="0"/>
    <x v="1"/>
    <n v="694"/>
  </r>
  <r>
    <x v="124"/>
    <x v="1"/>
    <x v="1"/>
    <x v="0"/>
    <n v="127"/>
  </r>
  <r>
    <x v="124"/>
    <x v="1"/>
    <x v="1"/>
    <x v="1"/>
    <n v="626"/>
  </r>
  <r>
    <x v="124"/>
    <x v="2"/>
    <x v="0"/>
    <x v="0"/>
    <n v="94"/>
  </r>
  <r>
    <x v="124"/>
    <x v="2"/>
    <x v="0"/>
    <x v="1"/>
    <n v="44"/>
  </r>
  <r>
    <x v="124"/>
    <x v="2"/>
    <x v="1"/>
    <x v="0"/>
    <n v="121"/>
  </r>
  <r>
    <x v="124"/>
    <x v="2"/>
    <x v="1"/>
    <x v="1"/>
    <n v="54"/>
  </r>
  <r>
    <x v="124"/>
    <x v="3"/>
    <x v="0"/>
    <x v="0"/>
    <n v="1607"/>
  </r>
  <r>
    <x v="124"/>
    <x v="3"/>
    <x v="0"/>
    <x v="1"/>
    <n v="1763"/>
  </r>
  <r>
    <x v="124"/>
    <x v="3"/>
    <x v="1"/>
    <x v="0"/>
    <n v="1477"/>
  </r>
  <r>
    <x v="124"/>
    <x v="3"/>
    <x v="1"/>
    <x v="1"/>
    <n v="1378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685">
  <r>
    <x v="0"/>
    <x v="0"/>
    <x v="0"/>
    <n v="1"/>
  </r>
  <r>
    <x v="0"/>
    <x v="0"/>
    <x v="1"/>
    <n v="1"/>
  </r>
  <r>
    <x v="0"/>
    <x v="0"/>
    <x v="2"/>
    <n v="675"/>
  </r>
  <r>
    <x v="0"/>
    <x v="0"/>
    <x v="3"/>
    <n v="9"/>
  </r>
  <r>
    <x v="0"/>
    <x v="0"/>
    <x v="4"/>
    <n v="1"/>
  </r>
  <r>
    <x v="0"/>
    <x v="0"/>
    <x v="5"/>
    <n v="2"/>
  </r>
  <r>
    <x v="0"/>
    <x v="0"/>
    <x v="6"/>
    <n v="7"/>
  </r>
  <r>
    <x v="0"/>
    <x v="0"/>
    <x v="7"/>
    <n v="2077"/>
  </r>
  <r>
    <x v="0"/>
    <x v="0"/>
    <x v="8"/>
    <n v="27"/>
  </r>
  <r>
    <x v="0"/>
    <x v="0"/>
    <x v="9"/>
    <n v="8"/>
  </r>
  <r>
    <x v="0"/>
    <x v="0"/>
    <x v="10"/>
    <n v="243"/>
  </r>
  <r>
    <x v="0"/>
    <x v="1"/>
    <x v="0"/>
    <n v="4"/>
  </r>
  <r>
    <x v="0"/>
    <x v="1"/>
    <x v="11"/>
    <n v="9"/>
  </r>
  <r>
    <x v="0"/>
    <x v="1"/>
    <x v="2"/>
    <n v="251"/>
  </r>
  <r>
    <x v="0"/>
    <x v="1"/>
    <x v="3"/>
    <n v="8"/>
  </r>
  <r>
    <x v="0"/>
    <x v="1"/>
    <x v="4"/>
    <n v="1"/>
  </r>
  <r>
    <x v="0"/>
    <x v="1"/>
    <x v="12"/>
    <n v="1"/>
  </r>
  <r>
    <x v="0"/>
    <x v="1"/>
    <x v="13"/>
    <n v="1"/>
  </r>
  <r>
    <x v="0"/>
    <x v="1"/>
    <x v="14"/>
    <n v="1"/>
  </r>
  <r>
    <x v="0"/>
    <x v="1"/>
    <x v="7"/>
    <n v="5736"/>
  </r>
  <r>
    <x v="0"/>
    <x v="1"/>
    <x v="8"/>
    <n v="8"/>
  </r>
  <r>
    <x v="0"/>
    <x v="1"/>
    <x v="9"/>
    <n v="1"/>
  </r>
  <r>
    <x v="0"/>
    <x v="1"/>
    <x v="10"/>
    <n v="291"/>
  </r>
  <r>
    <x v="0"/>
    <x v="2"/>
    <x v="0"/>
    <n v="29"/>
  </r>
  <r>
    <x v="0"/>
    <x v="2"/>
    <x v="15"/>
    <n v="2"/>
  </r>
  <r>
    <x v="0"/>
    <x v="2"/>
    <x v="1"/>
    <n v="1"/>
  </r>
  <r>
    <x v="0"/>
    <x v="2"/>
    <x v="11"/>
    <n v="24"/>
  </r>
  <r>
    <x v="0"/>
    <x v="2"/>
    <x v="2"/>
    <n v="1949"/>
  </r>
  <r>
    <x v="0"/>
    <x v="2"/>
    <x v="3"/>
    <n v="13"/>
  </r>
  <r>
    <x v="0"/>
    <x v="2"/>
    <x v="4"/>
    <n v="27"/>
  </r>
  <r>
    <x v="0"/>
    <x v="2"/>
    <x v="16"/>
    <n v="1"/>
  </r>
  <r>
    <x v="0"/>
    <x v="2"/>
    <x v="12"/>
    <n v="4"/>
  </r>
  <r>
    <x v="0"/>
    <x v="2"/>
    <x v="5"/>
    <n v="52"/>
  </r>
  <r>
    <x v="0"/>
    <x v="2"/>
    <x v="13"/>
    <n v="7"/>
  </r>
  <r>
    <x v="0"/>
    <x v="2"/>
    <x v="6"/>
    <n v="37"/>
  </r>
  <r>
    <x v="0"/>
    <x v="2"/>
    <x v="7"/>
    <n v="22841"/>
  </r>
  <r>
    <x v="0"/>
    <x v="2"/>
    <x v="8"/>
    <n v="50"/>
  </r>
  <r>
    <x v="0"/>
    <x v="2"/>
    <x v="9"/>
    <n v="44"/>
  </r>
  <r>
    <x v="0"/>
    <x v="2"/>
    <x v="10"/>
    <n v="966"/>
  </r>
  <r>
    <x v="0"/>
    <x v="3"/>
    <x v="0"/>
    <n v="6"/>
  </r>
  <r>
    <x v="0"/>
    <x v="3"/>
    <x v="11"/>
    <n v="1"/>
  </r>
  <r>
    <x v="0"/>
    <x v="3"/>
    <x v="2"/>
    <n v="243"/>
  </r>
  <r>
    <x v="0"/>
    <x v="3"/>
    <x v="3"/>
    <n v="9"/>
  </r>
  <r>
    <x v="0"/>
    <x v="3"/>
    <x v="4"/>
    <n v="3"/>
  </r>
  <r>
    <x v="0"/>
    <x v="3"/>
    <x v="5"/>
    <n v="2"/>
  </r>
  <r>
    <x v="0"/>
    <x v="3"/>
    <x v="13"/>
    <n v="4"/>
  </r>
  <r>
    <x v="0"/>
    <x v="3"/>
    <x v="6"/>
    <n v="4"/>
  </r>
  <r>
    <x v="0"/>
    <x v="3"/>
    <x v="7"/>
    <n v="6776"/>
  </r>
  <r>
    <x v="0"/>
    <x v="3"/>
    <x v="17"/>
    <n v="1"/>
  </r>
  <r>
    <x v="0"/>
    <x v="3"/>
    <x v="8"/>
    <n v="1"/>
  </r>
  <r>
    <x v="0"/>
    <x v="3"/>
    <x v="9"/>
    <n v="10"/>
  </r>
  <r>
    <x v="0"/>
    <x v="3"/>
    <x v="10"/>
    <n v="266"/>
  </r>
  <r>
    <x v="0"/>
    <x v="4"/>
    <x v="7"/>
    <n v="2"/>
  </r>
  <r>
    <x v="0"/>
    <x v="4"/>
    <x v="0"/>
    <n v="2"/>
  </r>
  <r>
    <x v="0"/>
    <x v="4"/>
    <x v="11"/>
    <n v="4"/>
  </r>
  <r>
    <x v="0"/>
    <x v="4"/>
    <x v="2"/>
    <n v="238"/>
  </r>
  <r>
    <x v="0"/>
    <x v="4"/>
    <x v="3"/>
    <n v="5"/>
  </r>
  <r>
    <x v="0"/>
    <x v="4"/>
    <x v="5"/>
    <n v="11"/>
  </r>
  <r>
    <x v="0"/>
    <x v="4"/>
    <x v="13"/>
    <n v="5"/>
  </r>
  <r>
    <x v="0"/>
    <x v="4"/>
    <x v="6"/>
    <n v="12"/>
  </r>
  <r>
    <x v="0"/>
    <x v="4"/>
    <x v="7"/>
    <n v="7967"/>
  </r>
  <r>
    <x v="0"/>
    <x v="4"/>
    <x v="8"/>
    <n v="6"/>
  </r>
  <r>
    <x v="0"/>
    <x v="4"/>
    <x v="9"/>
    <n v="27"/>
  </r>
  <r>
    <x v="0"/>
    <x v="4"/>
    <x v="10"/>
    <n v="904"/>
  </r>
  <r>
    <x v="0"/>
    <x v="5"/>
    <x v="0"/>
    <n v="1"/>
  </r>
  <r>
    <x v="0"/>
    <x v="5"/>
    <x v="18"/>
    <n v="1"/>
  </r>
  <r>
    <x v="0"/>
    <x v="5"/>
    <x v="11"/>
    <n v="1"/>
  </r>
  <r>
    <x v="0"/>
    <x v="5"/>
    <x v="2"/>
    <n v="383"/>
  </r>
  <r>
    <x v="0"/>
    <x v="5"/>
    <x v="3"/>
    <n v="6"/>
  </r>
  <r>
    <x v="0"/>
    <x v="5"/>
    <x v="12"/>
    <n v="1"/>
  </r>
  <r>
    <x v="0"/>
    <x v="5"/>
    <x v="5"/>
    <n v="5"/>
  </r>
  <r>
    <x v="0"/>
    <x v="5"/>
    <x v="13"/>
    <n v="1"/>
  </r>
  <r>
    <x v="0"/>
    <x v="5"/>
    <x v="6"/>
    <n v="6"/>
  </r>
  <r>
    <x v="0"/>
    <x v="5"/>
    <x v="7"/>
    <n v="5187"/>
  </r>
  <r>
    <x v="0"/>
    <x v="5"/>
    <x v="8"/>
    <n v="85"/>
  </r>
  <r>
    <x v="0"/>
    <x v="5"/>
    <x v="9"/>
    <n v="8"/>
  </r>
  <r>
    <x v="0"/>
    <x v="5"/>
    <x v="10"/>
    <n v="4378"/>
  </r>
  <r>
    <x v="1"/>
    <x v="6"/>
    <x v="0"/>
    <n v="43"/>
  </r>
  <r>
    <x v="1"/>
    <x v="6"/>
    <x v="2"/>
    <n v="245"/>
  </r>
  <r>
    <x v="1"/>
    <x v="6"/>
    <x v="4"/>
    <n v="1518"/>
  </r>
  <r>
    <x v="1"/>
    <x v="6"/>
    <x v="12"/>
    <n v="31"/>
  </r>
  <r>
    <x v="1"/>
    <x v="6"/>
    <x v="5"/>
    <n v="1"/>
  </r>
  <r>
    <x v="1"/>
    <x v="6"/>
    <x v="13"/>
    <n v="4"/>
  </r>
  <r>
    <x v="1"/>
    <x v="6"/>
    <x v="6"/>
    <n v="1"/>
  </r>
  <r>
    <x v="1"/>
    <x v="6"/>
    <x v="7"/>
    <n v="15412"/>
  </r>
  <r>
    <x v="1"/>
    <x v="6"/>
    <x v="17"/>
    <n v="1"/>
  </r>
  <r>
    <x v="1"/>
    <x v="6"/>
    <x v="8"/>
    <n v="8"/>
  </r>
  <r>
    <x v="1"/>
    <x v="6"/>
    <x v="9"/>
    <n v="52"/>
  </r>
  <r>
    <x v="1"/>
    <x v="6"/>
    <x v="10"/>
    <n v="6688"/>
  </r>
  <r>
    <x v="1"/>
    <x v="7"/>
    <x v="7"/>
    <n v="20"/>
  </r>
  <r>
    <x v="1"/>
    <x v="7"/>
    <x v="0"/>
    <n v="199"/>
  </r>
  <r>
    <x v="1"/>
    <x v="7"/>
    <x v="15"/>
    <n v="3"/>
  </r>
  <r>
    <x v="1"/>
    <x v="7"/>
    <x v="18"/>
    <n v="1"/>
  </r>
  <r>
    <x v="1"/>
    <x v="7"/>
    <x v="1"/>
    <n v="2"/>
  </r>
  <r>
    <x v="1"/>
    <x v="7"/>
    <x v="11"/>
    <n v="1"/>
  </r>
  <r>
    <x v="1"/>
    <x v="7"/>
    <x v="2"/>
    <n v="2974"/>
  </r>
  <r>
    <x v="1"/>
    <x v="7"/>
    <x v="3"/>
    <n v="1"/>
  </r>
  <r>
    <x v="1"/>
    <x v="7"/>
    <x v="4"/>
    <n v="1361"/>
  </r>
  <r>
    <x v="1"/>
    <x v="7"/>
    <x v="16"/>
    <n v="9"/>
  </r>
  <r>
    <x v="1"/>
    <x v="7"/>
    <x v="12"/>
    <n v="106"/>
  </r>
  <r>
    <x v="1"/>
    <x v="7"/>
    <x v="5"/>
    <n v="58"/>
  </r>
  <r>
    <x v="1"/>
    <x v="7"/>
    <x v="13"/>
    <n v="31"/>
  </r>
  <r>
    <x v="1"/>
    <x v="7"/>
    <x v="14"/>
    <n v="23"/>
  </r>
  <r>
    <x v="1"/>
    <x v="7"/>
    <x v="6"/>
    <n v="14"/>
  </r>
  <r>
    <x v="1"/>
    <x v="7"/>
    <x v="7"/>
    <n v="57033"/>
  </r>
  <r>
    <x v="1"/>
    <x v="7"/>
    <x v="17"/>
    <n v="2"/>
  </r>
  <r>
    <x v="1"/>
    <x v="7"/>
    <x v="8"/>
    <n v="274"/>
  </r>
  <r>
    <x v="1"/>
    <x v="7"/>
    <x v="9"/>
    <n v="197"/>
  </r>
  <r>
    <x v="1"/>
    <x v="7"/>
    <x v="10"/>
    <n v="11039"/>
  </r>
  <r>
    <x v="1"/>
    <x v="8"/>
    <x v="7"/>
    <n v="16"/>
  </r>
  <r>
    <x v="1"/>
    <x v="8"/>
    <x v="0"/>
    <n v="35"/>
  </r>
  <r>
    <x v="1"/>
    <x v="8"/>
    <x v="2"/>
    <n v="3508"/>
  </r>
  <r>
    <x v="1"/>
    <x v="8"/>
    <x v="4"/>
    <n v="1229"/>
  </r>
  <r>
    <x v="1"/>
    <x v="8"/>
    <x v="16"/>
    <n v="12"/>
  </r>
  <r>
    <x v="1"/>
    <x v="8"/>
    <x v="12"/>
    <n v="47"/>
  </r>
  <r>
    <x v="1"/>
    <x v="8"/>
    <x v="5"/>
    <n v="2"/>
  </r>
  <r>
    <x v="1"/>
    <x v="8"/>
    <x v="13"/>
    <n v="3"/>
  </r>
  <r>
    <x v="1"/>
    <x v="8"/>
    <x v="14"/>
    <n v="13"/>
  </r>
  <r>
    <x v="1"/>
    <x v="8"/>
    <x v="6"/>
    <n v="11"/>
  </r>
  <r>
    <x v="1"/>
    <x v="8"/>
    <x v="7"/>
    <n v="27293"/>
  </r>
  <r>
    <x v="1"/>
    <x v="8"/>
    <x v="17"/>
    <n v="1"/>
  </r>
  <r>
    <x v="1"/>
    <x v="8"/>
    <x v="8"/>
    <n v="257"/>
  </r>
  <r>
    <x v="1"/>
    <x v="8"/>
    <x v="9"/>
    <n v="49"/>
  </r>
  <r>
    <x v="1"/>
    <x v="8"/>
    <x v="10"/>
    <n v="13857"/>
  </r>
  <r>
    <x v="1"/>
    <x v="9"/>
    <x v="7"/>
    <n v="2"/>
  </r>
  <r>
    <x v="1"/>
    <x v="9"/>
    <x v="0"/>
    <n v="12"/>
  </r>
  <r>
    <x v="1"/>
    <x v="9"/>
    <x v="11"/>
    <n v="1"/>
  </r>
  <r>
    <x v="1"/>
    <x v="9"/>
    <x v="2"/>
    <n v="2099"/>
  </r>
  <r>
    <x v="1"/>
    <x v="9"/>
    <x v="4"/>
    <n v="7"/>
  </r>
  <r>
    <x v="1"/>
    <x v="9"/>
    <x v="12"/>
    <n v="16"/>
  </r>
  <r>
    <x v="1"/>
    <x v="9"/>
    <x v="5"/>
    <n v="1"/>
  </r>
  <r>
    <x v="1"/>
    <x v="9"/>
    <x v="13"/>
    <n v="1"/>
  </r>
  <r>
    <x v="1"/>
    <x v="9"/>
    <x v="6"/>
    <n v="5"/>
  </r>
  <r>
    <x v="1"/>
    <x v="9"/>
    <x v="7"/>
    <n v="13240"/>
  </r>
  <r>
    <x v="1"/>
    <x v="9"/>
    <x v="8"/>
    <n v="53"/>
  </r>
  <r>
    <x v="1"/>
    <x v="9"/>
    <x v="9"/>
    <n v="11"/>
  </r>
  <r>
    <x v="1"/>
    <x v="9"/>
    <x v="10"/>
    <n v="8209"/>
  </r>
  <r>
    <x v="1"/>
    <x v="10"/>
    <x v="7"/>
    <n v="13"/>
  </r>
  <r>
    <x v="1"/>
    <x v="10"/>
    <x v="0"/>
    <n v="26"/>
  </r>
  <r>
    <x v="1"/>
    <x v="10"/>
    <x v="2"/>
    <n v="2341"/>
  </r>
  <r>
    <x v="1"/>
    <x v="10"/>
    <x v="3"/>
    <n v="2"/>
  </r>
  <r>
    <x v="1"/>
    <x v="10"/>
    <x v="4"/>
    <n v="26"/>
  </r>
  <r>
    <x v="1"/>
    <x v="10"/>
    <x v="16"/>
    <n v="2"/>
  </r>
  <r>
    <x v="1"/>
    <x v="10"/>
    <x v="12"/>
    <n v="7"/>
  </r>
  <r>
    <x v="1"/>
    <x v="10"/>
    <x v="5"/>
    <n v="3"/>
  </r>
  <r>
    <x v="1"/>
    <x v="10"/>
    <x v="13"/>
    <n v="10"/>
  </r>
  <r>
    <x v="1"/>
    <x v="10"/>
    <x v="14"/>
    <n v="4"/>
  </r>
  <r>
    <x v="1"/>
    <x v="10"/>
    <x v="6"/>
    <n v="17"/>
  </r>
  <r>
    <x v="1"/>
    <x v="10"/>
    <x v="7"/>
    <n v="17751"/>
  </r>
  <r>
    <x v="1"/>
    <x v="10"/>
    <x v="17"/>
    <n v="1"/>
  </r>
  <r>
    <x v="1"/>
    <x v="10"/>
    <x v="8"/>
    <n v="69"/>
  </r>
  <r>
    <x v="1"/>
    <x v="10"/>
    <x v="9"/>
    <n v="77"/>
  </r>
  <r>
    <x v="1"/>
    <x v="10"/>
    <x v="10"/>
    <n v="9613"/>
  </r>
  <r>
    <x v="1"/>
    <x v="11"/>
    <x v="7"/>
    <n v="2"/>
  </r>
  <r>
    <x v="1"/>
    <x v="11"/>
    <x v="0"/>
    <n v="7"/>
  </r>
  <r>
    <x v="1"/>
    <x v="11"/>
    <x v="11"/>
    <n v="1"/>
  </r>
  <r>
    <x v="1"/>
    <x v="11"/>
    <x v="2"/>
    <n v="2469"/>
  </r>
  <r>
    <x v="1"/>
    <x v="11"/>
    <x v="3"/>
    <n v="1"/>
  </r>
  <r>
    <x v="1"/>
    <x v="11"/>
    <x v="4"/>
    <n v="1980"/>
  </r>
  <r>
    <x v="1"/>
    <x v="11"/>
    <x v="16"/>
    <n v="5"/>
  </r>
  <r>
    <x v="1"/>
    <x v="11"/>
    <x v="12"/>
    <n v="25"/>
  </r>
  <r>
    <x v="1"/>
    <x v="11"/>
    <x v="5"/>
    <n v="8"/>
  </r>
  <r>
    <x v="1"/>
    <x v="11"/>
    <x v="13"/>
    <n v="4"/>
  </r>
  <r>
    <x v="1"/>
    <x v="11"/>
    <x v="14"/>
    <n v="2"/>
  </r>
  <r>
    <x v="1"/>
    <x v="11"/>
    <x v="6"/>
    <n v="7"/>
  </r>
  <r>
    <x v="1"/>
    <x v="11"/>
    <x v="7"/>
    <n v="13729"/>
  </r>
  <r>
    <x v="1"/>
    <x v="11"/>
    <x v="17"/>
    <n v="2"/>
  </r>
  <r>
    <x v="1"/>
    <x v="11"/>
    <x v="8"/>
    <n v="214"/>
  </r>
  <r>
    <x v="1"/>
    <x v="11"/>
    <x v="9"/>
    <n v="14"/>
  </r>
  <r>
    <x v="1"/>
    <x v="11"/>
    <x v="10"/>
    <n v="4428"/>
  </r>
  <r>
    <x v="2"/>
    <x v="12"/>
    <x v="0"/>
    <n v="15"/>
  </r>
  <r>
    <x v="2"/>
    <x v="12"/>
    <x v="15"/>
    <n v="4"/>
  </r>
  <r>
    <x v="2"/>
    <x v="12"/>
    <x v="18"/>
    <n v="4"/>
  </r>
  <r>
    <x v="2"/>
    <x v="12"/>
    <x v="1"/>
    <n v="3"/>
  </r>
  <r>
    <x v="2"/>
    <x v="12"/>
    <x v="11"/>
    <n v="171"/>
  </r>
  <r>
    <x v="2"/>
    <x v="12"/>
    <x v="2"/>
    <n v="3104"/>
  </r>
  <r>
    <x v="2"/>
    <x v="12"/>
    <x v="3"/>
    <n v="6"/>
  </r>
  <r>
    <x v="2"/>
    <x v="12"/>
    <x v="4"/>
    <n v="923"/>
  </r>
  <r>
    <x v="2"/>
    <x v="12"/>
    <x v="16"/>
    <n v="9"/>
  </r>
  <r>
    <x v="2"/>
    <x v="12"/>
    <x v="12"/>
    <n v="242"/>
  </r>
  <r>
    <x v="2"/>
    <x v="12"/>
    <x v="5"/>
    <n v="113"/>
  </r>
  <r>
    <x v="2"/>
    <x v="12"/>
    <x v="13"/>
    <n v="21"/>
  </r>
  <r>
    <x v="2"/>
    <x v="12"/>
    <x v="14"/>
    <n v="46"/>
  </r>
  <r>
    <x v="2"/>
    <x v="12"/>
    <x v="6"/>
    <n v="45"/>
  </r>
  <r>
    <x v="2"/>
    <x v="12"/>
    <x v="7"/>
    <n v="37949"/>
  </r>
  <r>
    <x v="2"/>
    <x v="12"/>
    <x v="17"/>
    <n v="1"/>
  </r>
  <r>
    <x v="2"/>
    <x v="12"/>
    <x v="8"/>
    <n v="72"/>
  </r>
  <r>
    <x v="2"/>
    <x v="12"/>
    <x v="9"/>
    <n v="219"/>
  </r>
  <r>
    <x v="2"/>
    <x v="12"/>
    <x v="10"/>
    <n v="6556"/>
  </r>
  <r>
    <x v="2"/>
    <x v="13"/>
    <x v="2"/>
    <n v="3157"/>
  </r>
  <r>
    <x v="2"/>
    <x v="13"/>
    <x v="4"/>
    <n v="923"/>
  </r>
  <r>
    <x v="2"/>
    <x v="13"/>
    <x v="16"/>
    <n v="7"/>
  </r>
  <r>
    <x v="2"/>
    <x v="13"/>
    <x v="12"/>
    <n v="14"/>
  </r>
  <r>
    <x v="2"/>
    <x v="13"/>
    <x v="5"/>
    <n v="1"/>
  </r>
  <r>
    <x v="2"/>
    <x v="13"/>
    <x v="13"/>
    <n v="5"/>
  </r>
  <r>
    <x v="2"/>
    <x v="13"/>
    <x v="6"/>
    <n v="17"/>
  </r>
  <r>
    <x v="2"/>
    <x v="13"/>
    <x v="7"/>
    <n v="21989"/>
  </r>
  <r>
    <x v="2"/>
    <x v="13"/>
    <x v="17"/>
    <n v="2"/>
  </r>
  <r>
    <x v="2"/>
    <x v="13"/>
    <x v="8"/>
    <n v="76"/>
  </r>
  <r>
    <x v="2"/>
    <x v="13"/>
    <x v="9"/>
    <n v="10"/>
  </r>
  <r>
    <x v="2"/>
    <x v="13"/>
    <x v="10"/>
    <n v="367"/>
  </r>
  <r>
    <x v="2"/>
    <x v="14"/>
    <x v="0"/>
    <n v="42"/>
  </r>
  <r>
    <x v="2"/>
    <x v="14"/>
    <x v="1"/>
    <n v="4"/>
  </r>
  <r>
    <x v="2"/>
    <x v="14"/>
    <x v="11"/>
    <n v="3"/>
  </r>
  <r>
    <x v="2"/>
    <x v="14"/>
    <x v="2"/>
    <n v="1930"/>
  </r>
  <r>
    <x v="2"/>
    <x v="14"/>
    <x v="3"/>
    <n v="3"/>
  </r>
  <r>
    <x v="2"/>
    <x v="14"/>
    <x v="4"/>
    <n v="50"/>
  </r>
  <r>
    <x v="2"/>
    <x v="14"/>
    <x v="16"/>
    <n v="41"/>
  </r>
  <r>
    <x v="2"/>
    <x v="14"/>
    <x v="12"/>
    <n v="67"/>
  </r>
  <r>
    <x v="2"/>
    <x v="14"/>
    <x v="5"/>
    <n v="28"/>
  </r>
  <r>
    <x v="2"/>
    <x v="14"/>
    <x v="13"/>
    <n v="6"/>
  </r>
  <r>
    <x v="2"/>
    <x v="14"/>
    <x v="14"/>
    <n v="18"/>
  </r>
  <r>
    <x v="2"/>
    <x v="14"/>
    <x v="6"/>
    <n v="7"/>
  </r>
  <r>
    <x v="2"/>
    <x v="14"/>
    <x v="7"/>
    <n v="19019"/>
  </r>
  <r>
    <x v="2"/>
    <x v="14"/>
    <x v="17"/>
    <n v="2"/>
  </r>
  <r>
    <x v="2"/>
    <x v="14"/>
    <x v="8"/>
    <n v="140"/>
  </r>
  <r>
    <x v="2"/>
    <x v="14"/>
    <x v="9"/>
    <n v="184"/>
  </r>
  <r>
    <x v="2"/>
    <x v="14"/>
    <x v="10"/>
    <n v="2925"/>
  </r>
  <r>
    <x v="2"/>
    <x v="15"/>
    <x v="0"/>
    <n v="4"/>
  </r>
  <r>
    <x v="2"/>
    <x v="15"/>
    <x v="15"/>
    <n v="2"/>
  </r>
  <r>
    <x v="2"/>
    <x v="15"/>
    <x v="18"/>
    <n v="1"/>
  </r>
  <r>
    <x v="2"/>
    <x v="15"/>
    <x v="1"/>
    <n v="4"/>
  </r>
  <r>
    <x v="2"/>
    <x v="15"/>
    <x v="11"/>
    <n v="7"/>
  </r>
  <r>
    <x v="2"/>
    <x v="15"/>
    <x v="2"/>
    <n v="1400"/>
  </r>
  <r>
    <x v="2"/>
    <x v="15"/>
    <x v="3"/>
    <n v="2"/>
  </r>
  <r>
    <x v="2"/>
    <x v="15"/>
    <x v="4"/>
    <n v="2357"/>
  </r>
  <r>
    <x v="2"/>
    <x v="15"/>
    <x v="16"/>
    <n v="5"/>
  </r>
  <r>
    <x v="2"/>
    <x v="15"/>
    <x v="12"/>
    <n v="184"/>
  </r>
  <r>
    <x v="2"/>
    <x v="15"/>
    <x v="5"/>
    <n v="11"/>
  </r>
  <r>
    <x v="2"/>
    <x v="15"/>
    <x v="13"/>
    <n v="11"/>
  </r>
  <r>
    <x v="2"/>
    <x v="15"/>
    <x v="14"/>
    <n v="35"/>
  </r>
  <r>
    <x v="2"/>
    <x v="15"/>
    <x v="6"/>
    <n v="11"/>
  </r>
  <r>
    <x v="2"/>
    <x v="15"/>
    <x v="7"/>
    <n v="25290"/>
  </r>
  <r>
    <x v="2"/>
    <x v="15"/>
    <x v="17"/>
    <n v="21"/>
  </r>
  <r>
    <x v="2"/>
    <x v="15"/>
    <x v="8"/>
    <n v="262"/>
  </r>
  <r>
    <x v="2"/>
    <x v="15"/>
    <x v="9"/>
    <n v="78"/>
  </r>
  <r>
    <x v="2"/>
    <x v="15"/>
    <x v="10"/>
    <n v="5354"/>
  </r>
  <r>
    <x v="2"/>
    <x v="16"/>
    <x v="0"/>
    <n v="2"/>
  </r>
  <r>
    <x v="2"/>
    <x v="16"/>
    <x v="2"/>
    <n v="723"/>
  </r>
  <r>
    <x v="2"/>
    <x v="16"/>
    <x v="4"/>
    <n v="2097"/>
  </r>
  <r>
    <x v="2"/>
    <x v="16"/>
    <x v="5"/>
    <n v="1"/>
  </r>
  <r>
    <x v="2"/>
    <x v="16"/>
    <x v="6"/>
    <n v="1"/>
  </r>
  <r>
    <x v="2"/>
    <x v="16"/>
    <x v="7"/>
    <n v="1437"/>
  </r>
  <r>
    <x v="2"/>
    <x v="16"/>
    <x v="9"/>
    <n v="6"/>
  </r>
  <r>
    <x v="2"/>
    <x v="16"/>
    <x v="10"/>
    <n v="118"/>
  </r>
  <r>
    <x v="2"/>
    <x v="17"/>
    <x v="0"/>
    <n v="10"/>
  </r>
  <r>
    <x v="2"/>
    <x v="17"/>
    <x v="1"/>
    <n v="2"/>
  </r>
  <r>
    <x v="2"/>
    <x v="17"/>
    <x v="11"/>
    <n v="1"/>
  </r>
  <r>
    <x v="2"/>
    <x v="17"/>
    <x v="2"/>
    <n v="1931"/>
  </r>
  <r>
    <x v="2"/>
    <x v="17"/>
    <x v="4"/>
    <n v="2203"/>
  </r>
  <r>
    <x v="2"/>
    <x v="17"/>
    <x v="16"/>
    <n v="1"/>
  </r>
  <r>
    <x v="2"/>
    <x v="17"/>
    <x v="12"/>
    <n v="185"/>
  </r>
  <r>
    <x v="2"/>
    <x v="17"/>
    <x v="13"/>
    <n v="2"/>
  </r>
  <r>
    <x v="2"/>
    <x v="17"/>
    <x v="14"/>
    <n v="19"/>
  </r>
  <r>
    <x v="2"/>
    <x v="17"/>
    <x v="6"/>
    <n v="8"/>
  </r>
  <r>
    <x v="2"/>
    <x v="17"/>
    <x v="7"/>
    <n v="12826"/>
  </r>
  <r>
    <x v="2"/>
    <x v="17"/>
    <x v="8"/>
    <n v="40"/>
  </r>
  <r>
    <x v="2"/>
    <x v="17"/>
    <x v="9"/>
    <n v="50"/>
  </r>
  <r>
    <x v="2"/>
    <x v="17"/>
    <x v="10"/>
    <n v="1300"/>
  </r>
  <r>
    <x v="2"/>
    <x v="18"/>
    <x v="0"/>
    <n v="25"/>
  </r>
  <r>
    <x v="2"/>
    <x v="18"/>
    <x v="11"/>
    <n v="1"/>
  </r>
  <r>
    <x v="2"/>
    <x v="18"/>
    <x v="2"/>
    <n v="529"/>
  </r>
  <r>
    <x v="2"/>
    <x v="18"/>
    <x v="4"/>
    <n v="2450"/>
  </r>
  <r>
    <x v="2"/>
    <x v="18"/>
    <x v="16"/>
    <n v="6"/>
  </r>
  <r>
    <x v="2"/>
    <x v="18"/>
    <x v="12"/>
    <n v="890"/>
  </r>
  <r>
    <x v="2"/>
    <x v="18"/>
    <x v="5"/>
    <n v="7"/>
  </r>
  <r>
    <x v="2"/>
    <x v="18"/>
    <x v="13"/>
    <n v="5"/>
  </r>
  <r>
    <x v="2"/>
    <x v="18"/>
    <x v="6"/>
    <n v="5"/>
  </r>
  <r>
    <x v="2"/>
    <x v="18"/>
    <x v="7"/>
    <n v="40937"/>
  </r>
  <r>
    <x v="2"/>
    <x v="18"/>
    <x v="17"/>
    <n v="2"/>
  </r>
  <r>
    <x v="2"/>
    <x v="18"/>
    <x v="8"/>
    <n v="17"/>
  </r>
  <r>
    <x v="2"/>
    <x v="18"/>
    <x v="9"/>
    <n v="27"/>
  </r>
  <r>
    <x v="2"/>
    <x v="18"/>
    <x v="10"/>
    <n v="1451"/>
  </r>
  <r>
    <x v="2"/>
    <x v="19"/>
    <x v="0"/>
    <n v="4"/>
  </r>
  <r>
    <x v="2"/>
    <x v="19"/>
    <x v="2"/>
    <n v="2468"/>
  </r>
  <r>
    <x v="2"/>
    <x v="19"/>
    <x v="4"/>
    <n v="334"/>
  </r>
  <r>
    <x v="2"/>
    <x v="19"/>
    <x v="16"/>
    <n v="3"/>
  </r>
  <r>
    <x v="2"/>
    <x v="19"/>
    <x v="12"/>
    <n v="15"/>
  </r>
  <r>
    <x v="2"/>
    <x v="19"/>
    <x v="5"/>
    <n v="4"/>
  </r>
  <r>
    <x v="2"/>
    <x v="19"/>
    <x v="13"/>
    <n v="1"/>
  </r>
  <r>
    <x v="2"/>
    <x v="19"/>
    <x v="14"/>
    <n v="4"/>
  </r>
  <r>
    <x v="2"/>
    <x v="19"/>
    <x v="6"/>
    <n v="6"/>
  </r>
  <r>
    <x v="2"/>
    <x v="19"/>
    <x v="7"/>
    <n v="17214"/>
  </r>
  <r>
    <x v="2"/>
    <x v="19"/>
    <x v="17"/>
    <n v="2"/>
  </r>
  <r>
    <x v="2"/>
    <x v="19"/>
    <x v="8"/>
    <n v="101"/>
  </r>
  <r>
    <x v="2"/>
    <x v="19"/>
    <x v="9"/>
    <n v="4"/>
  </r>
  <r>
    <x v="2"/>
    <x v="19"/>
    <x v="10"/>
    <n v="135"/>
  </r>
  <r>
    <x v="2"/>
    <x v="20"/>
    <x v="0"/>
    <n v="1"/>
  </r>
  <r>
    <x v="2"/>
    <x v="20"/>
    <x v="15"/>
    <n v="1"/>
  </r>
  <r>
    <x v="2"/>
    <x v="20"/>
    <x v="18"/>
    <n v="1"/>
  </r>
  <r>
    <x v="2"/>
    <x v="20"/>
    <x v="2"/>
    <n v="2118"/>
  </r>
  <r>
    <x v="2"/>
    <x v="20"/>
    <x v="3"/>
    <n v="1"/>
  </r>
  <r>
    <x v="2"/>
    <x v="20"/>
    <x v="4"/>
    <n v="5"/>
  </r>
  <r>
    <x v="2"/>
    <x v="20"/>
    <x v="16"/>
    <n v="16"/>
  </r>
  <r>
    <x v="2"/>
    <x v="20"/>
    <x v="12"/>
    <n v="90"/>
  </r>
  <r>
    <x v="2"/>
    <x v="20"/>
    <x v="5"/>
    <n v="4"/>
  </r>
  <r>
    <x v="2"/>
    <x v="20"/>
    <x v="14"/>
    <n v="1"/>
  </r>
  <r>
    <x v="2"/>
    <x v="20"/>
    <x v="6"/>
    <n v="12"/>
  </r>
  <r>
    <x v="2"/>
    <x v="20"/>
    <x v="7"/>
    <n v="12956"/>
  </r>
  <r>
    <x v="2"/>
    <x v="20"/>
    <x v="17"/>
    <n v="10"/>
  </r>
  <r>
    <x v="2"/>
    <x v="20"/>
    <x v="8"/>
    <n v="32"/>
  </r>
  <r>
    <x v="2"/>
    <x v="20"/>
    <x v="9"/>
    <n v="63"/>
  </r>
  <r>
    <x v="2"/>
    <x v="20"/>
    <x v="10"/>
    <n v="15037"/>
  </r>
  <r>
    <x v="2"/>
    <x v="21"/>
    <x v="0"/>
    <n v="10"/>
  </r>
  <r>
    <x v="2"/>
    <x v="21"/>
    <x v="1"/>
    <n v="10"/>
  </r>
  <r>
    <x v="2"/>
    <x v="21"/>
    <x v="11"/>
    <n v="10"/>
  </r>
  <r>
    <x v="2"/>
    <x v="21"/>
    <x v="2"/>
    <n v="225"/>
  </r>
  <r>
    <x v="2"/>
    <x v="21"/>
    <x v="3"/>
    <n v="2"/>
  </r>
  <r>
    <x v="2"/>
    <x v="21"/>
    <x v="4"/>
    <n v="1621"/>
  </r>
  <r>
    <x v="2"/>
    <x v="21"/>
    <x v="16"/>
    <n v="28"/>
  </r>
  <r>
    <x v="2"/>
    <x v="21"/>
    <x v="12"/>
    <n v="125"/>
  </r>
  <r>
    <x v="2"/>
    <x v="21"/>
    <x v="5"/>
    <n v="12"/>
  </r>
  <r>
    <x v="2"/>
    <x v="21"/>
    <x v="13"/>
    <n v="26"/>
  </r>
  <r>
    <x v="2"/>
    <x v="21"/>
    <x v="14"/>
    <n v="6"/>
  </r>
  <r>
    <x v="2"/>
    <x v="21"/>
    <x v="6"/>
    <n v="9"/>
  </r>
  <r>
    <x v="2"/>
    <x v="21"/>
    <x v="7"/>
    <n v="37685"/>
  </r>
  <r>
    <x v="2"/>
    <x v="21"/>
    <x v="17"/>
    <n v="53"/>
  </r>
  <r>
    <x v="2"/>
    <x v="21"/>
    <x v="8"/>
    <n v="124"/>
  </r>
  <r>
    <x v="2"/>
    <x v="21"/>
    <x v="9"/>
    <n v="139"/>
  </r>
  <r>
    <x v="2"/>
    <x v="21"/>
    <x v="10"/>
    <n v="52511"/>
  </r>
  <r>
    <x v="2"/>
    <x v="22"/>
    <x v="0"/>
    <n v="18"/>
  </r>
  <r>
    <x v="2"/>
    <x v="22"/>
    <x v="1"/>
    <n v="1"/>
  </r>
  <r>
    <x v="2"/>
    <x v="22"/>
    <x v="2"/>
    <n v="40"/>
  </r>
  <r>
    <x v="2"/>
    <x v="22"/>
    <x v="4"/>
    <n v="892"/>
  </r>
  <r>
    <x v="2"/>
    <x v="22"/>
    <x v="16"/>
    <n v="2"/>
  </r>
  <r>
    <x v="2"/>
    <x v="22"/>
    <x v="5"/>
    <n v="3"/>
  </r>
  <r>
    <x v="2"/>
    <x v="22"/>
    <x v="13"/>
    <n v="1"/>
  </r>
  <r>
    <x v="2"/>
    <x v="22"/>
    <x v="7"/>
    <n v="5854"/>
  </r>
  <r>
    <x v="2"/>
    <x v="22"/>
    <x v="17"/>
    <n v="5"/>
  </r>
  <r>
    <x v="2"/>
    <x v="22"/>
    <x v="10"/>
    <n v="137"/>
  </r>
  <r>
    <x v="3"/>
    <x v="23"/>
    <x v="7"/>
    <n v="12"/>
  </r>
  <r>
    <x v="3"/>
    <x v="23"/>
    <x v="0"/>
    <n v="33"/>
  </r>
  <r>
    <x v="3"/>
    <x v="23"/>
    <x v="1"/>
    <n v="1"/>
  </r>
  <r>
    <x v="3"/>
    <x v="23"/>
    <x v="11"/>
    <n v="6"/>
  </r>
  <r>
    <x v="3"/>
    <x v="23"/>
    <x v="2"/>
    <n v="2141"/>
  </r>
  <r>
    <x v="3"/>
    <x v="23"/>
    <x v="3"/>
    <n v="4"/>
  </r>
  <r>
    <x v="3"/>
    <x v="23"/>
    <x v="4"/>
    <n v="1"/>
  </r>
  <r>
    <x v="3"/>
    <x v="23"/>
    <x v="16"/>
    <n v="1"/>
  </r>
  <r>
    <x v="3"/>
    <x v="23"/>
    <x v="12"/>
    <n v="5"/>
  </r>
  <r>
    <x v="3"/>
    <x v="23"/>
    <x v="5"/>
    <n v="4"/>
  </r>
  <r>
    <x v="3"/>
    <x v="23"/>
    <x v="13"/>
    <n v="2"/>
  </r>
  <r>
    <x v="3"/>
    <x v="23"/>
    <x v="6"/>
    <n v="14"/>
  </r>
  <r>
    <x v="3"/>
    <x v="23"/>
    <x v="7"/>
    <n v="10971"/>
  </r>
  <r>
    <x v="3"/>
    <x v="23"/>
    <x v="17"/>
    <n v="1"/>
  </r>
  <r>
    <x v="3"/>
    <x v="23"/>
    <x v="8"/>
    <n v="88"/>
  </r>
  <r>
    <x v="3"/>
    <x v="23"/>
    <x v="9"/>
    <n v="15"/>
  </r>
  <r>
    <x v="3"/>
    <x v="23"/>
    <x v="10"/>
    <n v="3485"/>
  </r>
  <r>
    <x v="3"/>
    <x v="24"/>
    <x v="7"/>
    <n v="2"/>
  </r>
  <r>
    <x v="3"/>
    <x v="24"/>
    <x v="0"/>
    <n v="15"/>
  </r>
  <r>
    <x v="3"/>
    <x v="24"/>
    <x v="15"/>
    <n v="1"/>
  </r>
  <r>
    <x v="3"/>
    <x v="24"/>
    <x v="1"/>
    <n v="1"/>
  </r>
  <r>
    <x v="3"/>
    <x v="24"/>
    <x v="11"/>
    <n v="6"/>
  </r>
  <r>
    <x v="3"/>
    <x v="24"/>
    <x v="2"/>
    <n v="1257"/>
  </r>
  <r>
    <x v="3"/>
    <x v="24"/>
    <x v="4"/>
    <n v="2"/>
  </r>
  <r>
    <x v="3"/>
    <x v="24"/>
    <x v="12"/>
    <n v="4"/>
  </r>
  <r>
    <x v="3"/>
    <x v="24"/>
    <x v="5"/>
    <n v="6"/>
  </r>
  <r>
    <x v="3"/>
    <x v="24"/>
    <x v="13"/>
    <n v="3"/>
  </r>
  <r>
    <x v="3"/>
    <x v="24"/>
    <x v="6"/>
    <n v="8"/>
  </r>
  <r>
    <x v="3"/>
    <x v="24"/>
    <x v="7"/>
    <n v="7563"/>
  </r>
  <r>
    <x v="3"/>
    <x v="24"/>
    <x v="8"/>
    <n v="114"/>
  </r>
  <r>
    <x v="3"/>
    <x v="24"/>
    <x v="9"/>
    <n v="8"/>
  </r>
  <r>
    <x v="3"/>
    <x v="24"/>
    <x v="10"/>
    <n v="4923"/>
  </r>
  <r>
    <x v="3"/>
    <x v="25"/>
    <x v="0"/>
    <n v="3"/>
  </r>
  <r>
    <x v="3"/>
    <x v="25"/>
    <x v="1"/>
    <n v="1"/>
  </r>
  <r>
    <x v="3"/>
    <x v="25"/>
    <x v="11"/>
    <n v="2"/>
  </r>
  <r>
    <x v="3"/>
    <x v="25"/>
    <x v="2"/>
    <n v="28"/>
  </r>
  <r>
    <x v="3"/>
    <x v="25"/>
    <x v="16"/>
    <n v="2"/>
  </r>
  <r>
    <x v="3"/>
    <x v="25"/>
    <x v="5"/>
    <n v="1"/>
  </r>
  <r>
    <x v="3"/>
    <x v="25"/>
    <x v="14"/>
    <n v="2"/>
  </r>
  <r>
    <x v="3"/>
    <x v="25"/>
    <x v="6"/>
    <n v="36"/>
  </r>
  <r>
    <x v="3"/>
    <x v="25"/>
    <x v="7"/>
    <n v="5830"/>
  </r>
  <r>
    <x v="3"/>
    <x v="25"/>
    <x v="8"/>
    <n v="19"/>
  </r>
  <r>
    <x v="3"/>
    <x v="25"/>
    <x v="9"/>
    <n v="3"/>
  </r>
  <r>
    <x v="3"/>
    <x v="25"/>
    <x v="10"/>
    <n v="542"/>
  </r>
  <r>
    <x v="3"/>
    <x v="26"/>
    <x v="0"/>
    <n v="14"/>
  </r>
  <r>
    <x v="3"/>
    <x v="26"/>
    <x v="15"/>
    <n v="1"/>
  </r>
  <r>
    <x v="3"/>
    <x v="26"/>
    <x v="2"/>
    <n v="398"/>
  </r>
  <r>
    <x v="3"/>
    <x v="26"/>
    <x v="4"/>
    <n v="12"/>
  </r>
  <r>
    <x v="3"/>
    <x v="26"/>
    <x v="12"/>
    <n v="6"/>
  </r>
  <r>
    <x v="3"/>
    <x v="26"/>
    <x v="5"/>
    <n v="11"/>
  </r>
  <r>
    <x v="3"/>
    <x v="26"/>
    <x v="13"/>
    <n v="2"/>
  </r>
  <r>
    <x v="3"/>
    <x v="26"/>
    <x v="14"/>
    <n v="1"/>
  </r>
  <r>
    <x v="3"/>
    <x v="26"/>
    <x v="6"/>
    <n v="30"/>
  </r>
  <r>
    <x v="3"/>
    <x v="26"/>
    <x v="7"/>
    <n v="14899"/>
  </r>
  <r>
    <x v="3"/>
    <x v="26"/>
    <x v="17"/>
    <n v="2"/>
  </r>
  <r>
    <x v="3"/>
    <x v="26"/>
    <x v="8"/>
    <n v="24"/>
  </r>
  <r>
    <x v="3"/>
    <x v="26"/>
    <x v="9"/>
    <n v="14"/>
  </r>
  <r>
    <x v="3"/>
    <x v="26"/>
    <x v="10"/>
    <n v="3995"/>
  </r>
  <r>
    <x v="3"/>
    <x v="27"/>
    <x v="0"/>
    <n v="5"/>
  </r>
  <r>
    <x v="3"/>
    <x v="27"/>
    <x v="11"/>
    <n v="1"/>
  </r>
  <r>
    <x v="3"/>
    <x v="27"/>
    <x v="2"/>
    <n v="863"/>
  </r>
  <r>
    <x v="3"/>
    <x v="27"/>
    <x v="4"/>
    <n v="2"/>
  </r>
  <r>
    <x v="3"/>
    <x v="27"/>
    <x v="16"/>
    <n v="1"/>
  </r>
  <r>
    <x v="3"/>
    <x v="27"/>
    <x v="12"/>
    <n v="2"/>
  </r>
  <r>
    <x v="3"/>
    <x v="27"/>
    <x v="5"/>
    <n v="5"/>
  </r>
  <r>
    <x v="3"/>
    <x v="27"/>
    <x v="13"/>
    <n v="3"/>
  </r>
  <r>
    <x v="3"/>
    <x v="27"/>
    <x v="14"/>
    <n v="1"/>
  </r>
  <r>
    <x v="3"/>
    <x v="27"/>
    <x v="6"/>
    <n v="11"/>
  </r>
  <r>
    <x v="3"/>
    <x v="27"/>
    <x v="7"/>
    <n v="10349"/>
  </r>
  <r>
    <x v="3"/>
    <x v="27"/>
    <x v="8"/>
    <n v="55"/>
  </r>
  <r>
    <x v="3"/>
    <x v="27"/>
    <x v="9"/>
    <n v="5"/>
  </r>
  <r>
    <x v="3"/>
    <x v="27"/>
    <x v="10"/>
    <n v="2095"/>
  </r>
  <r>
    <x v="3"/>
    <x v="28"/>
    <x v="0"/>
    <n v="5"/>
  </r>
  <r>
    <x v="3"/>
    <x v="28"/>
    <x v="11"/>
    <n v="44"/>
  </r>
  <r>
    <x v="3"/>
    <x v="28"/>
    <x v="2"/>
    <n v="5"/>
  </r>
  <r>
    <x v="3"/>
    <x v="28"/>
    <x v="3"/>
    <n v="9"/>
  </r>
  <r>
    <x v="3"/>
    <x v="28"/>
    <x v="4"/>
    <n v="1"/>
  </r>
  <r>
    <x v="3"/>
    <x v="28"/>
    <x v="5"/>
    <n v="2"/>
  </r>
  <r>
    <x v="3"/>
    <x v="28"/>
    <x v="13"/>
    <n v="5"/>
  </r>
  <r>
    <x v="3"/>
    <x v="28"/>
    <x v="6"/>
    <n v="15"/>
  </r>
  <r>
    <x v="3"/>
    <x v="28"/>
    <x v="7"/>
    <n v="5472"/>
  </r>
  <r>
    <x v="3"/>
    <x v="28"/>
    <x v="8"/>
    <n v="26"/>
  </r>
  <r>
    <x v="3"/>
    <x v="28"/>
    <x v="9"/>
    <n v="6"/>
  </r>
  <r>
    <x v="3"/>
    <x v="28"/>
    <x v="10"/>
    <n v="936"/>
  </r>
  <r>
    <x v="3"/>
    <x v="29"/>
    <x v="7"/>
    <n v="6"/>
  </r>
  <r>
    <x v="3"/>
    <x v="29"/>
    <x v="0"/>
    <n v="14"/>
  </r>
  <r>
    <x v="3"/>
    <x v="29"/>
    <x v="11"/>
    <n v="2"/>
  </r>
  <r>
    <x v="3"/>
    <x v="29"/>
    <x v="2"/>
    <n v="2143"/>
  </r>
  <r>
    <x v="3"/>
    <x v="29"/>
    <x v="4"/>
    <n v="683"/>
  </r>
  <r>
    <x v="3"/>
    <x v="29"/>
    <x v="12"/>
    <n v="6"/>
  </r>
  <r>
    <x v="3"/>
    <x v="29"/>
    <x v="5"/>
    <n v="11"/>
  </r>
  <r>
    <x v="3"/>
    <x v="29"/>
    <x v="13"/>
    <n v="3"/>
  </r>
  <r>
    <x v="3"/>
    <x v="29"/>
    <x v="6"/>
    <n v="26"/>
  </r>
  <r>
    <x v="3"/>
    <x v="29"/>
    <x v="7"/>
    <n v="16920"/>
  </r>
  <r>
    <x v="3"/>
    <x v="29"/>
    <x v="17"/>
    <n v="3"/>
  </r>
  <r>
    <x v="3"/>
    <x v="29"/>
    <x v="8"/>
    <n v="105"/>
  </r>
  <r>
    <x v="3"/>
    <x v="29"/>
    <x v="9"/>
    <n v="15"/>
  </r>
  <r>
    <x v="3"/>
    <x v="29"/>
    <x v="10"/>
    <n v="3491"/>
  </r>
  <r>
    <x v="3"/>
    <x v="30"/>
    <x v="0"/>
    <n v="3"/>
  </r>
  <r>
    <x v="3"/>
    <x v="30"/>
    <x v="1"/>
    <n v="2"/>
  </r>
  <r>
    <x v="3"/>
    <x v="30"/>
    <x v="11"/>
    <n v="2"/>
  </r>
  <r>
    <x v="3"/>
    <x v="30"/>
    <x v="2"/>
    <n v="288"/>
  </r>
  <r>
    <x v="3"/>
    <x v="30"/>
    <x v="3"/>
    <n v="6"/>
  </r>
  <r>
    <x v="3"/>
    <x v="30"/>
    <x v="4"/>
    <n v="14"/>
  </r>
  <r>
    <x v="3"/>
    <x v="30"/>
    <x v="12"/>
    <n v="5"/>
  </r>
  <r>
    <x v="3"/>
    <x v="30"/>
    <x v="5"/>
    <n v="7"/>
  </r>
  <r>
    <x v="3"/>
    <x v="30"/>
    <x v="13"/>
    <n v="3"/>
  </r>
  <r>
    <x v="3"/>
    <x v="30"/>
    <x v="7"/>
    <n v="8732"/>
  </r>
  <r>
    <x v="3"/>
    <x v="30"/>
    <x v="8"/>
    <n v="180"/>
  </r>
  <r>
    <x v="3"/>
    <x v="30"/>
    <x v="9"/>
    <n v="3"/>
  </r>
  <r>
    <x v="3"/>
    <x v="30"/>
    <x v="10"/>
    <n v="921"/>
  </r>
  <r>
    <x v="3"/>
    <x v="31"/>
    <x v="0"/>
    <n v="7"/>
  </r>
  <r>
    <x v="3"/>
    <x v="31"/>
    <x v="15"/>
    <n v="1"/>
  </r>
  <r>
    <x v="3"/>
    <x v="31"/>
    <x v="1"/>
    <n v="1"/>
  </r>
  <r>
    <x v="3"/>
    <x v="31"/>
    <x v="11"/>
    <n v="1"/>
  </r>
  <r>
    <x v="3"/>
    <x v="31"/>
    <x v="2"/>
    <n v="283"/>
  </r>
  <r>
    <x v="3"/>
    <x v="31"/>
    <x v="3"/>
    <n v="2"/>
  </r>
  <r>
    <x v="3"/>
    <x v="31"/>
    <x v="12"/>
    <n v="8"/>
  </r>
  <r>
    <x v="3"/>
    <x v="31"/>
    <x v="5"/>
    <n v="1"/>
  </r>
  <r>
    <x v="3"/>
    <x v="31"/>
    <x v="7"/>
    <n v="4633"/>
  </r>
  <r>
    <x v="3"/>
    <x v="31"/>
    <x v="17"/>
    <n v="1"/>
  </r>
  <r>
    <x v="3"/>
    <x v="31"/>
    <x v="8"/>
    <n v="43"/>
  </r>
  <r>
    <x v="3"/>
    <x v="31"/>
    <x v="9"/>
    <n v="5"/>
  </r>
  <r>
    <x v="3"/>
    <x v="31"/>
    <x v="10"/>
    <n v="331"/>
  </r>
  <r>
    <x v="3"/>
    <x v="32"/>
    <x v="0"/>
    <n v="13"/>
  </r>
  <r>
    <x v="3"/>
    <x v="32"/>
    <x v="15"/>
    <n v="3"/>
  </r>
  <r>
    <x v="3"/>
    <x v="32"/>
    <x v="11"/>
    <n v="3"/>
  </r>
  <r>
    <x v="3"/>
    <x v="32"/>
    <x v="2"/>
    <n v="1423"/>
  </r>
  <r>
    <x v="3"/>
    <x v="32"/>
    <x v="3"/>
    <n v="11"/>
  </r>
  <r>
    <x v="3"/>
    <x v="32"/>
    <x v="4"/>
    <n v="1"/>
  </r>
  <r>
    <x v="3"/>
    <x v="32"/>
    <x v="16"/>
    <n v="2"/>
  </r>
  <r>
    <x v="3"/>
    <x v="32"/>
    <x v="12"/>
    <n v="1"/>
  </r>
  <r>
    <x v="3"/>
    <x v="32"/>
    <x v="5"/>
    <n v="28"/>
  </r>
  <r>
    <x v="3"/>
    <x v="32"/>
    <x v="13"/>
    <n v="5"/>
  </r>
  <r>
    <x v="3"/>
    <x v="32"/>
    <x v="14"/>
    <n v="1"/>
  </r>
  <r>
    <x v="3"/>
    <x v="32"/>
    <x v="6"/>
    <n v="1"/>
  </r>
  <r>
    <x v="3"/>
    <x v="32"/>
    <x v="7"/>
    <n v="10824"/>
  </r>
  <r>
    <x v="3"/>
    <x v="32"/>
    <x v="17"/>
    <n v="1"/>
  </r>
  <r>
    <x v="3"/>
    <x v="32"/>
    <x v="8"/>
    <n v="129"/>
  </r>
  <r>
    <x v="3"/>
    <x v="32"/>
    <x v="9"/>
    <n v="15"/>
  </r>
  <r>
    <x v="3"/>
    <x v="32"/>
    <x v="10"/>
    <n v="1943"/>
  </r>
  <r>
    <x v="4"/>
    <x v="33"/>
    <x v="0"/>
    <n v="1"/>
  </r>
  <r>
    <x v="4"/>
    <x v="33"/>
    <x v="2"/>
    <n v="1"/>
  </r>
  <r>
    <x v="4"/>
    <x v="33"/>
    <x v="3"/>
    <n v="1"/>
  </r>
  <r>
    <x v="4"/>
    <x v="33"/>
    <x v="7"/>
    <n v="1052"/>
  </r>
  <r>
    <x v="4"/>
    <x v="33"/>
    <x v="10"/>
    <n v="333"/>
  </r>
  <r>
    <x v="4"/>
    <x v="34"/>
    <x v="7"/>
    <n v="3"/>
  </r>
  <r>
    <x v="4"/>
    <x v="34"/>
    <x v="0"/>
    <n v="9"/>
  </r>
  <r>
    <x v="4"/>
    <x v="34"/>
    <x v="11"/>
    <n v="1"/>
  </r>
  <r>
    <x v="4"/>
    <x v="34"/>
    <x v="2"/>
    <n v="1607"/>
  </r>
  <r>
    <x v="4"/>
    <x v="34"/>
    <x v="3"/>
    <n v="12"/>
  </r>
  <r>
    <x v="4"/>
    <x v="34"/>
    <x v="4"/>
    <n v="1"/>
  </r>
  <r>
    <x v="4"/>
    <x v="34"/>
    <x v="16"/>
    <n v="2"/>
  </r>
  <r>
    <x v="4"/>
    <x v="34"/>
    <x v="12"/>
    <n v="3"/>
  </r>
  <r>
    <x v="4"/>
    <x v="34"/>
    <x v="5"/>
    <n v="42"/>
  </r>
  <r>
    <x v="4"/>
    <x v="34"/>
    <x v="13"/>
    <n v="16"/>
  </r>
  <r>
    <x v="4"/>
    <x v="34"/>
    <x v="6"/>
    <n v="23"/>
  </r>
  <r>
    <x v="4"/>
    <x v="34"/>
    <x v="7"/>
    <n v="13445"/>
  </r>
  <r>
    <x v="4"/>
    <x v="34"/>
    <x v="8"/>
    <n v="122"/>
  </r>
  <r>
    <x v="4"/>
    <x v="34"/>
    <x v="9"/>
    <n v="5"/>
  </r>
  <r>
    <x v="4"/>
    <x v="34"/>
    <x v="10"/>
    <n v="1529"/>
  </r>
  <r>
    <x v="4"/>
    <x v="35"/>
    <x v="2"/>
    <n v="11"/>
  </r>
  <r>
    <x v="4"/>
    <x v="35"/>
    <x v="4"/>
    <n v="2"/>
  </r>
  <r>
    <x v="4"/>
    <x v="35"/>
    <x v="5"/>
    <n v="3"/>
  </r>
  <r>
    <x v="4"/>
    <x v="35"/>
    <x v="13"/>
    <n v="2"/>
  </r>
  <r>
    <x v="4"/>
    <x v="35"/>
    <x v="7"/>
    <n v="4078"/>
  </r>
  <r>
    <x v="4"/>
    <x v="35"/>
    <x v="8"/>
    <n v="1"/>
  </r>
  <r>
    <x v="4"/>
    <x v="35"/>
    <x v="10"/>
    <n v="1351"/>
  </r>
  <r>
    <x v="4"/>
    <x v="36"/>
    <x v="0"/>
    <n v="13"/>
  </r>
  <r>
    <x v="4"/>
    <x v="36"/>
    <x v="2"/>
    <n v="574"/>
  </r>
  <r>
    <x v="4"/>
    <x v="36"/>
    <x v="12"/>
    <n v="3"/>
  </r>
  <r>
    <x v="4"/>
    <x v="36"/>
    <x v="5"/>
    <n v="2"/>
  </r>
  <r>
    <x v="4"/>
    <x v="36"/>
    <x v="6"/>
    <n v="4"/>
  </r>
  <r>
    <x v="4"/>
    <x v="36"/>
    <x v="7"/>
    <n v="1958"/>
  </r>
  <r>
    <x v="4"/>
    <x v="36"/>
    <x v="8"/>
    <n v="28"/>
  </r>
  <r>
    <x v="4"/>
    <x v="36"/>
    <x v="9"/>
    <n v="1"/>
  </r>
  <r>
    <x v="4"/>
    <x v="36"/>
    <x v="10"/>
    <n v="247"/>
  </r>
  <r>
    <x v="4"/>
    <x v="37"/>
    <x v="0"/>
    <n v="3"/>
  </r>
  <r>
    <x v="4"/>
    <x v="37"/>
    <x v="15"/>
    <n v="2"/>
  </r>
  <r>
    <x v="4"/>
    <x v="37"/>
    <x v="2"/>
    <n v="309"/>
  </r>
  <r>
    <x v="4"/>
    <x v="37"/>
    <x v="5"/>
    <n v="2"/>
  </r>
  <r>
    <x v="4"/>
    <x v="37"/>
    <x v="14"/>
    <n v="1"/>
  </r>
  <r>
    <x v="4"/>
    <x v="37"/>
    <x v="6"/>
    <n v="3"/>
  </r>
  <r>
    <x v="4"/>
    <x v="37"/>
    <x v="7"/>
    <n v="4927"/>
  </r>
  <r>
    <x v="4"/>
    <x v="37"/>
    <x v="8"/>
    <n v="10"/>
  </r>
  <r>
    <x v="4"/>
    <x v="37"/>
    <x v="9"/>
    <n v="1"/>
  </r>
  <r>
    <x v="4"/>
    <x v="37"/>
    <x v="10"/>
    <n v="264"/>
  </r>
  <r>
    <x v="4"/>
    <x v="38"/>
    <x v="2"/>
    <n v="2"/>
  </r>
  <r>
    <x v="4"/>
    <x v="38"/>
    <x v="16"/>
    <n v="1"/>
  </r>
  <r>
    <x v="4"/>
    <x v="38"/>
    <x v="5"/>
    <n v="2"/>
  </r>
  <r>
    <x v="4"/>
    <x v="38"/>
    <x v="7"/>
    <n v="5942"/>
  </r>
  <r>
    <x v="4"/>
    <x v="38"/>
    <x v="8"/>
    <n v="1"/>
  </r>
  <r>
    <x v="4"/>
    <x v="38"/>
    <x v="9"/>
    <n v="1"/>
  </r>
  <r>
    <x v="4"/>
    <x v="38"/>
    <x v="10"/>
    <n v="667"/>
  </r>
  <r>
    <x v="4"/>
    <x v="39"/>
    <x v="0"/>
    <n v="4"/>
  </r>
  <r>
    <x v="4"/>
    <x v="39"/>
    <x v="15"/>
    <n v="1"/>
  </r>
  <r>
    <x v="4"/>
    <x v="39"/>
    <x v="18"/>
    <n v="4"/>
  </r>
  <r>
    <x v="4"/>
    <x v="39"/>
    <x v="19"/>
    <n v="1"/>
  </r>
  <r>
    <x v="4"/>
    <x v="39"/>
    <x v="1"/>
    <n v="1"/>
  </r>
  <r>
    <x v="4"/>
    <x v="39"/>
    <x v="11"/>
    <n v="6"/>
  </r>
  <r>
    <x v="4"/>
    <x v="39"/>
    <x v="2"/>
    <n v="25"/>
  </r>
  <r>
    <x v="4"/>
    <x v="39"/>
    <x v="3"/>
    <n v="26"/>
  </r>
  <r>
    <x v="4"/>
    <x v="39"/>
    <x v="4"/>
    <n v="8"/>
  </r>
  <r>
    <x v="4"/>
    <x v="39"/>
    <x v="16"/>
    <n v="2"/>
  </r>
  <r>
    <x v="4"/>
    <x v="39"/>
    <x v="5"/>
    <n v="5"/>
  </r>
  <r>
    <x v="4"/>
    <x v="39"/>
    <x v="13"/>
    <n v="1"/>
  </r>
  <r>
    <x v="4"/>
    <x v="39"/>
    <x v="6"/>
    <n v="24"/>
  </r>
  <r>
    <x v="4"/>
    <x v="39"/>
    <x v="7"/>
    <n v="10477"/>
  </r>
  <r>
    <x v="4"/>
    <x v="39"/>
    <x v="8"/>
    <n v="198"/>
  </r>
  <r>
    <x v="4"/>
    <x v="39"/>
    <x v="10"/>
    <n v="788"/>
  </r>
  <r>
    <x v="4"/>
    <x v="40"/>
    <x v="7"/>
    <n v="1"/>
  </r>
  <r>
    <x v="4"/>
    <x v="40"/>
    <x v="0"/>
    <n v="5"/>
  </r>
  <r>
    <x v="4"/>
    <x v="40"/>
    <x v="2"/>
    <n v="1237"/>
  </r>
  <r>
    <x v="4"/>
    <x v="40"/>
    <x v="3"/>
    <n v="4"/>
  </r>
  <r>
    <x v="4"/>
    <x v="40"/>
    <x v="4"/>
    <n v="3865"/>
  </r>
  <r>
    <x v="4"/>
    <x v="40"/>
    <x v="12"/>
    <n v="19"/>
  </r>
  <r>
    <x v="4"/>
    <x v="40"/>
    <x v="5"/>
    <n v="18"/>
  </r>
  <r>
    <x v="4"/>
    <x v="40"/>
    <x v="20"/>
    <n v="2"/>
  </r>
  <r>
    <x v="4"/>
    <x v="40"/>
    <x v="14"/>
    <n v="3"/>
  </r>
  <r>
    <x v="4"/>
    <x v="40"/>
    <x v="7"/>
    <n v="3135"/>
  </r>
  <r>
    <x v="4"/>
    <x v="40"/>
    <x v="8"/>
    <n v="19"/>
  </r>
  <r>
    <x v="4"/>
    <x v="40"/>
    <x v="9"/>
    <n v="23"/>
  </r>
  <r>
    <x v="4"/>
    <x v="40"/>
    <x v="10"/>
    <n v="11689"/>
  </r>
  <r>
    <x v="4"/>
    <x v="41"/>
    <x v="18"/>
    <n v="1"/>
  </r>
  <r>
    <x v="4"/>
    <x v="41"/>
    <x v="11"/>
    <n v="6"/>
  </r>
  <r>
    <x v="4"/>
    <x v="41"/>
    <x v="2"/>
    <n v="25"/>
  </r>
  <r>
    <x v="4"/>
    <x v="41"/>
    <x v="3"/>
    <n v="3"/>
  </r>
  <r>
    <x v="4"/>
    <x v="41"/>
    <x v="5"/>
    <n v="1"/>
  </r>
  <r>
    <x v="4"/>
    <x v="41"/>
    <x v="13"/>
    <n v="1"/>
  </r>
  <r>
    <x v="4"/>
    <x v="41"/>
    <x v="6"/>
    <n v="4"/>
  </r>
  <r>
    <x v="4"/>
    <x v="41"/>
    <x v="7"/>
    <n v="6907"/>
  </r>
  <r>
    <x v="4"/>
    <x v="41"/>
    <x v="8"/>
    <n v="49"/>
  </r>
  <r>
    <x v="4"/>
    <x v="41"/>
    <x v="9"/>
    <n v="2"/>
  </r>
  <r>
    <x v="4"/>
    <x v="41"/>
    <x v="10"/>
    <n v="50"/>
  </r>
  <r>
    <x v="4"/>
    <x v="42"/>
    <x v="7"/>
    <n v="3"/>
  </r>
  <r>
    <x v="4"/>
    <x v="42"/>
    <x v="0"/>
    <n v="36"/>
  </r>
  <r>
    <x v="4"/>
    <x v="42"/>
    <x v="2"/>
    <n v="2173"/>
  </r>
  <r>
    <x v="4"/>
    <x v="42"/>
    <x v="3"/>
    <n v="11"/>
  </r>
  <r>
    <x v="4"/>
    <x v="42"/>
    <x v="4"/>
    <n v="4676"/>
  </r>
  <r>
    <x v="4"/>
    <x v="42"/>
    <x v="12"/>
    <n v="5"/>
  </r>
  <r>
    <x v="4"/>
    <x v="42"/>
    <x v="5"/>
    <n v="9"/>
  </r>
  <r>
    <x v="4"/>
    <x v="42"/>
    <x v="6"/>
    <n v="5"/>
  </r>
  <r>
    <x v="4"/>
    <x v="42"/>
    <x v="7"/>
    <n v="5849"/>
  </r>
  <r>
    <x v="4"/>
    <x v="42"/>
    <x v="17"/>
    <n v="1"/>
  </r>
  <r>
    <x v="4"/>
    <x v="42"/>
    <x v="8"/>
    <n v="31"/>
  </r>
  <r>
    <x v="4"/>
    <x v="42"/>
    <x v="9"/>
    <n v="41"/>
  </r>
  <r>
    <x v="4"/>
    <x v="42"/>
    <x v="10"/>
    <n v="5968"/>
  </r>
  <r>
    <x v="4"/>
    <x v="43"/>
    <x v="2"/>
    <n v="41"/>
  </r>
  <r>
    <x v="4"/>
    <x v="43"/>
    <x v="4"/>
    <n v="7"/>
  </r>
  <r>
    <x v="4"/>
    <x v="43"/>
    <x v="12"/>
    <n v="1"/>
  </r>
  <r>
    <x v="4"/>
    <x v="43"/>
    <x v="6"/>
    <n v="1"/>
  </r>
  <r>
    <x v="4"/>
    <x v="43"/>
    <x v="7"/>
    <n v="3369"/>
  </r>
  <r>
    <x v="4"/>
    <x v="43"/>
    <x v="9"/>
    <n v="2"/>
  </r>
  <r>
    <x v="4"/>
    <x v="43"/>
    <x v="10"/>
    <n v="52"/>
  </r>
  <r>
    <x v="4"/>
    <x v="44"/>
    <x v="0"/>
    <n v="2"/>
  </r>
  <r>
    <x v="4"/>
    <x v="44"/>
    <x v="15"/>
    <n v="3"/>
  </r>
  <r>
    <x v="4"/>
    <x v="44"/>
    <x v="1"/>
    <n v="1"/>
  </r>
  <r>
    <x v="4"/>
    <x v="44"/>
    <x v="11"/>
    <n v="2"/>
  </r>
  <r>
    <x v="4"/>
    <x v="44"/>
    <x v="2"/>
    <n v="138"/>
  </r>
  <r>
    <x v="4"/>
    <x v="44"/>
    <x v="5"/>
    <n v="12"/>
  </r>
  <r>
    <x v="4"/>
    <x v="44"/>
    <x v="13"/>
    <n v="4"/>
  </r>
  <r>
    <x v="4"/>
    <x v="44"/>
    <x v="6"/>
    <n v="5"/>
  </r>
  <r>
    <x v="4"/>
    <x v="44"/>
    <x v="7"/>
    <n v="3036"/>
  </r>
  <r>
    <x v="4"/>
    <x v="44"/>
    <x v="8"/>
    <n v="15"/>
  </r>
  <r>
    <x v="4"/>
    <x v="44"/>
    <x v="10"/>
    <n v="269"/>
  </r>
  <r>
    <x v="4"/>
    <x v="45"/>
    <x v="0"/>
    <n v="6"/>
  </r>
  <r>
    <x v="4"/>
    <x v="45"/>
    <x v="15"/>
    <n v="1"/>
  </r>
  <r>
    <x v="4"/>
    <x v="45"/>
    <x v="2"/>
    <n v="47"/>
  </r>
  <r>
    <x v="4"/>
    <x v="45"/>
    <x v="3"/>
    <n v="2"/>
  </r>
  <r>
    <x v="4"/>
    <x v="45"/>
    <x v="16"/>
    <n v="2"/>
  </r>
  <r>
    <x v="4"/>
    <x v="45"/>
    <x v="12"/>
    <n v="2"/>
  </r>
  <r>
    <x v="4"/>
    <x v="45"/>
    <x v="5"/>
    <n v="6"/>
  </r>
  <r>
    <x v="4"/>
    <x v="45"/>
    <x v="13"/>
    <n v="2"/>
  </r>
  <r>
    <x v="4"/>
    <x v="45"/>
    <x v="7"/>
    <n v="4997"/>
  </r>
  <r>
    <x v="4"/>
    <x v="45"/>
    <x v="8"/>
    <n v="3"/>
  </r>
  <r>
    <x v="4"/>
    <x v="45"/>
    <x v="9"/>
    <n v="7"/>
  </r>
  <r>
    <x v="4"/>
    <x v="45"/>
    <x v="10"/>
    <n v="2310"/>
  </r>
  <r>
    <x v="4"/>
    <x v="46"/>
    <x v="15"/>
    <n v="1"/>
  </r>
  <r>
    <x v="4"/>
    <x v="46"/>
    <x v="2"/>
    <n v="2"/>
  </r>
  <r>
    <x v="4"/>
    <x v="46"/>
    <x v="4"/>
    <n v="2"/>
  </r>
  <r>
    <x v="4"/>
    <x v="46"/>
    <x v="5"/>
    <n v="1"/>
  </r>
  <r>
    <x v="4"/>
    <x v="46"/>
    <x v="13"/>
    <n v="1"/>
  </r>
  <r>
    <x v="4"/>
    <x v="46"/>
    <x v="7"/>
    <n v="1649"/>
  </r>
  <r>
    <x v="4"/>
    <x v="46"/>
    <x v="8"/>
    <n v="2"/>
  </r>
  <r>
    <x v="4"/>
    <x v="46"/>
    <x v="9"/>
    <n v="6"/>
  </r>
  <r>
    <x v="4"/>
    <x v="46"/>
    <x v="10"/>
    <n v="87"/>
  </r>
  <r>
    <x v="4"/>
    <x v="47"/>
    <x v="0"/>
    <n v="5"/>
  </r>
  <r>
    <x v="4"/>
    <x v="47"/>
    <x v="11"/>
    <n v="2"/>
  </r>
  <r>
    <x v="4"/>
    <x v="47"/>
    <x v="2"/>
    <n v="207"/>
  </r>
  <r>
    <x v="4"/>
    <x v="47"/>
    <x v="3"/>
    <n v="1"/>
  </r>
  <r>
    <x v="4"/>
    <x v="47"/>
    <x v="12"/>
    <n v="1"/>
  </r>
  <r>
    <x v="4"/>
    <x v="47"/>
    <x v="5"/>
    <n v="6"/>
  </r>
  <r>
    <x v="4"/>
    <x v="47"/>
    <x v="7"/>
    <n v="1579"/>
  </r>
  <r>
    <x v="4"/>
    <x v="47"/>
    <x v="8"/>
    <n v="10"/>
  </r>
  <r>
    <x v="4"/>
    <x v="47"/>
    <x v="9"/>
    <n v="1"/>
  </r>
  <r>
    <x v="4"/>
    <x v="47"/>
    <x v="10"/>
    <n v="4725"/>
  </r>
  <r>
    <x v="4"/>
    <x v="48"/>
    <x v="0"/>
    <n v="1"/>
  </r>
  <r>
    <x v="4"/>
    <x v="48"/>
    <x v="18"/>
    <n v="1"/>
  </r>
  <r>
    <x v="4"/>
    <x v="48"/>
    <x v="2"/>
    <n v="173"/>
  </r>
  <r>
    <x v="4"/>
    <x v="48"/>
    <x v="16"/>
    <n v="1"/>
  </r>
  <r>
    <x v="4"/>
    <x v="48"/>
    <x v="12"/>
    <n v="1"/>
  </r>
  <r>
    <x v="4"/>
    <x v="48"/>
    <x v="5"/>
    <n v="2"/>
  </r>
  <r>
    <x v="4"/>
    <x v="48"/>
    <x v="6"/>
    <n v="13"/>
  </r>
  <r>
    <x v="4"/>
    <x v="48"/>
    <x v="7"/>
    <n v="5259"/>
  </r>
  <r>
    <x v="4"/>
    <x v="48"/>
    <x v="8"/>
    <n v="1"/>
  </r>
  <r>
    <x v="4"/>
    <x v="48"/>
    <x v="9"/>
    <n v="2"/>
  </r>
  <r>
    <x v="4"/>
    <x v="48"/>
    <x v="10"/>
    <n v="1677"/>
  </r>
  <r>
    <x v="4"/>
    <x v="49"/>
    <x v="0"/>
    <n v="2"/>
  </r>
  <r>
    <x v="4"/>
    <x v="49"/>
    <x v="15"/>
    <n v="1"/>
  </r>
  <r>
    <x v="4"/>
    <x v="49"/>
    <x v="1"/>
    <n v="1"/>
  </r>
  <r>
    <x v="4"/>
    <x v="49"/>
    <x v="2"/>
    <n v="662"/>
  </r>
  <r>
    <x v="4"/>
    <x v="49"/>
    <x v="3"/>
    <n v="1"/>
  </r>
  <r>
    <x v="4"/>
    <x v="49"/>
    <x v="12"/>
    <n v="3"/>
  </r>
  <r>
    <x v="4"/>
    <x v="49"/>
    <x v="5"/>
    <n v="4"/>
  </r>
  <r>
    <x v="4"/>
    <x v="49"/>
    <x v="13"/>
    <n v="3"/>
  </r>
  <r>
    <x v="4"/>
    <x v="49"/>
    <x v="6"/>
    <n v="18"/>
  </r>
  <r>
    <x v="4"/>
    <x v="49"/>
    <x v="7"/>
    <n v="5471"/>
  </r>
  <r>
    <x v="4"/>
    <x v="49"/>
    <x v="8"/>
    <n v="18"/>
  </r>
  <r>
    <x v="4"/>
    <x v="49"/>
    <x v="10"/>
    <n v="279"/>
  </r>
  <r>
    <x v="4"/>
    <x v="50"/>
    <x v="0"/>
    <n v="10"/>
  </r>
  <r>
    <x v="4"/>
    <x v="50"/>
    <x v="15"/>
    <n v="3"/>
  </r>
  <r>
    <x v="4"/>
    <x v="50"/>
    <x v="1"/>
    <n v="2"/>
  </r>
  <r>
    <x v="4"/>
    <x v="50"/>
    <x v="2"/>
    <n v="97"/>
  </r>
  <r>
    <x v="4"/>
    <x v="50"/>
    <x v="3"/>
    <n v="4"/>
  </r>
  <r>
    <x v="4"/>
    <x v="50"/>
    <x v="4"/>
    <n v="16"/>
  </r>
  <r>
    <x v="4"/>
    <x v="50"/>
    <x v="16"/>
    <n v="1"/>
  </r>
  <r>
    <x v="4"/>
    <x v="50"/>
    <x v="12"/>
    <n v="19"/>
  </r>
  <r>
    <x v="4"/>
    <x v="50"/>
    <x v="5"/>
    <n v="30"/>
  </r>
  <r>
    <x v="4"/>
    <x v="50"/>
    <x v="13"/>
    <n v="4"/>
  </r>
  <r>
    <x v="4"/>
    <x v="50"/>
    <x v="14"/>
    <n v="1"/>
  </r>
  <r>
    <x v="4"/>
    <x v="50"/>
    <x v="6"/>
    <n v="4"/>
  </r>
  <r>
    <x v="4"/>
    <x v="50"/>
    <x v="7"/>
    <n v="7020"/>
  </r>
  <r>
    <x v="4"/>
    <x v="50"/>
    <x v="8"/>
    <n v="30"/>
  </r>
  <r>
    <x v="4"/>
    <x v="50"/>
    <x v="9"/>
    <n v="8"/>
  </r>
  <r>
    <x v="4"/>
    <x v="50"/>
    <x v="10"/>
    <n v="316"/>
  </r>
  <r>
    <x v="4"/>
    <x v="51"/>
    <x v="0"/>
    <n v="5"/>
  </r>
  <r>
    <x v="4"/>
    <x v="51"/>
    <x v="2"/>
    <n v="428"/>
  </r>
  <r>
    <x v="4"/>
    <x v="51"/>
    <x v="4"/>
    <n v="112"/>
  </r>
  <r>
    <x v="4"/>
    <x v="51"/>
    <x v="12"/>
    <n v="2"/>
  </r>
  <r>
    <x v="4"/>
    <x v="51"/>
    <x v="14"/>
    <n v="1"/>
  </r>
  <r>
    <x v="4"/>
    <x v="51"/>
    <x v="6"/>
    <n v="3"/>
  </r>
  <r>
    <x v="4"/>
    <x v="51"/>
    <x v="7"/>
    <n v="1710"/>
  </r>
  <r>
    <x v="4"/>
    <x v="51"/>
    <x v="8"/>
    <n v="24"/>
  </r>
  <r>
    <x v="4"/>
    <x v="51"/>
    <x v="9"/>
    <n v="4"/>
  </r>
  <r>
    <x v="4"/>
    <x v="51"/>
    <x v="10"/>
    <n v="3337"/>
  </r>
  <r>
    <x v="5"/>
    <x v="52"/>
    <x v="7"/>
    <n v="1"/>
  </r>
  <r>
    <x v="5"/>
    <x v="52"/>
    <x v="0"/>
    <n v="10"/>
  </r>
  <r>
    <x v="5"/>
    <x v="52"/>
    <x v="1"/>
    <n v="2"/>
  </r>
  <r>
    <x v="5"/>
    <x v="52"/>
    <x v="2"/>
    <n v="1530"/>
  </r>
  <r>
    <x v="5"/>
    <x v="52"/>
    <x v="4"/>
    <n v="2"/>
  </r>
  <r>
    <x v="5"/>
    <x v="52"/>
    <x v="12"/>
    <n v="5"/>
  </r>
  <r>
    <x v="5"/>
    <x v="52"/>
    <x v="6"/>
    <n v="42"/>
  </r>
  <r>
    <x v="5"/>
    <x v="52"/>
    <x v="7"/>
    <n v="5071"/>
  </r>
  <r>
    <x v="5"/>
    <x v="52"/>
    <x v="8"/>
    <n v="54"/>
  </r>
  <r>
    <x v="5"/>
    <x v="52"/>
    <x v="9"/>
    <n v="1"/>
  </r>
  <r>
    <x v="5"/>
    <x v="52"/>
    <x v="10"/>
    <n v="2040"/>
  </r>
  <r>
    <x v="5"/>
    <x v="53"/>
    <x v="13"/>
    <n v="1"/>
  </r>
  <r>
    <x v="5"/>
    <x v="53"/>
    <x v="6"/>
    <n v="2"/>
  </r>
  <r>
    <x v="5"/>
    <x v="53"/>
    <x v="7"/>
    <n v="2777"/>
  </r>
  <r>
    <x v="5"/>
    <x v="53"/>
    <x v="9"/>
    <n v="2"/>
  </r>
  <r>
    <x v="5"/>
    <x v="53"/>
    <x v="10"/>
    <n v="167"/>
  </r>
  <r>
    <x v="5"/>
    <x v="54"/>
    <x v="0"/>
    <n v="8"/>
  </r>
  <r>
    <x v="5"/>
    <x v="54"/>
    <x v="15"/>
    <n v="1"/>
  </r>
  <r>
    <x v="5"/>
    <x v="54"/>
    <x v="2"/>
    <n v="31"/>
  </r>
  <r>
    <x v="5"/>
    <x v="54"/>
    <x v="3"/>
    <n v="1"/>
  </r>
  <r>
    <x v="5"/>
    <x v="54"/>
    <x v="4"/>
    <n v="1"/>
  </r>
  <r>
    <x v="5"/>
    <x v="54"/>
    <x v="5"/>
    <n v="4"/>
  </r>
  <r>
    <x v="5"/>
    <x v="54"/>
    <x v="6"/>
    <n v="40"/>
  </r>
  <r>
    <x v="5"/>
    <x v="54"/>
    <x v="7"/>
    <n v="3936"/>
  </r>
  <r>
    <x v="5"/>
    <x v="54"/>
    <x v="8"/>
    <n v="16"/>
  </r>
  <r>
    <x v="5"/>
    <x v="54"/>
    <x v="9"/>
    <n v="4"/>
  </r>
  <r>
    <x v="5"/>
    <x v="54"/>
    <x v="10"/>
    <n v="1937"/>
  </r>
  <r>
    <x v="5"/>
    <x v="55"/>
    <x v="11"/>
    <n v="1"/>
  </r>
  <r>
    <x v="5"/>
    <x v="55"/>
    <x v="2"/>
    <n v="1007"/>
  </r>
  <r>
    <x v="5"/>
    <x v="55"/>
    <x v="3"/>
    <n v="12"/>
  </r>
  <r>
    <x v="5"/>
    <x v="55"/>
    <x v="12"/>
    <n v="2"/>
  </r>
  <r>
    <x v="5"/>
    <x v="55"/>
    <x v="14"/>
    <n v="1"/>
  </r>
  <r>
    <x v="5"/>
    <x v="55"/>
    <x v="6"/>
    <n v="4"/>
  </r>
  <r>
    <x v="5"/>
    <x v="55"/>
    <x v="7"/>
    <n v="4606"/>
  </r>
  <r>
    <x v="5"/>
    <x v="55"/>
    <x v="8"/>
    <n v="60"/>
  </r>
  <r>
    <x v="5"/>
    <x v="55"/>
    <x v="9"/>
    <n v="7"/>
  </r>
  <r>
    <x v="5"/>
    <x v="55"/>
    <x v="10"/>
    <n v="443"/>
  </r>
  <r>
    <x v="5"/>
    <x v="56"/>
    <x v="0"/>
    <n v="1"/>
  </r>
  <r>
    <x v="5"/>
    <x v="56"/>
    <x v="11"/>
    <n v="1"/>
  </r>
  <r>
    <x v="5"/>
    <x v="56"/>
    <x v="2"/>
    <n v="207"/>
  </r>
  <r>
    <x v="5"/>
    <x v="56"/>
    <x v="3"/>
    <n v="5"/>
  </r>
  <r>
    <x v="5"/>
    <x v="56"/>
    <x v="4"/>
    <n v="1"/>
  </r>
  <r>
    <x v="5"/>
    <x v="56"/>
    <x v="12"/>
    <n v="5"/>
  </r>
  <r>
    <x v="5"/>
    <x v="56"/>
    <x v="5"/>
    <n v="4"/>
  </r>
  <r>
    <x v="5"/>
    <x v="56"/>
    <x v="13"/>
    <n v="1"/>
  </r>
  <r>
    <x v="5"/>
    <x v="56"/>
    <x v="6"/>
    <n v="1"/>
  </r>
  <r>
    <x v="5"/>
    <x v="56"/>
    <x v="7"/>
    <n v="1247"/>
  </r>
  <r>
    <x v="5"/>
    <x v="56"/>
    <x v="8"/>
    <n v="18"/>
  </r>
  <r>
    <x v="5"/>
    <x v="56"/>
    <x v="9"/>
    <n v="1"/>
  </r>
  <r>
    <x v="5"/>
    <x v="56"/>
    <x v="10"/>
    <n v="111"/>
  </r>
  <r>
    <x v="5"/>
    <x v="57"/>
    <x v="0"/>
    <n v="14"/>
  </r>
  <r>
    <x v="5"/>
    <x v="57"/>
    <x v="11"/>
    <n v="3"/>
  </r>
  <r>
    <x v="5"/>
    <x v="57"/>
    <x v="2"/>
    <n v="70"/>
  </r>
  <r>
    <x v="5"/>
    <x v="57"/>
    <x v="3"/>
    <n v="14"/>
  </r>
  <r>
    <x v="5"/>
    <x v="57"/>
    <x v="16"/>
    <n v="1"/>
  </r>
  <r>
    <x v="5"/>
    <x v="57"/>
    <x v="12"/>
    <n v="3"/>
  </r>
  <r>
    <x v="5"/>
    <x v="57"/>
    <x v="5"/>
    <n v="4"/>
  </r>
  <r>
    <x v="5"/>
    <x v="57"/>
    <x v="6"/>
    <n v="60"/>
  </r>
  <r>
    <x v="5"/>
    <x v="57"/>
    <x v="7"/>
    <n v="5168"/>
  </r>
  <r>
    <x v="5"/>
    <x v="57"/>
    <x v="8"/>
    <n v="47"/>
  </r>
  <r>
    <x v="5"/>
    <x v="57"/>
    <x v="9"/>
    <n v="3"/>
  </r>
  <r>
    <x v="5"/>
    <x v="57"/>
    <x v="10"/>
    <n v="455"/>
  </r>
  <r>
    <x v="5"/>
    <x v="58"/>
    <x v="15"/>
    <n v="1"/>
  </r>
  <r>
    <x v="5"/>
    <x v="58"/>
    <x v="2"/>
    <n v="5"/>
  </r>
  <r>
    <x v="5"/>
    <x v="58"/>
    <x v="13"/>
    <n v="2"/>
  </r>
  <r>
    <x v="5"/>
    <x v="58"/>
    <x v="6"/>
    <n v="2"/>
  </r>
  <r>
    <x v="5"/>
    <x v="58"/>
    <x v="7"/>
    <n v="2184"/>
  </r>
  <r>
    <x v="5"/>
    <x v="58"/>
    <x v="8"/>
    <n v="68"/>
  </r>
  <r>
    <x v="5"/>
    <x v="58"/>
    <x v="10"/>
    <n v="172"/>
  </r>
  <r>
    <x v="5"/>
    <x v="59"/>
    <x v="0"/>
    <n v="3"/>
  </r>
  <r>
    <x v="5"/>
    <x v="59"/>
    <x v="11"/>
    <n v="1"/>
  </r>
  <r>
    <x v="5"/>
    <x v="59"/>
    <x v="2"/>
    <n v="7"/>
  </r>
  <r>
    <x v="5"/>
    <x v="59"/>
    <x v="3"/>
    <n v="1"/>
  </r>
  <r>
    <x v="5"/>
    <x v="59"/>
    <x v="4"/>
    <n v="1"/>
  </r>
  <r>
    <x v="5"/>
    <x v="59"/>
    <x v="5"/>
    <n v="5"/>
  </r>
  <r>
    <x v="5"/>
    <x v="59"/>
    <x v="6"/>
    <n v="30"/>
  </r>
  <r>
    <x v="5"/>
    <x v="59"/>
    <x v="7"/>
    <n v="4600"/>
  </r>
  <r>
    <x v="5"/>
    <x v="59"/>
    <x v="8"/>
    <n v="34"/>
  </r>
  <r>
    <x v="5"/>
    <x v="59"/>
    <x v="9"/>
    <n v="4"/>
  </r>
  <r>
    <x v="5"/>
    <x v="59"/>
    <x v="10"/>
    <n v="183"/>
  </r>
  <r>
    <x v="5"/>
    <x v="60"/>
    <x v="0"/>
    <n v="2"/>
  </r>
  <r>
    <x v="5"/>
    <x v="60"/>
    <x v="1"/>
    <n v="1"/>
  </r>
  <r>
    <x v="5"/>
    <x v="60"/>
    <x v="11"/>
    <n v="1"/>
  </r>
  <r>
    <x v="5"/>
    <x v="60"/>
    <x v="2"/>
    <n v="422"/>
  </r>
  <r>
    <x v="5"/>
    <x v="60"/>
    <x v="3"/>
    <n v="1"/>
  </r>
  <r>
    <x v="5"/>
    <x v="60"/>
    <x v="12"/>
    <n v="1"/>
  </r>
  <r>
    <x v="5"/>
    <x v="60"/>
    <x v="5"/>
    <n v="1"/>
  </r>
  <r>
    <x v="5"/>
    <x v="60"/>
    <x v="7"/>
    <n v="3417"/>
  </r>
  <r>
    <x v="5"/>
    <x v="60"/>
    <x v="8"/>
    <n v="15"/>
  </r>
  <r>
    <x v="5"/>
    <x v="60"/>
    <x v="9"/>
    <n v="1"/>
  </r>
  <r>
    <x v="5"/>
    <x v="60"/>
    <x v="10"/>
    <n v="77"/>
  </r>
  <r>
    <x v="5"/>
    <x v="61"/>
    <x v="0"/>
    <n v="8"/>
  </r>
  <r>
    <x v="5"/>
    <x v="61"/>
    <x v="15"/>
    <n v="1"/>
  </r>
  <r>
    <x v="5"/>
    <x v="61"/>
    <x v="19"/>
    <n v="1"/>
  </r>
  <r>
    <x v="5"/>
    <x v="61"/>
    <x v="11"/>
    <n v="2"/>
  </r>
  <r>
    <x v="5"/>
    <x v="61"/>
    <x v="2"/>
    <n v="219"/>
  </r>
  <r>
    <x v="5"/>
    <x v="61"/>
    <x v="3"/>
    <n v="31"/>
  </r>
  <r>
    <x v="5"/>
    <x v="61"/>
    <x v="4"/>
    <n v="354"/>
  </r>
  <r>
    <x v="5"/>
    <x v="61"/>
    <x v="12"/>
    <n v="1"/>
  </r>
  <r>
    <x v="5"/>
    <x v="61"/>
    <x v="5"/>
    <n v="6"/>
  </r>
  <r>
    <x v="5"/>
    <x v="61"/>
    <x v="14"/>
    <n v="39"/>
  </r>
  <r>
    <x v="5"/>
    <x v="61"/>
    <x v="6"/>
    <n v="7"/>
  </r>
  <r>
    <x v="5"/>
    <x v="61"/>
    <x v="7"/>
    <n v="15084"/>
  </r>
  <r>
    <x v="5"/>
    <x v="61"/>
    <x v="8"/>
    <n v="133"/>
  </r>
  <r>
    <x v="5"/>
    <x v="61"/>
    <x v="9"/>
    <n v="9"/>
  </r>
  <r>
    <x v="5"/>
    <x v="61"/>
    <x v="10"/>
    <n v="3200"/>
  </r>
  <r>
    <x v="5"/>
    <x v="62"/>
    <x v="0"/>
    <n v="1"/>
  </r>
  <r>
    <x v="5"/>
    <x v="62"/>
    <x v="1"/>
    <n v="2"/>
  </r>
  <r>
    <x v="5"/>
    <x v="62"/>
    <x v="11"/>
    <n v="2"/>
  </r>
  <r>
    <x v="5"/>
    <x v="62"/>
    <x v="2"/>
    <n v="302"/>
  </r>
  <r>
    <x v="5"/>
    <x v="62"/>
    <x v="12"/>
    <n v="2"/>
  </r>
  <r>
    <x v="5"/>
    <x v="62"/>
    <x v="5"/>
    <n v="2"/>
  </r>
  <r>
    <x v="5"/>
    <x v="62"/>
    <x v="13"/>
    <n v="2"/>
  </r>
  <r>
    <x v="5"/>
    <x v="62"/>
    <x v="6"/>
    <n v="2"/>
  </r>
  <r>
    <x v="5"/>
    <x v="62"/>
    <x v="7"/>
    <n v="3818"/>
  </r>
  <r>
    <x v="5"/>
    <x v="62"/>
    <x v="8"/>
    <n v="14"/>
  </r>
  <r>
    <x v="5"/>
    <x v="62"/>
    <x v="9"/>
    <n v="4"/>
  </r>
  <r>
    <x v="5"/>
    <x v="62"/>
    <x v="10"/>
    <n v="176"/>
  </r>
  <r>
    <x v="5"/>
    <x v="63"/>
    <x v="0"/>
    <n v="1"/>
  </r>
  <r>
    <x v="5"/>
    <x v="63"/>
    <x v="2"/>
    <n v="13"/>
  </r>
  <r>
    <x v="5"/>
    <x v="63"/>
    <x v="3"/>
    <n v="1"/>
  </r>
  <r>
    <x v="5"/>
    <x v="63"/>
    <x v="7"/>
    <n v="1689"/>
  </r>
  <r>
    <x v="5"/>
    <x v="63"/>
    <x v="8"/>
    <n v="3"/>
  </r>
  <r>
    <x v="5"/>
    <x v="63"/>
    <x v="10"/>
    <n v="275"/>
  </r>
  <r>
    <x v="5"/>
    <x v="64"/>
    <x v="0"/>
    <n v="5"/>
  </r>
  <r>
    <x v="5"/>
    <x v="64"/>
    <x v="15"/>
    <n v="17"/>
  </r>
  <r>
    <x v="5"/>
    <x v="64"/>
    <x v="19"/>
    <n v="1"/>
  </r>
  <r>
    <x v="5"/>
    <x v="64"/>
    <x v="2"/>
    <n v="36"/>
  </r>
  <r>
    <x v="5"/>
    <x v="64"/>
    <x v="3"/>
    <n v="14"/>
  </r>
  <r>
    <x v="5"/>
    <x v="64"/>
    <x v="4"/>
    <n v="1"/>
  </r>
  <r>
    <x v="5"/>
    <x v="64"/>
    <x v="16"/>
    <n v="5"/>
  </r>
  <r>
    <x v="5"/>
    <x v="64"/>
    <x v="12"/>
    <n v="6"/>
  </r>
  <r>
    <x v="5"/>
    <x v="64"/>
    <x v="5"/>
    <n v="48"/>
  </r>
  <r>
    <x v="5"/>
    <x v="64"/>
    <x v="13"/>
    <n v="1"/>
  </r>
  <r>
    <x v="5"/>
    <x v="64"/>
    <x v="14"/>
    <n v="3"/>
  </r>
  <r>
    <x v="5"/>
    <x v="64"/>
    <x v="6"/>
    <n v="22"/>
  </r>
  <r>
    <x v="5"/>
    <x v="64"/>
    <x v="7"/>
    <n v="8635"/>
  </r>
  <r>
    <x v="5"/>
    <x v="64"/>
    <x v="8"/>
    <n v="82"/>
  </r>
  <r>
    <x v="5"/>
    <x v="64"/>
    <x v="9"/>
    <n v="6"/>
  </r>
  <r>
    <x v="5"/>
    <x v="64"/>
    <x v="10"/>
    <n v="429"/>
  </r>
  <r>
    <x v="5"/>
    <x v="65"/>
    <x v="0"/>
    <n v="3"/>
  </r>
  <r>
    <x v="5"/>
    <x v="65"/>
    <x v="15"/>
    <n v="1"/>
  </r>
  <r>
    <x v="5"/>
    <x v="65"/>
    <x v="11"/>
    <n v="14"/>
  </r>
  <r>
    <x v="5"/>
    <x v="65"/>
    <x v="2"/>
    <n v="79"/>
  </r>
  <r>
    <x v="5"/>
    <x v="65"/>
    <x v="3"/>
    <n v="14"/>
  </r>
  <r>
    <x v="5"/>
    <x v="65"/>
    <x v="4"/>
    <n v="9"/>
  </r>
  <r>
    <x v="5"/>
    <x v="65"/>
    <x v="16"/>
    <n v="3"/>
  </r>
  <r>
    <x v="5"/>
    <x v="65"/>
    <x v="12"/>
    <n v="1"/>
  </r>
  <r>
    <x v="5"/>
    <x v="65"/>
    <x v="5"/>
    <n v="3"/>
  </r>
  <r>
    <x v="5"/>
    <x v="65"/>
    <x v="13"/>
    <n v="6"/>
  </r>
  <r>
    <x v="5"/>
    <x v="65"/>
    <x v="6"/>
    <n v="44"/>
  </r>
  <r>
    <x v="5"/>
    <x v="65"/>
    <x v="7"/>
    <n v="13852"/>
  </r>
  <r>
    <x v="5"/>
    <x v="65"/>
    <x v="17"/>
    <n v="1"/>
  </r>
  <r>
    <x v="5"/>
    <x v="65"/>
    <x v="8"/>
    <n v="148"/>
  </r>
  <r>
    <x v="5"/>
    <x v="65"/>
    <x v="9"/>
    <n v="7"/>
  </r>
  <r>
    <x v="5"/>
    <x v="65"/>
    <x v="10"/>
    <n v="1729"/>
  </r>
  <r>
    <x v="5"/>
    <x v="66"/>
    <x v="0"/>
    <n v="2"/>
  </r>
  <r>
    <x v="5"/>
    <x v="66"/>
    <x v="2"/>
    <n v="32"/>
  </r>
  <r>
    <x v="5"/>
    <x v="66"/>
    <x v="4"/>
    <n v="1"/>
  </r>
  <r>
    <x v="5"/>
    <x v="66"/>
    <x v="16"/>
    <n v="2"/>
  </r>
  <r>
    <x v="5"/>
    <x v="66"/>
    <x v="12"/>
    <n v="1"/>
  </r>
  <r>
    <x v="5"/>
    <x v="66"/>
    <x v="5"/>
    <n v="2"/>
  </r>
  <r>
    <x v="5"/>
    <x v="66"/>
    <x v="14"/>
    <n v="1"/>
  </r>
  <r>
    <x v="5"/>
    <x v="66"/>
    <x v="6"/>
    <n v="1"/>
  </r>
  <r>
    <x v="5"/>
    <x v="66"/>
    <x v="7"/>
    <n v="3019"/>
  </r>
  <r>
    <x v="5"/>
    <x v="66"/>
    <x v="8"/>
    <n v="7"/>
  </r>
  <r>
    <x v="5"/>
    <x v="66"/>
    <x v="9"/>
    <n v="2"/>
  </r>
  <r>
    <x v="5"/>
    <x v="66"/>
    <x v="10"/>
    <n v="926"/>
  </r>
  <r>
    <x v="5"/>
    <x v="67"/>
    <x v="7"/>
    <n v="2"/>
  </r>
  <r>
    <x v="5"/>
    <x v="67"/>
    <x v="0"/>
    <n v="2"/>
  </r>
  <r>
    <x v="5"/>
    <x v="67"/>
    <x v="2"/>
    <n v="1324"/>
  </r>
  <r>
    <x v="5"/>
    <x v="67"/>
    <x v="4"/>
    <n v="2"/>
  </r>
  <r>
    <x v="5"/>
    <x v="67"/>
    <x v="6"/>
    <n v="23"/>
  </r>
  <r>
    <x v="5"/>
    <x v="67"/>
    <x v="7"/>
    <n v="6387"/>
  </r>
  <r>
    <x v="5"/>
    <x v="67"/>
    <x v="17"/>
    <n v="1"/>
  </r>
  <r>
    <x v="5"/>
    <x v="67"/>
    <x v="8"/>
    <n v="21"/>
  </r>
  <r>
    <x v="5"/>
    <x v="67"/>
    <x v="9"/>
    <n v="2"/>
  </r>
  <r>
    <x v="5"/>
    <x v="67"/>
    <x v="10"/>
    <n v="5146"/>
  </r>
  <r>
    <x v="5"/>
    <x v="68"/>
    <x v="7"/>
    <n v="3"/>
  </r>
  <r>
    <x v="5"/>
    <x v="68"/>
    <x v="0"/>
    <n v="9"/>
  </r>
  <r>
    <x v="5"/>
    <x v="68"/>
    <x v="15"/>
    <n v="1"/>
  </r>
  <r>
    <x v="5"/>
    <x v="68"/>
    <x v="1"/>
    <n v="1"/>
  </r>
  <r>
    <x v="5"/>
    <x v="68"/>
    <x v="11"/>
    <n v="22"/>
  </r>
  <r>
    <x v="5"/>
    <x v="68"/>
    <x v="2"/>
    <n v="390"/>
  </r>
  <r>
    <x v="5"/>
    <x v="68"/>
    <x v="3"/>
    <n v="1"/>
  </r>
  <r>
    <x v="5"/>
    <x v="68"/>
    <x v="4"/>
    <n v="5"/>
  </r>
  <r>
    <x v="5"/>
    <x v="68"/>
    <x v="16"/>
    <n v="2"/>
  </r>
  <r>
    <x v="5"/>
    <x v="68"/>
    <x v="12"/>
    <n v="3"/>
  </r>
  <r>
    <x v="5"/>
    <x v="68"/>
    <x v="5"/>
    <n v="82"/>
  </r>
  <r>
    <x v="5"/>
    <x v="68"/>
    <x v="13"/>
    <n v="16"/>
  </r>
  <r>
    <x v="5"/>
    <x v="68"/>
    <x v="14"/>
    <n v="1"/>
  </r>
  <r>
    <x v="5"/>
    <x v="68"/>
    <x v="6"/>
    <n v="24"/>
  </r>
  <r>
    <x v="5"/>
    <x v="68"/>
    <x v="7"/>
    <n v="24660"/>
  </r>
  <r>
    <x v="5"/>
    <x v="68"/>
    <x v="8"/>
    <n v="39"/>
  </r>
  <r>
    <x v="5"/>
    <x v="68"/>
    <x v="9"/>
    <n v="11"/>
  </r>
  <r>
    <x v="5"/>
    <x v="68"/>
    <x v="10"/>
    <n v="3021"/>
  </r>
  <r>
    <x v="6"/>
    <x v="69"/>
    <x v="7"/>
    <n v="1"/>
  </r>
  <r>
    <x v="6"/>
    <x v="69"/>
    <x v="0"/>
    <n v="9"/>
  </r>
  <r>
    <x v="6"/>
    <x v="69"/>
    <x v="15"/>
    <n v="2"/>
  </r>
  <r>
    <x v="6"/>
    <x v="69"/>
    <x v="18"/>
    <n v="1"/>
  </r>
  <r>
    <x v="6"/>
    <x v="69"/>
    <x v="11"/>
    <n v="3"/>
  </r>
  <r>
    <x v="6"/>
    <x v="69"/>
    <x v="2"/>
    <n v="951"/>
  </r>
  <r>
    <x v="6"/>
    <x v="69"/>
    <x v="3"/>
    <n v="17"/>
  </r>
  <r>
    <x v="6"/>
    <x v="69"/>
    <x v="4"/>
    <n v="1"/>
  </r>
  <r>
    <x v="6"/>
    <x v="69"/>
    <x v="12"/>
    <n v="1"/>
  </r>
  <r>
    <x v="6"/>
    <x v="69"/>
    <x v="5"/>
    <n v="12"/>
  </r>
  <r>
    <x v="6"/>
    <x v="69"/>
    <x v="13"/>
    <n v="1"/>
  </r>
  <r>
    <x v="6"/>
    <x v="69"/>
    <x v="6"/>
    <n v="9"/>
  </r>
  <r>
    <x v="6"/>
    <x v="69"/>
    <x v="7"/>
    <n v="8897"/>
  </r>
  <r>
    <x v="6"/>
    <x v="69"/>
    <x v="8"/>
    <n v="20"/>
  </r>
  <r>
    <x v="6"/>
    <x v="69"/>
    <x v="9"/>
    <n v="5"/>
  </r>
  <r>
    <x v="6"/>
    <x v="69"/>
    <x v="10"/>
    <n v="2766"/>
  </r>
  <r>
    <x v="6"/>
    <x v="70"/>
    <x v="2"/>
    <n v="3"/>
  </r>
  <r>
    <x v="6"/>
    <x v="70"/>
    <x v="3"/>
    <n v="7"/>
  </r>
  <r>
    <x v="6"/>
    <x v="70"/>
    <x v="7"/>
    <n v="930"/>
  </r>
  <r>
    <x v="6"/>
    <x v="70"/>
    <x v="9"/>
    <n v="9"/>
  </r>
  <r>
    <x v="6"/>
    <x v="70"/>
    <x v="10"/>
    <n v="2040"/>
  </r>
  <r>
    <x v="6"/>
    <x v="71"/>
    <x v="0"/>
    <n v="2"/>
  </r>
  <r>
    <x v="6"/>
    <x v="71"/>
    <x v="15"/>
    <n v="2"/>
  </r>
  <r>
    <x v="6"/>
    <x v="71"/>
    <x v="2"/>
    <n v="132"/>
  </r>
  <r>
    <x v="6"/>
    <x v="71"/>
    <x v="16"/>
    <n v="1"/>
  </r>
  <r>
    <x v="6"/>
    <x v="71"/>
    <x v="5"/>
    <n v="4"/>
  </r>
  <r>
    <x v="6"/>
    <x v="71"/>
    <x v="7"/>
    <n v="1969"/>
  </r>
  <r>
    <x v="6"/>
    <x v="71"/>
    <x v="17"/>
    <n v="1"/>
  </r>
  <r>
    <x v="6"/>
    <x v="71"/>
    <x v="8"/>
    <n v="8"/>
  </r>
  <r>
    <x v="6"/>
    <x v="71"/>
    <x v="9"/>
    <n v="6"/>
  </r>
  <r>
    <x v="6"/>
    <x v="71"/>
    <x v="10"/>
    <n v="4488"/>
  </r>
  <r>
    <x v="6"/>
    <x v="72"/>
    <x v="0"/>
    <n v="14"/>
  </r>
  <r>
    <x v="6"/>
    <x v="72"/>
    <x v="15"/>
    <n v="2"/>
  </r>
  <r>
    <x v="6"/>
    <x v="72"/>
    <x v="1"/>
    <n v="1"/>
  </r>
  <r>
    <x v="6"/>
    <x v="72"/>
    <x v="11"/>
    <n v="2"/>
  </r>
  <r>
    <x v="6"/>
    <x v="72"/>
    <x v="2"/>
    <n v="548"/>
  </r>
  <r>
    <x v="6"/>
    <x v="72"/>
    <x v="3"/>
    <n v="28"/>
  </r>
  <r>
    <x v="6"/>
    <x v="72"/>
    <x v="4"/>
    <n v="2"/>
  </r>
  <r>
    <x v="6"/>
    <x v="72"/>
    <x v="5"/>
    <n v="14"/>
  </r>
  <r>
    <x v="6"/>
    <x v="72"/>
    <x v="13"/>
    <n v="7"/>
  </r>
  <r>
    <x v="6"/>
    <x v="72"/>
    <x v="14"/>
    <n v="3"/>
  </r>
  <r>
    <x v="6"/>
    <x v="72"/>
    <x v="6"/>
    <n v="1"/>
  </r>
  <r>
    <x v="6"/>
    <x v="72"/>
    <x v="7"/>
    <n v="12591"/>
  </r>
  <r>
    <x v="6"/>
    <x v="72"/>
    <x v="8"/>
    <n v="7"/>
  </r>
  <r>
    <x v="6"/>
    <x v="72"/>
    <x v="9"/>
    <n v="6"/>
  </r>
  <r>
    <x v="6"/>
    <x v="72"/>
    <x v="10"/>
    <n v="1349"/>
  </r>
  <r>
    <x v="6"/>
    <x v="73"/>
    <x v="0"/>
    <n v="67"/>
  </r>
  <r>
    <x v="6"/>
    <x v="73"/>
    <x v="11"/>
    <n v="1"/>
  </r>
  <r>
    <x v="6"/>
    <x v="73"/>
    <x v="2"/>
    <n v="325"/>
  </r>
  <r>
    <x v="6"/>
    <x v="73"/>
    <x v="3"/>
    <n v="4"/>
  </r>
  <r>
    <x v="6"/>
    <x v="73"/>
    <x v="16"/>
    <n v="3"/>
  </r>
  <r>
    <x v="6"/>
    <x v="73"/>
    <x v="5"/>
    <n v="13"/>
  </r>
  <r>
    <x v="6"/>
    <x v="73"/>
    <x v="6"/>
    <n v="9"/>
  </r>
  <r>
    <x v="6"/>
    <x v="73"/>
    <x v="7"/>
    <n v="5906"/>
  </r>
  <r>
    <x v="6"/>
    <x v="73"/>
    <x v="17"/>
    <n v="12"/>
  </r>
  <r>
    <x v="6"/>
    <x v="73"/>
    <x v="8"/>
    <n v="11"/>
  </r>
  <r>
    <x v="6"/>
    <x v="73"/>
    <x v="9"/>
    <n v="2"/>
  </r>
  <r>
    <x v="6"/>
    <x v="73"/>
    <x v="10"/>
    <n v="4737"/>
  </r>
  <r>
    <x v="6"/>
    <x v="74"/>
    <x v="0"/>
    <n v="1"/>
  </r>
  <r>
    <x v="6"/>
    <x v="74"/>
    <x v="11"/>
    <n v="2"/>
  </r>
  <r>
    <x v="6"/>
    <x v="74"/>
    <x v="2"/>
    <n v="276"/>
  </r>
  <r>
    <x v="6"/>
    <x v="74"/>
    <x v="3"/>
    <n v="1"/>
  </r>
  <r>
    <x v="6"/>
    <x v="74"/>
    <x v="4"/>
    <n v="1"/>
  </r>
  <r>
    <x v="6"/>
    <x v="74"/>
    <x v="5"/>
    <n v="1"/>
  </r>
  <r>
    <x v="6"/>
    <x v="74"/>
    <x v="13"/>
    <n v="3"/>
  </r>
  <r>
    <x v="6"/>
    <x v="74"/>
    <x v="21"/>
    <n v="2"/>
  </r>
  <r>
    <x v="6"/>
    <x v="74"/>
    <x v="7"/>
    <n v="2021"/>
  </r>
  <r>
    <x v="6"/>
    <x v="74"/>
    <x v="17"/>
    <n v="2"/>
  </r>
  <r>
    <x v="6"/>
    <x v="74"/>
    <x v="8"/>
    <n v="6"/>
  </r>
  <r>
    <x v="6"/>
    <x v="74"/>
    <x v="9"/>
    <n v="2"/>
  </r>
  <r>
    <x v="6"/>
    <x v="74"/>
    <x v="10"/>
    <n v="584"/>
  </r>
  <r>
    <x v="6"/>
    <x v="75"/>
    <x v="0"/>
    <n v="3"/>
  </r>
  <r>
    <x v="6"/>
    <x v="75"/>
    <x v="2"/>
    <n v="145"/>
  </r>
  <r>
    <x v="6"/>
    <x v="75"/>
    <x v="3"/>
    <n v="20"/>
  </r>
  <r>
    <x v="6"/>
    <x v="75"/>
    <x v="4"/>
    <n v="1"/>
  </r>
  <r>
    <x v="6"/>
    <x v="75"/>
    <x v="12"/>
    <n v="4"/>
  </r>
  <r>
    <x v="6"/>
    <x v="75"/>
    <x v="5"/>
    <n v="1"/>
  </r>
  <r>
    <x v="6"/>
    <x v="75"/>
    <x v="13"/>
    <n v="1"/>
  </r>
  <r>
    <x v="6"/>
    <x v="75"/>
    <x v="6"/>
    <n v="3"/>
  </r>
  <r>
    <x v="6"/>
    <x v="75"/>
    <x v="7"/>
    <n v="1195"/>
  </r>
  <r>
    <x v="6"/>
    <x v="75"/>
    <x v="8"/>
    <n v="2"/>
  </r>
  <r>
    <x v="6"/>
    <x v="75"/>
    <x v="9"/>
    <n v="6"/>
  </r>
  <r>
    <x v="6"/>
    <x v="75"/>
    <x v="10"/>
    <n v="5223"/>
  </r>
  <r>
    <x v="6"/>
    <x v="76"/>
    <x v="0"/>
    <n v="10"/>
  </r>
  <r>
    <x v="6"/>
    <x v="76"/>
    <x v="15"/>
    <n v="1"/>
  </r>
  <r>
    <x v="6"/>
    <x v="76"/>
    <x v="1"/>
    <n v="1"/>
  </r>
  <r>
    <x v="6"/>
    <x v="76"/>
    <x v="11"/>
    <n v="2"/>
  </r>
  <r>
    <x v="6"/>
    <x v="76"/>
    <x v="2"/>
    <n v="441"/>
  </r>
  <r>
    <x v="6"/>
    <x v="76"/>
    <x v="3"/>
    <n v="26"/>
  </r>
  <r>
    <x v="6"/>
    <x v="76"/>
    <x v="4"/>
    <n v="9"/>
  </r>
  <r>
    <x v="6"/>
    <x v="76"/>
    <x v="16"/>
    <n v="3"/>
  </r>
  <r>
    <x v="6"/>
    <x v="76"/>
    <x v="5"/>
    <n v="20"/>
  </r>
  <r>
    <x v="6"/>
    <x v="76"/>
    <x v="13"/>
    <n v="7"/>
  </r>
  <r>
    <x v="6"/>
    <x v="76"/>
    <x v="14"/>
    <n v="2"/>
  </r>
  <r>
    <x v="6"/>
    <x v="76"/>
    <x v="6"/>
    <n v="4"/>
  </r>
  <r>
    <x v="6"/>
    <x v="76"/>
    <x v="7"/>
    <n v="9465"/>
  </r>
  <r>
    <x v="6"/>
    <x v="76"/>
    <x v="8"/>
    <n v="42"/>
  </r>
  <r>
    <x v="6"/>
    <x v="76"/>
    <x v="9"/>
    <n v="10"/>
  </r>
  <r>
    <x v="6"/>
    <x v="76"/>
    <x v="10"/>
    <n v="905"/>
  </r>
  <r>
    <x v="6"/>
    <x v="77"/>
    <x v="0"/>
    <n v="1"/>
  </r>
  <r>
    <x v="6"/>
    <x v="77"/>
    <x v="11"/>
    <n v="1"/>
  </r>
  <r>
    <x v="6"/>
    <x v="77"/>
    <x v="2"/>
    <n v="1"/>
  </r>
  <r>
    <x v="6"/>
    <x v="77"/>
    <x v="3"/>
    <n v="11"/>
  </r>
  <r>
    <x v="6"/>
    <x v="77"/>
    <x v="5"/>
    <n v="3"/>
  </r>
  <r>
    <x v="6"/>
    <x v="77"/>
    <x v="13"/>
    <n v="1"/>
  </r>
  <r>
    <x v="6"/>
    <x v="77"/>
    <x v="6"/>
    <n v="5"/>
  </r>
  <r>
    <x v="6"/>
    <x v="77"/>
    <x v="7"/>
    <n v="1725"/>
  </r>
  <r>
    <x v="6"/>
    <x v="77"/>
    <x v="8"/>
    <n v="22"/>
  </r>
  <r>
    <x v="6"/>
    <x v="77"/>
    <x v="9"/>
    <n v="4"/>
  </r>
  <r>
    <x v="6"/>
    <x v="77"/>
    <x v="10"/>
    <n v="1057"/>
  </r>
  <r>
    <x v="6"/>
    <x v="78"/>
    <x v="0"/>
    <n v="12"/>
  </r>
  <r>
    <x v="6"/>
    <x v="78"/>
    <x v="15"/>
    <n v="13"/>
  </r>
  <r>
    <x v="6"/>
    <x v="78"/>
    <x v="18"/>
    <n v="4"/>
  </r>
  <r>
    <x v="6"/>
    <x v="78"/>
    <x v="19"/>
    <n v="1"/>
  </r>
  <r>
    <x v="6"/>
    <x v="78"/>
    <x v="11"/>
    <n v="104"/>
  </r>
  <r>
    <x v="6"/>
    <x v="78"/>
    <x v="2"/>
    <n v="472"/>
  </r>
  <r>
    <x v="6"/>
    <x v="78"/>
    <x v="3"/>
    <n v="9"/>
  </r>
  <r>
    <x v="6"/>
    <x v="78"/>
    <x v="4"/>
    <n v="4"/>
  </r>
  <r>
    <x v="6"/>
    <x v="78"/>
    <x v="16"/>
    <n v="1"/>
  </r>
  <r>
    <x v="6"/>
    <x v="78"/>
    <x v="12"/>
    <n v="4"/>
  </r>
  <r>
    <x v="6"/>
    <x v="78"/>
    <x v="5"/>
    <n v="232"/>
  </r>
  <r>
    <x v="6"/>
    <x v="78"/>
    <x v="13"/>
    <n v="30"/>
  </r>
  <r>
    <x v="6"/>
    <x v="78"/>
    <x v="6"/>
    <n v="29"/>
  </r>
  <r>
    <x v="6"/>
    <x v="78"/>
    <x v="7"/>
    <n v="8690"/>
  </r>
  <r>
    <x v="6"/>
    <x v="78"/>
    <x v="8"/>
    <n v="10"/>
  </r>
  <r>
    <x v="6"/>
    <x v="78"/>
    <x v="9"/>
    <n v="7"/>
  </r>
  <r>
    <x v="6"/>
    <x v="78"/>
    <x v="10"/>
    <n v="1002"/>
  </r>
  <r>
    <x v="6"/>
    <x v="79"/>
    <x v="0"/>
    <n v="7"/>
  </r>
  <r>
    <x v="6"/>
    <x v="79"/>
    <x v="15"/>
    <n v="1"/>
  </r>
  <r>
    <x v="6"/>
    <x v="79"/>
    <x v="18"/>
    <n v="2"/>
  </r>
  <r>
    <x v="6"/>
    <x v="79"/>
    <x v="11"/>
    <n v="1"/>
  </r>
  <r>
    <x v="6"/>
    <x v="79"/>
    <x v="2"/>
    <n v="697"/>
  </r>
  <r>
    <x v="6"/>
    <x v="79"/>
    <x v="3"/>
    <n v="20"/>
  </r>
  <r>
    <x v="6"/>
    <x v="79"/>
    <x v="4"/>
    <n v="1"/>
  </r>
  <r>
    <x v="6"/>
    <x v="79"/>
    <x v="12"/>
    <n v="8"/>
  </r>
  <r>
    <x v="6"/>
    <x v="79"/>
    <x v="5"/>
    <n v="2"/>
  </r>
  <r>
    <x v="6"/>
    <x v="79"/>
    <x v="13"/>
    <n v="5"/>
  </r>
  <r>
    <x v="6"/>
    <x v="79"/>
    <x v="6"/>
    <n v="12"/>
  </r>
  <r>
    <x v="6"/>
    <x v="79"/>
    <x v="7"/>
    <n v="5140"/>
  </r>
  <r>
    <x v="6"/>
    <x v="79"/>
    <x v="8"/>
    <n v="30"/>
  </r>
  <r>
    <x v="6"/>
    <x v="79"/>
    <x v="9"/>
    <n v="1"/>
  </r>
  <r>
    <x v="6"/>
    <x v="79"/>
    <x v="10"/>
    <n v="3100"/>
  </r>
  <r>
    <x v="6"/>
    <x v="80"/>
    <x v="0"/>
    <n v="34"/>
  </r>
  <r>
    <x v="6"/>
    <x v="80"/>
    <x v="15"/>
    <n v="6"/>
  </r>
  <r>
    <x v="6"/>
    <x v="80"/>
    <x v="1"/>
    <n v="3"/>
  </r>
  <r>
    <x v="6"/>
    <x v="80"/>
    <x v="11"/>
    <n v="4"/>
  </r>
  <r>
    <x v="6"/>
    <x v="80"/>
    <x v="2"/>
    <n v="43"/>
  </r>
  <r>
    <x v="6"/>
    <x v="80"/>
    <x v="3"/>
    <n v="7"/>
  </r>
  <r>
    <x v="6"/>
    <x v="80"/>
    <x v="4"/>
    <n v="4"/>
  </r>
  <r>
    <x v="6"/>
    <x v="80"/>
    <x v="16"/>
    <n v="1"/>
  </r>
  <r>
    <x v="6"/>
    <x v="80"/>
    <x v="12"/>
    <n v="2"/>
  </r>
  <r>
    <x v="6"/>
    <x v="80"/>
    <x v="5"/>
    <n v="9"/>
  </r>
  <r>
    <x v="6"/>
    <x v="80"/>
    <x v="13"/>
    <n v="11"/>
  </r>
  <r>
    <x v="6"/>
    <x v="80"/>
    <x v="14"/>
    <n v="7"/>
  </r>
  <r>
    <x v="6"/>
    <x v="80"/>
    <x v="6"/>
    <n v="7"/>
  </r>
  <r>
    <x v="6"/>
    <x v="80"/>
    <x v="7"/>
    <n v="12701"/>
  </r>
  <r>
    <x v="6"/>
    <x v="80"/>
    <x v="8"/>
    <n v="67"/>
  </r>
  <r>
    <x v="6"/>
    <x v="80"/>
    <x v="9"/>
    <n v="12"/>
  </r>
  <r>
    <x v="6"/>
    <x v="80"/>
    <x v="10"/>
    <n v="3141"/>
  </r>
  <r>
    <x v="6"/>
    <x v="81"/>
    <x v="11"/>
    <n v="1"/>
  </r>
  <r>
    <x v="6"/>
    <x v="81"/>
    <x v="2"/>
    <n v="26"/>
  </r>
  <r>
    <x v="6"/>
    <x v="81"/>
    <x v="5"/>
    <n v="4"/>
  </r>
  <r>
    <x v="6"/>
    <x v="81"/>
    <x v="13"/>
    <n v="1"/>
  </r>
  <r>
    <x v="6"/>
    <x v="81"/>
    <x v="7"/>
    <n v="4011"/>
  </r>
  <r>
    <x v="6"/>
    <x v="81"/>
    <x v="8"/>
    <n v="1"/>
  </r>
  <r>
    <x v="6"/>
    <x v="81"/>
    <x v="9"/>
    <n v="6"/>
  </r>
  <r>
    <x v="6"/>
    <x v="81"/>
    <x v="10"/>
    <n v="4721"/>
  </r>
  <r>
    <x v="6"/>
    <x v="82"/>
    <x v="0"/>
    <n v="38"/>
  </r>
  <r>
    <x v="6"/>
    <x v="82"/>
    <x v="1"/>
    <n v="4"/>
  </r>
  <r>
    <x v="6"/>
    <x v="82"/>
    <x v="11"/>
    <n v="1"/>
  </r>
  <r>
    <x v="6"/>
    <x v="82"/>
    <x v="2"/>
    <n v="1256"/>
  </r>
  <r>
    <x v="6"/>
    <x v="82"/>
    <x v="3"/>
    <n v="2"/>
  </r>
  <r>
    <x v="6"/>
    <x v="82"/>
    <x v="16"/>
    <n v="13"/>
  </r>
  <r>
    <x v="6"/>
    <x v="82"/>
    <x v="5"/>
    <n v="11"/>
  </r>
  <r>
    <x v="6"/>
    <x v="82"/>
    <x v="13"/>
    <n v="6"/>
  </r>
  <r>
    <x v="6"/>
    <x v="82"/>
    <x v="6"/>
    <n v="18"/>
  </r>
  <r>
    <x v="6"/>
    <x v="82"/>
    <x v="7"/>
    <n v="8096"/>
  </r>
  <r>
    <x v="6"/>
    <x v="82"/>
    <x v="17"/>
    <n v="26"/>
  </r>
  <r>
    <x v="6"/>
    <x v="82"/>
    <x v="8"/>
    <n v="19"/>
  </r>
  <r>
    <x v="6"/>
    <x v="82"/>
    <x v="9"/>
    <n v="7"/>
  </r>
  <r>
    <x v="6"/>
    <x v="82"/>
    <x v="10"/>
    <n v="1663"/>
  </r>
  <r>
    <x v="6"/>
    <x v="83"/>
    <x v="0"/>
    <n v="5"/>
  </r>
  <r>
    <x v="6"/>
    <x v="83"/>
    <x v="15"/>
    <n v="2"/>
  </r>
  <r>
    <x v="6"/>
    <x v="83"/>
    <x v="11"/>
    <n v="3"/>
  </r>
  <r>
    <x v="6"/>
    <x v="83"/>
    <x v="2"/>
    <n v="24"/>
  </r>
  <r>
    <x v="6"/>
    <x v="83"/>
    <x v="3"/>
    <n v="9"/>
  </r>
  <r>
    <x v="6"/>
    <x v="83"/>
    <x v="12"/>
    <n v="3"/>
  </r>
  <r>
    <x v="6"/>
    <x v="83"/>
    <x v="5"/>
    <n v="40"/>
  </r>
  <r>
    <x v="6"/>
    <x v="83"/>
    <x v="13"/>
    <n v="5"/>
  </r>
  <r>
    <x v="6"/>
    <x v="83"/>
    <x v="21"/>
    <n v="1"/>
  </r>
  <r>
    <x v="6"/>
    <x v="83"/>
    <x v="14"/>
    <n v="3"/>
  </r>
  <r>
    <x v="6"/>
    <x v="83"/>
    <x v="6"/>
    <n v="11"/>
  </r>
  <r>
    <x v="6"/>
    <x v="83"/>
    <x v="7"/>
    <n v="3210"/>
  </r>
  <r>
    <x v="6"/>
    <x v="83"/>
    <x v="17"/>
    <n v="3"/>
  </r>
  <r>
    <x v="6"/>
    <x v="83"/>
    <x v="8"/>
    <n v="6"/>
  </r>
  <r>
    <x v="6"/>
    <x v="83"/>
    <x v="9"/>
    <n v="2"/>
  </r>
  <r>
    <x v="6"/>
    <x v="83"/>
    <x v="10"/>
    <n v="425"/>
  </r>
  <r>
    <x v="6"/>
    <x v="84"/>
    <x v="0"/>
    <n v="140"/>
  </r>
  <r>
    <x v="6"/>
    <x v="84"/>
    <x v="15"/>
    <n v="35"/>
  </r>
  <r>
    <x v="6"/>
    <x v="84"/>
    <x v="19"/>
    <n v="11"/>
  </r>
  <r>
    <x v="6"/>
    <x v="84"/>
    <x v="11"/>
    <n v="75"/>
  </r>
  <r>
    <x v="6"/>
    <x v="84"/>
    <x v="2"/>
    <n v="423"/>
  </r>
  <r>
    <x v="6"/>
    <x v="84"/>
    <x v="3"/>
    <n v="71"/>
  </r>
  <r>
    <x v="6"/>
    <x v="84"/>
    <x v="4"/>
    <n v="2"/>
  </r>
  <r>
    <x v="6"/>
    <x v="84"/>
    <x v="16"/>
    <n v="2"/>
  </r>
  <r>
    <x v="6"/>
    <x v="84"/>
    <x v="12"/>
    <n v="16"/>
  </r>
  <r>
    <x v="6"/>
    <x v="84"/>
    <x v="5"/>
    <n v="195"/>
  </r>
  <r>
    <x v="6"/>
    <x v="84"/>
    <x v="13"/>
    <n v="15"/>
  </r>
  <r>
    <x v="6"/>
    <x v="84"/>
    <x v="14"/>
    <n v="8"/>
  </r>
  <r>
    <x v="6"/>
    <x v="84"/>
    <x v="6"/>
    <n v="9"/>
  </r>
  <r>
    <x v="6"/>
    <x v="84"/>
    <x v="7"/>
    <n v="18178"/>
  </r>
  <r>
    <x v="6"/>
    <x v="84"/>
    <x v="8"/>
    <n v="170"/>
  </r>
  <r>
    <x v="6"/>
    <x v="84"/>
    <x v="9"/>
    <n v="31"/>
  </r>
  <r>
    <x v="6"/>
    <x v="84"/>
    <x v="10"/>
    <n v="2898"/>
  </r>
  <r>
    <x v="6"/>
    <x v="85"/>
    <x v="0"/>
    <n v="7"/>
  </r>
  <r>
    <x v="6"/>
    <x v="85"/>
    <x v="15"/>
    <n v="2"/>
  </r>
  <r>
    <x v="6"/>
    <x v="85"/>
    <x v="1"/>
    <n v="1"/>
  </r>
  <r>
    <x v="6"/>
    <x v="85"/>
    <x v="2"/>
    <n v="784"/>
  </r>
  <r>
    <x v="6"/>
    <x v="85"/>
    <x v="3"/>
    <n v="2"/>
  </r>
  <r>
    <x v="6"/>
    <x v="85"/>
    <x v="5"/>
    <n v="11"/>
  </r>
  <r>
    <x v="6"/>
    <x v="85"/>
    <x v="13"/>
    <n v="2"/>
  </r>
  <r>
    <x v="6"/>
    <x v="85"/>
    <x v="14"/>
    <n v="2"/>
  </r>
  <r>
    <x v="6"/>
    <x v="85"/>
    <x v="6"/>
    <n v="10"/>
  </r>
  <r>
    <x v="6"/>
    <x v="85"/>
    <x v="7"/>
    <n v="2996"/>
  </r>
  <r>
    <x v="6"/>
    <x v="85"/>
    <x v="17"/>
    <n v="56"/>
  </r>
  <r>
    <x v="6"/>
    <x v="85"/>
    <x v="8"/>
    <n v="46"/>
  </r>
  <r>
    <x v="6"/>
    <x v="85"/>
    <x v="9"/>
    <n v="23"/>
  </r>
  <r>
    <x v="6"/>
    <x v="85"/>
    <x v="10"/>
    <n v="5953"/>
  </r>
  <r>
    <x v="6"/>
    <x v="86"/>
    <x v="0"/>
    <n v="19"/>
  </r>
  <r>
    <x v="6"/>
    <x v="86"/>
    <x v="2"/>
    <n v="46"/>
  </r>
  <r>
    <x v="6"/>
    <x v="86"/>
    <x v="12"/>
    <n v="3"/>
  </r>
  <r>
    <x v="6"/>
    <x v="86"/>
    <x v="5"/>
    <n v="2"/>
  </r>
  <r>
    <x v="6"/>
    <x v="86"/>
    <x v="13"/>
    <n v="1"/>
  </r>
  <r>
    <x v="6"/>
    <x v="86"/>
    <x v="6"/>
    <n v="1"/>
  </r>
  <r>
    <x v="6"/>
    <x v="86"/>
    <x v="7"/>
    <n v="1554"/>
  </r>
  <r>
    <x v="6"/>
    <x v="86"/>
    <x v="8"/>
    <n v="12"/>
  </r>
  <r>
    <x v="6"/>
    <x v="86"/>
    <x v="9"/>
    <n v="21"/>
  </r>
  <r>
    <x v="6"/>
    <x v="86"/>
    <x v="10"/>
    <n v="3295"/>
  </r>
  <r>
    <x v="6"/>
    <x v="87"/>
    <x v="0"/>
    <n v="12"/>
  </r>
  <r>
    <x v="6"/>
    <x v="87"/>
    <x v="2"/>
    <n v="59"/>
  </r>
  <r>
    <x v="6"/>
    <x v="87"/>
    <x v="3"/>
    <n v="1"/>
  </r>
  <r>
    <x v="6"/>
    <x v="87"/>
    <x v="4"/>
    <n v="6"/>
  </r>
  <r>
    <x v="6"/>
    <x v="87"/>
    <x v="16"/>
    <n v="1"/>
  </r>
  <r>
    <x v="6"/>
    <x v="87"/>
    <x v="12"/>
    <n v="3"/>
  </r>
  <r>
    <x v="6"/>
    <x v="87"/>
    <x v="5"/>
    <n v="2"/>
  </r>
  <r>
    <x v="6"/>
    <x v="87"/>
    <x v="14"/>
    <n v="1"/>
  </r>
  <r>
    <x v="6"/>
    <x v="87"/>
    <x v="6"/>
    <n v="17"/>
  </r>
  <r>
    <x v="6"/>
    <x v="87"/>
    <x v="7"/>
    <n v="5634"/>
  </r>
  <r>
    <x v="6"/>
    <x v="87"/>
    <x v="8"/>
    <n v="273"/>
  </r>
  <r>
    <x v="6"/>
    <x v="87"/>
    <x v="9"/>
    <n v="26"/>
  </r>
  <r>
    <x v="6"/>
    <x v="87"/>
    <x v="10"/>
    <n v="4071"/>
  </r>
  <r>
    <x v="6"/>
    <x v="88"/>
    <x v="0"/>
    <n v="8"/>
  </r>
  <r>
    <x v="6"/>
    <x v="88"/>
    <x v="15"/>
    <n v="1"/>
  </r>
  <r>
    <x v="6"/>
    <x v="88"/>
    <x v="2"/>
    <n v="105"/>
  </r>
  <r>
    <x v="6"/>
    <x v="88"/>
    <x v="3"/>
    <n v="5"/>
  </r>
  <r>
    <x v="6"/>
    <x v="88"/>
    <x v="4"/>
    <n v="2"/>
  </r>
  <r>
    <x v="6"/>
    <x v="88"/>
    <x v="12"/>
    <n v="1"/>
  </r>
  <r>
    <x v="6"/>
    <x v="88"/>
    <x v="5"/>
    <n v="5"/>
  </r>
  <r>
    <x v="6"/>
    <x v="88"/>
    <x v="13"/>
    <n v="3"/>
  </r>
  <r>
    <x v="6"/>
    <x v="88"/>
    <x v="6"/>
    <n v="4"/>
  </r>
  <r>
    <x v="6"/>
    <x v="88"/>
    <x v="7"/>
    <n v="2610"/>
  </r>
  <r>
    <x v="6"/>
    <x v="88"/>
    <x v="17"/>
    <n v="8"/>
  </r>
  <r>
    <x v="6"/>
    <x v="88"/>
    <x v="8"/>
    <n v="5"/>
  </r>
  <r>
    <x v="6"/>
    <x v="88"/>
    <x v="9"/>
    <n v="7"/>
  </r>
  <r>
    <x v="6"/>
    <x v="88"/>
    <x v="10"/>
    <n v="6351"/>
  </r>
  <r>
    <x v="6"/>
    <x v="89"/>
    <x v="0"/>
    <n v="3"/>
  </r>
  <r>
    <x v="6"/>
    <x v="89"/>
    <x v="11"/>
    <n v="1"/>
  </r>
  <r>
    <x v="6"/>
    <x v="89"/>
    <x v="2"/>
    <n v="237"/>
  </r>
  <r>
    <x v="6"/>
    <x v="89"/>
    <x v="3"/>
    <n v="4"/>
  </r>
  <r>
    <x v="6"/>
    <x v="89"/>
    <x v="12"/>
    <n v="1"/>
  </r>
  <r>
    <x v="6"/>
    <x v="89"/>
    <x v="5"/>
    <n v="3"/>
  </r>
  <r>
    <x v="6"/>
    <x v="89"/>
    <x v="14"/>
    <n v="2"/>
  </r>
  <r>
    <x v="6"/>
    <x v="89"/>
    <x v="6"/>
    <n v="32"/>
  </r>
  <r>
    <x v="6"/>
    <x v="89"/>
    <x v="7"/>
    <n v="8679"/>
  </r>
  <r>
    <x v="6"/>
    <x v="89"/>
    <x v="17"/>
    <n v="1"/>
  </r>
  <r>
    <x v="6"/>
    <x v="89"/>
    <x v="8"/>
    <n v="109"/>
  </r>
  <r>
    <x v="6"/>
    <x v="89"/>
    <x v="9"/>
    <n v="5"/>
  </r>
  <r>
    <x v="6"/>
    <x v="89"/>
    <x v="10"/>
    <n v="3102"/>
  </r>
  <r>
    <x v="6"/>
    <x v="90"/>
    <x v="0"/>
    <n v="15"/>
  </r>
  <r>
    <x v="6"/>
    <x v="90"/>
    <x v="15"/>
    <n v="7"/>
  </r>
  <r>
    <x v="6"/>
    <x v="90"/>
    <x v="1"/>
    <n v="2"/>
  </r>
  <r>
    <x v="6"/>
    <x v="90"/>
    <x v="2"/>
    <n v="494"/>
  </r>
  <r>
    <x v="6"/>
    <x v="90"/>
    <x v="3"/>
    <n v="6"/>
  </r>
  <r>
    <x v="6"/>
    <x v="90"/>
    <x v="4"/>
    <n v="2"/>
  </r>
  <r>
    <x v="6"/>
    <x v="90"/>
    <x v="16"/>
    <n v="1"/>
  </r>
  <r>
    <x v="6"/>
    <x v="90"/>
    <x v="12"/>
    <n v="14"/>
  </r>
  <r>
    <x v="6"/>
    <x v="90"/>
    <x v="5"/>
    <n v="40"/>
  </r>
  <r>
    <x v="6"/>
    <x v="90"/>
    <x v="20"/>
    <n v="4"/>
  </r>
  <r>
    <x v="6"/>
    <x v="90"/>
    <x v="13"/>
    <n v="3"/>
  </r>
  <r>
    <x v="6"/>
    <x v="90"/>
    <x v="14"/>
    <n v="1"/>
  </r>
  <r>
    <x v="6"/>
    <x v="90"/>
    <x v="6"/>
    <n v="53"/>
  </r>
  <r>
    <x v="6"/>
    <x v="90"/>
    <x v="7"/>
    <n v="11229"/>
  </r>
  <r>
    <x v="6"/>
    <x v="90"/>
    <x v="17"/>
    <n v="1"/>
  </r>
  <r>
    <x v="6"/>
    <x v="90"/>
    <x v="8"/>
    <n v="172"/>
  </r>
  <r>
    <x v="6"/>
    <x v="90"/>
    <x v="9"/>
    <n v="12"/>
  </r>
  <r>
    <x v="6"/>
    <x v="90"/>
    <x v="10"/>
    <n v="2682"/>
  </r>
  <r>
    <x v="6"/>
    <x v="91"/>
    <x v="0"/>
    <n v="12"/>
  </r>
  <r>
    <x v="6"/>
    <x v="91"/>
    <x v="15"/>
    <n v="3"/>
  </r>
  <r>
    <x v="6"/>
    <x v="91"/>
    <x v="18"/>
    <n v="1"/>
  </r>
  <r>
    <x v="6"/>
    <x v="91"/>
    <x v="1"/>
    <n v="1"/>
  </r>
  <r>
    <x v="6"/>
    <x v="91"/>
    <x v="11"/>
    <n v="9"/>
  </r>
  <r>
    <x v="6"/>
    <x v="91"/>
    <x v="2"/>
    <n v="413"/>
  </r>
  <r>
    <x v="6"/>
    <x v="91"/>
    <x v="3"/>
    <n v="22"/>
  </r>
  <r>
    <x v="6"/>
    <x v="91"/>
    <x v="4"/>
    <n v="5"/>
  </r>
  <r>
    <x v="6"/>
    <x v="91"/>
    <x v="16"/>
    <n v="2"/>
  </r>
  <r>
    <x v="6"/>
    <x v="91"/>
    <x v="5"/>
    <n v="9"/>
  </r>
  <r>
    <x v="6"/>
    <x v="91"/>
    <x v="13"/>
    <n v="7"/>
  </r>
  <r>
    <x v="6"/>
    <x v="91"/>
    <x v="6"/>
    <n v="12"/>
  </r>
  <r>
    <x v="6"/>
    <x v="91"/>
    <x v="7"/>
    <n v="16341"/>
  </r>
  <r>
    <x v="6"/>
    <x v="91"/>
    <x v="17"/>
    <n v="1"/>
  </r>
  <r>
    <x v="6"/>
    <x v="91"/>
    <x v="8"/>
    <n v="160"/>
  </r>
  <r>
    <x v="6"/>
    <x v="91"/>
    <x v="9"/>
    <n v="33"/>
  </r>
  <r>
    <x v="6"/>
    <x v="91"/>
    <x v="10"/>
    <n v="6445"/>
  </r>
  <r>
    <x v="7"/>
    <x v="92"/>
    <x v="0"/>
    <n v="5"/>
  </r>
  <r>
    <x v="7"/>
    <x v="92"/>
    <x v="15"/>
    <n v="1"/>
  </r>
  <r>
    <x v="7"/>
    <x v="92"/>
    <x v="1"/>
    <n v="1"/>
  </r>
  <r>
    <x v="7"/>
    <x v="92"/>
    <x v="11"/>
    <n v="7"/>
  </r>
  <r>
    <x v="7"/>
    <x v="92"/>
    <x v="2"/>
    <n v="268"/>
  </r>
  <r>
    <x v="7"/>
    <x v="92"/>
    <x v="3"/>
    <n v="7"/>
  </r>
  <r>
    <x v="7"/>
    <x v="92"/>
    <x v="16"/>
    <n v="4"/>
  </r>
  <r>
    <x v="7"/>
    <x v="92"/>
    <x v="12"/>
    <n v="17"/>
  </r>
  <r>
    <x v="7"/>
    <x v="92"/>
    <x v="5"/>
    <n v="26"/>
  </r>
  <r>
    <x v="7"/>
    <x v="92"/>
    <x v="13"/>
    <n v="2"/>
  </r>
  <r>
    <x v="7"/>
    <x v="92"/>
    <x v="6"/>
    <n v="12"/>
  </r>
  <r>
    <x v="7"/>
    <x v="92"/>
    <x v="7"/>
    <n v="8846"/>
  </r>
  <r>
    <x v="7"/>
    <x v="92"/>
    <x v="8"/>
    <n v="82"/>
  </r>
  <r>
    <x v="7"/>
    <x v="92"/>
    <x v="9"/>
    <n v="2"/>
  </r>
  <r>
    <x v="7"/>
    <x v="92"/>
    <x v="10"/>
    <n v="728"/>
  </r>
  <r>
    <x v="7"/>
    <x v="93"/>
    <x v="0"/>
    <n v="117"/>
  </r>
  <r>
    <x v="7"/>
    <x v="93"/>
    <x v="15"/>
    <n v="6"/>
  </r>
  <r>
    <x v="7"/>
    <x v="93"/>
    <x v="19"/>
    <n v="2"/>
  </r>
  <r>
    <x v="7"/>
    <x v="93"/>
    <x v="1"/>
    <n v="16"/>
  </r>
  <r>
    <x v="7"/>
    <x v="93"/>
    <x v="11"/>
    <n v="19"/>
  </r>
  <r>
    <x v="7"/>
    <x v="93"/>
    <x v="2"/>
    <n v="556"/>
  </r>
  <r>
    <x v="7"/>
    <x v="93"/>
    <x v="3"/>
    <n v="14"/>
  </r>
  <r>
    <x v="7"/>
    <x v="93"/>
    <x v="4"/>
    <n v="235"/>
  </r>
  <r>
    <x v="7"/>
    <x v="93"/>
    <x v="16"/>
    <n v="3"/>
  </r>
  <r>
    <x v="7"/>
    <x v="93"/>
    <x v="12"/>
    <n v="10"/>
  </r>
  <r>
    <x v="7"/>
    <x v="93"/>
    <x v="5"/>
    <n v="37"/>
  </r>
  <r>
    <x v="7"/>
    <x v="93"/>
    <x v="13"/>
    <n v="5"/>
  </r>
  <r>
    <x v="7"/>
    <x v="93"/>
    <x v="14"/>
    <n v="7"/>
  </r>
  <r>
    <x v="7"/>
    <x v="93"/>
    <x v="6"/>
    <n v="31"/>
  </r>
  <r>
    <x v="7"/>
    <x v="93"/>
    <x v="7"/>
    <n v="25475"/>
  </r>
  <r>
    <x v="7"/>
    <x v="93"/>
    <x v="8"/>
    <n v="153"/>
  </r>
  <r>
    <x v="7"/>
    <x v="93"/>
    <x v="9"/>
    <n v="15"/>
  </r>
  <r>
    <x v="7"/>
    <x v="93"/>
    <x v="10"/>
    <n v="2093"/>
  </r>
  <r>
    <x v="7"/>
    <x v="94"/>
    <x v="2"/>
    <n v="591"/>
  </r>
  <r>
    <x v="7"/>
    <x v="94"/>
    <x v="4"/>
    <n v="2"/>
  </r>
  <r>
    <x v="7"/>
    <x v="94"/>
    <x v="21"/>
    <n v="6"/>
  </r>
  <r>
    <x v="7"/>
    <x v="94"/>
    <x v="7"/>
    <n v="1917"/>
  </r>
  <r>
    <x v="7"/>
    <x v="94"/>
    <x v="10"/>
    <n v="214"/>
  </r>
  <r>
    <x v="7"/>
    <x v="95"/>
    <x v="0"/>
    <n v="2"/>
  </r>
  <r>
    <x v="7"/>
    <x v="95"/>
    <x v="1"/>
    <n v="7"/>
  </r>
  <r>
    <x v="7"/>
    <x v="95"/>
    <x v="11"/>
    <n v="1"/>
  </r>
  <r>
    <x v="7"/>
    <x v="95"/>
    <x v="2"/>
    <n v="458"/>
  </r>
  <r>
    <x v="7"/>
    <x v="95"/>
    <x v="3"/>
    <n v="3"/>
  </r>
  <r>
    <x v="7"/>
    <x v="95"/>
    <x v="4"/>
    <n v="1"/>
  </r>
  <r>
    <x v="7"/>
    <x v="95"/>
    <x v="16"/>
    <n v="2"/>
  </r>
  <r>
    <x v="7"/>
    <x v="95"/>
    <x v="12"/>
    <n v="3"/>
  </r>
  <r>
    <x v="7"/>
    <x v="95"/>
    <x v="5"/>
    <n v="9"/>
  </r>
  <r>
    <x v="7"/>
    <x v="95"/>
    <x v="13"/>
    <n v="2"/>
  </r>
  <r>
    <x v="7"/>
    <x v="95"/>
    <x v="6"/>
    <n v="8"/>
  </r>
  <r>
    <x v="7"/>
    <x v="95"/>
    <x v="7"/>
    <n v="4950"/>
  </r>
  <r>
    <x v="7"/>
    <x v="95"/>
    <x v="17"/>
    <n v="4"/>
  </r>
  <r>
    <x v="7"/>
    <x v="95"/>
    <x v="8"/>
    <n v="27"/>
  </r>
  <r>
    <x v="7"/>
    <x v="95"/>
    <x v="9"/>
    <n v="2"/>
  </r>
  <r>
    <x v="7"/>
    <x v="95"/>
    <x v="10"/>
    <n v="1027"/>
  </r>
  <r>
    <x v="7"/>
    <x v="96"/>
    <x v="0"/>
    <n v="13"/>
  </r>
  <r>
    <x v="7"/>
    <x v="96"/>
    <x v="15"/>
    <n v="1"/>
  </r>
  <r>
    <x v="7"/>
    <x v="96"/>
    <x v="1"/>
    <n v="20"/>
  </r>
  <r>
    <x v="7"/>
    <x v="96"/>
    <x v="11"/>
    <n v="2"/>
  </r>
  <r>
    <x v="7"/>
    <x v="96"/>
    <x v="2"/>
    <n v="15"/>
  </r>
  <r>
    <x v="7"/>
    <x v="96"/>
    <x v="3"/>
    <n v="4"/>
  </r>
  <r>
    <x v="7"/>
    <x v="96"/>
    <x v="4"/>
    <n v="11"/>
  </r>
  <r>
    <x v="7"/>
    <x v="96"/>
    <x v="5"/>
    <n v="1"/>
  </r>
  <r>
    <x v="7"/>
    <x v="96"/>
    <x v="13"/>
    <n v="1"/>
  </r>
  <r>
    <x v="7"/>
    <x v="96"/>
    <x v="6"/>
    <n v="7"/>
  </r>
  <r>
    <x v="7"/>
    <x v="96"/>
    <x v="7"/>
    <n v="7095"/>
  </r>
  <r>
    <x v="7"/>
    <x v="96"/>
    <x v="17"/>
    <n v="1"/>
  </r>
  <r>
    <x v="7"/>
    <x v="96"/>
    <x v="8"/>
    <n v="174"/>
  </r>
  <r>
    <x v="7"/>
    <x v="96"/>
    <x v="9"/>
    <n v="12"/>
  </r>
  <r>
    <x v="7"/>
    <x v="96"/>
    <x v="10"/>
    <n v="6603"/>
  </r>
  <r>
    <x v="7"/>
    <x v="97"/>
    <x v="0"/>
    <n v="59"/>
  </r>
  <r>
    <x v="7"/>
    <x v="97"/>
    <x v="15"/>
    <n v="5"/>
  </r>
  <r>
    <x v="7"/>
    <x v="97"/>
    <x v="2"/>
    <n v="251"/>
  </r>
  <r>
    <x v="7"/>
    <x v="97"/>
    <x v="3"/>
    <n v="27"/>
  </r>
  <r>
    <x v="7"/>
    <x v="97"/>
    <x v="4"/>
    <n v="169"/>
  </r>
  <r>
    <x v="7"/>
    <x v="97"/>
    <x v="16"/>
    <n v="1"/>
  </r>
  <r>
    <x v="7"/>
    <x v="97"/>
    <x v="12"/>
    <n v="24"/>
  </r>
  <r>
    <x v="7"/>
    <x v="97"/>
    <x v="5"/>
    <n v="15"/>
  </r>
  <r>
    <x v="7"/>
    <x v="97"/>
    <x v="13"/>
    <n v="25"/>
  </r>
  <r>
    <x v="7"/>
    <x v="97"/>
    <x v="14"/>
    <n v="3"/>
  </r>
  <r>
    <x v="7"/>
    <x v="97"/>
    <x v="6"/>
    <n v="19"/>
  </r>
  <r>
    <x v="7"/>
    <x v="97"/>
    <x v="7"/>
    <n v="15772"/>
  </r>
  <r>
    <x v="7"/>
    <x v="97"/>
    <x v="8"/>
    <n v="275"/>
  </r>
  <r>
    <x v="7"/>
    <x v="97"/>
    <x v="9"/>
    <n v="19"/>
  </r>
  <r>
    <x v="7"/>
    <x v="97"/>
    <x v="10"/>
    <n v="2224"/>
  </r>
  <r>
    <x v="7"/>
    <x v="98"/>
    <x v="18"/>
    <n v="2"/>
  </r>
  <r>
    <x v="7"/>
    <x v="98"/>
    <x v="2"/>
    <n v="1"/>
  </r>
  <r>
    <x v="7"/>
    <x v="98"/>
    <x v="3"/>
    <n v="13"/>
  </r>
  <r>
    <x v="7"/>
    <x v="98"/>
    <x v="13"/>
    <n v="1"/>
  </r>
  <r>
    <x v="7"/>
    <x v="98"/>
    <x v="6"/>
    <n v="16"/>
  </r>
  <r>
    <x v="7"/>
    <x v="98"/>
    <x v="7"/>
    <n v="3472"/>
  </r>
  <r>
    <x v="7"/>
    <x v="98"/>
    <x v="8"/>
    <n v="28"/>
  </r>
  <r>
    <x v="7"/>
    <x v="98"/>
    <x v="9"/>
    <n v="2"/>
  </r>
  <r>
    <x v="7"/>
    <x v="98"/>
    <x v="10"/>
    <n v="121"/>
  </r>
  <r>
    <x v="7"/>
    <x v="99"/>
    <x v="0"/>
    <n v="94"/>
  </r>
  <r>
    <x v="7"/>
    <x v="99"/>
    <x v="15"/>
    <n v="1"/>
  </r>
  <r>
    <x v="7"/>
    <x v="99"/>
    <x v="1"/>
    <n v="80"/>
  </r>
  <r>
    <x v="7"/>
    <x v="99"/>
    <x v="11"/>
    <n v="5"/>
  </r>
  <r>
    <x v="7"/>
    <x v="99"/>
    <x v="2"/>
    <n v="57"/>
  </r>
  <r>
    <x v="7"/>
    <x v="99"/>
    <x v="3"/>
    <n v="13"/>
  </r>
  <r>
    <x v="7"/>
    <x v="99"/>
    <x v="4"/>
    <n v="12"/>
  </r>
  <r>
    <x v="7"/>
    <x v="99"/>
    <x v="16"/>
    <n v="1"/>
  </r>
  <r>
    <x v="7"/>
    <x v="99"/>
    <x v="12"/>
    <n v="1"/>
  </r>
  <r>
    <x v="7"/>
    <x v="99"/>
    <x v="5"/>
    <n v="11"/>
  </r>
  <r>
    <x v="7"/>
    <x v="99"/>
    <x v="13"/>
    <n v="4"/>
  </r>
  <r>
    <x v="7"/>
    <x v="99"/>
    <x v="6"/>
    <n v="28"/>
  </r>
  <r>
    <x v="7"/>
    <x v="99"/>
    <x v="7"/>
    <n v="11978"/>
  </r>
  <r>
    <x v="7"/>
    <x v="99"/>
    <x v="8"/>
    <n v="93"/>
  </r>
  <r>
    <x v="7"/>
    <x v="99"/>
    <x v="9"/>
    <n v="9"/>
  </r>
  <r>
    <x v="7"/>
    <x v="99"/>
    <x v="10"/>
    <n v="1307"/>
  </r>
  <r>
    <x v="7"/>
    <x v="100"/>
    <x v="0"/>
    <n v="95"/>
  </r>
  <r>
    <x v="7"/>
    <x v="100"/>
    <x v="18"/>
    <n v="1"/>
  </r>
  <r>
    <x v="7"/>
    <x v="100"/>
    <x v="1"/>
    <n v="14"/>
  </r>
  <r>
    <x v="7"/>
    <x v="100"/>
    <x v="11"/>
    <n v="8"/>
  </r>
  <r>
    <x v="7"/>
    <x v="100"/>
    <x v="2"/>
    <n v="182"/>
  </r>
  <r>
    <x v="7"/>
    <x v="100"/>
    <x v="3"/>
    <n v="5"/>
  </r>
  <r>
    <x v="7"/>
    <x v="100"/>
    <x v="16"/>
    <n v="4"/>
  </r>
  <r>
    <x v="7"/>
    <x v="100"/>
    <x v="12"/>
    <n v="1"/>
  </r>
  <r>
    <x v="7"/>
    <x v="100"/>
    <x v="5"/>
    <n v="1"/>
  </r>
  <r>
    <x v="7"/>
    <x v="100"/>
    <x v="13"/>
    <n v="5"/>
  </r>
  <r>
    <x v="7"/>
    <x v="100"/>
    <x v="6"/>
    <n v="13"/>
  </r>
  <r>
    <x v="7"/>
    <x v="100"/>
    <x v="7"/>
    <n v="6996"/>
  </r>
  <r>
    <x v="7"/>
    <x v="100"/>
    <x v="8"/>
    <n v="58"/>
  </r>
  <r>
    <x v="7"/>
    <x v="100"/>
    <x v="9"/>
    <n v="2"/>
  </r>
  <r>
    <x v="7"/>
    <x v="100"/>
    <x v="10"/>
    <n v="239"/>
  </r>
  <r>
    <x v="7"/>
    <x v="101"/>
    <x v="7"/>
    <n v="1"/>
  </r>
  <r>
    <x v="7"/>
    <x v="101"/>
    <x v="0"/>
    <n v="2"/>
  </r>
  <r>
    <x v="7"/>
    <x v="101"/>
    <x v="1"/>
    <n v="32"/>
  </r>
  <r>
    <x v="7"/>
    <x v="101"/>
    <x v="2"/>
    <n v="497"/>
  </r>
  <r>
    <x v="7"/>
    <x v="101"/>
    <x v="20"/>
    <n v="1"/>
  </r>
  <r>
    <x v="7"/>
    <x v="101"/>
    <x v="6"/>
    <n v="4"/>
  </r>
  <r>
    <x v="7"/>
    <x v="101"/>
    <x v="7"/>
    <n v="1870"/>
  </r>
  <r>
    <x v="7"/>
    <x v="101"/>
    <x v="8"/>
    <n v="21"/>
  </r>
  <r>
    <x v="7"/>
    <x v="101"/>
    <x v="9"/>
    <n v="1"/>
  </r>
  <r>
    <x v="7"/>
    <x v="101"/>
    <x v="10"/>
    <n v="349"/>
  </r>
  <r>
    <x v="7"/>
    <x v="102"/>
    <x v="0"/>
    <n v="150"/>
  </r>
  <r>
    <x v="7"/>
    <x v="102"/>
    <x v="15"/>
    <n v="2"/>
  </r>
  <r>
    <x v="7"/>
    <x v="102"/>
    <x v="1"/>
    <n v="4"/>
  </r>
  <r>
    <x v="7"/>
    <x v="102"/>
    <x v="11"/>
    <n v="2"/>
  </r>
  <r>
    <x v="7"/>
    <x v="102"/>
    <x v="2"/>
    <n v="153"/>
  </r>
  <r>
    <x v="7"/>
    <x v="102"/>
    <x v="3"/>
    <n v="6"/>
  </r>
  <r>
    <x v="7"/>
    <x v="102"/>
    <x v="4"/>
    <n v="1450"/>
  </r>
  <r>
    <x v="7"/>
    <x v="102"/>
    <x v="16"/>
    <n v="2"/>
  </r>
  <r>
    <x v="7"/>
    <x v="102"/>
    <x v="12"/>
    <n v="3"/>
  </r>
  <r>
    <x v="7"/>
    <x v="102"/>
    <x v="5"/>
    <n v="24"/>
  </r>
  <r>
    <x v="7"/>
    <x v="102"/>
    <x v="13"/>
    <n v="2"/>
  </r>
  <r>
    <x v="7"/>
    <x v="102"/>
    <x v="14"/>
    <n v="2"/>
  </r>
  <r>
    <x v="7"/>
    <x v="102"/>
    <x v="6"/>
    <n v="28"/>
  </r>
  <r>
    <x v="7"/>
    <x v="102"/>
    <x v="7"/>
    <n v="7127"/>
  </r>
  <r>
    <x v="7"/>
    <x v="102"/>
    <x v="8"/>
    <n v="105"/>
  </r>
  <r>
    <x v="7"/>
    <x v="102"/>
    <x v="9"/>
    <n v="5"/>
  </r>
  <r>
    <x v="7"/>
    <x v="102"/>
    <x v="10"/>
    <n v="565"/>
  </r>
  <r>
    <x v="7"/>
    <x v="103"/>
    <x v="7"/>
    <n v="4"/>
  </r>
  <r>
    <x v="7"/>
    <x v="103"/>
    <x v="0"/>
    <n v="10"/>
  </r>
  <r>
    <x v="7"/>
    <x v="103"/>
    <x v="1"/>
    <n v="3"/>
  </r>
  <r>
    <x v="7"/>
    <x v="103"/>
    <x v="2"/>
    <n v="1191"/>
  </r>
  <r>
    <x v="7"/>
    <x v="103"/>
    <x v="3"/>
    <n v="11"/>
  </r>
  <r>
    <x v="7"/>
    <x v="103"/>
    <x v="4"/>
    <n v="1"/>
  </r>
  <r>
    <x v="7"/>
    <x v="103"/>
    <x v="12"/>
    <n v="8"/>
  </r>
  <r>
    <x v="7"/>
    <x v="103"/>
    <x v="13"/>
    <n v="15"/>
  </r>
  <r>
    <x v="7"/>
    <x v="103"/>
    <x v="6"/>
    <n v="3"/>
  </r>
  <r>
    <x v="7"/>
    <x v="103"/>
    <x v="7"/>
    <n v="4865"/>
  </r>
  <r>
    <x v="7"/>
    <x v="103"/>
    <x v="8"/>
    <n v="91"/>
  </r>
  <r>
    <x v="7"/>
    <x v="103"/>
    <x v="9"/>
    <n v="2"/>
  </r>
  <r>
    <x v="7"/>
    <x v="103"/>
    <x v="10"/>
    <n v="398"/>
  </r>
  <r>
    <x v="7"/>
    <x v="104"/>
    <x v="0"/>
    <n v="5"/>
  </r>
  <r>
    <x v="7"/>
    <x v="104"/>
    <x v="15"/>
    <n v="13"/>
  </r>
  <r>
    <x v="7"/>
    <x v="104"/>
    <x v="2"/>
    <n v="356"/>
  </r>
  <r>
    <x v="7"/>
    <x v="104"/>
    <x v="3"/>
    <n v="1"/>
  </r>
  <r>
    <x v="7"/>
    <x v="104"/>
    <x v="5"/>
    <n v="3"/>
  </r>
  <r>
    <x v="7"/>
    <x v="104"/>
    <x v="13"/>
    <n v="2"/>
  </r>
  <r>
    <x v="7"/>
    <x v="104"/>
    <x v="14"/>
    <n v="1"/>
  </r>
  <r>
    <x v="7"/>
    <x v="104"/>
    <x v="6"/>
    <n v="1"/>
  </r>
  <r>
    <x v="7"/>
    <x v="104"/>
    <x v="7"/>
    <n v="3260"/>
  </r>
  <r>
    <x v="7"/>
    <x v="104"/>
    <x v="17"/>
    <n v="1"/>
  </r>
  <r>
    <x v="7"/>
    <x v="104"/>
    <x v="8"/>
    <n v="91"/>
  </r>
  <r>
    <x v="7"/>
    <x v="104"/>
    <x v="9"/>
    <n v="3"/>
  </r>
  <r>
    <x v="7"/>
    <x v="104"/>
    <x v="10"/>
    <n v="351"/>
  </r>
  <r>
    <x v="7"/>
    <x v="105"/>
    <x v="0"/>
    <n v="1"/>
  </r>
  <r>
    <x v="7"/>
    <x v="105"/>
    <x v="1"/>
    <n v="4"/>
  </r>
  <r>
    <x v="7"/>
    <x v="105"/>
    <x v="11"/>
    <n v="1"/>
  </r>
  <r>
    <x v="7"/>
    <x v="105"/>
    <x v="2"/>
    <n v="987"/>
  </r>
  <r>
    <x v="7"/>
    <x v="105"/>
    <x v="3"/>
    <n v="1"/>
  </r>
  <r>
    <x v="7"/>
    <x v="105"/>
    <x v="12"/>
    <n v="7"/>
  </r>
  <r>
    <x v="7"/>
    <x v="105"/>
    <x v="5"/>
    <n v="2"/>
  </r>
  <r>
    <x v="7"/>
    <x v="105"/>
    <x v="14"/>
    <n v="1"/>
  </r>
  <r>
    <x v="7"/>
    <x v="105"/>
    <x v="6"/>
    <n v="1"/>
  </r>
  <r>
    <x v="7"/>
    <x v="105"/>
    <x v="7"/>
    <n v="2283"/>
  </r>
  <r>
    <x v="7"/>
    <x v="105"/>
    <x v="8"/>
    <n v="46"/>
  </r>
  <r>
    <x v="7"/>
    <x v="105"/>
    <x v="9"/>
    <n v="4"/>
  </r>
  <r>
    <x v="7"/>
    <x v="105"/>
    <x v="10"/>
    <n v="1076"/>
  </r>
  <r>
    <x v="7"/>
    <x v="106"/>
    <x v="0"/>
    <n v="11"/>
  </r>
  <r>
    <x v="7"/>
    <x v="106"/>
    <x v="1"/>
    <n v="77"/>
  </r>
  <r>
    <x v="7"/>
    <x v="106"/>
    <x v="2"/>
    <n v="84"/>
  </r>
  <r>
    <x v="7"/>
    <x v="106"/>
    <x v="3"/>
    <n v="1"/>
  </r>
  <r>
    <x v="7"/>
    <x v="106"/>
    <x v="4"/>
    <n v="109"/>
  </r>
  <r>
    <x v="7"/>
    <x v="106"/>
    <x v="16"/>
    <n v="2"/>
  </r>
  <r>
    <x v="7"/>
    <x v="106"/>
    <x v="12"/>
    <n v="5"/>
  </r>
  <r>
    <x v="7"/>
    <x v="106"/>
    <x v="5"/>
    <n v="1"/>
  </r>
  <r>
    <x v="7"/>
    <x v="106"/>
    <x v="14"/>
    <n v="1"/>
  </r>
  <r>
    <x v="7"/>
    <x v="106"/>
    <x v="6"/>
    <n v="9"/>
  </r>
  <r>
    <x v="7"/>
    <x v="106"/>
    <x v="7"/>
    <n v="4993"/>
  </r>
  <r>
    <x v="7"/>
    <x v="106"/>
    <x v="8"/>
    <n v="119"/>
  </r>
  <r>
    <x v="7"/>
    <x v="106"/>
    <x v="9"/>
    <n v="3"/>
  </r>
  <r>
    <x v="7"/>
    <x v="106"/>
    <x v="10"/>
    <n v="458"/>
  </r>
  <r>
    <x v="7"/>
    <x v="107"/>
    <x v="0"/>
    <n v="8"/>
  </r>
  <r>
    <x v="7"/>
    <x v="107"/>
    <x v="1"/>
    <n v="57"/>
  </r>
  <r>
    <x v="7"/>
    <x v="107"/>
    <x v="11"/>
    <n v="4"/>
  </r>
  <r>
    <x v="7"/>
    <x v="107"/>
    <x v="2"/>
    <n v="202"/>
  </r>
  <r>
    <x v="7"/>
    <x v="107"/>
    <x v="3"/>
    <n v="2"/>
  </r>
  <r>
    <x v="7"/>
    <x v="107"/>
    <x v="4"/>
    <n v="3"/>
  </r>
  <r>
    <x v="7"/>
    <x v="107"/>
    <x v="16"/>
    <n v="3"/>
  </r>
  <r>
    <x v="7"/>
    <x v="107"/>
    <x v="12"/>
    <n v="7"/>
  </r>
  <r>
    <x v="7"/>
    <x v="107"/>
    <x v="5"/>
    <n v="2"/>
  </r>
  <r>
    <x v="7"/>
    <x v="107"/>
    <x v="13"/>
    <n v="5"/>
  </r>
  <r>
    <x v="7"/>
    <x v="107"/>
    <x v="14"/>
    <n v="1"/>
  </r>
  <r>
    <x v="7"/>
    <x v="107"/>
    <x v="6"/>
    <n v="39"/>
  </r>
  <r>
    <x v="7"/>
    <x v="107"/>
    <x v="7"/>
    <n v="10432"/>
  </r>
  <r>
    <x v="7"/>
    <x v="107"/>
    <x v="17"/>
    <n v="8"/>
  </r>
  <r>
    <x v="7"/>
    <x v="107"/>
    <x v="8"/>
    <n v="13"/>
  </r>
  <r>
    <x v="7"/>
    <x v="107"/>
    <x v="9"/>
    <n v="4"/>
  </r>
  <r>
    <x v="7"/>
    <x v="107"/>
    <x v="10"/>
    <n v="2235"/>
  </r>
  <r>
    <x v="7"/>
    <x v="108"/>
    <x v="7"/>
    <n v="7"/>
  </r>
  <r>
    <x v="7"/>
    <x v="108"/>
    <x v="0"/>
    <n v="10"/>
  </r>
  <r>
    <x v="7"/>
    <x v="108"/>
    <x v="15"/>
    <n v="3"/>
  </r>
  <r>
    <x v="7"/>
    <x v="108"/>
    <x v="11"/>
    <n v="10"/>
  </r>
  <r>
    <x v="7"/>
    <x v="108"/>
    <x v="2"/>
    <n v="359"/>
  </r>
  <r>
    <x v="7"/>
    <x v="108"/>
    <x v="3"/>
    <n v="17"/>
  </r>
  <r>
    <x v="7"/>
    <x v="108"/>
    <x v="4"/>
    <n v="5"/>
  </r>
  <r>
    <x v="7"/>
    <x v="108"/>
    <x v="16"/>
    <n v="2"/>
  </r>
  <r>
    <x v="7"/>
    <x v="108"/>
    <x v="12"/>
    <n v="7"/>
  </r>
  <r>
    <x v="7"/>
    <x v="108"/>
    <x v="5"/>
    <n v="8"/>
  </r>
  <r>
    <x v="7"/>
    <x v="108"/>
    <x v="13"/>
    <n v="2"/>
  </r>
  <r>
    <x v="7"/>
    <x v="108"/>
    <x v="14"/>
    <n v="2"/>
  </r>
  <r>
    <x v="7"/>
    <x v="108"/>
    <x v="6"/>
    <n v="7"/>
  </r>
  <r>
    <x v="7"/>
    <x v="108"/>
    <x v="7"/>
    <n v="11323"/>
  </r>
  <r>
    <x v="7"/>
    <x v="108"/>
    <x v="17"/>
    <n v="1"/>
  </r>
  <r>
    <x v="7"/>
    <x v="108"/>
    <x v="8"/>
    <n v="39"/>
  </r>
  <r>
    <x v="7"/>
    <x v="108"/>
    <x v="9"/>
    <n v="7"/>
  </r>
  <r>
    <x v="7"/>
    <x v="108"/>
    <x v="10"/>
    <n v="1533"/>
  </r>
  <r>
    <x v="7"/>
    <x v="109"/>
    <x v="0"/>
    <n v="19"/>
  </r>
  <r>
    <x v="7"/>
    <x v="109"/>
    <x v="15"/>
    <n v="1"/>
  </r>
  <r>
    <x v="7"/>
    <x v="109"/>
    <x v="11"/>
    <n v="1"/>
  </r>
  <r>
    <x v="7"/>
    <x v="109"/>
    <x v="2"/>
    <n v="3"/>
  </r>
  <r>
    <x v="7"/>
    <x v="109"/>
    <x v="3"/>
    <n v="17"/>
  </r>
  <r>
    <x v="7"/>
    <x v="109"/>
    <x v="4"/>
    <n v="43"/>
  </r>
  <r>
    <x v="7"/>
    <x v="109"/>
    <x v="16"/>
    <n v="11"/>
  </r>
  <r>
    <x v="7"/>
    <x v="109"/>
    <x v="12"/>
    <n v="6"/>
  </r>
  <r>
    <x v="7"/>
    <x v="109"/>
    <x v="5"/>
    <n v="3"/>
  </r>
  <r>
    <x v="7"/>
    <x v="109"/>
    <x v="22"/>
    <n v="1"/>
  </r>
  <r>
    <x v="7"/>
    <x v="109"/>
    <x v="20"/>
    <n v="3"/>
  </r>
  <r>
    <x v="7"/>
    <x v="109"/>
    <x v="13"/>
    <n v="9"/>
  </r>
  <r>
    <x v="7"/>
    <x v="109"/>
    <x v="6"/>
    <n v="23"/>
  </r>
  <r>
    <x v="7"/>
    <x v="109"/>
    <x v="7"/>
    <n v="7811"/>
  </r>
  <r>
    <x v="7"/>
    <x v="109"/>
    <x v="17"/>
    <n v="2"/>
  </r>
  <r>
    <x v="7"/>
    <x v="109"/>
    <x v="8"/>
    <n v="88"/>
  </r>
  <r>
    <x v="7"/>
    <x v="109"/>
    <x v="9"/>
    <n v="11"/>
  </r>
  <r>
    <x v="7"/>
    <x v="109"/>
    <x v="10"/>
    <n v="940"/>
  </r>
  <r>
    <x v="7"/>
    <x v="110"/>
    <x v="1"/>
    <n v="57"/>
  </r>
  <r>
    <x v="7"/>
    <x v="110"/>
    <x v="2"/>
    <n v="1"/>
  </r>
  <r>
    <x v="7"/>
    <x v="110"/>
    <x v="3"/>
    <n v="3"/>
  </r>
  <r>
    <x v="7"/>
    <x v="110"/>
    <x v="13"/>
    <n v="4"/>
  </r>
  <r>
    <x v="7"/>
    <x v="110"/>
    <x v="6"/>
    <n v="23"/>
  </r>
  <r>
    <x v="7"/>
    <x v="110"/>
    <x v="7"/>
    <n v="2766"/>
  </r>
  <r>
    <x v="7"/>
    <x v="110"/>
    <x v="8"/>
    <n v="61"/>
  </r>
  <r>
    <x v="7"/>
    <x v="110"/>
    <x v="10"/>
    <n v="106"/>
  </r>
  <r>
    <x v="7"/>
    <x v="111"/>
    <x v="0"/>
    <n v="10"/>
  </r>
  <r>
    <x v="7"/>
    <x v="111"/>
    <x v="11"/>
    <n v="18"/>
  </r>
  <r>
    <x v="7"/>
    <x v="111"/>
    <x v="2"/>
    <n v="44"/>
  </r>
  <r>
    <x v="7"/>
    <x v="111"/>
    <x v="3"/>
    <n v="3"/>
  </r>
  <r>
    <x v="7"/>
    <x v="111"/>
    <x v="5"/>
    <n v="4"/>
  </r>
  <r>
    <x v="7"/>
    <x v="111"/>
    <x v="13"/>
    <n v="1"/>
  </r>
  <r>
    <x v="7"/>
    <x v="111"/>
    <x v="6"/>
    <n v="11"/>
  </r>
  <r>
    <x v="7"/>
    <x v="111"/>
    <x v="7"/>
    <n v="3464"/>
  </r>
  <r>
    <x v="7"/>
    <x v="111"/>
    <x v="8"/>
    <n v="36"/>
  </r>
  <r>
    <x v="7"/>
    <x v="111"/>
    <x v="10"/>
    <n v="35"/>
  </r>
  <r>
    <x v="7"/>
    <x v="112"/>
    <x v="0"/>
    <n v="425"/>
  </r>
  <r>
    <x v="7"/>
    <x v="112"/>
    <x v="15"/>
    <n v="7"/>
  </r>
  <r>
    <x v="7"/>
    <x v="112"/>
    <x v="11"/>
    <n v="3"/>
  </r>
  <r>
    <x v="7"/>
    <x v="112"/>
    <x v="2"/>
    <n v="39"/>
  </r>
  <r>
    <x v="7"/>
    <x v="112"/>
    <x v="3"/>
    <n v="4"/>
  </r>
  <r>
    <x v="7"/>
    <x v="112"/>
    <x v="4"/>
    <n v="2037"/>
  </r>
  <r>
    <x v="7"/>
    <x v="112"/>
    <x v="16"/>
    <n v="93"/>
  </r>
  <r>
    <x v="7"/>
    <x v="112"/>
    <x v="12"/>
    <n v="31"/>
  </r>
  <r>
    <x v="7"/>
    <x v="112"/>
    <x v="5"/>
    <n v="66"/>
  </r>
  <r>
    <x v="7"/>
    <x v="112"/>
    <x v="13"/>
    <n v="1"/>
  </r>
  <r>
    <x v="7"/>
    <x v="112"/>
    <x v="14"/>
    <n v="15"/>
  </r>
  <r>
    <x v="7"/>
    <x v="112"/>
    <x v="6"/>
    <n v="10"/>
  </r>
  <r>
    <x v="7"/>
    <x v="112"/>
    <x v="7"/>
    <n v="12237"/>
  </r>
  <r>
    <x v="7"/>
    <x v="112"/>
    <x v="17"/>
    <n v="1"/>
  </r>
  <r>
    <x v="7"/>
    <x v="112"/>
    <x v="8"/>
    <n v="123"/>
  </r>
  <r>
    <x v="7"/>
    <x v="112"/>
    <x v="9"/>
    <n v="10"/>
  </r>
  <r>
    <x v="7"/>
    <x v="112"/>
    <x v="10"/>
    <n v="9736"/>
  </r>
  <r>
    <x v="7"/>
    <x v="113"/>
    <x v="0"/>
    <n v="10"/>
  </r>
  <r>
    <x v="7"/>
    <x v="113"/>
    <x v="1"/>
    <n v="3"/>
  </r>
  <r>
    <x v="7"/>
    <x v="113"/>
    <x v="11"/>
    <n v="1"/>
  </r>
  <r>
    <x v="7"/>
    <x v="113"/>
    <x v="2"/>
    <n v="134"/>
  </r>
  <r>
    <x v="7"/>
    <x v="113"/>
    <x v="3"/>
    <n v="9"/>
  </r>
  <r>
    <x v="7"/>
    <x v="113"/>
    <x v="4"/>
    <n v="233"/>
  </r>
  <r>
    <x v="7"/>
    <x v="113"/>
    <x v="16"/>
    <n v="3"/>
  </r>
  <r>
    <x v="7"/>
    <x v="113"/>
    <x v="13"/>
    <n v="1"/>
  </r>
  <r>
    <x v="7"/>
    <x v="113"/>
    <x v="6"/>
    <n v="7"/>
  </r>
  <r>
    <x v="7"/>
    <x v="113"/>
    <x v="7"/>
    <n v="2555"/>
  </r>
  <r>
    <x v="7"/>
    <x v="113"/>
    <x v="8"/>
    <n v="144"/>
  </r>
  <r>
    <x v="7"/>
    <x v="113"/>
    <x v="9"/>
    <n v="1"/>
  </r>
  <r>
    <x v="7"/>
    <x v="113"/>
    <x v="10"/>
    <n v="114"/>
  </r>
  <r>
    <x v="7"/>
    <x v="114"/>
    <x v="0"/>
    <n v="9"/>
  </r>
  <r>
    <x v="7"/>
    <x v="114"/>
    <x v="15"/>
    <n v="1"/>
  </r>
  <r>
    <x v="7"/>
    <x v="114"/>
    <x v="1"/>
    <n v="1"/>
  </r>
  <r>
    <x v="7"/>
    <x v="114"/>
    <x v="2"/>
    <n v="38"/>
  </r>
  <r>
    <x v="7"/>
    <x v="114"/>
    <x v="3"/>
    <n v="17"/>
  </r>
  <r>
    <x v="7"/>
    <x v="114"/>
    <x v="4"/>
    <n v="3"/>
  </r>
  <r>
    <x v="7"/>
    <x v="114"/>
    <x v="16"/>
    <n v="5"/>
  </r>
  <r>
    <x v="7"/>
    <x v="114"/>
    <x v="5"/>
    <n v="8"/>
  </r>
  <r>
    <x v="7"/>
    <x v="114"/>
    <x v="20"/>
    <n v="1"/>
  </r>
  <r>
    <x v="7"/>
    <x v="114"/>
    <x v="13"/>
    <n v="6"/>
  </r>
  <r>
    <x v="7"/>
    <x v="114"/>
    <x v="6"/>
    <n v="12"/>
  </r>
  <r>
    <x v="7"/>
    <x v="114"/>
    <x v="7"/>
    <n v="5399"/>
  </r>
  <r>
    <x v="7"/>
    <x v="114"/>
    <x v="8"/>
    <n v="56"/>
  </r>
  <r>
    <x v="7"/>
    <x v="114"/>
    <x v="9"/>
    <n v="4"/>
  </r>
  <r>
    <x v="7"/>
    <x v="114"/>
    <x v="10"/>
    <n v="228"/>
  </r>
  <r>
    <x v="8"/>
    <x v="115"/>
    <x v="0"/>
    <n v="2568"/>
  </r>
  <r>
    <x v="8"/>
    <x v="115"/>
    <x v="15"/>
    <n v="352"/>
  </r>
  <r>
    <x v="8"/>
    <x v="115"/>
    <x v="18"/>
    <n v="137"/>
  </r>
  <r>
    <x v="8"/>
    <x v="115"/>
    <x v="19"/>
    <n v="2"/>
  </r>
  <r>
    <x v="8"/>
    <x v="115"/>
    <x v="1"/>
    <n v="6"/>
  </r>
  <r>
    <x v="8"/>
    <x v="115"/>
    <x v="11"/>
    <n v="828"/>
  </r>
  <r>
    <x v="8"/>
    <x v="115"/>
    <x v="2"/>
    <n v="88"/>
  </r>
  <r>
    <x v="8"/>
    <x v="115"/>
    <x v="3"/>
    <n v="1158"/>
  </r>
  <r>
    <x v="8"/>
    <x v="115"/>
    <x v="4"/>
    <n v="438"/>
  </r>
  <r>
    <x v="8"/>
    <x v="115"/>
    <x v="16"/>
    <n v="18"/>
  </r>
  <r>
    <x v="8"/>
    <x v="115"/>
    <x v="12"/>
    <n v="79"/>
  </r>
  <r>
    <x v="8"/>
    <x v="115"/>
    <x v="5"/>
    <n v="4567"/>
  </r>
  <r>
    <x v="8"/>
    <x v="115"/>
    <x v="13"/>
    <n v="844"/>
  </r>
  <r>
    <x v="8"/>
    <x v="115"/>
    <x v="23"/>
    <n v="1"/>
  </r>
  <r>
    <x v="8"/>
    <x v="115"/>
    <x v="14"/>
    <n v="8"/>
  </r>
  <r>
    <x v="8"/>
    <x v="115"/>
    <x v="6"/>
    <n v="4"/>
  </r>
  <r>
    <x v="8"/>
    <x v="115"/>
    <x v="7"/>
    <n v="457458"/>
  </r>
  <r>
    <x v="8"/>
    <x v="115"/>
    <x v="17"/>
    <n v="3"/>
  </r>
  <r>
    <x v="8"/>
    <x v="115"/>
    <x v="8"/>
    <n v="14"/>
  </r>
  <r>
    <x v="8"/>
    <x v="115"/>
    <x v="9"/>
    <n v="1212"/>
  </r>
  <r>
    <x v="8"/>
    <x v="115"/>
    <x v="10"/>
    <n v="135661"/>
  </r>
  <r>
    <x v="8"/>
    <x v="116"/>
    <x v="0"/>
    <n v="23"/>
  </r>
  <r>
    <x v="8"/>
    <x v="116"/>
    <x v="15"/>
    <n v="2"/>
  </r>
  <r>
    <x v="8"/>
    <x v="116"/>
    <x v="18"/>
    <n v="1"/>
  </r>
  <r>
    <x v="8"/>
    <x v="116"/>
    <x v="11"/>
    <n v="31"/>
  </r>
  <r>
    <x v="8"/>
    <x v="116"/>
    <x v="2"/>
    <n v="149"/>
  </r>
  <r>
    <x v="8"/>
    <x v="116"/>
    <x v="3"/>
    <n v="27"/>
  </r>
  <r>
    <x v="8"/>
    <x v="116"/>
    <x v="4"/>
    <n v="3"/>
  </r>
  <r>
    <x v="8"/>
    <x v="116"/>
    <x v="16"/>
    <n v="2"/>
  </r>
  <r>
    <x v="8"/>
    <x v="116"/>
    <x v="12"/>
    <n v="2"/>
  </r>
  <r>
    <x v="8"/>
    <x v="116"/>
    <x v="5"/>
    <n v="75"/>
  </r>
  <r>
    <x v="8"/>
    <x v="116"/>
    <x v="13"/>
    <n v="3"/>
  </r>
  <r>
    <x v="8"/>
    <x v="116"/>
    <x v="14"/>
    <n v="1"/>
  </r>
  <r>
    <x v="8"/>
    <x v="116"/>
    <x v="6"/>
    <n v="144"/>
  </r>
  <r>
    <x v="8"/>
    <x v="116"/>
    <x v="7"/>
    <n v="14558"/>
  </r>
  <r>
    <x v="8"/>
    <x v="116"/>
    <x v="17"/>
    <n v="2"/>
  </r>
  <r>
    <x v="8"/>
    <x v="116"/>
    <x v="8"/>
    <n v="302"/>
  </r>
  <r>
    <x v="8"/>
    <x v="116"/>
    <x v="9"/>
    <n v="4"/>
  </r>
  <r>
    <x v="8"/>
    <x v="116"/>
    <x v="10"/>
    <n v="2029"/>
  </r>
  <r>
    <x v="8"/>
    <x v="117"/>
    <x v="0"/>
    <n v="133"/>
  </r>
  <r>
    <x v="8"/>
    <x v="117"/>
    <x v="15"/>
    <n v="33"/>
  </r>
  <r>
    <x v="8"/>
    <x v="117"/>
    <x v="18"/>
    <n v="45"/>
  </r>
  <r>
    <x v="8"/>
    <x v="117"/>
    <x v="19"/>
    <n v="2"/>
  </r>
  <r>
    <x v="8"/>
    <x v="117"/>
    <x v="1"/>
    <n v="4"/>
  </r>
  <r>
    <x v="8"/>
    <x v="117"/>
    <x v="11"/>
    <n v="29"/>
  </r>
  <r>
    <x v="8"/>
    <x v="117"/>
    <x v="2"/>
    <n v="854"/>
  </r>
  <r>
    <x v="8"/>
    <x v="117"/>
    <x v="3"/>
    <n v="56"/>
  </r>
  <r>
    <x v="8"/>
    <x v="117"/>
    <x v="4"/>
    <n v="12"/>
  </r>
  <r>
    <x v="8"/>
    <x v="117"/>
    <x v="16"/>
    <n v="3"/>
  </r>
  <r>
    <x v="8"/>
    <x v="117"/>
    <x v="12"/>
    <n v="124"/>
  </r>
  <r>
    <x v="8"/>
    <x v="117"/>
    <x v="5"/>
    <n v="354"/>
  </r>
  <r>
    <x v="8"/>
    <x v="117"/>
    <x v="13"/>
    <n v="120"/>
  </r>
  <r>
    <x v="8"/>
    <x v="117"/>
    <x v="14"/>
    <n v="2"/>
  </r>
  <r>
    <x v="8"/>
    <x v="117"/>
    <x v="6"/>
    <n v="19"/>
  </r>
  <r>
    <x v="8"/>
    <x v="117"/>
    <x v="7"/>
    <n v="77770"/>
  </r>
  <r>
    <x v="8"/>
    <x v="117"/>
    <x v="17"/>
    <n v="3"/>
  </r>
  <r>
    <x v="8"/>
    <x v="117"/>
    <x v="8"/>
    <n v="113"/>
  </r>
  <r>
    <x v="8"/>
    <x v="117"/>
    <x v="9"/>
    <n v="121"/>
  </r>
  <r>
    <x v="8"/>
    <x v="117"/>
    <x v="10"/>
    <n v="10834"/>
  </r>
  <r>
    <x v="8"/>
    <x v="118"/>
    <x v="0"/>
    <n v="25"/>
  </r>
  <r>
    <x v="8"/>
    <x v="118"/>
    <x v="15"/>
    <n v="9"/>
  </r>
  <r>
    <x v="8"/>
    <x v="118"/>
    <x v="18"/>
    <n v="3"/>
  </r>
  <r>
    <x v="8"/>
    <x v="118"/>
    <x v="1"/>
    <n v="1"/>
  </r>
  <r>
    <x v="8"/>
    <x v="118"/>
    <x v="11"/>
    <n v="6"/>
  </r>
  <r>
    <x v="8"/>
    <x v="118"/>
    <x v="2"/>
    <n v="28"/>
  </r>
  <r>
    <x v="8"/>
    <x v="118"/>
    <x v="3"/>
    <n v="26"/>
  </r>
  <r>
    <x v="8"/>
    <x v="118"/>
    <x v="4"/>
    <n v="2"/>
  </r>
  <r>
    <x v="8"/>
    <x v="118"/>
    <x v="16"/>
    <n v="1"/>
  </r>
  <r>
    <x v="8"/>
    <x v="118"/>
    <x v="12"/>
    <n v="3"/>
  </r>
  <r>
    <x v="8"/>
    <x v="118"/>
    <x v="5"/>
    <n v="128"/>
  </r>
  <r>
    <x v="8"/>
    <x v="118"/>
    <x v="13"/>
    <n v="10"/>
  </r>
  <r>
    <x v="8"/>
    <x v="118"/>
    <x v="14"/>
    <n v="1"/>
  </r>
  <r>
    <x v="8"/>
    <x v="118"/>
    <x v="6"/>
    <n v="6"/>
  </r>
  <r>
    <x v="8"/>
    <x v="118"/>
    <x v="7"/>
    <n v="13797"/>
  </r>
  <r>
    <x v="8"/>
    <x v="118"/>
    <x v="8"/>
    <n v="10"/>
  </r>
  <r>
    <x v="8"/>
    <x v="118"/>
    <x v="9"/>
    <n v="10"/>
  </r>
  <r>
    <x v="8"/>
    <x v="118"/>
    <x v="10"/>
    <n v="858"/>
  </r>
  <r>
    <x v="8"/>
    <x v="119"/>
    <x v="0"/>
    <n v="133"/>
  </r>
  <r>
    <x v="8"/>
    <x v="119"/>
    <x v="15"/>
    <n v="17"/>
  </r>
  <r>
    <x v="8"/>
    <x v="119"/>
    <x v="19"/>
    <n v="4"/>
  </r>
  <r>
    <x v="8"/>
    <x v="119"/>
    <x v="1"/>
    <n v="1"/>
  </r>
  <r>
    <x v="8"/>
    <x v="119"/>
    <x v="11"/>
    <n v="4"/>
  </r>
  <r>
    <x v="8"/>
    <x v="119"/>
    <x v="2"/>
    <n v="129"/>
  </r>
  <r>
    <x v="8"/>
    <x v="119"/>
    <x v="3"/>
    <n v="51"/>
  </r>
  <r>
    <x v="8"/>
    <x v="119"/>
    <x v="4"/>
    <n v="2"/>
  </r>
  <r>
    <x v="8"/>
    <x v="119"/>
    <x v="16"/>
    <n v="2"/>
  </r>
  <r>
    <x v="8"/>
    <x v="119"/>
    <x v="12"/>
    <n v="5"/>
  </r>
  <r>
    <x v="8"/>
    <x v="119"/>
    <x v="5"/>
    <n v="170"/>
  </r>
  <r>
    <x v="8"/>
    <x v="119"/>
    <x v="13"/>
    <n v="6"/>
  </r>
  <r>
    <x v="8"/>
    <x v="119"/>
    <x v="6"/>
    <n v="39"/>
  </r>
  <r>
    <x v="8"/>
    <x v="119"/>
    <x v="7"/>
    <n v="13946"/>
  </r>
  <r>
    <x v="8"/>
    <x v="119"/>
    <x v="17"/>
    <n v="1"/>
  </r>
  <r>
    <x v="8"/>
    <x v="119"/>
    <x v="8"/>
    <n v="138"/>
  </r>
  <r>
    <x v="8"/>
    <x v="119"/>
    <x v="9"/>
    <n v="19"/>
  </r>
  <r>
    <x v="8"/>
    <x v="119"/>
    <x v="10"/>
    <n v="1260"/>
  </r>
  <r>
    <x v="8"/>
    <x v="120"/>
    <x v="0"/>
    <n v="290"/>
  </r>
  <r>
    <x v="8"/>
    <x v="120"/>
    <x v="15"/>
    <n v="32"/>
  </r>
  <r>
    <x v="8"/>
    <x v="120"/>
    <x v="18"/>
    <n v="16"/>
  </r>
  <r>
    <x v="8"/>
    <x v="120"/>
    <x v="1"/>
    <n v="55"/>
  </r>
  <r>
    <x v="8"/>
    <x v="120"/>
    <x v="11"/>
    <n v="26"/>
  </r>
  <r>
    <x v="8"/>
    <x v="120"/>
    <x v="2"/>
    <n v="6"/>
  </r>
  <r>
    <x v="8"/>
    <x v="120"/>
    <x v="3"/>
    <n v="184"/>
  </r>
  <r>
    <x v="8"/>
    <x v="120"/>
    <x v="4"/>
    <n v="15"/>
  </r>
  <r>
    <x v="8"/>
    <x v="120"/>
    <x v="16"/>
    <n v="11"/>
  </r>
  <r>
    <x v="8"/>
    <x v="120"/>
    <x v="12"/>
    <n v="4"/>
  </r>
  <r>
    <x v="8"/>
    <x v="120"/>
    <x v="5"/>
    <n v="99"/>
  </r>
  <r>
    <x v="8"/>
    <x v="120"/>
    <x v="13"/>
    <n v="28"/>
  </r>
  <r>
    <x v="8"/>
    <x v="120"/>
    <x v="7"/>
    <n v="13644"/>
  </r>
  <r>
    <x v="8"/>
    <x v="120"/>
    <x v="17"/>
    <n v="2"/>
  </r>
  <r>
    <x v="8"/>
    <x v="120"/>
    <x v="8"/>
    <n v="1"/>
  </r>
  <r>
    <x v="8"/>
    <x v="120"/>
    <x v="9"/>
    <n v="15"/>
  </r>
  <r>
    <x v="8"/>
    <x v="120"/>
    <x v="10"/>
    <n v="1425"/>
  </r>
  <r>
    <x v="8"/>
    <x v="121"/>
    <x v="0"/>
    <n v="53"/>
  </r>
  <r>
    <x v="8"/>
    <x v="121"/>
    <x v="15"/>
    <n v="23"/>
  </r>
  <r>
    <x v="8"/>
    <x v="121"/>
    <x v="11"/>
    <n v="1"/>
  </r>
  <r>
    <x v="8"/>
    <x v="121"/>
    <x v="2"/>
    <n v="62"/>
  </r>
  <r>
    <x v="8"/>
    <x v="121"/>
    <x v="3"/>
    <n v="79"/>
  </r>
  <r>
    <x v="8"/>
    <x v="121"/>
    <x v="4"/>
    <n v="8"/>
  </r>
  <r>
    <x v="8"/>
    <x v="121"/>
    <x v="12"/>
    <n v="3"/>
  </r>
  <r>
    <x v="8"/>
    <x v="121"/>
    <x v="5"/>
    <n v="397"/>
  </r>
  <r>
    <x v="8"/>
    <x v="121"/>
    <x v="13"/>
    <n v="1"/>
  </r>
  <r>
    <x v="8"/>
    <x v="121"/>
    <x v="6"/>
    <n v="41"/>
  </r>
  <r>
    <x v="8"/>
    <x v="121"/>
    <x v="7"/>
    <n v="11399"/>
  </r>
  <r>
    <x v="8"/>
    <x v="121"/>
    <x v="8"/>
    <n v="114"/>
  </r>
  <r>
    <x v="8"/>
    <x v="121"/>
    <x v="9"/>
    <n v="5"/>
  </r>
  <r>
    <x v="8"/>
    <x v="121"/>
    <x v="10"/>
    <n v="670"/>
  </r>
  <r>
    <x v="8"/>
    <x v="122"/>
    <x v="0"/>
    <n v="159"/>
  </r>
  <r>
    <x v="8"/>
    <x v="122"/>
    <x v="15"/>
    <n v="30"/>
  </r>
  <r>
    <x v="8"/>
    <x v="122"/>
    <x v="18"/>
    <n v="20"/>
  </r>
  <r>
    <x v="8"/>
    <x v="122"/>
    <x v="19"/>
    <n v="7"/>
  </r>
  <r>
    <x v="8"/>
    <x v="122"/>
    <x v="1"/>
    <n v="19"/>
  </r>
  <r>
    <x v="8"/>
    <x v="122"/>
    <x v="11"/>
    <n v="226"/>
  </r>
  <r>
    <x v="8"/>
    <x v="122"/>
    <x v="2"/>
    <n v="241"/>
  </r>
  <r>
    <x v="8"/>
    <x v="122"/>
    <x v="3"/>
    <n v="73"/>
  </r>
  <r>
    <x v="8"/>
    <x v="122"/>
    <x v="4"/>
    <n v="31"/>
  </r>
  <r>
    <x v="8"/>
    <x v="122"/>
    <x v="16"/>
    <n v="3"/>
  </r>
  <r>
    <x v="8"/>
    <x v="122"/>
    <x v="12"/>
    <n v="18"/>
  </r>
  <r>
    <x v="8"/>
    <x v="122"/>
    <x v="5"/>
    <n v="249"/>
  </r>
  <r>
    <x v="8"/>
    <x v="122"/>
    <x v="13"/>
    <n v="55"/>
  </r>
  <r>
    <x v="8"/>
    <x v="122"/>
    <x v="14"/>
    <n v="14"/>
  </r>
  <r>
    <x v="8"/>
    <x v="122"/>
    <x v="6"/>
    <n v="42"/>
  </r>
  <r>
    <x v="8"/>
    <x v="122"/>
    <x v="7"/>
    <n v="33602"/>
  </r>
  <r>
    <x v="8"/>
    <x v="122"/>
    <x v="8"/>
    <n v="200"/>
  </r>
  <r>
    <x v="8"/>
    <x v="122"/>
    <x v="9"/>
    <n v="29"/>
  </r>
  <r>
    <x v="8"/>
    <x v="122"/>
    <x v="10"/>
    <n v="4949"/>
  </r>
  <r>
    <x v="8"/>
    <x v="123"/>
    <x v="0"/>
    <n v="69"/>
  </r>
  <r>
    <x v="8"/>
    <x v="123"/>
    <x v="15"/>
    <n v="4"/>
  </r>
  <r>
    <x v="8"/>
    <x v="123"/>
    <x v="18"/>
    <n v="6"/>
  </r>
  <r>
    <x v="8"/>
    <x v="123"/>
    <x v="1"/>
    <n v="1"/>
  </r>
  <r>
    <x v="8"/>
    <x v="123"/>
    <x v="11"/>
    <n v="1"/>
  </r>
  <r>
    <x v="8"/>
    <x v="123"/>
    <x v="2"/>
    <n v="231"/>
  </r>
  <r>
    <x v="8"/>
    <x v="123"/>
    <x v="3"/>
    <n v="122"/>
  </r>
  <r>
    <x v="8"/>
    <x v="123"/>
    <x v="4"/>
    <n v="1"/>
  </r>
  <r>
    <x v="8"/>
    <x v="123"/>
    <x v="12"/>
    <n v="62"/>
  </r>
  <r>
    <x v="8"/>
    <x v="123"/>
    <x v="5"/>
    <n v="69"/>
  </r>
  <r>
    <x v="8"/>
    <x v="123"/>
    <x v="13"/>
    <n v="12"/>
  </r>
  <r>
    <x v="8"/>
    <x v="123"/>
    <x v="6"/>
    <n v="25"/>
  </r>
  <r>
    <x v="8"/>
    <x v="123"/>
    <x v="7"/>
    <n v="7360"/>
  </r>
  <r>
    <x v="8"/>
    <x v="123"/>
    <x v="8"/>
    <n v="119"/>
  </r>
  <r>
    <x v="8"/>
    <x v="123"/>
    <x v="9"/>
    <n v="2"/>
  </r>
  <r>
    <x v="8"/>
    <x v="123"/>
    <x v="10"/>
    <n v="871"/>
  </r>
  <r>
    <x v="8"/>
    <x v="124"/>
    <x v="0"/>
    <n v="50"/>
  </r>
  <r>
    <x v="8"/>
    <x v="124"/>
    <x v="15"/>
    <n v="6"/>
  </r>
  <r>
    <x v="8"/>
    <x v="124"/>
    <x v="18"/>
    <n v="37"/>
  </r>
  <r>
    <x v="8"/>
    <x v="124"/>
    <x v="1"/>
    <n v="43"/>
  </r>
  <r>
    <x v="8"/>
    <x v="124"/>
    <x v="11"/>
    <n v="2"/>
  </r>
  <r>
    <x v="8"/>
    <x v="124"/>
    <x v="2"/>
    <n v="6"/>
  </r>
  <r>
    <x v="8"/>
    <x v="124"/>
    <x v="3"/>
    <n v="6"/>
  </r>
  <r>
    <x v="8"/>
    <x v="124"/>
    <x v="4"/>
    <n v="7"/>
  </r>
  <r>
    <x v="8"/>
    <x v="124"/>
    <x v="16"/>
    <n v="7"/>
  </r>
  <r>
    <x v="8"/>
    <x v="124"/>
    <x v="5"/>
    <n v="24"/>
  </r>
  <r>
    <x v="8"/>
    <x v="124"/>
    <x v="13"/>
    <n v="9"/>
  </r>
  <r>
    <x v="8"/>
    <x v="124"/>
    <x v="6"/>
    <n v="6"/>
  </r>
  <r>
    <x v="8"/>
    <x v="124"/>
    <x v="7"/>
    <n v="4882"/>
  </r>
  <r>
    <x v="8"/>
    <x v="124"/>
    <x v="8"/>
    <n v="39"/>
  </r>
  <r>
    <x v="8"/>
    <x v="124"/>
    <x v="9"/>
    <n v="1"/>
  </r>
  <r>
    <x v="8"/>
    <x v="124"/>
    <x v="10"/>
    <n v="550"/>
  </r>
  <r>
    <x v="9"/>
    <x v="125"/>
    <x v="24"/>
    <m/>
  </r>
  <r>
    <x v="9"/>
    <x v="125"/>
    <x v="24"/>
    <m/>
  </r>
  <r>
    <x v="9"/>
    <x v="125"/>
    <x v="24"/>
    <m/>
  </r>
  <r>
    <x v="9"/>
    <x v="125"/>
    <x v="24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250">
  <r>
    <x v="0"/>
    <x v="0"/>
    <n v="1011648"/>
  </r>
  <r>
    <x v="0"/>
    <x v="1"/>
    <n v="915583"/>
  </r>
  <r>
    <x v="1"/>
    <x v="0"/>
    <n v="1200"/>
  </r>
  <r>
    <x v="1"/>
    <x v="1"/>
    <n v="1253"/>
  </r>
  <r>
    <x v="2"/>
    <x v="0"/>
    <n v="197"/>
  </r>
  <r>
    <x v="2"/>
    <x v="1"/>
    <n v="146"/>
  </r>
  <r>
    <x v="3"/>
    <x v="0"/>
    <n v="265"/>
  </r>
  <r>
    <x v="3"/>
    <x v="1"/>
    <n v="269"/>
  </r>
  <r>
    <x v="4"/>
    <x v="0"/>
    <n v="6494"/>
  </r>
  <r>
    <x v="4"/>
    <x v="1"/>
    <n v="7237"/>
  </r>
  <r>
    <x v="5"/>
    <x v="0"/>
    <n v="1940"/>
  </r>
  <r>
    <x v="5"/>
    <x v="1"/>
    <n v="2541"/>
  </r>
  <r>
    <x v="6"/>
    <x v="0"/>
    <n v="4058"/>
  </r>
  <r>
    <x v="6"/>
    <x v="1"/>
    <n v="4241"/>
  </r>
  <r>
    <x v="7"/>
    <x v="0"/>
    <n v="622"/>
  </r>
  <r>
    <x v="7"/>
    <x v="1"/>
    <n v="850"/>
  </r>
  <r>
    <x v="8"/>
    <x v="0"/>
    <n v="439"/>
  </r>
  <r>
    <x v="8"/>
    <x v="1"/>
    <n v="632"/>
  </r>
  <r>
    <x v="9"/>
    <x v="0"/>
    <n v="728"/>
  </r>
  <r>
    <x v="9"/>
    <x v="1"/>
    <n v="923"/>
  </r>
  <r>
    <x v="10"/>
    <x v="0"/>
    <n v="4293"/>
  </r>
  <r>
    <x v="10"/>
    <x v="1"/>
    <n v="4491"/>
  </r>
  <r>
    <x v="11"/>
    <x v="0"/>
    <n v="574"/>
  </r>
  <r>
    <x v="11"/>
    <x v="1"/>
    <n v="678"/>
  </r>
  <r>
    <x v="12"/>
    <x v="0"/>
    <n v="41697"/>
  </r>
  <r>
    <x v="12"/>
    <x v="1"/>
    <n v="44188"/>
  </r>
  <r>
    <x v="13"/>
    <x v="0"/>
    <n v="1723"/>
  </r>
  <r>
    <x v="13"/>
    <x v="1"/>
    <n v="2006"/>
  </r>
  <r>
    <x v="14"/>
    <x v="0"/>
    <n v="226"/>
  </r>
  <r>
    <x v="14"/>
    <x v="1"/>
    <n v="272"/>
  </r>
  <r>
    <x v="15"/>
    <x v="0"/>
    <n v="588"/>
  </r>
  <r>
    <x v="15"/>
    <x v="1"/>
    <n v="625"/>
  </r>
  <r>
    <x v="16"/>
    <x v="0"/>
    <n v="10657"/>
  </r>
  <r>
    <x v="16"/>
    <x v="1"/>
    <n v="11148"/>
  </r>
  <r>
    <x v="17"/>
    <x v="0"/>
    <n v="525"/>
  </r>
  <r>
    <x v="17"/>
    <x v="1"/>
    <n v="524"/>
  </r>
  <r>
    <x v="18"/>
    <x v="0"/>
    <n v="162107"/>
  </r>
  <r>
    <x v="18"/>
    <x v="1"/>
    <n v="145785"/>
  </r>
  <r>
    <x v="19"/>
    <x v="0"/>
    <n v="410"/>
  </r>
  <r>
    <x v="19"/>
    <x v="1"/>
    <n v="405"/>
  </r>
  <r>
    <x v="20"/>
    <x v="0"/>
    <n v="596"/>
  </r>
  <r>
    <x v="20"/>
    <x v="1"/>
    <n v="592"/>
  </r>
  <r>
    <x v="21"/>
    <x v="0"/>
    <n v="3622"/>
  </r>
  <r>
    <x v="21"/>
    <x v="1"/>
    <n v="3732"/>
  </r>
  <r>
    <x v="22"/>
    <x v="0"/>
    <n v="372"/>
  </r>
  <r>
    <x v="22"/>
    <x v="1"/>
    <n v="442"/>
  </r>
  <r>
    <x v="23"/>
    <x v="0"/>
    <n v="826"/>
  </r>
  <r>
    <x v="23"/>
    <x v="1"/>
    <n v="1088"/>
  </r>
  <r>
    <x v="24"/>
    <x v="0"/>
    <n v="510"/>
  </r>
  <r>
    <x v="24"/>
    <x v="1"/>
    <n v="593"/>
  </r>
  <r>
    <x v="25"/>
    <x v="0"/>
    <n v="284"/>
  </r>
  <r>
    <x v="25"/>
    <x v="1"/>
    <n v="260"/>
  </r>
  <r>
    <x v="26"/>
    <x v="0"/>
    <n v="36704"/>
  </r>
  <r>
    <x v="26"/>
    <x v="1"/>
    <n v="34961"/>
  </r>
  <r>
    <x v="27"/>
    <x v="0"/>
    <n v="287"/>
  </r>
  <r>
    <x v="27"/>
    <x v="1"/>
    <n v="319"/>
  </r>
  <r>
    <x v="28"/>
    <x v="0"/>
    <n v="767"/>
  </r>
  <r>
    <x v="28"/>
    <x v="1"/>
    <n v="851"/>
  </r>
  <r>
    <x v="29"/>
    <x v="0"/>
    <n v="423"/>
  </r>
  <r>
    <x v="29"/>
    <x v="1"/>
    <n v="443"/>
  </r>
  <r>
    <x v="30"/>
    <x v="0"/>
    <n v="340"/>
  </r>
  <r>
    <x v="30"/>
    <x v="1"/>
    <n v="321"/>
  </r>
  <r>
    <x v="31"/>
    <x v="0"/>
    <n v="11721"/>
  </r>
  <r>
    <x v="31"/>
    <x v="1"/>
    <n v="12984"/>
  </r>
  <r>
    <x v="32"/>
    <x v="0"/>
    <n v="11253"/>
  </r>
  <r>
    <x v="32"/>
    <x v="1"/>
    <n v="11456"/>
  </r>
  <r>
    <x v="33"/>
    <x v="0"/>
    <n v="543"/>
  </r>
  <r>
    <x v="33"/>
    <x v="1"/>
    <n v="590"/>
  </r>
  <r>
    <x v="34"/>
    <x v="0"/>
    <n v="12464"/>
  </r>
  <r>
    <x v="34"/>
    <x v="1"/>
    <n v="13687"/>
  </r>
  <r>
    <x v="35"/>
    <x v="0"/>
    <n v="13806"/>
  </r>
  <r>
    <x v="35"/>
    <x v="1"/>
    <n v="15549"/>
  </r>
  <r>
    <x v="36"/>
    <x v="0"/>
    <n v="1283"/>
  </r>
  <r>
    <x v="36"/>
    <x v="1"/>
    <n v="1471"/>
  </r>
  <r>
    <x v="37"/>
    <x v="0"/>
    <n v="1151"/>
  </r>
  <r>
    <x v="37"/>
    <x v="1"/>
    <n v="1246"/>
  </r>
  <r>
    <x v="38"/>
    <x v="0"/>
    <n v="298"/>
  </r>
  <r>
    <x v="38"/>
    <x v="1"/>
    <n v="324"/>
  </r>
  <r>
    <x v="39"/>
    <x v="0"/>
    <n v="1597"/>
  </r>
  <r>
    <x v="39"/>
    <x v="1"/>
    <n v="1628"/>
  </r>
  <r>
    <x v="40"/>
    <x v="0"/>
    <n v="22347"/>
  </r>
  <r>
    <x v="40"/>
    <x v="1"/>
    <n v="21064"/>
  </r>
  <r>
    <x v="41"/>
    <x v="0"/>
    <n v="845"/>
  </r>
  <r>
    <x v="41"/>
    <x v="1"/>
    <n v="889"/>
  </r>
  <r>
    <x v="42"/>
    <x v="0"/>
    <n v="6484"/>
  </r>
  <r>
    <x v="42"/>
    <x v="1"/>
    <n v="6094"/>
  </r>
  <r>
    <x v="43"/>
    <x v="0"/>
    <n v="847"/>
  </r>
  <r>
    <x v="43"/>
    <x v="1"/>
    <n v="1008"/>
  </r>
  <r>
    <x v="44"/>
    <x v="0"/>
    <n v="4259"/>
  </r>
  <r>
    <x v="44"/>
    <x v="1"/>
    <n v="4593"/>
  </r>
  <r>
    <x v="45"/>
    <x v="0"/>
    <n v="2923"/>
  </r>
  <r>
    <x v="45"/>
    <x v="1"/>
    <n v="3222"/>
  </r>
  <r>
    <x v="46"/>
    <x v="0"/>
    <n v="83820"/>
  </r>
  <r>
    <x v="46"/>
    <x v="1"/>
    <n v="70818"/>
  </r>
  <r>
    <x v="47"/>
    <x v="0"/>
    <n v="3321"/>
  </r>
  <r>
    <x v="47"/>
    <x v="1"/>
    <n v="3759"/>
  </r>
  <r>
    <x v="48"/>
    <x v="0"/>
    <n v="1314"/>
  </r>
  <r>
    <x v="48"/>
    <x v="1"/>
    <n v="1305"/>
  </r>
  <r>
    <x v="49"/>
    <x v="0"/>
    <n v="329"/>
  </r>
  <r>
    <x v="49"/>
    <x v="1"/>
    <n v="434"/>
  </r>
  <r>
    <x v="50"/>
    <x v="0"/>
    <n v="16962"/>
  </r>
  <r>
    <x v="50"/>
    <x v="1"/>
    <n v="16960"/>
  </r>
  <r>
    <x v="51"/>
    <x v="0"/>
    <n v="1047"/>
  </r>
  <r>
    <x v="51"/>
    <x v="1"/>
    <n v="1231"/>
  </r>
  <r>
    <x v="52"/>
    <x v="0"/>
    <n v="792"/>
  </r>
  <r>
    <x v="52"/>
    <x v="1"/>
    <n v="800"/>
  </r>
  <r>
    <x v="53"/>
    <x v="0"/>
    <n v="588"/>
  </r>
  <r>
    <x v="53"/>
    <x v="1"/>
    <n v="737"/>
  </r>
  <r>
    <x v="54"/>
    <x v="0"/>
    <n v="12006"/>
  </r>
  <r>
    <x v="54"/>
    <x v="1"/>
    <n v="12122"/>
  </r>
  <r>
    <x v="55"/>
    <x v="0"/>
    <n v="1291"/>
  </r>
  <r>
    <x v="55"/>
    <x v="1"/>
    <n v="1253"/>
  </r>
  <r>
    <x v="56"/>
    <x v="0"/>
    <n v="374"/>
  </r>
  <r>
    <x v="56"/>
    <x v="1"/>
    <n v="513"/>
  </r>
  <r>
    <x v="57"/>
    <x v="0"/>
    <n v="481"/>
  </r>
  <r>
    <x v="57"/>
    <x v="1"/>
    <n v="547"/>
  </r>
  <r>
    <x v="58"/>
    <x v="0"/>
    <n v="139501"/>
  </r>
  <r>
    <x v="58"/>
    <x v="1"/>
    <n v="127465"/>
  </r>
  <r>
    <x v="59"/>
    <x v="0"/>
    <n v="1029"/>
  </r>
  <r>
    <x v="59"/>
    <x v="1"/>
    <n v="1450"/>
  </r>
  <r>
    <x v="60"/>
    <x v="0"/>
    <n v="1689"/>
  </r>
  <r>
    <x v="60"/>
    <x v="1"/>
    <n v="1659"/>
  </r>
  <r>
    <x v="61"/>
    <x v="0"/>
    <n v="1680"/>
  </r>
  <r>
    <x v="61"/>
    <x v="1"/>
    <n v="1987"/>
  </r>
  <r>
    <x v="62"/>
    <x v="0"/>
    <n v="28088"/>
  </r>
  <r>
    <x v="62"/>
    <x v="1"/>
    <n v="27409"/>
  </r>
  <r>
    <x v="63"/>
    <x v="0"/>
    <n v="4246"/>
  </r>
  <r>
    <x v="63"/>
    <x v="1"/>
    <n v="3917"/>
  </r>
  <r>
    <x v="64"/>
    <x v="0"/>
    <n v="1434"/>
  </r>
  <r>
    <x v="64"/>
    <x v="1"/>
    <n v="1963"/>
  </r>
  <r>
    <x v="65"/>
    <x v="0"/>
    <n v="4833"/>
  </r>
  <r>
    <x v="65"/>
    <x v="1"/>
    <n v="4994"/>
  </r>
  <r>
    <x v="66"/>
    <x v="0"/>
    <n v="578"/>
  </r>
  <r>
    <x v="66"/>
    <x v="1"/>
    <n v="606"/>
  </r>
  <r>
    <x v="67"/>
    <x v="0"/>
    <n v="751"/>
  </r>
  <r>
    <x v="67"/>
    <x v="1"/>
    <n v="912"/>
  </r>
  <r>
    <x v="68"/>
    <x v="0"/>
    <n v="17376"/>
  </r>
  <r>
    <x v="68"/>
    <x v="1"/>
    <n v="17460"/>
  </r>
  <r>
    <x v="69"/>
    <x v="0"/>
    <n v="411"/>
  </r>
  <r>
    <x v="69"/>
    <x v="1"/>
    <n v="446"/>
  </r>
  <r>
    <x v="70"/>
    <x v="0"/>
    <n v="114"/>
  </r>
  <r>
    <x v="70"/>
    <x v="1"/>
    <n v="125"/>
  </r>
  <r>
    <x v="71"/>
    <x v="0"/>
    <n v="950"/>
  </r>
  <r>
    <x v="71"/>
    <x v="1"/>
    <n v="1106"/>
  </r>
  <r>
    <x v="72"/>
    <x v="0"/>
    <n v="346"/>
  </r>
  <r>
    <x v="72"/>
    <x v="1"/>
    <n v="347"/>
  </r>
  <r>
    <x v="73"/>
    <x v="0"/>
    <n v="2043"/>
  </r>
  <r>
    <x v="73"/>
    <x v="1"/>
    <n v="2228"/>
  </r>
  <r>
    <x v="74"/>
    <x v="0"/>
    <n v="622"/>
  </r>
  <r>
    <x v="74"/>
    <x v="1"/>
    <n v="597"/>
  </r>
  <r>
    <x v="75"/>
    <x v="0"/>
    <n v="89"/>
  </r>
  <r>
    <x v="75"/>
    <x v="1"/>
    <n v="112"/>
  </r>
  <r>
    <x v="76"/>
    <x v="0"/>
    <n v="2363"/>
  </r>
  <r>
    <x v="76"/>
    <x v="1"/>
    <n v="2390"/>
  </r>
  <r>
    <x v="77"/>
    <x v="0"/>
    <n v="291"/>
  </r>
  <r>
    <x v="77"/>
    <x v="1"/>
    <n v="301"/>
  </r>
  <r>
    <x v="78"/>
    <x v="0"/>
    <n v="573"/>
  </r>
  <r>
    <x v="78"/>
    <x v="1"/>
    <n v="619"/>
  </r>
  <r>
    <x v="79"/>
    <x v="0"/>
    <n v="7399"/>
  </r>
  <r>
    <x v="79"/>
    <x v="1"/>
    <n v="9128"/>
  </r>
  <r>
    <x v="80"/>
    <x v="0"/>
    <n v="1424"/>
  </r>
  <r>
    <x v="80"/>
    <x v="1"/>
    <n v="1759"/>
  </r>
  <r>
    <x v="81"/>
    <x v="0"/>
    <n v="1245"/>
  </r>
  <r>
    <x v="81"/>
    <x v="1"/>
    <n v="1985"/>
  </r>
  <r>
    <x v="82"/>
    <x v="0"/>
    <n v="1710"/>
  </r>
  <r>
    <x v="82"/>
    <x v="1"/>
    <n v="2571"/>
  </r>
  <r>
    <x v="83"/>
    <x v="0"/>
    <n v="3260"/>
  </r>
  <r>
    <x v="83"/>
    <x v="1"/>
    <n v="3421"/>
  </r>
  <r>
    <x v="84"/>
    <x v="0"/>
    <n v="70782"/>
  </r>
  <r>
    <x v="84"/>
    <x v="1"/>
    <n v="69445"/>
  </r>
  <r>
    <x v="85"/>
    <x v="0"/>
    <n v="358"/>
  </r>
  <r>
    <x v="85"/>
    <x v="1"/>
    <n v="446"/>
  </r>
  <r>
    <x v="86"/>
    <x v="0"/>
    <n v="29207"/>
  </r>
  <r>
    <x v="86"/>
    <x v="1"/>
    <n v="25572"/>
  </r>
  <r>
    <x v="87"/>
    <x v="0"/>
    <n v="1010"/>
  </r>
  <r>
    <x v="87"/>
    <x v="1"/>
    <n v="1103"/>
  </r>
  <r>
    <x v="88"/>
    <x v="0"/>
    <n v="629"/>
  </r>
  <r>
    <x v="88"/>
    <x v="1"/>
    <n v="770"/>
  </r>
  <r>
    <x v="89"/>
    <x v="0"/>
    <n v="1177"/>
  </r>
  <r>
    <x v="89"/>
    <x v="1"/>
    <n v="1258"/>
  </r>
  <r>
    <x v="90"/>
    <x v="0"/>
    <n v="258"/>
  </r>
  <r>
    <x v="90"/>
    <x v="1"/>
    <n v="206"/>
  </r>
  <r>
    <x v="91"/>
    <x v="0"/>
    <n v="2124"/>
  </r>
  <r>
    <x v="91"/>
    <x v="1"/>
    <n v="2284"/>
  </r>
  <r>
    <x v="92"/>
    <x v="0"/>
    <n v="490"/>
  </r>
  <r>
    <x v="92"/>
    <x v="1"/>
    <n v="542"/>
  </r>
  <r>
    <x v="93"/>
    <x v="0"/>
    <n v="445"/>
  </r>
  <r>
    <x v="93"/>
    <x v="1"/>
    <n v="494"/>
  </r>
  <r>
    <x v="94"/>
    <x v="0"/>
    <n v="1449"/>
  </r>
  <r>
    <x v="94"/>
    <x v="1"/>
    <n v="1838"/>
  </r>
  <r>
    <x v="95"/>
    <x v="0"/>
    <n v="6720"/>
  </r>
  <r>
    <x v="95"/>
    <x v="1"/>
    <n v="7290"/>
  </r>
  <r>
    <x v="96"/>
    <x v="0"/>
    <n v="1175"/>
  </r>
  <r>
    <x v="96"/>
    <x v="1"/>
    <n v="1291"/>
  </r>
  <r>
    <x v="97"/>
    <x v="0"/>
    <n v="1525"/>
  </r>
  <r>
    <x v="97"/>
    <x v="1"/>
    <n v="1663"/>
  </r>
  <r>
    <x v="98"/>
    <x v="0"/>
    <n v="1448"/>
  </r>
  <r>
    <x v="98"/>
    <x v="1"/>
    <n v="1793"/>
  </r>
  <r>
    <x v="99"/>
    <x v="0"/>
    <n v="1004"/>
  </r>
  <r>
    <x v="99"/>
    <x v="1"/>
    <n v="1175"/>
  </r>
  <r>
    <x v="100"/>
    <x v="0"/>
    <n v="2996"/>
  </r>
  <r>
    <x v="100"/>
    <x v="1"/>
    <n v="3165"/>
  </r>
  <r>
    <x v="101"/>
    <x v="0"/>
    <n v="8785"/>
  </r>
  <r>
    <x v="101"/>
    <x v="1"/>
    <n v="9606"/>
  </r>
  <r>
    <x v="102"/>
    <x v="0"/>
    <n v="603"/>
  </r>
  <r>
    <x v="102"/>
    <x v="1"/>
    <n v="733"/>
  </r>
  <r>
    <x v="103"/>
    <x v="0"/>
    <n v="6242"/>
  </r>
  <r>
    <x v="103"/>
    <x v="1"/>
    <n v="5481"/>
  </r>
  <r>
    <x v="104"/>
    <x v="0"/>
    <n v="6019"/>
  </r>
  <r>
    <x v="104"/>
    <x v="1"/>
    <n v="7762"/>
  </r>
  <r>
    <x v="105"/>
    <x v="0"/>
    <n v="2775"/>
  </r>
  <r>
    <x v="105"/>
    <x v="1"/>
    <n v="3102"/>
  </r>
  <r>
    <x v="106"/>
    <x v="0"/>
    <n v="1285"/>
  </r>
  <r>
    <x v="106"/>
    <x v="1"/>
    <n v="1463"/>
  </r>
  <r>
    <x v="107"/>
    <x v="0"/>
    <n v="1960"/>
  </r>
  <r>
    <x v="107"/>
    <x v="1"/>
    <n v="2217"/>
  </r>
  <r>
    <x v="108"/>
    <x v="0"/>
    <n v="1121"/>
  </r>
  <r>
    <x v="108"/>
    <x v="1"/>
    <n v="1491"/>
  </r>
  <r>
    <x v="109"/>
    <x v="0"/>
    <n v="847"/>
  </r>
  <r>
    <x v="109"/>
    <x v="1"/>
    <n v="1082"/>
  </r>
  <r>
    <x v="110"/>
    <x v="0"/>
    <n v="1664"/>
  </r>
  <r>
    <x v="110"/>
    <x v="1"/>
    <n v="1836"/>
  </r>
  <r>
    <x v="111"/>
    <x v="0"/>
    <n v="432"/>
  </r>
  <r>
    <x v="111"/>
    <x v="1"/>
    <n v="550"/>
  </r>
  <r>
    <x v="112"/>
    <x v="0"/>
    <n v="17947"/>
  </r>
  <r>
    <x v="112"/>
    <x v="1"/>
    <n v="18808"/>
  </r>
  <r>
    <x v="113"/>
    <x v="0"/>
    <n v="267"/>
  </r>
  <r>
    <x v="113"/>
    <x v="1"/>
    <n v="287"/>
  </r>
  <r>
    <x v="114"/>
    <x v="0"/>
    <n v="1885"/>
  </r>
  <r>
    <x v="114"/>
    <x v="1"/>
    <n v="1976"/>
  </r>
  <r>
    <x v="115"/>
    <x v="0"/>
    <n v="560"/>
  </r>
  <r>
    <x v="115"/>
    <x v="1"/>
    <n v="747"/>
  </r>
  <r>
    <x v="116"/>
    <x v="0"/>
    <n v="686"/>
  </r>
  <r>
    <x v="116"/>
    <x v="1"/>
    <n v="871"/>
  </r>
  <r>
    <x v="117"/>
    <x v="0"/>
    <n v="900"/>
  </r>
  <r>
    <x v="117"/>
    <x v="1"/>
    <n v="1448"/>
  </r>
  <r>
    <x v="118"/>
    <x v="0"/>
    <n v="1754"/>
  </r>
  <r>
    <x v="118"/>
    <x v="1"/>
    <n v="2254"/>
  </r>
  <r>
    <x v="119"/>
    <x v="0"/>
    <n v="54"/>
  </r>
  <r>
    <x v="119"/>
    <x v="1"/>
    <n v="95"/>
  </r>
  <r>
    <x v="120"/>
    <x v="0"/>
    <n v="394"/>
  </r>
  <r>
    <x v="120"/>
    <x v="1"/>
    <n v="450"/>
  </r>
  <r>
    <x v="121"/>
    <x v="0"/>
    <n v="7471"/>
  </r>
  <r>
    <x v="121"/>
    <x v="1"/>
    <n v="7792"/>
  </r>
  <r>
    <x v="122"/>
    <x v="0"/>
    <n v="1381"/>
  </r>
  <r>
    <x v="122"/>
    <x v="1"/>
    <n v="1588"/>
  </r>
  <r>
    <x v="123"/>
    <x v="0"/>
    <n v="261"/>
  </r>
  <r>
    <x v="123"/>
    <x v="1"/>
    <n v="477"/>
  </r>
  <r>
    <x v="124"/>
    <x v="0"/>
    <n v="854"/>
  </r>
  <r>
    <x v="124"/>
    <x v="1"/>
    <n v="1175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625">
  <r>
    <x v="0"/>
    <x v="0"/>
    <n v="5890"/>
  </r>
  <r>
    <x v="0"/>
    <x v="1"/>
    <n v="28893"/>
  </r>
  <r>
    <x v="0"/>
    <x v="2"/>
    <n v="87886"/>
  </r>
  <r>
    <x v="0"/>
    <x v="3"/>
    <n v="45076"/>
  </r>
  <r>
    <x v="0"/>
    <x v="4"/>
    <n v="222067"/>
  </r>
  <r>
    <x v="0"/>
    <x v="5"/>
    <n v="36236"/>
  </r>
  <r>
    <x v="0"/>
    <x v="6"/>
    <n v="40811"/>
  </r>
  <r>
    <x v="0"/>
    <x v="7"/>
    <n v="39252"/>
  </r>
  <r>
    <x v="0"/>
    <x v="8"/>
    <n v="31538"/>
  </r>
  <r>
    <x v="0"/>
    <x v="9"/>
    <n v="22859"/>
  </r>
  <r>
    <x v="0"/>
    <x v="10"/>
    <n v="16770"/>
  </r>
  <r>
    <x v="0"/>
    <x v="11"/>
    <n v="12254"/>
  </r>
  <r>
    <x v="0"/>
    <x v="12"/>
    <n v="15914"/>
  </r>
  <r>
    <x v="1"/>
    <x v="0"/>
    <n v="123"/>
  </r>
  <r>
    <x v="1"/>
    <x v="1"/>
    <n v="571"/>
  </r>
  <r>
    <x v="1"/>
    <x v="2"/>
    <n v="2005"/>
  </r>
  <r>
    <x v="1"/>
    <x v="3"/>
    <n v="1078"/>
  </r>
  <r>
    <x v="1"/>
    <x v="4"/>
    <n v="4105"/>
  </r>
  <r>
    <x v="1"/>
    <x v="5"/>
    <n v="780"/>
  </r>
  <r>
    <x v="1"/>
    <x v="6"/>
    <n v="833"/>
  </r>
  <r>
    <x v="1"/>
    <x v="7"/>
    <n v="784"/>
  </r>
  <r>
    <x v="1"/>
    <x v="8"/>
    <n v="755"/>
  </r>
  <r>
    <x v="1"/>
    <x v="9"/>
    <n v="554"/>
  </r>
  <r>
    <x v="1"/>
    <x v="10"/>
    <n v="411"/>
  </r>
  <r>
    <x v="1"/>
    <x v="11"/>
    <n v="338"/>
  </r>
  <r>
    <x v="1"/>
    <x v="12"/>
    <n v="359"/>
  </r>
  <r>
    <x v="2"/>
    <x v="0"/>
    <n v="22"/>
  </r>
  <r>
    <x v="2"/>
    <x v="1"/>
    <n v="67"/>
  </r>
  <r>
    <x v="2"/>
    <x v="2"/>
    <n v="212"/>
  </r>
  <r>
    <x v="2"/>
    <x v="3"/>
    <n v="111"/>
  </r>
  <r>
    <x v="2"/>
    <x v="4"/>
    <n v="445"/>
  </r>
  <r>
    <x v="2"/>
    <x v="5"/>
    <n v="94"/>
  </r>
  <r>
    <x v="2"/>
    <x v="6"/>
    <n v="111"/>
  </r>
  <r>
    <x v="2"/>
    <x v="7"/>
    <n v="86"/>
  </r>
  <r>
    <x v="2"/>
    <x v="8"/>
    <n v="60"/>
  </r>
  <r>
    <x v="2"/>
    <x v="9"/>
    <n v="52"/>
  </r>
  <r>
    <x v="2"/>
    <x v="10"/>
    <n v="43"/>
  </r>
  <r>
    <x v="2"/>
    <x v="11"/>
    <n v="39"/>
  </r>
  <r>
    <x v="2"/>
    <x v="12"/>
    <n v="46"/>
  </r>
  <r>
    <x v="3"/>
    <x v="0"/>
    <n v="34"/>
  </r>
  <r>
    <x v="3"/>
    <x v="1"/>
    <n v="184"/>
  </r>
  <r>
    <x v="3"/>
    <x v="2"/>
    <n v="473"/>
  </r>
  <r>
    <x v="3"/>
    <x v="3"/>
    <n v="218"/>
  </r>
  <r>
    <x v="3"/>
    <x v="4"/>
    <n v="1035"/>
  </r>
  <r>
    <x v="3"/>
    <x v="5"/>
    <n v="167"/>
  </r>
  <r>
    <x v="3"/>
    <x v="6"/>
    <n v="189"/>
  </r>
  <r>
    <x v="3"/>
    <x v="7"/>
    <n v="170"/>
  </r>
  <r>
    <x v="3"/>
    <x v="8"/>
    <n v="141"/>
  </r>
  <r>
    <x v="3"/>
    <x v="9"/>
    <n v="107"/>
  </r>
  <r>
    <x v="3"/>
    <x v="10"/>
    <n v="78"/>
  </r>
  <r>
    <x v="3"/>
    <x v="11"/>
    <n v="84"/>
  </r>
  <r>
    <x v="3"/>
    <x v="12"/>
    <n v="109"/>
  </r>
  <r>
    <x v="4"/>
    <x v="0"/>
    <n v="122"/>
  </r>
  <r>
    <x v="4"/>
    <x v="1"/>
    <n v="383"/>
  </r>
  <r>
    <x v="4"/>
    <x v="2"/>
    <n v="1300"/>
  </r>
  <r>
    <x v="4"/>
    <x v="3"/>
    <n v="794"/>
  </r>
  <r>
    <x v="4"/>
    <x v="4"/>
    <n v="3202"/>
  </r>
  <r>
    <x v="4"/>
    <x v="5"/>
    <n v="642"/>
  </r>
  <r>
    <x v="4"/>
    <x v="6"/>
    <n v="756"/>
  </r>
  <r>
    <x v="4"/>
    <x v="7"/>
    <n v="751"/>
  </r>
  <r>
    <x v="4"/>
    <x v="8"/>
    <n v="605"/>
  </r>
  <r>
    <x v="4"/>
    <x v="9"/>
    <n v="478"/>
  </r>
  <r>
    <x v="4"/>
    <x v="10"/>
    <n v="372"/>
  </r>
  <r>
    <x v="4"/>
    <x v="11"/>
    <n v="274"/>
  </r>
  <r>
    <x v="4"/>
    <x v="12"/>
    <n v="329"/>
  </r>
  <r>
    <x v="5"/>
    <x v="0"/>
    <n v="226"/>
  </r>
  <r>
    <x v="5"/>
    <x v="1"/>
    <n v="1001"/>
  </r>
  <r>
    <x v="5"/>
    <x v="2"/>
    <n v="3194"/>
  </r>
  <r>
    <x v="5"/>
    <x v="3"/>
    <n v="1658"/>
  </r>
  <r>
    <x v="5"/>
    <x v="4"/>
    <n v="5955"/>
  </r>
  <r>
    <x v="5"/>
    <x v="5"/>
    <n v="896"/>
  </r>
  <r>
    <x v="5"/>
    <x v="6"/>
    <n v="922"/>
  </r>
  <r>
    <x v="5"/>
    <x v="7"/>
    <n v="783"/>
  </r>
  <r>
    <x v="5"/>
    <x v="8"/>
    <n v="627"/>
  </r>
  <r>
    <x v="5"/>
    <x v="9"/>
    <n v="518"/>
  </r>
  <r>
    <x v="5"/>
    <x v="10"/>
    <n v="368"/>
  </r>
  <r>
    <x v="5"/>
    <x v="11"/>
    <n v="285"/>
  </r>
  <r>
    <x v="5"/>
    <x v="12"/>
    <n v="351"/>
  </r>
  <r>
    <x v="6"/>
    <x v="0"/>
    <n v="339"/>
  </r>
  <r>
    <x v="6"/>
    <x v="1"/>
    <n v="1549"/>
  </r>
  <r>
    <x v="6"/>
    <x v="2"/>
    <n v="4682"/>
  </r>
  <r>
    <x v="6"/>
    <x v="3"/>
    <n v="2405"/>
  </r>
  <r>
    <x v="6"/>
    <x v="4"/>
    <n v="10071"/>
  </r>
  <r>
    <x v="6"/>
    <x v="5"/>
    <n v="1734"/>
  </r>
  <r>
    <x v="6"/>
    <x v="6"/>
    <n v="1721"/>
  </r>
  <r>
    <x v="6"/>
    <x v="7"/>
    <n v="1660"/>
  </r>
  <r>
    <x v="6"/>
    <x v="8"/>
    <n v="1497"/>
  </r>
  <r>
    <x v="6"/>
    <x v="9"/>
    <n v="1213"/>
  </r>
  <r>
    <x v="6"/>
    <x v="10"/>
    <n v="798"/>
  </r>
  <r>
    <x v="6"/>
    <x v="11"/>
    <n v="501"/>
  </r>
  <r>
    <x v="6"/>
    <x v="12"/>
    <n v="624"/>
  </r>
  <r>
    <x v="7"/>
    <x v="0"/>
    <n v="26"/>
  </r>
  <r>
    <x v="7"/>
    <x v="1"/>
    <n v="131"/>
  </r>
  <r>
    <x v="7"/>
    <x v="2"/>
    <n v="405"/>
  </r>
  <r>
    <x v="7"/>
    <x v="3"/>
    <n v="230"/>
  </r>
  <r>
    <x v="7"/>
    <x v="4"/>
    <n v="832"/>
  </r>
  <r>
    <x v="7"/>
    <x v="5"/>
    <n v="152"/>
  </r>
  <r>
    <x v="7"/>
    <x v="6"/>
    <n v="161"/>
  </r>
  <r>
    <x v="7"/>
    <x v="7"/>
    <n v="193"/>
  </r>
  <r>
    <x v="7"/>
    <x v="8"/>
    <n v="179"/>
  </r>
  <r>
    <x v="7"/>
    <x v="9"/>
    <n v="139"/>
  </r>
  <r>
    <x v="7"/>
    <x v="10"/>
    <n v="116"/>
  </r>
  <r>
    <x v="7"/>
    <x v="11"/>
    <n v="81"/>
  </r>
  <r>
    <x v="7"/>
    <x v="12"/>
    <n v="85"/>
  </r>
  <r>
    <x v="8"/>
    <x v="0"/>
    <n v="110"/>
  </r>
  <r>
    <x v="8"/>
    <x v="1"/>
    <n v="476"/>
  </r>
  <r>
    <x v="8"/>
    <x v="2"/>
    <n v="1578"/>
  </r>
  <r>
    <x v="8"/>
    <x v="3"/>
    <n v="857"/>
  </r>
  <r>
    <x v="8"/>
    <x v="4"/>
    <n v="3082"/>
  </r>
  <r>
    <x v="8"/>
    <x v="5"/>
    <n v="489"/>
  </r>
  <r>
    <x v="8"/>
    <x v="6"/>
    <n v="468"/>
  </r>
  <r>
    <x v="8"/>
    <x v="7"/>
    <n v="475"/>
  </r>
  <r>
    <x v="8"/>
    <x v="8"/>
    <n v="389"/>
  </r>
  <r>
    <x v="8"/>
    <x v="9"/>
    <n v="298"/>
  </r>
  <r>
    <x v="8"/>
    <x v="10"/>
    <n v="218"/>
  </r>
  <r>
    <x v="8"/>
    <x v="11"/>
    <n v="130"/>
  </r>
  <r>
    <x v="8"/>
    <x v="12"/>
    <n v="188"/>
  </r>
  <r>
    <x v="9"/>
    <x v="0"/>
    <n v="208"/>
  </r>
  <r>
    <x v="9"/>
    <x v="1"/>
    <n v="897"/>
  </r>
  <r>
    <x v="9"/>
    <x v="2"/>
    <n v="2959"/>
  </r>
  <r>
    <x v="9"/>
    <x v="3"/>
    <n v="1336"/>
  </r>
  <r>
    <x v="9"/>
    <x v="4"/>
    <n v="5345"/>
  </r>
  <r>
    <x v="9"/>
    <x v="5"/>
    <n v="710"/>
  </r>
  <r>
    <x v="9"/>
    <x v="6"/>
    <n v="658"/>
  </r>
  <r>
    <x v="9"/>
    <x v="7"/>
    <n v="523"/>
  </r>
  <r>
    <x v="9"/>
    <x v="8"/>
    <n v="391"/>
  </r>
  <r>
    <x v="9"/>
    <x v="9"/>
    <n v="294"/>
  </r>
  <r>
    <x v="9"/>
    <x v="10"/>
    <n v="239"/>
  </r>
  <r>
    <x v="9"/>
    <x v="11"/>
    <n v="148"/>
  </r>
  <r>
    <x v="9"/>
    <x v="12"/>
    <n v="205"/>
  </r>
  <r>
    <x v="10"/>
    <x v="0"/>
    <n v="190"/>
  </r>
  <r>
    <x v="10"/>
    <x v="1"/>
    <n v="908"/>
  </r>
  <r>
    <x v="10"/>
    <x v="2"/>
    <n v="2867"/>
  </r>
  <r>
    <x v="10"/>
    <x v="3"/>
    <n v="1382"/>
  </r>
  <r>
    <x v="10"/>
    <x v="4"/>
    <n v="6265"/>
  </r>
  <r>
    <x v="10"/>
    <x v="5"/>
    <n v="958"/>
  </r>
  <r>
    <x v="10"/>
    <x v="6"/>
    <n v="921"/>
  </r>
  <r>
    <x v="10"/>
    <x v="7"/>
    <n v="857"/>
  </r>
  <r>
    <x v="10"/>
    <x v="8"/>
    <n v="719"/>
  </r>
  <r>
    <x v="10"/>
    <x v="9"/>
    <n v="527"/>
  </r>
  <r>
    <x v="10"/>
    <x v="10"/>
    <n v="422"/>
  </r>
  <r>
    <x v="10"/>
    <x v="11"/>
    <n v="304"/>
  </r>
  <r>
    <x v="10"/>
    <x v="12"/>
    <n v="500"/>
  </r>
  <r>
    <x v="11"/>
    <x v="0"/>
    <n v="74"/>
  </r>
  <r>
    <x v="11"/>
    <x v="1"/>
    <n v="278"/>
  </r>
  <r>
    <x v="11"/>
    <x v="2"/>
    <n v="917"/>
  </r>
  <r>
    <x v="11"/>
    <x v="3"/>
    <n v="526"/>
  </r>
  <r>
    <x v="11"/>
    <x v="4"/>
    <n v="1939"/>
  </r>
  <r>
    <x v="11"/>
    <x v="5"/>
    <n v="327"/>
  </r>
  <r>
    <x v="11"/>
    <x v="6"/>
    <n v="279"/>
  </r>
  <r>
    <x v="11"/>
    <x v="7"/>
    <n v="289"/>
  </r>
  <r>
    <x v="11"/>
    <x v="8"/>
    <n v="235"/>
  </r>
  <r>
    <x v="11"/>
    <x v="9"/>
    <n v="194"/>
  </r>
  <r>
    <x v="11"/>
    <x v="10"/>
    <n v="129"/>
  </r>
  <r>
    <x v="11"/>
    <x v="11"/>
    <n v="104"/>
  </r>
  <r>
    <x v="11"/>
    <x v="12"/>
    <n v="157"/>
  </r>
  <r>
    <x v="12"/>
    <x v="0"/>
    <n v="666"/>
  </r>
  <r>
    <x v="12"/>
    <x v="1"/>
    <n v="3276"/>
  </r>
  <r>
    <x v="12"/>
    <x v="2"/>
    <n v="9517"/>
  </r>
  <r>
    <x v="12"/>
    <x v="3"/>
    <n v="4353"/>
  </r>
  <r>
    <x v="12"/>
    <x v="4"/>
    <n v="18840"/>
  </r>
  <r>
    <x v="12"/>
    <x v="5"/>
    <n v="2462"/>
  </r>
  <r>
    <x v="12"/>
    <x v="6"/>
    <n v="2326"/>
  </r>
  <r>
    <x v="12"/>
    <x v="7"/>
    <n v="2213"/>
  </r>
  <r>
    <x v="12"/>
    <x v="8"/>
    <n v="1744"/>
  </r>
  <r>
    <x v="12"/>
    <x v="9"/>
    <n v="1361"/>
  </r>
  <r>
    <x v="12"/>
    <x v="10"/>
    <n v="924"/>
  </r>
  <r>
    <x v="12"/>
    <x v="11"/>
    <n v="784"/>
  </r>
  <r>
    <x v="12"/>
    <x v="12"/>
    <n v="1037"/>
  </r>
  <r>
    <x v="13"/>
    <x v="0"/>
    <n v="302"/>
  </r>
  <r>
    <x v="13"/>
    <x v="1"/>
    <n v="1748"/>
  </r>
  <r>
    <x v="13"/>
    <x v="2"/>
    <n v="5869"/>
  </r>
  <r>
    <x v="13"/>
    <x v="3"/>
    <n v="2707"/>
  </r>
  <r>
    <x v="13"/>
    <x v="4"/>
    <n v="9123"/>
  </r>
  <r>
    <x v="13"/>
    <x v="5"/>
    <n v="1363"/>
  </r>
  <r>
    <x v="13"/>
    <x v="6"/>
    <n v="1244"/>
  </r>
  <r>
    <x v="13"/>
    <x v="7"/>
    <n v="1090"/>
  </r>
  <r>
    <x v="13"/>
    <x v="8"/>
    <n v="867"/>
  </r>
  <r>
    <x v="13"/>
    <x v="9"/>
    <n v="676"/>
  </r>
  <r>
    <x v="13"/>
    <x v="10"/>
    <n v="540"/>
  </r>
  <r>
    <x v="13"/>
    <x v="11"/>
    <n v="404"/>
  </r>
  <r>
    <x v="13"/>
    <x v="12"/>
    <n v="635"/>
  </r>
  <r>
    <x v="14"/>
    <x v="0"/>
    <n v="78"/>
  </r>
  <r>
    <x v="14"/>
    <x v="1"/>
    <n v="387"/>
  </r>
  <r>
    <x v="14"/>
    <x v="2"/>
    <n v="1255"/>
  </r>
  <r>
    <x v="14"/>
    <x v="3"/>
    <n v="670"/>
  </r>
  <r>
    <x v="14"/>
    <x v="4"/>
    <n v="2258"/>
  </r>
  <r>
    <x v="14"/>
    <x v="5"/>
    <n v="357"/>
  </r>
  <r>
    <x v="14"/>
    <x v="6"/>
    <n v="348"/>
  </r>
  <r>
    <x v="14"/>
    <x v="7"/>
    <n v="304"/>
  </r>
  <r>
    <x v="14"/>
    <x v="8"/>
    <n v="291"/>
  </r>
  <r>
    <x v="14"/>
    <x v="9"/>
    <n v="221"/>
  </r>
  <r>
    <x v="14"/>
    <x v="10"/>
    <n v="175"/>
  </r>
  <r>
    <x v="14"/>
    <x v="11"/>
    <n v="129"/>
  </r>
  <r>
    <x v="14"/>
    <x v="12"/>
    <n v="140"/>
  </r>
  <r>
    <x v="15"/>
    <x v="0"/>
    <n v="16"/>
  </r>
  <r>
    <x v="15"/>
    <x v="1"/>
    <n v="110"/>
  </r>
  <r>
    <x v="15"/>
    <x v="2"/>
    <n v="338"/>
  </r>
  <r>
    <x v="15"/>
    <x v="3"/>
    <n v="193"/>
  </r>
  <r>
    <x v="15"/>
    <x v="4"/>
    <n v="810"/>
  </r>
  <r>
    <x v="15"/>
    <x v="5"/>
    <n v="195"/>
  </r>
  <r>
    <x v="15"/>
    <x v="6"/>
    <n v="213"/>
  </r>
  <r>
    <x v="15"/>
    <x v="7"/>
    <n v="234"/>
  </r>
  <r>
    <x v="15"/>
    <x v="8"/>
    <n v="206"/>
  </r>
  <r>
    <x v="15"/>
    <x v="9"/>
    <n v="168"/>
  </r>
  <r>
    <x v="15"/>
    <x v="10"/>
    <n v="124"/>
  </r>
  <r>
    <x v="15"/>
    <x v="11"/>
    <n v="102"/>
  </r>
  <r>
    <x v="15"/>
    <x v="12"/>
    <n v="121"/>
  </r>
  <r>
    <x v="16"/>
    <x v="0"/>
    <n v="174"/>
  </r>
  <r>
    <x v="16"/>
    <x v="1"/>
    <n v="722"/>
  </r>
  <r>
    <x v="16"/>
    <x v="2"/>
    <n v="2441"/>
  </r>
  <r>
    <x v="16"/>
    <x v="3"/>
    <n v="1457"/>
  </r>
  <r>
    <x v="16"/>
    <x v="4"/>
    <n v="5891"/>
  </r>
  <r>
    <x v="16"/>
    <x v="5"/>
    <n v="1147"/>
  </r>
  <r>
    <x v="16"/>
    <x v="6"/>
    <n v="1240"/>
  </r>
  <r>
    <x v="16"/>
    <x v="7"/>
    <n v="1109"/>
  </r>
  <r>
    <x v="16"/>
    <x v="8"/>
    <n v="917"/>
  </r>
  <r>
    <x v="16"/>
    <x v="9"/>
    <n v="715"/>
  </r>
  <r>
    <x v="16"/>
    <x v="10"/>
    <n v="577"/>
  </r>
  <r>
    <x v="16"/>
    <x v="11"/>
    <n v="423"/>
  </r>
  <r>
    <x v="16"/>
    <x v="12"/>
    <n v="545"/>
  </r>
  <r>
    <x v="17"/>
    <x v="0"/>
    <n v="34"/>
  </r>
  <r>
    <x v="17"/>
    <x v="1"/>
    <n v="142"/>
  </r>
  <r>
    <x v="17"/>
    <x v="2"/>
    <n v="517"/>
  </r>
  <r>
    <x v="17"/>
    <x v="3"/>
    <n v="305"/>
  </r>
  <r>
    <x v="17"/>
    <x v="4"/>
    <n v="988"/>
  </r>
  <r>
    <x v="17"/>
    <x v="5"/>
    <n v="206"/>
  </r>
  <r>
    <x v="17"/>
    <x v="6"/>
    <n v="199"/>
  </r>
  <r>
    <x v="17"/>
    <x v="7"/>
    <n v="157"/>
  </r>
  <r>
    <x v="17"/>
    <x v="8"/>
    <n v="130"/>
  </r>
  <r>
    <x v="17"/>
    <x v="9"/>
    <n v="82"/>
  </r>
  <r>
    <x v="17"/>
    <x v="10"/>
    <n v="70"/>
  </r>
  <r>
    <x v="17"/>
    <x v="11"/>
    <n v="47"/>
  </r>
  <r>
    <x v="17"/>
    <x v="12"/>
    <n v="72"/>
  </r>
  <r>
    <x v="18"/>
    <x v="0"/>
    <n v="825"/>
  </r>
  <r>
    <x v="18"/>
    <x v="1"/>
    <n v="4251"/>
  </r>
  <r>
    <x v="18"/>
    <x v="2"/>
    <n v="13377"/>
  </r>
  <r>
    <x v="18"/>
    <x v="3"/>
    <n v="7227"/>
  </r>
  <r>
    <x v="18"/>
    <x v="4"/>
    <n v="32608"/>
  </r>
  <r>
    <x v="18"/>
    <x v="5"/>
    <n v="5209"/>
  </r>
  <r>
    <x v="18"/>
    <x v="6"/>
    <n v="6195"/>
  </r>
  <r>
    <x v="18"/>
    <x v="7"/>
    <n v="6094"/>
  </r>
  <r>
    <x v="18"/>
    <x v="8"/>
    <n v="4801"/>
  </r>
  <r>
    <x v="18"/>
    <x v="9"/>
    <n v="3299"/>
  </r>
  <r>
    <x v="18"/>
    <x v="10"/>
    <n v="2460"/>
  </r>
  <r>
    <x v="18"/>
    <x v="11"/>
    <n v="1851"/>
  </r>
  <r>
    <x v="18"/>
    <x v="12"/>
    <n v="2434"/>
  </r>
  <r>
    <x v="19"/>
    <x v="0"/>
    <n v="65"/>
  </r>
  <r>
    <x v="19"/>
    <x v="1"/>
    <n v="318"/>
  </r>
  <r>
    <x v="19"/>
    <x v="2"/>
    <n v="1096"/>
  </r>
  <r>
    <x v="19"/>
    <x v="3"/>
    <n v="610"/>
  </r>
  <r>
    <x v="19"/>
    <x v="4"/>
    <n v="2212"/>
  </r>
  <r>
    <x v="19"/>
    <x v="5"/>
    <n v="395"/>
  </r>
  <r>
    <x v="19"/>
    <x v="6"/>
    <n v="386"/>
  </r>
  <r>
    <x v="19"/>
    <x v="7"/>
    <n v="385"/>
  </r>
  <r>
    <x v="19"/>
    <x v="8"/>
    <n v="325"/>
  </r>
  <r>
    <x v="19"/>
    <x v="9"/>
    <n v="255"/>
  </r>
  <r>
    <x v="19"/>
    <x v="10"/>
    <n v="181"/>
  </r>
  <r>
    <x v="19"/>
    <x v="11"/>
    <n v="130"/>
  </r>
  <r>
    <x v="19"/>
    <x v="12"/>
    <n v="148"/>
  </r>
  <r>
    <x v="20"/>
    <x v="0"/>
    <n v="163"/>
  </r>
  <r>
    <x v="20"/>
    <x v="1"/>
    <n v="857"/>
  </r>
  <r>
    <x v="20"/>
    <x v="2"/>
    <n v="2550"/>
  </r>
  <r>
    <x v="20"/>
    <x v="3"/>
    <n v="1287"/>
  </r>
  <r>
    <x v="20"/>
    <x v="4"/>
    <n v="5046"/>
  </r>
  <r>
    <x v="20"/>
    <x v="5"/>
    <n v="844"/>
  </r>
  <r>
    <x v="20"/>
    <x v="6"/>
    <n v="785"/>
  </r>
  <r>
    <x v="20"/>
    <x v="7"/>
    <n v="694"/>
  </r>
  <r>
    <x v="20"/>
    <x v="8"/>
    <n v="565"/>
  </r>
  <r>
    <x v="20"/>
    <x v="9"/>
    <n v="419"/>
  </r>
  <r>
    <x v="20"/>
    <x v="10"/>
    <n v="302"/>
  </r>
  <r>
    <x v="20"/>
    <x v="11"/>
    <n v="211"/>
  </r>
  <r>
    <x v="20"/>
    <x v="12"/>
    <n v="237"/>
  </r>
  <r>
    <x v="21"/>
    <x v="0"/>
    <n v="232"/>
  </r>
  <r>
    <x v="21"/>
    <x v="1"/>
    <n v="952"/>
  </r>
  <r>
    <x v="21"/>
    <x v="2"/>
    <n v="3093"/>
  </r>
  <r>
    <x v="21"/>
    <x v="3"/>
    <n v="1673"/>
  </r>
  <r>
    <x v="21"/>
    <x v="4"/>
    <n v="6317"/>
  </r>
  <r>
    <x v="21"/>
    <x v="5"/>
    <n v="1134"/>
  </r>
  <r>
    <x v="21"/>
    <x v="6"/>
    <n v="1258"/>
  </r>
  <r>
    <x v="21"/>
    <x v="7"/>
    <n v="1121"/>
  </r>
  <r>
    <x v="21"/>
    <x v="8"/>
    <n v="1025"/>
  </r>
  <r>
    <x v="21"/>
    <x v="9"/>
    <n v="740"/>
  </r>
  <r>
    <x v="21"/>
    <x v="10"/>
    <n v="527"/>
  </r>
  <r>
    <x v="21"/>
    <x v="11"/>
    <n v="384"/>
  </r>
  <r>
    <x v="21"/>
    <x v="12"/>
    <n v="432"/>
  </r>
  <r>
    <x v="22"/>
    <x v="0"/>
    <n v="79"/>
  </r>
  <r>
    <x v="22"/>
    <x v="1"/>
    <n v="398"/>
  </r>
  <r>
    <x v="22"/>
    <x v="2"/>
    <n v="1324"/>
  </r>
  <r>
    <x v="22"/>
    <x v="3"/>
    <n v="581"/>
  </r>
  <r>
    <x v="22"/>
    <x v="4"/>
    <n v="2122"/>
  </r>
  <r>
    <x v="22"/>
    <x v="5"/>
    <n v="275"/>
  </r>
  <r>
    <x v="22"/>
    <x v="6"/>
    <n v="282"/>
  </r>
  <r>
    <x v="22"/>
    <x v="7"/>
    <n v="271"/>
  </r>
  <r>
    <x v="22"/>
    <x v="8"/>
    <n v="214"/>
  </r>
  <r>
    <x v="22"/>
    <x v="9"/>
    <n v="157"/>
  </r>
  <r>
    <x v="22"/>
    <x v="10"/>
    <n v="96"/>
  </r>
  <r>
    <x v="22"/>
    <x v="11"/>
    <n v="74"/>
  </r>
  <r>
    <x v="22"/>
    <x v="12"/>
    <n v="106"/>
  </r>
  <r>
    <x v="23"/>
    <x v="0"/>
    <n v="63"/>
  </r>
  <r>
    <x v="23"/>
    <x v="1"/>
    <n v="332"/>
  </r>
  <r>
    <x v="23"/>
    <x v="2"/>
    <n v="1068"/>
  </r>
  <r>
    <x v="23"/>
    <x v="3"/>
    <n v="501"/>
  </r>
  <r>
    <x v="23"/>
    <x v="4"/>
    <n v="1856"/>
  </r>
  <r>
    <x v="23"/>
    <x v="5"/>
    <n v="288"/>
  </r>
  <r>
    <x v="23"/>
    <x v="6"/>
    <n v="295"/>
  </r>
  <r>
    <x v="23"/>
    <x v="7"/>
    <n v="244"/>
  </r>
  <r>
    <x v="23"/>
    <x v="8"/>
    <n v="224"/>
  </r>
  <r>
    <x v="23"/>
    <x v="9"/>
    <n v="169"/>
  </r>
  <r>
    <x v="23"/>
    <x v="10"/>
    <n v="137"/>
  </r>
  <r>
    <x v="23"/>
    <x v="11"/>
    <n v="142"/>
  </r>
  <r>
    <x v="23"/>
    <x v="12"/>
    <n v="203"/>
  </r>
  <r>
    <x v="24"/>
    <x v="0"/>
    <n v="294"/>
  </r>
  <r>
    <x v="24"/>
    <x v="1"/>
    <n v="1745"/>
  </r>
  <r>
    <x v="24"/>
    <x v="2"/>
    <n v="6090"/>
  </r>
  <r>
    <x v="24"/>
    <x v="3"/>
    <n v="2389"/>
  </r>
  <r>
    <x v="24"/>
    <x v="4"/>
    <n v="7889"/>
  </r>
  <r>
    <x v="24"/>
    <x v="5"/>
    <n v="1159"/>
  </r>
  <r>
    <x v="24"/>
    <x v="6"/>
    <n v="1058"/>
  </r>
  <r>
    <x v="24"/>
    <x v="7"/>
    <n v="908"/>
  </r>
  <r>
    <x v="24"/>
    <x v="8"/>
    <n v="706"/>
  </r>
  <r>
    <x v="24"/>
    <x v="9"/>
    <n v="577"/>
  </r>
  <r>
    <x v="24"/>
    <x v="10"/>
    <n v="395"/>
  </r>
  <r>
    <x v="24"/>
    <x v="11"/>
    <n v="353"/>
  </r>
  <r>
    <x v="24"/>
    <x v="12"/>
    <n v="441"/>
  </r>
  <r>
    <x v="25"/>
    <x v="0"/>
    <n v="92"/>
  </r>
  <r>
    <x v="25"/>
    <x v="1"/>
    <n v="388"/>
  </r>
  <r>
    <x v="25"/>
    <x v="2"/>
    <n v="1193"/>
  </r>
  <r>
    <x v="25"/>
    <x v="3"/>
    <n v="606"/>
  </r>
  <r>
    <x v="25"/>
    <x v="4"/>
    <n v="2514"/>
  </r>
  <r>
    <x v="25"/>
    <x v="5"/>
    <n v="375"/>
  </r>
  <r>
    <x v="25"/>
    <x v="6"/>
    <n v="366"/>
  </r>
  <r>
    <x v="25"/>
    <x v="7"/>
    <n v="279"/>
  </r>
  <r>
    <x v="25"/>
    <x v="8"/>
    <n v="258"/>
  </r>
  <r>
    <x v="25"/>
    <x v="9"/>
    <n v="170"/>
  </r>
  <r>
    <x v="25"/>
    <x v="10"/>
    <n v="153"/>
  </r>
  <r>
    <x v="25"/>
    <x v="11"/>
    <n v="112"/>
  </r>
  <r>
    <x v="25"/>
    <x v="12"/>
    <n v="110"/>
  </r>
  <r>
    <x v="26"/>
    <x v="0"/>
    <n v="118"/>
  </r>
  <r>
    <x v="26"/>
    <x v="1"/>
    <n v="535"/>
  </r>
  <r>
    <x v="26"/>
    <x v="2"/>
    <n v="1793"/>
  </r>
  <r>
    <x v="26"/>
    <x v="3"/>
    <n v="1061"/>
  </r>
  <r>
    <x v="26"/>
    <x v="4"/>
    <n v="4590"/>
  </r>
  <r>
    <x v="26"/>
    <x v="5"/>
    <n v="998"/>
  </r>
  <r>
    <x v="26"/>
    <x v="6"/>
    <n v="1225"/>
  </r>
  <r>
    <x v="26"/>
    <x v="7"/>
    <n v="1311"/>
  </r>
  <r>
    <x v="26"/>
    <x v="8"/>
    <n v="1098"/>
  </r>
  <r>
    <x v="26"/>
    <x v="9"/>
    <n v="754"/>
  </r>
  <r>
    <x v="26"/>
    <x v="10"/>
    <n v="579"/>
  </r>
  <r>
    <x v="26"/>
    <x v="11"/>
    <n v="362"/>
  </r>
  <r>
    <x v="26"/>
    <x v="12"/>
    <n v="500"/>
  </r>
  <r>
    <x v="27"/>
    <x v="0"/>
    <n v="66"/>
  </r>
  <r>
    <x v="27"/>
    <x v="1"/>
    <n v="325"/>
  </r>
  <r>
    <x v="27"/>
    <x v="2"/>
    <n v="1279"/>
  </r>
  <r>
    <x v="27"/>
    <x v="3"/>
    <n v="636"/>
  </r>
  <r>
    <x v="27"/>
    <x v="4"/>
    <n v="2130"/>
  </r>
  <r>
    <x v="27"/>
    <x v="5"/>
    <n v="331"/>
  </r>
  <r>
    <x v="27"/>
    <x v="6"/>
    <n v="302"/>
  </r>
  <r>
    <x v="27"/>
    <x v="7"/>
    <n v="304"/>
  </r>
  <r>
    <x v="27"/>
    <x v="8"/>
    <n v="223"/>
  </r>
  <r>
    <x v="27"/>
    <x v="9"/>
    <n v="168"/>
  </r>
  <r>
    <x v="27"/>
    <x v="10"/>
    <n v="150"/>
  </r>
  <r>
    <x v="27"/>
    <x v="11"/>
    <n v="112"/>
  </r>
  <r>
    <x v="27"/>
    <x v="12"/>
    <n v="117"/>
  </r>
  <r>
    <x v="28"/>
    <x v="0"/>
    <n v="101"/>
  </r>
  <r>
    <x v="28"/>
    <x v="1"/>
    <n v="634"/>
  </r>
  <r>
    <x v="28"/>
    <x v="2"/>
    <n v="1979"/>
  </r>
  <r>
    <x v="28"/>
    <x v="3"/>
    <n v="1052"/>
  </r>
  <r>
    <x v="28"/>
    <x v="4"/>
    <n v="3799"/>
  </r>
  <r>
    <x v="28"/>
    <x v="5"/>
    <n v="648"/>
  </r>
  <r>
    <x v="28"/>
    <x v="6"/>
    <n v="667"/>
  </r>
  <r>
    <x v="28"/>
    <x v="7"/>
    <n v="656"/>
  </r>
  <r>
    <x v="28"/>
    <x v="8"/>
    <n v="577"/>
  </r>
  <r>
    <x v="28"/>
    <x v="9"/>
    <n v="436"/>
  </r>
  <r>
    <x v="28"/>
    <x v="10"/>
    <n v="376"/>
  </r>
  <r>
    <x v="28"/>
    <x v="11"/>
    <n v="272"/>
  </r>
  <r>
    <x v="28"/>
    <x v="12"/>
    <n v="374"/>
  </r>
  <r>
    <x v="29"/>
    <x v="0"/>
    <n v="33"/>
  </r>
  <r>
    <x v="29"/>
    <x v="1"/>
    <n v="148"/>
  </r>
  <r>
    <x v="29"/>
    <x v="2"/>
    <n v="465"/>
  </r>
  <r>
    <x v="29"/>
    <x v="3"/>
    <n v="238"/>
  </r>
  <r>
    <x v="29"/>
    <x v="4"/>
    <n v="967"/>
  </r>
  <r>
    <x v="29"/>
    <x v="5"/>
    <n v="185"/>
  </r>
  <r>
    <x v="29"/>
    <x v="6"/>
    <n v="205"/>
  </r>
  <r>
    <x v="29"/>
    <x v="7"/>
    <n v="208"/>
  </r>
  <r>
    <x v="29"/>
    <x v="8"/>
    <n v="153"/>
  </r>
  <r>
    <x v="29"/>
    <x v="9"/>
    <n v="132"/>
  </r>
  <r>
    <x v="29"/>
    <x v="10"/>
    <n v="129"/>
  </r>
  <r>
    <x v="29"/>
    <x v="11"/>
    <n v="86"/>
  </r>
  <r>
    <x v="29"/>
    <x v="12"/>
    <n v="102"/>
  </r>
  <r>
    <x v="30"/>
    <x v="0"/>
    <n v="27"/>
  </r>
  <r>
    <x v="30"/>
    <x v="1"/>
    <n v="140"/>
  </r>
  <r>
    <x v="30"/>
    <x v="2"/>
    <n v="590"/>
  </r>
  <r>
    <x v="30"/>
    <x v="3"/>
    <n v="269"/>
  </r>
  <r>
    <x v="30"/>
    <x v="4"/>
    <n v="1147"/>
  </r>
  <r>
    <x v="30"/>
    <x v="5"/>
    <n v="247"/>
  </r>
  <r>
    <x v="30"/>
    <x v="6"/>
    <n v="248"/>
  </r>
  <r>
    <x v="30"/>
    <x v="7"/>
    <n v="265"/>
  </r>
  <r>
    <x v="30"/>
    <x v="8"/>
    <n v="238"/>
  </r>
  <r>
    <x v="30"/>
    <x v="9"/>
    <n v="160"/>
  </r>
  <r>
    <x v="30"/>
    <x v="10"/>
    <n v="145"/>
  </r>
  <r>
    <x v="30"/>
    <x v="11"/>
    <n v="76"/>
  </r>
  <r>
    <x v="30"/>
    <x v="12"/>
    <n v="104"/>
  </r>
  <r>
    <x v="31"/>
    <x v="0"/>
    <n v="365"/>
  </r>
  <r>
    <x v="31"/>
    <x v="1"/>
    <n v="1524"/>
  </r>
  <r>
    <x v="31"/>
    <x v="2"/>
    <n v="5238"/>
  </r>
  <r>
    <x v="31"/>
    <x v="3"/>
    <n v="2475"/>
  </r>
  <r>
    <x v="31"/>
    <x v="4"/>
    <n v="9183"/>
  </r>
  <r>
    <x v="31"/>
    <x v="5"/>
    <n v="1062"/>
  </r>
  <r>
    <x v="31"/>
    <x v="6"/>
    <n v="1054"/>
  </r>
  <r>
    <x v="31"/>
    <x v="7"/>
    <n v="945"/>
  </r>
  <r>
    <x v="31"/>
    <x v="8"/>
    <n v="752"/>
  </r>
  <r>
    <x v="31"/>
    <x v="9"/>
    <n v="590"/>
  </r>
  <r>
    <x v="31"/>
    <x v="10"/>
    <n v="445"/>
  </r>
  <r>
    <x v="31"/>
    <x v="11"/>
    <n v="393"/>
  </r>
  <r>
    <x v="31"/>
    <x v="12"/>
    <n v="443"/>
  </r>
  <r>
    <x v="32"/>
    <x v="0"/>
    <n v="210"/>
  </r>
  <r>
    <x v="32"/>
    <x v="1"/>
    <n v="818"/>
  </r>
  <r>
    <x v="32"/>
    <x v="2"/>
    <n v="2320"/>
  </r>
  <r>
    <x v="32"/>
    <x v="3"/>
    <n v="1110"/>
  </r>
  <r>
    <x v="32"/>
    <x v="4"/>
    <n v="5283"/>
  </r>
  <r>
    <x v="32"/>
    <x v="5"/>
    <n v="837"/>
  </r>
  <r>
    <x v="32"/>
    <x v="6"/>
    <n v="885"/>
  </r>
  <r>
    <x v="32"/>
    <x v="7"/>
    <n v="761"/>
  </r>
  <r>
    <x v="32"/>
    <x v="8"/>
    <n v="693"/>
  </r>
  <r>
    <x v="32"/>
    <x v="9"/>
    <n v="521"/>
  </r>
  <r>
    <x v="32"/>
    <x v="10"/>
    <n v="387"/>
  </r>
  <r>
    <x v="32"/>
    <x v="11"/>
    <n v="332"/>
  </r>
  <r>
    <x v="32"/>
    <x v="12"/>
    <n v="418"/>
  </r>
  <r>
    <x v="33"/>
    <x v="0"/>
    <n v="8"/>
  </r>
  <r>
    <x v="33"/>
    <x v="1"/>
    <n v="62"/>
  </r>
  <r>
    <x v="33"/>
    <x v="2"/>
    <n v="201"/>
  </r>
  <r>
    <x v="33"/>
    <x v="3"/>
    <n v="155"/>
  </r>
  <r>
    <x v="33"/>
    <x v="4"/>
    <n v="475"/>
  </r>
  <r>
    <x v="33"/>
    <x v="5"/>
    <n v="98"/>
  </r>
  <r>
    <x v="33"/>
    <x v="6"/>
    <n v="131"/>
  </r>
  <r>
    <x v="33"/>
    <x v="7"/>
    <n v="118"/>
  </r>
  <r>
    <x v="33"/>
    <x v="8"/>
    <n v="96"/>
  </r>
  <r>
    <x v="33"/>
    <x v="9"/>
    <n v="73"/>
  </r>
  <r>
    <x v="33"/>
    <x v="10"/>
    <n v="70"/>
  </r>
  <r>
    <x v="33"/>
    <x v="11"/>
    <n v="47"/>
  </r>
  <r>
    <x v="33"/>
    <x v="12"/>
    <n v="69"/>
  </r>
  <r>
    <x v="34"/>
    <x v="0"/>
    <n v="1241"/>
  </r>
  <r>
    <x v="34"/>
    <x v="1"/>
    <n v="5064"/>
  </r>
  <r>
    <x v="34"/>
    <x v="2"/>
    <n v="15378"/>
  </r>
  <r>
    <x v="34"/>
    <x v="3"/>
    <n v="6425"/>
  </r>
  <r>
    <x v="34"/>
    <x v="4"/>
    <n v="25809"/>
  </r>
  <r>
    <x v="34"/>
    <x v="5"/>
    <n v="3875"/>
  </r>
  <r>
    <x v="34"/>
    <x v="6"/>
    <n v="3751"/>
  </r>
  <r>
    <x v="34"/>
    <x v="7"/>
    <n v="3384"/>
  </r>
  <r>
    <x v="34"/>
    <x v="8"/>
    <n v="2621"/>
  </r>
  <r>
    <x v="34"/>
    <x v="9"/>
    <n v="2065"/>
  </r>
  <r>
    <x v="34"/>
    <x v="10"/>
    <n v="1288"/>
  </r>
  <r>
    <x v="34"/>
    <x v="11"/>
    <n v="1095"/>
  </r>
  <r>
    <x v="34"/>
    <x v="12"/>
    <n v="1352"/>
  </r>
  <r>
    <x v="35"/>
    <x v="0"/>
    <n v="559"/>
  </r>
  <r>
    <x v="35"/>
    <x v="1"/>
    <n v="2505"/>
  </r>
  <r>
    <x v="35"/>
    <x v="2"/>
    <n v="7622"/>
  </r>
  <r>
    <x v="35"/>
    <x v="3"/>
    <n v="3394"/>
  </r>
  <r>
    <x v="35"/>
    <x v="4"/>
    <n v="12493"/>
  </r>
  <r>
    <x v="35"/>
    <x v="5"/>
    <n v="1625"/>
  </r>
  <r>
    <x v="35"/>
    <x v="6"/>
    <n v="1502"/>
  </r>
  <r>
    <x v="35"/>
    <x v="7"/>
    <n v="1347"/>
  </r>
  <r>
    <x v="35"/>
    <x v="8"/>
    <n v="1124"/>
  </r>
  <r>
    <x v="35"/>
    <x v="9"/>
    <n v="897"/>
  </r>
  <r>
    <x v="35"/>
    <x v="10"/>
    <n v="689"/>
  </r>
  <r>
    <x v="35"/>
    <x v="11"/>
    <n v="552"/>
  </r>
  <r>
    <x v="35"/>
    <x v="12"/>
    <n v="730"/>
  </r>
  <r>
    <x v="36"/>
    <x v="0"/>
    <n v="59"/>
  </r>
  <r>
    <x v="36"/>
    <x v="1"/>
    <n v="284"/>
  </r>
  <r>
    <x v="36"/>
    <x v="2"/>
    <n v="1002"/>
  </r>
  <r>
    <x v="36"/>
    <x v="3"/>
    <n v="492"/>
  </r>
  <r>
    <x v="36"/>
    <x v="4"/>
    <n v="2083"/>
  </r>
  <r>
    <x v="36"/>
    <x v="5"/>
    <n v="389"/>
  </r>
  <r>
    <x v="36"/>
    <x v="6"/>
    <n v="441"/>
  </r>
  <r>
    <x v="36"/>
    <x v="7"/>
    <n v="452"/>
  </r>
  <r>
    <x v="36"/>
    <x v="8"/>
    <n v="375"/>
  </r>
  <r>
    <x v="36"/>
    <x v="9"/>
    <n v="273"/>
  </r>
  <r>
    <x v="36"/>
    <x v="10"/>
    <n v="226"/>
  </r>
  <r>
    <x v="36"/>
    <x v="11"/>
    <n v="192"/>
  </r>
  <r>
    <x v="36"/>
    <x v="12"/>
    <n v="201"/>
  </r>
  <r>
    <x v="37"/>
    <x v="0"/>
    <n v="124"/>
  </r>
  <r>
    <x v="37"/>
    <x v="1"/>
    <n v="572"/>
  </r>
  <r>
    <x v="37"/>
    <x v="2"/>
    <n v="1794"/>
  </r>
  <r>
    <x v="37"/>
    <x v="3"/>
    <n v="942"/>
  </r>
  <r>
    <x v="37"/>
    <x v="4"/>
    <n v="3631"/>
  </r>
  <r>
    <x v="37"/>
    <x v="5"/>
    <n v="658"/>
  </r>
  <r>
    <x v="37"/>
    <x v="6"/>
    <n v="664"/>
  </r>
  <r>
    <x v="37"/>
    <x v="7"/>
    <n v="692"/>
  </r>
  <r>
    <x v="37"/>
    <x v="8"/>
    <n v="550"/>
  </r>
  <r>
    <x v="37"/>
    <x v="9"/>
    <n v="433"/>
  </r>
  <r>
    <x v="37"/>
    <x v="10"/>
    <n v="369"/>
  </r>
  <r>
    <x v="37"/>
    <x v="11"/>
    <n v="293"/>
  </r>
  <r>
    <x v="37"/>
    <x v="12"/>
    <n v="368"/>
  </r>
  <r>
    <x v="38"/>
    <x v="0"/>
    <n v="23"/>
  </r>
  <r>
    <x v="38"/>
    <x v="1"/>
    <n v="137"/>
  </r>
  <r>
    <x v="38"/>
    <x v="2"/>
    <n v="427"/>
  </r>
  <r>
    <x v="38"/>
    <x v="3"/>
    <n v="225"/>
  </r>
  <r>
    <x v="38"/>
    <x v="4"/>
    <n v="937"/>
  </r>
  <r>
    <x v="38"/>
    <x v="5"/>
    <n v="197"/>
  </r>
  <r>
    <x v="38"/>
    <x v="6"/>
    <n v="204"/>
  </r>
  <r>
    <x v="38"/>
    <x v="7"/>
    <n v="206"/>
  </r>
  <r>
    <x v="38"/>
    <x v="8"/>
    <n v="144"/>
  </r>
  <r>
    <x v="38"/>
    <x v="9"/>
    <n v="124"/>
  </r>
  <r>
    <x v="38"/>
    <x v="10"/>
    <n v="94"/>
  </r>
  <r>
    <x v="38"/>
    <x v="11"/>
    <n v="79"/>
  </r>
  <r>
    <x v="38"/>
    <x v="12"/>
    <n v="105"/>
  </r>
  <r>
    <x v="39"/>
    <x v="0"/>
    <n v="158"/>
  </r>
  <r>
    <x v="39"/>
    <x v="1"/>
    <n v="647"/>
  </r>
  <r>
    <x v="39"/>
    <x v="2"/>
    <n v="2167"/>
  </r>
  <r>
    <x v="39"/>
    <x v="3"/>
    <n v="1247"/>
  </r>
  <r>
    <x v="39"/>
    <x v="4"/>
    <n v="4911"/>
  </r>
  <r>
    <x v="39"/>
    <x v="5"/>
    <n v="862"/>
  </r>
  <r>
    <x v="39"/>
    <x v="6"/>
    <n v="862"/>
  </r>
  <r>
    <x v="39"/>
    <x v="7"/>
    <n v="757"/>
  </r>
  <r>
    <x v="39"/>
    <x v="8"/>
    <n v="642"/>
  </r>
  <r>
    <x v="39"/>
    <x v="9"/>
    <n v="505"/>
  </r>
  <r>
    <x v="39"/>
    <x v="10"/>
    <n v="368"/>
  </r>
  <r>
    <x v="39"/>
    <x v="11"/>
    <n v="286"/>
  </r>
  <r>
    <x v="39"/>
    <x v="12"/>
    <n v="282"/>
  </r>
  <r>
    <x v="40"/>
    <x v="0"/>
    <n v="141"/>
  </r>
  <r>
    <x v="40"/>
    <x v="1"/>
    <n v="602"/>
  </r>
  <r>
    <x v="40"/>
    <x v="2"/>
    <n v="2067"/>
  </r>
  <r>
    <x v="40"/>
    <x v="3"/>
    <n v="1124"/>
  </r>
  <r>
    <x v="40"/>
    <x v="4"/>
    <n v="5559"/>
  </r>
  <r>
    <x v="40"/>
    <x v="5"/>
    <n v="1057"/>
  </r>
  <r>
    <x v="40"/>
    <x v="6"/>
    <n v="1189"/>
  </r>
  <r>
    <x v="40"/>
    <x v="7"/>
    <n v="1300"/>
  </r>
  <r>
    <x v="40"/>
    <x v="8"/>
    <n v="965"/>
  </r>
  <r>
    <x v="40"/>
    <x v="9"/>
    <n v="655"/>
  </r>
  <r>
    <x v="40"/>
    <x v="10"/>
    <n v="414"/>
  </r>
  <r>
    <x v="40"/>
    <x v="11"/>
    <n v="356"/>
  </r>
  <r>
    <x v="40"/>
    <x v="12"/>
    <n v="498"/>
  </r>
  <r>
    <x v="41"/>
    <x v="0"/>
    <n v="333"/>
  </r>
  <r>
    <x v="41"/>
    <x v="1"/>
    <n v="1618"/>
  </r>
  <r>
    <x v="41"/>
    <x v="2"/>
    <n v="4639"/>
  </r>
  <r>
    <x v="41"/>
    <x v="3"/>
    <n v="1888"/>
  </r>
  <r>
    <x v="41"/>
    <x v="4"/>
    <n v="6695"/>
  </r>
  <r>
    <x v="41"/>
    <x v="5"/>
    <n v="888"/>
  </r>
  <r>
    <x v="41"/>
    <x v="6"/>
    <n v="858"/>
  </r>
  <r>
    <x v="41"/>
    <x v="7"/>
    <n v="763"/>
  </r>
  <r>
    <x v="41"/>
    <x v="8"/>
    <n v="620"/>
  </r>
  <r>
    <x v="41"/>
    <x v="9"/>
    <n v="485"/>
  </r>
  <r>
    <x v="41"/>
    <x v="10"/>
    <n v="428"/>
  </r>
  <r>
    <x v="41"/>
    <x v="11"/>
    <n v="333"/>
  </r>
  <r>
    <x v="41"/>
    <x v="12"/>
    <n v="472"/>
  </r>
  <r>
    <x v="42"/>
    <x v="0"/>
    <n v="63"/>
  </r>
  <r>
    <x v="42"/>
    <x v="1"/>
    <n v="274"/>
  </r>
  <r>
    <x v="42"/>
    <x v="2"/>
    <n v="958"/>
  </r>
  <r>
    <x v="42"/>
    <x v="3"/>
    <n v="536"/>
  </r>
  <r>
    <x v="42"/>
    <x v="4"/>
    <n v="2100"/>
  </r>
  <r>
    <x v="42"/>
    <x v="5"/>
    <n v="342"/>
  </r>
  <r>
    <x v="42"/>
    <x v="6"/>
    <n v="351"/>
  </r>
  <r>
    <x v="42"/>
    <x v="7"/>
    <n v="322"/>
  </r>
  <r>
    <x v="42"/>
    <x v="8"/>
    <n v="280"/>
  </r>
  <r>
    <x v="42"/>
    <x v="9"/>
    <n v="225"/>
  </r>
  <r>
    <x v="42"/>
    <x v="10"/>
    <n v="155"/>
  </r>
  <r>
    <x v="42"/>
    <x v="11"/>
    <n v="113"/>
  </r>
  <r>
    <x v="42"/>
    <x v="12"/>
    <n v="123"/>
  </r>
  <r>
    <x v="43"/>
    <x v="0"/>
    <n v="62"/>
  </r>
  <r>
    <x v="43"/>
    <x v="1"/>
    <n v="245"/>
  </r>
  <r>
    <x v="43"/>
    <x v="2"/>
    <n v="965"/>
  </r>
  <r>
    <x v="43"/>
    <x v="3"/>
    <n v="569"/>
  </r>
  <r>
    <x v="43"/>
    <x v="4"/>
    <n v="2025"/>
  </r>
  <r>
    <x v="43"/>
    <x v="5"/>
    <n v="479"/>
  </r>
  <r>
    <x v="43"/>
    <x v="6"/>
    <n v="536"/>
  </r>
  <r>
    <x v="43"/>
    <x v="7"/>
    <n v="543"/>
  </r>
  <r>
    <x v="43"/>
    <x v="8"/>
    <n v="452"/>
  </r>
  <r>
    <x v="43"/>
    <x v="9"/>
    <n v="390"/>
  </r>
  <r>
    <x v="43"/>
    <x v="10"/>
    <n v="294"/>
  </r>
  <r>
    <x v="43"/>
    <x v="11"/>
    <n v="203"/>
  </r>
  <r>
    <x v="43"/>
    <x v="12"/>
    <n v="286"/>
  </r>
  <r>
    <x v="44"/>
    <x v="0"/>
    <n v="707"/>
  </r>
  <r>
    <x v="44"/>
    <x v="1"/>
    <n v="3578"/>
  </r>
  <r>
    <x v="44"/>
    <x v="2"/>
    <n v="10931"/>
  </r>
  <r>
    <x v="44"/>
    <x v="3"/>
    <n v="4535"/>
  </r>
  <r>
    <x v="44"/>
    <x v="4"/>
    <n v="16113"/>
  </r>
  <r>
    <x v="44"/>
    <x v="5"/>
    <n v="2192"/>
  </r>
  <r>
    <x v="44"/>
    <x v="6"/>
    <n v="2150"/>
  </r>
  <r>
    <x v="44"/>
    <x v="7"/>
    <n v="1896"/>
  </r>
  <r>
    <x v="44"/>
    <x v="8"/>
    <n v="1399"/>
  </r>
  <r>
    <x v="44"/>
    <x v="9"/>
    <n v="1046"/>
  </r>
  <r>
    <x v="44"/>
    <x v="10"/>
    <n v="696"/>
  </r>
  <r>
    <x v="44"/>
    <x v="11"/>
    <n v="453"/>
  </r>
  <r>
    <x v="44"/>
    <x v="12"/>
    <n v="637"/>
  </r>
  <r>
    <x v="45"/>
    <x v="0"/>
    <n v="24"/>
  </r>
  <r>
    <x v="45"/>
    <x v="1"/>
    <n v="136"/>
  </r>
  <r>
    <x v="45"/>
    <x v="2"/>
    <n v="434"/>
  </r>
  <r>
    <x v="45"/>
    <x v="3"/>
    <n v="206"/>
  </r>
  <r>
    <x v="45"/>
    <x v="4"/>
    <n v="808"/>
  </r>
  <r>
    <x v="45"/>
    <x v="5"/>
    <n v="156"/>
  </r>
  <r>
    <x v="45"/>
    <x v="6"/>
    <n v="168"/>
  </r>
  <r>
    <x v="45"/>
    <x v="7"/>
    <n v="139"/>
  </r>
  <r>
    <x v="45"/>
    <x v="8"/>
    <n v="102"/>
  </r>
  <r>
    <x v="45"/>
    <x v="9"/>
    <n v="95"/>
  </r>
  <r>
    <x v="45"/>
    <x v="10"/>
    <n v="65"/>
  </r>
  <r>
    <x v="45"/>
    <x v="11"/>
    <n v="41"/>
  </r>
  <r>
    <x v="45"/>
    <x v="12"/>
    <n v="60"/>
  </r>
  <r>
    <x v="46"/>
    <x v="0"/>
    <n v="137"/>
  </r>
  <r>
    <x v="46"/>
    <x v="1"/>
    <n v="597"/>
  </r>
  <r>
    <x v="46"/>
    <x v="2"/>
    <n v="1907"/>
  </r>
  <r>
    <x v="46"/>
    <x v="3"/>
    <n v="1073"/>
  </r>
  <r>
    <x v="46"/>
    <x v="4"/>
    <n v="4655"/>
  </r>
  <r>
    <x v="46"/>
    <x v="5"/>
    <n v="951"/>
  </r>
  <r>
    <x v="46"/>
    <x v="6"/>
    <n v="1281"/>
  </r>
  <r>
    <x v="46"/>
    <x v="7"/>
    <n v="1365"/>
  </r>
  <r>
    <x v="46"/>
    <x v="8"/>
    <n v="1192"/>
  </r>
  <r>
    <x v="46"/>
    <x v="9"/>
    <n v="809"/>
  </r>
  <r>
    <x v="46"/>
    <x v="10"/>
    <n v="651"/>
  </r>
  <r>
    <x v="46"/>
    <x v="11"/>
    <n v="509"/>
  </r>
  <r>
    <x v="46"/>
    <x v="12"/>
    <n v="726"/>
  </r>
  <r>
    <x v="47"/>
    <x v="0"/>
    <n v="72"/>
  </r>
  <r>
    <x v="47"/>
    <x v="1"/>
    <n v="285"/>
  </r>
  <r>
    <x v="47"/>
    <x v="2"/>
    <n v="987"/>
  </r>
  <r>
    <x v="47"/>
    <x v="3"/>
    <n v="623"/>
  </r>
  <r>
    <x v="47"/>
    <x v="4"/>
    <n v="2086"/>
  </r>
  <r>
    <x v="47"/>
    <x v="5"/>
    <n v="442"/>
  </r>
  <r>
    <x v="47"/>
    <x v="6"/>
    <n v="571"/>
  </r>
  <r>
    <x v="47"/>
    <x v="7"/>
    <n v="603"/>
  </r>
  <r>
    <x v="47"/>
    <x v="8"/>
    <n v="577"/>
  </r>
  <r>
    <x v="47"/>
    <x v="9"/>
    <n v="428"/>
  </r>
  <r>
    <x v="47"/>
    <x v="10"/>
    <n v="329"/>
  </r>
  <r>
    <x v="47"/>
    <x v="11"/>
    <n v="295"/>
  </r>
  <r>
    <x v="47"/>
    <x v="12"/>
    <n v="326"/>
  </r>
  <r>
    <x v="48"/>
    <x v="0"/>
    <n v="237"/>
  </r>
  <r>
    <x v="48"/>
    <x v="1"/>
    <n v="1408"/>
  </r>
  <r>
    <x v="48"/>
    <x v="2"/>
    <n v="3857"/>
  </r>
  <r>
    <x v="48"/>
    <x v="3"/>
    <n v="1820"/>
  </r>
  <r>
    <x v="48"/>
    <x v="4"/>
    <n v="6533"/>
  </r>
  <r>
    <x v="48"/>
    <x v="5"/>
    <n v="855"/>
  </r>
  <r>
    <x v="48"/>
    <x v="6"/>
    <n v="935"/>
  </r>
  <r>
    <x v="48"/>
    <x v="7"/>
    <n v="871"/>
  </r>
  <r>
    <x v="48"/>
    <x v="8"/>
    <n v="600"/>
  </r>
  <r>
    <x v="48"/>
    <x v="9"/>
    <n v="495"/>
  </r>
  <r>
    <x v="48"/>
    <x v="10"/>
    <n v="444"/>
  </r>
  <r>
    <x v="48"/>
    <x v="11"/>
    <n v="331"/>
  </r>
  <r>
    <x v="48"/>
    <x v="12"/>
    <n v="422"/>
  </r>
  <r>
    <x v="49"/>
    <x v="0"/>
    <n v="56"/>
  </r>
  <r>
    <x v="49"/>
    <x v="1"/>
    <n v="217"/>
  </r>
  <r>
    <x v="49"/>
    <x v="2"/>
    <n v="671"/>
  </r>
  <r>
    <x v="49"/>
    <x v="3"/>
    <n v="295"/>
  </r>
  <r>
    <x v="49"/>
    <x v="4"/>
    <n v="1089"/>
  </r>
  <r>
    <x v="49"/>
    <x v="5"/>
    <n v="197"/>
  </r>
  <r>
    <x v="49"/>
    <x v="6"/>
    <n v="187"/>
  </r>
  <r>
    <x v="49"/>
    <x v="7"/>
    <n v="156"/>
  </r>
  <r>
    <x v="49"/>
    <x v="8"/>
    <n v="156"/>
  </r>
  <r>
    <x v="49"/>
    <x v="9"/>
    <n v="144"/>
  </r>
  <r>
    <x v="49"/>
    <x v="10"/>
    <n v="103"/>
  </r>
  <r>
    <x v="49"/>
    <x v="11"/>
    <n v="87"/>
  </r>
  <r>
    <x v="49"/>
    <x v="12"/>
    <n v="115"/>
  </r>
  <r>
    <x v="50"/>
    <x v="0"/>
    <n v="108"/>
  </r>
  <r>
    <x v="50"/>
    <x v="1"/>
    <n v="534"/>
  </r>
  <r>
    <x v="50"/>
    <x v="2"/>
    <n v="1737"/>
  </r>
  <r>
    <x v="50"/>
    <x v="3"/>
    <n v="1027"/>
  </r>
  <r>
    <x v="50"/>
    <x v="4"/>
    <n v="4452"/>
  </r>
  <r>
    <x v="50"/>
    <x v="5"/>
    <n v="793"/>
  </r>
  <r>
    <x v="50"/>
    <x v="6"/>
    <n v="978"/>
  </r>
  <r>
    <x v="50"/>
    <x v="7"/>
    <n v="958"/>
  </r>
  <r>
    <x v="50"/>
    <x v="8"/>
    <n v="708"/>
  </r>
  <r>
    <x v="50"/>
    <x v="9"/>
    <n v="489"/>
  </r>
  <r>
    <x v="50"/>
    <x v="10"/>
    <n v="407"/>
  </r>
  <r>
    <x v="50"/>
    <x v="11"/>
    <n v="266"/>
  </r>
  <r>
    <x v="50"/>
    <x v="12"/>
    <n v="399"/>
  </r>
  <r>
    <x v="51"/>
    <x v="0"/>
    <n v="48"/>
  </r>
  <r>
    <x v="51"/>
    <x v="1"/>
    <n v="202"/>
  </r>
  <r>
    <x v="51"/>
    <x v="2"/>
    <n v="747"/>
  </r>
  <r>
    <x v="51"/>
    <x v="3"/>
    <n v="375"/>
  </r>
  <r>
    <x v="51"/>
    <x v="4"/>
    <n v="1516"/>
  </r>
  <r>
    <x v="51"/>
    <x v="5"/>
    <n v="312"/>
  </r>
  <r>
    <x v="51"/>
    <x v="6"/>
    <n v="325"/>
  </r>
  <r>
    <x v="51"/>
    <x v="7"/>
    <n v="327"/>
  </r>
  <r>
    <x v="51"/>
    <x v="8"/>
    <n v="287"/>
  </r>
  <r>
    <x v="51"/>
    <x v="9"/>
    <n v="236"/>
  </r>
  <r>
    <x v="51"/>
    <x v="10"/>
    <n v="177"/>
  </r>
  <r>
    <x v="51"/>
    <x v="11"/>
    <n v="138"/>
  </r>
  <r>
    <x v="51"/>
    <x v="12"/>
    <n v="179"/>
  </r>
  <r>
    <x v="52"/>
    <x v="0"/>
    <n v="77"/>
  </r>
  <r>
    <x v="52"/>
    <x v="1"/>
    <n v="380"/>
  </r>
  <r>
    <x v="52"/>
    <x v="2"/>
    <n v="1154"/>
  </r>
  <r>
    <x v="52"/>
    <x v="3"/>
    <n v="561"/>
  </r>
  <r>
    <x v="52"/>
    <x v="4"/>
    <n v="2078"/>
  </r>
  <r>
    <x v="52"/>
    <x v="5"/>
    <n v="390"/>
  </r>
  <r>
    <x v="52"/>
    <x v="6"/>
    <n v="404"/>
  </r>
  <r>
    <x v="52"/>
    <x v="7"/>
    <n v="373"/>
  </r>
  <r>
    <x v="52"/>
    <x v="8"/>
    <n v="343"/>
  </r>
  <r>
    <x v="52"/>
    <x v="9"/>
    <n v="275"/>
  </r>
  <r>
    <x v="52"/>
    <x v="10"/>
    <n v="206"/>
  </r>
  <r>
    <x v="52"/>
    <x v="11"/>
    <n v="162"/>
  </r>
  <r>
    <x v="52"/>
    <x v="12"/>
    <n v="201"/>
  </r>
  <r>
    <x v="53"/>
    <x v="0"/>
    <n v="53"/>
  </r>
  <r>
    <x v="53"/>
    <x v="1"/>
    <n v="193"/>
  </r>
  <r>
    <x v="53"/>
    <x v="2"/>
    <n v="688"/>
  </r>
  <r>
    <x v="53"/>
    <x v="3"/>
    <n v="335"/>
  </r>
  <r>
    <x v="53"/>
    <x v="4"/>
    <n v="1309"/>
  </r>
  <r>
    <x v="53"/>
    <x v="5"/>
    <n v="233"/>
  </r>
  <r>
    <x v="53"/>
    <x v="6"/>
    <n v="209"/>
  </r>
  <r>
    <x v="53"/>
    <x v="7"/>
    <n v="242"/>
  </r>
  <r>
    <x v="53"/>
    <x v="8"/>
    <n v="209"/>
  </r>
  <r>
    <x v="53"/>
    <x v="9"/>
    <n v="153"/>
  </r>
  <r>
    <x v="53"/>
    <x v="10"/>
    <n v="127"/>
  </r>
  <r>
    <x v="53"/>
    <x v="11"/>
    <n v="98"/>
  </r>
  <r>
    <x v="53"/>
    <x v="12"/>
    <n v="90"/>
  </r>
  <r>
    <x v="54"/>
    <x v="0"/>
    <n v="102"/>
  </r>
  <r>
    <x v="54"/>
    <x v="1"/>
    <n v="451"/>
  </r>
  <r>
    <x v="54"/>
    <x v="2"/>
    <n v="1439"/>
  </r>
  <r>
    <x v="54"/>
    <x v="3"/>
    <n v="874"/>
  </r>
  <r>
    <x v="54"/>
    <x v="4"/>
    <n v="3591"/>
  </r>
  <r>
    <x v="54"/>
    <x v="5"/>
    <n v="750"/>
  </r>
  <r>
    <x v="54"/>
    <x v="6"/>
    <n v="764"/>
  </r>
  <r>
    <x v="54"/>
    <x v="7"/>
    <n v="726"/>
  </r>
  <r>
    <x v="54"/>
    <x v="8"/>
    <n v="575"/>
  </r>
  <r>
    <x v="54"/>
    <x v="9"/>
    <n v="470"/>
  </r>
  <r>
    <x v="54"/>
    <x v="10"/>
    <n v="445"/>
  </r>
  <r>
    <x v="54"/>
    <x v="11"/>
    <n v="333"/>
  </r>
  <r>
    <x v="54"/>
    <x v="12"/>
    <n v="428"/>
  </r>
  <r>
    <x v="55"/>
    <x v="0"/>
    <n v="30"/>
  </r>
  <r>
    <x v="55"/>
    <x v="1"/>
    <n v="144"/>
  </r>
  <r>
    <x v="55"/>
    <x v="2"/>
    <n v="398"/>
  </r>
  <r>
    <x v="55"/>
    <x v="3"/>
    <n v="204"/>
  </r>
  <r>
    <x v="55"/>
    <x v="4"/>
    <n v="999"/>
  </r>
  <r>
    <x v="55"/>
    <x v="5"/>
    <n v="164"/>
  </r>
  <r>
    <x v="55"/>
    <x v="6"/>
    <n v="211"/>
  </r>
  <r>
    <x v="55"/>
    <x v="7"/>
    <n v="172"/>
  </r>
  <r>
    <x v="55"/>
    <x v="8"/>
    <n v="131"/>
  </r>
  <r>
    <x v="55"/>
    <x v="9"/>
    <n v="102"/>
  </r>
  <r>
    <x v="55"/>
    <x v="10"/>
    <n v="90"/>
  </r>
  <r>
    <x v="55"/>
    <x v="11"/>
    <n v="75"/>
  </r>
  <r>
    <x v="55"/>
    <x v="12"/>
    <n v="111"/>
  </r>
  <r>
    <x v="56"/>
    <x v="0"/>
    <n v="32"/>
  </r>
  <r>
    <x v="56"/>
    <x v="1"/>
    <n v="134"/>
  </r>
  <r>
    <x v="56"/>
    <x v="2"/>
    <n v="475"/>
  </r>
  <r>
    <x v="56"/>
    <x v="3"/>
    <n v="253"/>
  </r>
  <r>
    <x v="56"/>
    <x v="4"/>
    <n v="1025"/>
  </r>
  <r>
    <x v="56"/>
    <x v="5"/>
    <n v="256"/>
  </r>
  <r>
    <x v="56"/>
    <x v="6"/>
    <n v="273"/>
  </r>
  <r>
    <x v="56"/>
    <x v="7"/>
    <n v="294"/>
  </r>
  <r>
    <x v="56"/>
    <x v="8"/>
    <n v="206"/>
  </r>
  <r>
    <x v="56"/>
    <x v="9"/>
    <n v="175"/>
  </r>
  <r>
    <x v="56"/>
    <x v="10"/>
    <n v="127"/>
  </r>
  <r>
    <x v="56"/>
    <x v="11"/>
    <n v="109"/>
  </r>
  <r>
    <x v="56"/>
    <x v="12"/>
    <n v="128"/>
  </r>
  <r>
    <x v="57"/>
    <x v="0"/>
    <n v="24"/>
  </r>
  <r>
    <x v="57"/>
    <x v="1"/>
    <n v="127"/>
  </r>
  <r>
    <x v="57"/>
    <x v="2"/>
    <n v="421"/>
  </r>
  <r>
    <x v="57"/>
    <x v="3"/>
    <n v="212"/>
  </r>
  <r>
    <x v="57"/>
    <x v="4"/>
    <n v="856"/>
  </r>
  <r>
    <x v="57"/>
    <x v="5"/>
    <n v="166"/>
  </r>
  <r>
    <x v="57"/>
    <x v="6"/>
    <n v="183"/>
  </r>
  <r>
    <x v="57"/>
    <x v="7"/>
    <n v="190"/>
  </r>
  <r>
    <x v="57"/>
    <x v="8"/>
    <n v="170"/>
  </r>
  <r>
    <x v="57"/>
    <x v="9"/>
    <n v="148"/>
  </r>
  <r>
    <x v="57"/>
    <x v="10"/>
    <n v="111"/>
  </r>
  <r>
    <x v="57"/>
    <x v="11"/>
    <n v="71"/>
  </r>
  <r>
    <x v="57"/>
    <x v="12"/>
    <n v="99"/>
  </r>
  <r>
    <x v="58"/>
    <x v="0"/>
    <n v="453"/>
  </r>
  <r>
    <x v="58"/>
    <x v="1"/>
    <n v="1565"/>
  </r>
  <r>
    <x v="58"/>
    <x v="2"/>
    <n v="4921"/>
  </r>
  <r>
    <x v="58"/>
    <x v="3"/>
    <n v="2864"/>
  </r>
  <r>
    <x v="58"/>
    <x v="4"/>
    <n v="13228"/>
  </r>
  <r>
    <x v="58"/>
    <x v="5"/>
    <n v="2513"/>
  </r>
  <r>
    <x v="58"/>
    <x v="6"/>
    <n v="3138"/>
  </r>
  <r>
    <x v="58"/>
    <x v="7"/>
    <n v="3067"/>
  </r>
  <r>
    <x v="58"/>
    <x v="8"/>
    <n v="2536"/>
  </r>
  <r>
    <x v="58"/>
    <x v="9"/>
    <n v="1881"/>
  </r>
  <r>
    <x v="58"/>
    <x v="10"/>
    <n v="1406"/>
  </r>
  <r>
    <x v="58"/>
    <x v="11"/>
    <n v="1015"/>
  </r>
  <r>
    <x v="58"/>
    <x v="12"/>
    <n v="1380"/>
  </r>
  <r>
    <x v="59"/>
    <x v="0"/>
    <n v="256"/>
  </r>
  <r>
    <x v="59"/>
    <x v="1"/>
    <n v="1214"/>
  </r>
  <r>
    <x v="59"/>
    <x v="2"/>
    <n v="3954"/>
  </r>
  <r>
    <x v="59"/>
    <x v="3"/>
    <n v="2101"/>
  </r>
  <r>
    <x v="59"/>
    <x v="4"/>
    <n v="6677"/>
  </r>
  <r>
    <x v="59"/>
    <x v="5"/>
    <n v="828"/>
  </r>
  <r>
    <x v="59"/>
    <x v="6"/>
    <n v="882"/>
  </r>
  <r>
    <x v="59"/>
    <x v="7"/>
    <n v="806"/>
  </r>
  <r>
    <x v="59"/>
    <x v="8"/>
    <n v="617"/>
  </r>
  <r>
    <x v="59"/>
    <x v="9"/>
    <n v="557"/>
  </r>
  <r>
    <x v="59"/>
    <x v="10"/>
    <n v="423"/>
  </r>
  <r>
    <x v="59"/>
    <x v="11"/>
    <n v="343"/>
  </r>
  <r>
    <x v="59"/>
    <x v="12"/>
    <n v="437"/>
  </r>
  <r>
    <x v="60"/>
    <x v="0"/>
    <n v="104"/>
  </r>
  <r>
    <x v="60"/>
    <x v="1"/>
    <n v="477"/>
  </r>
  <r>
    <x v="60"/>
    <x v="2"/>
    <n v="1500"/>
  </r>
  <r>
    <x v="60"/>
    <x v="3"/>
    <n v="766"/>
  </r>
  <r>
    <x v="60"/>
    <x v="4"/>
    <n v="3325"/>
  </r>
  <r>
    <x v="60"/>
    <x v="5"/>
    <n v="614"/>
  </r>
  <r>
    <x v="60"/>
    <x v="6"/>
    <n v="619"/>
  </r>
  <r>
    <x v="60"/>
    <x v="7"/>
    <n v="533"/>
  </r>
  <r>
    <x v="60"/>
    <x v="8"/>
    <n v="490"/>
  </r>
  <r>
    <x v="60"/>
    <x v="9"/>
    <n v="428"/>
  </r>
  <r>
    <x v="60"/>
    <x v="10"/>
    <n v="313"/>
  </r>
  <r>
    <x v="60"/>
    <x v="11"/>
    <n v="186"/>
  </r>
  <r>
    <x v="60"/>
    <x v="12"/>
    <n v="275"/>
  </r>
  <r>
    <x v="61"/>
    <x v="0"/>
    <n v="63"/>
  </r>
  <r>
    <x v="61"/>
    <x v="1"/>
    <n v="322"/>
  </r>
  <r>
    <x v="61"/>
    <x v="2"/>
    <n v="898"/>
  </r>
  <r>
    <x v="61"/>
    <x v="3"/>
    <n v="511"/>
  </r>
  <r>
    <x v="61"/>
    <x v="4"/>
    <n v="2027"/>
  </r>
  <r>
    <x v="61"/>
    <x v="5"/>
    <n v="380"/>
  </r>
  <r>
    <x v="61"/>
    <x v="6"/>
    <n v="473"/>
  </r>
  <r>
    <x v="61"/>
    <x v="7"/>
    <n v="428"/>
  </r>
  <r>
    <x v="61"/>
    <x v="8"/>
    <n v="425"/>
  </r>
  <r>
    <x v="61"/>
    <x v="9"/>
    <n v="363"/>
  </r>
  <r>
    <x v="61"/>
    <x v="10"/>
    <n v="280"/>
  </r>
  <r>
    <x v="61"/>
    <x v="11"/>
    <n v="193"/>
  </r>
  <r>
    <x v="61"/>
    <x v="12"/>
    <n v="239"/>
  </r>
  <r>
    <x v="62"/>
    <x v="0"/>
    <n v="93"/>
  </r>
  <r>
    <x v="62"/>
    <x v="1"/>
    <n v="533"/>
  </r>
  <r>
    <x v="62"/>
    <x v="2"/>
    <n v="1494"/>
  </r>
  <r>
    <x v="62"/>
    <x v="3"/>
    <n v="868"/>
  </r>
  <r>
    <x v="62"/>
    <x v="4"/>
    <n v="3614"/>
  </r>
  <r>
    <x v="62"/>
    <x v="5"/>
    <n v="561"/>
  </r>
  <r>
    <x v="62"/>
    <x v="6"/>
    <n v="668"/>
  </r>
  <r>
    <x v="62"/>
    <x v="7"/>
    <n v="692"/>
  </r>
  <r>
    <x v="62"/>
    <x v="8"/>
    <n v="581"/>
  </r>
  <r>
    <x v="62"/>
    <x v="9"/>
    <n v="438"/>
  </r>
  <r>
    <x v="62"/>
    <x v="10"/>
    <n v="379"/>
  </r>
  <r>
    <x v="62"/>
    <x v="11"/>
    <n v="304"/>
  </r>
  <r>
    <x v="62"/>
    <x v="12"/>
    <n v="399"/>
  </r>
  <r>
    <x v="63"/>
    <x v="0"/>
    <n v="76"/>
  </r>
  <r>
    <x v="63"/>
    <x v="1"/>
    <n v="378"/>
  </r>
  <r>
    <x v="63"/>
    <x v="2"/>
    <n v="1067"/>
  </r>
  <r>
    <x v="63"/>
    <x v="3"/>
    <n v="641"/>
  </r>
  <r>
    <x v="63"/>
    <x v="4"/>
    <n v="2791"/>
  </r>
  <r>
    <x v="63"/>
    <x v="5"/>
    <n v="556"/>
  </r>
  <r>
    <x v="63"/>
    <x v="6"/>
    <n v="671"/>
  </r>
  <r>
    <x v="63"/>
    <x v="7"/>
    <n v="650"/>
  </r>
  <r>
    <x v="63"/>
    <x v="8"/>
    <n v="611"/>
  </r>
  <r>
    <x v="63"/>
    <x v="9"/>
    <n v="465"/>
  </r>
  <r>
    <x v="63"/>
    <x v="10"/>
    <n v="373"/>
  </r>
  <r>
    <x v="63"/>
    <x v="11"/>
    <n v="297"/>
  </r>
  <r>
    <x v="63"/>
    <x v="12"/>
    <n v="379"/>
  </r>
  <r>
    <x v="64"/>
    <x v="0"/>
    <n v="67"/>
  </r>
  <r>
    <x v="64"/>
    <x v="1"/>
    <n v="205"/>
  </r>
  <r>
    <x v="64"/>
    <x v="2"/>
    <n v="644"/>
  </r>
  <r>
    <x v="64"/>
    <x v="3"/>
    <n v="364"/>
  </r>
  <r>
    <x v="64"/>
    <x v="4"/>
    <n v="1450"/>
  </r>
  <r>
    <x v="64"/>
    <x v="5"/>
    <n v="238"/>
  </r>
  <r>
    <x v="64"/>
    <x v="6"/>
    <n v="259"/>
  </r>
  <r>
    <x v="64"/>
    <x v="7"/>
    <n v="200"/>
  </r>
  <r>
    <x v="64"/>
    <x v="8"/>
    <n v="198"/>
  </r>
  <r>
    <x v="64"/>
    <x v="9"/>
    <n v="157"/>
  </r>
  <r>
    <x v="64"/>
    <x v="10"/>
    <n v="111"/>
  </r>
  <r>
    <x v="64"/>
    <x v="11"/>
    <n v="93"/>
  </r>
  <r>
    <x v="64"/>
    <x v="12"/>
    <n v="102"/>
  </r>
  <r>
    <x v="65"/>
    <x v="0"/>
    <n v="97"/>
  </r>
  <r>
    <x v="65"/>
    <x v="1"/>
    <n v="435"/>
  </r>
  <r>
    <x v="65"/>
    <x v="2"/>
    <n v="1491"/>
  </r>
  <r>
    <x v="65"/>
    <x v="3"/>
    <n v="708"/>
  </r>
  <r>
    <x v="65"/>
    <x v="4"/>
    <n v="3145"/>
  </r>
  <r>
    <x v="65"/>
    <x v="5"/>
    <n v="562"/>
  </r>
  <r>
    <x v="65"/>
    <x v="6"/>
    <n v="599"/>
  </r>
  <r>
    <x v="65"/>
    <x v="7"/>
    <n v="529"/>
  </r>
  <r>
    <x v="65"/>
    <x v="8"/>
    <n v="453"/>
  </r>
  <r>
    <x v="65"/>
    <x v="9"/>
    <n v="342"/>
  </r>
  <r>
    <x v="65"/>
    <x v="10"/>
    <n v="253"/>
  </r>
  <r>
    <x v="65"/>
    <x v="11"/>
    <n v="175"/>
  </r>
  <r>
    <x v="65"/>
    <x v="12"/>
    <n v="238"/>
  </r>
  <r>
    <x v="66"/>
    <x v="0"/>
    <n v="80"/>
  </r>
  <r>
    <x v="66"/>
    <x v="1"/>
    <n v="360"/>
  </r>
  <r>
    <x v="66"/>
    <x v="2"/>
    <n v="1274"/>
  </r>
  <r>
    <x v="66"/>
    <x v="3"/>
    <n v="609"/>
  </r>
  <r>
    <x v="66"/>
    <x v="4"/>
    <n v="2442"/>
  </r>
  <r>
    <x v="66"/>
    <x v="5"/>
    <n v="454"/>
  </r>
  <r>
    <x v="66"/>
    <x v="6"/>
    <n v="454"/>
  </r>
  <r>
    <x v="66"/>
    <x v="7"/>
    <n v="429"/>
  </r>
  <r>
    <x v="66"/>
    <x v="8"/>
    <n v="373"/>
  </r>
  <r>
    <x v="66"/>
    <x v="9"/>
    <n v="304"/>
  </r>
  <r>
    <x v="66"/>
    <x v="10"/>
    <n v="195"/>
  </r>
  <r>
    <x v="66"/>
    <x v="11"/>
    <n v="151"/>
  </r>
  <r>
    <x v="66"/>
    <x v="12"/>
    <n v="260"/>
  </r>
  <r>
    <x v="67"/>
    <x v="0"/>
    <n v="90"/>
  </r>
  <r>
    <x v="67"/>
    <x v="1"/>
    <n v="369"/>
  </r>
  <r>
    <x v="67"/>
    <x v="2"/>
    <n v="1086"/>
  </r>
  <r>
    <x v="67"/>
    <x v="3"/>
    <n v="514"/>
  </r>
  <r>
    <x v="67"/>
    <x v="4"/>
    <n v="2065"/>
  </r>
  <r>
    <x v="67"/>
    <x v="5"/>
    <n v="351"/>
  </r>
  <r>
    <x v="67"/>
    <x v="6"/>
    <n v="439"/>
  </r>
  <r>
    <x v="67"/>
    <x v="7"/>
    <n v="353"/>
  </r>
  <r>
    <x v="67"/>
    <x v="8"/>
    <n v="286"/>
  </r>
  <r>
    <x v="67"/>
    <x v="9"/>
    <n v="239"/>
  </r>
  <r>
    <x v="67"/>
    <x v="10"/>
    <n v="190"/>
  </r>
  <r>
    <x v="67"/>
    <x v="11"/>
    <n v="137"/>
  </r>
  <r>
    <x v="67"/>
    <x v="12"/>
    <n v="193"/>
  </r>
  <r>
    <x v="68"/>
    <x v="0"/>
    <n v="188"/>
  </r>
  <r>
    <x v="68"/>
    <x v="1"/>
    <n v="851"/>
  </r>
  <r>
    <x v="68"/>
    <x v="2"/>
    <n v="2598"/>
  </r>
  <r>
    <x v="68"/>
    <x v="3"/>
    <n v="1395"/>
  </r>
  <r>
    <x v="68"/>
    <x v="4"/>
    <n v="5459"/>
  </r>
  <r>
    <x v="68"/>
    <x v="5"/>
    <n v="1022"/>
  </r>
  <r>
    <x v="68"/>
    <x v="6"/>
    <n v="1052"/>
  </r>
  <r>
    <x v="68"/>
    <x v="7"/>
    <n v="891"/>
  </r>
  <r>
    <x v="68"/>
    <x v="8"/>
    <n v="743"/>
  </r>
  <r>
    <x v="68"/>
    <x v="9"/>
    <n v="564"/>
  </r>
  <r>
    <x v="68"/>
    <x v="10"/>
    <n v="453"/>
  </r>
  <r>
    <x v="68"/>
    <x v="11"/>
    <n v="370"/>
  </r>
  <r>
    <x v="68"/>
    <x v="12"/>
    <n v="473"/>
  </r>
  <r>
    <x v="69"/>
    <x v="0"/>
    <n v="39"/>
  </r>
  <r>
    <x v="69"/>
    <x v="1"/>
    <n v="158"/>
  </r>
  <r>
    <x v="69"/>
    <x v="2"/>
    <n v="620"/>
  </r>
  <r>
    <x v="69"/>
    <x v="3"/>
    <n v="368"/>
  </r>
  <r>
    <x v="69"/>
    <x v="4"/>
    <n v="1339"/>
  </r>
  <r>
    <x v="69"/>
    <x v="5"/>
    <n v="273"/>
  </r>
  <r>
    <x v="69"/>
    <x v="6"/>
    <n v="318"/>
  </r>
  <r>
    <x v="69"/>
    <x v="7"/>
    <n v="322"/>
  </r>
  <r>
    <x v="69"/>
    <x v="8"/>
    <n v="278"/>
  </r>
  <r>
    <x v="69"/>
    <x v="9"/>
    <n v="265"/>
  </r>
  <r>
    <x v="69"/>
    <x v="10"/>
    <n v="178"/>
  </r>
  <r>
    <x v="69"/>
    <x v="11"/>
    <n v="122"/>
  </r>
  <r>
    <x v="69"/>
    <x v="12"/>
    <n v="134"/>
  </r>
  <r>
    <x v="70"/>
    <x v="0"/>
    <n v="97"/>
  </r>
  <r>
    <x v="70"/>
    <x v="1"/>
    <n v="497"/>
  </r>
  <r>
    <x v="70"/>
    <x v="2"/>
    <n v="1254"/>
  </r>
  <r>
    <x v="70"/>
    <x v="3"/>
    <n v="479"/>
  </r>
  <r>
    <x v="70"/>
    <x v="4"/>
    <n v="1422"/>
  </r>
  <r>
    <x v="70"/>
    <x v="5"/>
    <n v="124"/>
  </r>
  <r>
    <x v="70"/>
    <x v="6"/>
    <n v="127"/>
  </r>
  <r>
    <x v="70"/>
    <x v="7"/>
    <n v="112"/>
  </r>
  <r>
    <x v="70"/>
    <x v="8"/>
    <n v="67"/>
  </r>
  <r>
    <x v="70"/>
    <x v="9"/>
    <n v="69"/>
  </r>
  <r>
    <x v="70"/>
    <x v="10"/>
    <n v="47"/>
  </r>
  <r>
    <x v="70"/>
    <x v="11"/>
    <n v="45"/>
  </r>
  <r>
    <x v="70"/>
    <x v="12"/>
    <n v="45"/>
  </r>
  <r>
    <x v="71"/>
    <x v="0"/>
    <n v="365"/>
  </r>
  <r>
    <x v="71"/>
    <x v="1"/>
    <n v="1628"/>
  </r>
  <r>
    <x v="71"/>
    <x v="2"/>
    <n v="4736"/>
  </r>
  <r>
    <x v="71"/>
    <x v="3"/>
    <n v="1757"/>
  </r>
  <r>
    <x v="71"/>
    <x v="4"/>
    <n v="6465"/>
  </r>
  <r>
    <x v="71"/>
    <x v="5"/>
    <n v="827"/>
  </r>
  <r>
    <x v="71"/>
    <x v="6"/>
    <n v="749"/>
  </r>
  <r>
    <x v="71"/>
    <x v="7"/>
    <n v="623"/>
  </r>
  <r>
    <x v="71"/>
    <x v="8"/>
    <n v="424"/>
  </r>
  <r>
    <x v="71"/>
    <x v="9"/>
    <n v="352"/>
  </r>
  <r>
    <x v="71"/>
    <x v="10"/>
    <n v="238"/>
  </r>
  <r>
    <x v="71"/>
    <x v="11"/>
    <n v="164"/>
  </r>
  <r>
    <x v="71"/>
    <x v="12"/>
    <n v="250"/>
  </r>
  <r>
    <x v="72"/>
    <x v="0"/>
    <n v="107"/>
  </r>
  <r>
    <x v="72"/>
    <x v="1"/>
    <n v="457"/>
  </r>
  <r>
    <x v="72"/>
    <x v="2"/>
    <n v="1588"/>
  </r>
  <r>
    <x v="72"/>
    <x v="3"/>
    <n v="870"/>
  </r>
  <r>
    <x v="72"/>
    <x v="4"/>
    <n v="2749"/>
  </r>
  <r>
    <x v="72"/>
    <x v="5"/>
    <n v="500"/>
  </r>
  <r>
    <x v="72"/>
    <x v="6"/>
    <n v="487"/>
  </r>
  <r>
    <x v="72"/>
    <x v="7"/>
    <n v="496"/>
  </r>
  <r>
    <x v="72"/>
    <x v="8"/>
    <n v="477"/>
  </r>
  <r>
    <x v="72"/>
    <x v="9"/>
    <n v="361"/>
  </r>
  <r>
    <x v="72"/>
    <x v="10"/>
    <n v="256"/>
  </r>
  <r>
    <x v="72"/>
    <x v="11"/>
    <n v="184"/>
  </r>
  <r>
    <x v="72"/>
    <x v="12"/>
    <n v="239"/>
  </r>
  <r>
    <x v="73"/>
    <x v="0"/>
    <n v="527"/>
  </r>
  <r>
    <x v="73"/>
    <x v="1"/>
    <n v="3218"/>
  </r>
  <r>
    <x v="73"/>
    <x v="2"/>
    <n v="11729"/>
  </r>
  <r>
    <x v="73"/>
    <x v="3"/>
    <n v="4986"/>
  </r>
  <r>
    <x v="73"/>
    <x v="4"/>
    <n v="16141"/>
  </r>
  <r>
    <x v="73"/>
    <x v="5"/>
    <n v="2018"/>
  </r>
  <r>
    <x v="73"/>
    <x v="6"/>
    <n v="1731"/>
  </r>
  <r>
    <x v="73"/>
    <x v="7"/>
    <n v="1619"/>
  </r>
  <r>
    <x v="73"/>
    <x v="8"/>
    <n v="1252"/>
  </r>
  <r>
    <x v="73"/>
    <x v="9"/>
    <n v="977"/>
  </r>
  <r>
    <x v="73"/>
    <x v="10"/>
    <n v="738"/>
  </r>
  <r>
    <x v="73"/>
    <x v="11"/>
    <n v="547"/>
  </r>
  <r>
    <x v="73"/>
    <x v="12"/>
    <n v="869"/>
  </r>
  <r>
    <x v="74"/>
    <x v="0"/>
    <n v="378"/>
  </r>
  <r>
    <x v="74"/>
    <x v="1"/>
    <n v="1792"/>
  </r>
  <r>
    <x v="74"/>
    <x v="2"/>
    <n v="5828"/>
  </r>
  <r>
    <x v="74"/>
    <x v="3"/>
    <n v="2254"/>
  </r>
  <r>
    <x v="74"/>
    <x v="4"/>
    <n v="7820"/>
  </r>
  <r>
    <x v="74"/>
    <x v="5"/>
    <n v="1113"/>
  </r>
  <r>
    <x v="74"/>
    <x v="6"/>
    <n v="1086"/>
  </r>
  <r>
    <x v="74"/>
    <x v="7"/>
    <n v="939"/>
  </r>
  <r>
    <x v="74"/>
    <x v="8"/>
    <n v="708"/>
  </r>
  <r>
    <x v="74"/>
    <x v="9"/>
    <n v="604"/>
  </r>
  <r>
    <x v="74"/>
    <x v="10"/>
    <n v="393"/>
  </r>
  <r>
    <x v="74"/>
    <x v="11"/>
    <n v="328"/>
  </r>
  <r>
    <x v="74"/>
    <x v="12"/>
    <n v="414"/>
  </r>
  <r>
    <x v="75"/>
    <x v="0"/>
    <n v="16"/>
  </r>
  <r>
    <x v="75"/>
    <x v="1"/>
    <n v="80"/>
  </r>
  <r>
    <x v="75"/>
    <x v="2"/>
    <n v="274"/>
  </r>
  <r>
    <x v="75"/>
    <x v="3"/>
    <n v="147"/>
  </r>
  <r>
    <x v="75"/>
    <x v="4"/>
    <n v="515"/>
  </r>
  <r>
    <x v="75"/>
    <x v="5"/>
    <n v="118"/>
  </r>
  <r>
    <x v="75"/>
    <x v="6"/>
    <n v="118"/>
  </r>
  <r>
    <x v="75"/>
    <x v="7"/>
    <n v="108"/>
  </r>
  <r>
    <x v="75"/>
    <x v="8"/>
    <n v="96"/>
  </r>
  <r>
    <x v="75"/>
    <x v="9"/>
    <n v="80"/>
  </r>
  <r>
    <x v="75"/>
    <x v="10"/>
    <n v="59"/>
  </r>
  <r>
    <x v="75"/>
    <x v="11"/>
    <n v="59"/>
  </r>
  <r>
    <x v="75"/>
    <x v="12"/>
    <n v="81"/>
  </r>
  <r>
    <x v="76"/>
    <x v="0"/>
    <n v="146"/>
  </r>
  <r>
    <x v="76"/>
    <x v="1"/>
    <n v="597"/>
  </r>
  <r>
    <x v="76"/>
    <x v="2"/>
    <n v="1647"/>
  </r>
  <r>
    <x v="76"/>
    <x v="3"/>
    <n v="855"/>
  </r>
  <r>
    <x v="76"/>
    <x v="4"/>
    <n v="3897"/>
  </r>
  <r>
    <x v="76"/>
    <x v="5"/>
    <n v="699"/>
  </r>
  <r>
    <x v="76"/>
    <x v="6"/>
    <n v="751"/>
  </r>
  <r>
    <x v="76"/>
    <x v="7"/>
    <n v="645"/>
  </r>
  <r>
    <x v="76"/>
    <x v="8"/>
    <n v="540"/>
  </r>
  <r>
    <x v="76"/>
    <x v="9"/>
    <n v="428"/>
  </r>
  <r>
    <x v="76"/>
    <x v="10"/>
    <n v="344"/>
  </r>
  <r>
    <x v="76"/>
    <x v="11"/>
    <n v="233"/>
  </r>
  <r>
    <x v="76"/>
    <x v="12"/>
    <n v="378"/>
  </r>
  <r>
    <x v="77"/>
    <x v="0"/>
    <n v="114"/>
  </r>
  <r>
    <x v="77"/>
    <x v="1"/>
    <n v="434"/>
  </r>
  <r>
    <x v="77"/>
    <x v="2"/>
    <n v="1265"/>
  </r>
  <r>
    <x v="77"/>
    <x v="3"/>
    <n v="628"/>
  </r>
  <r>
    <x v="77"/>
    <x v="4"/>
    <n v="2224"/>
  </r>
  <r>
    <x v="77"/>
    <x v="5"/>
    <n v="352"/>
  </r>
  <r>
    <x v="77"/>
    <x v="6"/>
    <n v="313"/>
  </r>
  <r>
    <x v="77"/>
    <x v="7"/>
    <n v="254"/>
  </r>
  <r>
    <x v="77"/>
    <x v="8"/>
    <n v="216"/>
  </r>
  <r>
    <x v="77"/>
    <x v="9"/>
    <n v="184"/>
  </r>
  <r>
    <x v="77"/>
    <x v="10"/>
    <n v="156"/>
  </r>
  <r>
    <x v="77"/>
    <x v="11"/>
    <n v="182"/>
  </r>
  <r>
    <x v="77"/>
    <x v="12"/>
    <n v="215"/>
  </r>
  <r>
    <x v="78"/>
    <x v="0"/>
    <n v="78"/>
  </r>
  <r>
    <x v="78"/>
    <x v="1"/>
    <n v="302"/>
  </r>
  <r>
    <x v="78"/>
    <x v="2"/>
    <n v="973"/>
  </r>
  <r>
    <x v="78"/>
    <x v="3"/>
    <n v="504"/>
  </r>
  <r>
    <x v="78"/>
    <x v="4"/>
    <n v="1948"/>
  </r>
  <r>
    <x v="78"/>
    <x v="5"/>
    <n v="322"/>
  </r>
  <r>
    <x v="78"/>
    <x v="6"/>
    <n v="381"/>
  </r>
  <r>
    <x v="78"/>
    <x v="7"/>
    <n v="353"/>
  </r>
  <r>
    <x v="78"/>
    <x v="8"/>
    <n v="349"/>
  </r>
  <r>
    <x v="78"/>
    <x v="9"/>
    <n v="223"/>
  </r>
  <r>
    <x v="78"/>
    <x v="10"/>
    <n v="169"/>
  </r>
  <r>
    <x v="78"/>
    <x v="11"/>
    <n v="114"/>
  </r>
  <r>
    <x v="78"/>
    <x v="12"/>
    <n v="157"/>
  </r>
  <r>
    <x v="79"/>
    <x v="0"/>
    <n v="316"/>
  </r>
  <r>
    <x v="79"/>
    <x v="1"/>
    <n v="1439"/>
  </r>
  <r>
    <x v="79"/>
    <x v="2"/>
    <n v="4709"/>
  </r>
  <r>
    <x v="79"/>
    <x v="3"/>
    <n v="2116"/>
  </r>
  <r>
    <x v="79"/>
    <x v="4"/>
    <n v="8950"/>
  </r>
  <r>
    <x v="79"/>
    <x v="5"/>
    <n v="1437"/>
  </r>
  <r>
    <x v="79"/>
    <x v="6"/>
    <n v="1566"/>
  </r>
  <r>
    <x v="79"/>
    <x v="7"/>
    <n v="1471"/>
  </r>
  <r>
    <x v="79"/>
    <x v="8"/>
    <n v="1258"/>
  </r>
  <r>
    <x v="79"/>
    <x v="9"/>
    <n v="901"/>
  </r>
  <r>
    <x v="79"/>
    <x v="10"/>
    <n v="717"/>
  </r>
  <r>
    <x v="79"/>
    <x v="11"/>
    <n v="538"/>
  </r>
  <r>
    <x v="79"/>
    <x v="12"/>
    <n v="629"/>
  </r>
  <r>
    <x v="80"/>
    <x v="0"/>
    <n v="68"/>
  </r>
  <r>
    <x v="80"/>
    <x v="1"/>
    <n v="330"/>
  </r>
  <r>
    <x v="80"/>
    <x v="2"/>
    <n v="1316"/>
  </r>
  <r>
    <x v="80"/>
    <x v="3"/>
    <n v="638"/>
  </r>
  <r>
    <x v="80"/>
    <x v="4"/>
    <n v="2279"/>
  </r>
  <r>
    <x v="80"/>
    <x v="5"/>
    <n v="406"/>
  </r>
  <r>
    <x v="80"/>
    <x v="6"/>
    <n v="486"/>
  </r>
  <r>
    <x v="80"/>
    <x v="7"/>
    <n v="449"/>
  </r>
  <r>
    <x v="80"/>
    <x v="8"/>
    <n v="374"/>
  </r>
  <r>
    <x v="80"/>
    <x v="9"/>
    <n v="336"/>
  </r>
  <r>
    <x v="80"/>
    <x v="10"/>
    <n v="246"/>
  </r>
  <r>
    <x v="80"/>
    <x v="11"/>
    <n v="183"/>
  </r>
  <r>
    <x v="80"/>
    <x v="12"/>
    <n v="215"/>
  </r>
  <r>
    <x v="81"/>
    <x v="0"/>
    <n v="116"/>
  </r>
  <r>
    <x v="81"/>
    <x v="1"/>
    <n v="553"/>
  </r>
  <r>
    <x v="81"/>
    <x v="2"/>
    <n v="1793"/>
  </r>
  <r>
    <x v="81"/>
    <x v="3"/>
    <n v="847"/>
  </r>
  <r>
    <x v="81"/>
    <x v="4"/>
    <n v="3290"/>
  </r>
  <r>
    <x v="81"/>
    <x v="5"/>
    <n v="489"/>
  </r>
  <r>
    <x v="81"/>
    <x v="6"/>
    <n v="438"/>
  </r>
  <r>
    <x v="81"/>
    <x v="7"/>
    <n v="406"/>
  </r>
  <r>
    <x v="81"/>
    <x v="8"/>
    <n v="364"/>
  </r>
  <r>
    <x v="81"/>
    <x v="9"/>
    <n v="289"/>
  </r>
  <r>
    <x v="81"/>
    <x v="10"/>
    <n v="237"/>
  </r>
  <r>
    <x v="81"/>
    <x v="11"/>
    <n v="179"/>
  </r>
  <r>
    <x v="81"/>
    <x v="12"/>
    <n v="182"/>
  </r>
  <r>
    <x v="82"/>
    <x v="0"/>
    <n v="337"/>
  </r>
  <r>
    <x v="82"/>
    <x v="1"/>
    <n v="1371"/>
  </r>
  <r>
    <x v="82"/>
    <x v="2"/>
    <n v="4168"/>
  </r>
  <r>
    <x v="82"/>
    <x v="3"/>
    <n v="1801"/>
  </r>
  <r>
    <x v="82"/>
    <x v="4"/>
    <n v="6703"/>
  </r>
  <r>
    <x v="82"/>
    <x v="5"/>
    <n v="1041"/>
  </r>
  <r>
    <x v="82"/>
    <x v="6"/>
    <n v="1052"/>
  </r>
  <r>
    <x v="82"/>
    <x v="7"/>
    <n v="895"/>
  </r>
  <r>
    <x v="82"/>
    <x v="8"/>
    <n v="641"/>
  </r>
  <r>
    <x v="82"/>
    <x v="9"/>
    <n v="487"/>
  </r>
  <r>
    <x v="82"/>
    <x v="10"/>
    <n v="331"/>
  </r>
  <r>
    <x v="82"/>
    <x v="11"/>
    <n v="280"/>
  </r>
  <r>
    <x v="82"/>
    <x v="12"/>
    <n v="302"/>
  </r>
  <r>
    <x v="83"/>
    <x v="0"/>
    <n v="33"/>
  </r>
  <r>
    <x v="83"/>
    <x v="1"/>
    <n v="152"/>
  </r>
  <r>
    <x v="83"/>
    <x v="2"/>
    <n v="521"/>
  </r>
  <r>
    <x v="83"/>
    <x v="3"/>
    <n v="319"/>
  </r>
  <r>
    <x v="83"/>
    <x v="4"/>
    <n v="1250"/>
  </r>
  <r>
    <x v="83"/>
    <x v="5"/>
    <n v="238"/>
  </r>
  <r>
    <x v="83"/>
    <x v="6"/>
    <n v="258"/>
  </r>
  <r>
    <x v="83"/>
    <x v="7"/>
    <n v="276"/>
  </r>
  <r>
    <x v="83"/>
    <x v="8"/>
    <n v="210"/>
  </r>
  <r>
    <x v="83"/>
    <x v="9"/>
    <n v="160"/>
  </r>
  <r>
    <x v="83"/>
    <x v="10"/>
    <n v="145"/>
  </r>
  <r>
    <x v="83"/>
    <x v="11"/>
    <n v="88"/>
  </r>
  <r>
    <x v="83"/>
    <x v="12"/>
    <n v="102"/>
  </r>
  <r>
    <x v="84"/>
    <x v="0"/>
    <n v="214"/>
  </r>
  <r>
    <x v="84"/>
    <x v="1"/>
    <n v="1042"/>
  </r>
  <r>
    <x v="84"/>
    <x v="2"/>
    <n v="2895"/>
  </r>
  <r>
    <x v="84"/>
    <x v="3"/>
    <n v="1650"/>
  </r>
  <r>
    <x v="84"/>
    <x v="4"/>
    <n v="7672"/>
  </r>
  <r>
    <x v="84"/>
    <x v="5"/>
    <n v="1419"/>
  </r>
  <r>
    <x v="84"/>
    <x v="6"/>
    <n v="1529"/>
  </r>
  <r>
    <x v="84"/>
    <x v="7"/>
    <n v="1599"/>
  </r>
  <r>
    <x v="84"/>
    <x v="8"/>
    <n v="1155"/>
  </r>
  <r>
    <x v="84"/>
    <x v="9"/>
    <n v="992"/>
  </r>
  <r>
    <x v="84"/>
    <x v="10"/>
    <n v="740"/>
  </r>
  <r>
    <x v="84"/>
    <x v="11"/>
    <n v="581"/>
  </r>
  <r>
    <x v="84"/>
    <x v="12"/>
    <n v="791"/>
  </r>
  <r>
    <x v="85"/>
    <x v="0"/>
    <n v="102"/>
  </r>
  <r>
    <x v="85"/>
    <x v="1"/>
    <n v="483"/>
  </r>
  <r>
    <x v="85"/>
    <x v="2"/>
    <n v="1421"/>
  </r>
  <r>
    <x v="85"/>
    <x v="3"/>
    <n v="648"/>
  </r>
  <r>
    <x v="85"/>
    <x v="4"/>
    <n v="2510"/>
  </r>
  <r>
    <x v="85"/>
    <x v="5"/>
    <n v="381"/>
  </r>
  <r>
    <x v="85"/>
    <x v="6"/>
    <n v="346"/>
  </r>
  <r>
    <x v="85"/>
    <x v="7"/>
    <n v="322"/>
  </r>
  <r>
    <x v="85"/>
    <x v="8"/>
    <n v="236"/>
  </r>
  <r>
    <x v="85"/>
    <x v="9"/>
    <n v="217"/>
  </r>
  <r>
    <x v="85"/>
    <x v="10"/>
    <n v="183"/>
  </r>
  <r>
    <x v="85"/>
    <x v="11"/>
    <n v="125"/>
  </r>
  <r>
    <x v="85"/>
    <x v="12"/>
    <n v="157"/>
  </r>
  <r>
    <x v="86"/>
    <x v="0"/>
    <n v="54"/>
  </r>
  <r>
    <x v="86"/>
    <x v="1"/>
    <n v="271"/>
  </r>
  <r>
    <x v="86"/>
    <x v="2"/>
    <n v="725"/>
  </r>
  <r>
    <x v="86"/>
    <x v="3"/>
    <n v="390"/>
  </r>
  <r>
    <x v="86"/>
    <x v="4"/>
    <n v="1865"/>
  </r>
  <r>
    <x v="86"/>
    <x v="5"/>
    <n v="342"/>
  </r>
  <r>
    <x v="86"/>
    <x v="6"/>
    <n v="418"/>
  </r>
  <r>
    <x v="86"/>
    <x v="7"/>
    <n v="453"/>
  </r>
  <r>
    <x v="86"/>
    <x v="8"/>
    <n v="360"/>
  </r>
  <r>
    <x v="86"/>
    <x v="9"/>
    <n v="260"/>
  </r>
  <r>
    <x v="86"/>
    <x v="10"/>
    <n v="201"/>
  </r>
  <r>
    <x v="86"/>
    <x v="11"/>
    <n v="145"/>
  </r>
  <r>
    <x v="86"/>
    <x v="12"/>
    <n v="191"/>
  </r>
  <r>
    <x v="87"/>
    <x v="0"/>
    <n v="136"/>
  </r>
  <r>
    <x v="87"/>
    <x v="1"/>
    <n v="676"/>
  </r>
  <r>
    <x v="87"/>
    <x v="2"/>
    <n v="2323"/>
  </r>
  <r>
    <x v="87"/>
    <x v="3"/>
    <n v="1106"/>
  </r>
  <r>
    <x v="87"/>
    <x v="4"/>
    <n v="4377"/>
  </r>
  <r>
    <x v="87"/>
    <x v="5"/>
    <n v="812"/>
  </r>
  <r>
    <x v="87"/>
    <x v="6"/>
    <n v="825"/>
  </r>
  <r>
    <x v="87"/>
    <x v="7"/>
    <n v="762"/>
  </r>
  <r>
    <x v="87"/>
    <x v="8"/>
    <n v="625"/>
  </r>
  <r>
    <x v="87"/>
    <x v="9"/>
    <n v="512"/>
  </r>
  <r>
    <x v="87"/>
    <x v="10"/>
    <n v="347"/>
  </r>
  <r>
    <x v="87"/>
    <x v="11"/>
    <n v="259"/>
  </r>
  <r>
    <x v="87"/>
    <x v="12"/>
    <n v="265"/>
  </r>
  <r>
    <x v="88"/>
    <x v="0"/>
    <n v="41"/>
  </r>
  <r>
    <x v="88"/>
    <x v="1"/>
    <n v="293"/>
  </r>
  <r>
    <x v="88"/>
    <x v="2"/>
    <n v="833"/>
  </r>
  <r>
    <x v="88"/>
    <x v="3"/>
    <n v="404"/>
  </r>
  <r>
    <x v="88"/>
    <x v="4"/>
    <n v="1374"/>
  </r>
  <r>
    <x v="88"/>
    <x v="5"/>
    <n v="215"/>
  </r>
  <r>
    <x v="88"/>
    <x v="6"/>
    <n v="250"/>
  </r>
  <r>
    <x v="88"/>
    <x v="7"/>
    <n v="279"/>
  </r>
  <r>
    <x v="88"/>
    <x v="8"/>
    <n v="186"/>
  </r>
  <r>
    <x v="88"/>
    <x v="9"/>
    <n v="146"/>
  </r>
  <r>
    <x v="88"/>
    <x v="10"/>
    <n v="113"/>
  </r>
  <r>
    <x v="88"/>
    <x v="11"/>
    <n v="83"/>
  </r>
  <r>
    <x v="88"/>
    <x v="12"/>
    <n v="110"/>
  </r>
  <r>
    <x v="89"/>
    <x v="0"/>
    <n v="103"/>
  </r>
  <r>
    <x v="89"/>
    <x v="1"/>
    <n v="507"/>
  </r>
  <r>
    <x v="89"/>
    <x v="2"/>
    <n v="1675"/>
  </r>
  <r>
    <x v="89"/>
    <x v="3"/>
    <n v="849"/>
  </r>
  <r>
    <x v="89"/>
    <x v="4"/>
    <n v="3234"/>
  </r>
  <r>
    <x v="89"/>
    <x v="5"/>
    <n v="537"/>
  </r>
  <r>
    <x v="89"/>
    <x v="6"/>
    <n v="616"/>
  </r>
  <r>
    <x v="89"/>
    <x v="7"/>
    <n v="617"/>
  </r>
  <r>
    <x v="89"/>
    <x v="8"/>
    <n v="513"/>
  </r>
  <r>
    <x v="89"/>
    <x v="9"/>
    <n v="403"/>
  </r>
  <r>
    <x v="89"/>
    <x v="10"/>
    <n v="306"/>
  </r>
  <r>
    <x v="89"/>
    <x v="11"/>
    <n v="221"/>
  </r>
  <r>
    <x v="89"/>
    <x v="12"/>
    <n v="314"/>
  </r>
  <r>
    <x v="90"/>
    <x v="0"/>
    <n v="52"/>
  </r>
  <r>
    <x v="90"/>
    <x v="1"/>
    <n v="343"/>
  </r>
  <r>
    <x v="90"/>
    <x v="2"/>
    <n v="911"/>
  </r>
  <r>
    <x v="90"/>
    <x v="3"/>
    <n v="374"/>
  </r>
  <r>
    <x v="90"/>
    <x v="4"/>
    <n v="1637"/>
  </r>
  <r>
    <x v="90"/>
    <x v="5"/>
    <n v="247"/>
  </r>
  <r>
    <x v="90"/>
    <x v="6"/>
    <n v="266"/>
  </r>
  <r>
    <x v="90"/>
    <x v="7"/>
    <n v="247"/>
  </r>
  <r>
    <x v="90"/>
    <x v="8"/>
    <n v="240"/>
  </r>
  <r>
    <x v="90"/>
    <x v="9"/>
    <n v="189"/>
  </r>
  <r>
    <x v="90"/>
    <x v="10"/>
    <n v="153"/>
  </r>
  <r>
    <x v="90"/>
    <x v="11"/>
    <n v="126"/>
  </r>
  <r>
    <x v="90"/>
    <x v="12"/>
    <n v="169"/>
  </r>
  <r>
    <x v="91"/>
    <x v="0"/>
    <n v="80"/>
  </r>
  <r>
    <x v="91"/>
    <x v="1"/>
    <n v="298"/>
  </r>
  <r>
    <x v="91"/>
    <x v="2"/>
    <n v="1032"/>
  </r>
  <r>
    <x v="91"/>
    <x v="3"/>
    <n v="562"/>
  </r>
  <r>
    <x v="91"/>
    <x v="4"/>
    <n v="2217"/>
  </r>
  <r>
    <x v="91"/>
    <x v="5"/>
    <n v="405"/>
  </r>
  <r>
    <x v="91"/>
    <x v="6"/>
    <n v="412"/>
  </r>
  <r>
    <x v="91"/>
    <x v="7"/>
    <n v="376"/>
  </r>
  <r>
    <x v="91"/>
    <x v="8"/>
    <n v="318"/>
  </r>
  <r>
    <x v="91"/>
    <x v="9"/>
    <n v="262"/>
  </r>
  <r>
    <x v="91"/>
    <x v="10"/>
    <n v="179"/>
  </r>
  <r>
    <x v="91"/>
    <x v="11"/>
    <n v="140"/>
  </r>
  <r>
    <x v="91"/>
    <x v="12"/>
    <n v="182"/>
  </r>
  <r>
    <x v="92"/>
    <x v="0"/>
    <n v="20"/>
  </r>
  <r>
    <x v="92"/>
    <x v="1"/>
    <n v="114"/>
  </r>
  <r>
    <x v="92"/>
    <x v="2"/>
    <n v="419"/>
  </r>
  <r>
    <x v="92"/>
    <x v="3"/>
    <n v="197"/>
  </r>
  <r>
    <x v="92"/>
    <x v="4"/>
    <n v="709"/>
  </r>
  <r>
    <x v="92"/>
    <x v="5"/>
    <n v="99"/>
  </r>
  <r>
    <x v="92"/>
    <x v="6"/>
    <n v="106"/>
  </r>
  <r>
    <x v="92"/>
    <x v="7"/>
    <n v="95"/>
  </r>
  <r>
    <x v="92"/>
    <x v="8"/>
    <n v="73"/>
  </r>
  <r>
    <x v="92"/>
    <x v="9"/>
    <n v="68"/>
  </r>
  <r>
    <x v="92"/>
    <x v="10"/>
    <n v="24"/>
  </r>
  <r>
    <x v="92"/>
    <x v="11"/>
    <n v="32"/>
  </r>
  <r>
    <x v="92"/>
    <x v="12"/>
    <n v="26"/>
  </r>
  <r>
    <x v="93"/>
    <x v="0"/>
    <n v="254"/>
  </r>
  <r>
    <x v="93"/>
    <x v="1"/>
    <n v="1467"/>
  </r>
  <r>
    <x v="93"/>
    <x v="2"/>
    <n v="5100"/>
  </r>
  <r>
    <x v="93"/>
    <x v="3"/>
    <n v="2194"/>
  </r>
  <r>
    <x v="93"/>
    <x v="4"/>
    <n v="6884"/>
  </r>
  <r>
    <x v="93"/>
    <x v="5"/>
    <n v="972"/>
  </r>
  <r>
    <x v="93"/>
    <x v="6"/>
    <n v="765"/>
  </r>
  <r>
    <x v="93"/>
    <x v="7"/>
    <n v="663"/>
  </r>
  <r>
    <x v="93"/>
    <x v="8"/>
    <n v="581"/>
  </r>
  <r>
    <x v="93"/>
    <x v="9"/>
    <n v="443"/>
  </r>
  <r>
    <x v="93"/>
    <x v="10"/>
    <n v="341"/>
  </r>
  <r>
    <x v="93"/>
    <x v="11"/>
    <n v="223"/>
  </r>
  <r>
    <x v="93"/>
    <x v="12"/>
    <n v="408"/>
  </r>
  <r>
    <x v="94"/>
    <x v="0"/>
    <n v="141"/>
  </r>
  <r>
    <x v="94"/>
    <x v="1"/>
    <n v="650"/>
  </r>
  <r>
    <x v="94"/>
    <x v="2"/>
    <n v="1904"/>
  </r>
  <r>
    <x v="94"/>
    <x v="3"/>
    <n v="821"/>
  </r>
  <r>
    <x v="94"/>
    <x v="4"/>
    <n v="3592"/>
  </r>
  <r>
    <x v="94"/>
    <x v="5"/>
    <n v="553"/>
  </r>
  <r>
    <x v="94"/>
    <x v="6"/>
    <n v="536"/>
  </r>
  <r>
    <x v="94"/>
    <x v="7"/>
    <n v="501"/>
  </r>
  <r>
    <x v="94"/>
    <x v="8"/>
    <n v="413"/>
  </r>
  <r>
    <x v="94"/>
    <x v="9"/>
    <n v="322"/>
  </r>
  <r>
    <x v="94"/>
    <x v="10"/>
    <n v="234"/>
  </r>
  <r>
    <x v="94"/>
    <x v="11"/>
    <n v="197"/>
  </r>
  <r>
    <x v="94"/>
    <x v="12"/>
    <n v="242"/>
  </r>
  <r>
    <x v="95"/>
    <x v="0"/>
    <n v="104"/>
  </r>
  <r>
    <x v="95"/>
    <x v="1"/>
    <n v="498"/>
  </r>
  <r>
    <x v="95"/>
    <x v="2"/>
    <n v="1615"/>
  </r>
  <r>
    <x v="95"/>
    <x v="3"/>
    <n v="836"/>
  </r>
  <r>
    <x v="95"/>
    <x v="4"/>
    <n v="3351"/>
  </r>
  <r>
    <x v="95"/>
    <x v="5"/>
    <n v="593"/>
  </r>
  <r>
    <x v="95"/>
    <x v="6"/>
    <n v="563"/>
  </r>
  <r>
    <x v="95"/>
    <x v="7"/>
    <n v="477"/>
  </r>
  <r>
    <x v="95"/>
    <x v="8"/>
    <n v="373"/>
  </r>
  <r>
    <x v="95"/>
    <x v="9"/>
    <n v="305"/>
  </r>
  <r>
    <x v="95"/>
    <x v="10"/>
    <n v="239"/>
  </r>
  <r>
    <x v="95"/>
    <x v="11"/>
    <n v="170"/>
  </r>
  <r>
    <x v="95"/>
    <x v="12"/>
    <n v="187"/>
  </r>
  <r>
    <x v="96"/>
    <x v="0"/>
    <n v="367"/>
  </r>
  <r>
    <x v="96"/>
    <x v="1"/>
    <n v="1797"/>
  </r>
  <r>
    <x v="96"/>
    <x v="2"/>
    <n v="7524"/>
  </r>
  <r>
    <x v="96"/>
    <x v="3"/>
    <n v="2930"/>
  </r>
  <r>
    <x v="96"/>
    <x v="4"/>
    <n v="10453"/>
  </r>
  <r>
    <x v="96"/>
    <x v="5"/>
    <n v="1500"/>
  </r>
  <r>
    <x v="96"/>
    <x v="6"/>
    <n v="1379"/>
  </r>
  <r>
    <x v="96"/>
    <x v="7"/>
    <n v="1138"/>
  </r>
  <r>
    <x v="96"/>
    <x v="8"/>
    <n v="874"/>
  </r>
  <r>
    <x v="96"/>
    <x v="9"/>
    <n v="807"/>
  </r>
  <r>
    <x v="96"/>
    <x v="10"/>
    <n v="538"/>
  </r>
  <r>
    <x v="96"/>
    <x v="11"/>
    <n v="436"/>
  </r>
  <r>
    <x v="96"/>
    <x v="12"/>
    <n v="605"/>
  </r>
  <r>
    <x v="97"/>
    <x v="0"/>
    <n v="110"/>
  </r>
  <r>
    <x v="97"/>
    <x v="1"/>
    <n v="477"/>
  </r>
  <r>
    <x v="97"/>
    <x v="2"/>
    <n v="1368"/>
  </r>
  <r>
    <x v="97"/>
    <x v="3"/>
    <n v="770"/>
  </r>
  <r>
    <x v="97"/>
    <x v="4"/>
    <n v="3093"/>
  </r>
  <r>
    <x v="97"/>
    <x v="5"/>
    <n v="513"/>
  </r>
  <r>
    <x v="97"/>
    <x v="6"/>
    <n v="549"/>
  </r>
  <r>
    <x v="97"/>
    <x v="7"/>
    <n v="548"/>
  </r>
  <r>
    <x v="97"/>
    <x v="8"/>
    <n v="457"/>
  </r>
  <r>
    <x v="97"/>
    <x v="9"/>
    <n v="360"/>
  </r>
  <r>
    <x v="97"/>
    <x v="10"/>
    <n v="269"/>
  </r>
  <r>
    <x v="97"/>
    <x v="11"/>
    <n v="248"/>
  </r>
  <r>
    <x v="97"/>
    <x v="12"/>
    <n v="353"/>
  </r>
  <r>
    <x v="98"/>
    <x v="0"/>
    <n v="153"/>
  </r>
  <r>
    <x v="98"/>
    <x v="1"/>
    <n v="650"/>
  </r>
  <r>
    <x v="98"/>
    <x v="2"/>
    <n v="2371"/>
  </r>
  <r>
    <x v="98"/>
    <x v="3"/>
    <n v="1153"/>
  </r>
  <r>
    <x v="98"/>
    <x v="4"/>
    <n v="4544"/>
  </r>
  <r>
    <x v="98"/>
    <x v="5"/>
    <n v="799"/>
  </r>
  <r>
    <x v="98"/>
    <x v="6"/>
    <n v="785"/>
  </r>
  <r>
    <x v="98"/>
    <x v="7"/>
    <n v="717"/>
  </r>
  <r>
    <x v="98"/>
    <x v="8"/>
    <n v="640"/>
  </r>
  <r>
    <x v="98"/>
    <x v="9"/>
    <n v="539"/>
  </r>
  <r>
    <x v="98"/>
    <x v="10"/>
    <n v="425"/>
  </r>
  <r>
    <x v="98"/>
    <x v="11"/>
    <n v="280"/>
  </r>
  <r>
    <x v="98"/>
    <x v="12"/>
    <n v="342"/>
  </r>
  <r>
    <x v="99"/>
    <x v="0"/>
    <n v="125"/>
  </r>
  <r>
    <x v="99"/>
    <x v="1"/>
    <n v="564"/>
  </r>
  <r>
    <x v="99"/>
    <x v="2"/>
    <n v="1816"/>
  </r>
  <r>
    <x v="99"/>
    <x v="3"/>
    <n v="958"/>
  </r>
  <r>
    <x v="99"/>
    <x v="4"/>
    <n v="4426"/>
  </r>
  <r>
    <x v="99"/>
    <x v="5"/>
    <n v="866"/>
  </r>
  <r>
    <x v="99"/>
    <x v="6"/>
    <n v="749"/>
  </r>
  <r>
    <x v="99"/>
    <x v="7"/>
    <n v="638"/>
  </r>
  <r>
    <x v="99"/>
    <x v="8"/>
    <n v="576"/>
  </r>
  <r>
    <x v="99"/>
    <x v="9"/>
    <n v="458"/>
  </r>
  <r>
    <x v="99"/>
    <x v="10"/>
    <n v="370"/>
  </r>
  <r>
    <x v="99"/>
    <x v="11"/>
    <n v="316"/>
  </r>
  <r>
    <x v="99"/>
    <x v="12"/>
    <n v="317"/>
  </r>
  <r>
    <x v="100"/>
    <x v="0"/>
    <n v="112"/>
  </r>
  <r>
    <x v="100"/>
    <x v="1"/>
    <n v="482"/>
  </r>
  <r>
    <x v="100"/>
    <x v="2"/>
    <n v="1917"/>
  </r>
  <r>
    <x v="100"/>
    <x v="3"/>
    <n v="1041"/>
  </r>
  <r>
    <x v="100"/>
    <x v="4"/>
    <n v="3996"/>
  </r>
  <r>
    <x v="100"/>
    <x v="5"/>
    <n v="812"/>
  </r>
  <r>
    <x v="100"/>
    <x v="6"/>
    <n v="906"/>
  </r>
  <r>
    <x v="100"/>
    <x v="7"/>
    <n v="974"/>
  </r>
  <r>
    <x v="100"/>
    <x v="8"/>
    <n v="939"/>
  </r>
  <r>
    <x v="100"/>
    <x v="9"/>
    <n v="725"/>
  </r>
  <r>
    <x v="100"/>
    <x v="10"/>
    <n v="556"/>
  </r>
  <r>
    <x v="100"/>
    <x v="11"/>
    <n v="377"/>
  </r>
  <r>
    <x v="100"/>
    <x v="12"/>
    <n v="505"/>
  </r>
  <r>
    <x v="101"/>
    <x v="0"/>
    <n v="204"/>
  </r>
  <r>
    <x v="101"/>
    <x v="1"/>
    <n v="924"/>
  </r>
  <r>
    <x v="101"/>
    <x v="2"/>
    <n v="2686"/>
  </r>
  <r>
    <x v="101"/>
    <x v="3"/>
    <n v="1419"/>
  </r>
  <r>
    <x v="101"/>
    <x v="4"/>
    <n v="5653"/>
  </r>
  <r>
    <x v="101"/>
    <x v="5"/>
    <n v="921"/>
  </r>
  <r>
    <x v="101"/>
    <x v="6"/>
    <n v="974"/>
  </r>
  <r>
    <x v="101"/>
    <x v="7"/>
    <n v="854"/>
  </r>
  <r>
    <x v="101"/>
    <x v="8"/>
    <n v="653"/>
  </r>
  <r>
    <x v="101"/>
    <x v="9"/>
    <n v="556"/>
  </r>
  <r>
    <x v="101"/>
    <x v="10"/>
    <n v="397"/>
  </r>
  <r>
    <x v="101"/>
    <x v="11"/>
    <n v="340"/>
  </r>
  <r>
    <x v="101"/>
    <x v="12"/>
    <n v="333"/>
  </r>
  <r>
    <x v="102"/>
    <x v="0"/>
    <n v="65"/>
  </r>
  <r>
    <x v="102"/>
    <x v="1"/>
    <n v="268"/>
  </r>
  <r>
    <x v="102"/>
    <x v="2"/>
    <n v="965"/>
  </r>
  <r>
    <x v="102"/>
    <x v="3"/>
    <n v="548"/>
  </r>
  <r>
    <x v="102"/>
    <x v="4"/>
    <n v="2094"/>
  </r>
  <r>
    <x v="102"/>
    <x v="5"/>
    <n v="420"/>
  </r>
  <r>
    <x v="102"/>
    <x v="6"/>
    <n v="466"/>
  </r>
  <r>
    <x v="102"/>
    <x v="7"/>
    <n v="446"/>
  </r>
  <r>
    <x v="102"/>
    <x v="8"/>
    <n v="354"/>
  </r>
  <r>
    <x v="102"/>
    <x v="9"/>
    <n v="295"/>
  </r>
  <r>
    <x v="102"/>
    <x v="10"/>
    <n v="246"/>
  </r>
  <r>
    <x v="102"/>
    <x v="11"/>
    <n v="144"/>
  </r>
  <r>
    <x v="102"/>
    <x v="12"/>
    <n v="215"/>
  </r>
  <r>
    <x v="103"/>
    <x v="0"/>
    <n v="201"/>
  </r>
  <r>
    <x v="103"/>
    <x v="1"/>
    <n v="940"/>
  </r>
  <r>
    <x v="103"/>
    <x v="2"/>
    <n v="2726"/>
  </r>
  <r>
    <x v="103"/>
    <x v="3"/>
    <n v="1269"/>
  </r>
  <r>
    <x v="103"/>
    <x v="4"/>
    <n v="5005"/>
  </r>
  <r>
    <x v="103"/>
    <x v="5"/>
    <n v="883"/>
  </r>
  <r>
    <x v="103"/>
    <x v="6"/>
    <n v="913"/>
  </r>
  <r>
    <x v="103"/>
    <x v="7"/>
    <n v="713"/>
  </r>
  <r>
    <x v="103"/>
    <x v="8"/>
    <n v="602"/>
  </r>
  <r>
    <x v="103"/>
    <x v="9"/>
    <n v="501"/>
  </r>
  <r>
    <x v="103"/>
    <x v="10"/>
    <n v="332"/>
  </r>
  <r>
    <x v="103"/>
    <x v="11"/>
    <n v="283"/>
  </r>
  <r>
    <x v="103"/>
    <x v="12"/>
    <n v="370"/>
  </r>
  <r>
    <x v="104"/>
    <x v="0"/>
    <n v="335"/>
  </r>
  <r>
    <x v="104"/>
    <x v="1"/>
    <n v="1615"/>
  </r>
  <r>
    <x v="104"/>
    <x v="2"/>
    <n v="5009"/>
  </r>
  <r>
    <x v="104"/>
    <x v="3"/>
    <n v="2238"/>
  </r>
  <r>
    <x v="104"/>
    <x v="4"/>
    <n v="8127"/>
  </r>
  <r>
    <x v="104"/>
    <x v="5"/>
    <n v="1224"/>
  </r>
  <r>
    <x v="104"/>
    <x v="6"/>
    <n v="1280"/>
  </r>
  <r>
    <x v="104"/>
    <x v="7"/>
    <n v="1173"/>
  </r>
  <r>
    <x v="104"/>
    <x v="8"/>
    <n v="812"/>
  </r>
  <r>
    <x v="104"/>
    <x v="9"/>
    <n v="574"/>
  </r>
  <r>
    <x v="104"/>
    <x v="10"/>
    <n v="425"/>
  </r>
  <r>
    <x v="104"/>
    <x v="11"/>
    <n v="286"/>
  </r>
  <r>
    <x v="104"/>
    <x v="12"/>
    <n v="330"/>
  </r>
  <r>
    <x v="105"/>
    <x v="0"/>
    <n v="285"/>
  </r>
  <r>
    <x v="105"/>
    <x v="1"/>
    <n v="1165"/>
  </r>
  <r>
    <x v="105"/>
    <x v="2"/>
    <n v="4058"/>
  </r>
  <r>
    <x v="105"/>
    <x v="3"/>
    <n v="2032"/>
  </r>
  <r>
    <x v="105"/>
    <x v="4"/>
    <n v="8075"/>
  </r>
  <r>
    <x v="105"/>
    <x v="5"/>
    <n v="1322"/>
  </r>
  <r>
    <x v="105"/>
    <x v="6"/>
    <n v="1337"/>
  </r>
  <r>
    <x v="105"/>
    <x v="7"/>
    <n v="1337"/>
  </r>
  <r>
    <x v="105"/>
    <x v="8"/>
    <n v="1097"/>
  </r>
  <r>
    <x v="105"/>
    <x v="9"/>
    <n v="915"/>
  </r>
  <r>
    <x v="105"/>
    <x v="10"/>
    <n v="691"/>
  </r>
  <r>
    <x v="105"/>
    <x v="11"/>
    <n v="513"/>
  </r>
  <r>
    <x v="105"/>
    <x v="12"/>
    <n v="649"/>
  </r>
  <r>
    <x v="106"/>
    <x v="0"/>
    <n v="84"/>
  </r>
  <r>
    <x v="106"/>
    <x v="1"/>
    <n v="349"/>
  </r>
  <r>
    <x v="106"/>
    <x v="2"/>
    <n v="1129"/>
  </r>
  <r>
    <x v="106"/>
    <x v="3"/>
    <n v="639"/>
  </r>
  <r>
    <x v="106"/>
    <x v="4"/>
    <n v="2555"/>
  </r>
  <r>
    <x v="106"/>
    <x v="5"/>
    <n v="467"/>
  </r>
  <r>
    <x v="106"/>
    <x v="6"/>
    <n v="514"/>
  </r>
  <r>
    <x v="106"/>
    <x v="7"/>
    <n v="459"/>
  </r>
  <r>
    <x v="106"/>
    <x v="8"/>
    <n v="401"/>
  </r>
  <r>
    <x v="106"/>
    <x v="9"/>
    <n v="297"/>
  </r>
  <r>
    <x v="106"/>
    <x v="10"/>
    <n v="250"/>
  </r>
  <r>
    <x v="106"/>
    <x v="11"/>
    <n v="172"/>
  </r>
  <r>
    <x v="106"/>
    <x v="12"/>
    <n v="249"/>
  </r>
  <r>
    <x v="107"/>
    <x v="0"/>
    <n v="81"/>
  </r>
  <r>
    <x v="107"/>
    <x v="1"/>
    <n v="390"/>
  </r>
  <r>
    <x v="107"/>
    <x v="2"/>
    <n v="1240"/>
  </r>
  <r>
    <x v="107"/>
    <x v="3"/>
    <n v="777"/>
  </r>
  <r>
    <x v="107"/>
    <x v="4"/>
    <n v="2593"/>
  </r>
  <r>
    <x v="107"/>
    <x v="5"/>
    <n v="630"/>
  </r>
  <r>
    <x v="107"/>
    <x v="6"/>
    <n v="617"/>
  </r>
  <r>
    <x v="107"/>
    <x v="7"/>
    <n v="615"/>
  </r>
  <r>
    <x v="107"/>
    <x v="8"/>
    <n v="552"/>
  </r>
  <r>
    <x v="107"/>
    <x v="9"/>
    <n v="466"/>
  </r>
  <r>
    <x v="107"/>
    <x v="10"/>
    <n v="379"/>
  </r>
  <r>
    <x v="107"/>
    <x v="11"/>
    <n v="280"/>
  </r>
  <r>
    <x v="107"/>
    <x v="12"/>
    <n v="372"/>
  </r>
  <r>
    <x v="108"/>
    <x v="0"/>
    <n v="421"/>
  </r>
  <r>
    <x v="108"/>
    <x v="1"/>
    <n v="2112"/>
  </r>
  <r>
    <x v="108"/>
    <x v="2"/>
    <n v="7522"/>
  </r>
  <r>
    <x v="108"/>
    <x v="3"/>
    <n v="2991"/>
  </r>
  <r>
    <x v="108"/>
    <x v="4"/>
    <n v="10531"/>
  </r>
  <r>
    <x v="108"/>
    <x v="5"/>
    <n v="1387"/>
  </r>
  <r>
    <x v="108"/>
    <x v="6"/>
    <n v="1281"/>
  </r>
  <r>
    <x v="108"/>
    <x v="7"/>
    <n v="1119"/>
  </r>
  <r>
    <x v="108"/>
    <x v="8"/>
    <n v="819"/>
  </r>
  <r>
    <x v="108"/>
    <x v="9"/>
    <n v="596"/>
  </r>
  <r>
    <x v="108"/>
    <x v="10"/>
    <n v="441"/>
  </r>
  <r>
    <x v="108"/>
    <x v="11"/>
    <n v="331"/>
  </r>
  <r>
    <x v="108"/>
    <x v="12"/>
    <n v="411"/>
  </r>
  <r>
    <x v="109"/>
    <x v="0"/>
    <n v="35"/>
  </r>
  <r>
    <x v="109"/>
    <x v="1"/>
    <n v="136"/>
  </r>
  <r>
    <x v="109"/>
    <x v="2"/>
    <n v="418"/>
  </r>
  <r>
    <x v="109"/>
    <x v="3"/>
    <n v="299"/>
  </r>
  <r>
    <x v="109"/>
    <x v="4"/>
    <n v="1000"/>
  </r>
  <r>
    <x v="109"/>
    <x v="5"/>
    <n v="184"/>
  </r>
  <r>
    <x v="109"/>
    <x v="6"/>
    <n v="173"/>
  </r>
  <r>
    <x v="109"/>
    <x v="7"/>
    <n v="174"/>
  </r>
  <r>
    <x v="109"/>
    <x v="8"/>
    <n v="145"/>
  </r>
  <r>
    <x v="109"/>
    <x v="9"/>
    <n v="149"/>
  </r>
  <r>
    <x v="109"/>
    <x v="10"/>
    <n v="119"/>
  </r>
  <r>
    <x v="109"/>
    <x v="11"/>
    <n v="78"/>
  </r>
  <r>
    <x v="109"/>
    <x v="12"/>
    <n v="111"/>
  </r>
  <r>
    <x v="110"/>
    <x v="0"/>
    <n v="27"/>
  </r>
  <r>
    <x v="110"/>
    <x v="1"/>
    <n v="104"/>
  </r>
  <r>
    <x v="110"/>
    <x v="2"/>
    <n v="405"/>
  </r>
  <r>
    <x v="110"/>
    <x v="3"/>
    <n v="250"/>
  </r>
  <r>
    <x v="110"/>
    <x v="4"/>
    <n v="963"/>
  </r>
  <r>
    <x v="110"/>
    <x v="5"/>
    <n v="247"/>
  </r>
  <r>
    <x v="110"/>
    <x v="6"/>
    <n v="318"/>
  </r>
  <r>
    <x v="110"/>
    <x v="7"/>
    <n v="273"/>
  </r>
  <r>
    <x v="110"/>
    <x v="8"/>
    <n v="277"/>
  </r>
  <r>
    <x v="110"/>
    <x v="9"/>
    <n v="217"/>
  </r>
  <r>
    <x v="110"/>
    <x v="10"/>
    <n v="206"/>
  </r>
  <r>
    <x v="110"/>
    <x v="11"/>
    <n v="132"/>
  </r>
  <r>
    <x v="110"/>
    <x v="12"/>
    <n v="207"/>
  </r>
  <r>
    <x v="111"/>
    <x v="0"/>
    <n v="49"/>
  </r>
  <r>
    <x v="111"/>
    <x v="1"/>
    <n v="238"/>
  </r>
  <r>
    <x v="111"/>
    <x v="2"/>
    <n v="833"/>
  </r>
  <r>
    <x v="111"/>
    <x v="3"/>
    <n v="350"/>
  </r>
  <r>
    <x v="111"/>
    <x v="4"/>
    <n v="1400"/>
  </r>
  <r>
    <x v="111"/>
    <x v="5"/>
    <n v="201"/>
  </r>
  <r>
    <x v="111"/>
    <x v="6"/>
    <n v="174"/>
  </r>
  <r>
    <x v="111"/>
    <x v="7"/>
    <n v="174"/>
  </r>
  <r>
    <x v="111"/>
    <x v="8"/>
    <n v="163"/>
  </r>
  <r>
    <x v="111"/>
    <x v="9"/>
    <n v="123"/>
  </r>
  <r>
    <x v="111"/>
    <x v="10"/>
    <n v="93"/>
  </r>
  <r>
    <x v="111"/>
    <x v="11"/>
    <n v="74"/>
  </r>
  <r>
    <x v="111"/>
    <x v="12"/>
    <n v="124"/>
  </r>
  <r>
    <x v="112"/>
    <x v="0"/>
    <n v="1153"/>
  </r>
  <r>
    <x v="112"/>
    <x v="1"/>
    <n v="6388"/>
  </r>
  <r>
    <x v="112"/>
    <x v="2"/>
    <n v="21956"/>
  </r>
  <r>
    <x v="112"/>
    <x v="3"/>
    <n v="9187"/>
  </r>
  <r>
    <x v="112"/>
    <x v="4"/>
    <n v="34190"/>
  </r>
  <r>
    <x v="112"/>
    <x v="5"/>
    <n v="4070"/>
  </r>
  <r>
    <x v="112"/>
    <x v="6"/>
    <n v="3743"/>
  </r>
  <r>
    <x v="112"/>
    <x v="7"/>
    <n v="3371"/>
  </r>
  <r>
    <x v="112"/>
    <x v="8"/>
    <n v="2575"/>
  </r>
  <r>
    <x v="112"/>
    <x v="9"/>
    <n v="1997"/>
  </r>
  <r>
    <x v="112"/>
    <x v="10"/>
    <n v="1380"/>
  </r>
  <r>
    <x v="112"/>
    <x v="11"/>
    <n v="1165"/>
  </r>
  <r>
    <x v="112"/>
    <x v="12"/>
    <n v="1421"/>
  </r>
  <r>
    <x v="113"/>
    <x v="0"/>
    <n v="65"/>
  </r>
  <r>
    <x v="113"/>
    <x v="1"/>
    <n v="356"/>
  </r>
  <r>
    <x v="113"/>
    <x v="2"/>
    <n v="1100"/>
  </r>
  <r>
    <x v="113"/>
    <x v="3"/>
    <n v="512"/>
  </r>
  <r>
    <x v="113"/>
    <x v="4"/>
    <n v="1887"/>
  </r>
  <r>
    <x v="113"/>
    <x v="5"/>
    <n v="283"/>
  </r>
  <r>
    <x v="113"/>
    <x v="6"/>
    <n v="279"/>
  </r>
  <r>
    <x v="113"/>
    <x v="7"/>
    <n v="274"/>
  </r>
  <r>
    <x v="113"/>
    <x v="8"/>
    <n v="265"/>
  </r>
  <r>
    <x v="113"/>
    <x v="9"/>
    <n v="160"/>
  </r>
  <r>
    <x v="113"/>
    <x v="10"/>
    <n v="163"/>
  </r>
  <r>
    <x v="113"/>
    <x v="11"/>
    <n v="124"/>
  </r>
  <r>
    <x v="113"/>
    <x v="12"/>
    <n v="158"/>
  </r>
  <r>
    <x v="114"/>
    <x v="0"/>
    <n v="353"/>
  </r>
  <r>
    <x v="114"/>
    <x v="1"/>
    <n v="1616"/>
  </r>
  <r>
    <x v="114"/>
    <x v="2"/>
    <n v="4944"/>
  </r>
  <r>
    <x v="114"/>
    <x v="3"/>
    <n v="2346"/>
  </r>
  <r>
    <x v="114"/>
    <x v="4"/>
    <n v="8746"/>
  </r>
  <r>
    <x v="114"/>
    <x v="5"/>
    <n v="1331"/>
  </r>
  <r>
    <x v="114"/>
    <x v="6"/>
    <n v="1327"/>
  </r>
  <r>
    <x v="114"/>
    <x v="7"/>
    <n v="1099"/>
  </r>
  <r>
    <x v="114"/>
    <x v="8"/>
    <n v="881"/>
  </r>
  <r>
    <x v="114"/>
    <x v="9"/>
    <n v="633"/>
  </r>
  <r>
    <x v="114"/>
    <x v="10"/>
    <n v="576"/>
  </r>
  <r>
    <x v="114"/>
    <x v="11"/>
    <n v="455"/>
  </r>
  <r>
    <x v="114"/>
    <x v="12"/>
    <n v="531"/>
  </r>
  <r>
    <x v="115"/>
    <x v="0"/>
    <n v="207"/>
  </r>
  <r>
    <x v="115"/>
    <x v="1"/>
    <n v="905"/>
  </r>
  <r>
    <x v="115"/>
    <x v="2"/>
    <n v="2918"/>
  </r>
  <r>
    <x v="115"/>
    <x v="3"/>
    <n v="1260"/>
  </r>
  <r>
    <x v="115"/>
    <x v="4"/>
    <n v="4532"/>
  </r>
  <r>
    <x v="115"/>
    <x v="5"/>
    <n v="603"/>
  </r>
  <r>
    <x v="115"/>
    <x v="6"/>
    <n v="618"/>
  </r>
  <r>
    <x v="115"/>
    <x v="7"/>
    <n v="526"/>
  </r>
  <r>
    <x v="115"/>
    <x v="8"/>
    <n v="414"/>
  </r>
  <r>
    <x v="115"/>
    <x v="9"/>
    <n v="306"/>
  </r>
  <r>
    <x v="115"/>
    <x v="10"/>
    <n v="224"/>
  </r>
  <r>
    <x v="115"/>
    <x v="11"/>
    <n v="158"/>
  </r>
  <r>
    <x v="115"/>
    <x v="12"/>
    <n v="239"/>
  </r>
  <r>
    <x v="116"/>
    <x v="0"/>
    <n v="35"/>
  </r>
  <r>
    <x v="116"/>
    <x v="1"/>
    <n v="119"/>
  </r>
  <r>
    <x v="116"/>
    <x v="2"/>
    <n v="412"/>
  </r>
  <r>
    <x v="116"/>
    <x v="3"/>
    <n v="247"/>
  </r>
  <r>
    <x v="116"/>
    <x v="4"/>
    <n v="970"/>
  </r>
  <r>
    <x v="116"/>
    <x v="5"/>
    <n v="203"/>
  </r>
  <r>
    <x v="116"/>
    <x v="6"/>
    <n v="251"/>
  </r>
  <r>
    <x v="116"/>
    <x v="7"/>
    <n v="234"/>
  </r>
  <r>
    <x v="116"/>
    <x v="8"/>
    <n v="221"/>
  </r>
  <r>
    <x v="116"/>
    <x v="9"/>
    <n v="172"/>
  </r>
  <r>
    <x v="116"/>
    <x v="10"/>
    <n v="130"/>
  </r>
  <r>
    <x v="116"/>
    <x v="11"/>
    <n v="83"/>
  </r>
  <r>
    <x v="116"/>
    <x v="12"/>
    <n v="138"/>
  </r>
  <r>
    <x v="117"/>
    <x v="0"/>
    <n v="125"/>
  </r>
  <r>
    <x v="117"/>
    <x v="1"/>
    <n v="607"/>
  </r>
  <r>
    <x v="117"/>
    <x v="2"/>
    <n v="1966"/>
  </r>
  <r>
    <x v="117"/>
    <x v="3"/>
    <n v="956"/>
  </r>
  <r>
    <x v="117"/>
    <x v="4"/>
    <n v="3533"/>
  </r>
  <r>
    <x v="117"/>
    <x v="5"/>
    <n v="526"/>
  </r>
  <r>
    <x v="117"/>
    <x v="6"/>
    <n v="556"/>
  </r>
  <r>
    <x v="117"/>
    <x v="7"/>
    <n v="513"/>
  </r>
  <r>
    <x v="117"/>
    <x v="8"/>
    <n v="415"/>
  </r>
  <r>
    <x v="117"/>
    <x v="9"/>
    <n v="324"/>
  </r>
  <r>
    <x v="117"/>
    <x v="10"/>
    <n v="228"/>
  </r>
  <r>
    <x v="117"/>
    <x v="11"/>
    <n v="178"/>
  </r>
  <r>
    <x v="117"/>
    <x v="12"/>
    <n v="239"/>
  </r>
  <r>
    <x v="118"/>
    <x v="0"/>
    <n v="47"/>
  </r>
  <r>
    <x v="118"/>
    <x v="1"/>
    <n v="191"/>
  </r>
  <r>
    <x v="118"/>
    <x v="2"/>
    <n v="799"/>
  </r>
  <r>
    <x v="118"/>
    <x v="3"/>
    <n v="459"/>
  </r>
  <r>
    <x v="118"/>
    <x v="4"/>
    <n v="1842"/>
  </r>
  <r>
    <x v="118"/>
    <x v="5"/>
    <n v="371"/>
  </r>
  <r>
    <x v="118"/>
    <x v="6"/>
    <n v="420"/>
  </r>
  <r>
    <x v="118"/>
    <x v="7"/>
    <n v="403"/>
  </r>
  <r>
    <x v="118"/>
    <x v="8"/>
    <n v="364"/>
  </r>
  <r>
    <x v="118"/>
    <x v="9"/>
    <n v="335"/>
  </r>
  <r>
    <x v="118"/>
    <x v="10"/>
    <n v="216"/>
  </r>
  <r>
    <x v="118"/>
    <x v="11"/>
    <n v="145"/>
  </r>
  <r>
    <x v="118"/>
    <x v="12"/>
    <n v="196"/>
  </r>
  <r>
    <x v="119"/>
    <x v="0"/>
    <n v="82"/>
  </r>
  <r>
    <x v="119"/>
    <x v="1"/>
    <n v="586"/>
  </r>
  <r>
    <x v="119"/>
    <x v="2"/>
    <n v="1949"/>
  </r>
  <r>
    <x v="119"/>
    <x v="3"/>
    <n v="794"/>
  </r>
  <r>
    <x v="119"/>
    <x v="4"/>
    <n v="2143"/>
  </r>
  <r>
    <x v="119"/>
    <x v="5"/>
    <n v="283"/>
  </r>
  <r>
    <x v="119"/>
    <x v="6"/>
    <n v="217"/>
  </r>
  <r>
    <x v="119"/>
    <x v="7"/>
    <n v="235"/>
  </r>
  <r>
    <x v="119"/>
    <x v="8"/>
    <n v="148"/>
  </r>
  <r>
    <x v="119"/>
    <x v="9"/>
    <n v="136"/>
  </r>
  <r>
    <x v="119"/>
    <x v="10"/>
    <n v="86"/>
  </r>
  <r>
    <x v="119"/>
    <x v="11"/>
    <n v="134"/>
  </r>
  <r>
    <x v="119"/>
    <x v="12"/>
    <n v="160"/>
  </r>
  <r>
    <x v="120"/>
    <x v="0"/>
    <n v="61"/>
  </r>
  <r>
    <x v="120"/>
    <x v="1"/>
    <n v="295"/>
  </r>
  <r>
    <x v="120"/>
    <x v="2"/>
    <n v="864"/>
  </r>
  <r>
    <x v="120"/>
    <x v="3"/>
    <n v="483"/>
  </r>
  <r>
    <x v="120"/>
    <x v="4"/>
    <n v="1956"/>
  </r>
  <r>
    <x v="120"/>
    <x v="5"/>
    <n v="291"/>
  </r>
  <r>
    <x v="120"/>
    <x v="6"/>
    <n v="306"/>
  </r>
  <r>
    <x v="120"/>
    <x v="7"/>
    <n v="319"/>
  </r>
  <r>
    <x v="120"/>
    <x v="8"/>
    <n v="236"/>
  </r>
  <r>
    <x v="120"/>
    <x v="9"/>
    <n v="171"/>
  </r>
  <r>
    <x v="120"/>
    <x v="10"/>
    <n v="120"/>
  </r>
  <r>
    <x v="120"/>
    <x v="11"/>
    <n v="95"/>
  </r>
  <r>
    <x v="120"/>
    <x v="12"/>
    <n v="120"/>
  </r>
  <r>
    <x v="121"/>
    <x v="0"/>
    <n v="350"/>
  </r>
  <r>
    <x v="121"/>
    <x v="1"/>
    <n v="1654"/>
  </r>
  <r>
    <x v="121"/>
    <x v="2"/>
    <n v="5307"/>
  </r>
  <r>
    <x v="121"/>
    <x v="3"/>
    <n v="2570"/>
  </r>
  <r>
    <x v="121"/>
    <x v="4"/>
    <n v="10314"/>
  </r>
  <r>
    <x v="121"/>
    <x v="5"/>
    <n v="1537"/>
  </r>
  <r>
    <x v="121"/>
    <x v="6"/>
    <n v="1511"/>
  </r>
  <r>
    <x v="121"/>
    <x v="7"/>
    <n v="1438"/>
  </r>
  <r>
    <x v="121"/>
    <x v="8"/>
    <n v="1107"/>
  </r>
  <r>
    <x v="121"/>
    <x v="9"/>
    <n v="880"/>
  </r>
  <r>
    <x v="121"/>
    <x v="10"/>
    <n v="640"/>
  </r>
  <r>
    <x v="121"/>
    <x v="11"/>
    <n v="436"/>
  </r>
  <r>
    <x v="121"/>
    <x v="12"/>
    <n v="547"/>
  </r>
  <r>
    <x v="122"/>
    <x v="0"/>
    <n v="173"/>
  </r>
  <r>
    <x v="122"/>
    <x v="1"/>
    <n v="657"/>
  </r>
  <r>
    <x v="122"/>
    <x v="2"/>
    <n v="2540"/>
  </r>
  <r>
    <x v="122"/>
    <x v="3"/>
    <n v="1276"/>
  </r>
  <r>
    <x v="122"/>
    <x v="4"/>
    <n v="4625"/>
  </r>
  <r>
    <x v="122"/>
    <x v="5"/>
    <n v="831"/>
  </r>
  <r>
    <x v="122"/>
    <x v="6"/>
    <n v="885"/>
  </r>
  <r>
    <x v="122"/>
    <x v="7"/>
    <n v="878"/>
  </r>
  <r>
    <x v="122"/>
    <x v="8"/>
    <n v="720"/>
  </r>
  <r>
    <x v="122"/>
    <x v="9"/>
    <n v="586"/>
  </r>
  <r>
    <x v="122"/>
    <x v="10"/>
    <n v="451"/>
  </r>
  <r>
    <x v="122"/>
    <x v="11"/>
    <n v="341"/>
  </r>
  <r>
    <x v="122"/>
    <x v="12"/>
    <n v="441"/>
  </r>
  <r>
    <x v="123"/>
    <x v="0"/>
    <n v="144"/>
  </r>
  <r>
    <x v="123"/>
    <x v="1"/>
    <n v="858"/>
  </r>
  <r>
    <x v="123"/>
    <x v="2"/>
    <n v="2313"/>
  </r>
  <r>
    <x v="123"/>
    <x v="3"/>
    <n v="1008"/>
  </r>
  <r>
    <x v="123"/>
    <x v="4"/>
    <n v="3204"/>
  </r>
  <r>
    <x v="123"/>
    <x v="5"/>
    <n v="478"/>
  </r>
  <r>
    <x v="123"/>
    <x v="6"/>
    <n v="404"/>
  </r>
  <r>
    <x v="123"/>
    <x v="7"/>
    <n v="386"/>
  </r>
  <r>
    <x v="123"/>
    <x v="8"/>
    <n v="357"/>
  </r>
  <r>
    <x v="123"/>
    <x v="9"/>
    <n v="268"/>
  </r>
  <r>
    <x v="123"/>
    <x v="10"/>
    <n v="224"/>
  </r>
  <r>
    <x v="123"/>
    <x v="11"/>
    <n v="189"/>
  </r>
  <r>
    <x v="123"/>
    <x v="12"/>
    <n v="230"/>
  </r>
  <r>
    <x v="124"/>
    <x v="0"/>
    <n v="359"/>
  </r>
  <r>
    <x v="124"/>
    <x v="1"/>
    <n v="1681"/>
  </r>
  <r>
    <x v="124"/>
    <x v="2"/>
    <n v="5511"/>
  </r>
  <r>
    <x v="124"/>
    <x v="3"/>
    <n v="2277"/>
  </r>
  <r>
    <x v="124"/>
    <x v="4"/>
    <n v="7888"/>
  </r>
  <r>
    <x v="124"/>
    <x v="5"/>
    <n v="1112"/>
  </r>
  <r>
    <x v="124"/>
    <x v="6"/>
    <n v="1086"/>
  </r>
  <r>
    <x v="124"/>
    <x v="7"/>
    <n v="896"/>
  </r>
  <r>
    <x v="124"/>
    <x v="8"/>
    <n v="697"/>
  </r>
  <r>
    <x v="124"/>
    <x v="9"/>
    <n v="529"/>
  </r>
  <r>
    <x v="124"/>
    <x v="10"/>
    <n v="315"/>
  </r>
  <r>
    <x v="124"/>
    <x v="11"/>
    <n v="261"/>
  </r>
  <r>
    <x v="124"/>
    <x v="12"/>
    <n v="286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1623">
  <r>
    <x v="0"/>
    <x v="0"/>
    <n v="16981"/>
  </r>
  <r>
    <x v="0"/>
    <x v="1"/>
    <n v="78001"/>
  </r>
  <r>
    <x v="0"/>
    <x v="2"/>
    <n v="215703"/>
  </r>
  <r>
    <x v="0"/>
    <x v="3"/>
    <n v="99370"/>
  </r>
  <r>
    <x v="0"/>
    <x v="4"/>
    <n v="842809"/>
  </r>
  <r>
    <x v="0"/>
    <x v="5"/>
    <n v="123406"/>
  </r>
  <r>
    <x v="0"/>
    <x v="6"/>
    <n v="130320"/>
  </r>
  <r>
    <x v="0"/>
    <x v="7"/>
    <n v="117702"/>
  </r>
  <r>
    <x v="0"/>
    <x v="8"/>
    <n v="93844"/>
  </r>
  <r>
    <x v="0"/>
    <x v="9"/>
    <n v="73089"/>
  </r>
  <r>
    <x v="0"/>
    <x v="10"/>
    <n v="51432"/>
  </r>
  <r>
    <x v="0"/>
    <x v="11"/>
    <n v="36373"/>
  </r>
  <r>
    <x v="0"/>
    <x v="12"/>
    <n v="48201"/>
  </r>
  <r>
    <x v="1"/>
    <x v="0"/>
    <n v="14"/>
  </r>
  <r>
    <x v="1"/>
    <x v="1"/>
    <n v="100"/>
  </r>
  <r>
    <x v="1"/>
    <x v="2"/>
    <n v="331"/>
  </r>
  <r>
    <x v="1"/>
    <x v="3"/>
    <n v="137"/>
  </r>
  <r>
    <x v="1"/>
    <x v="4"/>
    <n v="975"/>
  </r>
  <r>
    <x v="1"/>
    <x v="5"/>
    <n v="172"/>
  </r>
  <r>
    <x v="1"/>
    <x v="6"/>
    <n v="154"/>
  </r>
  <r>
    <x v="1"/>
    <x v="7"/>
    <n v="145"/>
  </r>
  <r>
    <x v="1"/>
    <x v="8"/>
    <n v="116"/>
  </r>
  <r>
    <x v="1"/>
    <x v="9"/>
    <n v="104"/>
  </r>
  <r>
    <x v="1"/>
    <x v="10"/>
    <n v="82"/>
  </r>
  <r>
    <x v="1"/>
    <x v="11"/>
    <n v="48"/>
  </r>
  <r>
    <x v="1"/>
    <x v="12"/>
    <n v="75"/>
  </r>
  <r>
    <x v="2"/>
    <x v="0"/>
    <n v="1"/>
  </r>
  <r>
    <x v="2"/>
    <x v="1"/>
    <n v="22"/>
  </r>
  <r>
    <x v="2"/>
    <x v="2"/>
    <n v="38"/>
  </r>
  <r>
    <x v="2"/>
    <x v="3"/>
    <n v="20"/>
  </r>
  <r>
    <x v="2"/>
    <x v="4"/>
    <n v="124"/>
  </r>
  <r>
    <x v="2"/>
    <x v="5"/>
    <n v="19"/>
  </r>
  <r>
    <x v="2"/>
    <x v="6"/>
    <n v="33"/>
  </r>
  <r>
    <x v="2"/>
    <x v="7"/>
    <n v="17"/>
  </r>
  <r>
    <x v="2"/>
    <x v="8"/>
    <n v="26"/>
  </r>
  <r>
    <x v="2"/>
    <x v="9"/>
    <n v="14"/>
  </r>
  <r>
    <x v="2"/>
    <x v="10"/>
    <n v="11"/>
  </r>
  <r>
    <x v="2"/>
    <x v="11"/>
    <n v="8"/>
  </r>
  <r>
    <x v="2"/>
    <x v="12"/>
    <n v="10"/>
  </r>
  <r>
    <x v="3"/>
    <x v="0"/>
    <n v="6"/>
  </r>
  <r>
    <x v="3"/>
    <x v="1"/>
    <n v="22"/>
  </r>
  <r>
    <x v="3"/>
    <x v="2"/>
    <n v="81"/>
  </r>
  <r>
    <x v="3"/>
    <x v="3"/>
    <n v="28"/>
  </r>
  <r>
    <x v="3"/>
    <x v="4"/>
    <n v="226"/>
  </r>
  <r>
    <x v="3"/>
    <x v="5"/>
    <n v="29"/>
  </r>
  <r>
    <x v="3"/>
    <x v="6"/>
    <n v="40"/>
  </r>
  <r>
    <x v="3"/>
    <x v="7"/>
    <n v="29"/>
  </r>
  <r>
    <x v="3"/>
    <x v="8"/>
    <n v="25"/>
  </r>
  <r>
    <x v="3"/>
    <x v="9"/>
    <n v="18"/>
  </r>
  <r>
    <x v="3"/>
    <x v="10"/>
    <n v="13"/>
  </r>
  <r>
    <x v="3"/>
    <x v="11"/>
    <n v="9"/>
  </r>
  <r>
    <x v="3"/>
    <x v="12"/>
    <n v="8"/>
  </r>
  <r>
    <x v="4"/>
    <x v="0"/>
    <n v="131"/>
  </r>
  <r>
    <x v="4"/>
    <x v="1"/>
    <n v="578"/>
  </r>
  <r>
    <x v="4"/>
    <x v="2"/>
    <n v="1961"/>
  </r>
  <r>
    <x v="4"/>
    <x v="3"/>
    <n v="938"/>
  </r>
  <r>
    <x v="4"/>
    <x v="4"/>
    <n v="5974"/>
  </r>
  <r>
    <x v="4"/>
    <x v="5"/>
    <n v="931"/>
  </r>
  <r>
    <x v="4"/>
    <x v="6"/>
    <n v="968"/>
  </r>
  <r>
    <x v="4"/>
    <x v="7"/>
    <n v="760"/>
  </r>
  <r>
    <x v="4"/>
    <x v="8"/>
    <n v="542"/>
  </r>
  <r>
    <x v="4"/>
    <x v="9"/>
    <n v="373"/>
  </r>
  <r>
    <x v="4"/>
    <x v="10"/>
    <n v="245"/>
  </r>
  <r>
    <x v="4"/>
    <x v="11"/>
    <n v="151"/>
  </r>
  <r>
    <x v="4"/>
    <x v="12"/>
    <n v="179"/>
  </r>
  <r>
    <x v="5"/>
    <x v="0"/>
    <n v="32"/>
  </r>
  <r>
    <x v="5"/>
    <x v="1"/>
    <n v="161"/>
  </r>
  <r>
    <x v="5"/>
    <x v="2"/>
    <n v="647"/>
  </r>
  <r>
    <x v="5"/>
    <x v="3"/>
    <n v="288"/>
  </r>
  <r>
    <x v="5"/>
    <x v="4"/>
    <n v="2153"/>
  </r>
  <r>
    <x v="5"/>
    <x v="5"/>
    <n v="308"/>
  </r>
  <r>
    <x v="5"/>
    <x v="6"/>
    <n v="278"/>
  </r>
  <r>
    <x v="5"/>
    <x v="7"/>
    <n v="192"/>
  </r>
  <r>
    <x v="5"/>
    <x v="8"/>
    <n v="165"/>
  </r>
  <r>
    <x v="5"/>
    <x v="9"/>
    <n v="122"/>
  </r>
  <r>
    <x v="5"/>
    <x v="10"/>
    <n v="49"/>
  </r>
  <r>
    <x v="5"/>
    <x v="11"/>
    <n v="40"/>
  </r>
  <r>
    <x v="5"/>
    <x v="12"/>
    <n v="46"/>
  </r>
  <r>
    <x v="6"/>
    <x v="0"/>
    <n v="75"/>
  </r>
  <r>
    <x v="6"/>
    <x v="1"/>
    <n v="328"/>
  </r>
  <r>
    <x v="6"/>
    <x v="2"/>
    <n v="1086"/>
  </r>
  <r>
    <x v="6"/>
    <x v="3"/>
    <n v="513"/>
  </r>
  <r>
    <x v="6"/>
    <x v="4"/>
    <n v="3301"/>
  </r>
  <r>
    <x v="6"/>
    <x v="5"/>
    <n v="637"/>
  </r>
  <r>
    <x v="6"/>
    <x v="6"/>
    <n v="590"/>
  </r>
  <r>
    <x v="6"/>
    <x v="7"/>
    <n v="492"/>
  </r>
  <r>
    <x v="6"/>
    <x v="8"/>
    <n v="446"/>
  </r>
  <r>
    <x v="6"/>
    <x v="9"/>
    <n v="302"/>
  </r>
  <r>
    <x v="6"/>
    <x v="10"/>
    <n v="236"/>
  </r>
  <r>
    <x v="6"/>
    <x v="11"/>
    <n v="135"/>
  </r>
  <r>
    <x v="6"/>
    <x v="12"/>
    <n v="158"/>
  </r>
  <r>
    <x v="7"/>
    <x v="0"/>
    <n v="9"/>
  </r>
  <r>
    <x v="7"/>
    <x v="1"/>
    <n v="71"/>
  </r>
  <r>
    <x v="7"/>
    <x v="2"/>
    <n v="222"/>
  </r>
  <r>
    <x v="7"/>
    <x v="3"/>
    <n v="114"/>
  </r>
  <r>
    <x v="7"/>
    <x v="4"/>
    <n v="644"/>
  </r>
  <r>
    <x v="7"/>
    <x v="5"/>
    <n v="102"/>
  </r>
  <r>
    <x v="7"/>
    <x v="6"/>
    <n v="94"/>
  </r>
  <r>
    <x v="7"/>
    <x v="7"/>
    <n v="85"/>
  </r>
  <r>
    <x v="7"/>
    <x v="8"/>
    <n v="38"/>
  </r>
  <r>
    <x v="7"/>
    <x v="9"/>
    <n v="34"/>
  </r>
  <r>
    <x v="7"/>
    <x v="10"/>
    <n v="27"/>
  </r>
  <r>
    <x v="7"/>
    <x v="11"/>
    <n v="17"/>
  </r>
  <r>
    <x v="7"/>
    <x v="12"/>
    <n v="15"/>
  </r>
  <r>
    <x v="8"/>
    <x v="0"/>
    <n v="2"/>
  </r>
  <r>
    <x v="8"/>
    <x v="1"/>
    <n v="41"/>
  </r>
  <r>
    <x v="8"/>
    <x v="2"/>
    <n v="135"/>
  </r>
  <r>
    <x v="8"/>
    <x v="3"/>
    <n v="77"/>
  </r>
  <r>
    <x v="8"/>
    <x v="4"/>
    <n v="578"/>
  </r>
  <r>
    <x v="8"/>
    <x v="5"/>
    <n v="54"/>
  </r>
  <r>
    <x v="8"/>
    <x v="6"/>
    <n v="47"/>
  </r>
  <r>
    <x v="8"/>
    <x v="7"/>
    <n v="42"/>
  </r>
  <r>
    <x v="8"/>
    <x v="8"/>
    <n v="37"/>
  </r>
  <r>
    <x v="8"/>
    <x v="9"/>
    <n v="20"/>
  </r>
  <r>
    <x v="8"/>
    <x v="10"/>
    <n v="9"/>
  </r>
  <r>
    <x v="8"/>
    <x v="11"/>
    <n v="15"/>
  </r>
  <r>
    <x v="8"/>
    <x v="12"/>
    <n v="14"/>
  </r>
  <r>
    <x v="9"/>
    <x v="0"/>
    <n v="10"/>
  </r>
  <r>
    <x v="9"/>
    <x v="1"/>
    <n v="62"/>
  </r>
  <r>
    <x v="9"/>
    <x v="2"/>
    <n v="210"/>
  </r>
  <r>
    <x v="9"/>
    <x v="3"/>
    <n v="96"/>
  </r>
  <r>
    <x v="9"/>
    <x v="4"/>
    <n v="913"/>
  </r>
  <r>
    <x v="9"/>
    <x v="5"/>
    <n v="116"/>
  </r>
  <r>
    <x v="9"/>
    <x v="6"/>
    <n v="100"/>
  </r>
  <r>
    <x v="9"/>
    <x v="7"/>
    <n v="60"/>
  </r>
  <r>
    <x v="9"/>
    <x v="8"/>
    <n v="34"/>
  </r>
  <r>
    <x v="9"/>
    <x v="9"/>
    <n v="19"/>
  </r>
  <r>
    <x v="9"/>
    <x v="10"/>
    <n v="15"/>
  </r>
  <r>
    <x v="9"/>
    <x v="11"/>
    <n v="5"/>
  </r>
  <r>
    <x v="9"/>
    <x v="12"/>
    <n v="11"/>
  </r>
  <r>
    <x v="10"/>
    <x v="0"/>
    <n v="90"/>
  </r>
  <r>
    <x v="10"/>
    <x v="1"/>
    <n v="388"/>
  </r>
  <r>
    <x v="10"/>
    <x v="2"/>
    <n v="1188"/>
  </r>
  <r>
    <x v="10"/>
    <x v="3"/>
    <n v="559"/>
  </r>
  <r>
    <x v="10"/>
    <x v="4"/>
    <n v="3967"/>
  </r>
  <r>
    <x v="10"/>
    <x v="5"/>
    <n v="597"/>
  </r>
  <r>
    <x v="10"/>
    <x v="6"/>
    <n v="551"/>
  </r>
  <r>
    <x v="10"/>
    <x v="7"/>
    <n v="446"/>
  </r>
  <r>
    <x v="10"/>
    <x v="8"/>
    <n v="337"/>
  </r>
  <r>
    <x v="10"/>
    <x v="9"/>
    <n v="234"/>
  </r>
  <r>
    <x v="10"/>
    <x v="10"/>
    <n v="181"/>
  </r>
  <r>
    <x v="10"/>
    <x v="11"/>
    <n v="104"/>
  </r>
  <r>
    <x v="10"/>
    <x v="12"/>
    <n v="142"/>
  </r>
  <r>
    <x v="11"/>
    <x v="0"/>
    <n v="12"/>
  </r>
  <r>
    <x v="11"/>
    <x v="1"/>
    <n v="81"/>
  </r>
  <r>
    <x v="11"/>
    <x v="2"/>
    <n v="234"/>
  </r>
  <r>
    <x v="11"/>
    <x v="3"/>
    <n v="94"/>
  </r>
  <r>
    <x v="11"/>
    <x v="4"/>
    <n v="577"/>
  </r>
  <r>
    <x v="11"/>
    <x v="5"/>
    <n v="84"/>
  </r>
  <r>
    <x v="11"/>
    <x v="6"/>
    <n v="66"/>
  </r>
  <r>
    <x v="11"/>
    <x v="7"/>
    <n v="40"/>
  </r>
  <r>
    <x v="11"/>
    <x v="8"/>
    <n v="24"/>
  </r>
  <r>
    <x v="11"/>
    <x v="9"/>
    <n v="16"/>
  </r>
  <r>
    <x v="11"/>
    <x v="10"/>
    <n v="8"/>
  </r>
  <r>
    <x v="11"/>
    <x v="11"/>
    <n v="6"/>
  </r>
  <r>
    <x v="11"/>
    <x v="12"/>
    <n v="10"/>
  </r>
  <r>
    <x v="12"/>
    <x v="0"/>
    <n v="1197"/>
  </r>
  <r>
    <x v="12"/>
    <x v="1"/>
    <n v="5140"/>
  </r>
  <r>
    <x v="12"/>
    <x v="2"/>
    <n v="16034"/>
  </r>
  <r>
    <x v="12"/>
    <x v="3"/>
    <n v="7266"/>
  </r>
  <r>
    <x v="12"/>
    <x v="4"/>
    <n v="37681"/>
  </r>
  <r>
    <x v="12"/>
    <x v="5"/>
    <n v="5337"/>
  </r>
  <r>
    <x v="12"/>
    <x v="6"/>
    <n v="4652"/>
  </r>
  <r>
    <x v="12"/>
    <x v="7"/>
    <n v="3603"/>
  </r>
  <r>
    <x v="12"/>
    <x v="8"/>
    <n v="2241"/>
  </r>
  <r>
    <x v="12"/>
    <x v="9"/>
    <n v="1205"/>
  </r>
  <r>
    <x v="12"/>
    <x v="10"/>
    <n v="702"/>
  </r>
  <r>
    <x v="12"/>
    <x v="11"/>
    <n v="459"/>
  </r>
  <r>
    <x v="12"/>
    <x v="12"/>
    <n v="368"/>
  </r>
  <r>
    <x v="13"/>
    <x v="0"/>
    <n v="49"/>
  </r>
  <r>
    <x v="13"/>
    <x v="1"/>
    <n v="182"/>
  </r>
  <r>
    <x v="13"/>
    <x v="2"/>
    <n v="622"/>
  </r>
  <r>
    <x v="13"/>
    <x v="3"/>
    <n v="279"/>
  </r>
  <r>
    <x v="13"/>
    <x v="4"/>
    <n v="1676"/>
  </r>
  <r>
    <x v="13"/>
    <x v="5"/>
    <n v="280"/>
  </r>
  <r>
    <x v="13"/>
    <x v="6"/>
    <n v="212"/>
  </r>
  <r>
    <x v="13"/>
    <x v="7"/>
    <n v="148"/>
  </r>
  <r>
    <x v="13"/>
    <x v="8"/>
    <n v="101"/>
  </r>
  <r>
    <x v="13"/>
    <x v="9"/>
    <n v="77"/>
  </r>
  <r>
    <x v="13"/>
    <x v="10"/>
    <n v="45"/>
  </r>
  <r>
    <x v="13"/>
    <x v="11"/>
    <n v="27"/>
  </r>
  <r>
    <x v="13"/>
    <x v="12"/>
    <n v="31"/>
  </r>
  <r>
    <x v="14"/>
    <x v="0"/>
    <n v="5"/>
  </r>
  <r>
    <x v="14"/>
    <x v="1"/>
    <n v="28"/>
  </r>
  <r>
    <x v="14"/>
    <x v="2"/>
    <n v="71"/>
  </r>
  <r>
    <x v="14"/>
    <x v="3"/>
    <n v="27"/>
  </r>
  <r>
    <x v="14"/>
    <x v="4"/>
    <n v="239"/>
  </r>
  <r>
    <x v="14"/>
    <x v="5"/>
    <n v="31"/>
  </r>
  <r>
    <x v="14"/>
    <x v="6"/>
    <n v="27"/>
  </r>
  <r>
    <x v="14"/>
    <x v="7"/>
    <n v="29"/>
  </r>
  <r>
    <x v="14"/>
    <x v="8"/>
    <n v="10"/>
  </r>
  <r>
    <x v="14"/>
    <x v="9"/>
    <n v="10"/>
  </r>
  <r>
    <x v="14"/>
    <x v="10"/>
    <n v="10"/>
  </r>
  <r>
    <x v="14"/>
    <x v="11"/>
    <n v="5"/>
  </r>
  <r>
    <x v="14"/>
    <x v="12"/>
    <n v="6"/>
  </r>
  <r>
    <x v="15"/>
    <x v="0"/>
    <n v="4"/>
  </r>
  <r>
    <x v="15"/>
    <x v="1"/>
    <n v="40"/>
  </r>
  <r>
    <x v="15"/>
    <x v="2"/>
    <n v="143"/>
  </r>
  <r>
    <x v="15"/>
    <x v="3"/>
    <n v="71"/>
  </r>
  <r>
    <x v="15"/>
    <x v="4"/>
    <n v="474"/>
  </r>
  <r>
    <x v="15"/>
    <x v="5"/>
    <n v="99"/>
  </r>
  <r>
    <x v="15"/>
    <x v="6"/>
    <n v="90"/>
  </r>
  <r>
    <x v="15"/>
    <x v="7"/>
    <n v="69"/>
  </r>
  <r>
    <x v="15"/>
    <x v="8"/>
    <n v="64"/>
  </r>
  <r>
    <x v="15"/>
    <x v="9"/>
    <n v="53"/>
  </r>
  <r>
    <x v="15"/>
    <x v="10"/>
    <n v="37"/>
  </r>
  <r>
    <x v="15"/>
    <x v="11"/>
    <n v="32"/>
  </r>
  <r>
    <x v="15"/>
    <x v="12"/>
    <n v="37"/>
  </r>
  <r>
    <x v="16"/>
    <x v="0"/>
    <n v="183"/>
  </r>
  <r>
    <x v="16"/>
    <x v="1"/>
    <n v="903"/>
  </r>
  <r>
    <x v="16"/>
    <x v="2"/>
    <n v="2988"/>
  </r>
  <r>
    <x v="16"/>
    <x v="3"/>
    <n v="1343"/>
  </r>
  <r>
    <x v="16"/>
    <x v="4"/>
    <n v="9368"/>
  </r>
  <r>
    <x v="16"/>
    <x v="5"/>
    <n v="1535"/>
  </r>
  <r>
    <x v="16"/>
    <x v="6"/>
    <n v="1452"/>
  </r>
  <r>
    <x v="16"/>
    <x v="7"/>
    <n v="1180"/>
  </r>
  <r>
    <x v="16"/>
    <x v="8"/>
    <n v="848"/>
  </r>
  <r>
    <x v="16"/>
    <x v="9"/>
    <n v="715"/>
  </r>
  <r>
    <x v="16"/>
    <x v="10"/>
    <n v="500"/>
  </r>
  <r>
    <x v="16"/>
    <x v="11"/>
    <n v="379"/>
  </r>
  <r>
    <x v="16"/>
    <x v="12"/>
    <n v="411"/>
  </r>
  <r>
    <x v="17"/>
    <x v="0"/>
    <n v="16"/>
  </r>
  <r>
    <x v="17"/>
    <x v="1"/>
    <n v="42"/>
  </r>
  <r>
    <x v="17"/>
    <x v="2"/>
    <n v="193"/>
  </r>
  <r>
    <x v="17"/>
    <x v="3"/>
    <n v="91"/>
  </r>
  <r>
    <x v="17"/>
    <x v="4"/>
    <n v="425"/>
  </r>
  <r>
    <x v="17"/>
    <x v="5"/>
    <n v="87"/>
  </r>
  <r>
    <x v="17"/>
    <x v="6"/>
    <n v="69"/>
  </r>
  <r>
    <x v="17"/>
    <x v="7"/>
    <n v="41"/>
  </r>
  <r>
    <x v="17"/>
    <x v="8"/>
    <n v="30"/>
  </r>
  <r>
    <x v="17"/>
    <x v="9"/>
    <n v="18"/>
  </r>
  <r>
    <x v="17"/>
    <x v="10"/>
    <n v="14"/>
  </r>
  <r>
    <x v="17"/>
    <x v="11"/>
    <n v="8"/>
  </r>
  <r>
    <x v="17"/>
    <x v="12"/>
    <n v="15"/>
  </r>
  <r>
    <x v="18"/>
    <x v="0"/>
    <n v="2951"/>
  </r>
  <r>
    <x v="18"/>
    <x v="1"/>
    <n v="13711"/>
  </r>
  <r>
    <x v="18"/>
    <x v="2"/>
    <n v="39419"/>
  </r>
  <r>
    <x v="18"/>
    <x v="3"/>
    <n v="17996"/>
  </r>
  <r>
    <x v="18"/>
    <x v="4"/>
    <n v="135796"/>
  </r>
  <r>
    <x v="18"/>
    <x v="5"/>
    <n v="19441"/>
  </r>
  <r>
    <x v="18"/>
    <x v="6"/>
    <n v="20291"/>
  </r>
  <r>
    <x v="18"/>
    <x v="7"/>
    <n v="17449"/>
  </r>
  <r>
    <x v="18"/>
    <x v="8"/>
    <n v="13890"/>
  </r>
  <r>
    <x v="18"/>
    <x v="9"/>
    <n v="10326"/>
  </r>
  <r>
    <x v="18"/>
    <x v="10"/>
    <n v="6777"/>
  </r>
  <r>
    <x v="18"/>
    <x v="11"/>
    <n v="4420"/>
  </r>
  <r>
    <x v="18"/>
    <x v="12"/>
    <n v="5425"/>
  </r>
  <r>
    <x v="19"/>
    <x v="0"/>
    <n v="5"/>
  </r>
  <r>
    <x v="19"/>
    <x v="1"/>
    <n v="35"/>
  </r>
  <r>
    <x v="19"/>
    <x v="2"/>
    <n v="124"/>
  </r>
  <r>
    <x v="19"/>
    <x v="3"/>
    <n v="44"/>
  </r>
  <r>
    <x v="19"/>
    <x v="4"/>
    <n v="337"/>
  </r>
  <r>
    <x v="19"/>
    <x v="5"/>
    <n v="69"/>
  </r>
  <r>
    <x v="19"/>
    <x v="6"/>
    <n v="52"/>
  </r>
  <r>
    <x v="19"/>
    <x v="7"/>
    <n v="45"/>
  </r>
  <r>
    <x v="19"/>
    <x v="8"/>
    <n v="45"/>
  </r>
  <r>
    <x v="19"/>
    <x v="9"/>
    <n v="21"/>
  </r>
  <r>
    <x v="19"/>
    <x v="10"/>
    <n v="20"/>
  </r>
  <r>
    <x v="19"/>
    <x v="11"/>
    <n v="5"/>
  </r>
  <r>
    <x v="19"/>
    <x v="12"/>
    <n v="13"/>
  </r>
  <r>
    <x v="20"/>
    <x v="0"/>
    <n v="5"/>
  </r>
  <r>
    <x v="20"/>
    <x v="1"/>
    <n v="48"/>
  </r>
  <r>
    <x v="20"/>
    <x v="2"/>
    <n v="169"/>
  </r>
  <r>
    <x v="20"/>
    <x v="3"/>
    <n v="90"/>
  </r>
  <r>
    <x v="20"/>
    <x v="4"/>
    <n v="519"/>
  </r>
  <r>
    <x v="20"/>
    <x v="5"/>
    <n v="94"/>
  </r>
  <r>
    <x v="20"/>
    <x v="6"/>
    <n v="72"/>
  </r>
  <r>
    <x v="20"/>
    <x v="7"/>
    <n v="66"/>
  </r>
  <r>
    <x v="20"/>
    <x v="8"/>
    <n v="43"/>
  </r>
  <r>
    <x v="20"/>
    <x v="9"/>
    <n v="30"/>
  </r>
  <r>
    <x v="20"/>
    <x v="10"/>
    <n v="17"/>
  </r>
  <r>
    <x v="20"/>
    <x v="11"/>
    <n v="16"/>
  </r>
  <r>
    <x v="20"/>
    <x v="12"/>
    <n v="19"/>
  </r>
  <r>
    <x v="21"/>
    <x v="0"/>
    <n v="46"/>
  </r>
  <r>
    <x v="21"/>
    <x v="1"/>
    <n v="317"/>
  </r>
  <r>
    <x v="21"/>
    <x v="2"/>
    <n v="983"/>
  </r>
  <r>
    <x v="21"/>
    <x v="3"/>
    <n v="479"/>
  </r>
  <r>
    <x v="21"/>
    <x v="4"/>
    <n v="2968"/>
  </r>
  <r>
    <x v="21"/>
    <x v="5"/>
    <n v="512"/>
  </r>
  <r>
    <x v="21"/>
    <x v="6"/>
    <n v="563"/>
  </r>
  <r>
    <x v="21"/>
    <x v="7"/>
    <n v="457"/>
  </r>
  <r>
    <x v="21"/>
    <x v="8"/>
    <n v="333"/>
  </r>
  <r>
    <x v="21"/>
    <x v="9"/>
    <n v="256"/>
  </r>
  <r>
    <x v="21"/>
    <x v="10"/>
    <n v="186"/>
  </r>
  <r>
    <x v="21"/>
    <x v="11"/>
    <n v="119"/>
  </r>
  <r>
    <x v="21"/>
    <x v="12"/>
    <n v="135"/>
  </r>
  <r>
    <x v="22"/>
    <x v="0"/>
    <n v="5"/>
  </r>
  <r>
    <x v="22"/>
    <x v="1"/>
    <n v="40"/>
  </r>
  <r>
    <x v="22"/>
    <x v="2"/>
    <n v="133"/>
  </r>
  <r>
    <x v="22"/>
    <x v="3"/>
    <n v="52"/>
  </r>
  <r>
    <x v="22"/>
    <x v="4"/>
    <n v="464"/>
  </r>
  <r>
    <x v="22"/>
    <x v="5"/>
    <n v="32"/>
  </r>
  <r>
    <x v="22"/>
    <x v="6"/>
    <n v="31"/>
  </r>
  <r>
    <x v="22"/>
    <x v="7"/>
    <n v="28"/>
  </r>
  <r>
    <x v="22"/>
    <x v="8"/>
    <n v="11"/>
  </r>
  <r>
    <x v="22"/>
    <x v="9"/>
    <n v="8"/>
  </r>
  <r>
    <x v="22"/>
    <x v="10"/>
    <n v="4"/>
  </r>
  <r>
    <x v="22"/>
    <x v="11"/>
    <n v="4"/>
  </r>
  <r>
    <x v="22"/>
    <x v="12"/>
    <n v="2"/>
  </r>
  <r>
    <x v="23"/>
    <x v="0"/>
    <n v="25"/>
  </r>
  <r>
    <x v="23"/>
    <x v="1"/>
    <n v="98"/>
  </r>
  <r>
    <x v="23"/>
    <x v="2"/>
    <n v="283"/>
  </r>
  <r>
    <x v="23"/>
    <x v="3"/>
    <n v="136"/>
  </r>
  <r>
    <x v="23"/>
    <x v="4"/>
    <n v="1033"/>
  </r>
  <r>
    <x v="23"/>
    <x v="5"/>
    <n v="103"/>
  </r>
  <r>
    <x v="23"/>
    <x v="6"/>
    <n v="94"/>
  </r>
  <r>
    <x v="23"/>
    <x v="7"/>
    <n v="52"/>
  </r>
  <r>
    <x v="23"/>
    <x v="8"/>
    <n v="36"/>
  </r>
  <r>
    <x v="23"/>
    <x v="9"/>
    <n v="17"/>
  </r>
  <r>
    <x v="23"/>
    <x v="10"/>
    <n v="8"/>
  </r>
  <r>
    <x v="23"/>
    <x v="11"/>
    <n v="15"/>
  </r>
  <r>
    <x v="23"/>
    <x v="12"/>
    <n v="14"/>
  </r>
  <r>
    <x v="24"/>
    <x v="0"/>
    <n v="9"/>
  </r>
  <r>
    <x v="24"/>
    <x v="1"/>
    <n v="57"/>
  </r>
  <r>
    <x v="24"/>
    <x v="2"/>
    <n v="134"/>
  </r>
  <r>
    <x v="24"/>
    <x v="3"/>
    <n v="54"/>
  </r>
  <r>
    <x v="24"/>
    <x v="4"/>
    <n v="634"/>
  </r>
  <r>
    <x v="24"/>
    <x v="5"/>
    <n v="66"/>
  </r>
  <r>
    <x v="24"/>
    <x v="6"/>
    <n v="54"/>
  </r>
  <r>
    <x v="24"/>
    <x v="7"/>
    <n v="37"/>
  </r>
  <r>
    <x v="24"/>
    <x v="8"/>
    <n v="17"/>
  </r>
  <r>
    <x v="24"/>
    <x v="9"/>
    <n v="18"/>
  </r>
  <r>
    <x v="24"/>
    <x v="10"/>
    <n v="8"/>
  </r>
  <r>
    <x v="24"/>
    <x v="11"/>
    <n v="8"/>
  </r>
  <r>
    <x v="24"/>
    <x v="12"/>
    <n v="7"/>
  </r>
  <r>
    <x v="25"/>
    <x v="0"/>
    <n v="7"/>
  </r>
  <r>
    <x v="25"/>
    <x v="1"/>
    <n v="25"/>
  </r>
  <r>
    <x v="25"/>
    <x v="2"/>
    <n v="94"/>
  </r>
  <r>
    <x v="25"/>
    <x v="3"/>
    <n v="37"/>
  </r>
  <r>
    <x v="25"/>
    <x v="4"/>
    <n v="261"/>
  </r>
  <r>
    <x v="25"/>
    <x v="5"/>
    <n v="34"/>
  </r>
  <r>
    <x v="25"/>
    <x v="6"/>
    <n v="19"/>
  </r>
  <r>
    <x v="25"/>
    <x v="7"/>
    <n v="16"/>
  </r>
  <r>
    <x v="25"/>
    <x v="8"/>
    <n v="9"/>
  </r>
  <r>
    <x v="25"/>
    <x v="9"/>
    <n v="24"/>
  </r>
  <r>
    <x v="25"/>
    <x v="10"/>
    <n v="14"/>
  </r>
  <r>
    <x v="25"/>
    <x v="11"/>
    <n v="2"/>
  </r>
  <r>
    <x v="25"/>
    <x v="12"/>
    <n v="2"/>
  </r>
  <r>
    <x v="26"/>
    <x v="0"/>
    <n v="623"/>
  </r>
  <r>
    <x v="26"/>
    <x v="1"/>
    <n v="2999"/>
  </r>
  <r>
    <x v="26"/>
    <x v="2"/>
    <n v="8508"/>
  </r>
  <r>
    <x v="26"/>
    <x v="3"/>
    <n v="4071"/>
  </r>
  <r>
    <x v="26"/>
    <x v="4"/>
    <n v="31119"/>
  </r>
  <r>
    <x v="26"/>
    <x v="5"/>
    <n v="4951"/>
  </r>
  <r>
    <x v="26"/>
    <x v="6"/>
    <n v="4990"/>
  </r>
  <r>
    <x v="26"/>
    <x v="7"/>
    <n v="4332"/>
  </r>
  <r>
    <x v="26"/>
    <x v="8"/>
    <n v="3301"/>
  </r>
  <r>
    <x v="26"/>
    <x v="9"/>
    <n v="2609"/>
  </r>
  <r>
    <x v="26"/>
    <x v="10"/>
    <n v="1778"/>
  </r>
  <r>
    <x v="26"/>
    <x v="11"/>
    <n v="1108"/>
  </r>
  <r>
    <x v="26"/>
    <x v="12"/>
    <n v="1276"/>
  </r>
  <r>
    <x v="27"/>
    <x v="0"/>
    <n v="9"/>
  </r>
  <r>
    <x v="27"/>
    <x v="1"/>
    <n v="17"/>
  </r>
  <r>
    <x v="27"/>
    <x v="2"/>
    <n v="78"/>
  </r>
  <r>
    <x v="27"/>
    <x v="3"/>
    <n v="36"/>
  </r>
  <r>
    <x v="27"/>
    <x v="4"/>
    <n v="275"/>
  </r>
  <r>
    <x v="27"/>
    <x v="5"/>
    <n v="47"/>
  </r>
  <r>
    <x v="27"/>
    <x v="6"/>
    <n v="47"/>
  </r>
  <r>
    <x v="27"/>
    <x v="7"/>
    <n v="24"/>
  </r>
  <r>
    <x v="27"/>
    <x v="8"/>
    <n v="18"/>
  </r>
  <r>
    <x v="27"/>
    <x v="9"/>
    <n v="22"/>
  </r>
  <r>
    <x v="27"/>
    <x v="10"/>
    <n v="10"/>
  </r>
  <r>
    <x v="27"/>
    <x v="11"/>
    <n v="13"/>
  </r>
  <r>
    <x v="27"/>
    <x v="12"/>
    <n v="10"/>
  </r>
  <r>
    <x v="28"/>
    <x v="0"/>
    <n v="13"/>
  </r>
  <r>
    <x v="28"/>
    <x v="1"/>
    <n v="74"/>
  </r>
  <r>
    <x v="28"/>
    <x v="2"/>
    <n v="224"/>
  </r>
  <r>
    <x v="28"/>
    <x v="3"/>
    <n v="102"/>
  </r>
  <r>
    <x v="28"/>
    <x v="4"/>
    <n v="708"/>
  </r>
  <r>
    <x v="28"/>
    <x v="5"/>
    <n v="112"/>
  </r>
  <r>
    <x v="28"/>
    <x v="6"/>
    <n v="93"/>
  </r>
  <r>
    <x v="28"/>
    <x v="7"/>
    <n v="88"/>
  </r>
  <r>
    <x v="28"/>
    <x v="8"/>
    <n v="63"/>
  </r>
  <r>
    <x v="28"/>
    <x v="9"/>
    <n v="39"/>
  </r>
  <r>
    <x v="28"/>
    <x v="10"/>
    <n v="31"/>
  </r>
  <r>
    <x v="28"/>
    <x v="11"/>
    <n v="31"/>
  </r>
  <r>
    <x v="28"/>
    <x v="12"/>
    <n v="40"/>
  </r>
  <r>
    <x v="29"/>
    <x v="0"/>
    <n v="6"/>
  </r>
  <r>
    <x v="29"/>
    <x v="1"/>
    <n v="28"/>
  </r>
  <r>
    <x v="29"/>
    <x v="2"/>
    <n v="114"/>
  </r>
  <r>
    <x v="29"/>
    <x v="3"/>
    <n v="46"/>
  </r>
  <r>
    <x v="29"/>
    <x v="4"/>
    <n v="300"/>
  </r>
  <r>
    <x v="29"/>
    <x v="5"/>
    <n v="48"/>
  </r>
  <r>
    <x v="29"/>
    <x v="6"/>
    <n v="82"/>
  </r>
  <r>
    <x v="29"/>
    <x v="7"/>
    <n v="70"/>
  </r>
  <r>
    <x v="29"/>
    <x v="8"/>
    <n v="50"/>
  </r>
  <r>
    <x v="29"/>
    <x v="9"/>
    <n v="31"/>
  </r>
  <r>
    <x v="29"/>
    <x v="10"/>
    <n v="32"/>
  </r>
  <r>
    <x v="29"/>
    <x v="11"/>
    <n v="26"/>
  </r>
  <r>
    <x v="29"/>
    <x v="12"/>
    <n v="33"/>
  </r>
  <r>
    <x v="30"/>
    <x v="0"/>
    <n v="1"/>
  </r>
  <r>
    <x v="30"/>
    <x v="1"/>
    <n v="20"/>
  </r>
  <r>
    <x v="30"/>
    <x v="2"/>
    <n v="108"/>
  </r>
  <r>
    <x v="30"/>
    <x v="3"/>
    <n v="32"/>
  </r>
  <r>
    <x v="30"/>
    <x v="4"/>
    <n v="273"/>
  </r>
  <r>
    <x v="30"/>
    <x v="5"/>
    <n v="30"/>
  </r>
  <r>
    <x v="30"/>
    <x v="6"/>
    <n v="43"/>
  </r>
  <r>
    <x v="30"/>
    <x v="7"/>
    <n v="38"/>
  </r>
  <r>
    <x v="30"/>
    <x v="8"/>
    <n v="41"/>
  </r>
  <r>
    <x v="30"/>
    <x v="9"/>
    <n v="30"/>
  </r>
  <r>
    <x v="30"/>
    <x v="10"/>
    <n v="15"/>
  </r>
  <r>
    <x v="30"/>
    <x v="11"/>
    <n v="14"/>
  </r>
  <r>
    <x v="30"/>
    <x v="12"/>
    <n v="16"/>
  </r>
  <r>
    <x v="31"/>
    <x v="0"/>
    <n v="382"/>
  </r>
  <r>
    <x v="31"/>
    <x v="1"/>
    <n v="1587"/>
  </r>
  <r>
    <x v="31"/>
    <x v="2"/>
    <n v="4888"/>
  </r>
  <r>
    <x v="31"/>
    <x v="3"/>
    <n v="2336"/>
  </r>
  <r>
    <x v="31"/>
    <x v="4"/>
    <n v="10847"/>
  </r>
  <r>
    <x v="31"/>
    <x v="5"/>
    <n v="1404"/>
  </r>
  <r>
    <x v="31"/>
    <x v="6"/>
    <n v="1124"/>
  </r>
  <r>
    <x v="31"/>
    <x v="7"/>
    <n v="970"/>
  </r>
  <r>
    <x v="31"/>
    <x v="8"/>
    <n v="527"/>
  </r>
  <r>
    <x v="31"/>
    <x v="9"/>
    <n v="295"/>
  </r>
  <r>
    <x v="31"/>
    <x v="10"/>
    <n v="164"/>
  </r>
  <r>
    <x v="31"/>
    <x v="11"/>
    <n v="99"/>
  </r>
  <r>
    <x v="31"/>
    <x v="12"/>
    <n v="82"/>
  </r>
  <r>
    <x v="32"/>
    <x v="0"/>
    <n v="269"/>
  </r>
  <r>
    <x v="32"/>
    <x v="1"/>
    <n v="1111"/>
  </r>
  <r>
    <x v="32"/>
    <x v="2"/>
    <n v="3384"/>
  </r>
  <r>
    <x v="32"/>
    <x v="3"/>
    <n v="1475"/>
  </r>
  <r>
    <x v="32"/>
    <x v="4"/>
    <n v="9956"/>
  </r>
  <r>
    <x v="32"/>
    <x v="5"/>
    <n v="1492"/>
  </r>
  <r>
    <x v="32"/>
    <x v="6"/>
    <n v="1340"/>
  </r>
  <r>
    <x v="32"/>
    <x v="7"/>
    <n v="1160"/>
  </r>
  <r>
    <x v="32"/>
    <x v="8"/>
    <n v="883"/>
  </r>
  <r>
    <x v="32"/>
    <x v="9"/>
    <n v="649"/>
  </r>
  <r>
    <x v="32"/>
    <x v="10"/>
    <n v="454"/>
  </r>
  <r>
    <x v="32"/>
    <x v="11"/>
    <n v="286"/>
  </r>
  <r>
    <x v="32"/>
    <x v="12"/>
    <n v="250"/>
  </r>
  <r>
    <x v="33"/>
    <x v="0"/>
    <n v="9"/>
  </r>
  <r>
    <x v="33"/>
    <x v="1"/>
    <n v="34"/>
  </r>
  <r>
    <x v="33"/>
    <x v="2"/>
    <n v="143"/>
  </r>
  <r>
    <x v="33"/>
    <x v="3"/>
    <n v="83"/>
  </r>
  <r>
    <x v="33"/>
    <x v="4"/>
    <n v="418"/>
  </r>
  <r>
    <x v="33"/>
    <x v="5"/>
    <n v="84"/>
  </r>
  <r>
    <x v="33"/>
    <x v="6"/>
    <n v="103"/>
  </r>
  <r>
    <x v="33"/>
    <x v="7"/>
    <n v="80"/>
  </r>
  <r>
    <x v="33"/>
    <x v="8"/>
    <n v="54"/>
  </r>
  <r>
    <x v="33"/>
    <x v="9"/>
    <n v="32"/>
  </r>
  <r>
    <x v="33"/>
    <x v="10"/>
    <n v="31"/>
  </r>
  <r>
    <x v="33"/>
    <x v="11"/>
    <n v="25"/>
  </r>
  <r>
    <x v="33"/>
    <x v="12"/>
    <n v="37"/>
  </r>
  <r>
    <x v="34"/>
    <x v="0"/>
    <n v="338"/>
  </r>
  <r>
    <x v="34"/>
    <x v="1"/>
    <n v="1591"/>
  </r>
  <r>
    <x v="34"/>
    <x v="2"/>
    <n v="4588"/>
  </r>
  <r>
    <x v="34"/>
    <x v="3"/>
    <n v="1702"/>
  </r>
  <r>
    <x v="34"/>
    <x v="4"/>
    <n v="12135"/>
  </r>
  <r>
    <x v="34"/>
    <x v="5"/>
    <n v="1633"/>
  </r>
  <r>
    <x v="34"/>
    <x v="6"/>
    <n v="1341"/>
  </r>
  <r>
    <x v="34"/>
    <x v="7"/>
    <n v="1065"/>
  </r>
  <r>
    <x v="34"/>
    <x v="8"/>
    <n v="690"/>
  </r>
  <r>
    <x v="34"/>
    <x v="9"/>
    <n v="456"/>
  </r>
  <r>
    <x v="34"/>
    <x v="10"/>
    <n v="265"/>
  </r>
  <r>
    <x v="34"/>
    <x v="11"/>
    <n v="170"/>
  </r>
  <r>
    <x v="34"/>
    <x v="12"/>
    <n v="177"/>
  </r>
  <r>
    <x v="35"/>
    <x v="0"/>
    <n v="408"/>
  </r>
  <r>
    <x v="35"/>
    <x v="1"/>
    <n v="1743"/>
  </r>
  <r>
    <x v="35"/>
    <x v="2"/>
    <n v="5920"/>
  </r>
  <r>
    <x v="35"/>
    <x v="3"/>
    <n v="2628"/>
  </r>
  <r>
    <x v="35"/>
    <x v="4"/>
    <n v="12759"/>
  </r>
  <r>
    <x v="35"/>
    <x v="5"/>
    <n v="1721"/>
  </r>
  <r>
    <x v="35"/>
    <x v="6"/>
    <n v="1474"/>
  </r>
  <r>
    <x v="35"/>
    <x v="7"/>
    <n v="1083"/>
  </r>
  <r>
    <x v="35"/>
    <x v="8"/>
    <n v="679"/>
  </r>
  <r>
    <x v="35"/>
    <x v="9"/>
    <n v="435"/>
  </r>
  <r>
    <x v="35"/>
    <x v="10"/>
    <n v="240"/>
  </r>
  <r>
    <x v="35"/>
    <x v="11"/>
    <n v="146"/>
  </r>
  <r>
    <x v="35"/>
    <x v="12"/>
    <n v="119"/>
  </r>
  <r>
    <x v="36"/>
    <x v="0"/>
    <n v="22"/>
  </r>
  <r>
    <x v="36"/>
    <x v="1"/>
    <n v="108"/>
  </r>
  <r>
    <x v="36"/>
    <x v="2"/>
    <n v="368"/>
  </r>
  <r>
    <x v="36"/>
    <x v="3"/>
    <n v="164"/>
  </r>
  <r>
    <x v="36"/>
    <x v="4"/>
    <n v="1089"/>
  </r>
  <r>
    <x v="36"/>
    <x v="5"/>
    <n v="186"/>
  </r>
  <r>
    <x v="36"/>
    <x v="6"/>
    <n v="189"/>
  </r>
  <r>
    <x v="36"/>
    <x v="7"/>
    <n v="161"/>
  </r>
  <r>
    <x v="36"/>
    <x v="8"/>
    <n v="119"/>
  </r>
  <r>
    <x v="36"/>
    <x v="9"/>
    <n v="104"/>
  </r>
  <r>
    <x v="36"/>
    <x v="10"/>
    <n v="78"/>
  </r>
  <r>
    <x v="36"/>
    <x v="11"/>
    <n v="65"/>
  </r>
  <r>
    <x v="36"/>
    <x v="12"/>
    <n v="101"/>
  </r>
  <r>
    <x v="37"/>
    <x v="0"/>
    <n v="35"/>
  </r>
  <r>
    <x v="37"/>
    <x v="1"/>
    <n v="153"/>
  </r>
  <r>
    <x v="37"/>
    <x v="2"/>
    <n v="381"/>
  </r>
  <r>
    <x v="37"/>
    <x v="3"/>
    <n v="163"/>
  </r>
  <r>
    <x v="37"/>
    <x v="4"/>
    <n v="999"/>
  </r>
  <r>
    <x v="37"/>
    <x v="5"/>
    <n v="159"/>
  </r>
  <r>
    <x v="37"/>
    <x v="6"/>
    <n v="134"/>
  </r>
  <r>
    <x v="37"/>
    <x v="7"/>
    <n v="95"/>
  </r>
  <r>
    <x v="37"/>
    <x v="8"/>
    <n v="79"/>
  </r>
  <r>
    <x v="37"/>
    <x v="9"/>
    <n v="63"/>
  </r>
  <r>
    <x v="37"/>
    <x v="10"/>
    <n v="54"/>
  </r>
  <r>
    <x v="37"/>
    <x v="11"/>
    <n v="28"/>
  </r>
  <r>
    <x v="37"/>
    <x v="12"/>
    <n v="54"/>
  </r>
  <r>
    <x v="38"/>
    <x v="0"/>
    <n v="5"/>
  </r>
  <r>
    <x v="38"/>
    <x v="1"/>
    <n v="25"/>
  </r>
  <r>
    <x v="38"/>
    <x v="2"/>
    <n v="100"/>
  </r>
  <r>
    <x v="38"/>
    <x v="3"/>
    <n v="31"/>
  </r>
  <r>
    <x v="38"/>
    <x v="4"/>
    <n v="245"/>
  </r>
  <r>
    <x v="38"/>
    <x v="5"/>
    <n v="37"/>
  </r>
  <r>
    <x v="38"/>
    <x v="6"/>
    <n v="47"/>
  </r>
  <r>
    <x v="38"/>
    <x v="7"/>
    <n v="35"/>
  </r>
  <r>
    <x v="38"/>
    <x v="8"/>
    <n v="30"/>
  </r>
  <r>
    <x v="38"/>
    <x v="9"/>
    <n v="22"/>
  </r>
  <r>
    <x v="38"/>
    <x v="10"/>
    <n v="16"/>
  </r>
  <r>
    <x v="38"/>
    <x v="11"/>
    <n v="8"/>
  </r>
  <r>
    <x v="38"/>
    <x v="12"/>
    <n v="21"/>
  </r>
  <r>
    <x v="39"/>
    <x v="0"/>
    <n v="28"/>
  </r>
  <r>
    <x v="39"/>
    <x v="1"/>
    <n v="127"/>
  </r>
  <r>
    <x v="39"/>
    <x v="2"/>
    <n v="440"/>
  </r>
  <r>
    <x v="39"/>
    <x v="3"/>
    <n v="210"/>
  </r>
  <r>
    <x v="39"/>
    <x v="4"/>
    <n v="1231"/>
  </r>
  <r>
    <x v="39"/>
    <x v="5"/>
    <n v="248"/>
  </r>
  <r>
    <x v="39"/>
    <x v="6"/>
    <n v="233"/>
  </r>
  <r>
    <x v="39"/>
    <x v="7"/>
    <n v="211"/>
  </r>
  <r>
    <x v="39"/>
    <x v="8"/>
    <n v="164"/>
  </r>
  <r>
    <x v="39"/>
    <x v="9"/>
    <n v="122"/>
  </r>
  <r>
    <x v="39"/>
    <x v="10"/>
    <n v="89"/>
  </r>
  <r>
    <x v="39"/>
    <x v="11"/>
    <n v="63"/>
  </r>
  <r>
    <x v="39"/>
    <x v="12"/>
    <n v="59"/>
  </r>
  <r>
    <x v="40"/>
    <x v="0"/>
    <n v="370"/>
  </r>
  <r>
    <x v="40"/>
    <x v="1"/>
    <n v="1638"/>
  </r>
  <r>
    <x v="40"/>
    <x v="2"/>
    <n v="5057"/>
  </r>
  <r>
    <x v="40"/>
    <x v="3"/>
    <n v="2449"/>
  </r>
  <r>
    <x v="40"/>
    <x v="4"/>
    <n v="18352"/>
  </r>
  <r>
    <x v="40"/>
    <x v="5"/>
    <n v="3048"/>
  </r>
  <r>
    <x v="40"/>
    <x v="6"/>
    <n v="3293"/>
  </r>
  <r>
    <x v="40"/>
    <x v="7"/>
    <n v="2752"/>
  </r>
  <r>
    <x v="40"/>
    <x v="8"/>
    <n v="2046"/>
  </r>
  <r>
    <x v="40"/>
    <x v="9"/>
    <n v="1513"/>
  </r>
  <r>
    <x v="40"/>
    <x v="10"/>
    <n v="1157"/>
  </r>
  <r>
    <x v="40"/>
    <x v="11"/>
    <n v="778"/>
  </r>
  <r>
    <x v="40"/>
    <x v="12"/>
    <n v="958"/>
  </r>
  <r>
    <x v="41"/>
    <x v="0"/>
    <n v="10"/>
  </r>
  <r>
    <x v="41"/>
    <x v="1"/>
    <n v="76"/>
  </r>
  <r>
    <x v="41"/>
    <x v="2"/>
    <n v="234"/>
  </r>
  <r>
    <x v="41"/>
    <x v="3"/>
    <n v="111"/>
  </r>
  <r>
    <x v="41"/>
    <x v="4"/>
    <n v="901"/>
  </r>
  <r>
    <x v="41"/>
    <x v="5"/>
    <n v="104"/>
  </r>
  <r>
    <x v="41"/>
    <x v="6"/>
    <n v="92"/>
  </r>
  <r>
    <x v="41"/>
    <x v="7"/>
    <n v="67"/>
  </r>
  <r>
    <x v="41"/>
    <x v="8"/>
    <n v="47"/>
  </r>
  <r>
    <x v="41"/>
    <x v="9"/>
    <n v="31"/>
  </r>
  <r>
    <x v="41"/>
    <x v="10"/>
    <n v="20"/>
  </r>
  <r>
    <x v="41"/>
    <x v="11"/>
    <n v="17"/>
  </r>
  <r>
    <x v="41"/>
    <x v="12"/>
    <n v="24"/>
  </r>
  <r>
    <x v="42"/>
    <x v="0"/>
    <n v="141"/>
  </r>
  <r>
    <x v="42"/>
    <x v="1"/>
    <n v="663"/>
  </r>
  <r>
    <x v="42"/>
    <x v="2"/>
    <n v="1964"/>
  </r>
  <r>
    <x v="42"/>
    <x v="3"/>
    <n v="864"/>
  </r>
  <r>
    <x v="42"/>
    <x v="4"/>
    <n v="5330"/>
  </r>
  <r>
    <x v="42"/>
    <x v="5"/>
    <n v="803"/>
  </r>
  <r>
    <x v="42"/>
    <x v="6"/>
    <n v="790"/>
  </r>
  <r>
    <x v="42"/>
    <x v="7"/>
    <n v="703"/>
  </r>
  <r>
    <x v="42"/>
    <x v="8"/>
    <n v="464"/>
  </r>
  <r>
    <x v="42"/>
    <x v="9"/>
    <n v="316"/>
  </r>
  <r>
    <x v="42"/>
    <x v="10"/>
    <n v="223"/>
  </r>
  <r>
    <x v="42"/>
    <x v="11"/>
    <n v="152"/>
  </r>
  <r>
    <x v="42"/>
    <x v="12"/>
    <n v="165"/>
  </r>
  <r>
    <x v="43"/>
    <x v="0"/>
    <n v="15"/>
  </r>
  <r>
    <x v="43"/>
    <x v="1"/>
    <n v="67"/>
  </r>
  <r>
    <x v="43"/>
    <x v="2"/>
    <n v="258"/>
  </r>
  <r>
    <x v="43"/>
    <x v="3"/>
    <n v="135"/>
  </r>
  <r>
    <x v="43"/>
    <x v="4"/>
    <n v="696"/>
  </r>
  <r>
    <x v="43"/>
    <x v="5"/>
    <n v="156"/>
  </r>
  <r>
    <x v="43"/>
    <x v="6"/>
    <n v="131"/>
  </r>
  <r>
    <x v="43"/>
    <x v="7"/>
    <n v="102"/>
  </r>
  <r>
    <x v="43"/>
    <x v="8"/>
    <n v="93"/>
  </r>
  <r>
    <x v="43"/>
    <x v="9"/>
    <n v="61"/>
  </r>
  <r>
    <x v="43"/>
    <x v="10"/>
    <n v="50"/>
  </r>
  <r>
    <x v="43"/>
    <x v="11"/>
    <n v="38"/>
  </r>
  <r>
    <x v="43"/>
    <x v="12"/>
    <n v="53"/>
  </r>
  <r>
    <x v="44"/>
    <x v="0"/>
    <n v="114"/>
  </r>
  <r>
    <x v="44"/>
    <x v="1"/>
    <n v="610"/>
  </r>
  <r>
    <x v="44"/>
    <x v="2"/>
    <n v="1825"/>
  </r>
  <r>
    <x v="44"/>
    <x v="3"/>
    <n v="579"/>
  </r>
  <r>
    <x v="44"/>
    <x v="4"/>
    <n v="4090"/>
  </r>
  <r>
    <x v="44"/>
    <x v="5"/>
    <n v="440"/>
  </r>
  <r>
    <x v="44"/>
    <x v="6"/>
    <n v="419"/>
  </r>
  <r>
    <x v="44"/>
    <x v="7"/>
    <n v="290"/>
  </r>
  <r>
    <x v="44"/>
    <x v="8"/>
    <n v="198"/>
  </r>
  <r>
    <x v="44"/>
    <x v="9"/>
    <n v="104"/>
  </r>
  <r>
    <x v="44"/>
    <x v="10"/>
    <n v="70"/>
  </r>
  <r>
    <x v="44"/>
    <x v="11"/>
    <n v="46"/>
  </r>
  <r>
    <x v="44"/>
    <x v="12"/>
    <n v="67"/>
  </r>
  <r>
    <x v="45"/>
    <x v="0"/>
    <n v="58"/>
  </r>
  <r>
    <x v="45"/>
    <x v="1"/>
    <n v="341"/>
  </r>
  <r>
    <x v="45"/>
    <x v="2"/>
    <n v="983"/>
  </r>
  <r>
    <x v="45"/>
    <x v="3"/>
    <n v="444"/>
  </r>
  <r>
    <x v="45"/>
    <x v="4"/>
    <n v="2661"/>
  </r>
  <r>
    <x v="45"/>
    <x v="5"/>
    <n v="453"/>
  </r>
  <r>
    <x v="45"/>
    <x v="6"/>
    <n v="343"/>
  </r>
  <r>
    <x v="45"/>
    <x v="7"/>
    <n v="299"/>
  </r>
  <r>
    <x v="45"/>
    <x v="8"/>
    <n v="210"/>
  </r>
  <r>
    <x v="45"/>
    <x v="9"/>
    <n v="137"/>
  </r>
  <r>
    <x v="45"/>
    <x v="10"/>
    <n v="83"/>
  </r>
  <r>
    <x v="45"/>
    <x v="11"/>
    <n v="63"/>
  </r>
  <r>
    <x v="45"/>
    <x v="12"/>
    <n v="70"/>
  </r>
  <r>
    <x v="46"/>
    <x v="0"/>
    <n v="973"/>
  </r>
  <r>
    <x v="46"/>
    <x v="1"/>
    <n v="4552"/>
  </r>
  <r>
    <x v="46"/>
    <x v="2"/>
    <n v="14048"/>
  </r>
  <r>
    <x v="46"/>
    <x v="3"/>
    <n v="7160"/>
  </r>
  <r>
    <x v="46"/>
    <x v="4"/>
    <n v="60417"/>
  </r>
  <r>
    <x v="46"/>
    <x v="5"/>
    <n v="10152"/>
  </r>
  <r>
    <x v="46"/>
    <x v="6"/>
    <n v="12399"/>
  </r>
  <r>
    <x v="46"/>
    <x v="7"/>
    <n v="11998"/>
  </r>
  <r>
    <x v="46"/>
    <x v="8"/>
    <n v="10181"/>
  </r>
  <r>
    <x v="46"/>
    <x v="9"/>
    <n v="8131"/>
  </r>
  <r>
    <x v="46"/>
    <x v="10"/>
    <n v="5661"/>
  </r>
  <r>
    <x v="46"/>
    <x v="11"/>
    <n v="3874"/>
  </r>
  <r>
    <x v="46"/>
    <x v="12"/>
    <n v="5092"/>
  </r>
  <r>
    <x v="47"/>
    <x v="0"/>
    <n v="54"/>
  </r>
  <r>
    <x v="47"/>
    <x v="1"/>
    <n v="255"/>
  </r>
  <r>
    <x v="47"/>
    <x v="2"/>
    <n v="965"/>
  </r>
  <r>
    <x v="47"/>
    <x v="3"/>
    <n v="497"/>
  </r>
  <r>
    <x v="47"/>
    <x v="4"/>
    <n v="2679"/>
  </r>
  <r>
    <x v="47"/>
    <x v="5"/>
    <n v="565"/>
  </r>
  <r>
    <x v="47"/>
    <x v="6"/>
    <n v="568"/>
  </r>
  <r>
    <x v="47"/>
    <x v="7"/>
    <n v="486"/>
  </r>
  <r>
    <x v="47"/>
    <x v="8"/>
    <n v="320"/>
  </r>
  <r>
    <x v="47"/>
    <x v="9"/>
    <n v="261"/>
  </r>
  <r>
    <x v="47"/>
    <x v="10"/>
    <n v="177"/>
  </r>
  <r>
    <x v="47"/>
    <x v="11"/>
    <n v="103"/>
  </r>
  <r>
    <x v="47"/>
    <x v="12"/>
    <n v="150"/>
  </r>
  <r>
    <x v="48"/>
    <x v="0"/>
    <n v="23"/>
  </r>
  <r>
    <x v="48"/>
    <x v="1"/>
    <n v="138"/>
  </r>
  <r>
    <x v="48"/>
    <x v="2"/>
    <n v="385"/>
  </r>
  <r>
    <x v="48"/>
    <x v="3"/>
    <n v="166"/>
  </r>
  <r>
    <x v="48"/>
    <x v="4"/>
    <n v="1128"/>
  </r>
  <r>
    <x v="48"/>
    <x v="5"/>
    <n v="184"/>
  </r>
  <r>
    <x v="48"/>
    <x v="6"/>
    <n v="153"/>
  </r>
  <r>
    <x v="48"/>
    <x v="7"/>
    <n v="119"/>
  </r>
  <r>
    <x v="48"/>
    <x v="8"/>
    <n v="97"/>
  </r>
  <r>
    <x v="48"/>
    <x v="9"/>
    <n v="75"/>
  </r>
  <r>
    <x v="48"/>
    <x v="10"/>
    <n v="62"/>
  </r>
  <r>
    <x v="48"/>
    <x v="11"/>
    <n v="31"/>
  </r>
  <r>
    <x v="48"/>
    <x v="12"/>
    <n v="58"/>
  </r>
  <r>
    <x v="49"/>
    <x v="0"/>
    <n v="7"/>
  </r>
  <r>
    <x v="49"/>
    <x v="1"/>
    <n v="40"/>
  </r>
  <r>
    <x v="49"/>
    <x v="2"/>
    <n v="121"/>
  </r>
  <r>
    <x v="49"/>
    <x v="3"/>
    <n v="44"/>
  </r>
  <r>
    <x v="49"/>
    <x v="4"/>
    <n v="382"/>
  </r>
  <r>
    <x v="49"/>
    <x v="5"/>
    <n v="37"/>
  </r>
  <r>
    <x v="49"/>
    <x v="6"/>
    <n v="45"/>
  </r>
  <r>
    <x v="49"/>
    <x v="7"/>
    <n v="27"/>
  </r>
  <r>
    <x v="49"/>
    <x v="8"/>
    <n v="14"/>
  </r>
  <r>
    <x v="49"/>
    <x v="9"/>
    <n v="21"/>
  </r>
  <r>
    <x v="49"/>
    <x v="10"/>
    <n v="5"/>
  </r>
  <r>
    <x v="49"/>
    <x v="11"/>
    <n v="6"/>
  </r>
  <r>
    <x v="49"/>
    <x v="12"/>
    <n v="14"/>
  </r>
  <r>
    <x v="50"/>
    <x v="0"/>
    <n v="283"/>
  </r>
  <r>
    <x v="50"/>
    <x v="1"/>
    <n v="1413"/>
  </r>
  <r>
    <x v="50"/>
    <x v="2"/>
    <n v="4248"/>
  </r>
  <r>
    <x v="50"/>
    <x v="3"/>
    <n v="2009"/>
  </r>
  <r>
    <x v="50"/>
    <x v="4"/>
    <n v="14521"/>
  </r>
  <r>
    <x v="50"/>
    <x v="5"/>
    <n v="2438"/>
  </r>
  <r>
    <x v="50"/>
    <x v="6"/>
    <n v="2461"/>
  </r>
  <r>
    <x v="50"/>
    <x v="7"/>
    <n v="1967"/>
  </r>
  <r>
    <x v="50"/>
    <x v="8"/>
    <n v="1529"/>
  </r>
  <r>
    <x v="50"/>
    <x v="9"/>
    <n v="1169"/>
  </r>
  <r>
    <x v="50"/>
    <x v="10"/>
    <n v="791"/>
  </r>
  <r>
    <x v="50"/>
    <x v="11"/>
    <n v="512"/>
  </r>
  <r>
    <x v="50"/>
    <x v="12"/>
    <n v="581"/>
  </r>
  <r>
    <x v="51"/>
    <x v="0"/>
    <n v="14"/>
  </r>
  <r>
    <x v="51"/>
    <x v="1"/>
    <n v="85"/>
  </r>
  <r>
    <x v="51"/>
    <x v="2"/>
    <n v="328"/>
  </r>
  <r>
    <x v="51"/>
    <x v="3"/>
    <n v="164"/>
  </r>
  <r>
    <x v="51"/>
    <x v="4"/>
    <n v="877"/>
  </r>
  <r>
    <x v="51"/>
    <x v="5"/>
    <n v="156"/>
  </r>
  <r>
    <x v="51"/>
    <x v="6"/>
    <n v="185"/>
  </r>
  <r>
    <x v="51"/>
    <x v="7"/>
    <n v="131"/>
  </r>
  <r>
    <x v="51"/>
    <x v="8"/>
    <n v="90"/>
  </r>
  <r>
    <x v="51"/>
    <x v="9"/>
    <n v="72"/>
  </r>
  <r>
    <x v="51"/>
    <x v="10"/>
    <n v="48"/>
  </r>
  <r>
    <x v="51"/>
    <x v="11"/>
    <n v="58"/>
  </r>
  <r>
    <x v="51"/>
    <x v="12"/>
    <n v="70"/>
  </r>
  <r>
    <x v="52"/>
    <x v="0"/>
    <n v="25"/>
  </r>
  <r>
    <x v="52"/>
    <x v="1"/>
    <n v="93"/>
  </r>
  <r>
    <x v="52"/>
    <x v="2"/>
    <n v="247"/>
  </r>
  <r>
    <x v="52"/>
    <x v="3"/>
    <n v="120"/>
  </r>
  <r>
    <x v="52"/>
    <x v="4"/>
    <n v="642"/>
  </r>
  <r>
    <x v="52"/>
    <x v="5"/>
    <n v="90"/>
  </r>
  <r>
    <x v="52"/>
    <x v="6"/>
    <n v="102"/>
  </r>
  <r>
    <x v="52"/>
    <x v="7"/>
    <n v="67"/>
  </r>
  <r>
    <x v="52"/>
    <x v="8"/>
    <n v="56"/>
  </r>
  <r>
    <x v="52"/>
    <x v="9"/>
    <n v="60"/>
  </r>
  <r>
    <x v="52"/>
    <x v="10"/>
    <n v="32"/>
  </r>
  <r>
    <x v="52"/>
    <x v="11"/>
    <n v="17"/>
  </r>
  <r>
    <x v="52"/>
    <x v="12"/>
    <n v="41"/>
  </r>
  <r>
    <x v="53"/>
    <x v="0"/>
    <n v="13"/>
  </r>
  <r>
    <x v="53"/>
    <x v="1"/>
    <n v="42"/>
  </r>
  <r>
    <x v="53"/>
    <x v="2"/>
    <n v="199"/>
  </r>
  <r>
    <x v="53"/>
    <x v="3"/>
    <n v="113"/>
  </r>
  <r>
    <x v="53"/>
    <x v="4"/>
    <n v="615"/>
  </r>
  <r>
    <x v="53"/>
    <x v="5"/>
    <n v="96"/>
  </r>
  <r>
    <x v="53"/>
    <x v="6"/>
    <n v="87"/>
  </r>
  <r>
    <x v="53"/>
    <x v="7"/>
    <n v="61"/>
  </r>
  <r>
    <x v="53"/>
    <x v="8"/>
    <n v="33"/>
  </r>
  <r>
    <x v="53"/>
    <x v="9"/>
    <n v="26"/>
  </r>
  <r>
    <x v="53"/>
    <x v="10"/>
    <n v="13"/>
  </r>
  <r>
    <x v="53"/>
    <x v="11"/>
    <n v="11"/>
  </r>
  <r>
    <x v="53"/>
    <x v="12"/>
    <n v="16"/>
  </r>
  <r>
    <x v="54"/>
    <x v="0"/>
    <n v="236"/>
  </r>
  <r>
    <x v="54"/>
    <x v="1"/>
    <n v="1025"/>
  </r>
  <r>
    <x v="54"/>
    <x v="2"/>
    <n v="3074"/>
  </r>
  <r>
    <x v="54"/>
    <x v="3"/>
    <n v="1442"/>
  </r>
  <r>
    <x v="54"/>
    <x v="4"/>
    <n v="10738"/>
  </r>
  <r>
    <x v="54"/>
    <x v="5"/>
    <n v="1573"/>
  </r>
  <r>
    <x v="54"/>
    <x v="6"/>
    <n v="1521"/>
  </r>
  <r>
    <x v="54"/>
    <x v="7"/>
    <n v="1302"/>
  </r>
  <r>
    <x v="54"/>
    <x v="8"/>
    <n v="1017"/>
  </r>
  <r>
    <x v="54"/>
    <x v="9"/>
    <n v="831"/>
  </r>
  <r>
    <x v="54"/>
    <x v="10"/>
    <n v="581"/>
  </r>
  <r>
    <x v="54"/>
    <x v="11"/>
    <n v="376"/>
  </r>
  <r>
    <x v="54"/>
    <x v="12"/>
    <n v="412"/>
  </r>
  <r>
    <x v="55"/>
    <x v="0"/>
    <n v="16"/>
  </r>
  <r>
    <x v="55"/>
    <x v="1"/>
    <n v="105"/>
  </r>
  <r>
    <x v="55"/>
    <x v="2"/>
    <n v="338"/>
  </r>
  <r>
    <x v="55"/>
    <x v="3"/>
    <n v="164"/>
  </r>
  <r>
    <x v="55"/>
    <x v="4"/>
    <n v="1033"/>
  </r>
  <r>
    <x v="55"/>
    <x v="5"/>
    <n v="178"/>
  </r>
  <r>
    <x v="55"/>
    <x v="6"/>
    <n v="172"/>
  </r>
  <r>
    <x v="55"/>
    <x v="7"/>
    <n v="155"/>
  </r>
  <r>
    <x v="55"/>
    <x v="8"/>
    <n v="110"/>
  </r>
  <r>
    <x v="55"/>
    <x v="9"/>
    <n v="99"/>
  </r>
  <r>
    <x v="55"/>
    <x v="10"/>
    <n v="63"/>
  </r>
  <r>
    <x v="55"/>
    <x v="11"/>
    <n v="53"/>
  </r>
  <r>
    <x v="55"/>
    <x v="12"/>
    <n v="58"/>
  </r>
  <r>
    <x v="56"/>
    <x v="0"/>
    <n v="7"/>
  </r>
  <r>
    <x v="56"/>
    <x v="1"/>
    <n v="30"/>
  </r>
  <r>
    <x v="56"/>
    <x v="2"/>
    <n v="145"/>
  </r>
  <r>
    <x v="56"/>
    <x v="3"/>
    <n v="59"/>
  </r>
  <r>
    <x v="56"/>
    <x v="4"/>
    <n v="420"/>
  </r>
  <r>
    <x v="56"/>
    <x v="5"/>
    <n v="49"/>
  </r>
  <r>
    <x v="56"/>
    <x v="6"/>
    <n v="52"/>
  </r>
  <r>
    <x v="56"/>
    <x v="7"/>
    <n v="42"/>
  </r>
  <r>
    <x v="56"/>
    <x v="8"/>
    <n v="30"/>
  </r>
  <r>
    <x v="56"/>
    <x v="9"/>
    <n v="21"/>
  </r>
  <r>
    <x v="56"/>
    <x v="10"/>
    <n v="8"/>
  </r>
  <r>
    <x v="56"/>
    <x v="11"/>
    <n v="11"/>
  </r>
  <r>
    <x v="56"/>
    <x v="12"/>
    <n v="13"/>
  </r>
  <r>
    <x v="57"/>
    <x v="0"/>
    <n v="5"/>
  </r>
  <r>
    <x v="57"/>
    <x v="1"/>
    <n v="48"/>
  </r>
  <r>
    <x v="57"/>
    <x v="2"/>
    <n v="157"/>
  </r>
  <r>
    <x v="57"/>
    <x v="3"/>
    <n v="64"/>
  </r>
  <r>
    <x v="57"/>
    <x v="4"/>
    <n v="479"/>
  </r>
  <r>
    <x v="57"/>
    <x v="5"/>
    <n v="66"/>
  </r>
  <r>
    <x v="57"/>
    <x v="6"/>
    <n v="56"/>
  </r>
  <r>
    <x v="57"/>
    <x v="7"/>
    <n v="47"/>
  </r>
  <r>
    <x v="57"/>
    <x v="8"/>
    <n v="30"/>
  </r>
  <r>
    <x v="57"/>
    <x v="9"/>
    <n v="20"/>
  </r>
  <r>
    <x v="57"/>
    <x v="10"/>
    <n v="14"/>
  </r>
  <r>
    <x v="57"/>
    <x v="11"/>
    <n v="23"/>
  </r>
  <r>
    <x v="57"/>
    <x v="12"/>
    <n v="19"/>
  </r>
  <r>
    <x v="58"/>
    <x v="0"/>
    <n v="2344"/>
  </r>
  <r>
    <x v="58"/>
    <x v="1"/>
    <n v="10627"/>
  </r>
  <r>
    <x v="58"/>
    <x v="2"/>
    <n v="32044"/>
  </r>
  <r>
    <x v="58"/>
    <x v="3"/>
    <n v="15012"/>
  </r>
  <r>
    <x v="58"/>
    <x v="4"/>
    <n v="116582"/>
  </r>
  <r>
    <x v="58"/>
    <x v="5"/>
    <n v="18054"/>
  </r>
  <r>
    <x v="58"/>
    <x v="6"/>
    <n v="18965"/>
  </r>
  <r>
    <x v="58"/>
    <x v="7"/>
    <n v="16132"/>
  </r>
  <r>
    <x v="58"/>
    <x v="8"/>
    <n v="12638"/>
  </r>
  <r>
    <x v="58"/>
    <x v="9"/>
    <n v="9266"/>
  </r>
  <r>
    <x v="58"/>
    <x v="10"/>
    <n v="6283"/>
  </r>
  <r>
    <x v="58"/>
    <x v="11"/>
    <n v="4157"/>
  </r>
  <r>
    <x v="58"/>
    <x v="12"/>
    <n v="4862"/>
  </r>
  <r>
    <x v="59"/>
    <x v="0"/>
    <n v="19"/>
  </r>
  <r>
    <x v="59"/>
    <x v="1"/>
    <n v="108"/>
  </r>
  <r>
    <x v="59"/>
    <x v="2"/>
    <n v="325"/>
  </r>
  <r>
    <x v="59"/>
    <x v="3"/>
    <n v="124"/>
  </r>
  <r>
    <x v="59"/>
    <x v="4"/>
    <n v="1366"/>
  </r>
  <r>
    <x v="59"/>
    <x v="5"/>
    <n v="132"/>
  </r>
  <r>
    <x v="59"/>
    <x v="6"/>
    <n v="131"/>
  </r>
  <r>
    <x v="59"/>
    <x v="7"/>
    <n v="94"/>
  </r>
  <r>
    <x v="59"/>
    <x v="8"/>
    <n v="64"/>
  </r>
  <r>
    <x v="59"/>
    <x v="9"/>
    <n v="29"/>
  </r>
  <r>
    <x v="59"/>
    <x v="10"/>
    <n v="31"/>
  </r>
  <r>
    <x v="59"/>
    <x v="11"/>
    <n v="20"/>
  </r>
  <r>
    <x v="59"/>
    <x v="12"/>
    <n v="36"/>
  </r>
  <r>
    <x v="60"/>
    <x v="0"/>
    <n v="41"/>
  </r>
  <r>
    <x v="60"/>
    <x v="1"/>
    <n v="117"/>
  </r>
  <r>
    <x v="60"/>
    <x v="2"/>
    <n v="441"/>
  </r>
  <r>
    <x v="60"/>
    <x v="3"/>
    <n v="184"/>
  </r>
  <r>
    <x v="60"/>
    <x v="4"/>
    <n v="1284"/>
  </r>
  <r>
    <x v="60"/>
    <x v="5"/>
    <n v="229"/>
  </r>
  <r>
    <x v="60"/>
    <x v="6"/>
    <n v="226"/>
  </r>
  <r>
    <x v="60"/>
    <x v="7"/>
    <n v="219"/>
  </r>
  <r>
    <x v="60"/>
    <x v="8"/>
    <n v="181"/>
  </r>
  <r>
    <x v="60"/>
    <x v="9"/>
    <n v="142"/>
  </r>
  <r>
    <x v="60"/>
    <x v="10"/>
    <n v="116"/>
  </r>
  <r>
    <x v="60"/>
    <x v="11"/>
    <n v="72"/>
  </r>
  <r>
    <x v="60"/>
    <x v="12"/>
    <n v="96"/>
  </r>
  <r>
    <x v="61"/>
    <x v="0"/>
    <n v="17"/>
  </r>
  <r>
    <x v="61"/>
    <x v="1"/>
    <n v="122"/>
  </r>
  <r>
    <x v="61"/>
    <x v="2"/>
    <n v="415"/>
  </r>
  <r>
    <x v="61"/>
    <x v="3"/>
    <n v="253"/>
  </r>
  <r>
    <x v="61"/>
    <x v="4"/>
    <n v="1463"/>
  </r>
  <r>
    <x v="61"/>
    <x v="5"/>
    <n v="274"/>
  </r>
  <r>
    <x v="61"/>
    <x v="6"/>
    <n v="246"/>
  </r>
  <r>
    <x v="61"/>
    <x v="7"/>
    <n v="274"/>
  </r>
  <r>
    <x v="61"/>
    <x v="8"/>
    <n v="200"/>
  </r>
  <r>
    <x v="61"/>
    <x v="9"/>
    <n v="141"/>
  </r>
  <r>
    <x v="61"/>
    <x v="10"/>
    <n v="109"/>
  </r>
  <r>
    <x v="61"/>
    <x v="11"/>
    <n v="47"/>
  </r>
  <r>
    <x v="61"/>
    <x v="12"/>
    <n v="106"/>
  </r>
  <r>
    <x v="62"/>
    <x v="0"/>
    <n v="551"/>
  </r>
  <r>
    <x v="62"/>
    <x v="1"/>
    <n v="2513"/>
  </r>
  <r>
    <x v="62"/>
    <x v="2"/>
    <n v="7298"/>
  </r>
  <r>
    <x v="62"/>
    <x v="3"/>
    <n v="3510"/>
  </r>
  <r>
    <x v="62"/>
    <x v="4"/>
    <n v="23771"/>
  </r>
  <r>
    <x v="62"/>
    <x v="5"/>
    <n v="3699"/>
  </r>
  <r>
    <x v="62"/>
    <x v="6"/>
    <n v="3576"/>
  </r>
  <r>
    <x v="62"/>
    <x v="7"/>
    <n v="3170"/>
  </r>
  <r>
    <x v="62"/>
    <x v="8"/>
    <n v="2496"/>
  </r>
  <r>
    <x v="62"/>
    <x v="9"/>
    <n v="1942"/>
  </r>
  <r>
    <x v="62"/>
    <x v="10"/>
    <n v="1286"/>
  </r>
  <r>
    <x v="62"/>
    <x v="11"/>
    <n v="762"/>
  </r>
  <r>
    <x v="62"/>
    <x v="12"/>
    <n v="923"/>
  </r>
  <r>
    <x v="63"/>
    <x v="0"/>
    <n v="64"/>
  </r>
  <r>
    <x v="63"/>
    <x v="1"/>
    <n v="178"/>
  </r>
  <r>
    <x v="63"/>
    <x v="2"/>
    <n v="606"/>
  </r>
  <r>
    <x v="63"/>
    <x v="3"/>
    <n v="400"/>
  </r>
  <r>
    <x v="63"/>
    <x v="4"/>
    <n v="2820"/>
  </r>
  <r>
    <x v="63"/>
    <x v="5"/>
    <n v="512"/>
  </r>
  <r>
    <x v="63"/>
    <x v="6"/>
    <n v="647"/>
  </r>
  <r>
    <x v="63"/>
    <x v="7"/>
    <n v="600"/>
  </r>
  <r>
    <x v="63"/>
    <x v="8"/>
    <n v="557"/>
  </r>
  <r>
    <x v="63"/>
    <x v="9"/>
    <n v="527"/>
  </r>
  <r>
    <x v="63"/>
    <x v="10"/>
    <n v="440"/>
  </r>
  <r>
    <x v="63"/>
    <x v="11"/>
    <n v="326"/>
  </r>
  <r>
    <x v="63"/>
    <x v="12"/>
    <n v="486"/>
  </r>
  <r>
    <x v="64"/>
    <x v="0"/>
    <n v="35"/>
  </r>
  <r>
    <x v="64"/>
    <x v="1"/>
    <n v="142"/>
  </r>
  <r>
    <x v="64"/>
    <x v="2"/>
    <n v="443"/>
  </r>
  <r>
    <x v="64"/>
    <x v="3"/>
    <n v="240"/>
  </r>
  <r>
    <x v="64"/>
    <x v="4"/>
    <n v="1722"/>
  </r>
  <r>
    <x v="64"/>
    <x v="5"/>
    <n v="245"/>
  </r>
  <r>
    <x v="64"/>
    <x v="6"/>
    <n v="196"/>
  </r>
  <r>
    <x v="64"/>
    <x v="7"/>
    <n v="148"/>
  </r>
  <r>
    <x v="64"/>
    <x v="8"/>
    <n v="102"/>
  </r>
  <r>
    <x v="64"/>
    <x v="9"/>
    <n v="52"/>
  </r>
  <r>
    <x v="64"/>
    <x v="10"/>
    <n v="35"/>
  </r>
  <r>
    <x v="64"/>
    <x v="11"/>
    <n v="20"/>
  </r>
  <r>
    <x v="64"/>
    <x v="12"/>
    <n v="17"/>
  </r>
  <r>
    <x v="65"/>
    <x v="0"/>
    <n v="117"/>
  </r>
  <r>
    <x v="65"/>
    <x v="1"/>
    <n v="501"/>
  </r>
  <r>
    <x v="65"/>
    <x v="2"/>
    <n v="1490"/>
  </r>
  <r>
    <x v="65"/>
    <x v="3"/>
    <n v="720"/>
  </r>
  <r>
    <x v="65"/>
    <x v="4"/>
    <n v="4185"/>
  </r>
  <r>
    <x v="65"/>
    <x v="5"/>
    <n v="628"/>
  </r>
  <r>
    <x v="65"/>
    <x v="6"/>
    <n v="629"/>
  </r>
  <r>
    <x v="65"/>
    <x v="7"/>
    <n v="507"/>
  </r>
  <r>
    <x v="65"/>
    <x v="8"/>
    <n v="400"/>
  </r>
  <r>
    <x v="65"/>
    <x v="9"/>
    <n v="270"/>
  </r>
  <r>
    <x v="65"/>
    <x v="10"/>
    <n v="151"/>
  </r>
  <r>
    <x v="65"/>
    <x v="11"/>
    <n v="105"/>
  </r>
  <r>
    <x v="65"/>
    <x v="12"/>
    <n v="124"/>
  </r>
  <r>
    <x v="66"/>
    <x v="0"/>
    <n v="11"/>
  </r>
  <r>
    <x v="66"/>
    <x v="1"/>
    <n v="36"/>
  </r>
  <r>
    <x v="66"/>
    <x v="2"/>
    <n v="163"/>
  </r>
  <r>
    <x v="66"/>
    <x v="3"/>
    <n v="83"/>
  </r>
  <r>
    <x v="66"/>
    <x v="4"/>
    <n v="488"/>
  </r>
  <r>
    <x v="66"/>
    <x v="5"/>
    <n v="79"/>
  </r>
  <r>
    <x v="66"/>
    <x v="6"/>
    <n v="90"/>
  </r>
  <r>
    <x v="66"/>
    <x v="7"/>
    <n v="67"/>
  </r>
  <r>
    <x v="66"/>
    <x v="8"/>
    <n v="52"/>
  </r>
  <r>
    <x v="66"/>
    <x v="9"/>
    <n v="33"/>
  </r>
  <r>
    <x v="66"/>
    <x v="10"/>
    <n v="34"/>
  </r>
  <r>
    <x v="66"/>
    <x v="11"/>
    <n v="16"/>
  </r>
  <r>
    <x v="66"/>
    <x v="12"/>
    <n v="32"/>
  </r>
  <r>
    <x v="67"/>
    <x v="0"/>
    <n v="19"/>
  </r>
  <r>
    <x v="67"/>
    <x v="1"/>
    <n v="71"/>
  </r>
  <r>
    <x v="67"/>
    <x v="2"/>
    <n v="253"/>
  </r>
  <r>
    <x v="67"/>
    <x v="3"/>
    <n v="89"/>
  </r>
  <r>
    <x v="67"/>
    <x v="4"/>
    <n v="754"/>
  </r>
  <r>
    <x v="67"/>
    <x v="5"/>
    <n v="110"/>
  </r>
  <r>
    <x v="67"/>
    <x v="6"/>
    <n v="110"/>
  </r>
  <r>
    <x v="67"/>
    <x v="7"/>
    <n v="79"/>
  </r>
  <r>
    <x v="67"/>
    <x v="8"/>
    <n v="55"/>
  </r>
  <r>
    <x v="67"/>
    <x v="9"/>
    <n v="38"/>
  </r>
  <r>
    <x v="67"/>
    <x v="10"/>
    <n v="27"/>
  </r>
  <r>
    <x v="67"/>
    <x v="11"/>
    <n v="30"/>
  </r>
  <r>
    <x v="67"/>
    <x v="12"/>
    <n v="28"/>
  </r>
  <r>
    <x v="68"/>
    <x v="0"/>
    <n v="422"/>
  </r>
  <r>
    <x v="68"/>
    <x v="1"/>
    <n v="1747"/>
  </r>
  <r>
    <x v="68"/>
    <x v="2"/>
    <n v="4895"/>
  </r>
  <r>
    <x v="68"/>
    <x v="3"/>
    <n v="2289"/>
  </r>
  <r>
    <x v="68"/>
    <x v="4"/>
    <n v="15365"/>
  </r>
  <r>
    <x v="68"/>
    <x v="5"/>
    <n v="2208"/>
  </r>
  <r>
    <x v="68"/>
    <x v="6"/>
    <n v="2193"/>
  </r>
  <r>
    <x v="68"/>
    <x v="7"/>
    <n v="1764"/>
  </r>
  <r>
    <x v="68"/>
    <x v="8"/>
    <n v="1336"/>
  </r>
  <r>
    <x v="68"/>
    <x v="9"/>
    <n v="996"/>
  </r>
  <r>
    <x v="68"/>
    <x v="10"/>
    <n v="713"/>
  </r>
  <r>
    <x v="68"/>
    <x v="11"/>
    <n v="437"/>
  </r>
  <r>
    <x v="68"/>
    <x v="12"/>
    <n v="471"/>
  </r>
  <r>
    <x v="69"/>
    <x v="0"/>
    <n v="7"/>
  </r>
  <r>
    <x v="69"/>
    <x v="1"/>
    <n v="30"/>
  </r>
  <r>
    <x v="69"/>
    <x v="2"/>
    <n v="118"/>
  </r>
  <r>
    <x v="69"/>
    <x v="3"/>
    <n v="60"/>
  </r>
  <r>
    <x v="69"/>
    <x v="4"/>
    <n v="315"/>
  </r>
  <r>
    <x v="69"/>
    <x v="5"/>
    <n v="68"/>
  </r>
  <r>
    <x v="69"/>
    <x v="6"/>
    <n v="45"/>
  </r>
  <r>
    <x v="69"/>
    <x v="7"/>
    <n v="49"/>
  </r>
  <r>
    <x v="69"/>
    <x v="8"/>
    <n v="55"/>
  </r>
  <r>
    <x v="69"/>
    <x v="9"/>
    <n v="31"/>
  </r>
  <r>
    <x v="69"/>
    <x v="10"/>
    <n v="35"/>
  </r>
  <r>
    <x v="69"/>
    <x v="11"/>
    <n v="16"/>
  </r>
  <r>
    <x v="69"/>
    <x v="12"/>
    <n v="28"/>
  </r>
  <r>
    <x v="70"/>
    <x v="0"/>
    <n v="3"/>
  </r>
  <r>
    <x v="70"/>
    <x v="1"/>
    <n v="8"/>
  </r>
  <r>
    <x v="70"/>
    <x v="2"/>
    <n v="35"/>
  </r>
  <r>
    <x v="70"/>
    <x v="3"/>
    <n v="5"/>
  </r>
  <r>
    <x v="70"/>
    <x v="4"/>
    <n v="134"/>
  </r>
  <r>
    <x v="70"/>
    <x v="5"/>
    <n v="16"/>
  </r>
  <r>
    <x v="70"/>
    <x v="6"/>
    <n v="12"/>
  </r>
  <r>
    <x v="70"/>
    <x v="7"/>
    <n v="12"/>
  </r>
  <r>
    <x v="70"/>
    <x v="8"/>
    <n v="8"/>
  </r>
  <r>
    <x v="70"/>
    <x v="9"/>
    <n v="2"/>
  </r>
  <r>
    <x v="70"/>
    <x v="10"/>
    <n v="1"/>
  </r>
  <r>
    <x v="70"/>
    <x v="11"/>
    <n v="1"/>
  </r>
  <r>
    <x v="70"/>
    <x v="12"/>
    <n v="2"/>
  </r>
  <r>
    <x v="71"/>
    <x v="0"/>
    <n v="17"/>
  </r>
  <r>
    <x v="71"/>
    <x v="1"/>
    <n v="121"/>
  </r>
  <r>
    <x v="71"/>
    <x v="2"/>
    <n v="386"/>
  </r>
  <r>
    <x v="71"/>
    <x v="3"/>
    <n v="146"/>
  </r>
  <r>
    <x v="71"/>
    <x v="4"/>
    <n v="1010"/>
  </r>
  <r>
    <x v="71"/>
    <x v="5"/>
    <n v="115"/>
  </r>
  <r>
    <x v="71"/>
    <x v="6"/>
    <n v="92"/>
  </r>
  <r>
    <x v="71"/>
    <x v="7"/>
    <n v="72"/>
  </r>
  <r>
    <x v="71"/>
    <x v="8"/>
    <n v="37"/>
  </r>
  <r>
    <x v="71"/>
    <x v="9"/>
    <n v="26"/>
  </r>
  <r>
    <x v="71"/>
    <x v="10"/>
    <n v="9"/>
  </r>
  <r>
    <x v="71"/>
    <x v="11"/>
    <n v="10"/>
  </r>
  <r>
    <x v="71"/>
    <x v="12"/>
    <n v="15"/>
  </r>
  <r>
    <x v="72"/>
    <x v="0"/>
    <n v="3"/>
  </r>
  <r>
    <x v="72"/>
    <x v="1"/>
    <n v="34"/>
  </r>
  <r>
    <x v="72"/>
    <x v="2"/>
    <n v="109"/>
  </r>
  <r>
    <x v="72"/>
    <x v="3"/>
    <n v="45"/>
  </r>
  <r>
    <x v="72"/>
    <x v="4"/>
    <n v="291"/>
  </r>
  <r>
    <x v="72"/>
    <x v="5"/>
    <n v="43"/>
  </r>
  <r>
    <x v="72"/>
    <x v="6"/>
    <n v="39"/>
  </r>
  <r>
    <x v="72"/>
    <x v="7"/>
    <n v="39"/>
  </r>
  <r>
    <x v="72"/>
    <x v="8"/>
    <n v="25"/>
  </r>
  <r>
    <x v="72"/>
    <x v="9"/>
    <n v="23"/>
  </r>
  <r>
    <x v="72"/>
    <x v="10"/>
    <n v="12"/>
  </r>
  <r>
    <x v="72"/>
    <x v="11"/>
    <n v="14"/>
  </r>
  <r>
    <x v="72"/>
    <x v="12"/>
    <n v="16"/>
  </r>
  <r>
    <x v="73"/>
    <x v="0"/>
    <n v="52"/>
  </r>
  <r>
    <x v="73"/>
    <x v="1"/>
    <n v="244"/>
  </r>
  <r>
    <x v="73"/>
    <x v="2"/>
    <n v="702"/>
  </r>
  <r>
    <x v="73"/>
    <x v="3"/>
    <n v="292"/>
  </r>
  <r>
    <x v="73"/>
    <x v="4"/>
    <n v="2159"/>
  </r>
  <r>
    <x v="73"/>
    <x v="5"/>
    <n v="249"/>
  </r>
  <r>
    <x v="73"/>
    <x v="6"/>
    <n v="207"/>
  </r>
  <r>
    <x v="73"/>
    <x v="7"/>
    <n v="123"/>
  </r>
  <r>
    <x v="73"/>
    <x v="8"/>
    <n v="88"/>
  </r>
  <r>
    <x v="73"/>
    <x v="9"/>
    <n v="58"/>
  </r>
  <r>
    <x v="73"/>
    <x v="10"/>
    <n v="35"/>
  </r>
  <r>
    <x v="73"/>
    <x v="11"/>
    <n v="31"/>
  </r>
  <r>
    <x v="73"/>
    <x v="12"/>
    <n v="31"/>
  </r>
  <r>
    <x v="74"/>
    <x v="0"/>
    <n v="9"/>
  </r>
  <r>
    <x v="74"/>
    <x v="1"/>
    <n v="60"/>
  </r>
  <r>
    <x v="74"/>
    <x v="2"/>
    <n v="173"/>
  </r>
  <r>
    <x v="74"/>
    <x v="3"/>
    <n v="65"/>
  </r>
  <r>
    <x v="74"/>
    <x v="4"/>
    <n v="683"/>
  </r>
  <r>
    <x v="74"/>
    <x v="5"/>
    <n v="75"/>
  </r>
  <r>
    <x v="74"/>
    <x v="6"/>
    <n v="61"/>
  </r>
  <r>
    <x v="74"/>
    <x v="7"/>
    <n v="36"/>
  </r>
  <r>
    <x v="74"/>
    <x v="8"/>
    <n v="27"/>
  </r>
  <r>
    <x v="74"/>
    <x v="9"/>
    <n v="16"/>
  </r>
  <r>
    <x v="74"/>
    <x v="10"/>
    <n v="3"/>
  </r>
  <r>
    <x v="74"/>
    <x v="11"/>
    <n v="3"/>
  </r>
  <r>
    <x v="74"/>
    <x v="12"/>
    <n v="8"/>
  </r>
  <r>
    <x v="75"/>
    <x v="0"/>
    <n v="2"/>
  </r>
  <r>
    <x v="75"/>
    <x v="1"/>
    <n v="3"/>
  </r>
  <r>
    <x v="75"/>
    <x v="2"/>
    <n v="30"/>
  </r>
  <r>
    <x v="75"/>
    <x v="3"/>
    <n v="13"/>
  </r>
  <r>
    <x v="75"/>
    <x v="4"/>
    <n v="89"/>
  </r>
  <r>
    <x v="75"/>
    <x v="5"/>
    <n v="15"/>
  </r>
  <r>
    <x v="75"/>
    <x v="6"/>
    <n v="18"/>
  </r>
  <r>
    <x v="75"/>
    <x v="7"/>
    <n v="11"/>
  </r>
  <r>
    <x v="75"/>
    <x v="8"/>
    <n v="8"/>
  </r>
  <r>
    <x v="75"/>
    <x v="9"/>
    <n v="3"/>
  </r>
  <r>
    <x v="75"/>
    <x v="10"/>
    <n v="4"/>
  </r>
  <r>
    <x v="75"/>
    <x v="11"/>
    <n v="4"/>
  </r>
  <r>
    <x v="75"/>
    <x v="12"/>
    <n v="1"/>
  </r>
  <r>
    <x v="76"/>
    <x v="0"/>
    <n v="34"/>
  </r>
  <r>
    <x v="76"/>
    <x v="1"/>
    <n v="227"/>
  </r>
  <r>
    <x v="76"/>
    <x v="2"/>
    <n v="667"/>
  </r>
  <r>
    <x v="76"/>
    <x v="3"/>
    <n v="318"/>
  </r>
  <r>
    <x v="76"/>
    <x v="4"/>
    <n v="1928"/>
  </r>
  <r>
    <x v="76"/>
    <x v="5"/>
    <n v="326"/>
  </r>
  <r>
    <x v="76"/>
    <x v="6"/>
    <n v="318"/>
  </r>
  <r>
    <x v="76"/>
    <x v="7"/>
    <n v="293"/>
  </r>
  <r>
    <x v="76"/>
    <x v="8"/>
    <n v="227"/>
  </r>
  <r>
    <x v="76"/>
    <x v="9"/>
    <n v="137"/>
  </r>
  <r>
    <x v="76"/>
    <x v="10"/>
    <n v="110"/>
  </r>
  <r>
    <x v="76"/>
    <x v="11"/>
    <n v="68"/>
  </r>
  <r>
    <x v="76"/>
    <x v="12"/>
    <n v="100"/>
  </r>
  <r>
    <x v="77"/>
    <x v="0"/>
    <n v="6"/>
  </r>
  <r>
    <x v="77"/>
    <x v="1"/>
    <n v="25"/>
  </r>
  <r>
    <x v="77"/>
    <x v="2"/>
    <n v="100"/>
  </r>
  <r>
    <x v="77"/>
    <x v="3"/>
    <n v="37"/>
  </r>
  <r>
    <x v="77"/>
    <x v="4"/>
    <n v="318"/>
  </r>
  <r>
    <x v="77"/>
    <x v="5"/>
    <n v="30"/>
  </r>
  <r>
    <x v="77"/>
    <x v="6"/>
    <n v="23"/>
  </r>
  <r>
    <x v="77"/>
    <x v="7"/>
    <n v="18"/>
  </r>
  <r>
    <x v="77"/>
    <x v="8"/>
    <n v="10"/>
  </r>
  <r>
    <x v="77"/>
    <x v="9"/>
    <n v="7"/>
  </r>
  <r>
    <x v="77"/>
    <x v="10"/>
    <n v="5"/>
  </r>
  <r>
    <x v="77"/>
    <x v="11"/>
    <n v="8"/>
  </r>
  <r>
    <x v="77"/>
    <x v="12"/>
    <n v="5"/>
  </r>
  <r>
    <x v="78"/>
    <x v="0"/>
    <n v="4"/>
  </r>
  <r>
    <x v="78"/>
    <x v="1"/>
    <n v="36"/>
  </r>
  <r>
    <x v="78"/>
    <x v="2"/>
    <n v="143"/>
  </r>
  <r>
    <x v="78"/>
    <x v="3"/>
    <n v="83"/>
  </r>
  <r>
    <x v="78"/>
    <x v="4"/>
    <n v="419"/>
  </r>
  <r>
    <x v="78"/>
    <x v="5"/>
    <n v="94"/>
  </r>
  <r>
    <x v="78"/>
    <x v="6"/>
    <n v="89"/>
  </r>
  <r>
    <x v="78"/>
    <x v="7"/>
    <n v="76"/>
  </r>
  <r>
    <x v="78"/>
    <x v="8"/>
    <n v="81"/>
  </r>
  <r>
    <x v="78"/>
    <x v="9"/>
    <n v="61"/>
  </r>
  <r>
    <x v="78"/>
    <x v="10"/>
    <n v="43"/>
  </r>
  <r>
    <x v="78"/>
    <x v="11"/>
    <n v="25"/>
  </r>
  <r>
    <x v="78"/>
    <x v="12"/>
    <n v="38"/>
  </r>
  <r>
    <x v="79"/>
    <x v="0"/>
    <n v="172"/>
  </r>
  <r>
    <x v="79"/>
    <x v="1"/>
    <n v="811"/>
  </r>
  <r>
    <x v="79"/>
    <x v="2"/>
    <n v="2537"/>
  </r>
  <r>
    <x v="79"/>
    <x v="3"/>
    <n v="1052"/>
  </r>
  <r>
    <x v="79"/>
    <x v="4"/>
    <n v="7352"/>
  </r>
  <r>
    <x v="79"/>
    <x v="5"/>
    <n v="1199"/>
  </r>
  <r>
    <x v="79"/>
    <x v="6"/>
    <n v="1079"/>
  </r>
  <r>
    <x v="79"/>
    <x v="7"/>
    <n v="830"/>
  </r>
  <r>
    <x v="79"/>
    <x v="8"/>
    <n v="588"/>
  </r>
  <r>
    <x v="79"/>
    <x v="9"/>
    <n v="357"/>
  </r>
  <r>
    <x v="79"/>
    <x v="10"/>
    <n v="214"/>
  </r>
  <r>
    <x v="79"/>
    <x v="11"/>
    <n v="162"/>
  </r>
  <r>
    <x v="79"/>
    <x v="12"/>
    <n v="174"/>
  </r>
  <r>
    <x v="80"/>
    <x v="0"/>
    <n v="17"/>
  </r>
  <r>
    <x v="80"/>
    <x v="1"/>
    <n v="105"/>
  </r>
  <r>
    <x v="80"/>
    <x v="2"/>
    <n v="540"/>
  </r>
  <r>
    <x v="80"/>
    <x v="3"/>
    <n v="259"/>
  </r>
  <r>
    <x v="80"/>
    <x v="4"/>
    <n v="1251"/>
  </r>
  <r>
    <x v="80"/>
    <x v="5"/>
    <n v="247"/>
  </r>
  <r>
    <x v="80"/>
    <x v="6"/>
    <n v="241"/>
  </r>
  <r>
    <x v="80"/>
    <x v="7"/>
    <n v="189"/>
  </r>
  <r>
    <x v="80"/>
    <x v="8"/>
    <n v="126"/>
  </r>
  <r>
    <x v="80"/>
    <x v="9"/>
    <n v="85"/>
  </r>
  <r>
    <x v="80"/>
    <x v="10"/>
    <n v="52"/>
  </r>
  <r>
    <x v="80"/>
    <x v="11"/>
    <n v="30"/>
  </r>
  <r>
    <x v="80"/>
    <x v="12"/>
    <n v="41"/>
  </r>
  <r>
    <x v="81"/>
    <x v="0"/>
    <n v="37"/>
  </r>
  <r>
    <x v="81"/>
    <x v="1"/>
    <n v="194"/>
  </r>
  <r>
    <x v="81"/>
    <x v="2"/>
    <n v="489"/>
  </r>
  <r>
    <x v="81"/>
    <x v="3"/>
    <n v="196"/>
  </r>
  <r>
    <x v="81"/>
    <x v="4"/>
    <n v="1714"/>
  </r>
  <r>
    <x v="81"/>
    <x v="5"/>
    <n v="202"/>
  </r>
  <r>
    <x v="81"/>
    <x v="6"/>
    <n v="135"/>
  </r>
  <r>
    <x v="81"/>
    <x v="7"/>
    <n v="119"/>
  </r>
  <r>
    <x v="81"/>
    <x v="8"/>
    <n v="70"/>
  </r>
  <r>
    <x v="81"/>
    <x v="9"/>
    <n v="37"/>
  </r>
  <r>
    <x v="81"/>
    <x v="10"/>
    <n v="17"/>
  </r>
  <r>
    <x v="81"/>
    <x v="11"/>
    <n v="10"/>
  </r>
  <r>
    <x v="81"/>
    <x v="12"/>
    <n v="10"/>
  </r>
  <r>
    <x v="82"/>
    <x v="0"/>
    <n v="35"/>
  </r>
  <r>
    <x v="82"/>
    <x v="1"/>
    <n v="205"/>
  </r>
  <r>
    <x v="82"/>
    <x v="2"/>
    <n v="560"/>
  </r>
  <r>
    <x v="82"/>
    <x v="3"/>
    <n v="259"/>
  </r>
  <r>
    <x v="82"/>
    <x v="4"/>
    <n v="2345"/>
  </r>
  <r>
    <x v="82"/>
    <x v="5"/>
    <n v="251"/>
  </r>
  <r>
    <x v="82"/>
    <x v="6"/>
    <n v="224"/>
  </r>
  <r>
    <x v="82"/>
    <x v="7"/>
    <n v="156"/>
  </r>
  <r>
    <x v="82"/>
    <x v="8"/>
    <n v="99"/>
  </r>
  <r>
    <x v="82"/>
    <x v="9"/>
    <n v="63"/>
  </r>
  <r>
    <x v="82"/>
    <x v="10"/>
    <n v="37"/>
  </r>
  <r>
    <x v="82"/>
    <x v="11"/>
    <n v="21"/>
  </r>
  <r>
    <x v="82"/>
    <x v="12"/>
    <n v="26"/>
  </r>
  <r>
    <x v="83"/>
    <x v="0"/>
    <n v="54"/>
  </r>
  <r>
    <x v="83"/>
    <x v="1"/>
    <n v="232"/>
  </r>
  <r>
    <x v="83"/>
    <x v="2"/>
    <n v="767"/>
  </r>
  <r>
    <x v="83"/>
    <x v="3"/>
    <n v="395"/>
  </r>
  <r>
    <x v="83"/>
    <x v="4"/>
    <n v="2662"/>
  </r>
  <r>
    <x v="83"/>
    <x v="5"/>
    <n v="477"/>
  </r>
  <r>
    <x v="83"/>
    <x v="6"/>
    <n v="504"/>
  </r>
  <r>
    <x v="83"/>
    <x v="7"/>
    <n v="459"/>
  </r>
  <r>
    <x v="83"/>
    <x v="8"/>
    <n v="369"/>
  </r>
  <r>
    <x v="83"/>
    <x v="9"/>
    <n v="281"/>
  </r>
  <r>
    <x v="83"/>
    <x v="10"/>
    <n v="177"/>
  </r>
  <r>
    <x v="83"/>
    <x v="11"/>
    <n v="139"/>
  </r>
  <r>
    <x v="83"/>
    <x v="12"/>
    <n v="165"/>
  </r>
  <r>
    <x v="84"/>
    <x v="0"/>
    <n v="1460"/>
  </r>
  <r>
    <x v="84"/>
    <x v="1"/>
    <n v="6396"/>
  </r>
  <r>
    <x v="84"/>
    <x v="2"/>
    <n v="17487"/>
  </r>
  <r>
    <x v="84"/>
    <x v="3"/>
    <n v="7930"/>
  </r>
  <r>
    <x v="84"/>
    <x v="4"/>
    <n v="62186"/>
  </r>
  <r>
    <x v="84"/>
    <x v="5"/>
    <n v="9152"/>
  </r>
  <r>
    <x v="84"/>
    <x v="6"/>
    <n v="9019"/>
  </r>
  <r>
    <x v="84"/>
    <x v="7"/>
    <n v="7725"/>
  </r>
  <r>
    <x v="84"/>
    <x v="8"/>
    <n v="6185"/>
  </r>
  <r>
    <x v="84"/>
    <x v="9"/>
    <n v="4853"/>
  </r>
  <r>
    <x v="84"/>
    <x v="10"/>
    <n v="3355"/>
  </r>
  <r>
    <x v="84"/>
    <x v="11"/>
    <n v="2219"/>
  </r>
  <r>
    <x v="84"/>
    <x v="12"/>
    <n v="2260"/>
  </r>
  <r>
    <x v="85"/>
    <x v="0"/>
    <n v="7"/>
  </r>
  <r>
    <x v="85"/>
    <x v="1"/>
    <n v="27"/>
  </r>
  <r>
    <x v="85"/>
    <x v="2"/>
    <n v="115"/>
  </r>
  <r>
    <x v="85"/>
    <x v="3"/>
    <n v="53"/>
  </r>
  <r>
    <x v="85"/>
    <x v="4"/>
    <n v="379"/>
  </r>
  <r>
    <x v="85"/>
    <x v="5"/>
    <n v="57"/>
  </r>
  <r>
    <x v="85"/>
    <x v="6"/>
    <n v="50"/>
  </r>
  <r>
    <x v="85"/>
    <x v="7"/>
    <n v="36"/>
  </r>
  <r>
    <x v="85"/>
    <x v="8"/>
    <n v="26"/>
  </r>
  <r>
    <x v="85"/>
    <x v="9"/>
    <n v="17"/>
  </r>
  <r>
    <x v="85"/>
    <x v="10"/>
    <n v="9"/>
  </r>
  <r>
    <x v="85"/>
    <x v="11"/>
    <n v="12"/>
  </r>
  <r>
    <x v="85"/>
    <x v="12"/>
    <n v="16"/>
  </r>
  <r>
    <x v="86"/>
    <x v="0"/>
    <n v="483"/>
  </r>
  <r>
    <x v="86"/>
    <x v="1"/>
    <n v="2084"/>
  </r>
  <r>
    <x v="86"/>
    <x v="2"/>
    <n v="5298"/>
  </r>
  <r>
    <x v="86"/>
    <x v="3"/>
    <n v="2395"/>
  </r>
  <r>
    <x v="86"/>
    <x v="4"/>
    <n v="25319"/>
  </r>
  <r>
    <x v="86"/>
    <x v="5"/>
    <n v="3646"/>
  </r>
  <r>
    <x v="86"/>
    <x v="6"/>
    <n v="4088"/>
  </r>
  <r>
    <x v="86"/>
    <x v="7"/>
    <n v="3630"/>
  </r>
  <r>
    <x v="86"/>
    <x v="8"/>
    <n v="2801"/>
  </r>
  <r>
    <x v="86"/>
    <x v="9"/>
    <n v="1929"/>
  </r>
  <r>
    <x v="86"/>
    <x v="10"/>
    <n v="1270"/>
  </r>
  <r>
    <x v="86"/>
    <x v="11"/>
    <n v="870"/>
  </r>
  <r>
    <x v="86"/>
    <x v="12"/>
    <n v="966"/>
  </r>
  <r>
    <x v="87"/>
    <x v="0"/>
    <n v="10"/>
  </r>
  <r>
    <x v="87"/>
    <x v="1"/>
    <n v="76"/>
  </r>
  <r>
    <x v="87"/>
    <x v="2"/>
    <n v="294"/>
  </r>
  <r>
    <x v="87"/>
    <x v="3"/>
    <n v="122"/>
  </r>
  <r>
    <x v="87"/>
    <x v="4"/>
    <n v="930"/>
  </r>
  <r>
    <x v="87"/>
    <x v="5"/>
    <n v="155"/>
  </r>
  <r>
    <x v="87"/>
    <x v="6"/>
    <n v="124"/>
  </r>
  <r>
    <x v="87"/>
    <x v="7"/>
    <n v="112"/>
  </r>
  <r>
    <x v="87"/>
    <x v="8"/>
    <n v="100"/>
  </r>
  <r>
    <x v="87"/>
    <x v="9"/>
    <n v="58"/>
  </r>
  <r>
    <x v="87"/>
    <x v="10"/>
    <n v="41"/>
  </r>
  <r>
    <x v="87"/>
    <x v="11"/>
    <n v="43"/>
  </r>
  <r>
    <x v="87"/>
    <x v="12"/>
    <n v="48"/>
  </r>
  <r>
    <x v="88"/>
    <x v="0"/>
    <n v="17"/>
  </r>
  <r>
    <x v="88"/>
    <x v="1"/>
    <n v="76"/>
  </r>
  <r>
    <x v="88"/>
    <x v="2"/>
    <n v="220"/>
  </r>
  <r>
    <x v="88"/>
    <x v="3"/>
    <n v="113"/>
  </r>
  <r>
    <x v="88"/>
    <x v="4"/>
    <n v="710"/>
  </r>
  <r>
    <x v="88"/>
    <x v="5"/>
    <n v="71"/>
  </r>
  <r>
    <x v="88"/>
    <x v="6"/>
    <n v="62"/>
  </r>
  <r>
    <x v="88"/>
    <x v="7"/>
    <n v="48"/>
  </r>
  <r>
    <x v="88"/>
    <x v="8"/>
    <n v="29"/>
  </r>
  <r>
    <x v="88"/>
    <x v="9"/>
    <n v="28"/>
  </r>
  <r>
    <x v="88"/>
    <x v="10"/>
    <n v="10"/>
  </r>
  <r>
    <x v="88"/>
    <x v="11"/>
    <n v="7"/>
  </r>
  <r>
    <x v="88"/>
    <x v="12"/>
    <n v="8"/>
  </r>
  <r>
    <x v="89"/>
    <x v="0"/>
    <n v="18"/>
  </r>
  <r>
    <x v="89"/>
    <x v="1"/>
    <n v="148"/>
  </r>
  <r>
    <x v="89"/>
    <x v="2"/>
    <n v="444"/>
  </r>
  <r>
    <x v="89"/>
    <x v="3"/>
    <n v="169"/>
  </r>
  <r>
    <x v="89"/>
    <x v="4"/>
    <n v="1013"/>
  </r>
  <r>
    <x v="89"/>
    <x v="5"/>
    <n v="152"/>
  </r>
  <r>
    <x v="89"/>
    <x v="6"/>
    <n v="135"/>
  </r>
  <r>
    <x v="89"/>
    <x v="7"/>
    <n v="110"/>
  </r>
  <r>
    <x v="89"/>
    <x v="8"/>
    <n v="93"/>
  </r>
  <r>
    <x v="89"/>
    <x v="9"/>
    <n v="52"/>
  </r>
  <r>
    <x v="89"/>
    <x v="10"/>
    <n v="35"/>
  </r>
  <r>
    <x v="89"/>
    <x v="11"/>
    <n v="24"/>
  </r>
  <r>
    <x v="89"/>
    <x v="12"/>
    <n v="42"/>
  </r>
  <r>
    <x v="90"/>
    <x v="0"/>
    <n v="5"/>
  </r>
  <r>
    <x v="90"/>
    <x v="1"/>
    <n v="24"/>
  </r>
  <r>
    <x v="90"/>
    <x v="2"/>
    <n v="90"/>
  </r>
  <r>
    <x v="90"/>
    <x v="3"/>
    <n v="37"/>
  </r>
  <r>
    <x v="90"/>
    <x v="4"/>
    <n v="232"/>
  </r>
  <r>
    <x v="90"/>
    <x v="5"/>
    <n v="22"/>
  </r>
  <r>
    <x v="90"/>
    <x v="6"/>
    <n v="20"/>
  </r>
  <r>
    <x v="90"/>
    <x v="7"/>
    <n v="14"/>
  </r>
  <r>
    <x v="90"/>
    <x v="8"/>
    <n v="6"/>
  </r>
  <r>
    <x v="90"/>
    <x v="9"/>
    <n v="4"/>
  </r>
  <r>
    <x v="90"/>
    <x v="10"/>
    <n v="4"/>
  </r>
  <r>
    <x v="90"/>
    <x v="11"/>
    <n v="5"/>
  </r>
  <r>
    <x v="90"/>
    <x v="12"/>
    <n v="1"/>
  </r>
  <r>
    <x v="91"/>
    <x v="0"/>
    <n v="35"/>
  </r>
  <r>
    <x v="91"/>
    <x v="1"/>
    <n v="179"/>
  </r>
  <r>
    <x v="91"/>
    <x v="2"/>
    <n v="627"/>
  </r>
  <r>
    <x v="91"/>
    <x v="3"/>
    <n v="279"/>
  </r>
  <r>
    <x v="91"/>
    <x v="4"/>
    <n v="1890"/>
  </r>
  <r>
    <x v="91"/>
    <x v="5"/>
    <n v="371"/>
  </r>
  <r>
    <x v="91"/>
    <x v="6"/>
    <n v="313"/>
  </r>
  <r>
    <x v="91"/>
    <x v="7"/>
    <n v="270"/>
  </r>
  <r>
    <x v="91"/>
    <x v="8"/>
    <n v="168"/>
  </r>
  <r>
    <x v="91"/>
    <x v="9"/>
    <n v="104"/>
  </r>
  <r>
    <x v="91"/>
    <x v="10"/>
    <n v="78"/>
  </r>
  <r>
    <x v="91"/>
    <x v="11"/>
    <n v="26"/>
  </r>
  <r>
    <x v="91"/>
    <x v="12"/>
    <n v="68"/>
  </r>
  <r>
    <x v="92"/>
    <x v="0"/>
    <n v="10"/>
  </r>
  <r>
    <x v="92"/>
    <x v="1"/>
    <n v="46"/>
  </r>
  <r>
    <x v="92"/>
    <x v="2"/>
    <n v="187"/>
  </r>
  <r>
    <x v="92"/>
    <x v="3"/>
    <n v="75"/>
  </r>
  <r>
    <x v="92"/>
    <x v="4"/>
    <n v="433"/>
  </r>
  <r>
    <x v="92"/>
    <x v="5"/>
    <n v="59"/>
  </r>
  <r>
    <x v="92"/>
    <x v="6"/>
    <n v="74"/>
  </r>
  <r>
    <x v="92"/>
    <x v="7"/>
    <n v="43"/>
  </r>
  <r>
    <x v="92"/>
    <x v="8"/>
    <n v="28"/>
  </r>
  <r>
    <x v="92"/>
    <x v="9"/>
    <n v="27"/>
  </r>
  <r>
    <x v="92"/>
    <x v="10"/>
    <n v="25"/>
  </r>
  <r>
    <x v="92"/>
    <x v="11"/>
    <n v="16"/>
  </r>
  <r>
    <x v="92"/>
    <x v="12"/>
    <n v="9"/>
  </r>
  <r>
    <x v="93"/>
    <x v="0"/>
    <n v="4"/>
  </r>
  <r>
    <x v="93"/>
    <x v="1"/>
    <n v="53"/>
  </r>
  <r>
    <x v="93"/>
    <x v="2"/>
    <n v="152"/>
  </r>
  <r>
    <x v="93"/>
    <x v="3"/>
    <n v="76"/>
  </r>
  <r>
    <x v="93"/>
    <x v="4"/>
    <n v="445"/>
  </r>
  <r>
    <x v="93"/>
    <x v="5"/>
    <n v="64"/>
  </r>
  <r>
    <x v="93"/>
    <x v="6"/>
    <n v="57"/>
  </r>
  <r>
    <x v="93"/>
    <x v="7"/>
    <n v="34"/>
  </r>
  <r>
    <x v="93"/>
    <x v="8"/>
    <n v="21"/>
  </r>
  <r>
    <x v="93"/>
    <x v="9"/>
    <n v="20"/>
  </r>
  <r>
    <x v="93"/>
    <x v="10"/>
    <n v="4"/>
  </r>
  <r>
    <x v="93"/>
    <x v="11"/>
    <n v="4"/>
  </r>
  <r>
    <x v="93"/>
    <x v="12"/>
    <n v="5"/>
  </r>
  <r>
    <x v="94"/>
    <x v="0"/>
    <n v="42"/>
  </r>
  <r>
    <x v="94"/>
    <x v="1"/>
    <n v="233"/>
  </r>
  <r>
    <x v="94"/>
    <x v="2"/>
    <n v="622"/>
  </r>
  <r>
    <x v="94"/>
    <x v="3"/>
    <n v="234"/>
  </r>
  <r>
    <x v="94"/>
    <x v="4"/>
    <n v="1562"/>
  </r>
  <r>
    <x v="94"/>
    <x v="5"/>
    <n v="196"/>
  </r>
  <r>
    <x v="94"/>
    <x v="6"/>
    <n v="136"/>
  </r>
  <r>
    <x v="94"/>
    <x v="7"/>
    <n v="89"/>
  </r>
  <r>
    <x v="94"/>
    <x v="8"/>
    <n v="58"/>
  </r>
  <r>
    <x v="94"/>
    <x v="9"/>
    <n v="50"/>
  </r>
  <r>
    <x v="94"/>
    <x v="10"/>
    <n v="25"/>
  </r>
  <r>
    <x v="94"/>
    <x v="11"/>
    <n v="16"/>
  </r>
  <r>
    <x v="94"/>
    <x v="12"/>
    <n v="24"/>
  </r>
  <r>
    <x v="95"/>
    <x v="0"/>
    <n v="155"/>
  </r>
  <r>
    <x v="95"/>
    <x v="1"/>
    <n v="745"/>
  </r>
  <r>
    <x v="95"/>
    <x v="2"/>
    <n v="2292"/>
  </r>
  <r>
    <x v="95"/>
    <x v="3"/>
    <n v="992"/>
  </r>
  <r>
    <x v="95"/>
    <x v="4"/>
    <n v="6248"/>
  </r>
  <r>
    <x v="95"/>
    <x v="5"/>
    <n v="930"/>
  </r>
  <r>
    <x v="95"/>
    <x v="6"/>
    <n v="844"/>
  </r>
  <r>
    <x v="95"/>
    <x v="7"/>
    <n v="635"/>
  </r>
  <r>
    <x v="95"/>
    <x v="8"/>
    <n v="423"/>
  </r>
  <r>
    <x v="95"/>
    <x v="9"/>
    <n v="272"/>
  </r>
  <r>
    <x v="95"/>
    <x v="10"/>
    <n v="187"/>
  </r>
  <r>
    <x v="95"/>
    <x v="11"/>
    <n v="139"/>
  </r>
  <r>
    <x v="95"/>
    <x v="12"/>
    <n v="148"/>
  </r>
  <r>
    <x v="96"/>
    <x v="0"/>
    <n v="21"/>
  </r>
  <r>
    <x v="96"/>
    <x v="1"/>
    <n v="109"/>
  </r>
  <r>
    <x v="96"/>
    <x v="2"/>
    <n v="416"/>
  </r>
  <r>
    <x v="96"/>
    <x v="3"/>
    <n v="159"/>
  </r>
  <r>
    <x v="96"/>
    <x v="4"/>
    <n v="1222"/>
  </r>
  <r>
    <x v="96"/>
    <x v="5"/>
    <n v="153"/>
  </r>
  <r>
    <x v="96"/>
    <x v="6"/>
    <n v="133"/>
  </r>
  <r>
    <x v="96"/>
    <x v="7"/>
    <n v="94"/>
  </r>
  <r>
    <x v="96"/>
    <x v="8"/>
    <n v="67"/>
  </r>
  <r>
    <x v="96"/>
    <x v="9"/>
    <n v="29"/>
  </r>
  <r>
    <x v="96"/>
    <x v="10"/>
    <n v="26"/>
  </r>
  <r>
    <x v="96"/>
    <x v="11"/>
    <n v="16"/>
  </r>
  <r>
    <x v="96"/>
    <x v="12"/>
    <n v="21"/>
  </r>
  <r>
    <x v="97"/>
    <x v="0"/>
    <n v="38"/>
  </r>
  <r>
    <x v="97"/>
    <x v="1"/>
    <n v="163"/>
  </r>
  <r>
    <x v="97"/>
    <x v="2"/>
    <n v="485"/>
  </r>
  <r>
    <x v="97"/>
    <x v="3"/>
    <n v="218"/>
  </r>
  <r>
    <x v="97"/>
    <x v="4"/>
    <n v="1363"/>
  </r>
  <r>
    <x v="97"/>
    <x v="5"/>
    <n v="222"/>
  </r>
  <r>
    <x v="97"/>
    <x v="6"/>
    <n v="180"/>
  </r>
  <r>
    <x v="97"/>
    <x v="7"/>
    <n v="175"/>
  </r>
  <r>
    <x v="97"/>
    <x v="8"/>
    <n v="128"/>
  </r>
  <r>
    <x v="97"/>
    <x v="9"/>
    <n v="83"/>
  </r>
  <r>
    <x v="97"/>
    <x v="10"/>
    <n v="51"/>
  </r>
  <r>
    <x v="97"/>
    <x v="11"/>
    <n v="42"/>
  </r>
  <r>
    <x v="97"/>
    <x v="12"/>
    <n v="40"/>
  </r>
  <r>
    <x v="98"/>
    <x v="0"/>
    <n v="19"/>
  </r>
  <r>
    <x v="98"/>
    <x v="1"/>
    <n v="158"/>
  </r>
  <r>
    <x v="98"/>
    <x v="2"/>
    <n v="537"/>
  </r>
  <r>
    <x v="98"/>
    <x v="3"/>
    <n v="208"/>
  </r>
  <r>
    <x v="98"/>
    <x v="4"/>
    <n v="1398"/>
  </r>
  <r>
    <x v="98"/>
    <x v="5"/>
    <n v="225"/>
  </r>
  <r>
    <x v="98"/>
    <x v="6"/>
    <n v="169"/>
  </r>
  <r>
    <x v="98"/>
    <x v="7"/>
    <n v="172"/>
  </r>
  <r>
    <x v="98"/>
    <x v="8"/>
    <n v="99"/>
  </r>
  <r>
    <x v="98"/>
    <x v="9"/>
    <n v="109"/>
  </r>
  <r>
    <x v="98"/>
    <x v="10"/>
    <n v="58"/>
  </r>
  <r>
    <x v="98"/>
    <x v="11"/>
    <n v="40"/>
  </r>
  <r>
    <x v="98"/>
    <x v="12"/>
    <n v="49"/>
  </r>
  <r>
    <x v="99"/>
    <x v="0"/>
    <n v="20"/>
  </r>
  <r>
    <x v="99"/>
    <x v="1"/>
    <n v="98"/>
  </r>
  <r>
    <x v="99"/>
    <x v="2"/>
    <n v="277"/>
  </r>
  <r>
    <x v="99"/>
    <x v="3"/>
    <n v="167"/>
  </r>
  <r>
    <x v="99"/>
    <x v="4"/>
    <n v="968"/>
  </r>
  <r>
    <x v="99"/>
    <x v="5"/>
    <n v="161"/>
  </r>
  <r>
    <x v="99"/>
    <x v="6"/>
    <n v="139"/>
  </r>
  <r>
    <x v="99"/>
    <x v="7"/>
    <n v="97"/>
  </r>
  <r>
    <x v="99"/>
    <x v="8"/>
    <n v="92"/>
  </r>
  <r>
    <x v="99"/>
    <x v="9"/>
    <n v="55"/>
  </r>
  <r>
    <x v="99"/>
    <x v="10"/>
    <n v="35"/>
  </r>
  <r>
    <x v="99"/>
    <x v="11"/>
    <n v="19"/>
  </r>
  <r>
    <x v="99"/>
    <x v="12"/>
    <n v="51"/>
  </r>
  <r>
    <x v="100"/>
    <x v="0"/>
    <n v="35"/>
  </r>
  <r>
    <x v="100"/>
    <x v="1"/>
    <n v="247"/>
  </r>
  <r>
    <x v="100"/>
    <x v="2"/>
    <n v="875"/>
  </r>
  <r>
    <x v="100"/>
    <x v="3"/>
    <n v="456"/>
  </r>
  <r>
    <x v="100"/>
    <x v="4"/>
    <n v="2356"/>
  </r>
  <r>
    <x v="100"/>
    <x v="5"/>
    <n v="444"/>
  </r>
  <r>
    <x v="100"/>
    <x v="6"/>
    <n v="415"/>
  </r>
  <r>
    <x v="100"/>
    <x v="7"/>
    <n v="357"/>
  </r>
  <r>
    <x v="100"/>
    <x v="8"/>
    <n v="326"/>
  </r>
  <r>
    <x v="100"/>
    <x v="9"/>
    <n v="230"/>
  </r>
  <r>
    <x v="100"/>
    <x v="10"/>
    <n v="172"/>
  </r>
  <r>
    <x v="100"/>
    <x v="11"/>
    <n v="97"/>
  </r>
  <r>
    <x v="100"/>
    <x v="12"/>
    <n v="151"/>
  </r>
  <r>
    <x v="101"/>
    <x v="0"/>
    <n v="231"/>
  </r>
  <r>
    <x v="101"/>
    <x v="1"/>
    <n v="976"/>
  </r>
  <r>
    <x v="101"/>
    <x v="2"/>
    <n v="3036"/>
  </r>
  <r>
    <x v="101"/>
    <x v="3"/>
    <n v="1338"/>
  </r>
  <r>
    <x v="101"/>
    <x v="4"/>
    <n v="8397"/>
  </r>
  <r>
    <x v="101"/>
    <x v="5"/>
    <n v="1217"/>
  </r>
  <r>
    <x v="101"/>
    <x v="6"/>
    <n v="1075"/>
  </r>
  <r>
    <x v="101"/>
    <x v="7"/>
    <n v="757"/>
  </r>
  <r>
    <x v="101"/>
    <x v="8"/>
    <n v="487"/>
  </r>
  <r>
    <x v="101"/>
    <x v="9"/>
    <n v="351"/>
  </r>
  <r>
    <x v="101"/>
    <x v="10"/>
    <n v="230"/>
  </r>
  <r>
    <x v="101"/>
    <x v="11"/>
    <n v="161"/>
  </r>
  <r>
    <x v="101"/>
    <x v="12"/>
    <n v="135"/>
  </r>
  <r>
    <x v="102"/>
    <x v="0"/>
    <n v="14"/>
  </r>
  <r>
    <x v="102"/>
    <x v="1"/>
    <n v="60"/>
  </r>
  <r>
    <x v="102"/>
    <x v="2"/>
    <n v="210"/>
  </r>
  <r>
    <x v="102"/>
    <x v="3"/>
    <n v="83"/>
  </r>
  <r>
    <x v="102"/>
    <x v="4"/>
    <n v="565"/>
  </r>
  <r>
    <x v="102"/>
    <x v="5"/>
    <n v="87"/>
  </r>
  <r>
    <x v="102"/>
    <x v="6"/>
    <n v="73"/>
  </r>
  <r>
    <x v="102"/>
    <x v="7"/>
    <n v="79"/>
  </r>
  <r>
    <x v="102"/>
    <x v="8"/>
    <n v="52"/>
  </r>
  <r>
    <x v="102"/>
    <x v="9"/>
    <n v="41"/>
  </r>
  <r>
    <x v="102"/>
    <x v="10"/>
    <n v="25"/>
  </r>
  <r>
    <x v="102"/>
    <x v="11"/>
    <n v="25"/>
  </r>
  <r>
    <x v="102"/>
    <x v="12"/>
    <n v="22"/>
  </r>
  <r>
    <x v="103"/>
    <x v="0"/>
    <n v="188"/>
  </r>
  <r>
    <x v="103"/>
    <x v="1"/>
    <n v="776"/>
  </r>
  <r>
    <x v="103"/>
    <x v="2"/>
    <n v="1865"/>
  </r>
  <r>
    <x v="103"/>
    <x v="3"/>
    <n v="769"/>
  </r>
  <r>
    <x v="103"/>
    <x v="4"/>
    <n v="4937"/>
  </r>
  <r>
    <x v="103"/>
    <x v="5"/>
    <n v="676"/>
  </r>
  <r>
    <x v="103"/>
    <x v="6"/>
    <n v="643"/>
  </r>
  <r>
    <x v="103"/>
    <x v="7"/>
    <n v="530"/>
  </r>
  <r>
    <x v="103"/>
    <x v="8"/>
    <n v="436"/>
  </r>
  <r>
    <x v="103"/>
    <x v="9"/>
    <n v="329"/>
  </r>
  <r>
    <x v="103"/>
    <x v="10"/>
    <n v="224"/>
  </r>
  <r>
    <x v="103"/>
    <x v="11"/>
    <n v="161"/>
  </r>
  <r>
    <x v="103"/>
    <x v="12"/>
    <n v="189"/>
  </r>
  <r>
    <x v="104"/>
    <x v="0"/>
    <n v="171"/>
  </r>
  <r>
    <x v="104"/>
    <x v="1"/>
    <n v="759"/>
  </r>
  <r>
    <x v="104"/>
    <x v="2"/>
    <n v="2254"/>
  </r>
  <r>
    <x v="104"/>
    <x v="3"/>
    <n v="878"/>
  </r>
  <r>
    <x v="104"/>
    <x v="4"/>
    <n v="6752"/>
  </r>
  <r>
    <x v="104"/>
    <x v="5"/>
    <n v="781"/>
  </r>
  <r>
    <x v="104"/>
    <x v="6"/>
    <n v="744"/>
  </r>
  <r>
    <x v="104"/>
    <x v="7"/>
    <n v="565"/>
  </r>
  <r>
    <x v="104"/>
    <x v="8"/>
    <n v="365"/>
  </r>
  <r>
    <x v="104"/>
    <x v="9"/>
    <n v="199"/>
  </r>
  <r>
    <x v="104"/>
    <x v="10"/>
    <n v="119"/>
  </r>
  <r>
    <x v="104"/>
    <x v="11"/>
    <n v="96"/>
  </r>
  <r>
    <x v="104"/>
    <x v="12"/>
    <n v="98"/>
  </r>
  <r>
    <x v="105"/>
    <x v="0"/>
    <n v="66"/>
  </r>
  <r>
    <x v="105"/>
    <x v="1"/>
    <n v="250"/>
  </r>
  <r>
    <x v="105"/>
    <x v="2"/>
    <n v="822"/>
  </r>
  <r>
    <x v="105"/>
    <x v="3"/>
    <n v="396"/>
  </r>
  <r>
    <x v="105"/>
    <x v="4"/>
    <n v="2533"/>
  </r>
  <r>
    <x v="105"/>
    <x v="5"/>
    <n v="372"/>
  </r>
  <r>
    <x v="105"/>
    <x v="6"/>
    <n v="392"/>
  </r>
  <r>
    <x v="105"/>
    <x v="7"/>
    <n v="322"/>
  </r>
  <r>
    <x v="105"/>
    <x v="8"/>
    <n v="254"/>
  </r>
  <r>
    <x v="105"/>
    <x v="9"/>
    <n v="145"/>
  </r>
  <r>
    <x v="105"/>
    <x v="10"/>
    <n v="108"/>
  </r>
  <r>
    <x v="105"/>
    <x v="11"/>
    <n v="98"/>
  </r>
  <r>
    <x v="105"/>
    <x v="12"/>
    <n v="119"/>
  </r>
  <r>
    <x v="106"/>
    <x v="0"/>
    <n v="31"/>
  </r>
  <r>
    <x v="106"/>
    <x v="1"/>
    <n v="103"/>
  </r>
  <r>
    <x v="106"/>
    <x v="2"/>
    <n v="368"/>
  </r>
  <r>
    <x v="106"/>
    <x v="3"/>
    <n v="167"/>
  </r>
  <r>
    <x v="106"/>
    <x v="4"/>
    <n v="1141"/>
  </r>
  <r>
    <x v="106"/>
    <x v="5"/>
    <n v="214"/>
  </r>
  <r>
    <x v="106"/>
    <x v="6"/>
    <n v="218"/>
  </r>
  <r>
    <x v="106"/>
    <x v="7"/>
    <n v="164"/>
  </r>
  <r>
    <x v="106"/>
    <x v="8"/>
    <n v="125"/>
  </r>
  <r>
    <x v="106"/>
    <x v="9"/>
    <n v="71"/>
  </r>
  <r>
    <x v="106"/>
    <x v="10"/>
    <n v="60"/>
  </r>
  <r>
    <x v="106"/>
    <x v="11"/>
    <n v="36"/>
  </r>
  <r>
    <x v="106"/>
    <x v="12"/>
    <n v="50"/>
  </r>
  <r>
    <x v="107"/>
    <x v="0"/>
    <n v="20"/>
  </r>
  <r>
    <x v="107"/>
    <x v="1"/>
    <n v="152"/>
  </r>
  <r>
    <x v="107"/>
    <x v="2"/>
    <n v="559"/>
  </r>
  <r>
    <x v="107"/>
    <x v="3"/>
    <n v="287"/>
  </r>
  <r>
    <x v="107"/>
    <x v="4"/>
    <n v="1694"/>
  </r>
  <r>
    <x v="107"/>
    <x v="5"/>
    <n v="321"/>
  </r>
  <r>
    <x v="107"/>
    <x v="6"/>
    <n v="311"/>
  </r>
  <r>
    <x v="107"/>
    <x v="7"/>
    <n v="245"/>
  </r>
  <r>
    <x v="107"/>
    <x v="8"/>
    <n v="186"/>
  </r>
  <r>
    <x v="107"/>
    <x v="9"/>
    <n v="139"/>
  </r>
  <r>
    <x v="107"/>
    <x v="10"/>
    <n v="113"/>
  </r>
  <r>
    <x v="107"/>
    <x v="11"/>
    <n v="72"/>
  </r>
  <r>
    <x v="107"/>
    <x v="12"/>
    <n v="78"/>
  </r>
  <r>
    <x v="108"/>
    <x v="0"/>
    <n v="17"/>
  </r>
  <r>
    <x v="108"/>
    <x v="1"/>
    <n v="112"/>
  </r>
  <r>
    <x v="108"/>
    <x v="2"/>
    <n v="357"/>
  </r>
  <r>
    <x v="108"/>
    <x v="3"/>
    <n v="131"/>
  </r>
  <r>
    <x v="108"/>
    <x v="4"/>
    <n v="1527"/>
  </r>
  <r>
    <x v="108"/>
    <x v="5"/>
    <n v="171"/>
  </r>
  <r>
    <x v="108"/>
    <x v="6"/>
    <n v="103"/>
  </r>
  <r>
    <x v="108"/>
    <x v="7"/>
    <n v="78"/>
  </r>
  <r>
    <x v="108"/>
    <x v="8"/>
    <n v="55"/>
  </r>
  <r>
    <x v="108"/>
    <x v="9"/>
    <n v="33"/>
  </r>
  <r>
    <x v="108"/>
    <x v="10"/>
    <n v="12"/>
  </r>
  <r>
    <x v="108"/>
    <x v="11"/>
    <n v="5"/>
  </r>
  <r>
    <x v="108"/>
    <x v="12"/>
    <n v="11"/>
  </r>
  <r>
    <x v="109"/>
    <x v="0"/>
    <n v="17"/>
  </r>
  <r>
    <x v="109"/>
    <x v="1"/>
    <n v="78"/>
  </r>
  <r>
    <x v="109"/>
    <x v="2"/>
    <n v="273"/>
  </r>
  <r>
    <x v="109"/>
    <x v="3"/>
    <n v="174"/>
  </r>
  <r>
    <x v="109"/>
    <x v="4"/>
    <n v="833"/>
  </r>
  <r>
    <x v="109"/>
    <x v="5"/>
    <n v="151"/>
  </r>
  <r>
    <x v="109"/>
    <x v="6"/>
    <n v="141"/>
  </r>
  <r>
    <x v="109"/>
    <x v="7"/>
    <n v="89"/>
  </r>
  <r>
    <x v="109"/>
    <x v="8"/>
    <n v="59"/>
  </r>
  <r>
    <x v="109"/>
    <x v="9"/>
    <n v="47"/>
  </r>
  <r>
    <x v="109"/>
    <x v="10"/>
    <n v="25"/>
  </r>
  <r>
    <x v="109"/>
    <x v="11"/>
    <n v="19"/>
  </r>
  <r>
    <x v="109"/>
    <x v="12"/>
    <n v="23"/>
  </r>
  <r>
    <x v="110"/>
    <x v="0"/>
    <n v="31"/>
  </r>
  <r>
    <x v="110"/>
    <x v="1"/>
    <n v="131"/>
  </r>
  <r>
    <x v="110"/>
    <x v="2"/>
    <n v="497"/>
  </r>
  <r>
    <x v="110"/>
    <x v="3"/>
    <n v="256"/>
  </r>
  <r>
    <x v="110"/>
    <x v="4"/>
    <n v="1283"/>
  </r>
  <r>
    <x v="110"/>
    <x v="5"/>
    <n v="291"/>
  </r>
  <r>
    <x v="110"/>
    <x v="6"/>
    <n v="265"/>
  </r>
  <r>
    <x v="110"/>
    <x v="7"/>
    <n v="224"/>
  </r>
  <r>
    <x v="110"/>
    <x v="8"/>
    <n v="169"/>
  </r>
  <r>
    <x v="110"/>
    <x v="9"/>
    <n v="144"/>
  </r>
  <r>
    <x v="110"/>
    <x v="10"/>
    <n v="67"/>
  </r>
  <r>
    <x v="110"/>
    <x v="11"/>
    <n v="65"/>
  </r>
  <r>
    <x v="110"/>
    <x v="12"/>
    <n v="77"/>
  </r>
  <r>
    <x v="111"/>
    <x v="0"/>
    <n v="5"/>
  </r>
  <r>
    <x v="111"/>
    <x v="1"/>
    <n v="63"/>
  </r>
  <r>
    <x v="111"/>
    <x v="2"/>
    <n v="165"/>
  </r>
  <r>
    <x v="111"/>
    <x v="3"/>
    <n v="68"/>
  </r>
  <r>
    <x v="111"/>
    <x v="4"/>
    <n v="507"/>
  </r>
  <r>
    <x v="111"/>
    <x v="5"/>
    <n v="56"/>
  </r>
  <r>
    <x v="111"/>
    <x v="6"/>
    <n v="40"/>
  </r>
  <r>
    <x v="111"/>
    <x v="7"/>
    <n v="22"/>
  </r>
  <r>
    <x v="111"/>
    <x v="8"/>
    <n v="28"/>
  </r>
  <r>
    <x v="111"/>
    <x v="9"/>
    <n v="11"/>
  </r>
  <r>
    <x v="111"/>
    <x v="10"/>
    <n v="6"/>
  </r>
  <r>
    <x v="111"/>
    <x v="11"/>
    <n v="7"/>
  </r>
  <r>
    <x v="111"/>
    <x v="12"/>
    <n v="4"/>
  </r>
  <r>
    <x v="112"/>
    <x v="0"/>
    <n v="590"/>
  </r>
  <r>
    <x v="112"/>
    <x v="1"/>
    <n v="2325"/>
  </r>
  <r>
    <x v="112"/>
    <x v="2"/>
    <n v="7494"/>
  </r>
  <r>
    <x v="112"/>
    <x v="3"/>
    <n v="3141"/>
  </r>
  <r>
    <x v="112"/>
    <x v="4"/>
    <n v="15914"/>
  </r>
  <r>
    <x v="112"/>
    <x v="5"/>
    <n v="2084"/>
  </r>
  <r>
    <x v="112"/>
    <x v="6"/>
    <n v="1774"/>
  </r>
  <r>
    <x v="112"/>
    <x v="7"/>
    <n v="1390"/>
  </r>
  <r>
    <x v="112"/>
    <x v="8"/>
    <n v="845"/>
  </r>
  <r>
    <x v="112"/>
    <x v="9"/>
    <n v="493"/>
  </r>
  <r>
    <x v="112"/>
    <x v="10"/>
    <n v="320"/>
  </r>
  <r>
    <x v="112"/>
    <x v="11"/>
    <n v="212"/>
  </r>
  <r>
    <x v="112"/>
    <x v="12"/>
    <n v="173"/>
  </r>
  <r>
    <x v="113"/>
    <x v="0"/>
    <n v="5"/>
  </r>
  <r>
    <x v="113"/>
    <x v="1"/>
    <n v="23"/>
  </r>
  <r>
    <x v="113"/>
    <x v="2"/>
    <n v="100"/>
  </r>
  <r>
    <x v="113"/>
    <x v="3"/>
    <n v="31"/>
  </r>
  <r>
    <x v="113"/>
    <x v="4"/>
    <n v="282"/>
  </r>
  <r>
    <x v="113"/>
    <x v="5"/>
    <n v="31"/>
  </r>
  <r>
    <x v="113"/>
    <x v="6"/>
    <n v="26"/>
  </r>
  <r>
    <x v="113"/>
    <x v="7"/>
    <n v="19"/>
  </r>
  <r>
    <x v="113"/>
    <x v="8"/>
    <n v="11"/>
  </r>
  <r>
    <x v="113"/>
    <x v="9"/>
    <n v="13"/>
  </r>
  <r>
    <x v="113"/>
    <x v="10"/>
    <n v="5"/>
  </r>
  <r>
    <x v="113"/>
    <x v="11"/>
    <n v="1"/>
  </r>
  <r>
    <x v="113"/>
    <x v="12"/>
    <n v="7"/>
  </r>
  <r>
    <x v="114"/>
    <x v="0"/>
    <n v="36"/>
  </r>
  <r>
    <x v="114"/>
    <x v="1"/>
    <n v="177"/>
  </r>
  <r>
    <x v="114"/>
    <x v="2"/>
    <n v="519"/>
  </r>
  <r>
    <x v="114"/>
    <x v="3"/>
    <n v="246"/>
  </r>
  <r>
    <x v="114"/>
    <x v="4"/>
    <n v="1604"/>
  </r>
  <r>
    <x v="114"/>
    <x v="5"/>
    <n v="259"/>
  </r>
  <r>
    <x v="114"/>
    <x v="6"/>
    <n v="285"/>
  </r>
  <r>
    <x v="114"/>
    <x v="7"/>
    <n v="229"/>
  </r>
  <r>
    <x v="114"/>
    <x v="8"/>
    <n v="149"/>
  </r>
  <r>
    <x v="114"/>
    <x v="9"/>
    <n v="125"/>
  </r>
  <r>
    <x v="114"/>
    <x v="10"/>
    <n v="75"/>
  </r>
  <r>
    <x v="114"/>
    <x v="11"/>
    <n v="68"/>
  </r>
  <r>
    <x v="114"/>
    <x v="12"/>
    <n v="89"/>
  </r>
  <r>
    <x v="115"/>
    <x v="0"/>
    <n v="8"/>
  </r>
  <r>
    <x v="115"/>
    <x v="1"/>
    <n v="42"/>
  </r>
  <r>
    <x v="115"/>
    <x v="2"/>
    <n v="164"/>
  </r>
  <r>
    <x v="115"/>
    <x v="3"/>
    <n v="87"/>
  </r>
  <r>
    <x v="115"/>
    <x v="4"/>
    <n v="706"/>
  </r>
  <r>
    <x v="115"/>
    <x v="5"/>
    <n v="76"/>
  </r>
  <r>
    <x v="115"/>
    <x v="6"/>
    <n v="78"/>
  </r>
  <r>
    <x v="115"/>
    <x v="7"/>
    <n v="54"/>
  </r>
  <r>
    <x v="115"/>
    <x v="8"/>
    <n v="29"/>
  </r>
  <r>
    <x v="115"/>
    <x v="9"/>
    <n v="22"/>
  </r>
  <r>
    <x v="115"/>
    <x v="10"/>
    <n v="19"/>
  </r>
  <r>
    <x v="115"/>
    <x v="11"/>
    <n v="12"/>
  </r>
  <r>
    <x v="115"/>
    <x v="12"/>
    <n v="10"/>
  </r>
  <r>
    <x v="116"/>
    <x v="0"/>
    <n v="16"/>
  </r>
  <r>
    <x v="116"/>
    <x v="1"/>
    <n v="68"/>
  </r>
  <r>
    <x v="116"/>
    <x v="2"/>
    <n v="203"/>
  </r>
  <r>
    <x v="116"/>
    <x v="3"/>
    <n v="103"/>
  </r>
  <r>
    <x v="116"/>
    <x v="4"/>
    <n v="654"/>
  </r>
  <r>
    <x v="116"/>
    <x v="5"/>
    <n v="125"/>
  </r>
  <r>
    <x v="116"/>
    <x v="6"/>
    <n v="119"/>
  </r>
  <r>
    <x v="116"/>
    <x v="7"/>
    <n v="86"/>
  </r>
  <r>
    <x v="116"/>
    <x v="8"/>
    <n v="62"/>
  </r>
  <r>
    <x v="116"/>
    <x v="9"/>
    <n v="44"/>
  </r>
  <r>
    <x v="116"/>
    <x v="10"/>
    <n v="29"/>
  </r>
  <r>
    <x v="116"/>
    <x v="11"/>
    <n v="16"/>
  </r>
  <r>
    <x v="116"/>
    <x v="12"/>
    <n v="32"/>
  </r>
  <r>
    <x v="117"/>
    <x v="0"/>
    <n v="18"/>
  </r>
  <r>
    <x v="117"/>
    <x v="1"/>
    <n v="102"/>
  </r>
  <r>
    <x v="117"/>
    <x v="2"/>
    <n v="288"/>
  </r>
  <r>
    <x v="117"/>
    <x v="3"/>
    <n v="135"/>
  </r>
  <r>
    <x v="117"/>
    <x v="4"/>
    <n v="1215"/>
  </r>
  <r>
    <x v="117"/>
    <x v="5"/>
    <n v="163"/>
  </r>
  <r>
    <x v="117"/>
    <x v="6"/>
    <n v="135"/>
  </r>
  <r>
    <x v="117"/>
    <x v="7"/>
    <n v="109"/>
  </r>
  <r>
    <x v="117"/>
    <x v="8"/>
    <n v="74"/>
  </r>
  <r>
    <x v="117"/>
    <x v="9"/>
    <n v="51"/>
  </r>
  <r>
    <x v="117"/>
    <x v="10"/>
    <n v="24"/>
  </r>
  <r>
    <x v="117"/>
    <x v="11"/>
    <n v="17"/>
  </r>
  <r>
    <x v="117"/>
    <x v="12"/>
    <n v="17"/>
  </r>
  <r>
    <x v="118"/>
    <x v="0"/>
    <n v="20"/>
  </r>
  <r>
    <x v="118"/>
    <x v="1"/>
    <n v="147"/>
  </r>
  <r>
    <x v="118"/>
    <x v="2"/>
    <n v="526"/>
  </r>
  <r>
    <x v="118"/>
    <x v="3"/>
    <n v="285"/>
  </r>
  <r>
    <x v="118"/>
    <x v="4"/>
    <n v="1533"/>
  </r>
  <r>
    <x v="118"/>
    <x v="5"/>
    <n v="378"/>
  </r>
  <r>
    <x v="118"/>
    <x v="6"/>
    <n v="331"/>
  </r>
  <r>
    <x v="118"/>
    <x v="7"/>
    <n v="245"/>
  </r>
  <r>
    <x v="118"/>
    <x v="8"/>
    <n v="178"/>
  </r>
  <r>
    <x v="118"/>
    <x v="9"/>
    <n v="143"/>
  </r>
  <r>
    <x v="118"/>
    <x v="10"/>
    <n v="83"/>
  </r>
  <r>
    <x v="118"/>
    <x v="11"/>
    <n v="55"/>
  </r>
  <r>
    <x v="118"/>
    <x v="12"/>
    <n v="84"/>
  </r>
  <r>
    <x v="119"/>
    <x v="0"/>
    <n v="1"/>
  </r>
  <r>
    <x v="119"/>
    <x v="1"/>
    <n v="5"/>
  </r>
  <r>
    <x v="119"/>
    <x v="2"/>
    <n v="12"/>
  </r>
  <r>
    <x v="119"/>
    <x v="3"/>
    <n v="5"/>
  </r>
  <r>
    <x v="119"/>
    <x v="4"/>
    <n v="102"/>
  </r>
  <r>
    <x v="119"/>
    <x v="5"/>
    <n v="11"/>
  </r>
  <r>
    <x v="119"/>
    <x v="6"/>
    <n v="5"/>
  </r>
  <r>
    <x v="119"/>
    <x v="7"/>
    <n v="3"/>
  </r>
  <r>
    <x v="119"/>
    <x v="8"/>
    <n v="2"/>
  </r>
  <r>
    <x v="119"/>
    <x v="9"/>
    <n v="1"/>
  </r>
  <r>
    <x v="119"/>
    <x v="12"/>
    <n v="2"/>
  </r>
  <r>
    <x v="120"/>
    <x v="0"/>
    <n v="5"/>
  </r>
  <r>
    <x v="120"/>
    <x v="1"/>
    <n v="45"/>
  </r>
  <r>
    <x v="120"/>
    <x v="2"/>
    <n v="133"/>
  </r>
  <r>
    <x v="120"/>
    <x v="3"/>
    <n v="64"/>
  </r>
  <r>
    <x v="120"/>
    <x v="4"/>
    <n v="338"/>
  </r>
  <r>
    <x v="120"/>
    <x v="5"/>
    <n v="58"/>
  </r>
  <r>
    <x v="120"/>
    <x v="6"/>
    <n v="64"/>
  </r>
  <r>
    <x v="120"/>
    <x v="7"/>
    <n v="46"/>
  </r>
  <r>
    <x v="120"/>
    <x v="8"/>
    <n v="30"/>
  </r>
  <r>
    <x v="120"/>
    <x v="9"/>
    <n v="24"/>
  </r>
  <r>
    <x v="120"/>
    <x v="10"/>
    <n v="20"/>
  </r>
  <r>
    <x v="120"/>
    <x v="11"/>
    <n v="8"/>
  </r>
  <r>
    <x v="120"/>
    <x v="12"/>
    <n v="9"/>
  </r>
  <r>
    <x v="121"/>
    <x v="0"/>
    <n v="135"/>
  </r>
  <r>
    <x v="121"/>
    <x v="1"/>
    <n v="741"/>
  </r>
  <r>
    <x v="121"/>
    <x v="2"/>
    <n v="2438"/>
  </r>
  <r>
    <x v="121"/>
    <x v="3"/>
    <n v="1066"/>
  </r>
  <r>
    <x v="121"/>
    <x v="4"/>
    <n v="6717"/>
  </r>
  <r>
    <x v="121"/>
    <x v="5"/>
    <n v="939"/>
  </r>
  <r>
    <x v="121"/>
    <x v="6"/>
    <n v="888"/>
  </r>
  <r>
    <x v="121"/>
    <x v="7"/>
    <n v="766"/>
  </r>
  <r>
    <x v="121"/>
    <x v="8"/>
    <n v="550"/>
  </r>
  <r>
    <x v="121"/>
    <x v="9"/>
    <n v="387"/>
  </r>
  <r>
    <x v="121"/>
    <x v="10"/>
    <n v="245"/>
  </r>
  <r>
    <x v="121"/>
    <x v="11"/>
    <n v="185"/>
  </r>
  <r>
    <x v="121"/>
    <x v="12"/>
    <n v="206"/>
  </r>
  <r>
    <x v="122"/>
    <x v="0"/>
    <n v="21"/>
  </r>
  <r>
    <x v="122"/>
    <x v="1"/>
    <n v="123"/>
  </r>
  <r>
    <x v="122"/>
    <x v="2"/>
    <n v="429"/>
  </r>
  <r>
    <x v="122"/>
    <x v="3"/>
    <n v="195"/>
  </r>
  <r>
    <x v="122"/>
    <x v="4"/>
    <n v="1334"/>
  </r>
  <r>
    <x v="122"/>
    <x v="5"/>
    <n v="197"/>
  </r>
  <r>
    <x v="122"/>
    <x v="6"/>
    <n v="182"/>
  </r>
  <r>
    <x v="122"/>
    <x v="7"/>
    <n v="153"/>
  </r>
  <r>
    <x v="122"/>
    <x v="8"/>
    <n v="107"/>
  </r>
  <r>
    <x v="122"/>
    <x v="9"/>
    <n v="73"/>
  </r>
  <r>
    <x v="122"/>
    <x v="10"/>
    <n v="51"/>
  </r>
  <r>
    <x v="122"/>
    <x v="11"/>
    <n v="42"/>
  </r>
  <r>
    <x v="122"/>
    <x v="12"/>
    <n v="62"/>
  </r>
  <r>
    <x v="123"/>
    <x v="0"/>
    <n v="1"/>
  </r>
  <r>
    <x v="123"/>
    <x v="1"/>
    <n v="15"/>
  </r>
  <r>
    <x v="123"/>
    <x v="2"/>
    <n v="57"/>
  </r>
  <r>
    <x v="123"/>
    <x v="3"/>
    <n v="33"/>
  </r>
  <r>
    <x v="123"/>
    <x v="4"/>
    <n v="470"/>
  </r>
  <r>
    <x v="123"/>
    <x v="5"/>
    <n v="56"/>
  </r>
  <r>
    <x v="123"/>
    <x v="6"/>
    <n v="51"/>
  </r>
  <r>
    <x v="123"/>
    <x v="7"/>
    <n v="31"/>
  </r>
  <r>
    <x v="123"/>
    <x v="8"/>
    <n v="12"/>
  </r>
  <r>
    <x v="123"/>
    <x v="9"/>
    <n v="5"/>
  </r>
  <r>
    <x v="123"/>
    <x v="10"/>
    <n v="4"/>
  </r>
  <r>
    <x v="123"/>
    <x v="11"/>
    <n v="1"/>
  </r>
  <r>
    <x v="123"/>
    <x v="12"/>
    <n v="2"/>
  </r>
  <r>
    <x v="124"/>
    <x v="0"/>
    <n v="25"/>
  </r>
  <r>
    <x v="124"/>
    <x v="1"/>
    <n v="82"/>
  </r>
  <r>
    <x v="124"/>
    <x v="2"/>
    <n v="268"/>
  </r>
  <r>
    <x v="124"/>
    <x v="3"/>
    <n v="79"/>
  </r>
  <r>
    <x v="124"/>
    <x v="4"/>
    <n v="1182"/>
  </r>
  <r>
    <x v="124"/>
    <x v="5"/>
    <n v="120"/>
  </r>
  <r>
    <x v="124"/>
    <x v="6"/>
    <n v="94"/>
  </r>
  <r>
    <x v="124"/>
    <x v="7"/>
    <n v="69"/>
  </r>
  <r>
    <x v="124"/>
    <x v="8"/>
    <n v="52"/>
  </r>
  <r>
    <x v="124"/>
    <x v="9"/>
    <n v="32"/>
  </r>
  <r>
    <x v="124"/>
    <x v="10"/>
    <n v="14"/>
  </r>
  <r>
    <x v="124"/>
    <x v="11"/>
    <n v="5"/>
  </r>
  <r>
    <x v="124"/>
    <x v="12"/>
    <n v="7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338">
  <r>
    <x v="0"/>
    <x v="0"/>
    <n v="7815"/>
  </r>
  <r>
    <x v="0"/>
    <x v="1"/>
    <n v="789057"/>
  </r>
  <r>
    <x v="0"/>
    <x v="2"/>
    <n v="1130359"/>
  </r>
  <r>
    <x v="1"/>
    <x v="1"/>
    <n v="1078"/>
  </r>
  <r>
    <x v="1"/>
    <x v="2"/>
    <n v="1375"/>
  </r>
  <r>
    <x v="2"/>
    <x v="1"/>
    <n v="180"/>
  </r>
  <r>
    <x v="2"/>
    <x v="2"/>
    <n v="163"/>
  </r>
  <r>
    <x v="3"/>
    <x v="1"/>
    <n v="243"/>
  </r>
  <r>
    <x v="3"/>
    <x v="2"/>
    <n v="291"/>
  </r>
  <r>
    <x v="4"/>
    <x v="0"/>
    <n v="8"/>
  </r>
  <r>
    <x v="4"/>
    <x v="1"/>
    <n v="6467"/>
  </r>
  <r>
    <x v="4"/>
    <x v="2"/>
    <n v="7256"/>
  </r>
  <r>
    <x v="5"/>
    <x v="0"/>
    <n v="2"/>
  </r>
  <r>
    <x v="5"/>
    <x v="1"/>
    <n v="1942"/>
  </r>
  <r>
    <x v="5"/>
    <x v="2"/>
    <n v="2537"/>
  </r>
  <r>
    <x v="6"/>
    <x v="0"/>
    <n v="3"/>
  </r>
  <r>
    <x v="6"/>
    <x v="1"/>
    <n v="4049"/>
  </r>
  <r>
    <x v="6"/>
    <x v="2"/>
    <n v="4247"/>
  </r>
  <r>
    <x v="7"/>
    <x v="1"/>
    <n v="693"/>
  </r>
  <r>
    <x v="7"/>
    <x v="2"/>
    <n v="779"/>
  </r>
  <r>
    <x v="8"/>
    <x v="1"/>
    <n v="404"/>
  </r>
  <r>
    <x v="8"/>
    <x v="2"/>
    <n v="667"/>
  </r>
  <r>
    <x v="9"/>
    <x v="0"/>
    <n v="2"/>
  </r>
  <r>
    <x v="9"/>
    <x v="1"/>
    <n v="589"/>
  </r>
  <r>
    <x v="9"/>
    <x v="2"/>
    <n v="1060"/>
  </r>
  <r>
    <x v="10"/>
    <x v="0"/>
    <n v="14"/>
  </r>
  <r>
    <x v="10"/>
    <x v="1"/>
    <n v="3951"/>
  </r>
  <r>
    <x v="10"/>
    <x v="2"/>
    <n v="4819"/>
  </r>
  <r>
    <x v="11"/>
    <x v="0"/>
    <n v="2"/>
  </r>
  <r>
    <x v="11"/>
    <x v="1"/>
    <n v="671"/>
  </r>
  <r>
    <x v="11"/>
    <x v="2"/>
    <n v="579"/>
  </r>
  <r>
    <x v="12"/>
    <x v="0"/>
    <n v="83"/>
  </r>
  <r>
    <x v="12"/>
    <x v="1"/>
    <n v="47225"/>
  </r>
  <r>
    <x v="12"/>
    <x v="2"/>
    <n v="38577"/>
  </r>
  <r>
    <x v="13"/>
    <x v="1"/>
    <n v="1839"/>
  </r>
  <r>
    <x v="13"/>
    <x v="2"/>
    <n v="1890"/>
  </r>
  <r>
    <x v="14"/>
    <x v="1"/>
    <n v="198"/>
  </r>
  <r>
    <x v="14"/>
    <x v="2"/>
    <n v="300"/>
  </r>
  <r>
    <x v="15"/>
    <x v="0"/>
    <n v="1"/>
  </r>
  <r>
    <x v="15"/>
    <x v="1"/>
    <n v="547"/>
  </r>
  <r>
    <x v="15"/>
    <x v="2"/>
    <n v="665"/>
  </r>
  <r>
    <x v="16"/>
    <x v="0"/>
    <n v="29"/>
  </r>
  <r>
    <x v="16"/>
    <x v="1"/>
    <n v="10349"/>
  </r>
  <r>
    <x v="16"/>
    <x v="2"/>
    <n v="11427"/>
  </r>
  <r>
    <x v="17"/>
    <x v="0"/>
    <n v="1"/>
  </r>
  <r>
    <x v="17"/>
    <x v="1"/>
    <n v="553"/>
  </r>
  <r>
    <x v="17"/>
    <x v="2"/>
    <n v="495"/>
  </r>
  <r>
    <x v="18"/>
    <x v="0"/>
    <n v="885"/>
  </r>
  <r>
    <x v="18"/>
    <x v="1"/>
    <n v="141366"/>
  </r>
  <r>
    <x v="18"/>
    <x v="2"/>
    <n v="165641"/>
  </r>
  <r>
    <x v="19"/>
    <x v="0"/>
    <n v="2"/>
  </r>
  <r>
    <x v="19"/>
    <x v="1"/>
    <n v="388"/>
  </r>
  <r>
    <x v="19"/>
    <x v="2"/>
    <n v="425"/>
  </r>
  <r>
    <x v="20"/>
    <x v="0"/>
    <n v="1"/>
  </r>
  <r>
    <x v="20"/>
    <x v="1"/>
    <n v="557"/>
  </r>
  <r>
    <x v="20"/>
    <x v="2"/>
    <n v="630"/>
  </r>
  <r>
    <x v="21"/>
    <x v="0"/>
    <n v="6"/>
  </r>
  <r>
    <x v="21"/>
    <x v="1"/>
    <n v="3533"/>
  </r>
  <r>
    <x v="21"/>
    <x v="2"/>
    <n v="3815"/>
  </r>
  <r>
    <x v="22"/>
    <x v="0"/>
    <n v="1"/>
  </r>
  <r>
    <x v="22"/>
    <x v="1"/>
    <n v="306"/>
  </r>
  <r>
    <x v="22"/>
    <x v="2"/>
    <n v="507"/>
  </r>
  <r>
    <x v="23"/>
    <x v="1"/>
    <n v="829"/>
  </r>
  <r>
    <x v="23"/>
    <x v="2"/>
    <n v="1085"/>
  </r>
  <r>
    <x v="24"/>
    <x v="1"/>
    <n v="333"/>
  </r>
  <r>
    <x v="24"/>
    <x v="2"/>
    <n v="770"/>
  </r>
  <r>
    <x v="25"/>
    <x v="1"/>
    <n v="275"/>
  </r>
  <r>
    <x v="25"/>
    <x v="2"/>
    <n v="269"/>
  </r>
  <r>
    <x v="26"/>
    <x v="0"/>
    <n v="172"/>
  </r>
  <r>
    <x v="26"/>
    <x v="1"/>
    <n v="31696"/>
  </r>
  <r>
    <x v="26"/>
    <x v="2"/>
    <n v="39797"/>
  </r>
  <r>
    <x v="27"/>
    <x v="1"/>
    <n v="262"/>
  </r>
  <r>
    <x v="27"/>
    <x v="2"/>
    <n v="344"/>
  </r>
  <r>
    <x v="28"/>
    <x v="1"/>
    <n v="701"/>
  </r>
  <r>
    <x v="28"/>
    <x v="2"/>
    <n v="917"/>
  </r>
  <r>
    <x v="29"/>
    <x v="0"/>
    <n v="1"/>
  </r>
  <r>
    <x v="29"/>
    <x v="1"/>
    <n v="408"/>
  </r>
  <r>
    <x v="29"/>
    <x v="2"/>
    <n v="457"/>
  </r>
  <r>
    <x v="30"/>
    <x v="0"/>
    <n v="2"/>
  </r>
  <r>
    <x v="30"/>
    <x v="1"/>
    <n v="306"/>
  </r>
  <r>
    <x v="30"/>
    <x v="2"/>
    <n v="353"/>
  </r>
  <r>
    <x v="31"/>
    <x v="0"/>
    <n v="8"/>
  </r>
  <r>
    <x v="31"/>
    <x v="1"/>
    <n v="14260"/>
  </r>
  <r>
    <x v="31"/>
    <x v="2"/>
    <n v="10437"/>
  </r>
  <r>
    <x v="32"/>
    <x v="0"/>
    <n v="18"/>
  </r>
  <r>
    <x v="32"/>
    <x v="1"/>
    <n v="10867"/>
  </r>
  <r>
    <x v="32"/>
    <x v="2"/>
    <n v="11824"/>
  </r>
  <r>
    <x v="33"/>
    <x v="0"/>
    <n v="1"/>
  </r>
  <r>
    <x v="33"/>
    <x v="1"/>
    <n v="519"/>
  </r>
  <r>
    <x v="33"/>
    <x v="2"/>
    <n v="613"/>
  </r>
  <r>
    <x v="34"/>
    <x v="0"/>
    <n v="16"/>
  </r>
  <r>
    <x v="34"/>
    <x v="1"/>
    <n v="13057"/>
  </r>
  <r>
    <x v="34"/>
    <x v="2"/>
    <n v="13078"/>
  </r>
  <r>
    <x v="35"/>
    <x v="0"/>
    <n v="19"/>
  </r>
  <r>
    <x v="35"/>
    <x v="1"/>
    <n v="17134"/>
  </r>
  <r>
    <x v="35"/>
    <x v="2"/>
    <n v="12202"/>
  </r>
  <r>
    <x v="36"/>
    <x v="0"/>
    <n v="3"/>
  </r>
  <r>
    <x v="36"/>
    <x v="1"/>
    <n v="1213"/>
  </r>
  <r>
    <x v="36"/>
    <x v="2"/>
    <n v="1538"/>
  </r>
  <r>
    <x v="37"/>
    <x v="0"/>
    <n v="4"/>
  </r>
  <r>
    <x v="37"/>
    <x v="1"/>
    <n v="1184"/>
  </r>
  <r>
    <x v="37"/>
    <x v="2"/>
    <n v="1209"/>
  </r>
  <r>
    <x v="38"/>
    <x v="1"/>
    <n v="297"/>
  </r>
  <r>
    <x v="38"/>
    <x v="2"/>
    <n v="325"/>
  </r>
  <r>
    <x v="39"/>
    <x v="0"/>
    <n v="4"/>
  </r>
  <r>
    <x v="39"/>
    <x v="1"/>
    <n v="1649"/>
  </r>
  <r>
    <x v="39"/>
    <x v="2"/>
    <n v="1572"/>
  </r>
  <r>
    <x v="40"/>
    <x v="0"/>
    <n v="121"/>
  </r>
  <r>
    <x v="40"/>
    <x v="1"/>
    <n v="19072"/>
  </r>
  <r>
    <x v="40"/>
    <x v="2"/>
    <n v="24218"/>
  </r>
  <r>
    <x v="41"/>
    <x v="1"/>
    <n v="626"/>
  </r>
  <r>
    <x v="41"/>
    <x v="2"/>
    <n v="1108"/>
  </r>
  <r>
    <x v="42"/>
    <x v="0"/>
    <n v="18"/>
  </r>
  <r>
    <x v="42"/>
    <x v="1"/>
    <n v="6580"/>
  </r>
  <r>
    <x v="42"/>
    <x v="2"/>
    <n v="5980"/>
  </r>
  <r>
    <x v="43"/>
    <x v="0"/>
    <n v="2"/>
  </r>
  <r>
    <x v="43"/>
    <x v="1"/>
    <n v="916"/>
  </r>
  <r>
    <x v="43"/>
    <x v="2"/>
    <n v="937"/>
  </r>
  <r>
    <x v="44"/>
    <x v="0"/>
    <n v="1"/>
  </r>
  <r>
    <x v="44"/>
    <x v="1"/>
    <n v="4735"/>
  </r>
  <r>
    <x v="44"/>
    <x v="2"/>
    <n v="4116"/>
  </r>
  <r>
    <x v="45"/>
    <x v="0"/>
    <n v="3"/>
  </r>
  <r>
    <x v="45"/>
    <x v="1"/>
    <n v="3315"/>
  </r>
  <r>
    <x v="45"/>
    <x v="2"/>
    <n v="2827"/>
  </r>
  <r>
    <x v="46"/>
    <x v="0"/>
    <n v="918"/>
  </r>
  <r>
    <x v="46"/>
    <x v="1"/>
    <n v="60110"/>
  </r>
  <r>
    <x v="46"/>
    <x v="2"/>
    <n v="93610"/>
  </r>
  <r>
    <x v="47"/>
    <x v="0"/>
    <n v="7"/>
  </r>
  <r>
    <x v="47"/>
    <x v="1"/>
    <n v="3509"/>
  </r>
  <r>
    <x v="47"/>
    <x v="2"/>
    <n v="3564"/>
  </r>
  <r>
    <x v="48"/>
    <x v="0"/>
    <n v="1"/>
  </r>
  <r>
    <x v="48"/>
    <x v="1"/>
    <n v="1170"/>
  </r>
  <r>
    <x v="48"/>
    <x v="2"/>
    <n v="1448"/>
  </r>
  <r>
    <x v="49"/>
    <x v="1"/>
    <n v="338"/>
  </r>
  <r>
    <x v="49"/>
    <x v="2"/>
    <n v="425"/>
  </r>
  <r>
    <x v="50"/>
    <x v="0"/>
    <n v="75"/>
  </r>
  <r>
    <x v="50"/>
    <x v="1"/>
    <n v="15585"/>
  </r>
  <r>
    <x v="50"/>
    <x v="2"/>
    <n v="18262"/>
  </r>
  <r>
    <x v="51"/>
    <x v="1"/>
    <n v="1116"/>
  </r>
  <r>
    <x v="51"/>
    <x v="2"/>
    <n v="1162"/>
  </r>
  <r>
    <x v="52"/>
    <x v="0"/>
    <n v="1"/>
  </r>
  <r>
    <x v="52"/>
    <x v="1"/>
    <n v="772"/>
  </r>
  <r>
    <x v="52"/>
    <x v="2"/>
    <n v="819"/>
  </r>
  <r>
    <x v="53"/>
    <x v="0"/>
    <n v="1"/>
  </r>
  <r>
    <x v="53"/>
    <x v="1"/>
    <n v="606"/>
  </r>
  <r>
    <x v="53"/>
    <x v="2"/>
    <n v="718"/>
  </r>
  <r>
    <x v="54"/>
    <x v="0"/>
    <n v="39"/>
  </r>
  <r>
    <x v="54"/>
    <x v="1"/>
    <n v="11316"/>
  </r>
  <r>
    <x v="54"/>
    <x v="2"/>
    <n v="12773"/>
  </r>
  <r>
    <x v="55"/>
    <x v="0"/>
    <n v="10"/>
  </r>
  <r>
    <x v="55"/>
    <x v="1"/>
    <n v="1221"/>
  </r>
  <r>
    <x v="55"/>
    <x v="2"/>
    <n v="1313"/>
  </r>
  <r>
    <x v="56"/>
    <x v="0"/>
    <n v="1"/>
  </r>
  <r>
    <x v="56"/>
    <x v="1"/>
    <n v="394"/>
  </r>
  <r>
    <x v="56"/>
    <x v="2"/>
    <n v="492"/>
  </r>
  <r>
    <x v="57"/>
    <x v="1"/>
    <n v="471"/>
  </r>
  <r>
    <x v="57"/>
    <x v="2"/>
    <n v="557"/>
  </r>
  <r>
    <x v="58"/>
    <x v="0"/>
    <n v="678"/>
  </r>
  <r>
    <x v="58"/>
    <x v="1"/>
    <n v="117640"/>
  </r>
  <r>
    <x v="58"/>
    <x v="2"/>
    <n v="148648"/>
  </r>
  <r>
    <x v="59"/>
    <x v="1"/>
    <n v="844"/>
  </r>
  <r>
    <x v="59"/>
    <x v="2"/>
    <n v="1635"/>
  </r>
  <r>
    <x v="60"/>
    <x v="0"/>
    <n v="2"/>
  </r>
  <r>
    <x v="60"/>
    <x v="1"/>
    <n v="1616"/>
  </r>
  <r>
    <x v="60"/>
    <x v="2"/>
    <n v="1730"/>
  </r>
  <r>
    <x v="61"/>
    <x v="0"/>
    <n v="2"/>
  </r>
  <r>
    <x v="61"/>
    <x v="1"/>
    <n v="1672"/>
  </r>
  <r>
    <x v="61"/>
    <x v="2"/>
    <n v="1993"/>
  </r>
  <r>
    <x v="62"/>
    <x v="0"/>
    <n v="139"/>
  </r>
  <r>
    <x v="62"/>
    <x v="1"/>
    <n v="25320"/>
  </r>
  <r>
    <x v="62"/>
    <x v="2"/>
    <n v="30038"/>
  </r>
  <r>
    <x v="63"/>
    <x v="0"/>
    <n v="10"/>
  </r>
  <r>
    <x v="63"/>
    <x v="1"/>
    <n v="2883"/>
  </r>
  <r>
    <x v="63"/>
    <x v="2"/>
    <n v="5270"/>
  </r>
  <r>
    <x v="64"/>
    <x v="0"/>
    <n v="2"/>
  </r>
  <r>
    <x v="64"/>
    <x v="1"/>
    <n v="1439"/>
  </r>
  <r>
    <x v="64"/>
    <x v="2"/>
    <n v="1956"/>
  </r>
  <r>
    <x v="65"/>
    <x v="0"/>
    <n v="14"/>
  </r>
  <r>
    <x v="65"/>
    <x v="1"/>
    <n v="5185"/>
  </r>
  <r>
    <x v="65"/>
    <x v="2"/>
    <n v="4628"/>
  </r>
  <r>
    <x v="66"/>
    <x v="0"/>
    <n v="3"/>
  </r>
  <r>
    <x v="66"/>
    <x v="1"/>
    <n v="537"/>
  </r>
  <r>
    <x v="66"/>
    <x v="2"/>
    <n v="644"/>
  </r>
  <r>
    <x v="67"/>
    <x v="0"/>
    <n v="1"/>
  </r>
  <r>
    <x v="67"/>
    <x v="1"/>
    <n v="742"/>
  </r>
  <r>
    <x v="67"/>
    <x v="2"/>
    <n v="920"/>
  </r>
  <r>
    <x v="68"/>
    <x v="0"/>
    <n v="55"/>
  </r>
  <r>
    <x v="68"/>
    <x v="1"/>
    <n v="17603"/>
  </r>
  <r>
    <x v="68"/>
    <x v="2"/>
    <n v="17178"/>
  </r>
  <r>
    <x v="69"/>
    <x v="0"/>
    <n v="1"/>
  </r>
  <r>
    <x v="69"/>
    <x v="1"/>
    <n v="417"/>
  </r>
  <r>
    <x v="69"/>
    <x v="2"/>
    <n v="439"/>
  </r>
  <r>
    <x v="70"/>
    <x v="1"/>
    <n v="66"/>
  </r>
  <r>
    <x v="70"/>
    <x v="2"/>
    <n v="173"/>
  </r>
  <r>
    <x v="71"/>
    <x v="1"/>
    <n v="995"/>
  </r>
  <r>
    <x v="71"/>
    <x v="2"/>
    <n v="1061"/>
  </r>
  <r>
    <x v="72"/>
    <x v="1"/>
    <n v="309"/>
  </r>
  <r>
    <x v="72"/>
    <x v="2"/>
    <n v="384"/>
  </r>
  <r>
    <x v="73"/>
    <x v="0"/>
    <n v="1"/>
  </r>
  <r>
    <x v="73"/>
    <x v="1"/>
    <n v="1948"/>
  </r>
  <r>
    <x v="73"/>
    <x v="2"/>
    <n v="2322"/>
  </r>
  <r>
    <x v="74"/>
    <x v="1"/>
    <n v="437"/>
  </r>
  <r>
    <x v="74"/>
    <x v="2"/>
    <n v="782"/>
  </r>
  <r>
    <x v="75"/>
    <x v="1"/>
    <n v="89"/>
  </r>
  <r>
    <x v="75"/>
    <x v="2"/>
    <n v="112"/>
  </r>
  <r>
    <x v="76"/>
    <x v="0"/>
    <n v="9"/>
  </r>
  <r>
    <x v="76"/>
    <x v="1"/>
    <n v="2383"/>
  </r>
  <r>
    <x v="76"/>
    <x v="2"/>
    <n v="2361"/>
  </r>
  <r>
    <x v="77"/>
    <x v="1"/>
    <n v="221"/>
  </r>
  <r>
    <x v="77"/>
    <x v="2"/>
    <n v="371"/>
  </r>
  <r>
    <x v="78"/>
    <x v="1"/>
    <n v="579"/>
  </r>
  <r>
    <x v="78"/>
    <x v="2"/>
    <n v="613"/>
  </r>
  <r>
    <x v="79"/>
    <x v="0"/>
    <n v="21"/>
  </r>
  <r>
    <x v="79"/>
    <x v="1"/>
    <n v="7656"/>
  </r>
  <r>
    <x v="79"/>
    <x v="2"/>
    <n v="8850"/>
  </r>
  <r>
    <x v="80"/>
    <x v="1"/>
    <n v="1543"/>
  </r>
  <r>
    <x v="80"/>
    <x v="2"/>
    <n v="1640"/>
  </r>
  <r>
    <x v="81"/>
    <x v="0"/>
    <n v="2"/>
  </r>
  <r>
    <x v="81"/>
    <x v="1"/>
    <n v="1401"/>
  </r>
  <r>
    <x v="81"/>
    <x v="2"/>
    <n v="1827"/>
  </r>
  <r>
    <x v="82"/>
    <x v="1"/>
    <n v="1611"/>
  </r>
  <r>
    <x v="82"/>
    <x v="2"/>
    <n v="2670"/>
  </r>
  <r>
    <x v="83"/>
    <x v="0"/>
    <n v="4"/>
  </r>
  <r>
    <x v="83"/>
    <x v="1"/>
    <n v="2741"/>
  </r>
  <r>
    <x v="83"/>
    <x v="2"/>
    <n v="3936"/>
  </r>
  <r>
    <x v="84"/>
    <x v="0"/>
    <n v="382"/>
  </r>
  <r>
    <x v="84"/>
    <x v="1"/>
    <n v="61901"/>
  </r>
  <r>
    <x v="84"/>
    <x v="2"/>
    <n v="77944"/>
  </r>
  <r>
    <x v="85"/>
    <x v="1"/>
    <n v="340"/>
  </r>
  <r>
    <x v="85"/>
    <x v="2"/>
    <n v="464"/>
  </r>
  <r>
    <x v="86"/>
    <x v="0"/>
    <n v="300"/>
  </r>
  <r>
    <x v="86"/>
    <x v="1"/>
    <n v="21837"/>
  </r>
  <r>
    <x v="86"/>
    <x v="2"/>
    <n v="32642"/>
  </r>
  <r>
    <x v="87"/>
    <x v="0"/>
    <n v="2"/>
  </r>
  <r>
    <x v="87"/>
    <x v="1"/>
    <n v="975"/>
  </r>
  <r>
    <x v="87"/>
    <x v="2"/>
    <n v="1136"/>
  </r>
  <r>
    <x v="88"/>
    <x v="0"/>
    <n v="2"/>
  </r>
  <r>
    <x v="88"/>
    <x v="1"/>
    <n v="602"/>
  </r>
  <r>
    <x v="88"/>
    <x v="2"/>
    <n v="795"/>
  </r>
  <r>
    <x v="89"/>
    <x v="0"/>
    <n v="1"/>
  </r>
  <r>
    <x v="89"/>
    <x v="1"/>
    <n v="1248"/>
  </r>
  <r>
    <x v="89"/>
    <x v="2"/>
    <n v="1186"/>
  </r>
  <r>
    <x v="90"/>
    <x v="1"/>
    <n v="195"/>
  </r>
  <r>
    <x v="90"/>
    <x v="2"/>
    <n v="269"/>
  </r>
  <r>
    <x v="91"/>
    <x v="0"/>
    <n v="6"/>
  </r>
  <r>
    <x v="91"/>
    <x v="1"/>
    <n v="2119"/>
  </r>
  <r>
    <x v="91"/>
    <x v="2"/>
    <n v="2283"/>
  </r>
  <r>
    <x v="92"/>
    <x v="1"/>
    <n v="544"/>
  </r>
  <r>
    <x v="92"/>
    <x v="2"/>
    <n v="488"/>
  </r>
  <r>
    <x v="93"/>
    <x v="0"/>
    <n v="1"/>
  </r>
  <r>
    <x v="93"/>
    <x v="1"/>
    <n v="422"/>
  </r>
  <r>
    <x v="93"/>
    <x v="2"/>
    <n v="516"/>
  </r>
  <r>
    <x v="94"/>
    <x v="0"/>
    <n v="1"/>
  </r>
  <r>
    <x v="94"/>
    <x v="1"/>
    <n v="1664"/>
  </r>
  <r>
    <x v="94"/>
    <x v="2"/>
    <n v="1622"/>
  </r>
  <r>
    <x v="95"/>
    <x v="0"/>
    <n v="5"/>
  </r>
  <r>
    <x v="95"/>
    <x v="1"/>
    <n v="7494"/>
  </r>
  <r>
    <x v="95"/>
    <x v="2"/>
    <n v="6511"/>
  </r>
  <r>
    <x v="96"/>
    <x v="0"/>
    <n v="1"/>
  </r>
  <r>
    <x v="96"/>
    <x v="1"/>
    <n v="1109"/>
  </r>
  <r>
    <x v="96"/>
    <x v="2"/>
    <n v="1356"/>
  </r>
  <r>
    <x v="97"/>
    <x v="1"/>
    <n v="1599"/>
  </r>
  <r>
    <x v="97"/>
    <x v="2"/>
    <n v="1589"/>
  </r>
  <r>
    <x v="98"/>
    <x v="0"/>
    <n v="3"/>
  </r>
  <r>
    <x v="98"/>
    <x v="1"/>
    <n v="1531"/>
  </r>
  <r>
    <x v="98"/>
    <x v="2"/>
    <n v="1707"/>
  </r>
  <r>
    <x v="99"/>
    <x v="0"/>
    <n v="4"/>
  </r>
  <r>
    <x v="99"/>
    <x v="1"/>
    <n v="984"/>
  </r>
  <r>
    <x v="99"/>
    <x v="2"/>
    <n v="1191"/>
  </r>
  <r>
    <x v="100"/>
    <x v="0"/>
    <n v="1"/>
  </r>
  <r>
    <x v="100"/>
    <x v="1"/>
    <n v="3071"/>
  </r>
  <r>
    <x v="100"/>
    <x v="2"/>
    <n v="3089"/>
  </r>
  <r>
    <x v="101"/>
    <x v="0"/>
    <n v="16"/>
  </r>
  <r>
    <x v="101"/>
    <x v="1"/>
    <n v="9594"/>
  </r>
  <r>
    <x v="101"/>
    <x v="2"/>
    <n v="8781"/>
  </r>
  <r>
    <x v="102"/>
    <x v="0"/>
    <n v="1"/>
  </r>
  <r>
    <x v="102"/>
    <x v="1"/>
    <n v="633"/>
  </r>
  <r>
    <x v="102"/>
    <x v="2"/>
    <n v="702"/>
  </r>
  <r>
    <x v="103"/>
    <x v="0"/>
    <n v="15"/>
  </r>
  <r>
    <x v="103"/>
    <x v="1"/>
    <n v="6143"/>
  </r>
  <r>
    <x v="103"/>
    <x v="2"/>
    <n v="5565"/>
  </r>
  <r>
    <x v="104"/>
    <x v="0"/>
    <n v="4"/>
  </r>
  <r>
    <x v="104"/>
    <x v="1"/>
    <n v="6618"/>
  </r>
  <r>
    <x v="104"/>
    <x v="2"/>
    <n v="7159"/>
  </r>
  <r>
    <x v="105"/>
    <x v="0"/>
    <n v="1"/>
  </r>
  <r>
    <x v="105"/>
    <x v="1"/>
    <n v="2642"/>
  </r>
  <r>
    <x v="105"/>
    <x v="2"/>
    <n v="3234"/>
  </r>
  <r>
    <x v="106"/>
    <x v="0"/>
    <n v="4"/>
  </r>
  <r>
    <x v="106"/>
    <x v="1"/>
    <n v="1261"/>
  </r>
  <r>
    <x v="106"/>
    <x v="2"/>
    <n v="1483"/>
  </r>
  <r>
    <x v="107"/>
    <x v="0"/>
    <n v="3"/>
  </r>
  <r>
    <x v="107"/>
    <x v="1"/>
    <n v="1977"/>
  </r>
  <r>
    <x v="107"/>
    <x v="2"/>
    <n v="2197"/>
  </r>
  <r>
    <x v="108"/>
    <x v="0"/>
    <n v="1"/>
  </r>
  <r>
    <x v="108"/>
    <x v="1"/>
    <n v="872"/>
  </r>
  <r>
    <x v="108"/>
    <x v="2"/>
    <n v="1739"/>
  </r>
  <r>
    <x v="109"/>
    <x v="0"/>
    <n v="3"/>
  </r>
  <r>
    <x v="109"/>
    <x v="1"/>
    <n v="920"/>
  </r>
  <r>
    <x v="109"/>
    <x v="2"/>
    <n v="1006"/>
  </r>
  <r>
    <x v="110"/>
    <x v="0"/>
    <n v="3"/>
  </r>
  <r>
    <x v="110"/>
    <x v="1"/>
    <n v="1735"/>
  </r>
  <r>
    <x v="110"/>
    <x v="2"/>
    <n v="1762"/>
  </r>
  <r>
    <x v="111"/>
    <x v="1"/>
    <n v="427"/>
  </r>
  <r>
    <x v="111"/>
    <x v="2"/>
    <n v="555"/>
  </r>
  <r>
    <x v="112"/>
    <x v="0"/>
    <n v="17"/>
  </r>
  <r>
    <x v="112"/>
    <x v="1"/>
    <n v="21035"/>
  </r>
  <r>
    <x v="112"/>
    <x v="2"/>
    <n v="15703"/>
  </r>
  <r>
    <x v="113"/>
    <x v="1"/>
    <n v="244"/>
  </r>
  <r>
    <x v="113"/>
    <x v="2"/>
    <n v="310"/>
  </r>
  <r>
    <x v="114"/>
    <x v="0"/>
    <n v="2"/>
  </r>
  <r>
    <x v="114"/>
    <x v="1"/>
    <n v="1779"/>
  </r>
  <r>
    <x v="114"/>
    <x v="2"/>
    <n v="2080"/>
  </r>
  <r>
    <x v="115"/>
    <x v="1"/>
    <n v="470"/>
  </r>
  <r>
    <x v="115"/>
    <x v="2"/>
    <n v="837"/>
  </r>
  <r>
    <x v="116"/>
    <x v="0"/>
    <n v="3"/>
  </r>
  <r>
    <x v="116"/>
    <x v="1"/>
    <n v="733"/>
  </r>
  <r>
    <x v="116"/>
    <x v="2"/>
    <n v="821"/>
  </r>
  <r>
    <x v="117"/>
    <x v="1"/>
    <n v="896"/>
  </r>
  <r>
    <x v="117"/>
    <x v="2"/>
    <n v="1452"/>
  </r>
  <r>
    <x v="118"/>
    <x v="0"/>
    <n v="3"/>
  </r>
  <r>
    <x v="118"/>
    <x v="1"/>
    <n v="1773"/>
  </r>
  <r>
    <x v="118"/>
    <x v="2"/>
    <n v="2232"/>
  </r>
  <r>
    <x v="119"/>
    <x v="1"/>
    <n v="33"/>
  </r>
  <r>
    <x v="119"/>
    <x v="2"/>
    <n v="116"/>
  </r>
  <r>
    <x v="120"/>
    <x v="1"/>
    <n v="376"/>
  </r>
  <r>
    <x v="120"/>
    <x v="2"/>
    <n v="468"/>
  </r>
  <r>
    <x v="121"/>
    <x v="0"/>
    <n v="18"/>
  </r>
  <r>
    <x v="121"/>
    <x v="1"/>
    <n v="7746"/>
  </r>
  <r>
    <x v="121"/>
    <x v="2"/>
    <n v="7499"/>
  </r>
  <r>
    <x v="122"/>
    <x v="0"/>
    <n v="3"/>
  </r>
  <r>
    <x v="122"/>
    <x v="1"/>
    <n v="1271"/>
  </r>
  <r>
    <x v="122"/>
    <x v="2"/>
    <n v="1695"/>
  </r>
  <r>
    <x v="123"/>
    <x v="1"/>
    <n v="152"/>
  </r>
  <r>
    <x v="123"/>
    <x v="2"/>
    <n v="586"/>
  </r>
  <r>
    <x v="124"/>
    <x v="1"/>
    <n v="676"/>
  </r>
  <r>
    <x v="124"/>
    <x v="2"/>
    <n v="1353"/>
  </r>
  <r>
    <x v="124"/>
    <x v="1"/>
    <n v="684"/>
  </r>
  <r>
    <x v="124"/>
    <x v="2"/>
    <n v="130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5" cacheId="86" applyNumberFormats="0" applyBorderFormats="0" applyFontFormats="0" applyPatternFormats="0" applyAlignmentFormats="0" applyWidthHeightFormats="1" dataCaption="Valores" updatedVersion="6" minRefreshableVersion="3" useAutoFormatting="1" itemPrintTitles="1" createdVersion="4" indent="0" outline="1" outlineData="1" multipleFieldFilters="0">
  <location ref="BJ3:BN130" firstHeaderRow="1" firstDataRow="2" firstDataCol="1"/>
  <pivotFields count="3">
    <pivotField axis="axisRow" showAll="0">
      <items count="1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m="1" x="125"/>
        <item t="default"/>
      </items>
    </pivotField>
    <pivotField axis="axisCol" showAll="0">
      <items count="5">
        <item x="2"/>
        <item x="1"/>
        <item x="0"/>
        <item m="1" x="3"/>
        <item t="default"/>
      </items>
    </pivotField>
    <pivotField dataField="1" showAll="0"/>
  </pivotFields>
  <rowFields count="1">
    <field x="0"/>
  </rowFields>
  <rowItems count="1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 t="grand">
      <x/>
    </i>
  </rowItems>
  <colFields count="1">
    <field x="1"/>
  </colFields>
  <colItems count="4">
    <i>
      <x/>
    </i>
    <i>
      <x v="1"/>
    </i>
    <i>
      <x v="2"/>
    </i>
    <i t="grand">
      <x/>
    </i>
  </colItems>
  <dataFields count="1">
    <dataField name="Suma de CuentaDeCampo2" fld="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 dinámica4" cacheId="83" applyNumberFormats="0" applyBorderFormats="0" applyFontFormats="0" applyPatternFormats="0" applyAlignmentFormats="0" applyWidthHeightFormats="1" dataCaption="Valores" updatedVersion="6" minRefreshableVersion="3" useAutoFormatting="1" itemPrintTitles="1" createdVersion="4" indent="0" outline="1" outlineData="1" multipleFieldFilters="0">
  <location ref="BE3:BH130" firstHeaderRow="1" firstDataRow="2" firstDataCol="1"/>
  <pivotFields count="3">
    <pivotField axis="axisRow" showAll="0">
      <items count="251">
        <item m="1" x="189"/>
        <item m="1" x="156"/>
        <item m="1" x="241"/>
        <item m="1" x="178"/>
        <item m="1" x="230"/>
        <item m="1" x="239"/>
        <item m="1" x="128"/>
        <item m="1" x="132"/>
        <item m="1" x="138"/>
        <item m="1" x="146"/>
        <item m="1" x="148"/>
        <item m="1" x="153"/>
        <item m="1" x="211"/>
        <item m="1" x="227"/>
        <item m="1" x="245"/>
        <item m="1" x="130"/>
        <item m="1" x="133"/>
        <item m="1" x="169"/>
        <item m="1" x="233"/>
        <item m="1" x="149"/>
        <item m="1" x="204"/>
        <item m="1" x="220"/>
        <item m="1" x="166"/>
        <item m="1" x="237"/>
        <item m="1" x="154"/>
        <item m="1" x="131"/>
        <item m="1" x="205"/>
        <item m="1" x="191"/>
        <item m="1" x="143"/>
        <item m="1" x="197"/>
        <item m="1" x="221"/>
        <item m="1" x="183"/>
        <item m="1" x="240"/>
        <item m="1" x="202"/>
        <item m="1" x="152"/>
        <item m="1" x="134"/>
        <item m="1" x="234"/>
        <item m="1" x="185"/>
        <item m="1" x="125"/>
        <item m="1" x="144"/>
        <item m="1" x="157"/>
        <item m="1" x="195"/>
        <item m="1" x="217"/>
        <item m="1" x="238"/>
        <item m="1" x="207"/>
        <item m="1" x="180"/>
        <item m="1" x="235"/>
        <item m="1" x="242"/>
        <item m="1" x="162"/>
        <item m="1" x="179"/>
        <item m="1" x="231"/>
        <item m="1" x="158"/>
        <item m="1" x="164"/>
        <item m="1" x="208"/>
        <item m="1" x="222"/>
        <item m="1" x="226"/>
        <item m="1" x="223"/>
        <item m="1" x="243"/>
        <item m="1" x="218"/>
        <item m="1" x="175"/>
        <item m="1" x="181"/>
        <item m="1" x="159"/>
        <item m="1" x="225"/>
        <item m="1" x="186"/>
        <item m="1" x="176"/>
        <item m="1" x="170"/>
        <item m="1" x="247"/>
        <item m="1" x="196"/>
        <item m="1" x="126"/>
        <item m="1" x="194"/>
        <item m="1" x="147"/>
        <item m="1" x="190"/>
        <item m="1" x="199"/>
        <item m="1" x="177"/>
        <item m="1" x="244"/>
        <item m="1" x="137"/>
        <item m="1" x="150"/>
        <item m="1" x="228"/>
        <item m="1" x="214"/>
        <item m="1" x="160"/>
        <item m="1" x="167"/>
        <item m="1" x="173"/>
        <item m="1" x="172"/>
        <item m="1" x="246"/>
        <item m="1" x="209"/>
        <item m="1" x="206"/>
        <item m="1" x="155"/>
        <item m="1" x="182"/>
        <item m="1" x="215"/>
        <item m="1" x="174"/>
        <item m="1" x="127"/>
        <item m="1" x="168"/>
        <item m="1" x="135"/>
        <item m="1" x="236"/>
        <item m="1" x="212"/>
        <item m="1" x="145"/>
        <item m="1" x="248"/>
        <item m="1" x="200"/>
        <item m="1" x="151"/>
        <item m="1" x="187"/>
        <item m="1" x="224"/>
        <item m="1" x="210"/>
        <item m="1" x="139"/>
        <item m="1" x="129"/>
        <item m="1" x="249"/>
        <item m="1" x="229"/>
        <item m="1" x="140"/>
        <item m="1" x="216"/>
        <item m="1" x="192"/>
        <item m="1" x="161"/>
        <item m="1" x="201"/>
        <item m="1" x="141"/>
        <item m="1" x="163"/>
        <item m="1" x="184"/>
        <item m="1" x="219"/>
        <item m="1" x="203"/>
        <item m="1" x="171"/>
        <item m="1" x="136"/>
        <item m="1" x="193"/>
        <item m="1" x="213"/>
        <item m="1" x="232"/>
        <item m="1" x="188"/>
        <item m="1" x="142"/>
        <item m="1" x="198"/>
        <item m="1" x="16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t="default"/>
      </items>
    </pivotField>
    <pivotField axis="axisCol" showAll="0">
      <items count="3">
        <item x="1"/>
        <item x="0"/>
        <item t="default"/>
      </items>
    </pivotField>
    <pivotField dataField="1" showAll="0"/>
  </pivotFields>
  <rowFields count="1">
    <field x="0"/>
  </rowFields>
  <rowItems count="126"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 t="grand">
      <x/>
    </i>
  </rowItems>
  <colFields count="1">
    <field x="1"/>
  </colFields>
  <colItems count="3">
    <i>
      <x/>
    </i>
    <i>
      <x v="1"/>
    </i>
    <i t="grand">
      <x/>
    </i>
  </colItems>
  <dataFields count="1">
    <dataField name="Suma de CuentaDeCampo2" fld="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 dinámica3" cacheId="82" applyNumberFormats="0" applyBorderFormats="0" applyFontFormats="0" applyPatternFormats="0" applyAlignmentFormats="0" applyWidthHeightFormats="1" dataCaption="Valores" updatedVersion="6" minRefreshableVersion="3" useAutoFormatting="1" itemPrintTitles="1" createdVersion="4" indent="0" outline="1" outlineData="1" multipleFieldFilters="0">
  <location ref="AC3:BB139" firstHeaderRow="1" firstDataRow="2" firstDataCol="1"/>
  <pivotFields count="4">
    <pivotField axis="axisRow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axis="axisRow" showAll="0">
      <items count="1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t="default"/>
      </items>
    </pivotField>
    <pivotField axis="axisCol" showAll="0">
      <items count="27">
        <item x="0"/>
        <item x="5"/>
        <item x="14"/>
        <item x="6"/>
        <item x="7"/>
        <item x="17"/>
        <item x="8"/>
        <item x="9"/>
        <item x="10"/>
        <item x="15"/>
        <item x="18"/>
        <item x="19"/>
        <item x="1"/>
        <item x="11"/>
        <item x="2"/>
        <item x="3"/>
        <item x="4"/>
        <item x="16"/>
        <item x="12"/>
        <item x="22"/>
        <item x="20"/>
        <item x="13"/>
        <item h="1" m="1" x="25"/>
        <item x="21"/>
        <item x="23"/>
        <item h="1" x="24"/>
        <item t="default"/>
      </items>
    </pivotField>
    <pivotField dataField="1" showAll="0"/>
  </pivotFields>
  <rowFields count="2">
    <field x="0"/>
    <field x="1"/>
  </rowFields>
  <rowItems count="135">
    <i>
      <x/>
    </i>
    <i r="1">
      <x/>
    </i>
    <i r="1">
      <x v="1"/>
    </i>
    <i r="1">
      <x v="2"/>
    </i>
    <i r="1">
      <x v="3"/>
    </i>
    <i r="1">
      <x v="4"/>
    </i>
    <i r="1">
      <x v="5"/>
    </i>
    <i>
      <x v="1"/>
    </i>
    <i r="1">
      <x v="6"/>
    </i>
    <i r="1">
      <x v="7"/>
    </i>
    <i r="1">
      <x v="8"/>
    </i>
    <i r="1">
      <x v="9"/>
    </i>
    <i r="1">
      <x v="10"/>
    </i>
    <i r="1">
      <x v="11"/>
    </i>
    <i>
      <x v="2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>
      <x v="3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>
      <x v="4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>
      <x v="5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>
      <x v="6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>
      <x v="7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>
      <x v="8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t="grand">
      <x/>
    </i>
  </rowItems>
  <colFields count="1">
    <field x="2"/>
  </colFields>
  <col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3"/>
    </i>
    <i>
      <x v="24"/>
    </i>
    <i t="grand">
      <x/>
    </i>
  </colItems>
  <dataFields count="1">
    <dataField name="Suma de CuentaDeCampo6" fld="3" baseField="0" baseItem="0"/>
  </dataFields>
  <formats count="30">
    <format dxfId="30">
      <pivotArea collapsedLevelsAreSubtotals="1" fieldPosition="0">
        <references count="2">
          <reference field="0" count="1">
            <x v="0"/>
          </reference>
          <reference field="2" count="0" selected="0"/>
        </references>
      </pivotArea>
    </format>
    <format dxfId="29">
      <pivotArea collapsedLevelsAreSubtotals="1" fieldPosition="0">
        <references count="2">
          <reference field="0" count="1">
            <x v="1"/>
          </reference>
          <reference field="2" count="0" selected="0"/>
        </references>
      </pivotArea>
    </format>
    <format dxfId="28">
      <pivotArea collapsedLevelsAreSubtotals="1" fieldPosition="0">
        <references count="2">
          <reference field="0" count="1">
            <x v="2"/>
          </reference>
          <reference field="2" count="0" selected="0"/>
        </references>
      </pivotArea>
    </format>
    <format dxfId="27">
      <pivotArea collapsedLevelsAreSubtotals="1" fieldPosition="0">
        <references count="2">
          <reference field="0" count="1">
            <x v="3"/>
          </reference>
          <reference field="2" count="0" selected="0"/>
        </references>
      </pivotArea>
    </format>
    <format dxfId="26">
      <pivotArea collapsedLevelsAreSubtotals="1" fieldPosition="0">
        <references count="2">
          <reference field="0" count="1">
            <x v="4"/>
          </reference>
          <reference field="2" count="0" selected="0"/>
        </references>
      </pivotArea>
    </format>
    <format dxfId="25">
      <pivotArea collapsedLevelsAreSubtotals="1" fieldPosition="0">
        <references count="2">
          <reference field="0" count="1">
            <x v="5"/>
          </reference>
          <reference field="2" count="0" selected="0"/>
        </references>
      </pivotArea>
    </format>
    <format dxfId="24">
      <pivotArea collapsedLevelsAreSubtotals="1" fieldPosition="0">
        <references count="2">
          <reference field="0" count="1">
            <x v="6"/>
          </reference>
          <reference field="2" count="0" selected="0"/>
        </references>
      </pivotArea>
    </format>
    <format dxfId="23">
      <pivotArea collapsedLevelsAreSubtotals="1" fieldPosition="0">
        <references count="2">
          <reference field="0" count="1">
            <x v="7"/>
          </reference>
          <reference field="2" count="0" selected="0"/>
        </references>
      </pivotArea>
    </format>
    <format dxfId="22">
      <pivotArea collapsedLevelsAreSubtotals="1" fieldPosition="0">
        <references count="2">
          <reference field="0" count="1">
            <x v="8"/>
          </reference>
          <reference field="2" count="0" selected="0"/>
        </references>
      </pivotArea>
    </format>
    <format dxfId="21">
      <pivotArea dataOnly="0" labelOnly="1" fieldPosition="0">
        <references count="1">
          <reference field="2" count="0"/>
        </references>
      </pivotArea>
    </format>
    <format dxfId="20">
      <pivotArea collapsedLevelsAreSubtotals="1" fieldPosition="0">
        <references count="2">
          <reference field="0" count="1">
            <x v="0"/>
          </reference>
          <reference field="2" count="0" selected="0"/>
        </references>
      </pivotArea>
    </format>
    <format dxfId="19">
      <pivotArea collapsedLevelsAreSubtotals="1" fieldPosition="0">
        <references count="2">
          <reference field="0" count="1">
            <x v="1"/>
          </reference>
          <reference field="2" count="0" selected="0"/>
        </references>
      </pivotArea>
    </format>
    <format dxfId="18">
      <pivotArea collapsedLevelsAreSubtotals="1" fieldPosition="0">
        <references count="2">
          <reference field="0" count="1">
            <x v="2"/>
          </reference>
          <reference field="2" count="0" selected="0"/>
        </references>
      </pivotArea>
    </format>
    <format dxfId="17">
      <pivotArea collapsedLevelsAreSubtotals="1" fieldPosition="0">
        <references count="2">
          <reference field="0" count="1">
            <x v="3"/>
          </reference>
          <reference field="2" count="0" selected="0"/>
        </references>
      </pivotArea>
    </format>
    <format dxfId="16">
      <pivotArea collapsedLevelsAreSubtotals="1" fieldPosition="0">
        <references count="2">
          <reference field="0" count="1">
            <x v="4"/>
          </reference>
          <reference field="2" count="0" selected="0"/>
        </references>
      </pivotArea>
    </format>
    <format dxfId="15">
      <pivotArea collapsedLevelsAreSubtotals="1" fieldPosition="0">
        <references count="2">
          <reference field="0" count="1">
            <x v="5"/>
          </reference>
          <reference field="2" count="0" selected="0"/>
        </references>
      </pivotArea>
    </format>
    <format dxfId="14">
      <pivotArea collapsedLevelsAreSubtotals="1" fieldPosition="0">
        <references count="2">
          <reference field="0" count="1">
            <x v="6"/>
          </reference>
          <reference field="2" count="0" selected="0"/>
        </references>
      </pivotArea>
    </format>
    <format dxfId="13">
      <pivotArea collapsedLevelsAreSubtotals="1" fieldPosition="0">
        <references count="2">
          <reference field="0" count="1">
            <x v="7"/>
          </reference>
          <reference field="2" count="0" selected="0"/>
        </references>
      </pivotArea>
    </format>
    <format dxfId="12">
      <pivotArea collapsedLevelsAreSubtotals="1" fieldPosition="0">
        <references count="2">
          <reference field="0" count="1">
            <x v="8"/>
          </reference>
          <reference field="2" count="0" selected="0"/>
        </references>
      </pivotArea>
    </format>
    <format dxfId="11">
      <pivotArea dataOnly="0" labelOnly="1" fieldPosition="0">
        <references count="1">
          <reference field="2" count="0"/>
        </references>
      </pivotArea>
    </format>
    <format dxfId="10">
      <pivotArea type="all" dataOnly="0" outline="0" fieldPosition="0"/>
    </format>
    <format dxfId="9">
      <pivotArea outline="0" collapsedLevelsAreSubtotals="1" fieldPosition="0"/>
    </format>
    <format dxfId="8">
      <pivotArea type="origin" dataOnly="0" labelOnly="1" outline="0" fieldPosition="0"/>
    </format>
    <format dxfId="7">
      <pivotArea field="2" type="button" dataOnly="0" labelOnly="1" outline="0" axis="axisCol" fieldPosition="0"/>
    </format>
    <format dxfId="6">
      <pivotArea type="topRight" dataOnly="0" labelOnly="1" outline="0" fieldPosition="0"/>
    </format>
    <format dxfId="5">
      <pivotArea field="0" type="button" dataOnly="0" labelOnly="1" outline="0" axis="axisRow" fieldPosition="0"/>
    </format>
    <format dxfId="4">
      <pivotArea dataOnly="0" labelOnly="1" fieldPosition="0">
        <references count="1">
          <reference field="0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3">
      <pivotArea dataOnly="0" labelOnly="1" grandRow="1" outline="0" fieldPosition="0"/>
    </format>
    <format dxfId="2">
      <pivotArea dataOnly="0" labelOnly="1" fieldPosition="0">
        <references count="1">
          <reference field="2" count="0"/>
        </references>
      </pivotArea>
    </format>
    <format dxfId="1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a dinámica2" cacheId="84" applyNumberFormats="0" applyBorderFormats="0" applyFontFormats="0" applyPatternFormats="0" applyAlignmentFormats="0" applyWidthHeightFormats="1" dataCaption="Valores" updatedVersion="6" minRefreshableVersion="3" useAutoFormatting="1" itemPrintTitles="1" createdVersion="4" indent="0" outline="1" outlineData="1" multipleFieldFilters="0">
  <location ref="I3:W130" firstHeaderRow="1" firstDataRow="2" firstDataCol="1"/>
  <pivotFields count="3">
    <pivotField axis="axisRow" showAll="0">
      <items count="251">
        <item m="1" x="189"/>
        <item m="1" x="156"/>
        <item m="1" x="241"/>
        <item m="1" x="178"/>
        <item m="1" x="230"/>
        <item m="1" x="239"/>
        <item m="1" x="128"/>
        <item m="1" x="132"/>
        <item m="1" x="138"/>
        <item m="1" x="146"/>
        <item m="1" x="148"/>
        <item m="1" x="153"/>
        <item m="1" x="211"/>
        <item m="1" x="227"/>
        <item m="1" x="245"/>
        <item m="1" x="130"/>
        <item m="1" x="133"/>
        <item m="1" x="169"/>
        <item m="1" x="233"/>
        <item m="1" x="149"/>
        <item m="1" x="204"/>
        <item m="1" x="220"/>
        <item m="1" x="166"/>
        <item m="1" x="237"/>
        <item m="1" x="154"/>
        <item m="1" x="131"/>
        <item m="1" x="205"/>
        <item m="1" x="191"/>
        <item m="1" x="143"/>
        <item m="1" x="197"/>
        <item m="1" x="221"/>
        <item m="1" x="183"/>
        <item m="1" x="240"/>
        <item m="1" x="202"/>
        <item m="1" x="152"/>
        <item m="1" x="134"/>
        <item m="1" x="234"/>
        <item m="1" x="185"/>
        <item m="1" x="125"/>
        <item m="1" x="144"/>
        <item m="1" x="157"/>
        <item m="1" x="195"/>
        <item m="1" x="217"/>
        <item m="1" x="238"/>
        <item m="1" x="207"/>
        <item m="1" x="180"/>
        <item m="1" x="235"/>
        <item m="1" x="242"/>
        <item m="1" x="162"/>
        <item m="1" x="179"/>
        <item m="1" x="231"/>
        <item m="1" x="158"/>
        <item m="1" x="164"/>
        <item m="1" x="208"/>
        <item m="1" x="222"/>
        <item m="1" x="226"/>
        <item m="1" x="223"/>
        <item m="1" x="243"/>
        <item m="1" x="218"/>
        <item m="1" x="175"/>
        <item m="1" x="181"/>
        <item m="1" x="159"/>
        <item m="1" x="225"/>
        <item m="1" x="186"/>
        <item m="1" x="176"/>
        <item m="1" x="170"/>
        <item m="1" x="247"/>
        <item m="1" x="196"/>
        <item m="1" x="126"/>
        <item m="1" x="194"/>
        <item m="1" x="147"/>
        <item m="1" x="190"/>
        <item m="1" x="199"/>
        <item m="1" x="177"/>
        <item m="1" x="244"/>
        <item m="1" x="137"/>
        <item m="1" x="150"/>
        <item m="1" x="228"/>
        <item m="1" x="214"/>
        <item m="1" x="160"/>
        <item m="1" x="167"/>
        <item m="1" x="173"/>
        <item m="1" x="172"/>
        <item m="1" x="246"/>
        <item m="1" x="209"/>
        <item m="1" x="206"/>
        <item m="1" x="155"/>
        <item m="1" x="182"/>
        <item m="1" x="215"/>
        <item m="1" x="174"/>
        <item m="1" x="127"/>
        <item m="1" x="168"/>
        <item m="1" x="135"/>
        <item m="1" x="236"/>
        <item m="1" x="212"/>
        <item m="1" x="145"/>
        <item m="1" x="248"/>
        <item m="1" x="200"/>
        <item m="1" x="151"/>
        <item m="1" x="187"/>
        <item m="1" x="224"/>
        <item m="1" x="210"/>
        <item m="1" x="139"/>
        <item m="1" x="129"/>
        <item m="1" x="249"/>
        <item m="1" x="229"/>
        <item m="1" x="140"/>
        <item m="1" x="216"/>
        <item m="1" x="192"/>
        <item m="1" x="161"/>
        <item m="1" x="201"/>
        <item m="1" x="141"/>
        <item m="1" x="163"/>
        <item m="1" x="184"/>
        <item m="1" x="219"/>
        <item m="1" x="203"/>
        <item m="1" x="171"/>
        <item m="1" x="136"/>
        <item m="1" x="193"/>
        <item m="1" x="213"/>
        <item m="1" x="232"/>
        <item m="1" x="188"/>
        <item m="1" x="142"/>
        <item m="1" x="198"/>
        <item m="1" x="16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t="default"/>
      </items>
    </pivotField>
    <pivotField axis="axisCol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dataField="1" showAll="0"/>
  </pivotFields>
  <rowFields count="1">
    <field x="0"/>
  </rowFields>
  <rowItems count="126"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 t="grand">
      <x/>
    </i>
  </rowItems>
  <colFields count="1">
    <field x="1"/>
  </colFields>
  <col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dataFields count="1">
    <dataField name="Suma de CuentaDeCampo6" fld="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a dinámica6" cacheId="85" applyNumberFormats="0" applyBorderFormats="0" applyFontFormats="0" applyPatternFormats="0" applyAlignmentFormats="0" applyWidthHeightFormats="1" dataCaption="Valores" updatedVersion="6" minRefreshableVersion="3" useAutoFormatting="1" itemPrintTitles="1" createdVersion="4" indent="0" outline="1" outlineData="1" multipleFieldFilters="0">
  <location ref="BQ3:CE130" firstHeaderRow="1" firstDataRow="2" firstDataCol="1"/>
  <pivotFields count="3">
    <pivotField axis="axisRow" showAll="0">
      <items count="251">
        <item m="1" x="189"/>
        <item m="1" x="156"/>
        <item m="1" x="241"/>
        <item m="1" x="178"/>
        <item m="1" x="230"/>
        <item m="1" x="239"/>
        <item m="1" x="128"/>
        <item m="1" x="132"/>
        <item m="1" x="138"/>
        <item m="1" x="146"/>
        <item m="1" x="148"/>
        <item m="1" x="153"/>
        <item m="1" x="211"/>
        <item m="1" x="227"/>
        <item m="1" x="245"/>
        <item m="1" x="130"/>
        <item m="1" x="133"/>
        <item m="1" x="169"/>
        <item m="1" x="233"/>
        <item m="1" x="149"/>
        <item m="1" x="204"/>
        <item m="1" x="220"/>
        <item m="1" x="166"/>
        <item m="1" x="237"/>
        <item m="1" x="154"/>
        <item m="1" x="131"/>
        <item m="1" x="205"/>
        <item m="1" x="191"/>
        <item m="1" x="143"/>
        <item m="1" x="197"/>
        <item m="1" x="221"/>
        <item m="1" x="183"/>
        <item m="1" x="240"/>
        <item m="1" x="202"/>
        <item m="1" x="152"/>
        <item m="1" x="134"/>
        <item m="1" x="234"/>
        <item m="1" x="185"/>
        <item m="1" x="125"/>
        <item m="1" x="144"/>
        <item m="1" x="157"/>
        <item m="1" x="195"/>
        <item m="1" x="217"/>
        <item m="1" x="238"/>
        <item m="1" x="207"/>
        <item m="1" x="180"/>
        <item m="1" x="235"/>
        <item m="1" x="242"/>
        <item m="1" x="162"/>
        <item m="1" x="179"/>
        <item m="1" x="231"/>
        <item m="1" x="158"/>
        <item m="1" x="164"/>
        <item m="1" x="208"/>
        <item m="1" x="222"/>
        <item m="1" x="226"/>
        <item m="1" x="223"/>
        <item m="1" x="243"/>
        <item m="1" x="218"/>
        <item m="1" x="175"/>
        <item m="1" x="181"/>
        <item m="1" x="159"/>
        <item m="1" x="225"/>
        <item m="1" x="186"/>
        <item m="1" x="176"/>
        <item m="1" x="170"/>
        <item m="1" x="247"/>
        <item m="1" x="196"/>
        <item m="1" x="126"/>
        <item m="1" x="194"/>
        <item m="1" x="147"/>
        <item m="1" x="190"/>
        <item m="1" x="199"/>
        <item m="1" x="177"/>
        <item m="1" x="244"/>
        <item m="1" x="137"/>
        <item m="1" x="150"/>
        <item m="1" x="228"/>
        <item m="1" x="214"/>
        <item m="1" x="160"/>
        <item m="1" x="167"/>
        <item m="1" x="173"/>
        <item m="1" x="172"/>
        <item m="1" x="246"/>
        <item m="1" x="209"/>
        <item m="1" x="206"/>
        <item m="1" x="155"/>
        <item m="1" x="182"/>
        <item m="1" x="215"/>
        <item m="1" x="174"/>
        <item m="1" x="127"/>
        <item m="1" x="168"/>
        <item m="1" x="135"/>
        <item m="1" x="236"/>
        <item m="1" x="212"/>
        <item m="1" x="145"/>
        <item m="1" x="248"/>
        <item m="1" x="200"/>
        <item m="1" x="151"/>
        <item m="1" x="187"/>
        <item m="1" x="224"/>
        <item m="1" x="210"/>
        <item m="1" x="139"/>
        <item m="1" x="129"/>
        <item m="1" x="249"/>
        <item m="1" x="229"/>
        <item m="1" x="140"/>
        <item m="1" x="216"/>
        <item m="1" x="192"/>
        <item m="1" x="161"/>
        <item m="1" x="201"/>
        <item m="1" x="141"/>
        <item m="1" x="163"/>
        <item m="1" x="184"/>
        <item m="1" x="219"/>
        <item m="1" x="203"/>
        <item m="1" x="171"/>
        <item m="1" x="136"/>
        <item m="1" x="193"/>
        <item m="1" x="213"/>
        <item m="1" x="232"/>
        <item m="1" x="188"/>
        <item m="1" x="142"/>
        <item m="1" x="198"/>
        <item m="1" x="16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t="default"/>
      </items>
    </pivotField>
    <pivotField axis="axisCol" showAll="0" defaultSubtota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</items>
    </pivotField>
    <pivotField dataField="1" showAll="0"/>
  </pivotFields>
  <rowFields count="1">
    <field x="0"/>
  </rowFields>
  <rowItems count="126"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 t="grand">
      <x/>
    </i>
  </rowItems>
  <colFields count="1">
    <field x="1"/>
  </colFields>
  <col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dataFields count="1">
    <dataField name="Suma de CuentaDeCampo2" fld="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a dinámica1" cacheId="81" applyNumberFormats="0" applyBorderFormats="0" applyFontFormats="0" applyPatternFormats="0" applyAlignmentFormats="0" applyWidthHeightFormats="1" dataCaption="Valores" updatedVersion="6" minRefreshableVersion="3" useAutoFormatting="1" itemPrintTitles="1" createdVersion="4" indent="0" outline="1" outlineData="1" multipleFieldFilters="0">
  <location ref="A3:D130" firstHeaderRow="1" firstDataRow="2" firstDataCol="1"/>
  <pivotFields count="5">
    <pivotField axis="axisRow" showAll="0">
      <items count="1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t="default"/>
      </items>
    </pivotField>
    <pivotField showAll="0">
      <items count="5">
        <item x="3"/>
        <item x="0"/>
        <item x="1"/>
        <item x="2"/>
        <item t="default"/>
      </items>
    </pivotField>
    <pivotField showAll="0">
      <items count="3">
        <item x="1"/>
        <item x="0"/>
        <item t="default"/>
      </items>
    </pivotField>
    <pivotField axis="axisCol" showAll="0">
      <items count="3">
        <item x="1"/>
        <item x="0"/>
        <item t="default"/>
      </items>
    </pivotField>
    <pivotField dataField="1" showAll="0"/>
  </pivotFields>
  <rowFields count="1">
    <field x="0"/>
  </rowFields>
  <rowItems count="1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 t="grand">
      <x/>
    </i>
  </rowItems>
  <colFields count="1">
    <field x="3"/>
  </colFields>
  <colItems count="3">
    <i>
      <x/>
    </i>
    <i>
      <x v="1"/>
    </i>
    <i t="grand">
      <x/>
    </i>
  </colItems>
  <dataFields count="1">
    <dataField name="Suma de CuentaDeCampo6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7"/>
  <sheetViews>
    <sheetView workbookViewId="0">
      <selection activeCell="L3" sqref="L3:M3"/>
    </sheetView>
  </sheetViews>
  <sheetFormatPr baseColWidth="10" defaultRowHeight="12.75"/>
  <cols>
    <col min="1" max="1" width="11.42578125" style="212"/>
    <col min="3" max="3" width="12.5703125" customWidth="1"/>
    <col min="13" max="13" width="14.140625" bestFit="1" customWidth="1"/>
  </cols>
  <sheetData>
    <row r="1" spans="1:13" s="343" customFormat="1">
      <c r="D1" s="603">
        <v>2016</v>
      </c>
      <c r="E1" s="603">
        <v>2017</v>
      </c>
      <c r="F1" s="603">
        <v>2018</v>
      </c>
      <c r="G1" s="603">
        <v>2019</v>
      </c>
      <c r="H1" s="603">
        <v>2020</v>
      </c>
    </row>
    <row r="2" spans="1:13" ht="24" customHeight="1">
      <c r="A2" s="241" t="s">
        <v>476</v>
      </c>
      <c r="B2" s="242" t="s">
        <v>603</v>
      </c>
      <c r="C2" s="242" t="s">
        <v>604</v>
      </c>
      <c r="D2" s="242">
        <f>SUM(D3:D127)</f>
        <v>6534857</v>
      </c>
      <c r="E2" s="242">
        <f>SUM(E3:E127)</f>
        <v>6613118</v>
      </c>
      <c r="F2" s="242">
        <f>SUM(F3:F127)</f>
        <v>6691030</v>
      </c>
      <c r="G2" s="242">
        <f>SUM(G3:G127)</f>
        <v>6768388</v>
      </c>
      <c r="H2" s="242">
        <f>SUM(H3:H127)</f>
        <v>6845093</v>
      </c>
    </row>
    <row r="3" spans="1:13" ht="15">
      <c r="A3" s="243">
        <v>1</v>
      </c>
      <c r="B3" s="212" t="s">
        <v>605</v>
      </c>
      <c r="C3" s="212" t="s">
        <v>455</v>
      </c>
      <c r="D3" s="212">
        <v>2486723</v>
      </c>
      <c r="E3" s="202">
        <v>2508452</v>
      </c>
      <c r="F3" s="202">
        <v>2529403</v>
      </c>
      <c r="G3" s="202">
        <v>2549537</v>
      </c>
      <c r="H3" s="202">
        <v>2569007</v>
      </c>
      <c r="L3" s="676" t="s">
        <v>1056</v>
      </c>
      <c r="M3" s="675">
        <v>6691030</v>
      </c>
    </row>
    <row r="4" spans="1:13" ht="15">
      <c r="A4" s="244">
        <v>2</v>
      </c>
      <c r="B4" s="212" t="s">
        <v>606</v>
      </c>
      <c r="C4" s="212" t="s">
        <v>386</v>
      </c>
      <c r="D4" s="212">
        <v>19195</v>
      </c>
      <c r="E4" s="202">
        <v>19096</v>
      </c>
      <c r="F4" s="202">
        <v>18991</v>
      </c>
      <c r="G4" s="202">
        <v>18882</v>
      </c>
      <c r="H4" s="202">
        <v>18779</v>
      </c>
    </row>
    <row r="5" spans="1:13" ht="15">
      <c r="A5" s="244">
        <v>4</v>
      </c>
      <c r="B5" s="212" t="s">
        <v>607</v>
      </c>
      <c r="C5" s="212" t="s">
        <v>406</v>
      </c>
      <c r="D5" s="212">
        <v>2075</v>
      </c>
      <c r="E5" s="202">
        <v>2019</v>
      </c>
      <c r="F5" s="202">
        <v>1971</v>
      </c>
      <c r="G5" s="202">
        <v>1918</v>
      </c>
      <c r="H5" s="202">
        <v>1870</v>
      </c>
    </row>
    <row r="6" spans="1:13" ht="15">
      <c r="A6" s="244">
        <v>21</v>
      </c>
      <c r="B6" s="212" t="s">
        <v>608</v>
      </c>
      <c r="C6" s="212" t="s">
        <v>385</v>
      </c>
      <c r="D6" s="212">
        <v>3435</v>
      </c>
      <c r="E6" s="202">
        <v>3393</v>
      </c>
      <c r="F6" s="202">
        <v>3361</v>
      </c>
      <c r="G6" s="202">
        <v>3307</v>
      </c>
      <c r="H6" s="202">
        <v>3278</v>
      </c>
    </row>
    <row r="7" spans="1:13" ht="15">
      <c r="A7" s="244">
        <v>30</v>
      </c>
      <c r="B7" s="212" t="s">
        <v>609</v>
      </c>
      <c r="C7" s="212" t="s">
        <v>362</v>
      </c>
      <c r="D7" s="212">
        <v>29770</v>
      </c>
      <c r="E7" s="202">
        <v>29980</v>
      </c>
      <c r="F7" s="202">
        <v>30181</v>
      </c>
      <c r="G7" s="202">
        <v>30376</v>
      </c>
      <c r="H7" s="202">
        <v>30561</v>
      </c>
    </row>
    <row r="8" spans="1:13" ht="15">
      <c r="A8" s="244">
        <v>31</v>
      </c>
      <c r="B8" s="212" t="s">
        <v>610</v>
      </c>
      <c r="C8" s="212" t="s">
        <v>432</v>
      </c>
      <c r="D8" s="212">
        <v>22253</v>
      </c>
      <c r="E8" s="202">
        <v>22414</v>
      </c>
      <c r="F8" s="202">
        <v>22567</v>
      </c>
      <c r="G8" s="202">
        <v>22714</v>
      </c>
      <c r="H8" s="202">
        <v>22860</v>
      </c>
    </row>
    <row r="9" spans="1:13" ht="15">
      <c r="A9" s="244">
        <v>34</v>
      </c>
      <c r="B9" s="212" t="s">
        <v>611</v>
      </c>
      <c r="C9" s="212" t="s">
        <v>361</v>
      </c>
      <c r="D9" s="212">
        <v>46221</v>
      </c>
      <c r="E9" s="202">
        <v>46621</v>
      </c>
      <c r="F9" s="202">
        <v>47003</v>
      </c>
      <c r="G9" s="202">
        <v>47384</v>
      </c>
      <c r="H9" s="202">
        <v>47747</v>
      </c>
    </row>
    <row r="10" spans="1:13" ht="15">
      <c r="A10" s="244">
        <v>36</v>
      </c>
      <c r="B10" s="212" t="s">
        <v>612</v>
      </c>
      <c r="C10" s="212" t="s">
        <v>360</v>
      </c>
      <c r="D10" s="212">
        <v>9082</v>
      </c>
      <c r="E10" s="202">
        <v>9216</v>
      </c>
      <c r="F10" s="202">
        <v>9353</v>
      </c>
      <c r="G10" s="202">
        <v>9492</v>
      </c>
      <c r="H10" s="202">
        <v>9631</v>
      </c>
    </row>
    <row r="11" spans="1:13" ht="15">
      <c r="A11" s="244">
        <v>38</v>
      </c>
      <c r="B11" s="212" t="s">
        <v>613</v>
      </c>
      <c r="C11" s="212" t="s">
        <v>423</v>
      </c>
      <c r="D11" s="212">
        <v>11240</v>
      </c>
      <c r="E11" s="202">
        <v>11139</v>
      </c>
      <c r="F11" s="202">
        <v>11040</v>
      </c>
      <c r="G11" s="202">
        <v>10932</v>
      </c>
      <c r="H11" s="202">
        <v>10832</v>
      </c>
    </row>
    <row r="12" spans="1:13" ht="15">
      <c r="A12" s="244">
        <v>40</v>
      </c>
      <c r="B12" s="212" t="s">
        <v>614</v>
      </c>
      <c r="C12" s="212" t="s">
        <v>431</v>
      </c>
      <c r="D12" s="212">
        <v>17304</v>
      </c>
      <c r="E12" s="202">
        <v>17521</v>
      </c>
      <c r="F12" s="202">
        <v>17737</v>
      </c>
      <c r="G12" s="202">
        <v>17962</v>
      </c>
      <c r="H12" s="202">
        <v>18166</v>
      </c>
    </row>
    <row r="13" spans="1:13" ht="15">
      <c r="A13" s="244">
        <v>42</v>
      </c>
      <c r="B13" s="212" t="s">
        <v>615</v>
      </c>
      <c r="C13" s="212" t="s">
        <v>616</v>
      </c>
      <c r="D13" s="212">
        <v>24724</v>
      </c>
      <c r="E13" s="202">
        <v>24905</v>
      </c>
      <c r="F13" s="202">
        <v>25067</v>
      </c>
      <c r="G13" s="202">
        <v>25239</v>
      </c>
      <c r="H13" s="202">
        <v>25395</v>
      </c>
    </row>
    <row r="14" spans="1:13" ht="15">
      <c r="A14" s="244">
        <v>44</v>
      </c>
      <c r="B14" s="212" t="s">
        <v>617</v>
      </c>
      <c r="C14" s="212" t="s">
        <v>404</v>
      </c>
      <c r="D14" s="212">
        <v>7580</v>
      </c>
      <c r="E14" s="202">
        <v>7591</v>
      </c>
      <c r="F14" s="202">
        <v>7601</v>
      </c>
      <c r="G14" s="202">
        <v>7610</v>
      </c>
      <c r="H14" s="202">
        <v>7619</v>
      </c>
    </row>
    <row r="15" spans="1:13" ht="15">
      <c r="A15" s="244">
        <v>45</v>
      </c>
      <c r="B15" s="212" t="s">
        <v>618</v>
      </c>
      <c r="C15" s="212" t="s">
        <v>339</v>
      </c>
      <c r="D15" s="212">
        <v>183716</v>
      </c>
      <c r="E15" s="202">
        <v>189325</v>
      </c>
      <c r="F15" s="202">
        <v>195068</v>
      </c>
      <c r="G15" s="202">
        <v>200931</v>
      </c>
      <c r="H15" s="202">
        <v>206885</v>
      </c>
    </row>
    <row r="16" spans="1:13" ht="15">
      <c r="A16" s="244">
        <v>51</v>
      </c>
      <c r="B16" s="212" t="s">
        <v>619</v>
      </c>
      <c r="C16" s="212" t="s">
        <v>620</v>
      </c>
      <c r="D16" s="212">
        <v>41209</v>
      </c>
      <c r="E16" s="202">
        <v>42301</v>
      </c>
      <c r="F16" s="202">
        <v>43416</v>
      </c>
      <c r="G16" s="202">
        <v>44560</v>
      </c>
      <c r="H16" s="202">
        <v>45710</v>
      </c>
    </row>
    <row r="17" spans="1:8" ht="15">
      <c r="A17" s="244">
        <v>55</v>
      </c>
      <c r="B17" s="212" t="s">
        <v>621</v>
      </c>
      <c r="C17" s="212" t="s">
        <v>489</v>
      </c>
      <c r="D17" s="212">
        <v>8578</v>
      </c>
      <c r="E17" s="202">
        <v>8426</v>
      </c>
      <c r="F17" s="202">
        <v>8306</v>
      </c>
      <c r="G17" s="202">
        <v>8165</v>
      </c>
      <c r="H17" s="202">
        <v>8036</v>
      </c>
    </row>
    <row r="18" spans="1:8" ht="15">
      <c r="A18" s="244">
        <v>59</v>
      </c>
      <c r="B18" s="212" t="s">
        <v>622</v>
      </c>
      <c r="C18" s="212" t="s">
        <v>402</v>
      </c>
      <c r="D18" s="212">
        <v>4110</v>
      </c>
      <c r="E18" s="202">
        <v>4029</v>
      </c>
      <c r="F18" s="202">
        <v>3945</v>
      </c>
      <c r="G18" s="202">
        <v>3854</v>
      </c>
      <c r="H18" s="202">
        <v>3765</v>
      </c>
    </row>
    <row r="19" spans="1:8" ht="15">
      <c r="A19" s="244">
        <v>79</v>
      </c>
      <c r="B19" s="212" t="s">
        <v>623</v>
      </c>
      <c r="C19" s="212" t="s">
        <v>454</v>
      </c>
      <c r="D19" s="212">
        <v>50836</v>
      </c>
      <c r="E19" s="202">
        <v>51617</v>
      </c>
      <c r="F19" s="202">
        <v>52395</v>
      </c>
      <c r="G19" s="202">
        <v>53167</v>
      </c>
      <c r="H19" s="202">
        <v>53946</v>
      </c>
    </row>
    <row r="20" spans="1:8" ht="15">
      <c r="A20" s="244">
        <v>86</v>
      </c>
      <c r="B20" s="212" t="s">
        <v>624</v>
      </c>
      <c r="C20" s="212" t="s">
        <v>422</v>
      </c>
      <c r="D20" s="212">
        <v>6823</v>
      </c>
      <c r="E20" s="202">
        <v>6875</v>
      </c>
      <c r="F20" s="202">
        <v>6930</v>
      </c>
      <c r="G20" s="202">
        <v>6991</v>
      </c>
      <c r="H20" s="202">
        <v>7041</v>
      </c>
    </row>
    <row r="21" spans="1:8" ht="15">
      <c r="A21" s="244">
        <v>88</v>
      </c>
      <c r="B21" s="212" t="s">
        <v>625</v>
      </c>
      <c r="C21" s="212" t="s">
        <v>453</v>
      </c>
      <c r="D21" s="212">
        <v>464614</v>
      </c>
      <c r="E21" s="202">
        <v>473423</v>
      </c>
      <c r="F21" s="202">
        <v>482287</v>
      </c>
      <c r="G21" s="202">
        <v>491182</v>
      </c>
      <c r="H21" s="202">
        <v>500125</v>
      </c>
    </row>
    <row r="22" spans="1:8" ht="15">
      <c r="A22" s="244">
        <v>91</v>
      </c>
      <c r="B22" s="212" t="s">
        <v>626</v>
      </c>
      <c r="C22" s="212" t="s">
        <v>359</v>
      </c>
      <c r="D22" s="212">
        <v>9188</v>
      </c>
      <c r="E22" s="202">
        <v>9079</v>
      </c>
      <c r="F22" s="202">
        <v>8976</v>
      </c>
      <c r="G22" s="202">
        <v>8864</v>
      </c>
      <c r="H22" s="202">
        <v>8758</v>
      </c>
    </row>
    <row r="23" spans="1:8" ht="15">
      <c r="A23" s="244">
        <v>93</v>
      </c>
      <c r="B23" s="212" t="s">
        <v>627</v>
      </c>
      <c r="C23" s="212" t="s">
        <v>358</v>
      </c>
      <c r="D23" s="212">
        <v>17606</v>
      </c>
      <c r="E23" s="202">
        <v>17663</v>
      </c>
      <c r="F23" s="202">
        <v>17726</v>
      </c>
      <c r="G23" s="202">
        <v>17773</v>
      </c>
      <c r="H23" s="202">
        <v>17815</v>
      </c>
    </row>
    <row r="24" spans="1:8" ht="15">
      <c r="A24" s="244">
        <v>101</v>
      </c>
      <c r="B24" s="212" t="s">
        <v>628</v>
      </c>
      <c r="C24" s="212" t="s">
        <v>485</v>
      </c>
      <c r="D24" s="212">
        <v>26957</v>
      </c>
      <c r="E24" s="202">
        <v>26828</v>
      </c>
      <c r="F24" s="202">
        <v>26698</v>
      </c>
      <c r="G24" s="202">
        <v>26567</v>
      </c>
      <c r="H24" s="202">
        <v>26434</v>
      </c>
    </row>
    <row r="25" spans="1:8" ht="15">
      <c r="A25" s="244">
        <v>107</v>
      </c>
      <c r="B25" s="212" t="s">
        <v>629</v>
      </c>
      <c r="C25" s="212" t="s">
        <v>488</v>
      </c>
      <c r="D25" s="212">
        <v>8692</v>
      </c>
      <c r="E25" s="202">
        <v>8682</v>
      </c>
      <c r="F25" s="202">
        <v>8673</v>
      </c>
      <c r="G25" s="202">
        <v>8662</v>
      </c>
      <c r="H25" s="202">
        <v>8652</v>
      </c>
    </row>
    <row r="26" spans="1:8" ht="15">
      <c r="A26" s="244">
        <v>113</v>
      </c>
      <c r="B26" s="212" t="s">
        <v>630</v>
      </c>
      <c r="C26" s="212" t="s">
        <v>401</v>
      </c>
      <c r="D26" s="212">
        <v>6566</v>
      </c>
      <c r="E26" s="202">
        <v>6531</v>
      </c>
      <c r="F26" s="202">
        <v>6495</v>
      </c>
      <c r="G26" s="202">
        <v>6446</v>
      </c>
      <c r="H26" s="202">
        <v>6403</v>
      </c>
    </row>
    <row r="27" spans="1:8" ht="15">
      <c r="A27" s="244">
        <v>120</v>
      </c>
      <c r="B27" s="212" t="s">
        <v>631</v>
      </c>
      <c r="C27" s="212" t="s">
        <v>444</v>
      </c>
      <c r="D27" s="212">
        <v>38850</v>
      </c>
      <c r="E27" s="202">
        <v>39918</v>
      </c>
      <c r="F27" s="202">
        <v>41012</v>
      </c>
      <c r="G27" s="202">
        <v>42112</v>
      </c>
      <c r="H27" s="202">
        <v>43239</v>
      </c>
    </row>
    <row r="28" spans="1:8" ht="15">
      <c r="A28" s="244">
        <v>125</v>
      </c>
      <c r="B28" s="212" t="s">
        <v>632</v>
      </c>
      <c r="C28" s="212" t="s">
        <v>400</v>
      </c>
      <c r="D28" s="212">
        <v>8275</v>
      </c>
      <c r="E28" s="202">
        <v>8330</v>
      </c>
      <c r="F28" s="202">
        <v>8396</v>
      </c>
      <c r="G28" s="202">
        <v>8457</v>
      </c>
      <c r="H28" s="202">
        <v>8519</v>
      </c>
    </row>
    <row r="29" spans="1:8" ht="15">
      <c r="A29" s="244">
        <v>129</v>
      </c>
      <c r="B29" s="212" t="s">
        <v>633</v>
      </c>
      <c r="C29" s="212" t="s">
        <v>487</v>
      </c>
      <c r="D29" s="212">
        <v>78756</v>
      </c>
      <c r="E29" s="202">
        <v>79652</v>
      </c>
      <c r="F29" s="202">
        <v>80528</v>
      </c>
      <c r="G29" s="202">
        <v>81381</v>
      </c>
      <c r="H29" s="202">
        <v>82227</v>
      </c>
    </row>
    <row r="30" spans="1:8" ht="15">
      <c r="A30" s="244">
        <v>134</v>
      </c>
      <c r="B30" s="212" t="s">
        <v>634</v>
      </c>
      <c r="C30" s="212" t="s">
        <v>420</v>
      </c>
      <c r="D30" s="212">
        <v>9035</v>
      </c>
      <c r="E30" s="202">
        <v>8970</v>
      </c>
      <c r="F30" s="202">
        <v>8915</v>
      </c>
      <c r="G30" s="202">
        <v>8839</v>
      </c>
      <c r="H30" s="202">
        <v>8778</v>
      </c>
    </row>
    <row r="31" spans="1:8" ht="15">
      <c r="A31" s="244">
        <v>138</v>
      </c>
      <c r="B31" s="212" t="s">
        <v>635</v>
      </c>
      <c r="C31" s="212" t="s">
        <v>399</v>
      </c>
      <c r="D31" s="212">
        <v>16751</v>
      </c>
      <c r="E31" s="202">
        <v>16745</v>
      </c>
      <c r="F31" s="202">
        <v>16737</v>
      </c>
      <c r="G31" s="202">
        <v>16725</v>
      </c>
      <c r="H31" s="202">
        <v>16700</v>
      </c>
    </row>
    <row r="32" spans="1:8" ht="15">
      <c r="A32" s="244">
        <v>142</v>
      </c>
      <c r="B32" s="212" t="s">
        <v>636</v>
      </c>
      <c r="C32" s="212" t="s">
        <v>438</v>
      </c>
      <c r="D32" s="212">
        <v>4569</v>
      </c>
      <c r="E32" s="202">
        <v>4543</v>
      </c>
      <c r="F32" s="202">
        <v>4519</v>
      </c>
      <c r="G32" s="202">
        <v>4491</v>
      </c>
      <c r="H32" s="202">
        <v>4460</v>
      </c>
    </row>
    <row r="33" spans="1:8" ht="15">
      <c r="A33" s="244">
        <v>145</v>
      </c>
      <c r="B33" s="212" t="s">
        <v>637</v>
      </c>
      <c r="C33" s="212" t="s">
        <v>356</v>
      </c>
      <c r="D33" s="212">
        <v>5340</v>
      </c>
      <c r="E33" s="202">
        <v>5321</v>
      </c>
      <c r="F33" s="202">
        <v>5308</v>
      </c>
      <c r="G33" s="202">
        <v>5276</v>
      </c>
      <c r="H33" s="202">
        <v>5257</v>
      </c>
    </row>
    <row r="34" spans="1:8" ht="15">
      <c r="A34" s="244">
        <v>147</v>
      </c>
      <c r="B34" s="212" t="s">
        <v>638</v>
      </c>
      <c r="C34" s="212" t="s">
        <v>337</v>
      </c>
      <c r="D34" s="212">
        <v>57220</v>
      </c>
      <c r="E34" s="202">
        <v>58667</v>
      </c>
      <c r="F34" s="202">
        <v>60141</v>
      </c>
      <c r="G34" s="202">
        <v>61641</v>
      </c>
      <c r="H34" s="202">
        <v>63141</v>
      </c>
    </row>
    <row r="35" spans="1:8" ht="15">
      <c r="A35" s="244">
        <v>148</v>
      </c>
      <c r="B35" s="212" t="s">
        <v>639</v>
      </c>
      <c r="C35" s="212" t="s">
        <v>383</v>
      </c>
      <c r="D35" s="212">
        <v>47340</v>
      </c>
      <c r="E35" s="202">
        <v>47915</v>
      </c>
      <c r="F35" s="202">
        <v>48498</v>
      </c>
      <c r="G35" s="202">
        <v>49076</v>
      </c>
      <c r="H35" s="202">
        <v>49642</v>
      </c>
    </row>
    <row r="36" spans="1:8" ht="15">
      <c r="A36" s="244">
        <v>150</v>
      </c>
      <c r="B36" s="212" t="s">
        <v>640</v>
      </c>
      <c r="C36" s="212" t="s">
        <v>486</v>
      </c>
      <c r="D36" s="212">
        <v>3583</v>
      </c>
      <c r="E36" s="202">
        <v>3552</v>
      </c>
      <c r="F36" s="202">
        <v>3512</v>
      </c>
      <c r="G36" s="202">
        <v>3474</v>
      </c>
      <c r="H36" s="202">
        <v>3428</v>
      </c>
    </row>
    <row r="37" spans="1:8" ht="15">
      <c r="A37" s="244">
        <v>154</v>
      </c>
      <c r="B37" s="212" t="s">
        <v>641</v>
      </c>
      <c r="C37" s="212" t="s">
        <v>443</v>
      </c>
      <c r="D37" s="212">
        <v>114902</v>
      </c>
      <c r="E37" s="202">
        <v>117670</v>
      </c>
      <c r="F37" s="202">
        <v>120479</v>
      </c>
      <c r="G37" s="202">
        <v>123304</v>
      </c>
      <c r="H37" s="202">
        <v>126161</v>
      </c>
    </row>
    <row r="38" spans="1:8" ht="15">
      <c r="A38" s="244">
        <v>172</v>
      </c>
      <c r="B38" s="212" t="s">
        <v>642</v>
      </c>
      <c r="C38" s="212" t="s">
        <v>336</v>
      </c>
      <c r="D38" s="212">
        <v>78148</v>
      </c>
      <c r="E38" s="202">
        <v>80132</v>
      </c>
      <c r="F38" s="202">
        <v>82151</v>
      </c>
      <c r="G38" s="202">
        <v>84183</v>
      </c>
      <c r="H38" s="202">
        <v>86239</v>
      </c>
    </row>
    <row r="39" spans="1:8" ht="15">
      <c r="A39" s="244">
        <v>190</v>
      </c>
      <c r="B39" s="212" t="s">
        <v>643</v>
      </c>
      <c r="C39" s="212" t="s">
        <v>430</v>
      </c>
      <c r="D39" s="212">
        <v>8998</v>
      </c>
      <c r="E39" s="202">
        <v>8932</v>
      </c>
      <c r="F39" s="202">
        <v>8869</v>
      </c>
      <c r="G39" s="202">
        <v>8798</v>
      </c>
      <c r="H39" s="202">
        <v>8735</v>
      </c>
    </row>
    <row r="40" spans="1:8" ht="15">
      <c r="A40" s="244">
        <v>197</v>
      </c>
      <c r="B40" s="212" t="s">
        <v>644</v>
      </c>
      <c r="C40" s="212" t="s">
        <v>645</v>
      </c>
      <c r="D40" s="212">
        <v>14964</v>
      </c>
      <c r="E40" s="202">
        <v>14945</v>
      </c>
      <c r="F40" s="202">
        <v>14924</v>
      </c>
      <c r="G40" s="202">
        <v>14909</v>
      </c>
      <c r="H40" s="202">
        <v>14891</v>
      </c>
    </row>
    <row r="41" spans="1:8" ht="15">
      <c r="A41" s="244">
        <v>206</v>
      </c>
      <c r="B41" s="212" t="s">
        <v>646</v>
      </c>
      <c r="C41" s="212" t="s">
        <v>381</v>
      </c>
      <c r="D41" s="212">
        <v>3375</v>
      </c>
      <c r="E41" s="202">
        <v>3284</v>
      </c>
      <c r="F41" s="202">
        <v>3194</v>
      </c>
      <c r="G41" s="202">
        <v>3114</v>
      </c>
      <c r="H41" s="202">
        <v>3030</v>
      </c>
    </row>
    <row r="42" spans="1:8" ht="15">
      <c r="A42" s="244">
        <v>209</v>
      </c>
      <c r="B42" s="212" t="s">
        <v>647</v>
      </c>
      <c r="C42" s="212" t="s">
        <v>160</v>
      </c>
      <c r="D42" s="212">
        <v>20565</v>
      </c>
      <c r="E42" s="202">
        <v>20476</v>
      </c>
      <c r="F42" s="202">
        <v>20371</v>
      </c>
      <c r="G42" s="202">
        <v>20271</v>
      </c>
      <c r="H42" s="202">
        <v>20158</v>
      </c>
    </row>
    <row r="43" spans="1:8" ht="15">
      <c r="A43" s="244">
        <v>212</v>
      </c>
      <c r="B43" s="212" t="s">
        <v>648</v>
      </c>
      <c r="C43" s="212" t="s">
        <v>451</v>
      </c>
      <c r="D43" s="212">
        <v>71035</v>
      </c>
      <c r="E43" s="202">
        <v>71885</v>
      </c>
      <c r="F43" s="202">
        <v>72735</v>
      </c>
      <c r="G43" s="202">
        <v>73574</v>
      </c>
      <c r="H43" s="202">
        <v>74406</v>
      </c>
    </row>
    <row r="44" spans="1:8" ht="15">
      <c r="A44" s="244">
        <v>234</v>
      </c>
      <c r="B44" s="212" t="s">
        <v>649</v>
      </c>
      <c r="C44" s="212" t="s">
        <v>398</v>
      </c>
      <c r="D44" s="212">
        <v>23280</v>
      </c>
      <c r="E44" s="202">
        <v>23176</v>
      </c>
      <c r="F44" s="202">
        <v>23068</v>
      </c>
      <c r="G44" s="202">
        <v>22954</v>
      </c>
      <c r="H44" s="202">
        <v>22835</v>
      </c>
    </row>
    <row r="45" spans="1:8" ht="15">
      <c r="A45" s="244">
        <v>237</v>
      </c>
      <c r="B45" s="212" t="s">
        <v>650</v>
      </c>
      <c r="C45" s="212" t="s">
        <v>651</v>
      </c>
      <c r="D45" s="212">
        <v>22726</v>
      </c>
      <c r="E45" s="202">
        <v>23209</v>
      </c>
      <c r="F45" s="202">
        <v>23709</v>
      </c>
      <c r="G45" s="202">
        <v>24201</v>
      </c>
      <c r="H45" s="202">
        <v>24695</v>
      </c>
    </row>
    <row r="46" spans="1:8" ht="15">
      <c r="A46" s="244">
        <v>240</v>
      </c>
      <c r="B46" s="212" t="s">
        <v>652</v>
      </c>
      <c r="C46" s="212" t="s">
        <v>397</v>
      </c>
      <c r="D46" s="212">
        <v>12510</v>
      </c>
      <c r="E46" s="202">
        <v>12507</v>
      </c>
      <c r="F46" s="202">
        <v>12489</v>
      </c>
      <c r="G46" s="202">
        <v>12478</v>
      </c>
      <c r="H46" s="202">
        <v>12452</v>
      </c>
    </row>
    <row r="47" spans="1:8" ht="15">
      <c r="A47" s="244">
        <v>250</v>
      </c>
      <c r="B47" s="212" t="s">
        <v>653</v>
      </c>
      <c r="C47" s="212" t="s">
        <v>442</v>
      </c>
      <c r="D47" s="212">
        <v>49913</v>
      </c>
      <c r="E47" s="202">
        <v>50242</v>
      </c>
      <c r="F47" s="202">
        <v>50557</v>
      </c>
      <c r="G47" s="202">
        <v>50863</v>
      </c>
      <c r="H47" s="202">
        <v>51150</v>
      </c>
    </row>
    <row r="48" spans="1:8" ht="15">
      <c r="A48" s="244">
        <v>264</v>
      </c>
      <c r="B48" s="212" t="s">
        <v>654</v>
      </c>
      <c r="C48" s="212" t="s">
        <v>417</v>
      </c>
      <c r="D48" s="212">
        <v>10102</v>
      </c>
      <c r="E48" s="202">
        <v>10248</v>
      </c>
      <c r="F48" s="202">
        <v>10404</v>
      </c>
      <c r="G48" s="202">
        <v>10547</v>
      </c>
      <c r="H48" s="202">
        <v>10696</v>
      </c>
    </row>
    <row r="49" spans="1:8" ht="15">
      <c r="A49" s="244">
        <v>266</v>
      </c>
      <c r="B49" s="212" t="s">
        <v>655</v>
      </c>
      <c r="C49" s="212" t="s">
        <v>450</v>
      </c>
      <c r="D49" s="212">
        <v>227644</v>
      </c>
      <c r="E49" s="202">
        <v>232903</v>
      </c>
      <c r="F49" s="202">
        <v>238221</v>
      </c>
      <c r="G49" s="202">
        <v>243609</v>
      </c>
      <c r="H49" s="202">
        <v>249046</v>
      </c>
    </row>
    <row r="50" spans="1:8" ht="15">
      <c r="A50" s="244">
        <v>282</v>
      </c>
      <c r="B50" s="212" t="s">
        <v>656</v>
      </c>
      <c r="C50" s="212" t="s">
        <v>355</v>
      </c>
      <c r="D50" s="212">
        <v>21426</v>
      </c>
      <c r="E50" s="202">
        <v>21283</v>
      </c>
      <c r="F50" s="202">
        <v>21142</v>
      </c>
      <c r="G50" s="202">
        <v>20997</v>
      </c>
      <c r="H50" s="202">
        <v>20841</v>
      </c>
    </row>
    <row r="51" spans="1:8" ht="15">
      <c r="A51" s="244">
        <v>284</v>
      </c>
      <c r="B51" s="212" t="s">
        <v>657</v>
      </c>
      <c r="C51" s="212" t="s">
        <v>396</v>
      </c>
      <c r="D51" s="212">
        <v>16311</v>
      </c>
      <c r="E51" s="202">
        <v>16008</v>
      </c>
      <c r="F51" s="202">
        <v>15703</v>
      </c>
      <c r="G51" s="202">
        <v>15401</v>
      </c>
      <c r="H51" s="202">
        <v>15099</v>
      </c>
    </row>
    <row r="52" spans="1:8" ht="15">
      <c r="A52" s="244">
        <v>306</v>
      </c>
      <c r="B52" s="212" t="s">
        <v>658</v>
      </c>
      <c r="C52" s="212" t="s">
        <v>395</v>
      </c>
      <c r="D52" s="212">
        <v>4009</v>
      </c>
      <c r="E52" s="202">
        <v>3992</v>
      </c>
      <c r="F52" s="202">
        <v>3977</v>
      </c>
      <c r="G52" s="202">
        <v>3953</v>
      </c>
      <c r="H52" s="202">
        <v>3937</v>
      </c>
    </row>
    <row r="53" spans="1:8" ht="15">
      <c r="A53" s="244">
        <v>308</v>
      </c>
      <c r="B53" s="212" t="s">
        <v>659</v>
      </c>
      <c r="C53" s="212" t="s">
        <v>449</v>
      </c>
      <c r="D53" s="212">
        <v>55490</v>
      </c>
      <c r="E53" s="202">
        <v>56755</v>
      </c>
      <c r="F53" s="202">
        <v>58030</v>
      </c>
      <c r="G53" s="202">
        <v>59319</v>
      </c>
      <c r="H53" s="202">
        <v>60617</v>
      </c>
    </row>
    <row r="54" spans="1:8" ht="15">
      <c r="A54" s="244">
        <v>310</v>
      </c>
      <c r="B54" s="212" t="s">
        <v>660</v>
      </c>
      <c r="C54" s="212" t="s">
        <v>415</v>
      </c>
      <c r="D54" s="212">
        <v>12964</v>
      </c>
      <c r="E54" s="202">
        <v>13115</v>
      </c>
      <c r="F54" s="202">
        <v>13266</v>
      </c>
      <c r="G54" s="202">
        <v>13417</v>
      </c>
      <c r="H54" s="202">
        <v>13567</v>
      </c>
    </row>
    <row r="55" spans="1:8" ht="15">
      <c r="A55" s="244">
        <v>313</v>
      </c>
      <c r="B55" s="212" t="s">
        <v>661</v>
      </c>
      <c r="C55" s="212" t="s">
        <v>484</v>
      </c>
      <c r="D55" s="212">
        <v>9866</v>
      </c>
      <c r="E55" s="202">
        <v>9873</v>
      </c>
      <c r="F55" s="202">
        <v>9881</v>
      </c>
      <c r="G55" s="202">
        <v>9885</v>
      </c>
      <c r="H55" s="202">
        <v>9890</v>
      </c>
    </row>
    <row r="56" spans="1:8" ht="15">
      <c r="A56" s="244">
        <v>315</v>
      </c>
      <c r="B56" s="212" t="s">
        <v>662</v>
      </c>
      <c r="C56" s="212" t="s">
        <v>161</v>
      </c>
      <c r="D56" s="212">
        <v>6306</v>
      </c>
      <c r="E56" s="202">
        <v>6313</v>
      </c>
      <c r="F56" s="202">
        <v>6318</v>
      </c>
      <c r="G56" s="202">
        <v>6324</v>
      </c>
      <c r="H56" s="202">
        <v>6330</v>
      </c>
    </row>
    <row r="57" spans="1:8" ht="15">
      <c r="A57" s="244">
        <v>318</v>
      </c>
      <c r="B57" s="212" t="s">
        <v>663</v>
      </c>
      <c r="C57" s="212" t="s">
        <v>379</v>
      </c>
      <c r="D57" s="212">
        <v>48659</v>
      </c>
      <c r="E57" s="202">
        <v>49533</v>
      </c>
      <c r="F57" s="202">
        <v>50401</v>
      </c>
      <c r="G57" s="202">
        <v>51265</v>
      </c>
      <c r="H57" s="202">
        <v>52129</v>
      </c>
    </row>
    <row r="58" spans="1:8" ht="15">
      <c r="A58" s="244">
        <v>321</v>
      </c>
      <c r="B58" s="212" t="s">
        <v>664</v>
      </c>
      <c r="C58" s="212" t="s">
        <v>378</v>
      </c>
      <c r="D58" s="212">
        <v>5231</v>
      </c>
      <c r="E58" s="202">
        <v>5167</v>
      </c>
      <c r="F58" s="202">
        <v>5097</v>
      </c>
      <c r="G58" s="202">
        <v>5046</v>
      </c>
      <c r="H58" s="202">
        <v>4993</v>
      </c>
    </row>
    <row r="59" spans="1:8" ht="15">
      <c r="A59" s="244">
        <v>347</v>
      </c>
      <c r="B59" s="212" t="s">
        <v>665</v>
      </c>
      <c r="C59" s="212" t="s">
        <v>394</v>
      </c>
      <c r="D59" s="212">
        <v>5837</v>
      </c>
      <c r="E59" s="202">
        <v>5757</v>
      </c>
      <c r="F59" s="202">
        <v>5690</v>
      </c>
      <c r="G59" s="202">
        <v>5616</v>
      </c>
      <c r="H59" s="202">
        <v>5536</v>
      </c>
    </row>
    <row r="60" spans="1:8" ht="15">
      <c r="A60" s="244">
        <v>353</v>
      </c>
      <c r="B60" s="212" t="s">
        <v>666</v>
      </c>
      <c r="C60" s="212" t="s">
        <v>354</v>
      </c>
      <c r="D60" s="212">
        <v>4874</v>
      </c>
      <c r="E60" s="202">
        <v>4879</v>
      </c>
      <c r="F60" s="202">
        <v>4885</v>
      </c>
      <c r="G60" s="202">
        <v>4890</v>
      </c>
      <c r="H60" s="202">
        <v>4895</v>
      </c>
    </row>
    <row r="61" spans="1:8" ht="15">
      <c r="A61" s="244">
        <v>360</v>
      </c>
      <c r="B61" s="212" t="s">
        <v>667</v>
      </c>
      <c r="C61" s="212" t="s">
        <v>448</v>
      </c>
      <c r="D61" s="212">
        <v>270903</v>
      </c>
      <c r="E61" s="202">
        <v>273927</v>
      </c>
      <c r="F61" s="202">
        <v>276916</v>
      </c>
      <c r="G61" s="202">
        <v>279871</v>
      </c>
      <c r="H61" s="202">
        <v>282792</v>
      </c>
    </row>
    <row r="62" spans="1:8" ht="15">
      <c r="A62" s="244">
        <v>361</v>
      </c>
      <c r="B62" s="212" t="s">
        <v>668</v>
      </c>
      <c r="C62" s="212" t="s">
        <v>414</v>
      </c>
      <c r="D62" s="212">
        <v>20628</v>
      </c>
      <c r="E62" s="202">
        <v>20273</v>
      </c>
      <c r="F62" s="202">
        <v>19919</v>
      </c>
      <c r="G62" s="202">
        <v>19578</v>
      </c>
      <c r="H62" s="202">
        <v>19222</v>
      </c>
    </row>
    <row r="63" spans="1:8" ht="15">
      <c r="A63" s="244">
        <v>364</v>
      </c>
      <c r="B63" s="212" t="s">
        <v>669</v>
      </c>
      <c r="C63" s="212" t="s">
        <v>353</v>
      </c>
      <c r="D63" s="212">
        <v>13673</v>
      </c>
      <c r="E63" s="202">
        <v>13596</v>
      </c>
      <c r="F63" s="202">
        <v>13516</v>
      </c>
      <c r="G63" s="202">
        <v>13426</v>
      </c>
      <c r="H63" s="202">
        <v>13345</v>
      </c>
    </row>
    <row r="64" spans="1:8" ht="15">
      <c r="A64" s="244">
        <v>368</v>
      </c>
      <c r="B64" s="212" t="s">
        <v>670</v>
      </c>
      <c r="C64" s="212" t="s">
        <v>352</v>
      </c>
      <c r="D64" s="212">
        <v>12016</v>
      </c>
      <c r="E64" s="202">
        <v>11939</v>
      </c>
      <c r="F64" s="202">
        <v>11852</v>
      </c>
      <c r="G64" s="202">
        <v>11765</v>
      </c>
      <c r="H64" s="202">
        <v>11679</v>
      </c>
    </row>
    <row r="65" spans="1:8" ht="15">
      <c r="A65" s="244">
        <v>376</v>
      </c>
      <c r="B65" s="212" t="s">
        <v>671</v>
      </c>
      <c r="C65" s="212" t="s">
        <v>483</v>
      </c>
      <c r="D65" s="212">
        <v>53361</v>
      </c>
      <c r="E65" s="202">
        <v>53993</v>
      </c>
      <c r="F65" s="202">
        <v>54615</v>
      </c>
      <c r="G65" s="202">
        <v>55246</v>
      </c>
      <c r="H65" s="202">
        <v>55843</v>
      </c>
    </row>
    <row r="66" spans="1:8" ht="15">
      <c r="A66" s="244">
        <v>380</v>
      </c>
      <c r="B66" s="212" t="s">
        <v>672</v>
      </c>
      <c r="C66" s="212" t="s">
        <v>446</v>
      </c>
      <c r="D66" s="212">
        <v>63335</v>
      </c>
      <c r="E66" s="202">
        <v>64315</v>
      </c>
      <c r="F66" s="202">
        <v>65300</v>
      </c>
      <c r="G66" s="202">
        <v>66281</v>
      </c>
      <c r="H66" s="202">
        <v>67259</v>
      </c>
    </row>
    <row r="67" spans="1:8" ht="15">
      <c r="A67" s="244">
        <v>390</v>
      </c>
      <c r="B67" s="212" t="s">
        <v>673</v>
      </c>
      <c r="C67" s="212" t="s">
        <v>341</v>
      </c>
      <c r="D67" s="212">
        <v>6507</v>
      </c>
      <c r="E67" s="202">
        <v>6452</v>
      </c>
      <c r="F67" s="202">
        <v>6402</v>
      </c>
      <c r="G67" s="202">
        <v>6343</v>
      </c>
      <c r="H67" s="202">
        <v>6289</v>
      </c>
    </row>
    <row r="68" spans="1:8" ht="15">
      <c r="A68" s="244">
        <v>400</v>
      </c>
      <c r="B68" s="212" t="s">
        <v>674</v>
      </c>
      <c r="C68" s="212" t="s">
        <v>482</v>
      </c>
      <c r="D68" s="212">
        <v>19229</v>
      </c>
      <c r="E68" s="202">
        <v>19324</v>
      </c>
      <c r="F68" s="202">
        <v>19413</v>
      </c>
      <c r="G68" s="202">
        <v>19502</v>
      </c>
      <c r="H68" s="202">
        <v>19588</v>
      </c>
    </row>
    <row r="69" spans="1:8" ht="15">
      <c r="A69" s="244">
        <v>411</v>
      </c>
      <c r="B69" s="212" t="s">
        <v>675</v>
      </c>
      <c r="C69" s="212" t="s">
        <v>393</v>
      </c>
      <c r="D69" s="212">
        <v>9546</v>
      </c>
      <c r="E69" s="202">
        <v>9558</v>
      </c>
      <c r="F69" s="202">
        <v>9572</v>
      </c>
      <c r="G69" s="202">
        <v>9586</v>
      </c>
      <c r="H69" s="202">
        <v>9601</v>
      </c>
    </row>
    <row r="70" spans="1:8" ht="15">
      <c r="A70" s="244">
        <v>425</v>
      </c>
      <c r="B70" s="212" t="s">
        <v>676</v>
      </c>
      <c r="C70" s="212" t="s">
        <v>437</v>
      </c>
      <c r="D70" s="212">
        <v>6775</v>
      </c>
      <c r="E70" s="202">
        <v>6696</v>
      </c>
      <c r="F70" s="202">
        <v>6611</v>
      </c>
      <c r="G70" s="202">
        <v>6537</v>
      </c>
      <c r="H70" s="202">
        <v>6457</v>
      </c>
    </row>
    <row r="71" spans="1:8" ht="15">
      <c r="A71" s="244">
        <v>440</v>
      </c>
      <c r="B71" s="212" t="s">
        <v>677</v>
      </c>
      <c r="C71" s="212" t="s">
        <v>375</v>
      </c>
      <c r="D71" s="212">
        <v>54186</v>
      </c>
      <c r="E71" s="202">
        <v>55000</v>
      </c>
      <c r="F71" s="202">
        <v>55798</v>
      </c>
      <c r="G71" s="202">
        <v>56608</v>
      </c>
      <c r="H71" s="202">
        <v>57403</v>
      </c>
    </row>
    <row r="72" spans="1:8" ht="15">
      <c r="A72" s="244">
        <v>467</v>
      </c>
      <c r="B72" s="212" t="s">
        <v>678</v>
      </c>
      <c r="C72" s="212" t="s">
        <v>351</v>
      </c>
      <c r="D72" s="212">
        <v>6077</v>
      </c>
      <c r="E72" s="202">
        <v>5950</v>
      </c>
      <c r="F72" s="202">
        <v>5825</v>
      </c>
      <c r="G72" s="202">
        <v>5707</v>
      </c>
      <c r="H72" s="202">
        <v>5589</v>
      </c>
    </row>
    <row r="73" spans="1:8" ht="15">
      <c r="A73" s="244">
        <v>475</v>
      </c>
      <c r="B73" s="212" t="s">
        <v>679</v>
      </c>
      <c r="C73" s="212" t="s">
        <v>335</v>
      </c>
      <c r="D73" s="212">
        <v>4692</v>
      </c>
      <c r="E73" s="202">
        <v>4795</v>
      </c>
      <c r="F73" s="202">
        <v>4891</v>
      </c>
      <c r="G73" s="202">
        <v>4992</v>
      </c>
      <c r="H73" s="202">
        <v>5097</v>
      </c>
    </row>
    <row r="74" spans="1:8" ht="15">
      <c r="A74" s="244">
        <v>480</v>
      </c>
      <c r="B74" s="212" t="s">
        <v>680</v>
      </c>
      <c r="C74" s="212" t="s">
        <v>334</v>
      </c>
      <c r="D74" s="212">
        <v>21077</v>
      </c>
      <c r="E74" s="202">
        <v>21545</v>
      </c>
      <c r="F74" s="202">
        <v>22028</v>
      </c>
      <c r="G74" s="202">
        <v>22505</v>
      </c>
      <c r="H74" s="202">
        <v>22992</v>
      </c>
    </row>
    <row r="75" spans="1:8" ht="15">
      <c r="A75" s="244">
        <v>483</v>
      </c>
      <c r="B75" s="212" t="s">
        <v>681</v>
      </c>
      <c r="C75" s="212" t="s">
        <v>374</v>
      </c>
      <c r="D75" s="212">
        <v>17486</v>
      </c>
      <c r="E75" s="202">
        <v>17686</v>
      </c>
      <c r="F75" s="202">
        <v>17891</v>
      </c>
      <c r="G75" s="202">
        <v>18100</v>
      </c>
      <c r="H75" s="202">
        <v>18313</v>
      </c>
    </row>
    <row r="76" spans="1:8" ht="15">
      <c r="A76" s="244">
        <v>490</v>
      </c>
      <c r="B76" s="212" t="s">
        <v>682</v>
      </c>
      <c r="C76" s="212" t="s">
        <v>333</v>
      </c>
      <c r="D76" s="212">
        <v>63991</v>
      </c>
      <c r="E76" s="202">
        <v>65663</v>
      </c>
      <c r="F76" s="202">
        <v>67359</v>
      </c>
      <c r="G76" s="202">
        <v>69090</v>
      </c>
      <c r="H76" s="202">
        <v>70824</v>
      </c>
    </row>
    <row r="77" spans="1:8" ht="15">
      <c r="A77" s="244">
        <v>495</v>
      </c>
      <c r="B77" s="212" t="s">
        <v>683</v>
      </c>
      <c r="C77" s="212" t="s">
        <v>441</v>
      </c>
      <c r="D77" s="212">
        <v>27238</v>
      </c>
      <c r="E77" s="202">
        <v>27915</v>
      </c>
      <c r="F77" s="202">
        <v>28585</v>
      </c>
      <c r="G77" s="202">
        <v>29270</v>
      </c>
      <c r="H77" s="202">
        <v>29957</v>
      </c>
    </row>
    <row r="78" spans="1:8" ht="15">
      <c r="A78" s="244">
        <v>501</v>
      </c>
      <c r="B78" s="212" t="s">
        <v>684</v>
      </c>
      <c r="C78" s="212" t="s">
        <v>392</v>
      </c>
      <c r="D78" s="212">
        <v>3278</v>
      </c>
      <c r="E78" s="202">
        <v>3310</v>
      </c>
      <c r="F78" s="202">
        <v>3341</v>
      </c>
      <c r="G78" s="202">
        <v>3377</v>
      </c>
      <c r="H78" s="202">
        <v>3411</v>
      </c>
    </row>
    <row r="79" spans="1:8" ht="15">
      <c r="A79" s="244">
        <v>541</v>
      </c>
      <c r="B79" s="212" t="s">
        <v>685</v>
      </c>
      <c r="C79" s="212" t="s">
        <v>686</v>
      </c>
      <c r="D79" s="212">
        <v>15848</v>
      </c>
      <c r="E79" s="202">
        <v>15802</v>
      </c>
      <c r="F79" s="202">
        <v>15746</v>
      </c>
      <c r="G79" s="202">
        <v>15690</v>
      </c>
      <c r="H79" s="202">
        <v>15629</v>
      </c>
    </row>
    <row r="80" spans="1:8" ht="15">
      <c r="A80" s="244">
        <v>543</v>
      </c>
      <c r="B80" s="212" t="s">
        <v>687</v>
      </c>
      <c r="C80" s="212" t="s">
        <v>391</v>
      </c>
      <c r="D80" s="212">
        <v>11064</v>
      </c>
      <c r="E80" s="202">
        <v>11199</v>
      </c>
      <c r="F80" s="202">
        <v>11321</v>
      </c>
      <c r="G80" s="202">
        <v>11462</v>
      </c>
      <c r="H80" s="202">
        <v>11591</v>
      </c>
    </row>
    <row r="81" spans="1:8" ht="15">
      <c r="A81" s="244">
        <v>576</v>
      </c>
      <c r="B81" s="212" t="s">
        <v>688</v>
      </c>
      <c r="C81" s="212" t="s">
        <v>350</v>
      </c>
      <c r="D81" s="212">
        <v>6913</v>
      </c>
      <c r="E81" s="202">
        <v>6793</v>
      </c>
      <c r="F81" s="202">
        <v>6675</v>
      </c>
      <c r="G81" s="202">
        <v>6558</v>
      </c>
      <c r="H81" s="202">
        <v>6438</v>
      </c>
    </row>
    <row r="82" spans="1:8" ht="15">
      <c r="A82" s="244">
        <v>579</v>
      </c>
      <c r="B82" s="212" t="s">
        <v>689</v>
      </c>
      <c r="C82" s="212" t="s">
        <v>436</v>
      </c>
      <c r="D82" s="212">
        <v>47717</v>
      </c>
      <c r="E82" s="202">
        <v>48553</v>
      </c>
      <c r="F82" s="202">
        <v>49392</v>
      </c>
      <c r="G82" s="202">
        <v>50232</v>
      </c>
      <c r="H82" s="202">
        <v>51079</v>
      </c>
    </row>
    <row r="83" spans="1:8" ht="15">
      <c r="A83" s="244">
        <v>585</v>
      </c>
      <c r="B83" s="212" t="s">
        <v>690</v>
      </c>
      <c r="C83" s="212" t="s">
        <v>435</v>
      </c>
      <c r="D83" s="212">
        <v>18846</v>
      </c>
      <c r="E83" s="202">
        <v>19025</v>
      </c>
      <c r="F83" s="202">
        <v>19209</v>
      </c>
      <c r="G83" s="202">
        <v>19382</v>
      </c>
      <c r="H83" s="202">
        <v>19545</v>
      </c>
    </row>
    <row r="84" spans="1:8" ht="15">
      <c r="A84" s="244">
        <v>591</v>
      </c>
      <c r="B84" s="212" t="s">
        <v>691</v>
      </c>
      <c r="C84" s="212" t="s">
        <v>434</v>
      </c>
      <c r="D84" s="212">
        <v>20483</v>
      </c>
      <c r="E84" s="202">
        <v>20893</v>
      </c>
      <c r="F84" s="202">
        <v>21317</v>
      </c>
      <c r="G84" s="202">
        <v>21745</v>
      </c>
      <c r="H84" s="202">
        <v>22161</v>
      </c>
    </row>
    <row r="85" spans="1:8" ht="15">
      <c r="A85" s="244">
        <v>604</v>
      </c>
      <c r="B85" s="212" t="s">
        <v>692</v>
      </c>
      <c r="C85" s="212" t="s">
        <v>429</v>
      </c>
      <c r="D85" s="212">
        <v>29898</v>
      </c>
      <c r="E85" s="202">
        <v>30613</v>
      </c>
      <c r="F85" s="202">
        <v>31333</v>
      </c>
      <c r="G85" s="202">
        <v>32057</v>
      </c>
      <c r="H85" s="202">
        <v>32793</v>
      </c>
    </row>
    <row r="86" spans="1:8" ht="15">
      <c r="A86" s="244">
        <v>607</v>
      </c>
      <c r="B86" s="212" t="s">
        <v>693</v>
      </c>
      <c r="C86" s="212" t="s">
        <v>694</v>
      </c>
      <c r="D86" s="212">
        <v>19310</v>
      </c>
      <c r="E86" s="202">
        <v>19507</v>
      </c>
      <c r="F86" s="202">
        <v>19702</v>
      </c>
      <c r="G86" s="202">
        <v>19898</v>
      </c>
      <c r="H86" s="202">
        <v>20080</v>
      </c>
    </row>
    <row r="87" spans="1:8" ht="15">
      <c r="A87" s="244">
        <v>615</v>
      </c>
      <c r="B87" s="212" t="s">
        <v>695</v>
      </c>
      <c r="C87" s="212" t="s">
        <v>481</v>
      </c>
      <c r="D87" s="212">
        <v>122231</v>
      </c>
      <c r="E87" s="202">
        <v>124219</v>
      </c>
      <c r="F87" s="202">
        <v>126193</v>
      </c>
      <c r="G87" s="202">
        <v>128153</v>
      </c>
      <c r="H87" s="202">
        <v>130108</v>
      </c>
    </row>
    <row r="88" spans="1:8" ht="15">
      <c r="A88" s="244">
        <v>628</v>
      </c>
      <c r="B88" s="212" t="s">
        <v>696</v>
      </c>
      <c r="C88" s="212" t="s">
        <v>390</v>
      </c>
      <c r="D88" s="212">
        <v>8191</v>
      </c>
      <c r="E88" s="202">
        <v>8191</v>
      </c>
      <c r="F88" s="202">
        <v>8191</v>
      </c>
      <c r="G88" s="202">
        <v>8191</v>
      </c>
      <c r="H88" s="202">
        <v>8191</v>
      </c>
    </row>
    <row r="89" spans="1:8" ht="15">
      <c r="A89" s="244">
        <v>631</v>
      </c>
      <c r="B89" s="212" t="s">
        <v>697</v>
      </c>
      <c r="C89" s="212" t="s">
        <v>445</v>
      </c>
      <c r="D89" s="212">
        <v>52554</v>
      </c>
      <c r="E89" s="202">
        <v>53236</v>
      </c>
      <c r="F89" s="202">
        <v>53914</v>
      </c>
      <c r="G89" s="202">
        <v>54573</v>
      </c>
      <c r="H89" s="202">
        <v>55220</v>
      </c>
    </row>
    <row r="90" spans="1:8" ht="15">
      <c r="A90" s="244">
        <v>642</v>
      </c>
      <c r="B90" s="212" t="s">
        <v>698</v>
      </c>
      <c r="C90" s="212" t="s">
        <v>349</v>
      </c>
      <c r="D90" s="212">
        <v>17539</v>
      </c>
      <c r="E90" s="202">
        <v>17469</v>
      </c>
      <c r="F90" s="202">
        <v>17397</v>
      </c>
      <c r="G90" s="202">
        <v>17324</v>
      </c>
      <c r="H90" s="202">
        <v>17249</v>
      </c>
    </row>
    <row r="91" spans="1:8" ht="15">
      <c r="A91" s="244">
        <v>647</v>
      </c>
      <c r="B91" s="212" t="s">
        <v>699</v>
      </c>
      <c r="C91" s="212" t="s">
        <v>700</v>
      </c>
      <c r="D91" s="212">
        <v>6126</v>
      </c>
      <c r="E91" s="202">
        <v>6024</v>
      </c>
      <c r="F91" s="202">
        <v>5917</v>
      </c>
      <c r="G91" s="202">
        <v>5810</v>
      </c>
      <c r="H91" s="202">
        <v>5702</v>
      </c>
    </row>
    <row r="92" spans="1:8" ht="15">
      <c r="A92" s="244">
        <v>649</v>
      </c>
      <c r="B92" s="212" t="s">
        <v>701</v>
      </c>
      <c r="C92" s="212" t="s">
        <v>480</v>
      </c>
      <c r="D92" s="212">
        <v>16086</v>
      </c>
      <c r="E92" s="202">
        <v>16111</v>
      </c>
      <c r="F92" s="202">
        <v>16132</v>
      </c>
      <c r="G92" s="202">
        <v>16152</v>
      </c>
      <c r="H92" s="202">
        <v>16173</v>
      </c>
    </row>
    <row r="93" spans="1:8" ht="15">
      <c r="A93" s="244">
        <v>652</v>
      </c>
      <c r="B93" s="212" t="s">
        <v>702</v>
      </c>
      <c r="C93" s="212" t="s">
        <v>369</v>
      </c>
      <c r="D93" s="212">
        <v>5222</v>
      </c>
      <c r="E93" s="202">
        <v>5119</v>
      </c>
      <c r="F93" s="202">
        <v>5021</v>
      </c>
      <c r="G93" s="202">
        <v>4918</v>
      </c>
      <c r="H93" s="202">
        <v>4825</v>
      </c>
    </row>
    <row r="94" spans="1:8" ht="15">
      <c r="A94" s="244">
        <v>656</v>
      </c>
      <c r="B94" s="212" t="s">
        <v>703</v>
      </c>
      <c r="C94" s="212" t="s">
        <v>389</v>
      </c>
      <c r="D94" s="212">
        <v>12724</v>
      </c>
      <c r="E94" s="202">
        <v>12811</v>
      </c>
      <c r="F94" s="202">
        <v>12890</v>
      </c>
      <c r="G94" s="202">
        <v>12972</v>
      </c>
      <c r="H94" s="202">
        <v>13057</v>
      </c>
    </row>
    <row r="95" spans="1:8" ht="15">
      <c r="A95" s="244">
        <v>658</v>
      </c>
      <c r="B95" s="212" t="s">
        <v>704</v>
      </c>
      <c r="C95" s="212" t="s">
        <v>479</v>
      </c>
      <c r="D95" s="212">
        <v>3368</v>
      </c>
      <c r="E95" s="202">
        <v>3401</v>
      </c>
      <c r="F95" s="202">
        <v>3436</v>
      </c>
      <c r="G95" s="202">
        <v>3473</v>
      </c>
      <c r="H95" s="202">
        <v>3511</v>
      </c>
    </row>
    <row r="96" spans="1:8" ht="15">
      <c r="A96" s="244">
        <v>659</v>
      </c>
      <c r="B96" s="212" t="s">
        <v>705</v>
      </c>
      <c r="C96" s="212" t="s">
        <v>332</v>
      </c>
      <c r="D96" s="212">
        <v>25652</v>
      </c>
      <c r="E96" s="202">
        <v>26146</v>
      </c>
      <c r="F96" s="202">
        <v>26646</v>
      </c>
      <c r="G96" s="202">
        <v>27149</v>
      </c>
      <c r="H96" s="202">
        <v>27659</v>
      </c>
    </row>
    <row r="97" spans="1:8" ht="15">
      <c r="A97" s="244">
        <v>660</v>
      </c>
      <c r="B97" s="212" t="s">
        <v>706</v>
      </c>
      <c r="C97" s="212" t="s">
        <v>478</v>
      </c>
      <c r="D97" s="212">
        <v>10938</v>
      </c>
      <c r="E97" s="202">
        <v>10929</v>
      </c>
      <c r="F97" s="202">
        <v>10926</v>
      </c>
      <c r="G97" s="202">
        <v>10923</v>
      </c>
      <c r="H97" s="202">
        <v>10908</v>
      </c>
    </row>
    <row r="98" spans="1:8" ht="15">
      <c r="A98" s="244">
        <v>664</v>
      </c>
      <c r="B98" s="212" t="s">
        <v>707</v>
      </c>
      <c r="C98" s="212" t="s">
        <v>708</v>
      </c>
      <c r="D98" s="212">
        <v>27059</v>
      </c>
      <c r="E98" s="202">
        <v>27513</v>
      </c>
      <c r="F98" s="202">
        <v>27978</v>
      </c>
      <c r="G98" s="202">
        <v>28438</v>
      </c>
      <c r="H98" s="202">
        <v>28901</v>
      </c>
    </row>
    <row r="99" spans="1:8" ht="15">
      <c r="A99" s="244">
        <v>665</v>
      </c>
      <c r="B99" s="212" t="s">
        <v>709</v>
      </c>
      <c r="C99" s="212" t="s">
        <v>331</v>
      </c>
      <c r="D99" s="212">
        <v>31539</v>
      </c>
      <c r="E99" s="202">
        <v>31802</v>
      </c>
      <c r="F99" s="202">
        <v>32063</v>
      </c>
      <c r="G99" s="202">
        <v>32328</v>
      </c>
      <c r="H99" s="202">
        <v>32564</v>
      </c>
    </row>
    <row r="100" spans="1:8" ht="15">
      <c r="A100" s="244">
        <v>667</v>
      </c>
      <c r="B100" s="212" t="s">
        <v>710</v>
      </c>
      <c r="C100" s="212" t="s">
        <v>367</v>
      </c>
      <c r="D100" s="212">
        <v>12920</v>
      </c>
      <c r="E100" s="202">
        <v>12874</v>
      </c>
      <c r="F100" s="202">
        <v>12819</v>
      </c>
      <c r="G100" s="202">
        <v>12769</v>
      </c>
      <c r="H100" s="202">
        <v>12704</v>
      </c>
    </row>
    <row r="101" spans="1:8" ht="15">
      <c r="A101" s="244">
        <v>670</v>
      </c>
      <c r="B101" s="212" t="s">
        <v>711</v>
      </c>
      <c r="C101" s="212" t="s">
        <v>428</v>
      </c>
      <c r="D101" s="212">
        <v>16663</v>
      </c>
      <c r="E101" s="202">
        <v>16520</v>
      </c>
      <c r="F101" s="202">
        <v>16366</v>
      </c>
      <c r="G101" s="202">
        <v>16232</v>
      </c>
      <c r="H101" s="202">
        <v>16076</v>
      </c>
    </row>
    <row r="102" spans="1:8" ht="15">
      <c r="A102" s="244">
        <v>674</v>
      </c>
      <c r="B102" s="212" t="s">
        <v>712</v>
      </c>
      <c r="C102" s="212" t="s">
        <v>366</v>
      </c>
      <c r="D102" s="212">
        <v>16967</v>
      </c>
      <c r="E102" s="202">
        <v>16733</v>
      </c>
      <c r="F102" s="202">
        <v>16509</v>
      </c>
      <c r="G102" s="202">
        <v>16274</v>
      </c>
      <c r="H102" s="202">
        <v>16047</v>
      </c>
    </row>
    <row r="103" spans="1:8" ht="15">
      <c r="A103" s="244">
        <v>679</v>
      </c>
      <c r="B103" s="212" t="s">
        <v>713</v>
      </c>
      <c r="C103" s="212" t="s">
        <v>714</v>
      </c>
      <c r="D103" s="212">
        <v>21917</v>
      </c>
      <c r="E103" s="202">
        <v>21754</v>
      </c>
      <c r="F103" s="202">
        <v>21591</v>
      </c>
      <c r="G103" s="202">
        <v>21413</v>
      </c>
      <c r="H103" s="202">
        <v>21238</v>
      </c>
    </row>
    <row r="104" spans="1:8" ht="15">
      <c r="A104" s="244">
        <v>686</v>
      </c>
      <c r="B104" s="212" t="s">
        <v>715</v>
      </c>
      <c r="C104" s="212" t="s">
        <v>410</v>
      </c>
      <c r="D104" s="212">
        <v>36103</v>
      </c>
      <c r="E104" s="202">
        <v>36548</v>
      </c>
      <c r="F104" s="202">
        <v>36991</v>
      </c>
      <c r="G104" s="202">
        <v>37435</v>
      </c>
      <c r="H104" s="202">
        <v>37864</v>
      </c>
    </row>
    <row r="105" spans="1:8" ht="15">
      <c r="A105" s="244">
        <v>690</v>
      </c>
      <c r="B105" s="212" t="s">
        <v>716</v>
      </c>
      <c r="C105" s="212" t="s">
        <v>162</v>
      </c>
      <c r="D105" s="212">
        <v>10292</v>
      </c>
      <c r="E105" s="202">
        <v>10173</v>
      </c>
      <c r="F105" s="202">
        <v>10049</v>
      </c>
      <c r="G105" s="202">
        <v>9927</v>
      </c>
      <c r="H105" s="202">
        <v>9808</v>
      </c>
    </row>
    <row r="106" spans="1:8" ht="15">
      <c r="A106" s="244">
        <v>697</v>
      </c>
      <c r="B106" s="212" t="s">
        <v>717</v>
      </c>
      <c r="C106" s="212" t="s">
        <v>365</v>
      </c>
      <c r="D106" s="212">
        <v>27176</v>
      </c>
      <c r="E106" s="202">
        <v>27233</v>
      </c>
      <c r="F106" s="202">
        <v>27273</v>
      </c>
      <c r="G106" s="202">
        <v>27316</v>
      </c>
      <c r="H106" s="202">
        <v>27359</v>
      </c>
    </row>
    <row r="107" spans="1:8" ht="15">
      <c r="A107" s="244">
        <v>736</v>
      </c>
      <c r="B107" s="212" t="s">
        <v>718</v>
      </c>
      <c r="C107" s="212" t="s">
        <v>427</v>
      </c>
      <c r="D107" s="212">
        <v>40688</v>
      </c>
      <c r="E107" s="202">
        <v>41205</v>
      </c>
      <c r="F107" s="202">
        <v>41711</v>
      </c>
      <c r="G107" s="202">
        <v>42222</v>
      </c>
      <c r="H107" s="202">
        <v>42716</v>
      </c>
    </row>
    <row r="108" spans="1:8" ht="15">
      <c r="A108" s="244">
        <v>756</v>
      </c>
      <c r="B108" s="212" t="s">
        <v>719</v>
      </c>
      <c r="C108" s="212" t="s">
        <v>364</v>
      </c>
      <c r="D108" s="212">
        <v>35056</v>
      </c>
      <c r="E108" s="202">
        <v>34696</v>
      </c>
      <c r="F108" s="202">
        <v>34339</v>
      </c>
      <c r="G108" s="202">
        <v>33981</v>
      </c>
      <c r="H108" s="202">
        <v>33598</v>
      </c>
    </row>
    <row r="109" spans="1:8" ht="15">
      <c r="A109" s="244">
        <v>761</v>
      </c>
      <c r="B109" s="212" t="s">
        <v>720</v>
      </c>
      <c r="C109" s="212" t="s">
        <v>388</v>
      </c>
      <c r="D109" s="212">
        <v>14821</v>
      </c>
      <c r="E109" s="202">
        <v>14936</v>
      </c>
      <c r="F109" s="202">
        <v>15057</v>
      </c>
      <c r="G109" s="202">
        <v>15172</v>
      </c>
      <c r="H109" s="202">
        <v>15279</v>
      </c>
    </row>
    <row r="110" spans="1:8" ht="15">
      <c r="A110" s="244">
        <v>789</v>
      </c>
      <c r="B110" s="212" t="s">
        <v>721</v>
      </c>
      <c r="C110" s="212" t="s">
        <v>347</v>
      </c>
      <c r="D110" s="212">
        <v>14559</v>
      </c>
      <c r="E110" s="202">
        <v>14391</v>
      </c>
      <c r="F110" s="202">
        <v>14224</v>
      </c>
      <c r="G110" s="202">
        <v>14059</v>
      </c>
      <c r="H110" s="202">
        <v>13890</v>
      </c>
    </row>
    <row r="111" spans="1:8" ht="15">
      <c r="A111" s="244">
        <v>790</v>
      </c>
      <c r="B111" s="212" t="s">
        <v>722</v>
      </c>
      <c r="C111" s="212" t="s">
        <v>440</v>
      </c>
      <c r="D111" s="212">
        <v>43856</v>
      </c>
      <c r="E111" s="202">
        <v>45083</v>
      </c>
      <c r="F111" s="202">
        <v>46343</v>
      </c>
      <c r="G111" s="202">
        <v>47625</v>
      </c>
      <c r="H111" s="202">
        <v>48926</v>
      </c>
    </row>
    <row r="112" spans="1:8" ht="15">
      <c r="A112" s="244">
        <v>792</v>
      </c>
      <c r="B112" s="212" t="s">
        <v>723</v>
      </c>
      <c r="C112" s="212" t="s">
        <v>346</v>
      </c>
      <c r="D112" s="212">
        <v>7863</v>
      </c>
      <c r="E112" s="202">
        <v>7955</v>
      </c>
      <c r="F112" s="202">
        <v>8051</v>
      </c>
      <c r="G112" s="202">
        <v>8152</v>
      </c>
      <c r="H112" s="202">
        <v>8257</v>
      </c>
    </row>
    <row r="113" spans="1:8" ht="15">
      <c r="A113" s="244">
        <v>809</v>
      </c>
      <c r="B113" s="212" t="s">
        <v>724</v>
      </c>
      <c r="C113" s="212" t="s">
        <v>345</v>
      </c>
      <c r="D113" s="212">
        <v>14494</v>
      </c>
      <c r="E113" s="202">
        <v>14602</v>
      </c>
      <c r="F113" s="202">
        <v>14691</v>
      </c>
      <c r="G113" s="202">
        <v>14791</v>
      </c>
      <c r="H113" s="202">
        <v>14881</v>
      </c>
    </row>
    <row r="114" spans="1:8" ht="15">
      <c r="A114" s="244">
        <v>819</v>
      </c>
      <c r="B114" s="212" t="s">
        <v>725</v>
      </c>
      <c r="C114" s="212" t="s">
        <v>409</v>
      </c>
      <c r="D114" s="212">
        <v>6466</v>
      </c>
      <c r="E114" s="202">
        <v>6552</v>
      </c>
      <c r="F114" s="202">
        <v>6651</v>
      </c>
      <c r="G114" s="202">
        <v>6744</v>
      </c>
      <c r="H114" s="202">
        <v>6842</v>
      </c>
    </row>
    <row r="115" spans="1:8" ht="15">
      <c r="A115" s="244">
        <v>837</v>
      </c>
      <c r="B115" s="212" t="s">
        <v>726</v>
      </c>
      <c r="C115" s="212" t="s">
        <v>329</v>
      </c>
      <c r="D115" s="212">
        <v>163525</v>
      </c>
      <c r="E115" s="202">
        <v>167886</v>
      </c>
      <c r="F115" s="202">
        <v>172314</v>
      </c>
      <c r="G115" s="202">
        <v>176813</v>
      </c>
      <c r="H115" s="202">
        <v>181377</v>
      </c>
    </row>
    <row r="116" spans="1:8" ht="15">
      <c r="A116" s="244">
        <v>842</v>
      </c>
      <c r="B116" s="212" t="s">
        <v>727</v>
      </c>
      <c r="C116" s="212" t="s">
        <v>387</v>
      </c>
      <c r="D116" s="212">
        <v>8230</v>
      </c>
      <c r="E116" s="202">
        <v>8221</v>
      </c>
      <c r="F116" s="202">
        <v>8212</v>
      </c>
      <c r="G116" s="202">
        <v>8203</v>
      </c>
      <c r="H116" s="202">
        <v>8194</v>
      </c>
    </row>
    <row r="117" spans="1:8" ht="15">
      <c r="A117" s="244">
        <v>847</v>
      </c>
      <c r="B117" s="212" t="s">
        <v>728</v>
      </c>
      <c r="C117" s="212" t="s">
        <v>344</v>
      </c>
      <c r="D117" s="212">
        <v>45266</v>
      </c>
      <c r="E117" s="202">
        <v>45896</v>
      </c>
      <c r="F117" s="202">
        <v>46508</v>
      </c>
      <c r="G117" s="202">
        <v>47128</v>
      </c>
      <c r="H117" s="202">
        <v>47734</v>
      </c>
    </row>
    <row r="118" spans="1:8" ht="15">
      <c r="A118" s="244">
        <v>854</v>
      </c>
      <c r="B118" s="212" t="s">
        <v>729</v>
      </c>
      <c r="C118" s="212" t="s">
        <v>408</v>
      </c>
      <c r="D118" s="212">
        <v>22754</v>
      </c>
      <c r="E118" s="202">
        <v>23333</v>
      </c>
      <c r="F118" s="202">
        <v>23931</v>
      </c>
      <c r="G118" s="202">
        <v>24538</v>
      </c>
      <c r="H118" s="202">
        <v>25148</v>
      </c>
    </row>
    <row r="119" spans="1:8" ht="15">
      <c r="A119" s="244">
        <v>856</v>
      </c>
      <c r="B119" s="212" t="s">
        <v>730</v>
      </c>
      <c r="C119" s="212" t="s">
        <v>731</v>
      </c>
      <c r="D119" s="212">
        <v>6152</v>
      </c>
      <c r="E119" s="202">
        <v>6131</v>
      </c>
      <c r="F119" s="202">
        <v>6102</v>
      </c>
      <c r="G119" s="202">
        <v>6084</v>
      </c>
      <c r="H119" s="202">
        <v>6061</v>
      </c>
    </row>
    <row r="120" spans="1:8" ht="15">
      <c r="A120" s="244">
        <v>858</v>
      </c>
      <c r="B120" s="212" t="s">
        <v>732</v>
      </c>
      <c r="C120" s="212" t="s">
        <v>426</v>
      </c>
      <c r="D120" s="212">
        <v>9273</v>
      </c>
      <c r="E120" s="202">
        <v>9108</v>
      </c>
      <c r="F120" s="202">
        <v>8949</v>
      </c>
      <c r="G120" s="202">
        <v>8783</v>
      </c>
      <c r="H120" s="202">
        <v>8613</v>
      </c>
    </row>
    <row r="121" spans="1:8" ht="15">
      <c r="A121" s="244">
        <v>861</v>
      </c>
      <c r="B121" s="212" t="s">
        <v>733</v>
      </c>
      <c r="C121" s="212" t="s">
        <v>342</v>
      </c>
      <c r="D121" s="212">
        <v>13231</v>
      </c>
      <c r="E121" s="202">
        <v>13208</v>
      </c>
      <c r="F121" s="202">
        <v>13184</v>
      </c>
      <c r="G121" s="202">
        <v>13158</v>
      </c>
      <c r="H121" s="202">
        <v>13132</v>
      </c>
    </row>
    <row r="122" spans="1:8" ht="15">
      <c r="A122" s="244">
        <v>873</v>
      </c>
      <c r="B122" s="212" t="s">
        <v>734</v>
      </c>
      <c r="C122" s="212" t="s">
        <v>477</v>
      </c>
      <c r="D122" s="212">
        <v>5587</v>
      </c>
      <c r="E122" s="202">
        <v>5606</v>
      </c>
      <c r="F122" s="202">
        <v>5610</v>
      </c>
      <c r="G122" s="202">
        <v>5623</v>
      </c>
      <c r="H122" s="202">
        <v>5624</v>
      </c>
    </row>
    <row r="123" spans="1:8" ht="15">
      <c r="A123" s="244">
        <v>885</v>
      </c>
      <c r="B123" s="212" t="s">
        <v>735</v>
      </c>
      <c r="C123" s="212" t="s">
        <v>425</v>
      </c>
      <c r="D123" s="212">
        <v>8400</v>
      </c>
      <c r="E123" s="202">
        <v>8486</v>
      </c>
      <c r="F123" s="202">
        <v>8577</v>
      </c>
      <c r="G123" s="202">
        <v>8672</v>
      </c>
      <c r="H123" s="202">
        <v>8771</v>
      </c>
    </row>
    <row r="124" spans="1:8" ht="15">
      <c r="A124" s="244">
        <v>887</v>
      </c>
      <c r="B124" s="212" t="s">
        <v>736</v>
      </c>
      <c r="C124" s="212" t="s">
        <v>407</v>
      </c>
      <c r="D124" s="212">
        <v>47436</v>
      </c>
      <c r="E124" s="202">
        <v>47995</v>
      </c>
      <c r="F124" s="202">
        <v>48556</v>
      </c>
      <c r="G124" s="202">
        <v>49109</v>
      </c>
      <c r="H124" s="202">
        <v>49654</v>
      </c>
    </row>
    <row r="125" spans="1:8" ht="15">
      <c r="A125" s="244">
        <v>890</v>
      </c>
      <c r="B125" s="212" t="s">
        <v>737</v>
      </c>
      <c r="C125" s="212" t="s">
        <v>424</v>
      </c>
      <c r="D125" s="212">
        <v>24384</v>
      </c>
      <c r="E125" s="202">
        <v>24809</v>
      </c>
      <c r="F125" s="202">
        <v>25231</v>
      </c>
      <c r="G125" s="202">
        <v>25647</v>
      </c>
      <c r="H125" s="202">
        <v>26069</v>
      </c>
    </row>
    <row r="126" spans="1:8" ht="15">
      <c r="A126" s="244">
        <v>893</v>
      </c>
      <c r="B126" s="212" t="s">
        <v>738</v>
      </c>
      <c r="C126" s="212" t="s">
        <v>433</v>
      </c>
      <c r="D126" s="212">
        <v>18992</v>
      </c>
      <c r="E126" s="202">
        <v>19365</v>
      </c>
      <c r="F126" s="202">
        <v>19757</v>
      </c>
      <c r="G126" s="202">
        <v>20136</v>
      </c>
      <c r="H126" s="202">
        <v>20524</v>
      </c>
    </row>
    <row r="127" spans="1:8" ht="15">
      <c r="A127" s="244">
        <v>895</v>
      </c>
      <c r="B127" s="212" t="s">
        <v>739</v>
      </c>
      <c r="C127" s="212" t="s">
        <v>439</v>
      </c>
      <c r="D127" s="212">
        <v>31129</v>
      </c>
      <c r="E127" s="202">
        <v>31503</v>
      </c>
      <c r="F127" s="202">
        <v>31884</v>
      </c>
      <c r="G127" s="202">
        <v>32265</v>
      </c>
      <c r="H127" s="202">
        <v>32628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00"/>
  </sheetPr>
  <dimension ref="A1:BL119"/>
  <sheetViews>
    <sheetView topLeftCell="L10" zoomScale="90" zoomScaleNormal="90" workbookViewId="0">
      <selection activeCell="K26" sqref="K26"/>
    </sheetView>
  </sheetViews>
  <sheetFormatPr baseColWidth="10" defaultRowHeight="12.75" outlineLevelRow="1"/>
  <cols>
    <col min="1" max="1" width="19.42578125" style="275" customWidth="1"/>
    <col min="2" max="24" width="9.7109375" style="275" customWidth="1"/>
    <col min="25" max="25" width="9.85546875" style="275" bestFit="1" customWidth="1"/>
    <col min="26" max="32" width="9.7109375" style="275" customWidth="1"/>
    <col min="33" max="33" width="12.5703125" style="275" bestFit="1" customWidth="1"/>
    <col min="34" max="37" width="9.7109375" style="275" customWidth="1"/>
    <col min="38" max="38" width="10.85546875" style="275" customWidth="1"/>
    <col min="39" max="45" width="9.7109375" style="275" customWidth="1"/>
    <col min="46" max="247" width="11.42578125" style="275"/>
    <col min="248" max="248" width="21.42578125" style="275" customWidth="1"/>
    <col min="249" max="257" width="11.42578125" style="275" customWidth="1"/>
    <col min="258" max="258" width="15.5703125" style="275" customWidth="1"/>
    <col min="259" max="259" width="13.42578125" style="275" customWidth="1"/>
    <col min="260" max="263" width="11.42578125" style="275"/>
    <col min="264" max="264" width="14.7109375" style="275" customWidth="1"/>
    <col min="265" max="503" width="11.42578125" style="275"/>
    <col min="504" max="504" width="21.42578125" style="275" customWidth="1"/>
    <col min="505" max="513" width="11.42578125" style="275" customWidth="1"/>
    <col min="514" max="514" width="15.5703125" style="275" customWidth="1"/>
    <col min="515" max="515" width="13.42578125" style="275" customWidth="1"/>
    <col min="516" max="519" width="11.42578125" style="275"/>
    <col min="520" max="520" width="14.7109375" style="275" customWidth="1"/>
    <col min="521" max="759" width="11.42578125" style="275"/>
    <col min="760" max="760" width="21.42578125" style="275" customWidth="1"/>
    <col min="761" max="769" width="11.42578125" style="275" customWidth="1"/>
    <col min="770" max="770" width="15.5703125" style="275" customWidth="1"/>
    <col min="771" max="771" width="13.42578125" style="275" customWidth="1"/>
    <col min="772" max="775" width="11.42578125" style="275"/>
    <col min="776" max="776" width="14.7109375" style="275" customWidth="1"/>
    <col min="777" max="1015" width="11.42578125" style="275"/>
    <col min="1016" max="1016" width="21.42578125" style="275" customWidth="1"/>
    <col min="1017" max="1025" width="11.42578125" style="275" customWidth="1"/>
    <col min="1026" max="1026" width="15.5703125" style="275" customWidth="1"/>
    <col min="1027" max="1027" width="13.42578125" style="275" customWidth="1"/>
    <col min="1028" max="1031" width="11.42578125" style="275"/>
    <col min="1032" max="1032" width="14.7109375" style="275" customWidth="1"/>
    <col min="1033" max="1271" width="11.42578125" style="275"/>
    <col min="1272" max="1272" width="21.42578125" style="275" customWidth="1"/>
    <col min="1273" max="1281" width="11.42578125" style="275" customWidth="1"/>
    <col min="1282" max="1282" width="15.5703125" style="275" customWidth="1"/>
    <col min="1283" max="1283" width="13.42578125" style="275" customWidth="1"/>
    <col min="1284" max="1287" width="11.42578125" style="275"/>
    <col min="1288" max="1288" width="14.7109375" style="275" customWidth="1"/>
    <col min="1289" max="1527" width="11.42578125" style="275"/>
    <col min="1528" max="1528" width="21.42578125" style="275" customWidth="1"/>
    <col min="1529" max="1537" width="11.42578125" style="275" customWidth="1"/>
    <col min="1538" max="1538" width="15.5703125" style="275" customWidth="1"/>
    <col min="1539" max="1539" width="13.42578125" style="275" customWidth="1"/>
    <col min="1540" max="1543" width="11.42578125" style="275"/>
    <col min="1544" max="1544" width="14.7109375" style="275" customWidth="1"/>
    <col min="1545" max="1783" width="11.42578125" style="275"/>
    <col min="1784" max="1784" width="21.42578125" style="275" customWidth="1"/>
    <col min="1785" max="1793" width="11.42578125" style="275" customWidth="1"/>
    <col min="1794" max="1794" width="15.5703125" style="275" customWidth="1"/>
    <col min="1795" max="1795" width="13.42578125" style="275" customWidth="1"/>
    <col min="1796" max="1799" width="11.42578125" style="275"/>
    <col min="1800" max="1800" width="14.7109375" style="275" customWidth="1"/>
    <col min="1801" max="2039" width="11.42578125" style="275"/>
    <col min="2040" max="2040" width="21.42578125" style="275" customWidth="1"/>
    <col min="2041" max="2049" width="11.42578125" style="275" customWidth="1"/>
    <col min="2050" max="2050" width="15.5703125" style="275" customWidth="1"/>
    <col min="2051" max="2051" width="13.42578125" style="275" customWidth="1"/>
    <col min="2052" max="2055" width="11.42578125" style="275"/>
    <col min="2056" max="2056" width="14.7109375" style="275" customWidth="1"/>
    <col min="2057" max="2295" width="11.42578125" style="275"/>
    <col min="2296" max="2296" width="21.42578125" style="275" customWidth="1"/>
    <col min="2297" max="2305" width="11.42578125" style="275" customWidth="1"/>
    <col min="2306" max="2306" width="15.5703125" style="275" customWidth="1"/>
    <col min="2307" max="2307" width="13.42578125" style="275" customWidth="1"/>
    <col min="2308" max="2311" width="11.42578125" style="275"/>
    <col min="2312" max="2312" width="14.7109375" style="275" customWidth="1"/>
    <col min="2313" max="2551" width="11.42578125" style="275"/>
    <col min="2552" max="2552" width="21.42578125" style="275" customWidth="1"/>
    <col min="2553" max="2561" width="11.42578125" style="275" customWidth="1"/>
    <col min="2562" max="2562" width="15.5703125" style="275" customWidth="1"/>
    <col min="2563" max="2563" width="13.42578125" style="275" customWidth="1"/>
    <col min="2564" max="2567" width="11.42578125" style="275"/>
    <col min="2568" max="2568" width="14.7109375" style="275" customWidth="1"/>
    <col min="2569" max="2807" width="11.42578125" style="275"/>
    <col min="2808" max="2808" width="21.42578125" style="275" customWidth="1"/>
    <col min="2809" max="2817" width="11.42578125" style="275" customWidth="1"/>
    <col min="2818" max="2818" width="15.5703125" style="275" customWidth="1"/>
    <col min="2819" max="2819" width="13.42578125" style="275" customWidth="1"/>
    <col min="2820" max="2823" width="11.42578125" style="275"/>
    <col min="2824" max="2824" width="14.7109375" style="275" customWidth="1"/>
    <col min="2825" max="3063" width="11.42578125" style="275"/>
    <col min="3064" max="3064" width="21.42578125" style="275" customWidth="1"/>
    <col min="3065" max="3073" width="11.42578125" style="275" customWidth="1"/>
    <col min="3074" max="3074" width="15.5703125" style="275" customWidth="1"/>
    <col min="3075" max="3075" width="13.42578125" style="275" customWidth="1"/>
    <col min="3076" max="3079" width="11.42578125" style="275"/>
    <col min="3080" max="3080" width="14.7109375" style="275" customWidth="1"/>
    <col min="3081" max="3319" width="11.42578125" style="275"/>
    <col min="3320" max="3320" width="21.42578125" style="275" customWidth="1"/>
    <col min="3321" max="3329" width="11.42578125" style="275" customWidth="1"/>
    <col min="3330" max="3330" width="15.5703125" style="275" customWidth="1"/>
    <col min="3331" max="3331" width="13.42578125" style="275" customWidth="1"/>
    <col min="3332" max="3335" width="11.42578125" style="275"/>
    <col min="3336" max="3336" width="14.7109375" style="275" customWidth="1"/>
    <col min="3337" max="3575" width="11.42578125" style="275"/>
    <col min="3576" max="3576" width="21.42578125" style="275" customWidth="1"/>
    <col min="3577" max="3585" width="11.42578125" style="275" customWidth="1"/>
    <col min="3586" max="3586" width="15.5703125" style="275" customWidth="1"/>
    <col min="3587" max="3587" width="13.42578125" style="275" customWidth="1"/>
    <col min="3588" max="3591" width="11.42578125" style="275"/>
    <col min="3592" max="3592" width="14.7109375" style="275" customWidth="1"/>
    <col min="3593" max="3831" width="11.42578125" style="275"/>
    <col min="3832" max="3832" width="21.42578125" style="275" customWidth="1"/>
    <col min="3833" max="3841" width="11.42578125" style="275" customWidth="1"/>
    <col min="3842" max="3842" width="15.5703125" style="275" customWidth="1"/>
    <col min="3843" max="3843" width="13.42578125" style="275" customWidth="1"/>
    <col min="3844" max="3847" width="11.42578125" style="275"/>
    <col min="3848" max="3848" width="14.7109375" style="275" customWidth="1"/>
    <col min="3849" max="4087" width="11.42578125" style="275"/>
    <col min="4088" max="4088" width="21.42578125" style="275" customWidth="1"/>
    <col min="4089" max="4097" width="11.42578125" style="275" customWidth="1"/>
    <col min="4098" max="4098" width="15.5703125" style="275" customWidth="1"/>
    <col min="4099" max="4099" width="13.42578125" style="275" customWidth="1"/>
    <col min="4100" max="4103" width="11.42578125" style="275"/>
    <col min="4104" max="4104" width="14.7109375" style="275" customWidth="1"/>
    <col min="4105" max="4343" width="11.42578125" style="275"/>
    <col min="4344" max="4344" width="21.42578125" style="275" customWidth="1"/>
    <col min="4345" max="4353" width="11.42578125" style="275" customWidth="1"/>
    <col min="4354" max="4354" width="15.5703125" style="275" customWidth="1"/>
    <col min="4355" max="4355" width="13.42578125" style="275" customWidth="1"/>
    <col min="4356" max="4359" width="11.42578125" style="275"/>
    <col min="4360" max="4360" width="14.7109375" style="275" customWidth="1"/>
    <col min="4361" max="4599" width="11.42578125" style="275"/>
    <col min="4600" max="4600" width="21.42578125" style="275" customWidth="1"/>
    <col min="4601" max="4609" width="11.42578125" style="275" customWidth="1"/>
    <col min="4610" max="4610" width="15.5703125" style="275" customWidth="1"/>
    <col min="4611" max="4611" width="13.42578125" style="275" customWidth="1"/>
    <col min="4612" max="4615" width="11.42578125" style="275"/>
    <col min="4616" max="4616" width="14.7109375" style="275" customWidth="1"/>
    <col min="4617" max="4855" width="11.42578125" style="275"/>
    <col min="4856" max="4856" width="21.42578125" style="275" customWidth="1"/>
    <col min="4857" max="4865" width="11.42578125" style="275" customWidth="1"/>
    <col min="4866" max="4866" width="15.5703125" style="275" customWidth="1"/>
    <col min="4867" max="4867" width="13.42578125" style="275" customWidth="1"/>
    <col min="4868" max="4871" width="11.42578125" style="275"/>
    <col min="4872" max="4872" width="14.7109375" style="275" customWidth="1"/>
    <col min="4873" max="5111" width="11.42578125" style="275"/>
    <col min="5112" max="5112" width="21.42578125" style="275" customWidth="1"/>
    <col min="5113" max="5121" width="11.42578125" style="275" customWidth="1"/>
    <col min="5122" max="5122" width="15.5703125" style="275" customWidth="1"/>
    <col min="5123" max="5123" width="13.42578125" style="275" customWidth="1"/>
    <col min="5124" max="5127" width="11.42578125" style="275"/>
    <col min="5128" max="5128" width="14.7109375" style="275" customWidth="1"/>
    <col min="5129" max="5367" width="11.42578125" style="275"/>
    <col min="5368" max="5368" width="21.42578125" style="275" customWidth="1"/>
    <col min="5369" max="5377" width="11.42578125" style="275" customWidth="1"/>
    <col min="5378" max="5378" width="15.5703125" style="275" customWidth="1"/>
    <col min="5379" max="5379" width="13.42578125" style="275" customWidth="1"/>
    <col min="5380" max="5383" width="11.42578125" style="275"/>
    <col min="5384" max="5384" width="14.7109375" style="275" customWidth="1"/>
    <col min="5385" max="5623" width="11.42578125" style="275"/>
    <col min="5624" max="5624" width="21.42578125" style="275" customWidth="1"/>
    <col min="5625" max="5633" width="11.42578125" style="275" customWidth="1"/>
    <col min="5634" max="5634" width="15.5703125" style="275" customWidth="1"/>
    <col min="5635" max="5635" width="13.42578125" style="275" customWidth="1"/>
    <col min="5636" max="5639" width="11.42578125" style="275"/>
    <col min="5640" max="5640" width="14.7109375" style="275" customWidth="1"/>
    <col min="5641" max="5879" width="11.42578125" style="275"/>
    <col min="5880" max="5880" width="21.42578125" style="275" customWidth="1"/>
    <col min="5881" max="5889" width="11.42578125" style="275" customWidth="1"/>
    <col min="5890" max="5890" width="15.5703125" style="275" customWidth="1"/>
    <col min="5891" max="5891" width="13.42578125" style="275" customWidth="1"/>
    <col min="5892" max="5895" width="11.42578125" style="275"/>
    <col min="5896" max="5896" width="14.7109375" style="275" customWidth="1"/>
    <col min="5897" max="6135" width="11.42578125" style="275"/>
    <col min="6136" max="6136" width="21.42578125" style="275" customWidth="1"/>
    <col min="6137" max="6145" width="11.42578125" style="275" customWidth="1"/>
    <col min="6146" max="6146" width="15.5703125" style="275" customWidth="1"/>
    <col min="6147" max="6147" width="13.42578125" style="275" customWidth="1"/>
    <col min="6148" max="6151" width="11.42578125" style="275"/>
    <col min="6152" max="6152" width="14.7109375" style="275" customWidth="1"/>
    <col min="6153" max="6391" width="11.42578125" style="275"/>
    <col min="6392" max="6392" width="21.42578125" style="275" customWidth="1"/>
    <col min="6393" max="6401" width="11.42578125" style="275" customWidth="1"/>
    <col min="6402" max="6402" width="15.5703125" style="275" customWidth="1"/>
    <col min="6403" max="6403" width="13.42578125" style="275" customWidth="1"/>
    <col min="6404" max="6407" width="11.42578125" style="275"/>
    <col min="6408" max="6408" width="14.7109375" style="275" customWidth="1"/>
    <col min="6409" max="6647" width="11.42578125" style="275"/>
    <col min="6648" max="6648" width="21.42578125" style="275" customWidth="1"/>
    <col min="6649" max="6657" width="11.42578125" style="275" customWidth="1"/>
    <col min="6658" max="6658" width="15.5703125" style="275" customWidth="1"/>
    <col min="6659" max="6659" width="13.42578125" style="275" customWidth="1"/>
    <col min="6660" max="6663" width="11.42578125" style="275"/>
    <col min="6664" max="6664" width="14.7109375" style="275" customWidth="1"/>
    <col min="6665" max="6903" width="11.42578125" style="275"/>
    <col min="6904" max="6904" width="21.42578125" style="275" customWidth="1"/>
    <col min="6905" max="6913" width="11.42578125" style="275" customWidth="1"/>
    <col min="6914" max="6914" width="15.5703125" style="275" customWidth="1"/>
    <col min="6915" max="6915" width="13.42578125" style="275" customWidth="1"/>
    <col min="6916" max="6919" width="11.42578125" style="275"/>
    <col min="6920" max="6920" width="14.7109375" style="275" customWidth="1"/>
    <col min="6921" max="7159" width="11.42578125" style="275"/>
    <col min="7160" max="7160" width="21.42578125" style="275" customWidth="1"/>
    <col min="7161" max="7169" width="11.42578125" style="275" customWidth="1"/>
    <col min="7170" max="7170" width="15.5703125" style="275" customWidth="1"/>
    <col min="7171" max="7171" width="13.42578125" style="275" customWidth="1"/>
    <col min="7172" max="7175" width="11.42578125" style="275"/>
    <col min="7176" max="7176" width="14.7109375" style="275" customWidth="1"/>
    <col min="7177" max="7415" width="11.42578125" style="275"/>
    <col min="7416" max="7416" width="21.42578125" style="275" customWidth="1"/>
    <col min="7417" max="7425" width="11.42578125" style="275" customWidth="1"/>
    <col min="7426" max="7426" width="15.5703125" style="275" customWidth="1"/>
    <col min="7427" max="7427" width="13.42578125" style="275" customWidth="1"/>
    <col min="7428" max="7431" width="11.42578125" style="275"/>
    <col min="7432" max="7432" width="14.7109375" style="275" customWidth="1"/>
    <col min="7433" max="7671" width="11.42578125" style="275"/>
    <col min="7672" max="7672" width="21.42578125" style="275" customWidth="1"/>
    <col min="7673" max="7681" width="11.42578125" style="275" customWidth="1"/>
    <col min="7682" max="7682" width="15.5703125" style="275" customWidth="1"/>
    <col min="7683" max="7683" width="13.42578125" style="275" customWidth="1"/>
    <col min="7684" max="7687" width="11.42578125" style="275"/>
    <col min="7688" max="7688" width="14.7109375" style="275" customWidth="1"/>
    <col min="7689" max="7927" width="11.42578125" style="275"/>
    <col min="7928" max="7928" width="21.42578125" style="275" customWidth="1"/>
    <col min="7929" max="7937" width="11.42578125" style="275" customWidth="1"/>
    <col min="7938" max="7938" width="15.5703125" style="275" customWidth="1"/>
    <col min="7939" max="7939" width="13.42578125" style="275" customWidth="1"/>
    <col min="7940" max="7943" width="11.42578125" style="275"/>
    <col min="7944" max="7944" width="14.7109375" style="275" customWidth="1"/>
    <col min="7945" max="8183" width="11.42578125" style="275"/>
    <col min="8184" max="8184" width="21.42578125" style="275" customWidth="1"/>
    <col min="8185" max="8193" width="11.42578125" style="275" customWidth="1"/>
    <col min="8194" max="8194" width="15.5703125" style="275" customWidth="1"/>
    <col min="8195" max="8195" width="13.42578125" style="275" customWidth="1"/>
    <col min="8196" max="8199" width="11.42578125" style="275"/>
    <col min="8200" max="8200" width="14.7109375" style="275" customWidth="1"/>
    <col min="8201" max="8439" width="11.42578125" style="275"/>
    <col min="8440" max="8440" width="21.42578125" style="275" customWidth="1"/>
    <col min="8441" max="8449" width="11.42578125" style="275" customWidth="1"/>
    <col min="8450" max="8450" width="15.5703125" style="275" customWidth="1"/>
    <col min="8451" max="8451" width="13.42578125" style="275" customWidth="1"/>
    <col min="8452" max="8455" width="11.42578125" style="275"/>
    <col min="8456" max="8456" width="14.7109375" style="275" customWidth="1"/>
    <col min="8457" max="8695" width="11.42578125" style="275"/>
    <col min="8696" max="8696" width="21.42578125" style="275" customWidth="1"/>
    <col min="8697" max="8705" width="11.42578125" style="275" customWidth="1"/>
    <col min="8706" max="8706" width="15.5703125" style="275" customWidth="1"/>
    <col min="8707" max="8707" width="13.42578125" style="275" customWidth="1"/>
    <col min="8708" max="8711" width="11.42578125" style="275"/>
    <col min="8712" max="8712" width="14.7109375" style="275" customWidth="1"/>
    <col min="8713" max="8951" width="11.42578125" style="275"/>
    <col min="8952" max="8952" width="21.42578125" style="275" customWidth="1"/>
    <col min="8953" max="8961" width="11.42578125" style="275" customWidth="1"/>
    <col min="8962" max="8962" width="15.5703125" style="275" customWidth="1"/>
    <col min="8963" max="8963" width="13.42578125" style="275" customWidth="1"/>
    <col min="8964" max="8967" width="11.42578125" style="275"/>
    <col min="8968" max="8968" width="14.7109375" style="275" customWidth="1"/>
    <col min="8969" max="9207" width="11.42578125" style="275"/>
    <col min="9208" max="9208" width="21.42578125" style="275" customWidth="1"/>
    <col min="9209" max="9217" width="11.42578125" style="275" customWidth="1"/>
    <col min="9218" max="9218" width="15.5703125" style="275" customWidth="1"/>
    <col min="9219" max="9219" width="13.42578125" style="275" customWidth="1"/>
    <col min="9220" max="9223" width="11.42578125" style="275"/>
    <col min="9224" max="9224" width="14.7109375" style="275" customWidth="1"/>
    <col min="9225" max="9463" width="11.42578125" style="275"/>
    <col min="9464" max="9464" width="21.42578125" style="275" customWidth="1"/>
    <col min="9465" max="9473" width="11.42578125" style="275" customWidth="1"/>
    <col min="9474" max="9474" width="15.5703125" style="275" customWidth="1"/>
    <col min="9475" max="9475" width="13.42578125" style="275" customWidth="1"/>
    <col min="9476" max="9479" width="11.42578125" style="275"/>
    <col min="9480" max="9480" width="14.7109375" style="275" customWidth="1"/>
    <col min="9481" max="9719" width="11.42578125" style="275"/>
    <col min="9720" max="9720" width="21.42578125" style="275" customWidth="1"/>
    <col min="9721" max="9729" width="11.42578125" style="275" customWidth="1"/>
    <col min="9730" max="9730" width="15.5703125" style="275" customWidth="1"/>
    <col min="9731" max="9731" width="13.42578125" style="275" customWidth="1"/>
    <col min="9732" max="9735" width="11.42578125" style="275"/>
    <col min="9736" max="9736" width="14.7109375" style="275" customWidth="1"/>
    <col min="9737" max="9975" width="11.42578125" style="275"/>
    <col min="9976" max="9976" width="21.42578125" style="275" customWidth="1"/>
    <col min="9977" max="9985" width="11.42578125" style="275" customWidth="1"/>
    <col min="9986" max="9986" width="15.5703125" style="275" customWidth="1"/>
    <col min="9987" max="9987" width="13.42578125" style="275" customWidth="1"/>
    <col min="9988" max="9991" width="11.42578125" style="275"/>
    <col min="9992" max="9992" width="14.7109375" style="275" customWidth="1"/>
    <col min="9993" max="10231" width="11.42578125" style="275"/>
    <col min="10232" max="10232" width="21.42578125" style="275" customWidth="1"/>
    <col min="10233" max="10241" width="11.42578125" style="275" customWidth="1"/>
    <col min="10242" max="10242" width="15.5703125" style="275" customWidth="1"/>
    <col min="10243" max="10243" width="13.42578125" style="275" customWidth="1"/>
    <col min="10244" max="10247" width="11.42578125" style="275"/>
    <col min="10248" max="10248" width="14.7109375" style="275" customWidth="1"/>
    <col min="10249" max="10487" width="11.42578125" style="275"/>
    <col min="10488" max="10488" width="21.42578125" style="275" customWidth="1"/>
    <col min="10489" max="10497" width="11.42578125" style="275" customWidth="1"/>
    <col min="10498" max="10498" width="15.5703125" style="275" customWidth="1"/>
    <col min="10499" max="10499" width="13.42578125" style="275" customWidth="1"/>
    <col min="10500" max="10503" width="11.42578125" style="275"/>
    <col min="10504" max="10504" width="14.7109375" style="275" customWidth="1"/>
    <col min="10505" max="10743" width="11.42578125" style="275"/>
    <col min="10744" max="10744" width="21.42578125" style="275" customWidth="1"/>
    <col min="10745" max="10753" width="11.42578125" style="275" customWidth="1"/>
    <col min="10754" max="10754" width="15.5703125" style="275" customWidth="1"/>
    <col min="10755" max="10755" width="13.42578125" style="275" customWidth="1"/>
    <col min="10756" max="10759" width="11.42578125" style="275"/>
    <col min="10760" max="10760" width="14.7109375" style="275" customWidth="1"/>
    <col min="10761" max="10999" width="11.42578125" style="275"/>
    <col min="11000" max="11000" width="21.42578125" style="275" customWidth="1"/>
    <col min="11001" max="11009" width="11.42578125" style="275" customWidth="1"/>
    <col min="11010" max="11010" width="15.5703125" style="275" customWidth="1"/>
    <col min="11011" max="11011" width="13.42578125" style="275" customWidth="1"/>
    <col min="11012" max="11015" width="11.42578125" style="275"/>
    <col min="11016" max="11016" width="14.7109375" style="275" customWidth="1"/>
    <col min="11017" max="11255" width="11.42578125" style="275"/>
    <col min="11256" max="11256" width="21.42578125" style="275" customWidth="1"/>
    <col min="11257" max="11265" width="11.42578125" style="275" customWidth="1"/>
    <col min="11266" max="11266" width="15.5703125" style="275" customWidth="1"/>
    <col min="11267" max="11267" width="13.42578125" style="275" customWidth="1"/>
    <col min="11268" max="11271" width="11.42578125" style="275"/>
    <col min="11272" max="11272" width="14.7109375" style="275" customWidth="1"/>
    <col min="11273" max="11511" width="11.42578125" style="275"/>
    <col min="11512" max="11512" width="21.42578125" style="275" customWidth="1"/>
    <col min="11513" max="11521" width="11.42578125" style="275" customWidth="1"/>
    <col min="11522" max="11522" width="15.5703125" style="275" customWidth="1"/>
    <col min="11523" max="11523" width="13.42578125" style="275" customWidth="1"/>
    <col min="11524" max="11527" width="11.42578125" style="275"/>
    <col min="11528" max="11528" width="14.7109375" style="275" customWidth="1"/>
    <col min="11529" max="11767" width="11.42578125" style="275"/>
    <col min="11768" max="11768" width="21.42578125" style="275" customWidth="1"/>
    <col min="11769" max="11777" width="11.42578125" style="275" customWidth="1"/>
    <col min="11778" max="11778" width="15.5703125" style="275" customWidth="1"/>
    <col min="11779" max="11779" width="13.42578125" style="275" customWidth="1"/>
    <col min="11780" max="11783" width="11.42578125" style="275"/>
    <col min="11784" max="11784" width="14.7109375" style="275" customWidth="1"/>
    <col min="11785" max="12023" width="11.42578125" style="275"/>
    <col min="12024" max="12024" width="21.42578125" style="275" customWidth="1"/>
    <col min="12025" max="12033" width="11.42578125" style="275" customWidth="1"/>
    <col min="12034" max="12034" width="15.5703125" style="275" customWidth="1"/>
    <col min="12035" max="12035" width="13.42578125" style="275" customWidth="1"/>
    <col min="12036" max="12039" width="11.42578125" style="275"/>
    <col min="12040" max="12040" width="14.7109375" style="275" customWidth="1"/>
    <col min="12041" max="12279" width="11.42578125" style="275"/>
    <col min="12280" max="12280" width="21.42578125" style="275" customWidth="1"/>
    <col min="12281" max="12289" width="11.42578125" style="275" customWidth="1"/>
    <col min="12290" max="12290" width="15.5703125" style="275" customWidth="1"/>
    <col min="12291" max="12291" width="13.42578125" style="275" customWidth="1"/>
    <col min="12292" max="12295" width="11.42578125" style="275"/>
    <col min="12296" max="12296" width="14.7109375" style="275" customWidth="1"/>
    <col min="12297" max="12535" width="11.42578125" style="275"/>
    <col min="12536" max="12536" width="21.42578125" style="275" customWidth="1"/>
    <col min="12537" max="12545" width="11.42578125" style="275" customWidth="1"/>
    <col min="12546" max="12546" width="15.5703125" style="275" customWidth="1"/>
    <col min="12547" max="12547" width="13.42578125" style="275" customWidth="1"/>
    <col min="12548" max="12551" width="11.42578125" style="275"/>
    <col min="12552" max="12552" width="14.7109375" style="275" customWidth="1"/>
    <col min="12553" max="12791" width="11.42578125" style="275"/>
    <col min="12792" max="12792" width="21.42578125" style="275" customWidth="1"/>
    <col min="12793" max="12801" width="11.42578125" style="275" customWidth="1"/>
    <col min="12802" max="12802" width="15.5703125" style="275" customWidth="1"/>
    <col min="12803" max="12803" width="13.42578125" style="275" customWidth="1"/>
    <col min="12804" max="12807" width="11.42578125" style="275"/>
    <col min="12808" max="12808" width="14.7109375" style="275" customWidth="1"/>
    <col min="12809" max="13047" width="11.42578125" style="275"/>
    <col min="13048" max="13048" width="21.42578125" style="275" customWidth="1"/>
    <col min="13049" max="13057" width="11.42578125" style="275" customWidth="1"/>
    <col min="13058" max="13058" width="15.5703125" style="275" customWidth="1"/>
    <col min="13059" max="13059" width="13.42578125" style="275" customWidth="1"/>
    <col min="13060" max="13063" width="11.42578125" style="275"/>
    <col min="13064" max="13064" width="14.7109375" style="275" customWidth="1"/>
    <col min="13065" max="13303" width="11.42578125" style="275"/>
    <col min="13304" max="13304" width="21.42578125" style="275" customWidth="1"/>
    <col min="13305" max="13313" width="11.42578125" style="275" customWidth="1"/>
    <col min="13314" max="13314" width="15.5703125" style="275" customWidth="1"/>
    <col min="13315" max="13315" width="13.42578125" style="275" customWidth="1"/>
    <col min="13316" max="13319" width="11.42578125" style="275"/>
    <col min="13320" max="13320" width="14.7109375" style="275" customWidth="1"/>
    <col min="13321" max="13559" width="11.42578125" style="275"/>
    <col min="13560" max="13560" width="21.42578125" style="275" customWidth="1"/>
    <col min="13561" max="13569" width="11.42578125" style="275" customWidth="1"/>
    <col min="13570" max="13570" width="15.5703125" style="275" customWidth="1"/>
    <col min="13571" max="13571" width="13.42578125" style="275" customWidth="1"/>
    <col min="13572" max="13575" width="11.42578125" style="275"/>
    <col min="13576" max="13576" width="14.7109375" style="275" customWidth="1"/>
    <col min="13577" max="13815" width="11.42578125" style="275"/>
    <col min="13816" max="13816" width="21.42578125" style="275" customWidth="1"/>
    <col min="13817" max="13825" width="11.42578125" style="275" customWidth="1"/>
    <col min="13826" max="13826" width="15.5703125" style="275" customWidth="1"/>
    <col min="13827" max="13827" width="13.42578125" style="275" customWidth="1"/>
    <col min="13828" max="13831" width="11.42578125" style="275"/>
    <col min="13832" max="13832" width="14.7109375" style="275" customWidth="1"/>
    <col min="13833" max="14071" width="11.42578125" style="275"/>
    <col min="14072" max="14072" width="21.42578125" style="275" customWidth="1"/>
    <col min="14073" max="14081" width="11.42578125" style="275" customWidth="1"/>
    <col min="14082" max="14082" width="15.5703125" style="275" customWidth="1"/>
    <col min="14083" max="14083" width="13.42578125" style="275" customWidth="1"/>
    <col min="14084" max="14087" width="11.42578125" style="275"/>
    <col min="14088" max="14088" width="14.7109375" style="275" customWidth="1"/>
    <col min="14089" max="14327" width="11.42578125" style="275"/>
    <col min="14328" max="14328" width="21.42578125" style="275" customWidth="1"/>
    <col min="14329" max="14337" width="11.42578125" style="275" customWidth="1"/>
    <col min="14338" max="14338" width="15.5703125" style="275" customWidth="1"/>
    <col min="14339" max="14339" width="13.42578125" style="275" customWidth="1"/>
    <col min="14340" max="14343" width="11.42578125" style="275"/>
    <col min="14344" max="14344" width="14.7109375" style="275" customWidth="1"/>
    <col min="14345" max="14583" width="11.42578125" style="275"/>
    <col min="14584" max="14584" width="21.42578125" style="275" customWidth="1"/>
    <col min="14585" max="14593" width="11.42578125" style="275" customWidth="1"/>
    <col min="14594" max="14594" width="15.5703125" style="275" customWidth="1"/>
    <col min="14595" max="14595" width="13.42578125" style="275" customWidth="1"/>
    <col min="14596" max="14599" width="11.42578125" style="275"/>
    <col min="14600" max="14600" width="14.7109375" style="275" customWidth="1"/>
    <col min="14601" max="14839" width="11.42578125" style="275"/>
    <col min="14840" max="14840" width="21.42578125" style="275" customWidth="1"/>
    <col min="14841" max="14849" width="11.42578125" style="275" customWidth="1"/>
    <col min="14850" max="14850" width="15.5703125" style="275" customWidth="1"/>
    <col min="14851" max="14851" width="13.42578125" style="275" customWidth="1"/>
    <col min="14852" max="14855" width="11.42578125" style="275"/>
    <col min="14856" max="14856" width="14.7109375" style="275" customWidth="1"/>
    <col min="14857" max="15095" width="11.42578125" style="275"/>
    <col min="15096" max="15096" width="21.42578125" style="275" customWidth="1"/>
    <col min="15097" max="15105" width="11.42578125" style="275" customWidth="1"/>
    <col min="15106" max="15106" width="15.5703125" style="275" customWidth="1"/>
    <col min="15107" max="15107" width="13.42578125" style="275" customWidth="1"/>
    <col min="15108" max="15111" width="11.42578125" style="275"/>
    <col min="15112" max="15112" width="14.7109375" style="275" customWidth="1"/>
    <col min="15113" max="15351" width="11.42578125" style="275"/>
    <col min="15352" max="15352" width="21.42578125" style="275" customWidth="1"/>
    <col min="15353" max="15361" width="11.42578125" style="275" customWidth="1"/>
    <col min="15362" max="15362" width="15.5703125" style="275" customWidth="1"/>
    <col min="15363" max="15363" width="13.42578125" style="275" customWidth="1"/>
    <col min="15364" max="15367" width="11.42578125" style="275"/>
    <col min="15368" max="15368" width="14.7109375" style="275" customWidth="1"/>
    <col min="15369" max="15607" width="11.42578125" style="275"/>
    <col min="15608" max="15608" width="21.42578125" style="275" customWidth="1"/>
    <col min="15609" max="15617" width="11.42578125" style="275" customWidth="1"/>
    <col min="15618" max="15618" width="15.5703125" style="275" customWidth="1"/>
    <col min="15619" max="15619" width="13.42578125" style="275" customWidth="1"/>
    <col min="15620" max="15623" width="11.42578125" style="275"/>
    <col min="15624" max="15624" width="14.7109375" style="275" customWidth="1"/>
    <col min="15625" max="15863" width="11.42578125" style="275"/>
    <col min="15864" max="15864" width="21.42578125" style="275" customWidth="1"/>
    <col min="15865" max="15873" width="11.42578125" style="275" customWidth="1"/>
    <col min="15874" max="15874" width="15.5703125" style="275" customWidth="1"/>
    <col min="15875" max="15875" width="13.42578125" style="275" customWidth="1"/>
    <col min="15876" max="15879" width="11.42578125" style="275"/>
    <col min="15880" max="15880" width="14.7109375" style="275" customWidth="1"/>
    <col min="15881" max="16119" width="11.42578125" style="275"/>
    <col min="16120" max="16120" width="21.42578125" style="275" customWidth="1"/>
    <col min="16121" max="16129" width="11.42578125" style="275" customWidth="1"/>
    <col min="16130" max="16130" width="15.5703125" style="275" customWidth="1"/>
    <col min="16131" max="16131" width="13.42578125" style="275" customWidth="1"/>
    <col min="16132" max="16135" width="11.42578125" style="275"/>
    <col min="16136" max="16136" width="14.7109375" style="275" customWidth="1"/>
    <col min="16137" max="16384" width="11.42578125" style="275"/>
  </cols>
  <sheetData>
    <row r="1" spans="1:64" ht="70.5" customHeight="1" thickBot="1">
      <c r="A1" s="294"/>
      <c r="B1" s="294" t="s">
        <v>1049</v>
      </c>
      <c r="C1" s="293"/>
      <c r="D1" s="293"/>
      <c r="E1" s="293"/>
      <c r="F1" s="293"/>
      <c r="G1" s="293"/>
      <c r="H1" s="293"/>
      <c r="I1" s="293"/>
      <c r="J1" s="293"/>
      <c r="K1" s="293"/>
      <c r="L1" s="293"/>
      <c r="M1" s="293"/>
      <c r="N1" s="293"/>
      <c r="O1" s="293"/>
      <c r="P1" s="293"/>
      <c r="Q1" s="293"/>
      <c r="R1" s="293"/>
      <c r="S1" s="293"/>
      <c r="U1" s="293"/>
    </row>
    <row r="2" spans="1:64" ht="41.25" customHeight="1" thickBot="1">
      <c r="A2" s="880" t="s">
        <v>290</v>
      </c>
      <c r="B2" s="297" t="s">
        <v>754</v>
      </c>
      <c r="C2" s="298"/>
      <c r="D2" s="298"/>
      <c r="E2" s="298"/>
      <c r="F2" s="298"/>
      <c r="G2" s="326"/>
      <c r="H2" s="437"/>
      <c r="I2" s="437"/>
      <c r="J2" s="437"/>
      <c r="K2" s="881" t="s">
        <v>1048</v>
      </c>
      <c r="L2" s="882"/>
      <c r="M2" s="882"/>
      <c r="N2" s="882"/>
      <c r="O2" s="882"/>
      <c r="P2" s="882"/>
      <c r="Q2" s="882"/>
      <c r="R2" s="882"/>
      <c r="S2" s="882"/>
      <c r="T2" s="882"/>
      <c r="U2" s="882"/>
      <c r="V2" s="882"/>
      <c r="W2" s="882"/>
      <c r="X2" s="882"/>
      <c r="Y2" s="882"/>
      <c r="Z2" s="882"/>
      <c r="AA2" s="882"/>
      <c r="AB2" s="883"/>
      <c r="AC2" s="877" t="s">
        <v>1047</v>
      </c>
      <c r="AD2" s="878"/>
      <c r="AE2" s="878"/>
      <c r="AF2" s="878"/>
      <c r="AG2" s="878"/>
      <c r="AH2" s="878"/>
      <c r="AI2" s="878"/>
      <c r="AJ2" s="878"/>
      <c r="AK2" s="878"/>
      <c r="AL2" s="878"/>
      <c r="AM2" s="878"/>
      <c r="AN2" s="878"/>
      <c r="AO2" s="878"/>
      <c r="AP2" s="878"/>
      <c r="AQ2" s="878"/>
      <c r="AR2" s="878"/>
      <c r="AS2" s="878"/>
      <c r="AT2" s="879"/>
      <c r="AU2" s="877" t="s">
        <v>1046</v>
      </c>
      <c r="AV2" s="878"/>
      <c r="AW2" s="878"/>
      <c r="AX2" s="878"/>
      <c r="AY2" s="878"/>
      <c r="AZ2" s="878"/>
      <c r="BA2" s="878"/>
      <c r="BB2" s="878"/>
      <c r="BC2" s="878"/>
      <c r="BD2" s="878"/>
      <c r="BE2" s="878"/>
      <c r="BF2" s="878"/>
      <c r="BG2" s="878"/>
      <c r="BH2" s="878"/>
      <c r="BI2" s="878"/>
      <c r="BJ2" s="878"/>
      <c r="BK2" s="878"/>
      <c r="BL2" s="879"/>
    </row>
    <row r="3" spans="1:64" ht="33" customHeight="1" outlineLevel="1">
      <c r="A3" s="880"/>
      <c r="B3" s="299">
        <v>2010</v>
      </c>
      <c r="C3" s="295">
        <v>2011</v>
      </c>
      <c r="D3" s="295">
        <v>2012</v>
      </c>
      <c r="E3" s="295">
        <v>2013</v>
      </c>
      <c r="F3" s="295">
        <v>2014</v>
      </c>
      <c r="G3" s="330">
        <v>2015</v>
      </c>
      <c r="H3" s="330">
        <v>2016</v>
      </c>
      <c r="I3" s="330">
        <v>2017</v>
      </c>
      <c r="J3" s="330">
        <v>2018</v>
      </c>
      <c r="K3" s="335">
        <v>2010</v>
      </c>
      <c r="L3" s="328" t="s">
        <v>209</v>
      </c>
      <c r="M3" s="328">
        <v>2011</v>
      </c>
      <c r="N3" s="328" t="s">
        <v>209</v>
      </c>
      <c r="O3" s="328">
        <v>2012</v>
      </c>
      <c r="P3" s="328" t="s">
        <v>209</v>
      </c>
      <c r="Q3" s="328">
        <v>2013</v>
      </c>
      <c r="R3" s="328" t="s">
        <v>209</v>
      </c>
      <c r="S3" s="328">
        <v>2014</v>
      </c>
      <c r="T3" s="328" t="s">
        <v>209</v>
      </c>
      <c r="U3" s="328">
        <v>2015</v>
      </c>
      <c r="V3" s="328" t="s">
        <v>209</v>
      </c>
      <c r="W3" s="328">
        <v>2016</v>
      </c>
      <c r="X3" s="601" t="s">
        <v>209</v>
      </c>
      <c r="Y3" s="601">
        <v>2017</v>
      </c>
      <c r="Z3" s="601" t="s">
        <v>209</v>
      </c>
      <c r="AA3" s="601">
        <v>2018</v>
      </c>
      <c r="AB3" s="329" t="s">
        <v>209</v>
      </c>
      <c r="AC3" s="327">
        <f>K3</f>
        <v>2010</v>
      </c>
      <c r="AD3" s="328" t="s">
        <v>209</v>
      </c>
      <c r="AE3" s="328">
        <f>M3</f>
        <v>2011</v>
      </c>
      <c r="AF3" s="328" t="s">
        <v>209</v>
      </c>
      <c r="AG3" s="328">
        <f>O3</f>
        <v>2012</v>
      </c>
      <c r="AH3" s="328" t="s">
        <v>209</v>
      </c>
      <c r="AI3" s="328">
        <f>Q3</f>
        <v>2013</v>
      </c>
      <c r="AJ3" s="328" t="s">
        <v>209</v>
      </c>
      <c r="AK3" s="328">
        <f>S3</f>
        <v>2014</v>
      </c>
      <c r="AL3" s="328" t="s">
        <v>209</v>
      </c>
      <c r="AM3" s="328">
        <v>2015</v>
      </c>
      <c r="AN3" s="328" t="s">
        <v>209</v>
      </c>
      <c r="AO3" s="328">
        <v>2016</v>
      </c>
      <c r="AP3" s="328" t="s">
        <v>209</v>
      </c>
      <c r="AQ3" s="328">
        <v>2017</v>
      </c>
      <c r="AR3" s="328" t="s">
        <v>209</v>
      </c>
      <c r="AS3" s="328">
        <v>2018</v>
      </c>
      <c r="AT3" s="329" t="s">
        <v>209</v>
      </c>
      <c r="AU3" s="530">
        <f>AC3</f>
        <v>2010</v>
      </c>
      <c r="AV3" s="328" t="s">
        <v>209</v>
      </c>
      <c r="AW3" s="328">
        <f>AE3</f>
        <v>2011</v>
      </c>
      <c r="AX3" s="328" t="s">
        <v>209</v>
      </c>
      <c r="AY3" s="328">
        <f>AG3</f>
        <v>2012</v>
      </c>
      <c r="AZ3" s="328" t="s">
        <v>209</v>
      </c>
      <c r="BA3" s="328">
        <f>AI3</f>
        <v>2013</v>
      </c>
      <c r="BB3" s="328" t="s">
        <v>209</v>
      </c>
      <c r="BC3" s="328">
        <f>AK3</f>
        <v>2014</v>
      </c>
      <c r="BD3" s="328" t="s">
        <v>209</v>
      </c>
      <c r="BE3" s="328">
        <v>2015</v>
      </c>
      <c r="BF3" s="328" t="s">
        <v>209</v>
      </c>
      <c r="BG3" s="328">
        <v>2016</v>
      </c>
      <c r="BH3" s="328" t="s">
        <v>209</v>
      </c>
      <c r="BI3" s="328">
        <v>2017</v>
      </c>
      <c r="BJ3" s="328" t="s">
        <v>209</v>
      </c>
      <c r="BK3" s="328">
        <v>2018</v>
      </c>
      <c r="BL3" s="329" t="s">
        <v>209</v>
      </c>
    </row>
    <row r="4" spans="1:64" ht="22.5" customHeight="1">
      <c r="A4" s="296" t="s">
        <v>186</v>
      </c>
      <c r="B4" s="300">
        <v>6066377</v>
      </c>
      <c r="C4" s="291">
        <v>6143709</v>
      </c>
      <c r="D4" s="291">
        <v>6221817</v>
      </c>
      <c r="E4" s="291">
        <v>6299990</v>
      </c>
      <c r="F4" s="291">
        <v>6378132</v>
      </c>
      <c r="G4" s="331">
        <v>6456299</v>
      </c>
      <c r="H4" s="331">
        <v>6534857</v>
      </c>
      <c r="I4" s="331">
        <v>6613118</v>
      </c>
      <c r="J4" s="331">
        <v>6691030</v>
      </c>
      <c r="K4" s="336">
        <v>2334353</v>
      </c>
      <c r="L4" s="290">
        <f t="shared" ref="L4:L13" si="0">+K4/B4*100</f>
        <v>38.480183476892385</v>
      </c>
      <c r="M4" s="292">
        <v>2336614</v>
      </c>
      <c r="N4" s="290">
        <f t="shared" ref="N4:N13" si="1">+M4/C4*100</f>
        <v>38.032628172981504</v>
      </c>
      <c r="O4" s="292">
        <v>2355496</v>
      </c>
      <c r="P4" s="290">
        <f t="shared" ref="P4:P13" si="2">+O4/D4*100</f>
        <v>37.858651258948953</v>
      </c>
      <c r="Q4" s="292">
        <v>2379471</v>
      </c>
      <c r="R4" s="290">
        <f t="shared" ref="R4:R13" si="3">+Q4/E4*100</f>
        <v>37.769440903874454</v>
      </c>
      <c r="S4" s="292">
        <v>2410996</v>
      </c>
      <c r="T4" s="290">
        <f t="shared" ref="T4:T13" si="4">+S4/F4*100</f>
        <v>37.800973702018084</v>
      </c>
      <c r="U4" s="292">
        <v>2398192</v>
      </c>
      <c r="V4" s="290">
        <v>37.14499591793998</v>
      </c>
      <c r="W4" s="292">
        <v>2241894</v>
      </c>
      <c r="X4" s="290">
        <v>34.306703268334715</v>
      </c>
      <c r="Y4" s="291">
        <v>2336079</v>
      </c>
      <c r="Z4" s="290">
        <v>34.913593273382425</v>
      </c>
      <c r="AA4" s="292">
        <f>'1.COBERTURA  DANE'!D5</f>
        <v>2330983</v>
      </c>
      <c r="AB4" s="305">
        <f t="shared" ref="AB4:AB13" si="5">+AA4/J4*100</f>
        <v>34.83743160619516</v>
      </c>
      <c r="AC4" s="303">
        <v>3006551</v>
      </c>
      <c r="AD4" s="290">
        <f t="shared" ref="AD4:AD13" si="6">+AC4/B4*100</f>
        <v>49.560899363821271</v>
      </c>
      <c r="AE4" s="291">
        <v>3190526</v>
      </c>
      <c r="AF4" s="290">
        <f>+AE4/C4*100</f>
        <v>51.931593765264594</v>
      </c>
      <c r="AG4" s="291">
        <v>3277472</v>
      </c>
      <c r="AH4" s="290">
        <f t="shared" ref="AH4:AH13" si="7">+AG4/D4*100</f>
        <v>52.677087738196093</v>
      </c>
      <c r="AI4" s="291">
        <v>3217863</v>
      </c>
      <c r="AJ4" s="290">
        <f t="shared" ref="AJ4:AJ13" si="8">+AI4/E4*100</f>
        <v>51.07727155122469</v>
      </c>
      <c r="AK4" s="291">
        <v>3460356</v>
      </c>
      <c r="AL4" s="290">
        <f t="shared" ref="AL4:AL13" si="9">+AK4/F4*100</f>
        <v>54.253439721849595</v>
      </c>
      <c r="AM4" s="291">
        <v>3587305</v>
      </c>
      <c r="AN4" s="290">
        <v>55.562869687416892</v>
      </c>
      <c r="AO4" s="291">
        <v>3810573</v>
      </c>
      <c r="AP4" s="290">
        <v>58.311497864452122</v>
      </c>
      <c r="AQ4" s="291">
        <v>3887363</v>
      </c>
      <c r="AR4" s="290">
        <v>58.098125400723056</v>
      </c>
      <c r="AS4" s="291">
        <f>'1.COBERTURA  DANE'!F5+'1.COBERTURA  DANE'!H5+'1.COBERTURA  DANE'!J5</f>
        <v>3913601</v>
      </c>
      <c r="AT4" s="305">
        <f t="shared" ref="AT4:AT13" si="10">+AS4/J4*100</f>
        <v>58.49026233629202</v>
      </c>
      <c r="AU4" s="337">
        <v>1854036</v>
      </c>
      <c r="AV4" s="290">
        <f>+AU4/B4*100</f>
        <v>30.562492242074633</v>
      </c>
      <c r="AW4" s="291">
        <v>616569</v>
      </c>
      <c r="AX4" s="290">
        <f>+AW4/C4*100</f>
        <v>10.035778061753902</v>
      </c>
      <c r="AY4" s="291">
        <v>652249</v>
      </c>
      <c r="AZ4" s="290">
        <f t="shared" ref="AZ4:AZ13" si="11">100-(P4+AH4)</f>
        <v>9.4642610028549541</v>
      </c>
      <c r="BA4" s="291">
        <v>638984</v>
      </c>
      <c r="BB4" s="290">
        <f t="shared" ref="BB4:BB13" si="12">100-(R4+AJ4)</f>
        <v>11.153287544900849</v>
      </c>
      <c r="BC4" s="291">
        <v>506780</v>
      </c>
      <c r="BD4" s="290">
        <f t="shared" ref="BD4:BD13" si="13">100-(T4+AL4)</f>
        <v>7.9455865761323139</v>
      </c>
      <c r="BE4" s="291">
        <v>470802</v>
      </c>
      <c r="BF4" s="290">
        <v>7.2921343946431278</v>
      </c>
      <c r="BG4" s="291">
        <v>482390</v>
      </c>
      <c r="BH4" s="290">
        <v>7.3817988672131634</v>
      </c>
      <c r="BI4" s="291">
        <v>467588</v>
      </c>
      <c r="BJ4" s="290">
        <v>6.9882813258945191</v>
      </c>
      <c r="BK4" s="291">
        <f>'1.COBERTURA  DANE'!T5</f>
        <v>40480</v>
      </c>
      <c r="BL4" s="305">
        <f t="shared" ref="BL4:BL13" si="14">100-(AB4+AT4)</f>
        <v>6.6723060575128272</v>
      </c>
    </row>
    <row r="5" spans="1:64" s="276" customFormat="1" ht="30" outlineLevel="1">
      <c r="A5" s="310" t="s">
        <v>231</v>
      </c>
      <c r="B5" s="286">
        <v>107450</v>
      </c>
      <c r="C5" s="280">
        <v>109057</v>
      </c>
      <c r="D5" s="289">
        <v>110682</v>
      </c>
      <c r="E5" s="289">
        <v>112325</v>
      </c>
      <c r="F5" s="289">
        <v>113977</v>
      </c>
      <c r="G5" s="332">
        <v>115662</v>
      </c>
      <c r="H5" s="332">
        <v>117382</v>
      </c>
      <c r="I5" s="332">
        <v>119075</v>
      </c>
      <c r="J5" s="332">
        <v>120805</v>
      </c>
      <c r="K5" s="286">
        <v>62912</v>
      </c>
      <c r="L5" s="287">
        <f t="shared" si="0"/>
        <v>58.550023266635641</v>
      </c>
      <c r="M5" s="280">
        <v>63885</v>
      </c>
      <c r="N5" s="287">
        <f t="shared" si="1"/>
        <v>58.579458448334357</v>
      </c>
      <c r="O5" s="280">
        <v>62936</v>
      </c>
      <c r="P5" s="287">
        <f t="shared" si="2"/>
        <v>56.86200104804756</v>
      </c>
      <c r="Q5" s="280">
        <v>64018</v>
      </c>
      <c r="R5" s="287">
        <f t="shared" si="3"/>
        <v>56.993545515245934</v>
      </c>
      <c r="S5" s="280">
        <v>66873</v>
      </c>
      <c r="T5" s="287">
        <f t="shared" si="4"/>
        <v>58.672363722505416</v>
      </c>
      <c r="U5" s="280">
        <v>64758</v>
      </c>
      <c r="V5" s="287">
        <v>55.989002438138712</v>
      </c>
      <c r="W5" s="280">
        <v>58240</v>
      </c>
      <c r="X5" s="287">
        <v>49.615784362167965</v>
      </c>
      <c r="Y5" s="280">
        <v>61446</v>
      </c>
      <c r="Z5" s="287">
        <v>50.863788750465623</v>
      </c>
      <c r="AA5" s="280">
        <f>'1.COBERTURA  DANE'!D6</f>
        <v>61982</v>
      </c>
      <c r="AB5" s="288">
        <f t="shared" si="5"/>
        <v>51.307478995074703</v>
      </c>
      <c r="AC5" s="304">
        <v>23812</v>
      </c>
      <c r="AD5" s="287">
        <f t="shared" si="6"/>
        <v>22.16100511865984</v>
      </c>
      <c r="AE5" s="280">
        <v>25803</v>
      </c>
      <c r="AF5" s="287">
        <f t="shared" ref="AF5:AF13" si="15">+AE5/B5*100</f>
        <v>24.013959981386694</v>
      </c>
      <c r="AG5" s="289">
        <v>26686</v>
      </c>
      <c r="AH5" s="287">
        <f t="shared" si="7"/>
        <v>24.110514808189226</v>
      </c>
      <c r="AI5" s="289">
        <v>24687</v>
      </c>
      <c r="AJ5" s="287">
        <f t="shared" si="8"/>
        <v>21.978188292900068</v>
      </c>
      <c r="AK5" s="280">
        <v>27589</v>
      </c>
      <c r="AL5" s="287">
        <f t="shared" si="9"/>
        <v>24.205760811391773</v>
      </c>
      <c r="AM5" s="280">
        <v>28201</v>
      </c>
      <c r="AN5" s="287">
        <v>24.382251733499334</v>
      </c>
      <c r="AO5" s="280">
        <v>31477</v>
      </c>
      <c r="AP5" s="287">
        <v>26.815866146427901</v>
      </c>
      <c r="AQ5" s="280">
        <v>31027</v>
      </c>
      <c r="AR5" s="287">
        <v>25.683539588593185</v>
      </c>
      <c r="AS5" s="280">
        <f>'1.COBERTURA  DANE'!F6+'1.COBERTURA  DANE'!H6+'1.COBERTURA  DANE'!J6</f>
        <v>30176</v>
      </c>
      <c r="AT5" s="288">
        <f t="shared" si="10"/>
        <v>24.979098547245563</v>
      </c>
      <c r="AU5" s="338">
        <v>83638</v>
      </c>
      <c r="AV5" s="285">
        <f t="shared" ref="AV5:AV13" si="16">100-(L5+AD5)</f>
        <v>19.288971614704522</v>
      </c>
      <c r="AW5" s="280">
        <v>19369</v>
      </c>
      <c r="AX5" s="285">
        <f t="shared" ref="AX5:AX13" si="17">100-(N5+AF5)</f>
        <v>17.406581570278945</v>
      </c>
      <c r="AY5" s="289">
        <v>22013</v>
      </c>
      <c r="AZ5" s="285">
        <f t="shared" si="11"/>
        <v>19.027484143763218</v>
      </c>
      <c r="BA5" s="280">
        <v>22635</v>
      </c>
      <c r="BB5" s="285">
        <f t="shared" si="12"/>
        <v>21.028266191854001</v>
      </c>
      <c r="BC5" s="280">
        <v>21099</v>
      </c>
      <c r="BD5" s="285">
        <f t="shared" si="13"/>
        <v>17.121875466102807</v>
      </c>
      <c r="BE5" s="280">
        <v>22703</v>
      </c>
      <c r="BF5" s="285">
        <v>19.628745828361957</v>
      </c>
      <c r="BG5" s="289">
        <v>27665</v>
      </c>
      <c r="BH5" s="285">
        <v>23.568349491404135</v>
      </c>
      <c r="BI5" s="289">
        <v>30350</v>
      </c>
      <c r="BJ5" s="285">
        <v>23.452671660941192</v>
      </c>
      <c r="BK5" s="280">
        <f>'1.COBERTURA  DANE'!T6</f>
        <v>1202</v>
      </c>
      <c r="BL5" s="288">
        <f t="shared" si="14"/>
        <v>23.713422457679741</v>
      </c>
    </row>
    <row r="6" spans="1:64" s="276" customFormat="1" ht="15" outlineLevel="1">
      <c r="A6" s="311" t="s">
        <v>230</v>
      </c>
      <c r="B6" s="286">
        <v>270222</v>
      </c>
      <c r="C6" s="280">
        <v>275453</v>
      </c>
      <c r="D6" s="280">
        <v>281325</v>
      </c>
      <c r="E6" s="280">
        <v>287279</v>
      </c>
      <c r="F6" s="280">
        <v>293354</v>
      </c>
      <c r="G6" s="333">
        <v>299527</v>
      </c>
      <c r="H6" s="333">
        <v>305888</v>
      </c>
      <c r="I6" s="333">
        <v>312331</v>
      </c>
      <c r="J6" s="333">
        <v>318860</v>
      </c>
      <c r="K6" s="286">
        <v>197299</v>
      </c>
      <c r="L6" s="287">
        <f t="shared" si="0"/>
        <v>73.013670241505139</v>
      </c>
      <c r="M6" s="280">
        <v>202742</v>
      </c>
      <c r="N6" s="287">
        <f t="shared" si="1"/>
        <v>73.603119225421395</v>
      </c>
      <c r="O6" s="280">
        <v>202651</v>
      </c>
      <c r="P6" s="287">
        <f t="shared" si="2"/>
        <v>72.034479694303741</v>
      </c>
      <c r="Q6" s="280">
        <v>208433</v>
      </c>
      <c r="R6" s="287">
        <f t="shared" si="3"/>
        <v>72.554206885988876</v>
      </c>
      <c r="S6" s="280">
        <v>215526</v>
      </c>
      <c r="T6" s="287">
        <f t="shared" si="4"/>
        <v>73.469596460249392</v>
      </c>
      <c r="U6" s="280">
        <v>221033</v>
      </c>
      <c r="V6" s="287">
        <v>73.794015230680372</v>
      </c>
      <c r="W6" s="280">
        <v>213857</v>
      </c>
      <c r="X6" s="287">
        <v>69.913497750810748</v>
      </c>
      <c r="Y6" s="280">
        <v>219914</v>
      </c>
      <c r="Z6" s="287">
        <v>68.968826444207494</v>
      </c>
      <c r="AA6" s="280">
        <f>'1.COBERTURA  DANE'!D13</f>
        <v>220202</v>
      </c>
      <c r="AB6" s="288">
        <f t="shared" si="5"/>
        <v>69.05914821551778</v>
      </c>
      <c r="AC6" s="304">
        <v>38186</v>
      </c>
      <c r="AD6" s="287">
        <f t="shared" si="6"/>
        <v>14.131343858013039</v>
      </c>
      <c r="AE6" s="280">
        <v>42524</v>
      </c>
      <c r="AF6" s="287">
        <f t="shared" si="15"/>
        <v>15.736690572936327</v>
      </c>
      <c r="AG6" s="280">
        <v>45915</v>
      </c>
      <c r="AH6" s="287">
        <f t="shared" si="7"/>
        <v>16.320981071714211</v>
      </c>
      <c r="AI6" s="280">
        <v>42535</v>
      </c>
      <c r="AJ6" s="287">
        <f t="shared" si="8"/>
        <v>14.806164042620587</v>
      </c>
      <c r="AK6" s="280">
        <v>47898</v>
      </c>
      <c r="AL6" s="287">
        <f t="shared" si="9"/>
        <v>16.327713274746554</v>
      </c>
      <c r="AM6" s="280">
        <v>45755</v>
      </c>
      <c r="AN6" s="287">
        <v>15.275751434762142</v>
      </c>
      <c r="AO6" s="280">
        <v>49839</v>
      </c>
      <c r="AP6" s="287">
        <v>16.29321843289047</v>
      </c>
      <c r="AQ6" s="280">
        <v>51489</v>
      </c>
      <c r="AR6" s="287">
        <v>16.147839177068306</v>
      </c>
      <c r="AS6" s="280">
        <f>'1.COBERTURA  DANE'!F13+'1.COBERTURA  DANE'!H13+'1.COBERTURA  DANE'!J13</f>
        <v>50490</v>
      </c>
      <c r="AT6" s="288">
        <f t="shared" si="10"/>
        <v>15.834535532835728</v>
      </c>
      <c r="AU6" s="338">
        <v>232036</v>
      </c>
      <c r="AV6" s="285">
        <f t="shared" si="16"/>
        <v>12.854985900481822</v>
      </c>
      <c r="AW6" s="280">
        <v>30187</v>
      </c>
      <c r="AX6" s="285">
        <f t="shared" si="17"/>
        <v>10.66019020164228</v>
      </c>
      <c r="AY6" s="280">
        <v>35036</v>
      </c>
      <c r="AZ6" s="285">
        <f t="shared" si="11"/>
        <v>11.644539233982044</v>
      </c>
      <c r="BA6" s="280">
        <v>34034</v>
      </c>
      <c r="BB6" s="285">
        <f t="shared" si="12"/>
        <v>12.639629071390544</v>
      </c>
      <c r="BC6" s="280">
        <v>30078</v>
      </c>
      <c r="BD6" s="285">
        <f t="shared" si="13"/>
        <v>10.202690265004051</v>
      </c>
      <c r="BE6" s="280">
        <v>32739</v>
      </c>
      <c r="BF6" s="285">
        <v>10.930233334557485</v>
      </c>
      <c r="BG6" s="289">
        <v>42192</v>
      </c>
      <c r="BH6" s="285">
        <v>13.793283816298782</v>
      </c>
      <c r="BI6" s="289">
        <v>51861</v>
      </c>
      <c r="BJ6" s="285">
        <v>14.8833343787242</v>
      </c>
      <c r="BK6" s="280">
        <f>'1.COBERTURA  DANE'!T13</f>
        <v>6552</v>
      </c>
      <c r="BL6" s="288">
        <f t="shared" si="14"/>
        <v>15.10631625164649</v>
      </c>
    </row>
    <row r="7" spans="1:64" s="276" customFormat="1" ht="15" outlineLevel="1">
      <c r="A7" s="310" t="s">
        <v>149</v>
      </c>
      <c r="B7" s="286">
        <v>580268</v>
      </c>
      <c r="C7" s="280">
        <v>595367</v>
      </c>
      <c r="D7" s="280">
        <v>610846</v>
      </c>
      <c r="E7" s="280">
        <v>626597</v>
      </c>
      <c r="F7" s="280">
        <v>642753</v>
      </c>
      <c r="G7" s="333">
        <v>659266</v>
      </c>
      <c r="H7" s="333">
        <v>676356</v>
      </c>
      <c r="I7" s="333">
        <v>693868</v>
      </c>
      <c r="J7" s="333">
        <v>711687</v>
      </c>
      <c r="K7" s="286">
        <v>325430</v>
      </c>
      <c r="L7" s="287">
        <f t="shared" si="0"/>
        <v>56.082706611427824</v>
      </c>
      <c r="M7" s="280">
        <v>350407</v>
      </c>
      <c r="N7" s="287">
        <f t="shared" si="1"/>
        <v>58.855630224718539</v>
      </c>
      <c r="O7" s="280">
        <v>347751</v>
      </c>
      <c r="P7" s="287">
        <f t="shared" si="2"/>
        <v>56.929406102356403</v>
      </c>
      <c r="Q7" s="280">
        <v>357208</v>
      </c>
      <c r="R7" s="287">
        <f t="shared" si="3"/>
        <v>57.007614144338383</v>
      </c>
      <c r="S7" s="280">
        <v>373117</v>
      </c>
      <c r="T7" s="287">
        <f t="shared" si="4"/>
        <v>58.049826294081861</v>
      </c>
      <c r="U7" s="280">
        <v>364182</v>
      </c>
      <c r="V7" s="287">
        <v>55.240525068788628</v>
      </c>
      <c r="W7" s="280">
        <v>344724</v>
      </c>
      <c r="X7" s="287">
        <v>50.967833507797664</v>
      </c>
      <c r="Y7" s="280">
        <v>354910</v>
      </c>
      <c r="Z7" s="287">
        <v>49.868832787447289</v>
      </c>
      <c r="AA7" s="280">
        <f>'1.COBERTURA  DANE'!D20</f>
        <v>355086</v>
      </c>
      <c r="AB7" s="288">
        <f t="shared" si="5"/>
        <v>49.893562760033554</v>
      </c>
      <c r="AC7" s="304">
        <v>175350</v>
      </c>
      <c r="AD7" s="287">
        <f t="shared" si="6"/>
        <v>30.218795453135449</v>
      </c>
      <c r="AE7" s="280">
        <v>179620</v>
      </c>
      <c r="AF7" s="287">
        <f t="shared" si="15"/>
        <v>30.954662328441341</v>
      </c>
      <c r="AG7" s="280">
        <v>182187</v>
      </c>
      <c r="AH7" s="287">
        <f t="shared" si="7"/>
        <v>29.825356963948362</v>
      </c>
      <c r="AI7" s="280">
        <v>168219</v>
      </c>
      <c r="AJ7" s="287">
        <f t="shared" si="8"/>
        <v>26.846441971474487</v>
      </c>
      <c r="AK7" s="280">
        <v>183061</v>
      </c>
      <c r="AL7" s="287">
        <f t="shared" si="9"/>
        <v>28.480769440204867</v>
      </c>
      <c r="AM7" s="280">
        <v>187854</v>
      </c>
      <c r="AN7" s="287">
        <v>28.494416517763693</v>
      </c>
      <c r="AO7" s="280">
        <v>200196</v>
      </c>
      <c r="AP7" s="287">
        <v>29.599205152316237</v>
      </c>
      <c r="AQ7" s="280">
        <v>207301</v>
      </c>
      <c r="AR7" s="287">
        <v>29.128113904005552</v>
      </c>
      <c r="AS7" s="280">
        <f>'1.COBERTURA  DANE'!F20+'1.COBERTURA  DANE'!H20+'1.COBERTURA  DANE'!J20</f>
        <v>207667</v>
      </c>
      <c r="AT7" s="288">
        <f t="shared" si="10"/>
        <v>29.17954100608835</v>
      </c>
      <c r="AU7" s="338">
        <v>79487</v>
      </c>
      <c r="AV7" s="285">
        <f t="shared" si="16"/>
        <v>13.698497935436734</v>
      </c>
      <c r="AW7" s="280">
        <v>65340</v>
      </c>
      <c r="AX7" s="285">
        <f t="shared" si="17"/>
        <v>10.189707446840117</v>
      </c>
      <c r="AY7" s="280">
        <v>85262</v>
      </c>
      <c r="AZ7" s="285">
        <f t="shared" si="11"/>
        <v>13.245236933695239</v>
      </c>
      <c r="BA7" s="280">
        <v>96816</v>
      </c>
      <c r="BB7" s="285">
        <f t="shared" si="12"/>
        <v>16.145943884187133</v>
      </c>
      <c r="BC7" s="280">
        <v>87267</v>
      </c>
      <c r="BD7" s="285">
        <f t="shared" si="13"/>
        <v>13.46940426571328</v>
      </c>
      <c r="BE7" s="280">
        <v>107230</v>
      </c>
      <c r="BF7" s="285">
        <v>16.265058413447676</v>
      </c>
      <c r="BG7" s="289">
        <v>131436</v>
      </c>
      <c r="BH7" s="285">
        <v>19.432961339886106</v>
      </c>
      <c r="BI7" s="289">
        <v>157059</v>
      </c>
      <c r="BJ7" s="285">
        <v>21.003053308547152</v>
      </c>
      <c r="BK7" s="280">
        <f>'1.COBERTURA  DANE'!T20</f>
        <v>9270</v>
      </c>
      <c r="BL7" s="288">
        <f t="shared" si="14"/>
        <v>20.926896233878097</v>
      </c>
    </row>
    <row r="8" spans="1:64" s="276" customFormat="1" ht="15" outlineLevel="1">
      <c r="A8" s="310" t="s">
        <v>124</v>
      </c>
      <c r="B8" s="286">
        <v>179041</v>
      </c>
      <c r="C8" s="280">
        <v>180400</v>
      </c>
      <c r="D8" s="280">
        <v>181909</v>
      </c>
      <c r="E8" s="280">
        <v>183434</v>
      </c>
      <c r="F8" s="280">
        <v>184977</v>
      </c>
      <c r="G8" s="333">
        <v>186534</v>
      </c>
      <c r="H8" s="333">
        <v>188153</v>
      </c>
      <c r="I8" s="333">
        <v>189781</v>
      </c>
      <c r="J8" s="333">
        <v>191389</v>
      </c>
      <c r="K8" s="286">
        <v>119944</v>
      </c>
      <c r="L8" s="287">
        <f t="shared" si="0"/>
        <v>66.992476583575836</v>
      </c>
      <c r="M8" s="280">
        <v>123835</v>
      </c>
      <c r="N8" s="287">
        <f t="shared" si="1"/>
        <v>68.644678492239464</v>
      </c>
      <c r="O8" s="280">
        <v>126607</v>
      </c>
      <c r="P8" s="287">
        <f t="shared" si="2"/>
        <v>69.599085256914179</v>
      </c>
      <c r="Q8" s="280">
        <v>129739</v>
      </c>
      <c r="R8" s="287">
        <f t="shared" si="3"/>
        <v>70.727891230633361</v>
      </c>
      <c r="S8" s="280">
        <v>131650</v>
      </c>
      <c r="T8" s="287">
        <f t="shared" si="4"/>
        <v>71.171010449947829</v>
      </c>
      <c r="U8" s="280">
        <v>131454</v>
      </c>
      <c r="V8" s="287">
        <v>70.471871079803151</v>
      </c>
      <c r="W8" s="280">
        <v>124796</v>
      </c>
      <c r="X8" s="287">
        <v>66.326872279474685</v>
      </c>
      <c r="Y8" s="280">
        <v>130507</v>
      </c>
      <c r="Z8" s="287">
        <v>68.189394374807335</v>
      </c>
      <c r="AA8" s="280">
        <f>'1.COBERTURA  DANE'!D32</f>
        <v>129814</v>
      </c>
      <c r="AB8" s="288">
        <f t="shared" si="5"/>
        <v>67.827304599532894</v>
      </c>
      <c r="AC8" s="304">
        <v>33522</v>
      </c>
      <c r="AD8" s="287">
        <f t="shared" si="6"/>
        <v>18.723085773649611</v>
      </c>
      <c r="AE8" s="280">
        <v>39566</v>
      </c>
      <c r="AF8" s="287">
        <f t="shared" si="15"/>
        <v>22.098848867019285</v>
      </c>
      <c r="AG8" s="280">
        <v>41912</v>
      </c>
      <c r="AH8" s="287">
        <f t="shared" si="7"/>
        <v>23.040091474308582</v>
      </c>
      <c r="AI8" s="280">
        <v>35890</v>
      </c>
      <c r="AJ8" s="287">
        <f t="shared" si="8"/>
        <v>19.565620332108551</v>
      </c>
      <c r="AK8" s="280">
        <v>38961</v>
      </c>
      <c r="AL8" s="287">
        <f t="shared" si="9"/>
        <v>21.062618595825427</v>
      </c>
      <c r="AM8" s="280">
        <v>38850</v>
      </c>
      <c r="AN8" s="287">
        <v>20.827302261249962</v>
      </c>
      <c r="AO8" s="280">
        <v>43704</v>
      </c>
      <c r="AP8" s="287">
        <v>23.227904949695194</v>
      </c>
      <c r="AQ8" s="280">
        <v>41959</v>
      </c>
      <c r="AR8" s="287">
        <v>21.923412526320739</v>
      </c>
      <c r="AS8" s="280">
        <f>'1.COBERTURA  DANE'!F32+'1.COBERTURA  DANE'!H32+'1.COBERTURA  DANE'!J32</f>
        <v>42036</v>
      </c>
      <c r="AT8" s="288">
        <f t="shared" si="10"/>
        <v>21.963644723573456</v>
      </c>
      <c r="AU8" s="338">
        <v>145519</v>
      </c>
      <c r="AV8" s="285">
        <f t="shared" si="16"/>
        <v>14.284437642774549</v>
      </c>
      <c r="AW8" s="280">
        <v>16999</v>
      </c>
      <c r="AX8" s="285">
        <f t="shared" si="17"/>
        <v>9.2564726407412508</v>
      </c>
      <c r="AY8" s="280">
        <v>15399</v>
      </c>
      <c r="AZ8" s="285">
        <f t="shared" si="11"/>
        <v>7.3608232687772386</v>
      </c>
      <c r="BA8" s="280">
        <v>15808</v>
      </c>
      <c r="BB8" s="285">
        <f t="shared" si="12"/>
        <v>9.7064884372580877</v>
      </c>
      <c r="BC8" s="280">
        <v>14594</v>
      </c>
      <c r="BD8" s="285">
        <f t="shared" si="13"/>
        <v>7.7663709542267441</v>
      </c>
      <c r="BE8" s="280">
        <v>16230</v>
      </c>
      <c r="BF8" s="285">
        <v>8.7008266589468803</v>
      </c>
      <c r="BG8" s="289">
        <v>19653</v>
      </c>
      <c r="BH8" s="285">
        <v>10.445222770830128</v>
      </c>
      <c r="BI8" s="289">
        <v>20033</v>
      </c>
      <c r="BJ8" s="285">
        <v>9.8871930988719328</v>
      </c>
      <c r="BK8" s="280">
        <f>'1.COBERTURA  DANE'!T32</f>
        <v>1875</v>
      </c>
      <c r="BL8" s="288">
        <f t="shared" si="14"/>
        <v>10.209050676893654</v>
      </c>
    </row>
    <row r="9" spans="1:64" s="276" customFormat="1" ht="15" outlineLevel="1">
      <c r="A9" s="310" t="s">
        <v>135</v>
      </c>
      <c r="B9" s="286">
        <v>192303</v>
      </c>
      <c r="C9" s="280">
        <v>200226</v>
      </c>
      <c r="D9" s="280">
        <v>200171</v>
      </c>
      <c r="E9" s="280">
        <v>200104</v>
      </c>
      <c r="F9" s="280">
        <v>200027</v>
      </c>
      <c r="G9" s="333">
        <v>199924</v>
      </c>
      <c r="H9" s="333">
        <v>199882</v>
      </c>
      <c r="I9" s="333">
        <v>199816</v>
      </c>
      <c r="J9" s="333">
        <v>199723</v>
      </c>
      <c r="K9" s="286">
        <v>146386</v>
      </c>
      <c r="L9" s="287">
        <f t="shared" si="0"/>
        <v>76.122577390888338</v>
      </c>
      <c r="M9" s="280">
        <v>149716</v>
      </c>
      <c r="N9" s="287">
        <f t="shared" si="1"/>
        <v>74.77350593828973</v>
      </c>
      <c r="O9" s="280">
        <v>150139</v>
      </c>
      <c r="P9" s="287">
        <f t="shared" si="2"/>
        <v>75.005370408300891</v>
      </c>
      <c r="Q9" s="280">
        <v>150585</v>
      </c>
      <c r="R9" s="287">
        <f t="shared" si="3"/>
        <v>75.253368248510782</v>
      </c>
      <c r="S9" s="280">
        <v>149216</v>
      </c>
      <c r="T9" s="287">
        <f t="shared" si="4"/>
        <v>74.597929279547259</v>
      </c>
      <c r="U9" s="280">
        <v>148868</v>
      </c>
      <c r="V9" s="287">
        <v>74.462295672355495</v>
      </c>
      <c r="W9" s="280">
        <v>143993</v>
      </c>
      <c r="X9" s="287">
        <v>72.039003011776941</v>
      </c>
      <c r="Y9" s="280">
        <v>146674</v>
      </c>
      <c r="Z9" s="287">
        <v>73.438712616974513</v>
      </c>
      <c r="AA9" s="280">
        <f>'1.COBERTURA  DANE'!D43</f>
        <v>145490</v>
      </c>
      <c r="AB9" s="288">
        <f t="shared" si="5"/>
        <v>72.84589155981034</v>
      </c>
      <c r="AC9" s="304">
        <v>27814</v>
      </c>
      <c r="AD9" s="287">
        <f t="shared" si="6"/>
        <v>14.463632912643067</v>
      </c>
      <c r="AE9" s="280">
        <v>31365</v>
      </c>
      <c r="AF9" s="287">
        <f t="shared" si="15"/>
        <v>16.31019796883044</v>
      </c>
      <c r="AG9" s="280">
        <v>33593</v>
      </c>
      <c r="AH9" s="287">
        <f t="shared" si="7"/>
        <v>16.782151260672126</v>
      </c>
      <c r="AI9" s="280">
        <v>31685</v>
      </c>
      <c r="AJ9" s="287">
        <f t="shared" si="8"/>
        <v>15.834266181585576</v>
      </c>
      <c r="AK9" s="280">
        <v>37906</v>
      </c>
      <c r="AL9" s="287">
        <f t="shared" si="9"/>
        <v>18.9504416903718</v>
      </c>
      <c r="AM9" s="280">
        <v>40764</v>
      </c>
      <c r="AN9" s="287">
        <v>20.389748104279626</v>
      </c>
      <c r="AO9" s="280">
        <v>46516</v>
      </c>
      <c r="AP9" s="287">
        <v>23.271730320889326</v>
      </c>
      <c r="AQ9" s="280">
        <v>39800</v>
      </c>
      <c r="AR9" s="287">
        <v>19.927599725619984</v>
      </c>
      <c r="AS9" s="280">
        <f>'1.COBERTURA  DANE'!F43+'1.COBERTURA  DANE'!H43+'1.COBERTURA  DANE'!J43</f>
        <v>39668</v>
      </c>
      <c r="AT9" s="288">
        <f t="shared" si="10"/>
        <v>19.861508188841544</v>
      </c>
      <c r="AU9" s="338">
        <v>164489</v>
      </c>
      <c r="AV9" s="285">
        <f t="shared" si="16"/>
        <v>9.4137896964685979</v>
      </c>
      <c r="AW9" s="280">
        <v>19145</v>
      </c>
      <c r="AX9" s="285">
        <f t="shared" si="17"/>
        <v>8.9162960928798327</v>
      </c>
      <c r="AY9" s="280">
        <v>19360</v>
      </c>
      <c r="AZ9" s="285">
        <f t="shared" si="11"/>
        <v>8.2124783310269862</v>
      </c>
      <c r="BA9" s="280">
        <v>14921</v>
      </c>
      <c r="BB9" s="285">
        <f t="shared" si="12"/>
        <v>8.9123655699036419</v>
      </c>
      <c r="BC9" s="280">
        <v>13014</v>
      </c>
      <c r="BD9" s="285">
        <f t="shared" si="13"/>
        <v>6.4516290300809374</v>
      </c>
      <c r="BE9" s="280">
        <v>10292</v>
      </c>
      <c r="BF9" s="285">
        <v>5.1479562233648721</v>
      </c>
      <c r="BG9" s="289">
        <v>9373</v>
      </c>
      <c r="BH9" s="285">
        <v>4.689266667333726</v>
      </c>
      <c r="BI9" s="289">
        <v>14546</v>
      </c>
      <c r="BJ9" s="285">
        <v>6.6336876574055026</v>
      </c>
      <c r="BK9" s="280">
        <f>'1.COBERTURA  DANE'!T43</f>
        <v>1634</v>
      </c>
      <c r="BL9" s="288">
        <f t="shared" si="14"/>
        <v>7.2926002513481194</v>
      </c>
    </row>
    <row r="10" spans="1:64" s="276" customFormat="1" ht="15" outlineLevel="1">
      <c r="A10" s="310" t="s">
        <v>131</v>
      </c>
      <c r="B10" s="286">
        <v>248095</v>
      </c>
      <c r="C10" s="280">
        <v>250149</v>
      </c>
      <c r="D10" s="280">
        <v>252325</v>
      </c>
      <c r="E10" s="280">
        <v>254562</v>
      </c>
      <c r="F10" s="280">
        <v>256786</v>
      </c>
      <c r="G10" s="333">
        <v>259057</v>
      </c>
      <c r="H10" s="333">
        <v>261411</v>
      </c>
      <c r="I10" s="333">
        <v>263742</v>
      </c>
      <c r="J10" s="333">
        <v>266146</v>
      </c>
      <c r="K10" s="286">
        <v>145113</v>
      </c>
      <c r="L10" s="287">
        <f t="shared" si="0"/>
        <v>58.490900663052457</v>
      </c>
      <c r="M10" s="280">
        <v>149319</v>
      </c>
      <c r="N10" s="287">
        <f t="shared" si="1"/>
        <v>59.692023553961839</v>
      </c>
      <c r="O10" s="280">
        <v>150047</v>
      </c>
      <c r="P10" s="287">
        <f t="shared" si="2"/>
        <v>59.465768354304963</v>
      </c>
      <c r="Q10" s="280">
        <v>149256</v>
      </c>
      <c r="R10" s="287">
        <f t="shared" si="3"/>
        <v>58.632474603436492</v>
      </c>
      <c r="S10" s="280">
        <v>148027</v>
      </c>
      <c r="T10" s="287">
        <f t="shared" si="4"/>
        <v>57.646055470313804</v>
      </c>
      <c r="U10" s="280">
        <v>145082</v>
      </c>
      <c r="V10" s="287">
        <v>56.003891035563605</v>
      </c>
      <c r="W10" s="280">
        <v>136603</v>
      </c>
      <c r="X10" s="287">
        <v>52.256025951471052</v>
      </c>
      <c r="Y10" s="280">
        <v>140231</v>
      </c>
      <c r="Z10" s="287">
        <v>52.689501251192951</v>
      </c>
      <c r="AA10" s="280">
        <f>'1.COBERTURA  DANE'!D63</f>
        <v>138342</v>
      </c>
      <c r="AB10" s="288">
        <f t="shared" si="5"/>
        <v>51.979740443215384</v>
      </c>
      <c r="AC10" s="304">
        <v>68274</v>
      </c>
      <c r="AD10" s="287">
        <f t="shared" si="6"/>
        <v>27.519297043471251</v>
      </c>
      <c r="AE10" s="280">
        <v>72471</v>
      </c>
      <c r="AF10" s="287">
        <f t="shared" si="15"/>
        <v>29.210987726475746</v>
      </c>
      <c r="AG10" s="280">
        <v>74190</v>
      </c>
      <c r="AH10" s="287">
        <f t="shared" si="7"/>
        <v>29.402556227088084</v>
      </c>
      <c r="AI10" s="280">
        <v>72904</v>
      </c>
      <c r="AJ10" s="287">
        <f t="shared" si="8"/>
        <v>28.638995608142615</v>
      </c>
      <c r="AK10" s="280">
        <v>79854</v>
      </c>
      <c r="AL10" s="287">
        <f t="shared" si="9"/>
        <v>31.097489738537149</v>
      </c>
      <c r="AM10" s="280">
        <v>82181</v>
      </c>
      <c r="AN10" s="287">
        <v>31.723134290908948</v>
      </c>
      <c r="AO10" s="280">
        <v>88732</v>
      </c>
      <c r="AP10" s="287">
        <v>33.943483633052935</v>
      </c>
      <c r="AQ10" s="280">
        <v>87411</v>
      </c>
      <c r="AR10" s="287">
        <v>32.843251448453103</v>
      </c>
      <c r="AS10" s="280">
        <f>'1.COBERTURA  DANE'!F63+'1.COBERTURA  DANE'!H63+'1.COBERTURA  DANE'!J63</f>
        <v>87861</v>
      </c>
      <c r="AT10" s="288">
        <f t="shared" si="10"/>
        <v>33.012331577404886</v>
      </c>
      <c r="AU10" s="338">
        <v>179821</v>
      </c>
      <c r="AV10" s="285">
        <f t="shared" si="16"/>
        <v>13.989802293476288</v>
      </c>
      <c r="AW10" s="280">
        <v>28359</v>
      </c>
      <c r="AX10" s="285">
        <f t="shared" si="17"/>
        <v>11.096988719562418</v>
      </c>
      <c r="AY10" s="280">
        <v>30932</v>
      </c>
      <c r="AZ10" s="285">
        <f t="shared" si="11"/>
        <v>11.13167541860696</v>
      </c>
      <c r="BA10" s="280">
        <v>29573</v>
      </c>
      <c r="BB10" s="285">
        <f t="shared" si="12"/>
        <v>12.7285297884209</v>
      </c>
      <c r="BC10" s="280">
        <v>29304</v>
      </c>
      <c r="BD10" s="285">
        <f t="shared" si="13"/>
        <v>11.256454791149054</v>
      </c>
      <c r="BE10" s="280">
        <v>31794</v>
      </c>
      <c r="BF10" s="285">
        <v>12.272974673527443</v>
      </c>
      <c r="BG10" s="289">
        <v>36076</v>
      </c>
      <c r="BH10" s="285">
        <v>13.80049041547602</v>
      </c>
      <c r="BI10" s="289">
        <v>40115</v>
      </c>
      <c r="BJ10" s="285">
        <v>14.467247300353947</v>
      </c>
      <c r="BK10" s="280">
        <f>'1.COBERTURA  DANE'!T63</f>
        <v>1937</v>
      </c>
      <c r="BL10" s="288">
        <f t="shared" si="14"/>
        <v>15.00792797937973</v>
      </c>
    </row>
    <row r="11" spans="1:64" s="276" customFormat="1" ht="15" outlineLevel="1">
      <c r="A11" s="310" t="s">
        <v>142</v>
      </c>
      <c r="B11" s="286">
        <v>561190</v>
      </c>
      <c r="C11" s="280">
        <v>565311</v>
      </c>
      <c r="D11" s="280">
        <v>569591</v>
      </c>
      <c r="E11" s="280">
        <v>573885</v>
      </c>
      <c r="F11" s="280">
        <v>578114</v>
      </c>
      <c r="G11" s="333">
        <v>582352</v>
      </c>
      <c r="H11" s="333">
        <v>586659</v>
      </c>
      <c r="I11" s="333">
        <v>590858</v>
      </c>
      <c r="J11" s="333">
        <v>595030</v>
      </c>
      <c r="K11" s="286">
        <v>235145</v>
      </c>
      <c r="L11" s="287">
        <f t="shared" si="0"/>
        <v>41.901138651793509</v>
      </c>
      <c r="M11" s="280">
        <v>240543</v>
      </c>
      <c r="N11" s="287">
        <f t="shared" si="1"/>
        <v>42.550560664837583</v>
      </c>
      <c r="O11" s="280">
        <v>243632</v>
      </c>
      <c r="P11" s="287">
        <f t="shared" si="2"/>
        <v>42.773147749876664</v>
      </c>
      <c r="Q11" s="280">
        <v>245765</v>
      </c>
      <c r="R11" s="287">
        <f t="shared" si="3"/>
        <v>42.824781968512852</v>
      </c>
      <c r="S11" s="280">
        <v>241740</v>
      </c>
      <c r="T11" s="287">
        <f t="shared" si="4"/>
        <v>41.815282106989279</v>
      </c>
      <c r="U11" s="280">
        <v>238718</v>
      </c>
      <c r="V11" s="287">
        <v>40.992046047751188</v>
      </c>
      <c r="W11" s="280">
        <v>226476</v>
      </c>
      <c r="X11" s="287">
        <v>38.604368125265275</v>
      </c>
      <c r="Y11" s="280">
        <v>237393</v>
      </c>
      <c r="Z11" s="287">
        <v>39.895971631682436</v>
      </c>
      <c r="AA11" s="280">
        <f>'1.COBERTURA  DANE'!D81</f>
        <v>237383</v>
      </c>
      <c r="AB11" s="288">
        <f t="shared" si="5"/>
        <v>39.894291044149035</v>
      </c>
      <c r="AC11" s="304">
        <v>242305</v>
      </c>
      <c r="AD11" s="287">
        <f t="shared" si="6"/>
        <v>43.176998877385557</v>
      </c>
      <c r="AE11" s="280">
        <v>258370</v>
      </c>
      <c r="AF11" s="287">
        <f t="shared" si="15"/>
        <v>46.039665710365476</v>
      </c>
      <c r="AG11" s="280">
        <v>269994</v>
      </c>
      <c r="AH11" s="287">
        <f t="shared" si="7"/>
        <v>47.401380990921552</v>
      </c>
      <c r="AI11" s="280">
        <v>267536</v>
      </c>
      <c r="AJ11" s="287">
        <f t="shared" si="8"/>
        <v>46.618399156625458</v>
      </c>
      <c r="AK11" s="280">
        <v>296270</v>
      </c>
      <c r="AL11" s="287">
        <f t="shared" si="9"/>
        <v>51.247677793653153</v>
      </c>
      <c r="AM11" s="280">
        <v>312698</v>
      </c>
      <c r="AN11" s="287">
        <v>53.695702942550206</v>
      </c>
      <c r="AO11" s="280">
        <v>335505</v>
      </c>
      <c r="AP11" s="287">
        <v>57.189099630279259</v>
      </c>
      <c r="AQ11" s="280">
        <v>347279</v>
      </c>
      <c r="AR11" s="287">
        <v>58.363275801220105</v>
      </c>
      <c r="AS11" s="280">
        <f>'1.COBERTURA  DANE'!F81+'1.COBERTURA  DANE'!H81+'1.COBERTURA  DANE'!J81</f>
        <v>353145</v>
      </c>
      <c r="AT11" s="288">
        <f t="shared" si="10"/>
        <v>59.349108448313523</v>
      </c>
      <c r="AU11" s="338">
        <v>318885</v>
      </c>
      <c r="AV11" s="285">
        <f t="shared" si="16"/>
        <v>14.92186247082094</v>
      </c>
      <c r="AW11" s="280">
        <v>66398</v>
      </c>
      <c r="AX11" s="285">
        <f t="shared" si="17"/>
        <v>11.409773624796941</v>
      </c>
      <c r="AY11" s="280">
        <v>62424</v>
      </c>
      <c r="AZ11" s="285">
        <f t="shared" si="11"/>
        <v>9.8254712592017768</v>
      </c>
      <c r="BA11" s="280">
        <v>54184</v>
      </c>
      <c r="BB11" s="285">
        <f t="shared" si="12"/>
        <v>10.55681887486169</v>
      </c>
      <c r="BC11" s="280">
        <v>40502</v>
      </c>
      <c r="BD11" s="285">
        <f t="shared" si="13"/>
        <v>6.9370400993575743</v>
      </c>
      <c r="BE11" s="280">
        <v>30936</v>
      </c>
      <c r="BF11" s="285">
        <v>5.3122510096985991</v>
      </c>
      <c r="BG11" s="289">
        <v>24678</v>
      </c>
      <c r="BH11" s="285">
        <v>4.2065322444554738</v>
      </c>
      <c r="BI11" s="289">
        <v>15118</v>
      </c>
      <c r="BJ11" s="285">
        <v>1.7407525670974593</v>
      </c>
      <c r="BK11" s="280">
        <f>'1.COBERTURA  DANE'!T81</f>
        <v>2219</v>
      </c>
      <c r="BL11" s="288">
        <f t="shared" si="14"/>
        <v>0.75660050753744201</v>
      </c>
    </row>
    <row r="12" spans="1:64" s="276" customFormat="1" ht="15" outlineLevel="1">
      <c r="A12" s="310" t="s">
        <v>146</v>
      </c>
      <c r="B12" s="286">
        <v>383683</v>
      </c>
      <c r="C12" s="280">
        <v>375783</v>
      </c>
      <c r="D12" s="280">
        <v>376099</v>
      </c>
      <c r="E12" s="280">
        <v>376422</v>
      </c>
      <c r="F12" s="280">
        <v>376697</v>
      </c>
      <c r="G12" s="333">
        <v>376968</v>
      </c>
      <c r="H12" s="333">
        <v>377236</v>
      </c>
      <c r="I12" s="333">
        <v>377482</v>
      </c>
      <c r="J12" s="333">
        <v>377661</v>
      </c>
      <c r="K12" s="286">
        <v>221768</v>
      </c>
      <c r="L12" s="287">
        <f t="shared" si="0"/>
        <v>57.799798270968481</v>
      </c>
      <c r="M12" s="280">
        <v>228525</v>
      </c>
      <c r="N12" s="287">
        <f t="shared" si="1"/>
        <v>60.813022409209573</v>
      </c>
      <c r="O12" s="280">
        <v>230697</v>
      </c>
      <c r="P12" s="287">
        <f t="shared" si="2"/>
        <v>61.339434563771775</v>
      </c>
      <c r="Q12" s="280">
        <v>232239</v>
      </c>
      <c r="R12" s="287">
        <f t="shared" si="3"/>
        <v>61.696447072700323</v>
      </c>
      <c r="S12" s="280">
        <v>229684</v>
      </c>
      <c r="T12" s="287">
        <f t="shared" si="4"/>
        <v>60.973142870795357</v>
      </c>
      <c r="U12" s="280">
        <v>226573</v>
      </c>
      <c r="V12" s="287">
        <v>60.104040661276294</v>
      </c>
      <c r="W12" s="280">
        <v>214036</v>
      </c>
      <c r="X12" s="287">
        <v>56.737957140887929</v>
      </c>
      <c r="Y12" s="280">
        <v>217168</v>
      </c>
      <c r="Z12" s="287">
        <v>57.503422381447912</v>
      </c>
      <c r="AA12" s="280">
        <f>'1.COBERTURA  DANE'!D105</f>
        <v>215092</v>
      </c>
      <c r="AB12" s="288">
        <f t="shared" si="5"/>
        <v>56.953723047918636</v>
      </c>
      <c r="AC12" s="304">
        <v>78581</v>
      </c>
      <c r="AD12" s="287">
        <f t="shared" si="6"/>
        <v>20.480709335571294</v>
      </c>
      <c r="AE12" s="280">
        <v>85003</v>
      </c>
      <c r="AF12" s="287">
        <f t="shared" si="15"/>
        <v>22.154486907160337</v>
      </c>
      <c r="AG12" s="280">
        <v>86873</v>
      </c>
      <c r="AH12" s="287">
        <f t="shared" si="7"/>
        <v>23.098439506619268</v>
      </c>
      <c r="AI12" s="280">
        <v>81944</v>
      </c>
      <c r="AJ12" s="287">
        <f t="shared" si="8"/>
        <v>21.769184585385553</v>
      </c>
      <c r="AK12" s="280">
        <v>87403</v>
      </c>
      <c r="AL12" s="287">
        <f t="shared" si="9"/>
        <v>23.202467765870182</v>
      </c>
      <c r="AM12" s="280">
        <v>89687</v>
      </c>
      <c r="AN12" s="287">
        <v>23.791674624901848</v>
      </c>
      <c r="AO12" s="280">
        <v>95997</v>
      </c>
      <c r="AP12" s="287">
        <v>25.447465247219249</v>
      </c>
      <c r="AQ12" s="280">
        <v>94159</v>
      </c>
      <c r="AR12" s="287">
        <v>24.932148143440809</v>
      </c>
      <c r="AS12" s="280">
        <f>'1.COBERTURA  DANE'!F105+'1.COBERTURA  DANE'!H105+'1.COBERTURA  DANE'!J105</f>
        <v>93616</v>
      </c>
      <c r="AT12" s="288">
        <f t="shared" si="10"/>
        <v>24.788368404468557</v>
      </c>
      <c r="AU12" s="338">
        <v>305102</v>
      </c>
      <c r="AV12" s="285">
        <f t="shared" si="16"/>
        <v>21.719492393460229</v>
      </c>
      <c r="AW12" s="280">
        <v>62255</v>
      </c>
      <c r="AX12" s="285">
        <f t="shared" si="17"/>
        <v>17.032490683630087</v>
      </c>
      <c r="AY12" s="280">
        <v>63046</v>
      </c>
      <c r="AZ12" s="285">
        <f t="shared" si="11"/>
        <v>15.562125929608953</v>
      </c>
      <c r="BA12" s="280">
        <v>57748</v>
      </c>
      <c r="BB12" s="285">
        <f t="shared" si="12"/>
        <v>16.534368341914131</v>
      </c>
      <c r="BC12" s="280">
        <v>60731</v>
      </c>
      <c r="BD12" s="285">
        <f t="shared" si="13"/>
        <v>15.824389363334461</v>
      </c>
      <c r="BE12" s="280">
        <v>60708</v>
      </c>
      <c r="BF12" s="285">
        <v>16.104284713821855</v>
      </c>
      <c r="BG12" s="289">
        <v>67203</v>
      </c>
      <c r="BH12" s="285">
        <v>17.814577611892815</v>
      </c>
      <c r="BI12" s="289">
        <v>69000</v>
      </c>
      <c r="BJ12" s="285">
        <v>17.564429475111282</v>
      </c>
      <c r="BK12" s="280">
        <f>'1.COBERTURA  DANE'!T105</f>
        <v>2245</v>
      </c>
      <c r="BL12" s="288">
        <f t="shared" si="14"/>
        <v>18.2579085476128</v>
      </c>
    </row>
    <row r="13" spans="1:64" s="276" customFormat="1" ht="30.75" outlineLevel="1" thickBot="1">
      <c r="A13" s="310" t="s">
        <v>152</v>
      </c>
      <c r="B13" s="301">
        <v>3544125</v>
      </c>
      <c r="C13" s="302">
        <v>3591963</v>
      </c>
      <c r="D13" s="302">
        <v>3638869</v>
      </c>
      <c r="E13" s="302">
        <v>3685382</v>
      </c>
      <c r="F13" s="302">
        <v>3731447</v>
      </c>
      <c r="G13" s="334">
        <v>3777009</v>
      </c>
      <c r="H13" s="334">
        <v>3821890</v>
      </c>
      <c r="I13" s="334">
        <v>3866165</v>
      </c>
      <c r="J13" s="334">
        <v>3909729</v>
      </c>
      <c r="K13" s="301">
        <v>880356</v>
      </c>
      <c r="L13" s="307">
        <f t="shared" si="0"/>
        <v>24.8398687969527</v>
      </c>
      <c r="M13" s="302">
        <v>827642</v>
      </c>
      <c r="N13" s="307">
        <f t="shared" si="1"/>
        <v>23.041495694693957</v>
      </c>
      <c r="O13" s="302">
        <v>841036</v>
      </c>
      <c r="P13" s="307">
        <f t="shared" si="2"/>
        <v>23.112566019826488</v>
      </c>
      <c r="Q13" s="302">
        <v>842228</v>
      </c>
      <c r="R13" s="307">
        <f t="shared" si="3"/>
        <v>22.853207618640347</v>
      </c>
      <c r="S13" s="302">
        <v>855163</v>
      </c>
      <c r="T13" s="307">
        <f t="shared" si="4"/>
        <v>22.917731378738594</v>
      </c>
      <c r="U13" s="302">
        <v>857524</v>
      </c>
      <c r="V13" s="307">
        <v>22.703784926114817</v>
      </c>
      <c r="W13" s="302">
        <v>779169</v>
      </c>
      <c r="X13" s="307">
        <v>20.387007475359052</v>
      </c>
      <c r="Y13" s="302">
        <v>827836</v>
      </c>
      <c r="Z13" s="307">
        <v>21.173743755641375</v>
      </c>
      <c r="AA13" s="302">
        <f>'1.COBERTURA  DANE'!D129</f>
        <v>827592</v>
      </c>
      <c r="AB13" s="306">
        <f t="shared" si="5"/>
        <v>21.167502913884825</v>
      </c>
      <c r="AC13" s="309">
        <v>2318707</v>
      </c>
      <c r="AD13" s="307">
        <f t="shared" si="6"/>
        <v>65.423962190949808</v>
      </c>
      <c r="AE13" s="302">
        <v>2455804</v>
      </c>
      <c r="AF13" s="307">
        <f t="shared" si="15"/>
        <v>69.2922512608895</v>
      </c>
      <c r="AG13" s="302">
        <v>2516122</v>
      </c>
      <c r="AH13" s="307">
        <f t="shared" si="7"/>
        <v>69.145715330779979</v>
      </c>
      <c r="AI13" s="302">
        <v>2492463</v>
      </c>
      <c r="AJ13" s="307">
        <f t="shared" si="8"/>
        <v>67.631062397330865</v>
      </c>
      <c r="AK13" s="302">
        <v>2661414</v>
      </c>
      <c r="AL13" s="307">
        <f t="shared" si="9"/>
        <v>71.323912680523122</v>
      </c>
      <c r="AM13" s="302">
        <v>2761315</v>
      </c>
      <c r="AN13" s="307">
        <v>73.108509934712899</v>
      </c>
      <c r="AO13" s="302">
        <v>2918607</v>
      </c>
      <c r="AP13" s="307">
        <v>76.365541656091622</v>
      </c>
      <c r="AQ13" s="302">
        <v>2986938</v>
      </c>
      <c r="AR13" s="307">
        <v>76.397571289467891</v>
      </c>
      <c r="AS13" s="302">
        <f>'1.COBERTURA  DANE'!F129+'1.COBERTURA  DANE'!H129+'1.COBERTURA  DANE'!J129</f>
        <v>3008942</v>
      </c>
      <c r="AT13" s="306">
        <f t="shared" si="10"/>
        <v>76.960372445251323</v>
      </c>
      <c r="AU13" s="339">
        <v>345059</v>
      </c>
      <c r="AV13" s="308">
        <f t="shared" si="16"/>
        <v>9.7361690120974913</v>
      </c>
      <c r="AW13" s="302">
        <v>308517</v>
      </c>
      <c r="AX13" s="308">
        <f t="shared" si="17"/>
        <v>7.6662530444165498</v>
      </c>
      <c r="AY13" s="302">
        <v>318777</v>
      </c>
      <c r="AZ13" s="308">
        <f t="shared" si="11"/>
        <v>7.7417186493935333</v>
      </c>
      <c r="BA13" s="302">
        <v>313265</v>
      </c>
      <c r="BB13" s="308">
        <f t="shared" si="12"/>
        <v>9.5157299840287806</v>
      </c>
      <c r="BC13" s="302">
        <v>224826</v>
      </c>
      <c r="BD13" s="308">
        <f t="shared" si="13"/>
        <v>5.7583559407382836</v>
      </c>
      <c r="BE13" s="302">
        <v>158170</v>
      </c>
      <c r="BF13" s="308">
        <v>4.1877051391722802</v>
      </c>
      <c r="BG13" s="602">
        <v>124114</v>
      </c>
      <c r="BH13" s="308">
        <v>3.247450868549322</v>
      </c>
      <c r="BI13" s="602">
        <v>151700</v>
      </c>
      <c r="BJ13" s="308">
        <v>2.4286849548907412</v>
      </c>
      <c r="BK13" s="302">
        <f>'1.COBERTURA  DANE'!T129</f>
        <v>13546</v>
      </c>
      <c r="BL13" s="306">
        <f t="shared" si="14"/>
        <v>1.8721246408638592</v>
      </c>
    </row>
    <row r="16" spans="1:64" ht="30">
      <c r="A16" s="284" t="s">
        <v>752</v>
      </c>
      <c r="B16" s="283" t="s">
        <v>749</v>
      </c>
      <c r="C16" s="282" t="s">
        <v>748</v>
      </c>
      <c r="D16" s="282" t="s">
        <v>209</v>
      </c>
      <c r="E16" s="282" t="s">
        <v>256</v>
      </c>
      <c r="F16" s="282" t="s">
        <v>209</v>
      </c>
      <c r="G16" s="282" t="s">
        <v>747</v>
      </c>
      <c r="H16" s="282" t="s">
        <v>746</v>
      </c>
      <c r="I16" s="341" t="s">
        <v>745</v>
      </c>
      <c r="K16" s="324"/>
    </row>
    <row r="17" spans="1:11" ht="15">
      <c r="A17" s="281">
        <v>2010</v>
      </c>
      <c r="B17" s="280">
        <v>107450</v>
      </c>
      <c r="C17" s="279">
        <f>K5</f>
        <v>62912</v>
      </c>
      <c r="D17" s="277">
        <f>L5</f>
        <v>58.550023266635641</v>
      </c>
      <c r="E17" s="279">
        <v>23812</v>
      </c>
      <c r="F17" s="277">
        <v>22.16100511865984</v>
      </c>
      <c r="G17" s="279">
        <f>+C17+E17</f>
        <v>86724</v>
      </c>
      <c r="H17" s="278">
        <f>+G17/B17*100</f>
        <v>80.711028385295492</v>
      </c>
      <c r="I17" s="340">
        <f>AV5</f>
        <v>19.288971614704522</v>
      </c>
      <c r="K17" s="325"/>
    </row>
    <row r="18" spans="1:11" ht="15">
      <c r="A18" s="281">
        <v>2011</v>
      </c>
      <c r="B18" s="280">
        <v>109057</v>
      </c>
      <c r="C18" s="279">
        <f>M5</f>
        <v>63885</v>
      </c>
      <c r="D18" s="277">
        <f>N5</f>
        <v>58.579458448334357</v>
      </c>
      <c r="E18" s="279">
        <v>25803</v>
      </c>
      <c r="F18" s="277">
        <v>24.013959981386694</v>
      </c>
      <c r="G18" s="279">
        <f>+C18+E18</f>
        <v>89688</v>
      </c>
      <c r="H18" s="278">
        <f>+G18/B18*100</f>
        <v>82.239562797436207</v>
      </c>
      <c r="I18" s="340">
        <f>AX5</f>
        <v>17.406581570278945</v>
      </c>
      <c r="K18" s="325"/>
    </row>
    <row r="19" spans="1:11" ht="15">
      <c r="A19" s="281">
        <v>2012</v>
      </c>
      <c r="B19" s="280">
        <v>110682</v>
      </c>
      <c r="C19" s="279">
        <f>+O5</f>
        <v>62936</v>
      </c>
      <c r="D19" s="277">
        <f>+P5</f>
        <v>56.86200104804756</v>
      </c>
      <c r="E19" s="279">
        <f>+AG5</f>
        <v>26686</v>
      </c>
      <c r="F19" s="277">
        <f>+AH5</f>
        <v>24.110514808189226</v>
      </c>
      <c r="G19" s="279">
        <f>+C19+E19</f>
        <v>89622</v>
      </c>
      <c r="H19" s="278">
        <f>+G19/B19*100</f>
        <v>80.972515856236782</v>
      </c>
      <c r="I19" s="277">
        <f>+AZ5</f>
        <v>19.027484143763218</v>
      </c>
      <c r="K19" s="325"/>
    </row>
    <row r="20" spans="1:11" ht="15">
      <c r="A20" s="281">
        <v>2013</v>
      </c>
      <c r="B20" s="280">
        <v>112325</v>
      </c>
      <c r="C20" s="279">
        <f>+Q5</f>
        <v>64018</v>
      </c>
      <c r="D20" s="277">
        <f>+R5</f>
        <v>56.993545515245934</v>
      </c>
      <c r="E20" s="279">
        <f>+AI5</f>
        <v>24687</v>
      </c>
      <c r="F20" s="277">
        <f>+AJ5</f>
        <v>21.978188292900068</v>
      </c>
      <c r="G20" s="279">
        <f>+C20+E20</f>
        <v>88705</v>
      </c>
      <c r="H20" s="278">
        <f>+G20/B20*100</f>
        <v>78.971733808145999</v>
      </c>
      <c r="I20" s="277">
        <f>+BB5</f>
        <v>21.028266191854001</v>
      </c>
      <c r="K20" s="325"/>
    </row>
    <row r="21" spans="1:11" ht="15">
      <c r="A21" s="281">
        <v>2014</v>
      </c>
      <c r="B21" s="280">
        <v>113977</v>
      </c>
      <c r="C21" s="279">
        <f>+S5</f>
        <v>66873</v>
      </c>
      <c r="D21" s="277">
        <f>+T5</f>
        <v>58.672363722505416</v>
      </c>
      <c r="E21" s="279">
        <f>+AK5</f>
        <v>27589</v>
      </c>
      <c r="F21" s="277">
        <f>+AL5</f>
        <v>24.205760811391773</v>
      </c>
      <c r="G21" s="279">
        <f>+C21+E21</f>
        <v>94462</v>
      </c>
      <c r="H21" s="278">
        <f>+G21/B21*100</f>
        <v>82.878124533897193</v>
      </c>
      <c r="I21" s="277">
        <f>+BD5</f>
        <v>17.121875466102807</v>
      </c>
      <c r="K21" s="276"/>
    </row>
    <row r="22" spans="1:11" ht="15">
      <c r="A22" s="281">
        <v>2015</v>
      </c>
      <c r="B22" s="280">
        <v>115662</v>
      </c>
      <c r="C22" s="279">
        <v>64758</v>
      </c>
      <c r="D22" s="277">
        <v>55.989002438138712</v>
      </c>
      <c r="E22" s="279">
        <v>28201</v>
      </c>
      <c r="F22" s="277">
        <v>24.382251733499334</v>
      </c>
      <c r="G22" s="279">
        <v>92959</v>
      </c>
      <c r="H22" s="278">
        <v>80.371254171638057</v>
      </c>
      <c r="I22" s="277">
        <v>19.628745828361957</v>
      </c>
      <c r="K22" s="276"/>
    </row>
    <row r="23" spans="1:11" ht="15">
      <c r="A23" s="281">
        <v>2016</v>
      </c>
      <c r="B23" s="280">
        <f>H5</f>
        <v>117382</v>
      </c>
      <c r="C23" s="279">
        <f>W5</f>
        <v>58240</v>
      </c>
      <c r="D23" s="277">
        <f>X5</f>
        <v>49.615784362167965</v>
      </c>
      <c r="E23" s="279">
        <f>AO5</f>
        <v>31477</v>
      </c>
      <c r="F23" s="277">
        <f>AP5</f>
        <v>26.815866146427901</v>
      </c>
      <c r="G23" s="279">
        <f>C23+E23</f>
        <v>89717</v>
      </c>
      <c r="H23" s="278">
        <f>+G23/B23*100</f>
        <v>76.431650508595865</v>
      </c>
      <c r="I23" s="277">
        <f>BH5</f>
        <v>23.568349491404135</v>
      </c>
      <c r="K23" s="324"/>
    </row>
    <row r="24" spans="1:11" ht="15">
      <c r="A24" s="281">
        <v>2017</v>
      </c>
      <c r="B24" s="280">
        <v>119075</v>
      </c>
      <c r="C24" s="279">
        <v>61446</v>
      </c>
      <c r="D24" s="277">
        <v>50.863788750465623</v>
      </c>
      <c r="E24" s="279">
        <v>31027</v>
      </c>
      <c r="F24" s="277">
        <v>25.683539588593185</v>
      </c>
      <c r="G24" s="279">
        <v>92473</v>
      </c>
      <c r="H24" s="278">
        <v>76.547328339058822</v>
      </c>
      <c r="I24" s="277">
        <v>23.452671660941192</v>
      </c>
      <c r="J24" s="276"/>
      <c r="K24" s="325"/>
    </row>
    <row r="25" spans="1:11" ht="15">
      <c r="A25" s="281">
        <v>2018</v>
      </c>
      <c r="B25" s="280">
        <v>120805</v>
      </c>
      <c r="C25" s="279">
        <f>AA5</f>
        <v>61982</v>
      </c>
      <c r="D25" s="277">
        <f>AB5</f>
        <v>51.307478995074703</v>
      </c>
      <c r="E25" s="279">
        <f>AS5</f>
        <v>30176</v>
      </c>
      <c r="F25" s="277">
        <f>AT5</f>
        <v>24.979098547245563</v>
      </c>
      <c r="G25" s="279">
        <f>C25+E25</f>
        <v>92158</v>
      </c>
      <c r="H25" s="278">
        <f>+G25/B25*100</f>
        <v>76.286577542320259</v>
      </c>
      <c r="I25" s="277">
        <f>+BL5</f>
        <v>23.713422457679741</v>
      </c>
      <c r="K25" s="325"/>
    </row>
    <row r="26" spans="1:11">
      <c r="A26" s="276"/>
      <c r="B26" s="276"/>
      <c r="C26" s="276"/>
      <c r="D26" s="276"/>
      <c r="E26" s="276"/>
      <c r="F26" s="276"/>
      <c r="G26" s="276"/>
      <c r="H26" s="276"/>
      <c r="I26" s="276"/>
      <c r="K26" s="325"/>
    </row>
    <row r="27" spans="1:11" ht="25.5">
      <c r="A27" s="284" t="s">
        <v>753</v>
      </c>
      <c r="B27" s="283" t="s">
        <v>749</v>
      </c>
      <c r="C27" s="282" t="s">
        <v>748</v>
      </c>
      <c r="D27" s="282" t="s">
        <v>209</v>
      </c>
      <c r="E27" s="282" t="s">
        <v>256</v>
      </c>
      <c r="F27" s="282" t="s">
        <v>209</v>
      </c>
      <c r="G27" s="282" t="s">
        <v>747</v>
      </c>
      <c r="H27" s="282" t="s">
        <v>746</v>
      </c>
      <c r="I27" s="282" t="s">
        <v>745</v>
      </c>
      <c r="K27" s="325"/>
    </row>
    <row r="28" spans="1:11" ht="15">
      <c r="A28" s="281">
        <v>2010</v>
      </c>
      <c r="B28" s="280">
        <v>270222</v>
      </c>
      <c r="C28" s="279">
        <v>197299</v>
      </c>
      <c r="D28" s="277">
        <v>73.013670241505139</v>
      </c>
      <c r="E28" s="279">
        <v>38186</v>
      </c>
      <c r="F28" s="277">
        <v>14.131343858013039</v>
      </c>
      <c r="G28" s="279">
        <f t="shared" ref="G28:G36" si="18">+C28+E28</f>
        <v>235485</v>
      </c>
      <c r="H28" s="278">
        <f>+G28/B28*100</f>
        <v>87.145014099518164</v>
      </c>
      <c r="I28" s="277">
        <f>AV6</f>
        <v>12.854985900481822</v>
      </c>
      <c r="K28" s="325"/>
    </row>
    <row r="29" spans="1:11" ht="15">
      <c r="A29" s="281">
        <v>2011</v>
      </c>
      <c r="B29" s="280">
        <v>275453</v>
      </c>
      <c r="C29" s="279">
        <v>202742</v>
      </c>
      <c r="D29" s="277">
        <v>73.603119225421395</v>
      </c>
      <c r="E29" s="279">
        <v>42524</v>
      </c>
      <c r="F29" s="277">
        <v>15.736690572936327</v>
      </c>
      <c r="G29" s="279">
        <f t="shared" si="18"/>
        <v>245266</v>
      </c>
      <c r="H29" s="278">
        <f>+G29/B29*100</f>
        <v>89.040961615956263</v>
      </c>
      <c r="I29" s="277">
        <f>AX6</f>
        <v>10.66019020164228</v>
      </c>
      <c r="K29" s="324"/>
    </row>
    <row r="30" spans="1:11" ht="15">
      <c r="A30" s="281">
        <v>2012</v>
      </c>
      <c r="B30" s="280">
        <v>281325</v>
      </c>
      <c r="C30" s="279">
        <f>+O6</f>
        <v>202651</v>
      </c>
      <c r="D30" s="277">
        <f>+P6</f>
        <v>72.034479694303741</v>
      </c>
      <c r="E30" s="279">
        <f>+AG6</f>
        <v>45915</v>
      </c>
      <c r="F30" s="277">
        <f>+AH6</f>
        <v>16.320981071714211</v>
      </c>
      <c r="G30" s="279">
        <f t="shared" si="18"/>
        <v>248566</v>
      </c>
      <c r="H30" s="278">
        <f>+G30/B30*100</f>
        <v>88.355460766017941</v>
      </c>
      <c r="I30" s="277">
        <f>+AZ6</f>
        <v>11.644539233982044</v>
      </c>
      <c r="K30" s="325"/>
    </row>
    <row r="31" spans="1:11" ht="15">
      <c r="A31" s="281">
        <v>2013</v>
      </c>
      <c r="B31" s="280">
        <v>287279</v>
      </c>
      <c r="C31" s="279">
        <f>+Q6</f>
        <v>208433</v>
      </c>
      <c r="D31" s="277">
        <f>+R6</f>
        <v>72.554206885988876</v>
      </c>
      <c r="E31" s="279">
        <f>+AI6</f>
        <v>42535</v>
      </c>
      <c r="F31" s="277">
        <f>+AJ6</f>
        <v>14.806164042620587</v>
      </c>
      <c r="G31" s="279">
        <f t="shared" si="18"/>
        <v>250968</v>
      </c>
      <c r="H31" s="278">
        <f>+G31/B31*100</f>
        <v>87.36037092860947</v>
      </c>
      <c r="I31" s="277">
        <f>+BB6</f>
        <v>12.639629071390544</v>
      </c>
      <c r="K31" s="325"/>
    </row>
    <row r="32" spans="1:11" ht="15">
      <c r="A32" s="281">
        <v>2014</v>
      </c>
      <c r="B32" s="280">
        <v>293354</v>
      </c>
      <c r="C32" s="279">
        <f>+S6</f>
        <v>215526</v>
      </c>
      <c r="D32" s="277">
        <f>+T6</f>
        <v>73.469596460249392</v>
      </c>
      <c r="E32" s="279">
        <f>+AK6</f>
        <v>47898</v>
      </c>
      <c r="F32" s="277">
        <f>+AL6</f>
        <v>16.327713274746554</v>
      </c>
      <c r="G32" s="279">
        <f t="shared" si="18"/>
        <v>263424</v>
      </c>
      <c r="H32" s="278">
        <f>+G32/B32*100</f>
        <v>89.797309734995949</v>
      </c>
      <c r="I32" s="277">
        <f>+BD6</f>
        <v>10.202690265004051</v>
      </c>
      <c r="K32" s="325"/>
    </row>
    <row r="33" spans="1:11" ht="15">
      <c r="A33" s="281">
        <v>2015</v>
      </c>
      <c r="B33" s="280">
        <v>299527</v>
      </c>
      <c r="C33" s="279">
        <v>221033</v>
      </c>
      <c r="D33" s="277">
        <v>73.794015230680372</v>
      </c>
      <c r="E33" s="279">
        <v>45755</v>
      </c>
      <c r="F33" s="277">
        <v>15.275751434762142</v>
      </c>
      <c r="G33" s="279">
        <v>266788</v>
      </c>
      <c r="H33" s="278">
        <v>89.069766665442515</v>
      </c>
      <c r="I33" s="277">
        <v>10.930233334557485</v>
      </c>
      <c r="K33" s="325"/>
    </row>
    <row r="34" spans="1:11" ht="15">
      <c r="A34" s="281">
        <v>2016</v>
      </c>
      <c r="B34" s="280">
        <f>H6</f>
        <v>305888</v>
      </c>
      <c r="C34" s="279">
        <f>+W6</f>
        <v>213857</v>
      </c>
      <c r="D34" s="277">
        <f>+X6</f>
        <v>69.913497750810748</v>
      </c>
      <c r="E34" s="279">
        <f>AO6</f>
        <v>49839</v>
      </c>
      <c r="F34" s="277">
        <f>AP6</f>
        <v>16.29321843289047</v>
      </c>
      <c r="G34" s="279">
        <f t="shared" ref="G34" si="19">+C34+E34</f>
        <v>263696</v>
      </c>
      <c r="H34" s="278">
        <f>+G34/B34*100</f>
        <v>86.206716183701232</v>
      </c>
      <c r="I34" s="277">
        <f>+BH6</f>
        <v>13.793283816298782</v>
      </c>
      <c r="K34" s="325"/>
    </row>
    <row r="35" spans="1:11" ht="15">
      <c r="A35" s="281">
        <v>2017</v>
      </c>
      <c r="B35" s="280">
        <v>312331</v>
      </c>
      <c r="C35" s="279">
        <v>219914</v>
      </c>
      <c r="D35" s="277">
        <v>68.968826444207494</v>
      </c>
      <c r="E35" s="279">
        <v>51489</v>
      </c>
      <c r="F35" s="277">
        <v>16.147839177068306</v>
      </c>
      <c r="G35" s="279">
        <v>271403</v>
      </c>
      <c r="H35" s="278">
        <v>85.1166656212758</v>
      </c>
      <c r="I35" s="277">
        <v>14.8833343787242</v>
      </c>
      <c r="K35" s="276"/>
    </row>
    <row r="36" spans="1:11" ht="15">
      <c r="A36" s="281">
        <v>2018</v>
      </c>
      <c r="B36" s="280">
        <v>318860</v>
      </c>
      <c r="C36" s="279">
        <f>+AA6</f>
        <v>220202</v>
      </c>
      <c r="D36" s="277">
        <f>+AB6</f>
        <v>69.05914821551778</v>
      </c>
      <c r="E36" s="279">
        <f>+AS6</f>
        <v>50490</v>
      </c>
      <c r="F36" s="277">
        <f>+AT6</f>
        <v>15.834535532835728</v>
      </c>
      <c r="G36" s="279">
        <f t="shared" si="18"/>
        <v>270692</v>
      </c>
      <c r="H36" s="278">
        <f>+G36/B36*100</f>
        <v>84.89368374835351</v>
      </c>
      <c r="I36" s="277">
        <f>+BL6</f>
        <v>15.10631625164649</v>
      </c>
      <c r="K36" s="324"/>
    </row>
    <row r="37" spans="1:11">
      <c r="A37" s="276"/>
      <c r="B37" s="276"/>
      <c r="C37" s="276"/>
      <c r="D37" s="276"/>
      <c r="E37" s="276"/>
      <c r="F37" s="276"/>
      <c r="G37" s="276"/>
      <c r="H37" s="276"/>
      <c r="I37" s="276"/>
      <c r="K37" s="325"/>
    </row>
    <row r="38" spans="1:11" ht="25.5">
      <c r="A38" s="284" t="s">
        <v>750</v>
      </c>
      <c r="B38" s="283" t="s">
        <v>749</v>
      </c>
      <c r="C38" s="282" t="s">
        <v>748</v>
      </c>
      <c r="D38" s="282" t="s">
        <v>209</v>
      </c>
      <c r="E38" s="282" t="s">
        <v>256</v>
      </c>
      <c r="F38" s="282" t="s">
        <v>209</v>
      </c>
      <c r="G38" s="282" t="s">
        <v>747</v>
      </c>
      <c r="H38" s="282" t="s">
        <v>746</v>
      </c>
      <c r="I38" s="341" t="s">
        <v>745</v>
      </c>
      <c r="K38" s="325"/>
    </row>
    <row r="39" spans="1:11" ht="15">
      <c r="A39" s="281">
        <v>2010</v>
      </c>
      <c r="B39" s="280">
        <v>580268</v>
      </c>
      <c r="C39" s="279">
        <v>325430</v>
      </c>
      <c r="D39" s="277">
        <v>56.082706611427824</v>
      </c>
      <c r="E39" s="279">
        <v>175350</v>
      </c>
      <c r="F39" s="277">
        <v>30.218795453135449</v>
      </c>
      <c r="G39" s="279">
        <f t="shared" ref="G39:G47" si="20">+C39+E39</f>
        <v>500780</v>
      </c>
      <c r="H39" s="278">
        <f>+G39/B39*100</f>
        <v>86.30150206456328</v>
      </c>
      <c r="I39" s="277">
        <f>AV7</f>
        <v>13.698497935436734</v>
      </c>
      <c r="K39" s="325"/>
    </row>
    <row r="40" spans="1:11" ht="15">
      <c r="A40" s="281">
        <v>2011</v>
      </c>
      <c r="B40" s="280">
        <v>595367</v>
      </c>
      <c r="C40" s="279">
        <v>350407</v>
      </c>
      <c r="D40" s="277">
        <v>58.855630224718539</v>
      </c>
      <c r="E40" s="279">
        <v>179620</v>
      </c>
      <c r="F40" s="277">
        <v>30.954662328441341</v>
      </c>
      <c r="G40" s="279">
        <f t="shared" si="20"/>
        <v>530027</v>
      </c>
      <c r="H40" s="278">
        <f>+G40/B40*100</f>
        <v>89.025256690411126</v>
      </c>
      <c r="I40" s="277">
        <f>AX7</f>
        <v>10.189707446840117</v>
      </c>
      <c r="K40" s="325"/>
    </row>
    <row r="41" spans="1:11" ht="15">
      <c r="A41" s="281">
        <v>2012</v>
      </c>
      <c r="B41" s="280">
        <v>610846</v>
      </c>
      <c r="C41" s="279">
        <f>+O7</f>
        <v>347751</v>
      </c>
      <c r="D41" s="277">
        <f>+C41/B41*100</f>
        <v>56.929406102356403</v>
      </c>
      <c r="E41" s="279">
        <f>+AG7</f>
        <v>182187</v>
      </c>
      <c r="F41" s="277">
        <f>+E41/B41*100</f>
        <v>29.825356963948362</v>
      </c>
      <c r="G41" s="279">
        <f t="shared" si="20"/>
        <v>529938</v>
      </c>
      <c r="H41" s="278">
        <f>+G41/B41*100</f>
        <v>86.754763066304761</v>
      </c>
      <c r="I41" s="277">
        <f>100-(D41+F41)</f>
        <v>13.245236933695239</v>
      </c>
      <c r="K41" s="325"/>
    </row>
    <row r="42" spans="1:11" ht="15">
      <c r="A42" s="281">
        <v>2013</v>
      </c>
      <c r="B42" s="280">
        <v>626597</v>
      </c>
      <c r="C42" s="279">
        <f>+Q7</f>
        <v>357208</v>
      </c>
      <c r="D42" s="277">
        <f>+C42/B42*100</f>
        <v>57.007614144338383</v>
      </c>
      <c r="E42" s="279">
        <f>+AI7</f>
        <v>168219</v>
      </c>
      <c r="F42" s="277">
        <f>+E42/B42*100</f>
        <v>26.846441971474487</v>
      </c>
      <c r="G42" s="279">
        <f t="shared" si="20"/>
        <v>525427</v>
      </c>
      <c r="H42" s="278">
        <f>+G42/B42*100</f>
        <v>83.854056115812867</v>
      </c>
      <c r="I42" s="277">
        <f>100-(D42+F42)</f>
        <v>16.145943884187133</v>
      </c>
      <c r="K42" s="276"/>
    </row>
    <row r="43" spans="1:11" ht="15">
      <c r="A43" s="281">
        <v>2014</v>
      </c>
      <c r="B43" s="280">
        <v>642753</v>
      </c>
      <c r="C43" s="279">
        <f>+S7</f>
        <v>373117</v>
      </c>
      <c r="D43" s="277">
        <f>+C43/B43*100</f>
        <v>58.049826294081861</v>
      </c>
      <c r="E43" s="279">
        <f>+AK7</f>
        <v>183061</v>
      </c>
      <c r="F43" s="277">
        <f>+E43/B43*100</f>
        <v>28.480769440204867</v>
      </c>
      <c r="G43" s="279">
        <f t="shared" si="20"/>
        <v>556178</v>
      </c>
      <c r="H43" s="278">
        <f>+G43/B43*100</f>
        <v>86.530595734286734</v>
      </c>
      <c r="I43" s="277">
        <f>100-(D43+F43)</f>
        <v>13.46940426571328</v>
      </c>
      <c r="K43" s="276"/>
    </row>
    <row r="44" spans="1:11" ht="15">
      <c r="A44" s="281">
        <v>2015</v>
      </c>
      <c r="B44" s="280">
        <v>659266</v>
      </c>
      <c r="C44" s="279">
        <v>364182</v>
      </c>
      <c r="D44" s="277">
        <v>55.240525068788628</v>
      </c>
      <c r="E44" s="279">
        <v>187854</v>
      </c>
      <c r="F44" s="277">
        <v>28.494416517763693</v>
      </c>
      <c r="G44" s="279">
        <v>552036</v>
      </c>
      <c r="H44" s="278">
        <v>83.73494158655231</v>
      </c>
      <c r="I44" s="277">
        <v>16.265058413447676</v>
      </c>
      <c r="J44" s="325"/>
      <c r="K44" s="324"/>
    </row>
    <row r="45" spans="1:11" ht="15">
      <c r="A45" s="281">
        <v>2016</v>
      </c>
      <c r="B45" s="280">
        <f>H7</f>
        <v>676356</v>
      </c>
      <c r="C45" s="279">
        <f>W7</f>
        <v>344724</v>
      </c>
      <c r="D45" s="277">
        <f>X7</f>
        <v>50.967833507797664</v>
      </c>
      <c r="E45" s="279">
        <f>AO7</f>
        <v>200196</v>
      </c>
      <c r="F45" s="277">
        <f>AP7</f>
        <v>29.599205152316237</v>
      </c>
      <c r="G45" s="279">
        <f t="shared" si="20"/>
        <v>544920</v>
      </c>
      <c r="H45" s="278">
        <f>+G45/B45*100</f>
        <v>80.567038660113909</v>
      </c>
      <c r="I45" s="277">
        <f>BH7</f>
        <v>19.432961339886106</v>
      </c>
      <c r="K45" s="325"/>
    </row>
    <row r="46" spans="1:11" ht="15">
      <c r="A46" s="281">
        <v>2017</v>
      </c>
      <c r="B46" s="280">
        <v>693868</v>
      </c>
      <c r="C46" s="279">
        <v>354910</v>
      </c>
      <c r="D46" s="277">
        <v>49.868832787447289</v>
      </c>
      <c r="E46" s="279">
        <v>207301</v>
      </c>
      <c r="F46" s="277">
        <v>29.128113904005552</v>
      </c>
      <c r="G46" s="279">
        <v>562211</v>
      </c>
      <c r="H46" s="278">
        <v>78.996946691452834</v>
      </c>
      <c r="I46" s="277">
        <v>21.003053308547152</v>
      </c>
      <c r="K46" s="325"/>
    </row>
    <row r="47" spans="1:11" ht="15">
      <c r="A47" s="281">
        <v>2018</v>
      </c>
      <c r="B47" s="280">
        <f>J7</f>
        <v>711687</v>
      </c>
      <c r="C47" s="279">
        <f>+AA7</f>
        <v>355086</v>
      </c>
      <c r="D47" s="277">
        <f>+C47/B47*100</f>
        <v>49.893562760033554</v>
      </c>
      <c r="E47" s="279">
        <f>+AS7</f>
        <v>207667</v>
      </c>
      <c r="F47" s="277">
        <f>+E47/B47*100</f>
        <v>29.17954100608835</v>
      </c>
      <c r="G47" s="279">
        <f t="shared" si="20"/>
        <v>562753</v>
      </c>
      <c r="H47" s="278">
        <f>+G47/B47*100</f>
        <v>79.073103766121903</v>
      </c>
      <c r="I47" s="277">
        <f>100-(D47+F47)</f>
        <v>20.926896233878097</v>
      </c>
      <c r="K47" s="325"/>
    </row>
    <row r="48" spans="1:11" ht="15">
      <c r="A48" s="395"/>
      <c r="B48" s="396"/>
      <c r="C48" s="397"/>
      <c r="D48" s="325"/>
      <c r="E48" s="397"/>
      <c r="F48" s="325"/>
      <c r="G48" s="397"/>
      <c r="H48" s="397"/>
      <c r="I48" s="398"/>
      <c r="K48" s="325"/>
    </row>
    <row r="49" spans="1:11" ht="25.5">
      <c r="A49" s="284" t="s">
        <v>751</v>
      </c>
      <c r="B49" s="282" t="s">
        <v>749</v>
      </c>
      <c r="C49" s="282" t="s">
        <v>748</v>
      </c>
      <c r="D49" s="282" t="s">
        <v>209</v>
      </c>
      <c r="E49" s="282" t="s">
        <v>256</v>
      </c>
      <c r="F49" s="282" t="s">
        <v>209</v>
      </c>
      <c r="G49" s="282" t="s">
        <v>747</v>
      </c>
      <c r="H49" s="282" t="s">
        <v>746</v>
      </c>
      <c r="I49" s="282" t="s">
        <v>745</v>
      </c>
      <c r="K49" s="276"/>
    </row>
    <row r="50" spans="1:11" ht="15">
      <c r="A50" s="281">
        <v>2010</v>
      </c>
      <c r="B50" s="280">
        <v>179041</v>
      </c>
      <c r="C50" s="279">
        <v>119944</v>
      </c>
      <c r="D50" s="277">
        <v>66.992476583575836</v>
      </c>
      <c r="E50" s="279">
        <v>33522</v>
      </c>
      <c r="F50" s="277">
        <v>18.723085773649611</v>
      </c>
      <c r="G50" s="279">
        <f t="shared" ref="G50:G54" si="21">+C50+E50</f>
        <v>153466</v>
      </c>
      <c r="H50" s="278">
        <f>+G50/B50*100</f>
        <v>85.715562357225437</v>
      </c>
      <c r="I50" s="277">
        <f>AV8</f>
        <v>14.284437642774549</v>
      </c>
      <c r="K50" s="324"/>
    </row>
    <row r="51" spans="1:11" ht="15">
      <c r="A51" s="281">
        <v>2011</v>
      </c>
      <c r="B51" s="280">
        <v>180400</v>
      </c>
      <c r="C51" s="279">
        <v>123835</v>
      </c>
      <c r="D51" s="277">
        <v>68.644678492239464</v>
      </c>
      <c r="E51" s="279">
        <v>39566</v>
      </c>
      <c r="F51" s="277">
        <v>22.098848867019285</v>
      </c>
      <c r="G51" s="279">
        <f t="shared" si="21"/>
        <v>163401</v>
      </c>
      <c r="H51" s="278">
        <f>+G51/B51*100</f>
        <v>90.577050997782706</v>
      </c>
      <c r="I51" s="277">
        <f>AX8</f>
        <v>9.2564726407412508</v>
      </c>
      <c r="K51" s="324"/>
    </row>
    <row r="52" spans="1:11" ht="15">
      <c r="A52" s="281">
        <v>2012</v>
      </c>
      <c r="B52" s="280">
        <v>181909</v>
      </c>
      <c r="C52" s="279">
        <f>+O8</f>
        <v>126607</v>
      </c>
      <c r="D52" s="277">
        <f>+P8</f>
        <v>69.599085256914179</v>
      </c>
      <c r="E52" s="279">
        <f>+AG8</f>
        <v>41912</v>
      </c>
      <c r="F52" s="277">
        <f>+AH8</f>
        <v>23.040091474308582</v>
      </c>
      <c r="G52" s="279">
        <f t="shared" si="21"/>
        <v>168519</v>
      </c>
      <c r="H52" s="278">
        <f>+G52/B52*100</f>
        <v>92.639176731222747</v>
      </c>
      <c r="I52" s="277">
        <f>+AZ8</f>
        <v>7.3608232687772386</v>
      </c>
      <c r="K52" s="325"/>
    </row>
    <row r="53" spans="1:11" ht="15">
      <c r="A53" s="281">
        <v>2013</v>
      </c>
      <c r="B53" s="280">
        <v>183434</v>
      </c>
      <c r="C53" s="279">
        <f>+Q8</f>
        <v>129739</v>
      </c>
      <c r="D53" s="277">
        <f>+R8</f>
        <v>70.727891230633361</v>
      </c>
      <c r="E53" s="279">
        <f>+AI8</f>
        <v>35890</v>
      </c>
      <c r="F53" s="277">
        <f>+AJ8</f>
        <v>19.565620332108551</v>
      </c>
      <c r="G53" s="279">
        <f t="shared" si="21"/>
        <v>165629</v>
      </c>
      <c r="H53" s="278">
        <f>+G53/B53*100</f>
        <v>90.293511562741912</v>
      </c>
      <c r="I53" s="277">
        <f>+BB8</f>
        <v>9.7064884372580877</v>
      </c>
      <c r="K53" s="325"/>
    </row>
    <row r="54" spans="1:11" ht="15">
      <c r="A54" s="281">
        <v>2014</v>
      </c>
      <c r="B54" s="280">
        <v>184977</v>
      </c>
      <c r="C54" s="279">
        <f>+S8</f>
        <v>131650</v>
      </c>
      <c r="D54" s="277">
        <f>+T8</f>
        <v>71.171010449947829</v>
      </c>
      <c r="E54" s="279">
        <f>+AK8</f>
        <v>38961</v>
      </c>
      <c r="F54" s="277">
        <f>+AL8</f>
        <v>21.062618595825427</v>
      </c>
      <c r="G54" s="279">
        <f t="shared" si="21"/>
        <v>170611</v>
      </c>
      <c r="H54" s="278">
        <f>+G54/B54*100</f>
        <v>92.233629045773256</v>
      </c>
      <c r="I54" s="277">
        <f>+BD8</f>
        <v>7.7663709542267441</v>
      </c>
      <c r="J54" s="325"/>
      <c r="K54" s="325"/>
    </row>
    <row r="55" spans="1:11" ht="15">
      <c r="A55" s="281">
        <v>2015</v>
      </c>
      <c r="B55" s="280">
        <v>186534</v>
      </c>
      <c r="C55" s="279">
        <v>131454</v>
      </c>
      <c r="D55" s="277">
        <v>70.471871079803151</v>
      </c>
      <c r="E55" s="279">
        <v>38850</v>
      </c>
      <c r="F55" s="277">
        <v>20.827302261249962</v>
      </c>
      <c r="G55" s="279">
        <v>170304</v>
      </c>
      <c r="H55" s="278">
        <v>91.299173341053105</v>
      </c>
      <c r="I55" s="277">
        <v>8.7008266589468803</v>
      </c>
      <c r="J55" s="276"/>
      <c r="K55" s="325"/>
    </row>
    <row r="56" spans="1:11" ht="15">
      <c r="A56" s="281">
        <v>2016</v>
      </c>
      <c r="B56" s="280">
        <f>H8</f>
        <v>188153</v>
      </c>
      <c r="C56" s="279">
        <f>W8</f>
        <v>124796</v>
      </c>
      <c r="D56" s="277">
        <f>X8</f>
        <v>66.326872279474685</v>
      </c>
      <c r="E56" s="279">
        <f>AO8</f>
        <v>43704</v>
      </c>
      <c r="F56" s="277">
        <f>AP8</f>
        <v>23.227904949695194</v>
      </c>
      <c r="G56" s="279">
        <f t="shared" ref="G56:G58" si="22">+C56+E56</f>
        <v>168500</v>
      </c>
      <c r="H56" s="278">
        <f>+G56/B56*100</f>
        <v>89.554777229169886</v>
      </c>
      <c r="I56" s="277">
        <f>BH8</f>
        <v>10.445222770830128</v>
      </c>
      <c r="K56" s="325"/>
    </row>
    <row r="57" spans="1:11" ht="15">
      <c r="A57" s="281">
        <v>2017</v>
      </c>
      <c r="B57" s="280">
        <v>191389</v>
      </c>
      <c r="C57" s="279">
        <v>130507</v>
      </c>
      <c r="D57" s="277">
        <v>68.189394374807335</v>
      </c>
      <c r="E57" s="279">
        <v>41959</v>
      </c>
      <c r="F57" s="277">
        <v>21.923412526320739</v>
      </c>
      <c r="G57" s="279">
        <v>172466</v>
      </c>
      <c r="H57" s="278">
        <v>90.112806901128067</v>
      </c>
      <c r="I57" s="277">
        <v>9.8871930988719328</v>
      </c>
      <c r="K57" s="325"/>
    </row>
    <row r="58" spans="1:11" ht="15">
      <c r="A58" s="281">
        <v>2018</v>
      </c>
      <c r="B58" s="280">
        <f>J8</f>
        <v>191389</v>
      </c>
      <c r="C58" s="279">
        <f>AA8</f>
        <v>129814</v>
      </c>
      <c r="D58" s="277">
        <f>AB8</f>
        <v>67.827304599532894</v>
      </c>
      <c r="E58" s="279">
        <f>AS8</f>
        <v>42036</v>
      </c>
      <c r="F58" s="277">
        <f>AT8</f>
        <v>21.963644723573456</v>
      </c>
      <c r="G58" s="279">
        <f t="shared" si="22"/>
        <v>171850</v>
      </c>
      <c r="H58" s="278">
        <f>+G58/B58*100</f>
        <v>89.790949323106332</v>
      </c>
      <c r="I58" s="277">
        <f>BL8</f>
        <v>10.209050676893654</v>
      </c>
      <c r="K58" s="324"/>
    </row>
    <row r="59" spans="1:11" ht="15">
      <c r="A59" s="395"/>
      <c r="B59" s="396"/>
      <c r="C59" s="397"/>
      <c r="D59" s="325"/>
      <c r="E59" s="397"/>
      <c r="F59" s="325"/>
      <c r="G59" s="397"/>
      <c r="H59" s="397"/>
      <c r="I59" s="398"/>
      <c r="K59" s="325"/>
    </row>
    <row r="60" spans="1:11">
      <c r="A60" s="276"/>
      <c r="B60" s="276"/>
      <c r="C60" s="276"/>
      <c r="D60" s="276"/>
      <c r="E60" s="276"/>
      <c r="F60" s="276"/>
      <c r="G60" s="276"/>
      <c r="H60" s="276"/>
      <c r="I60" s="276"/>
      <c r="K60" s="325"/>
    </row>
    <row r="61" spans="1:11" ht="25.5">
      <c r="A61" s="284" t="s">
        <v>244</v>
      </c>
      <c r="B61" s="283" t="s">
        <v>749</v>
      </c>
      <c r="C61" s="282" t="s">
        <v>748</v>
      </c>
      <c r="D61" s="282" t="s">
        <v>209</v>
      </c>
      <c r="E61" s="282" t="s">
        <v>256</v>
      </c>
      <c r="F61" s="282" t="s">
        <v>209</v>
      </c>
      <c r="G61" s="282" t="s">
        <v>747</v>
      </c>
      <c r="H61" s="282" t="s">
        <v>746</v>
      </c>
      <c r="I61" s="282" t="s">
        <v>745</v>
      </c>
      <c r="K61" s="325"/>
    </row>
    <row r="62" spans="1:11" ht="15">
      <c r="A62" s="281">
        <v>2010</v>
      </c>
      <c r="B62" s="280">
        <v>192303</v>
      </c>
      <c r="C62" s="279">
        <v>146386</v>
      </c>
      <c r="D62" s="277">
        <v>76.122577390888338</v>
      </c>
      <c r="E62" s="279">
        <v>27814</v>
      </c>
      <c r="F62" s="277">
        <v>14.463632912643067</v>
      </c>
      <c r="G62" s="279">
        <f t="shared" ref="G62:G70" si="23">+C62+E62</f>
        <v>174200</v>
      </c>
      <c r="H62" s="278">
        <f>+G62/B62*100</f>
        <v>90.586210303531416</v>
      </c>
      <c r="I62" s="277">
        <f>AV9</f>
        <v>9.4137896964685979</v>
      </c>
      <c r="K62" s="325"/>
    </row>
    <row r="63" spans="1:11" ht="15">
      <c r="A63" s="281">
        <v>2011</v>
      </c>
      <c r="B63" s="280">
        <v>200226</v>
      </c>
      <c r="C63" s="279">
        <v>149716</v>
      </c>
      <c r="D63" s="277">
        <v>74.77350593828973</v>
      </c>
      <c r="E63" s="279">
        <v>31365</v>
      </c>
      <c r="F63" s="277">
        <v>16.31019796883044</v>
      </c>
      <c r="G63" s="279">
        <f t="shared" si="23"/>
        <v>181081</v>
      </c>
      <c r="H63" s="278">
        <f>+G63/B63*100</f>
        <v>90.438304715671293</v>
      </c>
      <c r="I63" s="277">
        <f>AX9</f>
        <v>8.9162960928798327</v>
      </c>
      <c r="K63" s="325"/>
    </row>
    <row r="64" spans="1:11" ht="15">
      <c r="A64" s="281">
        <v>2012</v>
      </c>
      <c r="B64" s="280">
        <v>200171</v>
      </c>
      <c r="C64" s="279">
        <f>+O9</f>
        <v>150139</v>
      </c>
      <c r="D64" s="277">
        <f>+C64/B64*100</f>
        <v>75.005370408300891</v>
      </c>
      <c r="E64" s="279">
        <f>+AG9</f>
        <v>33593</v>
      </c>
      <c r="F64" s="277">
        <f>+E64/B64*100</f>
        <v>16.782151260672126</v>
      </c>
      <c r="G64" s="279">
        <f t="shared" si="23"/>
        <v>183732</v>
      </c>
      <c r="H64" s="278">
        <f>+G64/B64*100</f>
        <v>91.787521668973028</v>
      </c>
      <c r="I64" s="277">
        <f>100-(D64+F64)</f>
        <v>8.2124783310269862</v>
      </c>
      <c r="K64" s="325"/>
    </row>
    <row r="65" spans="1:11" ht="15">
      <c r="A65" s="281">
        <v>2013</v>
      </c>
      <c r="B65" s="280">
        <v>200104</v>
      </c>
      <c r="C65" s="279">
        <f>+Q9</f>
        <v>150585</v>
      </c>
      <c r="D65" s="277">
        <f>+C65/B65*100</f>
        <v>75.253368248510782</v>
      </c>
      <c r="E65" s="279">
        <f>+AI9</f>
        <v>31685</v>
      </c>
      <c r="F65" s="277">
        <f>+E65/B65*100</f>
        <v>15.834266181585576</v>
      </c>
      <c r="G65" s="279">
        <f t="shared" si="23"/>
        <v>182270</v>
      </c>
      <c r="H65" s="278">
        <f>+G65/B65*100</f>
        <v>91.087634430096358</v>
      </c>
      <c r="I65" s="277">
        <f>100-(D65+F65)</f>
        <v>8.9123655699036419</v>
      </c>
      <c r="J65" s="276"/>
      <c r="K65" s="276"/>
    </row>
    <row r="66" spans="1:11" ht="15">
      <c r="A66" s="281">
        <v>2014</v>
      </c>
      <c r="B66" s="280">
        <v>200027</v>
      </c>
      <c r="C66" s="279">
        <f>+S9</f>
        <v>149216</v>
      </c>
      <c r="D66" s="277">
        <f>+C66/B66*100</f>
        <v>74.597929279547259</v>
      </c>
      <c r="E66" s="279">
        <f>+AK9</f>
        <v>37906</v>
      </c>
      <c r="F66" s="277">
        <f>+E66/B66*100</f>
        <v>18.9504416903718</v>
      </c>
      <c r="G66" s="279">
        <f t="shared" si="23"/>
        <v>187122</v>
      </c>
      <c r="H66" s="278">
        <f>+G66/B66*100</f>
        <v>93.548370969919063</v>
      </c>
      <c r="I66" s="277">
        <f>100-(D66+F66)</f>
        <v>6.4516290300809374</v>
      </c>
      <c r="K66" s="324"/>
    </row>
    <row r="67" spans="1:11" ht="15">
      <c r="A67" s="281">
        <v>2015</v>
      </c>
      <c r="B67" s="280">
        <v>199924</v>
      </c>
      <c r="C67" s="279">
        <v>148868</v>
      </c>
      <c r="D67" s="277">
        <v>74.462295672355495</v>
      </c>
      <c r="E67" s="279">
        <v>40764</v>
      </c>
      <c r="F67" s="277">
        <v>20.389748104279626</v>
      </c>
      <c r="G67" s="279">
        <v>189632</v>
      </c>
      <c r="H67" s="278">
        <v>94.852043776635114</v>
      </c>
      <c r="I67" s="277">
        <v>5.1479562233648721</v>
      </c>
      <c r="K67" s="325"/>
    </row>
    <row r="68" spans="1:11" ht="15">
      <c r="A68" s="281">
        <v>2016</v>
      </c>
      <c r="B68" s="280">
        <f>H9</f>
        <v>199882</v>
      </c>
      <c r="C68" s="279">
        <f>W9</f>
        <v>143993</v>
      </c>
      <c r="D68" s="277">
        <f>X9</f>
        <v>72.039003011776941</v>
      </c>
      <c r="E68" s="279">
        <f>AO9</f>
        <v>46516</v>
      </c>
      <c r="F68" s="277">
        <f>AP9</f>
        <v>23.271730320889326</v>
      </c>
      <c r="G68" s="279">
        <f t="shared" si="23"/>
        <v>190509</v>
      </c>
      <c r="H68" s="278">
        <f>+G68/B68*100</f>
        <v>95.310733332666274</v>
      </c>
      <c r="I68" s="277">
        <f>BH9</f>
        <v>4.689266667333726</v>
      </c>
      <c r="K68" s="325"/>
    </row>
    <row r="69" spans="1:11" ht="15">
      <c r="A69" s="281">
        <v>2017</v>
      </c>
      <c r="B69" s="280">
        <v>199816</v>
      </c>
      <c r="C69" s="279">
        <v>146674</v>
      </c>
      <c r="D69" s="277">
        <v>73.438712616974513</v>
      </c>
      <c r="E69" s="279">
        <v>39800</v>
      </c>
      <c r="F69" s="277">
        <v>19.927599725619984</v>
      </c>
      <c r="G69" s="279">
        <v>186474</v>
      </c>
      <c r="H69" s="278">
        <v>93.366312342594497</v>
      </c>
      <c r="I69" s="277">
        <v>6.6336876574055026</v>
      </c>
      <c r="K69" s="325"/>
    </row>
    <row r="70" spans="1:11" ht="15">
      <c r="A70" s="281">
        <v>2018</v>
      </c>
      <c r="B70" s="280">
        <f>J9</f>
        <v>199723</v>
      </c>
      <c r="C70" s="279">
        <f>AA9</f>
        <v>145490</v>
      </c>
      <c r="D70" s="277">
        <f>AB9</f>
        <v>72.84589155981034</v>
      </c>
      <c r="E70" s="279">
        <f>AS9</f>
        <v>39668</v>
      </c>
      <c r="F70" s="277">
        <f>AT9</f>
        <v>19.861508188841544</v>
      </c>
      <c r="G70" s="279">
        <f t="shared" si="23"/>
        <v>185158</v>
      </c>
      <c r="H70" s="278">
        <f>+G70/B70*100</f>
        <v>92.707399748651881</v>
      </c>
      <c r="I70" s="277">
        <f>BL9</f>
        <v>7.2926002513481194</v>
      </c>
      <c r="K70" s="325"/>
    </row>
    <row r="71" spans="1:11">
      <c r="A71" s="276"/>
      <c r="B71" s="276"/>
      <c r="C71" s="276"/>
      <c r="D71" s="276"/>
      <c r="E71" s="276"/>
      <c r="F71" s="276"/>
      <c r="G71" s="276"/>
      <c r="H71" s="276"/>
      <c r="I71" s="276"/>
      <c r="K71" s="276"/>
    </row>
    <row r="72" spans="1:11" ht="25.5">
      <c r="A72" s="284" t="s">
        <v>247</v>
      </c>
      <c r="B72" s="283" t="s">
        <v>749</v>
      </c>
      <c r="C72" s="282" t="s">
        <v>748</v>
      </c>
      <c r="D72" s="282" t="s">
        <v>209</v>
      </c>
      <c r="E72" s="282" t="s">
        <v>256</v>
      </c>
      <c r="F72" s="282" t="s">
        <v>209</v>
      </c>
      <c r="G72" s="282" t="s">
        <v>747</v>
      </c>
      <c r="H72" s="282" t="s">
        <v>746</v>
      </c>
      <c r="I72" s="341" t="s">
        <v>745</v>
      </c>
      <c r="K72" s="276"/>
    </row>
    <row r="73" spans="1:11" ht="15">
      <c r="A73" s="281">
        <v>2010</v>
      </c>
      <c r="B73" s="280">
        <v>248095</v>
      </c>
      <c r="C73" s="279">
        <v>145113</v>
      </c>
      <c r="D73" s="277">
        <v>58.490900663052457</v>
      </c>
      <c r="E73" s="279">
        <v>68274</v>
      </c>
      <c r="F73" s="277">
        <v>27.519297043471251</v>
      </c>
      <c r="G73" s="279">
        <f t="shared" ref="G73:G81" si="24">+C73+E73</f>
        <v>213387</v>
      </c>
      <c r="H73" s="278">
        <f>+G73/B73*100</f>
        <v>86.010197706523712</v>
      </c>
      <c r="I73" s="277">
        <f>AV10</f>
        <v>13.989802293476288</v>
      </c>
      <c r="K73" s="324"/>
    </row>
    <row r="74" spans="1:11" ht="15">
      <c r="A74" s="281">
        <v>2011</v>
      </c>
      <c r="B74" s="280">
        <v>250149</v>
      </c>
      <c r="C74" s="279">
        <v>149319</v>
      </c>
      <c r="D74" s="277">
        <v>59.692023553961839</v>
      </c>
      <c r="E74" s="279">
        <v>72471</v>
      </c>
      <c r="F74" s="277">
        <v>29.210987726475746</v>
      </c>
      <c r="G74" s="279">
        <f t="shared" si="24"/>
        <v>221790</v>
      </c>
      <c r="H74" s="278">
        <f>+G74/B74*100</f>
        <v>88.663156758571887</v>
      </c>
      <c r="I74" s="277">
        <f>AX10</f>
        <v>11.096988719562418</v>
      </c>
      <c r="K74" s="324"/>
    </row>
    <row r="75" spans="1:11" ht="15">
      <c r="A75" s="281">
        <v>2012</v>
      </c>
      <c r="B75" s="280">
        <v>252325</v>
      </c>
      <c r="C75" s="279">
        <f>+O10</f>
        <v>150047</v>
      </c>
      <c r="D75" s="277">
        <f>+C75/B75*100</f>
        <v>59.465768354304963</v>
      </c>
      <c r="E75" s="279">
        <f>+AG10</f>
        <v>74190</v>
      </c>
      <c r="F75" s="277">
        <f>+E75/B75*100</f>
        <v>29.402556227088084</v>
      </c>
      <c r="G75" s="279">
        <f t="shared" si="24"/>
        <v>224237</v>
      </c>
      <c r="H75" s="278">
        <f>+G75/B75*100</f>
        <v>88.86832458139304</v>
      </c>
      <c r="I75" s="277">
        <f>100-(D75+F75)</f>
        <v>11.13167541860696</v>
      </c>
      <c r="J75" s="277"/>
      <c r="K75" s="325"/>
    </row>
    <row r="76" spans="1:11" ht="15">
      <c r="A76" s="281">
        <v>2013</v>
      </c>
      <c r="B76" s="280">
        <v>254562</v>
      </c>
      <c r="C76" s="279">
        <f>+Q10</f>
        <v>149256</v>
      </c>
      <c r="D76" s="277">
        <f>+C76/B76*100</f>
        <v>58.632474603436492</v>
      </c>
      <c r="E76" s="279">
        <f>+AI10</f>
        <v>72904</v>
      </c>
      <c r="F76" s="277">
        <f>+E76/B76*100</f>
        <v>28.638995608142615</v>
      </c>
      <c r="G76" s="279">
        <f t="shared" si="24"/>
        <v>222160</v>
      </c>
      <c r="H76" s="278">
        <f>+G76/B76*100</f>
        <v>87.2714702115791</v>
      </c>
      <c r="I76" s="277">
        <f>100-(D76+F76)</f>
        <v>12.7285297884209</v>
      </c>
      <c r="K76" s="325"/>
    </row>
    <row r="77" spans="1:11" ht="15">
      <c r="A77" s="281">
        <v>2014</v>
      </c>
      <c r="B77" s="280">
        <v>256786</v>
      </c>
      <c r="C77" s="279">
        <f>+S10</f>
        <v>148027</v>
      </c>
      <c r="D77" s="277">
        <f>+C77/B77*100</f>
        <v>57.646055470313804</v>
      </c>
      <c r="E77" s="279">
        <f>+AK10</f>
        <v>79854</v>
      </c>
      <c r="F77" s="277">
        <f>+E77/B77*100</f>
        <v>31.097489738537149</v>
      </c>
      <c r="G77" s="279">
        <f t="shared" si="24"/>
        <v>227881</v>
      </c>
      <c r="H77" s="278">
        <f>+G77/B77*100</f>
        <v>88.743545208850946</v>
      </c>
      <c r="I77" s="277">
        <f>100-(D77+F77)</f>
        <v>11.256454791149054</v>
      </c>
      <c r="K77" s="325"/>
    </row>
    <row r="78" spans="1:11" ht="15">
      <c r="A78" s="281">
        <v>2015</v>
      </c>
      <c r="B78" s="280">
        <v>259057</v>
      </c>
      <c r="C78" s="279">
        <v>145082</v>
      </c>
      <c r="D78" s="277">
        <v>56.003891035563605</v>
      </c>
      <c r="E78" s="279">
        <v>82181</v>
      </c>
      <c r="F78" s="277">
        <v>31.723134290908948</v>
      </c>
      <c r="G78" s="279">
        <v>227263</v>
      </c>
      <c r="H78" s="278">
        <v>87.727025326472557</v>
      </c>
      <c r="I78" s="277">
        <v>12.272974673527443</v>
      </c>
      <c r="K78" s="325"/>
    </row>
    <row r="79" spans="1:11" ht="15">
      <c r="A79" s="281">
        <v>2016</v>
      </c>
      <c r="B79" s="280">
        <f>H10</f>
        <v>261411</v>
      </c>
      <c r="C79" s="279">
        <f>W10</f>
        <v>136603</v>
      </c>
      <c r="D79" s="277">
        <f>X10</f>
        <v>52.256025951471052</v>
      </c>
      <c r="E79" s="279">
        <f>AO10</f>
        <v>88732</v>
      </c>
      <c r="F79" s="277">
        <f>AP10</f>
        <v>33.943483633052935</v>
      </c>
      <c r="G79" s="279">
        <f t="shared" si="24"/>
        <v>225335</v>
      </c>
      <c r="H79" s="278">
        <f>+G79/B79*100</f>
        <v>86.199509584523994</v>
      </c>
      <c r="I79" s="277">
        <f>BH10</f>
        <v>13.80049041547602</v>
      </c>
      <c r="K79" s="276"/>
    </row>
    <row r="80" spans="1:11" ht="15">
      <c r="A80" s="281">
        <v>2017</v>
      </c>
      <c r="B80" s="280">
        <v>263742</v>
      </c>
      <c r="C80" s="279">
        <v>140231</v>
      </c>
      <c r="D80" s="277">
        <v>52.689501251192951</v>
      </c>
      <c r="E80" s="279">
        <v>87411</v>
      </c>
      <c r="F80" s="277">
        <v>32.843251448453103</v>
      </c>
      <c r="G80" s="279">
        <v>227642</v>
      </c>
      <c r="H80" s="278">
        <v>85.532752699646068</v>
      </c>
      <c r="I80" s="277">
        <v>14.467247300353947</v>
      </c>
    </row>
    <row r="81" spans="1:10" ht="15">
      <c r="A81" s="281">
        <v>2018</v>
      </c>
      <c r="B81" s="280">
        <f>J10</f>
        <v>266146</v>
      </c>
      <c r="C81" s="279">
        <f>AA10</f>
        <v>138342</v>
      </c>
      <c r="D81" s="277">
        <f>AB10</f>
        <v>51.979740443215384</v>
      </c>
      <c r="E81" s="279">
        <f>AS10</f>
        <v>87861</v>
      </c>
      <c r="F81" s="277">
        <f>AT10</f>
        <v>33.012331577404886</v>
      </c>
      <c r="G81" s="279">
        <f t="shared" si="24"/>
        <v>226203</v>
      </c>
      <c r="H81" s="278">
        <f>+G81/B81*100</f>
        <v>84.992072020620256</v>
      </c>
      <c r="I81" s="277">
        <f>BL10</f>
        <v>15.00792797937973</v>
      </c>
    </row>
    <row r="82" spans="1:10" ht="15">
      <c r="A82" s="281"/>
      <c r="B82" s="280"/>
      <c r="C82" s="279"/>
      <c r="D82" s="277"/>
      <c r="E82" s="279"/>
      <c r="F82" s="277"/>
      <c r="G82" s="279"/>
      <c r="H82" s="279"/>
      <c r="I82" s="278"/>
    </row>
    <row r="83" spans="1:10" ht="25.5">
      <c r="A83" s="284" t="s">
        <v>243</v>
      </c>
      <c r="B83" s="283" t="s">
        <v>749</v>
      </c>
      <c r="C83" s="282" t="s">
        <v>748</v>
      </c>
      <c r="D83" s="282" t="s">
        <v>209</v>
      </c>
      <c r="E83" s="282" t="s">
        <v>256</v>
      </c>
      <c r="F83" s="282" t="s">
        <v>209</v>
      </c>
      <c r="G83" s="282" t="s">
        <v>747</v>
      </c>
      <c r="H83" s="282" t="s">
        <v>746</v>
      </c>
      <c r="I83" s="341" t="s">
        <v>745</v>
      </c>
    </row>
    <row r="84" spans="1:10" ht="15">
      <c r="A84" s="281">
        <v>2010</v>
      </c>
      <c r="B84" s="280">
        <v>561190</v>
      </c>
      <c r="C84" s="279">
        <v>235145</v>
      </c>
      <c r="D84" s="277">
        <v>41.901138651793509</v>
      </c>
      <c r="E84" s="279">
        <v>242305</v>
      </c>
      <c r="F84" s="277">
        <v>43.176998877385557</v>
      </c>
      <c r="G84" s="279">
        <f t="shared" ref="G84:G92" si="25">+C84+E84</f>
        <v>477450</v>
      </c>
      <c r="H84" s="278">
        <f>+G84/B84*100</f>
        <v>85.07813752917906</v>
      </c>
      <c r="I84" s="277">
        <f>AV11</f>
        <v>14.92186247082094</v>
      </c>
    </row>
    <row r="85" spans="1:10" ht="15">
      <c r="A85" s="281">
        <v>2011</v>
      </c>
      <c r="B85" s="280">
        <v>565311</v>
      </c>
      <c r="C85" s="279">
        <v>240543</v>
      </c>
      <c r="D85" s="277">
        <v>42.550560664837583</v>
      </c>
      <c r="E85" s="279">
        <v>258370</v>
      </c>
      <c r="F85" s="277">
        <v>46.039665710365476</v>
      </c>
      <c r="G85" s="279">
        <f t="shared" si="25"/>
        <v>498913</v>
      </c>
      <c r="H85" s="278">
        <f>+G85/B85*100</f>
        <v>88.254606756281049</v>
      </c>
      <c r="I85" s="277">
        <f>AX11</f>
        <v>11.409773624796941</v>
      </c>
      <c r="J85" s="276"/>
    </row>
    <row r="86" spans="1:10" ht="15">
      <c r="A86" s="281">
        <v>2012</v>
      </c>
      <c r="B86" s="280">
        <v>569591</v>
      </c>
      <c r="C86" s="279">
        <f>+O11</f>
        <v>243632</v>
      </c>
      <c r="D86" s="277">
        <f>+C86/B86*100</f>
        <v>42.773147749876664</v>
      </c>
      <c r="E86" s="279">
        <f>+AG11</f>
        <v>269994</v>
      </c>
      <c r="F86" s="277">
        <f>+E86/B86*100</f>
        <v>47.401380990921552</v>
      </c>
      <c r="G86" s="279">
        <f t="shared" si="25"/>
        <v>513626</v>
      </c>
      <c r="H86" s="278">
        <f>+G86/B86*100</f>
        <v>90.174528740798223</v>
      </c>
      <c r="I86" s="277">
        <f>100-(D86+F86)</f>
        <v>9.8254712592017768</v>
      </c>
    </row>
    <row r="87" spans="1:10" ht="15">
      <c r="A87" s="281">
        <v>2013</v>
      </c>
      <c r="B87" s="280">
        <v>573885</v>
      </c>
      <c r="C87" s="279">
        <f>+Q11</f>
        <v>245765</v>
      </c>
      <c r="D87" s="277">
        <f>+C87/B87*100</f>
        <v>42.824781968512852</v>
      </c>
      <c r="E87" s="279">
        <f>+AI11</f>
        <v>267536</v>
      </c>
      <c r="F87" s="277">
        <f>+E87/B87*100</f>
        <v>46.618399156625458</v>
      </c>
      <c r="G87" s="279">
        <f t="shared" si="25"/>
        <v>513301</v>
      </c>
      <c r="H87" s="278">
        <f>+G87/B87*100</f>
        <v>89.44318112513831</v>
      </c>
      <c r="I87" s="277">
        <f>100-(D87+F87)</f>
        <v>10.55681887486169</v>
      </c>
    </row>
    <row r="88" spans="1:10" ht="15">
      <c r="A88" s="281">
        <v>2014</v>
      </c>
      <c r="B88" s="280">
        <v>578114</v>
      </c>
      <c r="C88" s="279">
        <f>+S11</f>
        <v>241740</v>
      </c>
      <c r="D88" s="277">
        <f>+C88/B88*100</f>
        <v>41.815282106989279</v>
      </c>
      <c r="E88" s="279">
        <f>+AK11</f>
        <v>296270</v>
      </c>
      <c r="F88" s="277">
        <f>+E88/B88*100</f>
        <v>51.247677793653153</v>
      </c>
      <c r="G88" s="279">
        <f t="shared" si="25"/>
        <v>538010</v>
      </c>
      <c r="H88" s="278">
        <f>+G88/B88*100</f>
        <v>93.06295990064244</v>
      </c>
      <c r="I88" s="277">
        <f>100-(D88+F88)</f>
        <v>6.9370400993575743</v>
      </c>
    </row>
    <row r="89" spans="1:10" ht="15">
      <c r="A89" s="281">
        <v>2015</v>
      </c>
      <c r="B89" s="280">
        <v>582352</v>
      </c>
      <c r="C89" s="279">
        <v>238718</v>
      </c>
      <c r="D89" s="277">
        <v>40.992046047751188</v>
      </c>
      <c r="E89" s="279">
        <v>312698</v>
      </c>
      <c r="F89" s="277">
        <v>53.695702942550206</v>
      </c>
      <c r="G89" s="279">
        <v>551416</v>
      </c>
      <c r="H89" s="278">
        <v>94.687748990301401</v>
      </c>
      <c r="I89" s="277">
        <v>5.3122510096985991</v>
      </c>
    </row>
    <row r="90" spans="1:10" ht="15">
      <c r="A90" s="281">
        <v>2016</v>
      </c>
      <c r="B90" s="280">
        <f>H11</f>
        <v>586659</v>
      </c>
      <c r="C90" s="279">
        <f>W11</f>
        <v>226476</v>
      </c>
      <c r="D90" s="277">
        <f>X11</f>
        <v>38.604368125265275</v>
      </c>
      <c r="E90" s="279">
        <f>AO11</f>
        <v>335505</v>
      </c>
      <c r="F90" s="277">
        <f>AP11</f>
        <v>57.189099630279259</v>
      </c>
      <c r="G90" s="279">
        <f t="shared" si="25"/>
        <v>561981</v>
      </c>
      <c r="H90" s="278">
        <f>+G90/B90*100</f>
        <v>95.79346775554454</v>
      </c>
      <c r="I90" s="277">
        <f>BH11</f>
        <v>4.2065322444554738</v>
      </c>
    </row>
    <row r="91" spans="1:10" ht="15">
      <c r="A91" s="281">
        <v>2017</v>
      </c>
      <c r="B91" s="280">
        <v>590858</v>
      </c>
      <c r="C91" s="279">
        <v>237393</v>
      </c>
      <c r="D91" s="277">
        <v>39.895971631682436</v>
      </c>
      <c r="E91" s="279">
        <v>347279</v>
      </c>
      <c r="F91" s="277">
        <v>58.363275801220105</v>
      </c>
      <c r="G91" s="279">
        <v>584672</v>
      </c>
      <c r="H91" s="278">
        <v>98.259247432902541</v>
      </c>
      <c r="I91" s="277">
        <v>1.7407525670974593</v>
      </c>
    </row>
    <row r="92" spans="1:10" ht="15">
      <c r="A92" s="281">
        <v>2018</v>
      </c>
      <c r="B92" s="280">
        <f>J11</f>
        <v>595030</v>
      </c>
      <c r="C92" s="279">
        <f>AA11</f>
        <v>237383</v>
      </c>
      <c r="D92" s="277">
        <f>AB11</f>
        <v>39.894291044149035</v>
      </c>
      <c r="E92" s="279">
        <f>AS11</f>
        <v>353145</v>
      </c>
      <c r="F92" s="277">
        <f>AT11</f>
        <v>59.349108448313523</v>
      </c>
      <c r="G92" s="279">
        <f t="shared" si="25"/>
        <v>590528</v>
      </c>
      <c r="H92" s="278">
        <f>+G92/B92*100</f>
        <v>99.243399492462572</v>
      </c>
      <c r="I92" s="277">
        <f>BL11</f>
        <v>0.75660050753744201</v>
      </c>
    </row>
    <row r="93" spans="1:10">
      <c r="A93" s="276"/>
      <c r="B93" s="276"/>
      <c r="C93" s="276"/>
      <c r="D93" s="276"/>
      <c r="E93" s="276"/>
      <c r="F93" s="276"/>
      <c r="G93" s="276"/>
      <c r="H93" s="276"/>
      <c r="I93" s="276"/>
    </row>
    <row r="94" spans="1:10" ht="25.5">
      <c r="A94" s="284" t="s">
        <v>245</v>
      </c>
      <c r="B94" s="283" t="s">
        <v>749</v>
      </c>
      <c r="C94" s="282" t="s">
        <v>748</v>
      </c>
      <c r="D94" s="282" t="s">
        <v>209</v>
      </c>
      <c r="E94" s="282" t="s">
        <v>256</v>
      </c>
      <c r="F94" s="282" t="s">
        <v>209</v>
      </c>
      <c r="G94" s="282" t="s">
        <v>747</v>
      </c>
      <c r="H94" s="282" t="s">
        <v>746</v>
      </c>
      <c r="I94" s="282" t="s">
        <v>745</v>
      </c>
    </row>
    <row r="95" spans="1:10" ht="15">
      <c r="A95" s="281">
        <v>2010</v>
      </c>
      <c r="B95" s="280">
        <v>383683</v>
      </c>
      <c r="C95" s="279">
        <v>221768</v>
      </c>
      <c r="D95" s="277">
        <v>57.799798270968481</v>
      </c>
      <c r="E95" s="279">
        <v>78581</v>
      </c>
      <c r="F95" s="277">
        <v>20.480709335571294</v>
      </c>
      <c r="G95" s="279">
        <f t="shared" ref="G95:G103" si="26">+C95+E95</f>
        <v>300349</v>
      </c>
      <c r="H95" s="278">
        <f>+G95/B95*100</f>
        <v>78.280507606539771</v>
      </c>
      <c r="I95" s="277">
        <f>AV12</f>
        <v>21.719492393460229</v>
      </c>
      <c r="J95" s="276"/>
    </row>
    <row r="96" spans="1:10" ht="15">
      <c r="A96" s="281">
        <v>2011</v>
      </c>
      <c r="B96" s="280">
        <v>375783</v>
      </c>
      <c r="C96" s="279">
        <v>228525</v>
      </c>
      <c r="D96" s="277">
        <v>60.813022409209573</v>
      </c>
      <c r="E96" s="279">
        <v>85003</v>
      </c>
      <c r="F96" s="277">
        <v>22.154486907160337</v>
      </c>
      <c r="G96" s="279">
        <f t="shared" si="26"/>
        <v>313528</v>
      </c>
      <c r="H96" s="278">
        <f>+G96/B96*100</f>
        <v>83.433258023912742</v>
      </c>
      <c r="I96" s="277">
        <f>AX12</f>
        <v>17.032490683630087</v>
      </c>
    </row>
    <row r="97" spans="1:10" ht="15">
      <c r="A97" s="281">
        <v>2012</v>
      </c>
      <c r="B97" s="280">
        <v>376099</v>
      </c>
      <c r="C97" s="279">
        <f>+O12</f>
        <v>230697</v>
      </c>
      <c r="D97" s="277">
        <f>+C97/B97*100</f>
        <v>61.339434563771775</v>
      </c>
      <c r="E97" s="279">
        <f>+AG12</f>
        <v>86873</v>
      </c>
      <c r="F97" s="277">
        <f>+E97/B97*100</f>
        <v>23.098439506619268</v>
      </c>
      <c r="G97" s="279">
        <f t="shared" si="26"/>
        <v>317570</v>
      </c>
      <c r="H97" s="278">
        <f>+G97/B97*100</f>
        <v>84.437874070391032</v>
      </c>
      <c r="I97" s="277">
        <f>100-(D97+F97)</f>
        <v>15.562125929608953</v>
      </c>
    </row>
    <row r="98" spans="1:10" ht="15">
      <c r="A98" s="281">
        <v>2013</v>
      </c>
      <c r="B98" s="280">
        <v>376422</v>
      </c>
      <c r="C98" s="279">
        <f>+Q12</f>
        <v>232239</v>
      </c>
      <c r="D98" s="277">
        <f>+C98/B98*100</f>
        <v>61.696447072700323</v>
      </c>
      <c r="E98" s="279">
        <f>+AI12</f>
        <v>81944</v>
      </c>
      <c r="F98" s="277">
        <f>+E98/B98*100</f>
        <v>21.769184585385553</v>
      </c>
      <c r="G98" s="279">
        <f t="shared" si="26"/>
        <v>314183</v>
      </c>
      <c r="H98" s="278">
        <f>+G98/B98*100</f>
        <v>83.465631658085869</v>
      </c>
      <c r="I98" s="277">
        <f>100-(D98+F98)</f>
        <v>16.534368341914131</v>
      </c>
    </row>
    <row r="99" spans="1:10" ht="15">
      <c r="A99" s="281">
        <v>2014</v>
      </c>
      <c r="B99" s="280">
        <v>376697</v>
      </c>
      <c r="C99" s="279">
        <f>+S12</f>
        <v>229684</v>
      </c>
      <c r="D99" s="277">
        <f>+C99/B99*100</f>
        <v>60.973142870795357</v>
      </c>
      <c r="E99" s="279">
        <f>+AK12</f>
        <v>87403</v>
      </c>
      <c r="F99" s="277">
        <f>+E99/B99*100</f>
        <v>23.202467765870182</v>
      </c>
      <c r="G99" s="279">
        <f t="shared" si="26"/>
        <v>317087</v>
      </c>
      <c r="H99" s="278">
        <f>+G99/B99*100</f>
        <v>84.175610636665539</v>
      </c>
      <c r="I99" s="277">
        <f>100-(D99+F99)</f>
        <v>15.824389363334461</v>
      </c>
    </row>
    <row r="100" spans="1:10" ht="15">
      <c r="A100" s="281">
        <v>2015</v>
      </c>
      <c r="B100" s="280">
        <v>376968</v>
      </c>
      <c r="C100" s="279">
        <v>226573</v>
      </c>
      <c r="D100" s="277">
        <v>60.104040661276294</v>
      </c>
      <c r="E100" s="279">
        <v>89687</v>
      </c>
      <c r="F100" s="277">
        <v>23.791674624901848</v>
      </c>
      <c r="G100" s="279">
        <v>316260</v>
      </c>
      <c r="H100" s="278">
        <v>83.895715286178145</v>
      </c>
      <c r="I100" s="277">
        <v>16.104284713821855</v>
      </c>
    </row>
    <row r="101" spans="1:10" ht="15">
      <c r="A101" s="281">
        <v>2016</v>
      </c>
      <c r="B101" s="280">
        <f>H12</f>
        <v>377236</v>
      </c>
      <c r="C101" s="279">
        <f>W12</f>
        <v>214036</v>
      </c>
      <c r="D101" s="277">
        <f>X12</f>
        <v>56.737957140887929</v>
      </c>
      <c r="E101" s="279">
        <f>AO12</f>
        <v>95997</v>
      </c>
      <c r="F101" s="277">
        <f>AP12</f>
        <v>25.447465247219249</v>
      </c>
      <c r="G101" s="279">
        <f t="shared" si="26"/>
        <v>310033</v>
      </c>
      <c r="H101" s="278">
        <f>+G101/B101*100</f>
        <v>82.18542238810717</v>
      </c>
      <c r="I101" s="277">
        <f>BH12</f>
        <v>17.814577611892815</v>
      </c>
    </row>
    <row r="102" spans="1:10" ht="15">
      <c r="A102" s="281">
        <v>2017</v>
      </c>
      <c r="B102" s="280">
        <v>377482</v>
      </c>
      <c r="C102" s="279">
        <v>217168</v>
      </c>
      <c r="D102" s="277">
        <v>57.503422381447912</v>
      </c>
      <c r="E102" s="279">
        <v>94159</v>
      </c>
      <c r="F102" s="277">
        <v>24.932148143440809</v>
      </c>
      <c r="G102" s="279">
        <v>311327</v>
      </c>
      <c r="H102" s="278">
        <v>82.435570524888718</v>
      </c>
      <c r="I102" s="277">
        <v>17.564429475111282</v>
      </c>
    </row>
    <row r="103" spans="1:10" ht="15">
      <c r="A103" s="281">
        <v>2018</v>
      </c>
      <c r="B103" s="280">
        <f>J12</f>
        <v>377661</v>
      </c>
      <c r="C103" s="279">
        <f>AA12</f>
        <v>215092</v>
      </c>
      <c r="D103" s="277">
        <f>AB12</f>
        <v>56.953723047918636</v>
      </c>
      <c r="E103" s="279">
        <f>AS12</f>
        <v>93616</v>
      </c>
      <c r="F103" s="277">
        <f>AT12</f>
        <v>24.788368404468557</v>
      </c>
      <c r="G103" s="279">
        <f t="shared" si="26"/>
        <v>308708</v>
      </c>
      <c r="H103" s="278">
        <f>+G103/B103*100</f>
        <v>81.742091452387186</v>
      </c>
      <c r="I103" s="277">
        <f>BL12</f>
        <v>18.2579085476128</v>
      </c>
    </row>
    <row r="104" spans="1:10">
      <c r="A104" s="276"/>
      <c r="B104" s="276"/>
      <c r="C104" s="276"/>
      <c r="D104" s="276"/>
      <c r="E104" s="276"/>
      <c r="F104" s="276"/>
      <c r="G104" s="276"/>
      <c r="H104" s="276"/>
      <c r="I104" s="276"/>
    </row>
    <row r="105" spans="1:10" ht="25.5">
      <c r="A105" s="284" t="s">
        <v>759</v>
      </c>
      <c r="B105" s="283" t="s">
        <v>749</v>
      </c>
      <c r="C105" s="282" t="s">
        <v>748</v>
      </c>
      <c r="D105" s="282" t="s">
        <v>209</v>
      </c>
      <c r="E105" s="282" t="s">
        <v>256</v>
      </c>
      <c r="F105" s="282" t="s">
        <v>209</v>
      </c>
      <c r="G105" s="282" t="s">
        <v>747</v>
      </c>
      <c r="H105" s="282" t="s">
        <v>746</v>
      </c>
      <c r="I105" s="282" t="s">
        <v>745</v>
      </c>
      <c r="J105" s="276"/>
    </row>
    <row r="106" spans="1:10" ht="15">
      <c r="A106" s="281">
        <v>2010</v>
      </c>
      <c r="B106" s="280">
        <v>3544125</v>
      </c>
      <c r="C106" s="279">
        <v>880356</v>
      </c>
      <c r="D106" s="277">
        <v>24.8398687969527</v>
      </c>
      <c r="E106" s="279">
        <v>2318707</v>
      </c>
      <c r="F106" s="277">
        <v>65.423962190949808</v>
      </c>
      <c r="G106" s="279">
        <f t="shared" ref="G106:G114" si="27">+C106+E106</f>
        <v>3199063</v>
      </c>
      <c r="H106" s="278">
        <f>+G106/B106*100</f>
        <v>90.263830987902509</v>
      </c>
      <c r="I106" s="277">
        <f>AV13</f>
        <v>9.7361690120974913</v>
      </c>
    </row>
    <row r="107" spans="1:10" ht="15">
      <c r="A107" s="281">
        <v>2011</v>
      </c>
      <c r="B107" s="280">
        <v>3591963</v>
      </c>
      <c r="C107" s="279">
        <v>827642</v>
      </c>
      <c r="D107" s="277">
        <v>23.041495694693957</v>
      </c>
      <c r="E107" s="279">
        <v>2455804</v>
      </c>
      <c r="F107" s="277">
        <v>69.2922512608895</v>
      </c>
      <c r="G107" s="279">
        <f t="shared" si="27"/>
        <v>3283446</v>
      </c>
      <c r="H107" s="278">
        <f>+G107/B107*100</f>
        <v>91.410908185858261</v>
      </c>
      <c r="I107" s="277">
        <f>AX13</f>
        <v>7.6662530444165498</v>
      </c>
    </row>
    <row r="108" spans="1:10" ht="15">
      <c r="A108" s="281">
        <v>2012</v>
      </c>
      <c r="B108" s="280">
        <v>3638869</v>
      </c>
      <c r="C108" s="279">
        <f>+O13</f>
        <v>841036</v>
      </c>
      <c r="D108" s="277">
        <f>+C108/B108*100</f>
        <v>23.112566019826488</v>
      </c>
      <c r="E108" s="279">
        <f>+AG13</f>
        <v>2516122</v>
      </c>
      <c r="F108" s="277">
        <f>+E108/B108*100</f>
        <v>69.145715330779979</v>
      </c>
      <c r="G108" s="279">
        <f t="shared" si="27"/>
        <v>3357158</v>
      </c>
      <c r="H108" s="278">
        <f>+G108/B108*100</f>
        <v>92.258281350606467</v>
      </c>
      <c r="I108" s="277">
        <f>100-(D108+F108)</f>
        <v>7.7417186493935333</v>
      </c>
    </row>
    <row r="109" spans="1:10" ht="15">
      <c r="A109" s="281">
        <v>2013</v>
      </c>
      <c r="B109" s="280">
        <v>3685382</v>
      </c>
      <c r="C109" s="279">
        <f>+Q13</f>
        <v>842228</v>
      </c>
      <c r="D109" s="277">
        <f>+C109/B109*100</f>
        <v>22.853207618640347</v>
      </c>
      <c r="E109" s="279">
        <f>+AI13</f>
        <v>2492463</v>
      </c>
      <c r="F109" s="277">
        <f>+E109/B109*100</f>
        <v>67.631062397330865</v>
      </c>
      <c r="G109" s="279">
        <f t="shared" si="27"/>
        <v>3334691</v>
      </c>
      <c r="H109" s="278">
        <f>+G109/B109*100</f>
        <v>90.484270015971205</v>
      </c>
      <c r="I109" s="277">
        <f>100-(D109+F109)</f>
        <v>9.5157299840287806</v>
      </c>
    </row>
    <row r="110" spans="1:10" ht="15">
      <c r="A110" s="281">
        <v>2014</v>
      </c>
      <c r="B110" s="280">
        <v>3731447</v>
      </c>
      <c r="C110" s="279">
        <f>+S13</f>
        <v>855163</v>
      </c>
      <c r="D110" s="277">
        <f>+C110/B110*100</f>
        <v>22.917731378738594</v>
      </c>
      <c r="E110" s="279">
        <f>+AK13</f>
        <v>2661414</v>
      </c>
      <c r="F110" s="277">
        <f>+E110/B110*100</f>
        <v>71.323912680523122</v>
      </c>
      <c r="G110" s="279">
        <f t="shared" si="27"/>
        <v>3516577</v>
      </c>
      <c r="H110" s="278">
        <f>+G110/B110*100</f>
        <v>94.241644059261731</v>
      </c>
      <c r="I110" s="277">
        <f>100-(D110+F110)</f>
        <v>5.7583559407382836</v>
      </c>
    </row>
    <row r="111" spans="1:10" ht="15">
      <c r="A111" s="281">
        <v>2015</v>
      </c>
      <c r="B111" s="280">
        <v>3777009</v>
      </c>
      <c r="C111" s="279">
        <v>857524</v>
      </c>
      <c r="D111" s="277">
        <v>22.703784926114817</v>
      </c>
      <c r="E111" s="279">
        <v>2761315</v>
      </c>
      <c r="F111" s="277">
        <v>73.108509934712899</v>
      </c>
      <c r="G111" s="279">
        <v>3618839</v>
      </c>
      <c r="H111" s="278">
        <v>95.812294860827706</v>
      </c>
      <c r="I111" s="277">
        <v>4.1877051391722802</v>
      </c>
    </row>
    <row r="112" spans="1:10" ht="15">
      <c r="A112" s="281">
        <v>2016</v>
      </c>
      <c r="B112" s="280">
        <f>H13</f>
        <v>3821890</v>
      </c>
      <c r="C112" s="279">
        <f>W13</f>
        <v>779169</v>
      </c>
      <c r="D112" s="277">
        <f>X13</f>
        <v>20.387007475359052</v>
      </c>
      <c r="E112" s="279">
        <f>AO13</f>
        <v>2918607</v>
      </c>
      <c r="F112" s="277">
        <f>AP13</f>
        <v>76.365541656091622</v>
      </c>
      <c r="G112" s="279">
        <f t="shared" si="27"/>
        <v>3697776</v>
      </c>
      <c r="H112" s="278">
        <f>+G112/B112*100</f>
        <v>96.752549131450678</v>
      </c>
      <c r="I112" s="277">
        <f>BH13</f>
        <v>3.247450868549322</v>
      </c>
    </row>
    <row r="113" spans="1:9" ht="15">
      <c r="A113" s="281">
        <v>2017</v>
      </c>
      <c r="B113" s="280">
        <v>3866165</v>
      </c>
      <c r="C113" s="279">
        <v>827836</v>
      </c>
      <c r="D113" s="277">
        <v>21.173743755641375</v>
      </c>
      <c r="E113" s="279">
        <v>2986938</v>
      </c>
      <c r="F113" s="277">
        <v>76.397571289467891</v>
      </c>
      <c r="G113" s="279">
        <v>3814774</v>
      </c>
      <c r="H113" s="278">
        <v>97.571315045109259</v>
      </c>
      <c r="I113" s="277">
        <v>2.4286849548907412</v>
      </c>
    </row>
    <row r="114" spans="1:9" ht="15">
      <c r="A114" s="281">
        <v>2018</v>
      </c>
      <c r="B114" s="280">
        <f>J13</f>
        <v>3909729</v>
      </c>
      <c r="C114" s="279">
        <f>AA13</f>
        <v>827592</v>
      </c>
      <c r="D114" s="277">
        <f>AB13</f>
        <v>21.167502913884825</v>
      </c>
      <c r="E114" s="279">
        <f>AS13</f>
        <v>3008942</v>
      </c>
      <c r="F114" s="277">
        <f>AT13</f>
        <v>76.960372445251323</v>
      </c>
      <c r="G114" s="279">
        <f t="shared" si="27"/>
        <v>3836534</v>
      </c>
      <c r="H114" s="278">
        <f>+G114/B114*100</f>
        <v>98.127875359136141</v>
      </c>
      <c r="I114" s="277">
        <f>BL13</f>
        <v>1.8721246408638592</v>
      </c>
    </row>
    <row r="115" spans="1:9">
      <c r="A115" s="276"/>
      <c r="B115" s="276"/>
      <c r="C115" s="276"/>
      <c r="D115" s="276"/>
      <c r="E115" s="276"/>
      <c r="F115" s="276"/>
      <c r="G115" s="276"/>
      <c r="H115" s="276"/>
      <c r="I115" s="276"/>
    </row>
    <row r="117" spans="1:9">
      <c r="A117" s="639" t="s">
        <v>851</v>
      </c>
      <c r="B117" s="797" t="str">
        <f>'1.COBERTURA  DANE'!B141</f>
        <v>SISPRO-BODEGA DE DATOS JUNIO 2018</v>
      </c>
      <c r="C117" s="797"/>
      <c r="D117" s="797"/>
    </row>
    <row r="118" spans="1:9">
      <c r="A118" s="641"/>
      <c r="B118" s="797" t="s">
        <v>1045</v>
      </c>
      <c r="C118" s="797"/>
      <c r="D118" s="797"/>
    </row>
    <row r="119" spans="1:9">
      <c r="A119" s="642" t="s">
        <v>1024</v>
      </c>
      <c r="B119" s="798" t="s">
        <v>1023</v>
      </c>
      <c r="C119" s="798"/>
      <c r="D119" s="798"/>
    </row>
  </sheetData>
  <mergeCells count="7">
    <mergeCell ref="AU2:BL2"/>
    <mergeCell ref="B118:D118"/>
    <mergeCell ref="B119:D119"/>
    <mergeCell ref="A2:A3"/>
    <mergeCell ref="B117:D117"/>
    <mergeCell ref="K2:AB2"/>
    <mergeCell ref="AC2:AT2"/>
  </mergeCells>
  <pageMargins left="0.75" right="0.75" top="1" bottom="1" header="0" footer="0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rgb="FF009900"/>
  </sheetPr>
  <dimension ref="A1:T37"/>
  <sheetViews>
    <sheetView topLeftCell="C1" zoomScaleNormal="100" zoomScaleSheetLayoutView="100" workbookViewId="0">
      <selection activeCell="J26" sqref="J26"/>
    </sheetView>
  </sheetViews>
  <sheetFormatPr baseColWidth="10" defaultRowHeight="12.75"/>
  <cols>
    <col min="1" max="1" width="9.85546875" customWidth="1"/>
    <col min="2" max="2" width="11" customWidth="1"/>
    <col min="3" max="3" width="13" customWidth="1"/>
    <col min="4" max="4" width="12" customWidth="1"/>
    <col min="5" max="5" width="13.28515625" customWidth="1"/>
    <col min="6" max="6" width="13.42578125" customWidth="1"/>
    <col min="7" max="7" width="11.7109375" bestFit="1" customWidth="1"/>
    <col min="8" max="8" width="13.140625" customWidth="1"/>
    <col min="9" max="9" width="13.85546875" customWidth="1"/>
    <col min="10" max="10" width="13.7109375" customWidth="1"/>
    <col min="11" max="11" width="13" style="12" customWidth="1"/>
    <col min="12" max="12" width="13.42578125" customWidth="1"/>
    <col min="13" max="14" width="11.5703125" style="18" customWidth="1"/>
  </cols>
  <sheetData>
    <row r="1" spans="1:16" ht="30.75" customHeight="1">
      <c r="B1" s="30">
        <f t="shared" ref="B1:N1" si="0">B36-(B29+B31)</f>
        <v>1798930</v>
      </c>
      <c r="C1" s="30">
        <f t="shared" si="0"/>
        <v>1631597</v>
      </c>
      <c r="D1" s="30">
        <f t="shared" si="0"/>
        <v>1088391</v>
      </c>
      <c r="E1" s="30">
        <f t="shared" si="0"/>
        <v>1544966</v>
      </c>
      <c r="F1" s="30">
        <f t="shared" si="0"/>
        <v>564771</v>
      </c>
      <c r="G1" s="30">
        <f t="shared" si="0"/>
        <v>-91511</v>
      </c>
      <c r="H1" s="30">
        <f t="shared" si="0"/>
        <v>326421</v>
      </c>
      <c r="I1" s="30">
        <f t="shared" si="0"/>
        <v>207622</v>
      </c>
      <c r="J1" s="30">
        <f t="shared" si="0"/>
        <v>488741</v>
      </c>
      <c r="K1" s="30">
        <f t="shared" si="0"/>
        <v>724764</v>
      </c>
      <c r="L1" s="30">
        <f t="shared" si="0"/>
        <v>616669</v>
      </c>
      <c r="M1" s="30">
        <f t="shared" si="0"/>
        <v>588849</v>
      </c>
      <c r="N1" s="30">
        <f t="shared" si="0"/>
        <v>638984</v>
      </c>
      <c r="O1" s="30">
        <f>O36-(O29+O31)</f>
        <v>506780</v>
      </c>
      <c r="P1" s="30">
        <f>P36-(S29+S31)</f>
        <v>211715</v>
      </c>
    </row>
    <row r="2" spans="1:16" s="18" customFormat="1" ht="22.5" customHeight="1"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</row>
    <row r="3" spans="1:16" ht="22.5" customHeight="1">
      <c r="A3" s="884"/>
      <c r="B3" s="11"/>
      <c r="C3" s="11"/>
      <c r="D3" s="11"/>
      <c r="E3" s="11"/>
      <c r="F3" s="11"/>
      <c r="G3" s="11"/>
      <c r="H3" s="11"/>
      <c r="I3" s="11"/>
    </row>
    <row r="4" spans="1:16">
      <c r="A4" s="884"/>
    </row>
    <row r="9" spans="1:16" s="205" customFormat="1">
      <c r="K9" s="12"/>
    </row>
    <row r="10" spans="1:16" s="205" customFormat="1">
      <c r="K10" s="12"/>
    </row>
    <row r="12" spans="1:16" s="212" customFormat="1">
      <c r="K12" s="12"/>
    </row>
    <row r="13" spans="1:16" s="212" customFormat="1">
      <c r="K13" s="12"/>
    </row>
    <row r="14" spans="1:16" s="212" customFormat="1">
      <c r="K14" s="12"/>
    </row>
    <row r="15" spans="1:16" s="212" customFormat="1">
      <c r="K15" s="12"/>
    </row>
    <row r="16" spans="1:16" s="212" customFormat="1">
      <c r="K16" s="12"/>
    </row>
    <row r="17" spans="1:20" s="212" customFormat="1">
      <c r="K17" s="12"/>
    </row>
    <row r="25" spans="1:20" ht="53.25" customHeight="1">
      <c r="A25" s="322"/>
      <c r="B25" s="7" t="s">
        <v>1055</v>
      </c>
      <c r="C25" s="7"/>
      <c r="D25" s="7"/>
      <c r="E25" s="7"/>
      <c r="F25" s="7"/>
      <c r="G25" s="7"/>
      <c r="H25" s="7"/>
      <c r="I25" s="7"/>
      <c r="J25" s="7"/>
      <c r="K25" s="322"/>
      <c r="L25" s="322"/>
      <c r="M25" s="322"/>
      <c r="N25" s="322"/>
      <c r="O25" s="322"/>
    </row>
    <row r="26" spans="1:20" s="446" customFormat="1" ht="33.75" customHeight="1">
      <c r="A26" s="438"/>
      <c r="B26" s="439"/>
      <c r="C26" s="439"/>
      <c r="D26" s="440">
        <v>42400</v>
      </c>
      <c r="E26" s="439"/>
      <c r="F26" s="440"/>
      <c r="G26" s="439"/>
      <c r="H26" s="441"/>
      <c r="I26" s="441"/>
      <c r="J26" s="442"/>
      <c r="K26" s="443"/>
      <c r="L26" s="444"/>
      <c r="M26" s="445"/>
      <c r="N26" s="445"/>
    </row>
    <row r="27" spans="1:20" s="245" customFormat="1" ht="21" customHeight="1">
      <c r="A27" s="605" t="s">
        <v>327</v>
      </c>
      <c r="B27" s="353">
        <v>2001</v>
      </c>
      <c r="C27" s="353">
        <v>2002</v>
      </c>
      <c r="D27" s="353">
        <v>2003</v>
      </c>
      <c r="E27" s="354" t="s">
        <v>163</v>
      </c>
      <c r="F27" s="354" t="s">
        <v>164</v>
      </c>
      <c r="G27" s="354" t="s">
        <v>165</v>
      </c>
      <c r="H27" s="354" t="s">
        <v>166</v>
      </c>
      <c r="I27" s="354" t="s">
        <v>167</v>
      </c>
      <c r="J27" s="354">
        <v>2009</v>
      </c>
      <c r="K27" s="355" t="s">
        <v>168</v>
      </c>
      <c r="L27" s="353">
        <v>2011</v>
      </c>
      <c r="M27" s="353">
        <v>2012</v>
      </c>
      <c r="N27" s="353">
        <v>2013</v>
      </c>
      <c r="O27" s="353">
        <v>2014</v>
      </c>
      <c r="P27" s="353">
        <v>2015</v>
      </c>
      <c r="Q27" s="353">
        <v>2016</v>
      </c>
      <c r="R27" s="353">
        <v>2017</v>
      </c>
      <c r="S27" s="353">
        <v>2018</v>
      </c>
      <c r="T27" s="353"/>
    </row>
    <row r="28" spans="1:20" s="245" customFormat="1" ht="48" customHeight="1">
      <c r="A28" s="606" t="s">
        <v>169</v>
      </c>
      <c r="B28" s="356">
        <v>0.28161816000075984</v>
      </c>
      <c r="C28" s="356">
        <v>0.28161816000075984</v>
      </c>
      <c r="D28" s="356">
        <v>0.28161816000075984</v>
      </c>
      <c r="E28" s="356">
        <v>0.28161816000075984</v>
      </c>
      <c r="F28" s="356">
        <v>0.46761033990462014</v>
      </c>
      <c r="G28" s="356">
        <v>0.47678034428740662</v>
      </c>
      <c r="H28" s="356">
        <v>0.43396095452871469</v>
      </c>
      <c r="I28" s="356">
        <v>0.45685031642373936</v>
      </c>
      <c r="J28" s="356">
        <v>0.42828549884254158</v>
      </c>
      <c r="K28" s="356">
        <f>+K29/K36</f>
        <v>0.38488078558484062</v>
      </c>
      <c r="L28" s="356">
        <v>0.38032009133096423</v>
      </c>
      <c r="M28" s="356">
        <v>0.37858651258948955</v>
      </c>
      <c r="N28" s="356">
        <v>0.37769440903874452</v>
      </c>
      <c r="O28" s="356">
        <v>0.37800973702018081</v>
      </c>
      <c r="P28" s="356">
        <v>0.37144995917939982</v>
      </c>
      <c r="Q28" s="356">
        <v>0.34306703268334715</v>
      </c>
      <c r="R28" s="356">
        <v>0.35324925398276574</v>
      </c>
      <c r="S28" s="356">
        <f>S29/S36</f>
        <v>0.34837431606195157</v>
      </c>
    </row>
    <row r="29" spans="1:20" s="30" customFormat="1" ht="31.5" customHeight="1">
      <c r="A29" s="607" t="s">
        <v>170</v>
      </c>
      <c r="B29" s="357">
        <v>1164108</v>
      </c>
      <c r="C29" s="357">
        <v>1197135</v>
      </c>
      <c r="D29" s="357">
        <v>1195424</v>
      </c>
      <c r="E29" s="358">
        <v>1601055</v>
      </c>
      <c r="F29" s="358">
        <v>2693985</v>
      </c>
      <c r="G29" s="358">
        <v>2746815</v>
      </c>
      <c r="H29" s="358">
        <v>2575882</v>
      </c>
      <c r="I29" s="358">
        <v>2700831</v>
      </c>
      <c r="J29" s="358">
        <v>2564995</v>
      </c>
      <c r="K29" s="358">
        <v>2334688</v>
      </c>
      <c r="L29" s="359">
        <v>2336614</v>
      </c>
      <c r="M29" s="359">
        <v>2355496</v>
      </c>
      <c r="N29" s="359">
        <v>2379471</v>
      </c>
      <c r="O29" s="359">
        <v>2410996</v>
      </c>
      <c r="P29" s="359">
        <v>2398192</v>
      </c>
      <c r="Q29" s="359">
        <v>2241894</v>
      </c>
      <c r="R29" s="359">
        <v>2336079</v>
      </c>
      <c r="S29" s="359">
        <f>'1.COBERTURA  DANE'!D5</f>
        <v>2330983</v>
      </c>
    </row>
    <row r="30" spans="1:20" s="245" customFormat="1" ht="36" customHeight="1">
      <c r="A30" s="606" t="s">
        <v>171</v>
      </c>
      <c r="B30" s="356">
        <v>0.43247236068119349</v>
      </c>
      <c r="C30" s="356">
        <v>0.43247236068119349</v>
      </c>
      <c r="D30" s="356">
        <v>0.43247236068119349</v>
      </c>
      <c r="E30" s="356">
        <v>0.43247236068119349</v>
      </c>
      <c r="F30" s="356">
        <v>0.42067008900094166</v>
      </c>
      <c r="G30" s="356">
        <v>0.538547952457615</v>
      </c>
      <c r="H30" s="356">
        <v>0.49405112685077834</v>
      </c>
      <c r="I30" s="356">
        <v>0.50795360031908787</v>
      </c>
      <c r="J30" s="356">
        <v>0.49003570555539971</v>
      </c>
      <c r="K30" s="356">
        <f>+K31/K36</f>
        <v>0.49563955045851443</v>
      </c>
      <c r="L30" s="356">
        <v>0.51930748498203638</v>
      </c>
      <c r="M30" s="356">
        <v>0.52677087738196093</v>
      </c>
      <c r="N30" s="356">
        <v>0.52087939822126705</v>
      </c>
      <c r="O30" s="356">
        <v>0.54253439721849595</v>
      </c>
      <c r="P30" s="356">
        <v>0.55562869687416894</v>
      </c>
      <c r="Q30" s="356">
        <v>0.58311497864452122</v>
      </c>
      <c r="R30" s="356">
        <v>0.58782604514239722</v>
      </c>
      <c r="S30" s="356">
        <f>S31/S36</f>
        <v>0.5849026233629202</v>
      </c>
    </row>
    <row r="31" spans="1:20" s="245" customFormat="1" ht="36.75" customHeight="1">
      <c r="A31" s="606" t="s">
        <v>172</v>
      </c>
      <c r="B31" s="360">
        <v>2491833</v>
      </c>
      <c r="C31" s="361">
        <v>2619109</v>
      </c>
      <c r="D31" s="361">
        <v>3242642</v>
      </c>
      <c r="E31" s="360">
        <v>2458691</v>
      </c>
      <c r="F31" s="360">
        <v>2423554</v>
      </c>
      <c r="G31" s="360">
        <v>3102669</v>
      </c>
      <c r="H31" s="362">
        <v>2932562</v>
      </c>
      <c r="I31" s="362">
        <v>3002946</v>
      </c>
      <c r="J31" s="362">
        <v>2934816</v>
      </c>
      <c r="K31" s="358">
        <v>3006551</v>
      </c>
      <c r="L31" s="359">
        <v>3190526</v>
      </c>
      <c r="M31" s="359">
        <v>3277472</v>
      </c>
      <c r="N31" s="359">
        <v>3281535</v>
      </c>
      <c r="O31" s="359">
        <v>3460356</v>
      </c>
      <c r="P31" s="359">
        <v>3587305</v>
      </c>
      <c r="Q31" s="359">
        <v>3810573</v>
      </c>
      <c r="R31" s="359">
        <v>3887363</v>
      </c>
      <c r="S31" s="359">
        <f>'1.COBERTURA  DANE'!F5+'1.COBERTURA  DANE'!H5+'1.COBERTURA  DANE'!J5</f>
        <v>3913601</v>
      </c>
    </row>
    <row r="32" spans="1:20" s="30" customFormat="1" ht="39.75" customHeight="1">
      <c r="A32" s="608" t="s">
        <v>492</v>
      </c>
      <c r="B32" s="363">
        <f>(B33/B36)</f>
        <v>0.32978415071593808</v>
      </c>
      <c r="C32" s="363">
        <f t="shared" ref="C32:N32" si="1">(C33/C36)</f>
        <v>0.29949424001177716</v>
      </c>
      <c r="D32" s="363">
        <f t="shared" si="1"/>
        <v>0.19694191052241969</v>
      </c>
      <c r="E32" s="363">
        <f t="shared" si="1"/>
        <v>0.27565484185449673</v>
      </c>
      <c r="F32" s="363">
        <f t="shared" si="1"/>
        <v>9.939109270701528E-2</v>
      </c>
      <c r="G32" s="363">
        <f t="shared" si="1"/>
        <v>-1.589291926169157E-2</v>
      </c>
      <c r="H32" s="363">
        <f t="shared" si="1"/>
        <v>5.5943196629227927E-2</v>
      </c>
      <c r="I32" s="363">
        <f t="shared" si="1"/>
        <v>3.512231199416585E-2</v>
      </c>
      <c r="J32" s="363">
        <f t="shared" si="1"/>
        <v>8.161255007888385E-2</v>
      </c>
      <c r="K32" s="363">
        <f t="shared" si="1"/>
        <v>0.11947966395664493</v>
      </c>
      <c r="L32" s="363">
        <v>0.10037242368699939</v>
      </c>
      <c r="M32" s="363">
        <f t="shared" si="1"/>
        <v>9.464261002854954E-2</v>
      </c>
      <c r="N32" s="363">
        <f t="shared" si="1"/>
        <v>0.10142619273998847</v>
      </c>
      <c r="O32" s="363">
        <v>7.9455865761323227E-2</v>
      </c>
      <c r="P32" s="363">
        <v>7.2921343946431225E-2</v>
      </c>
      <c r="Q32" s="363">
        <v>7.3817988672131615E-2</v>
      </c>
      <c r="R32" s="363">
        <v>5.8924700874836949E-2</v>
      </c>
      <c r="S32" s="363">
        <f>(S33/S36)</f>
        <v>6.6723060575128196E-2</v>
      </c>
    </row>
    <row r="33" spans="1:19" s="245" customFormat="1" ht="30.75" customHeight="1">
      <c r="A33" s="609" t="s">
        <v>493</v>
      </c>
      <c r="B33" s="359">
        <f>B36-(B29+B31)</f>
        <v>1798930</v>
      </c>
      <c r="C33" s="359">
        <f t="shared" ref="C33:N33" si="2">C36-(C29+C31)</f>
        <v>1631597</v>
      </c>
      <c r="D33" s="359">
        <f t="shared" si="2"/>
        <v>1088391</v>
      </c>
      <c r="E33" s="359">
        <f t="shared" si="2"/>
        <v>1544966</v>
      </c>
      <c r="F33" s="359">
        <f t="shared" si="2"/>
        <v>564771</v>
      </c>
      <c r="G33" s="359">
        <f t="shared" si="2"/>
        <v>-91511</v>
      </c>
      <c r="H33" s="359">
        <f t="shared" si="2"/>
        <v>326421</v>
      </c>
      <c r="I33" s="359">
        <f t="shared" si="2"/>
        <v>207622</v>
      </c>
      <c r="J33" s="359">
        <f t="shared" si="2"/>
        <v>488741</v>
      </c>
      <c r="K33" s="359">
        <f t="shared" si="2"/>
        <v>724764</v>
      </c>
      <c r="L33" s="359">
        <v>616669</v>
      </c>
      <c r="M33" s="359">
        <f t="shared" si="2"/>
        <v>588849</v>
      </c>
      <c r="N33" s="359">
        <f t="shared" si="2"/>
        <v>638984</v>
      </c>
      <c r="O33" s="359">
        <v>506780</v>
      </c>
      <c r="P33" s="359">
        <v>470802</v>
      </c>
      <c r="Q33" s="359">
        <v>482390</v>
      </c>
      <c r="R33" s="359">
        <v>389676</v>
      </c>
      <c r="S33" s="359">
        <f>S36-(S29+S31)</f>
        <v>446446</v>
      </c>
    </row>
    <row r="34" spans="1:19" s="30" customFormat="1" ht="39.75" customHeight="1">
      <c r="A34" s="608" t="s">
        <v>174</v>
      </c>
      <c r="B34" s="363">
        <f>+B35/B36</f>
        <v>0.67021584928406186</v>
      </c>
      <c r="C34" s="363">
        <f>+C35/C36</f>
        <v>0.70050575998822284</v>
      </c>
      <c r="D34" s="363">
        <f>+D35/D36</f>
        <v>0.80305808947758028</v>
      </c>
      <c r="E34" s="363">
        <v>0.71409052068195333</v>
      </c>
      <c r="F34" s="363">
        <v>0.8882804289055618</v>
      </c>
      <c r="G34" s="363">
        <v>1.0153282967450217</v>
      </c>
      <c r="H34" s="363">
        <v>0.92801208137949298</v>
      </c>
      <c r="I34" s="363">
        <v>0.96480391674282728</v>
      </c>
      <c r="J34" s="363">
        <v>0.91832120439794129</v>
      </c>
      <c r="K34" s="364">
        <f>+K35/K36</f>
        <v>0.88052033604335511</v>
      </c>
      <c r="L34" s="364">
        <v>0.89962757631300061</v>
      </c>
      <c r="M34" s="364">
        <v>0.90535738997145043</v>
      </c>
      <c r="N34" s="364">
        <v>0.89857380726001157</v>
      </c>
      <c r="O34" s="364">
        <v>0.92054413423867676</v>
      </c>
      <c r="P34" s="364">
        <v>0.92707865605356876</v>
      </c>
      <c r="Q34" s="364">
        <v>0.92618201132786837</v>
      </c>
      <c r="R34" s="364">
        <v>0.94107529912516308</v>
      </c>
      <c r="S34" s="364">
        <f>+S35/S36</f>
        <v>0.93327693942487178</v>
      </c>
    </row>
    <row r="35" spans="1:19" s="245" customFormat="1" ht="30.75" customHeight="1">
      <c r="A35" s="609" t="s">
        <v>173</v>
      </c>
      <c r="B35" s="359">
        <f>+B31+B29</f>
        <v>3655941</v>
      </c>
      <c r="C35" s="359">
        <f>+C31+C29</f>
        <v>3816244</v>
      </c>
      <c r="D35" s="359">
        <f>+D31+D29</f>
        <v>4438066</v>
      </c>
      <c r="E35" s="358">
        <v>4059746</v>
      </c>
      <c r="F35" s="358">
        <v>5117539</v>
      </c>
      <c r="G35" s="358">
        <v>5849484</v>
      </c>
      <c r="H35" s="358">
        <v>5508444</v>
      </c>
      <c r="I35" s="358">
        <v>5703777</v>
      </c>
      <c r="J35" s="358">
        <v>5499811</v>
      </c>
      <c r="K35" s="358">
        <f>+K31+K29</f>
        <v>5341239</v>
      </c>
      <c r="L35" s="358">
        <v>5527140</v>
      </c>
      <c r="M35" s="358">
        <v>5632968</v>
      </c>
      <c r="N35" s="358">
        <v>5661006</v>
      </c>
      <c r="O35" s="358">
        <v>5871352</v>
      </c>
      <c r="P35" s="358">
        <v>5985497</v>
      </c>
      <c r="Q35" s="358">
        <v>6052467</v>
      </c>
      <c r="R35" s="358">
        <v>6223442</v>
      </c>
      <c r="S35" s="358">
        <f>+S31+S29</f>
        <v>6244584</v>
      </c>
    </row>
    <row r="36" spans="1:19" s="245" customFormat="1" ht="30.75" customHeight="1">
      <c r="A36" s="353" t="s">
        <v>175</v>
      </c>
      <c r="B36" s="365">
        <v>5454871</v>
      </c>
      <c r="C36" s="365">
        <v>5447841</v>
      </c>
      <c r="D36" s="365">
        <v>5526457</v>
      </c>
      <c r="E36" s="366">
        <v>5604712</v>
      </c>
      <c r="F36" s="366">
        <v>5682310</v>
      </c>
      <c r="G36" s="366">
        <v>5757973</v>
      </c>
      <c r="H36" s="366">
        <v>5834865</v>
      </c>
      <c r="I36" s="366">
        <v>5911399</v>
      </c>
      <c r="J36" s="366">
        <v>5988552</v>
      </c>
      <c r="K36" s="367">
        <v>6066003</v>
      </c>
      <c r="L36" s="365">
        <v>6143809</v>
      </c>
      <c r="M36" s="365">
        <v>6221817</v>
      </c>
      <c r="N36" s="365">
        <v>6299990</v>
      </c>
      <c r="O36" s="365">
        <v>6378132</v>
      </c>
      <c r="P36" s="365">
        <v>6456299</v>
      </c>
      <c r="Q36" s="365">
        <v>6534857</v>
      </c>
      <c r="R36" s="365">
        <v>6613118</v>
      </c>
      <c r="S36" s="365">
        <v>6691030</v>
      </c>
    </row>
    <row r="37" spans="1:19">
      <c r="A37" s="579"/>
      <c r="B37" s="579"/>
      <c r="C37" s="579"/>
      <c r="D37" s="579"/>
      <c r="E37" s="579"/>
      <c r="F37" s="579"/>
      <c r="G37" s="579"/>
      <c r="H37" s="579"/>
      <c r="I37" s="579"/>
      <c r="J37" s="579"/>
      <c r="K37" s="634"/>
      <c r="L37" s="579"/>
      <c r="M37" s="579"/>
      <c r="N37" s="579"/>
      <c r="O37" s="579"/>
      <c r="P37" s="579"/>
      <c r="Q37" s="579"/>
      <c r="R37" s="579"/>
    </row>
  </sheetData>
  <mergeCells count="1">
    <mergeCell ref="A3:A4"/>
  </mergeCells>
  <pageMargins left="0.75" right="0.75" top="1" bottom="1" header="0" footer="0"/>
  <pageSetup paperSize="9" scale="55" orientation="portrait" r:id="rId1"/>
  <headerFooter alignWithMargins="0"/>
  <ignoredErrors>
    <ignoredError sqref="E26:K27" numberStoredAsText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009900"/>
  </sheetPr>
  <dimension ref="A1:P25"/>
  <sheetViews>
    <sheetView zoomScaleNormal="100" zoomScaleSheetLayoutView="100" workbookViewId="0">
      <pane xSplit="1" ySplit="3" topLeftCell="D4" activePane="bottomRight" state="frozen"/>
      <selection pane="topRight" activeCell="B1" sqref="B1"/>
      <selection pane="bottomLeft" activeCell="A4" sqref="A4"/>
      <selection pane="bottomRight" activeCell="P14" sqref="P14"/>
    </sheetView>
  </sheetViews>
  <sheetFormatPr baseColWidth="10" defaultColWidth="11.42578125" defaultRowHeight="12.75"/>
  <cols>
    <col min="1" max="1" width="38.7109375" style="18" customWidth="1"/>
    <col min="2" max="2" width="11.28515625" style="18" customWidth="1"/>
    <col min="3" max="3" width="13.42578125" style="18" customWidth="1"/>
    <col min="4" max="4" width="11.7109375" style="18" bestFit="1" customWidth="1"/>
    <col min="5" max="5" width="13.140625" style="18" customWidth="1"/>
    <col min="6" max="6" width="12.5703125" style="18" customWidth="1"/>
    <col min="7" max="7" width="12.7109375" style="18" customWidth="1"/>
    <col min="8" max="8" width="11.85546875" style="18" customWidth="1"/>
    <col min="9" max="11" width="12.7109375" style="18" customWidth="1"/>
    <col min="12" max="12" width="11.42578125" style="18"/>
    <col min="13" max="13" width="11.42578125" style="343"/>
    <col min="14" max="16384" width="11.42578125" style="18"/>
  </cols>
  <sheetData>
    <row r="1" spans="1:16" ht="53.25" customHeight="1">
      <c r="A1" s="886" t="s">
        <v>1000</v>
      </c>
      <c r="B1" s="886"/>
      <c r="C1" s="886"/>
      <c r="D1" s="886"/>
      <c r="E1" s="886"/>
      <c r="F1" s="886"/>
      <c r="G1" s="886"/>
      <c r="H1" s="886"/>
      <c r="I1" s="886"/>
      <c r="J1" s="886"/>
      <c r="K1" s="886"/>
      <c r="L1" s="886"/>
      <c r="M1" s="405"/>
    </row>
    <row r="2" spans="1:16" s="2" customFormat="1" ht="13.5" thickBot="1">
      <c r="A2" s="7" t="s">
        <v>194</v>
      </c>
      <c r="B2" s="885"/>
      <c r="C2" s="885"/>
      <c r="D2" s="885"/>
      <c r="E2" s="885"/>
      <c r="F2" s="885"/>
      <c r="K2" s="618" t="str">
        <f>UPPER((TEXT('1.COBERTURA  DANE'!C2,"mmmm yyyy")))</f>
        <v>JUNIO 2018</v>
      </c>
    </row>
    <row r="3" spans="1:16" ht="13.5" thickBot="1">
      <c r="A3" s="120" t="s">
        <v>327</v>
      </c>
      <c r="B3" s="108" t="s">
        <v>163</v>
      </c>
      <c r="C3" s="108" t="s">
        <v>164</v>
      </c>
      <c r="D3" s="108" t="s">
        <v>165</v>
      </c>
      <c r="E3" s="111" t="s">
        <v>166</v>
      </c>
      <c r="F3" s="111" t="s">
        <v>167</v>
      </c>
      <c r="G3" s="111">
        <v>2009</v>
      </c>
      <c r="H3" s="111" t="s">
        <v>168</v>
      </c>
      <c r="I3" s="111">
        <v>2011</v>
      </c>
      <c r="J3" s="111">
        <v>2012</v>
      </c>
      <c r="K3" s="111">
        <v>2013</v>
      </c>
      <c r="L3" s="111">
        <v>2014</v>
      </c>
      <c r="M3" s="111">
        <v>2015</v>
      </c>
      <c r="N3" s="111">
        <v>2016</v>
      </c>
      <c r="O3" s="111">
        <v>2017</v>
      </c>
      <c r="P3" s="113">
        <v>2018</v>
      </c>
    </row>
    <row r="4" spans="1:16" ht="30.75" customHeight="1">
      <c r="A4" s="105" t="s">
        <v>169</v>
      </c>
      <c r="B4" s="114">
        <f t="shared" ref="B4:G4" si="0">B5/B12</f>
        <v>0.28161816000075984</v>
      </c>
      <c r="C4" s="114">
        <f t="shared" si="0"/>
        <v>0.46761033990462014</v>
      </c>
      <c r="D4" s="114">
        <f t="shared" si="0"/>
        <v>0.47678034428740662</v>
      </c>
      <c r="E4" s="114">
        <f t="shared" si="0"/>
        <v>0.44131216272539814</v>
      </c>
      <c r="F4" s="114">
        <f t="shared" si="0"/>
        <v>0.45685031642373936</v>
      </c>
      <c r="G4" s="114">
        <f t="shared" si="0"/>
        <v>0.42828549884254158</v>
      </c>
      <c r="H4" s="114">
        <v>0.38489074730878431</v>
      </c>
      <c r="I4" s="114">
        <v>0.38032628172981503</v>
      </c>
      <c r="J4" s="114">
        <f>+J5/J12</f>
        <v>0.37858651258948955</v>
      </c>
      <c r="K4" s="114">
        <v>0.37769440903874452</v>
      </c>
      <c r="L4" s="114">
        <v>0.37800973702018081</v>
      </c>
      <c r="M4" s="114">
        <v>0.37144995917939982</v>
      </c>
      <c r="N4" s="114">
        <v>0.34306703268334715</v>
      </c>
      <c r="O4" s="114">
        <v>0.35324925398276574</v>
      </c>
      <c r="P4" s="114">
        <f>P5/P12</f>
        <v>0.34837431606195157</v>
      </c>
    </row>
    <row r="5" spans="1:16" ht="31.5" customHeight="1" thickBot="1">
      <c r="A5" s="106" t="s">
        <v>170</v>
      </c>
      <c r="B5" s="109">
        <f>+'[16]2003-2008 afiliadopor region'!E139</f>
        <v>1601055</v>
      </c>
      <c r="C5" s="109">
        <f>+'[16]2003-2008 afiliadopor region'!F139</f>
        <v>2693985</v>
      </c>
      <c r="D5" s="109">
        <f>+'[16]2003-2008 afiliadopor region'!G139</f>
        <v>2746815</v>
      </c>
      <c r="E5" s="112">
        <v>2575060</v>
      </c>
      <c r="F5" s="112">
        <v>2700831</v>
      </c>
      <c r="G5" s="112">
        <v>2564995</v>
      </c>
      <c r="H5" s="112">
        <v>2334688</v>
      </c>
      <c r="I5" s="112">
        <v>2336614</v>
      </c>
      <c r="J5" s="112">
        <v>2355496</v>
      </c>
      <c r="K5" s="112">
        <v>2379471</v>
      </c>
      <c r="L5" s="112">
        <v>2410996</v>
      </c>
      <c r="M5" s="112">
        <v>2398192</v>
      </c>
      <c r="N5" s="112">
        <v>2241894</v>
      </c>
      <c r="O5" s="112">
        <v>2336079</v>
      </c>
      <c r="P5" s="112">
        <f>'1.COBERTURA  DANE'!D5</f>
        <v>2330983</v>
      </c>
    </row>
    <row r="6" spans="1:16" ht="36" customHeight="1">
      <c r="A6" s="107" t="s">
        <v>171</v>
      </c>
      <c r="B6" s="115">
        <f t="shared" ref="B6:J6" si="1">B7/B12</f>
        <v>0.43247236068119349</v>
      </c>
      <c r="C6" s="115">
        <f t="shared" si="1"/>
        <v>0.42067008900094166</v>
      </c>
      <c r="D6" s="115">
        <f t="shared" si="1"/>
        <v>0.538547952457615</v>
      </c>
      <c r="E6" s="115">
        <f t="shared" si="1"/>
        <v>0.48991877988856225</v>
      </c>
      <c r="F6" s="115">
        <f t="shared" si="1"/>
        <v>0.50795360031908787</v>
      </c>
      <c r="G6" s="115">
        <f t="shared" si="1"/>
        <v>0.49003570555539971</v>
      </c>
      <c r="H6" s="115">
        <v>0.49565237890971847</v>
      </c>
      <c r="I6" s="115">
        <v>0.51931593765264594</v>
      </c>
      <c r="J6" s="115">
        <f t="shared" si="1"/>
        <v>0.52677087738196093</v>
      </c>
      <c r="K6" s="115">
        <v>0.52087939822126705</v>
      </c>
      <c r="L6" s="115">
        <v>0.54253439721849595</v>
      </c>
      <c r="M6" s="115">
        <v>0.55562869687416894</v>
      </c>
      <c r="N6" s="115">
        <v>0.58311497864452122</v>
      </c>
      <c r="O6" s="115">
        <v>0.58782604514239722</v>
      </c>
      <c r="P6" s="115">
        <f>P7/P12</f>
        <v>0.5849026233629202</v>
      </c>
    </row>
    <row r="7" spans="1:16" ht="36.75" customHeight="1" thickBot="1">
      <c r="A7" s="121" t="s">
        <v>172</v>
      </c>
      <c r="B7" s="116">
        <v>2458691</v>
      </c>
      <c r="C7" s="117">
        <v>2423554</v>
      </c>
      <c r="D7" s="117">
        <v>3102669</v>
      </c>
      <c r="E7" s="116">
        <v>2858680</v>
      </c>
      <c r="F7" s="116">
        <v>3002946</v>
      </c>
      <c r="G7" s="116">
        <v>2934816</v>
      </c>
      <c r="H7" s="118">
        <v>3006551</v>
      </c>
      <c r="I7" s="118">
        <v>3190526</v>
      </c>
      <c r="J7" s="118">
        <v>3277472</v>
      </c>
      <c r="K7" s="118">
        <v>3281535</v>
      </c>
      <c r="L7" s="118">
        <v>3460356</v>
      </c>
      <c r="M7" s="118">
        <v>3587305</v>
      </c>
      <c r="N7" s="118">
        <v>3810573</v>
      </c>
      <c r="O7" s="118">
        <v>3887363</v>
      </c>
      <c r="P7" s="119">
        <f>'1.COBERTURA  DANE'!F5+'1.COBERTURA  DANE'!H5+'1.COBERTURA  DANE'!J5</f>
        <v>3913601</v>
      </c>
    </row>
    <row r="8" spans="1:16" s="8" customFormat="1" ht="39.75" customHeight="1">
      <c r="A8" s="177" t="s">
        <v>492</v>
      </c>
      <c r="B8" s="178">
        <f>(B9/B12)</f>
        <v>0.28590947931804661</v>
      </c>
      <c r="C8" s="178">
        <f t="shared" ref="C8:P8" si="2">(C9/C12)</f>
        <v>0.1117195710944382</v>
      </c>
      <c r="D8" s="178">
        <f t="shared" si="2"/>
        <v>-1.5328296745021631E-2</v>
      </c>
      <c r="E8" s="178">
        <f t="shared" si="2"/>
        <v>6.876905738603957E-2</v>
      </c>
      <c r="F8" s="178">
        <f t="shared" si="2"/>
        <v>3.5196083257172751E-2</v>
      </c>
      <c r="G8" s="178">
        <f t="shared" si="2"/>
        <v>8.1678795602058707E-2</v>
      </c>
      <c r="H8" s="178">
        <v>0.11945687378149726</v>
      </c>
      <c r="I8" s="178">
        <v>0.10035778061753901</v>
      </c>
      <c r="J8" s="178">
        <f t="shared" si="2"/>
        <v>9.464261002854954E-2</v>
      </c>
      <c r="K8" s="178">
        <f t="shared" si="2"/>
        <v>0.10142619273998847</v>
      </c>
      <c r="L8" s="178">
        <v>7.9455865761323227E-2</v>
      </c>
      <c r="M8" s="178">
        <v>7.2921343946431225E-2</v>
      </c>
      <c r="N8" s="178">
        <v>7.3817988672131615E-2</v>
      </c>
      <c r="O8" s="178">
        <v>5.8924700874836949E-2</v>
      </c>
      <c r="P8" s="178">
        <f t="shared" si="2"/>
        <v>6.6723060575128196E-2</v>
      </c>
    </row>
    <row r="9" spans="1:16" ht="30.75" customHeight="1" thickBot="1">
      <c r="A9" s="179" t="s">
        <v>493</v>
      </c>
      <c r="B9" s="180">
        <f>B12-(B5+B7)</f>
        <v>1625452</v>
      </c>
      <c r="C9" s="180">
        <f t="shared" ref="C9:P9" si="3">C12-(C5+C7)</f>
        <v>643636</v>
      </c>
      <c r="D9" s="180">
        <f t="shared" si="3"/>
        <v>-88309</v>
      </c>
      <c r="E9" s="180">
        <f t="shared" si="3"/>
        <v>401268</v>
      </c>
      <c r="F9" s="180">
        <f t="shared" si="3"/>
        <v>208074</v>
      </c>
      <c r="G9" s="180">
        <f t="shared" si="3"/>
        <v>489173</v>
      </c>
      <c r="H9" s="180">
        <v>724607</v>
      </c>
      <c r="I9" s="180">
        <v>616569</v>
      </c>
      <c r="J9" s="180">
        <f t="shared" si="3"/>
        <v>588849</v>
      </c>
      <c r="K9" s="180">
        <f t="shared" si="3"/>
        <v>638984</v>
      </c>
      <c r="L9" s="180">
        <v>506780</v>
      </c>
      <c r="M9" s="180">
        <v>470802</v>
      </c>
      <c r="N9" s="180">
        <v>482390</v>
      </c>
      <c r="O9" s="180">
        <v>389676</v>
      </c>
      <c r="P9" s="180">
        <f t="shared" si="3"/>
        <v>446446</v>
      </c>
    </row>
    <row r="10" spans="1:16" ht="30.75" customHeight="1">
      <c r="A10" s="122" t="s">
        <v>831</v>
      </c>
      <c r="B10" s="130">
        <f t="shared" ref="B10:P10" si="4">+B11/B12</f>
        <v>0.71409052068195333</v>
      </c>
      <c r="C10" s="130">
        <f t="shared" si="4"/>
        <v>0.8882804289055618</v>
      </c>
      <c r="D10" s="130">
        <f t="shared" si="4"/>
        <v>1.0153282967450217</v>
      </c>
      <c r="E10" s="130">
        <f t="shared" si="4"/>
        <v>0.93123094261396044</v>
      </c>
      <c r="F10" s="130">
        <f t="shared" si="4"/>
        <v>0.96480391674282728</v>
      </c>
      <c r="G10" s="130">
        <f t="shared" si="4"/>
        <v>0.91832120439794129</v>
      </c>
      <c r="H10" s="130">
        <v>0.88054312621850273</v>
      </c>
      <c r="I10" s="130">
        <v>0.89964221938246103</v>
      </c>
      <c r="J10" s="130">
        <f t="shared" si="4"/>
        <v>0.90535738997145043</v>
      </c>
      <c r="K10" s="130">
        <v>0.89857380726001157</v>
      </c>
      <c r="L10" s="130">
        <v>0.92054413423867676</v>
      </c>
      <c r="M10" s="130">
        <v>0.92707865605356876</v>
      </c>
      <c r="N10" s="130">
        <v>0.92618201132786837</v>
      </c>
      <c r="O10" s="130">
        <v>0.94107529912516308</v>
      </c>
      <c r="P10" s="131">
        <f t="shared" si="4"/>
        <v>0.93327693942487178</v>
      </c>
    </row>
    <row r="11" spans="1:16" ht="39.75" customHeight="1" thickBot="1">
      <c r="A11" s="123" t="s">
        <v>173</v>
      </c>
      <c r="B11" s="125">
        <f t="shared" ref="B11:G11" si="5">+B7+B5</f>
        <v>4059746</v>
      </c>
      <c r="C11" s="125">
        <f t="shared" si="5"/>
        <v>5117539</v>
      </c>
      <c r="D11" s="125">
        <f t="shared" si="5"/>
        <v>5849484</v>
      </c>
      <c r="E11" s="126">
        <f t="shared" si="5"/>
        <v>5433740</v>
      </c>
      <c r="F11" s="126">
        <f t="shared" si="5"/>
        <v>5703777</v>
      </c>
      <c r="G11" s="126">
        <f t="shared" si="5"/>
        <v>5499811</v>
      </c>
      <c r="H11" s="126">
        <v>5341239</v>
      </c>
      <c r="I11" s="126">
        <v>5527140</v>
      </c>
      <c r="J11" s="126">
        <v>5632968</v>
      </c>
      <c r="K11" s="126">
        <v>5661006</v>
      </c>
      <c r="L11" s="126">
        <v>5871352</v>
      </c>
      <c r="M11" s="126">
        <v>5985497</v>
      </c>
      <c r="N11" s="126">
        <v>6052467</v>
      </c>
      <c r="O11" s="126">
        <v>6223442</v>
      </c>
      <c r="P11" s="126">
        <f>+P5+P7</f>
        <v>6244584</v>
      </c>
    </row>
    <row r="12" spans="1:16" ht="30.75" customHeight="1" thickBot="1">
      <c r="A12" s="124" t="s">
        <v>175</v>
      </c>
      <c r="B12" s="110">
        <v>5685198</v>
      </c>
      <c r="C12" s="110">
        <v>5761175</v>
      </c>
      <c r="D12" s="110">
        <v>5761175</v>
      </c>
      <c r="E12" s="175">
        <v>5835008</v>
      </c>
      <c r="F12" s="175">
        <v>5911851</v>
      </c>
      <c r="G12" s="175">
        <v>5988984</v>
      </c>
      <c r="H12" s="175">
        <v>6065846</v>
      </c>
      <c r="I12" s="175">
        <v>6143709</v>
      </c>
      <c r="J12" s="175">
        <v>6221817</v>
      </c>
      <c r="K12" s="175">
        <v>6299990</v>
      </c>
      <c r="L12" s="175">
        <v>6378132</v>
      </c>
      <c r="M12" s="175">
        <v>6456299</v>
      </c>
      <c r="N12" s="175">
        <v>6534857</v>
      </c>
      <c r="O12" s="175">
        <v>6613118</v>
      </c>
      <c r="P12" s="176">
        <v>6691030</v>
      </c>
    </row>
    <row r="13" spans="1:16">
      <c r="H13" s="22"/>
    </row>
    <row r="14" spans="1:16" ht="49.5" customHeight="1">
      <c r="A14" s="17" t="s">
        <v>1051</v>
      </c>
      <c r="B14" s="11"/>
      <c r="C14" s="11"/>
      <c r="D14" s="11"/>
      <c r="E14" s="11"/>
      <c r="F14" s="11"/>
      <c r="G14" s="245"/>
      <c r="H14" s="312"/>
      <c r="I14" s="245"/>
      <c r="J14" s="30">
        <f>(K12-J12)</f>
        <v>78173</v>
      </c>
      <c r="K14" s="245">
        <f>(J14/J12)*100</f>
        <v>1.2564336109531991</v>
      </c>
    </row>
    <row r="15" spans="1:16">
      <c r="G15" s="245"/>
      <c r="H15" s="245"/>
      <c r="I15" s="245"/>
      <c r="J15" s="30">
        <f>(P12-K12)</f>
        <v>391040</v>
      </c>
      <c r="K15" s="245">
        <f>(J15/K12)*100</f>
        <v>6.2069939793555227</v>
      </c>
    </row>
    <row r="16" spans="1:16">
      <c r="G16" s="245" t="s">
        <v>204</v>
      </c>
      <c r="H16" s="313">
        <f>P4</f>
        <v>0.34837431606195157</v>
      </c>
      <c r="I16" s="245"/>
      <c r="J16" s="245"/>
      <c r="K16" s="245"/>
    </row>
    <row r="17" spans="3:11">
      <c r="G17" s="245" t="s">
        <v>205</v>
      </c>
      <c r="H17" s="313">
        <f>P6</f>
        <v>0.5849026233629202</v>
      </c>
      <c r="I17" s="245"/>
      <c r="J17" s="245"/>
      <c r="K17" s="245"/>
    </row>
    <row r="18" spans="3:11">
      <c r="G18" s="245" t="s">
        <v>278</v>
      </c>
      <c r="H18" s="313">
        <f>(100%-SUM(H16:H17))</f>
        <v>6.6723060575128224E-2</v>
      </c>
      <c r="I18" s="245"/>
      <c r="J18" s="245"/>
      <c r="K18" s="245"/>
    </row>
    <row r="25" spans="3:11">
      <c r="C25" s="18" t="s">
        <v>155</v>
      </c>
    </row>
  </sheetData>
  <mergeCells count="2">
    <mergeCell ref="B2:F2"/>
    <mergeCell ref="A1:L1"/>
  </mergeCells>
  <pageMargins left="0.75" right="0.75" top="1" bottom="1" header="0" footer="0"/>
  <pageSetup paperSize="9" scale="46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00"/>
  </sheetPr>
  <dimension ref="A1:X89"/>
  <sheetViews>
    <sheetView zoomScaleNormal="100" workbookViewId="0">
      <selection activeCell="X7" sqref="X7"/>
    </sheetView>
  </sheetViews>
  <sheetFormatPr baseColWidth="10" defaultRowHeight="12.75"/>
  <cols>
    <col min="1" max="1" width="20.140625" customWidth="1"/>
    <col min="2" max="2" width="15.5703125" style="18" customWidth="1"/>
    <col min="3" max="3" width="13.7109375" customWidth="1"/>
    <col min="4" max="4" width="14.42578125" style="18" customWidth="1"/>
    <col min="5" max="5" width="16" customWidth="1"/>
    <col min="6" max="6" width="11.42578125" style="18"/>
    <col min="8" max="8" width="11.42578125" style="18"/>
    <col min="10" max="10" width="11.42578125" style="18"/>
    <col min="12" max="12" width="11.42578125" style="18"/>
    <col min="13" max="13" width="9.42578125" customWidth="1"/>
    <col min="14" max="14" width="9.5703125" style="18" customWidth="1"/>
    <col min="16" max="16" width="11.42578125" style="18"/>
    <col min="18" max="19" width="11.42578125" style="18"/>
    <col min="21" max="21" width="20.140625" customWidth="1"/>
    <col min="22" max="22" width="13.5703125" style="9" customWidth="1"/>
    <col min="23" max="23" width="17.5703125" style="9" customWidth="1"/>
  </cols>
  <sheetData>
    <row r="1" spans="1:24">
      <c r="A1" s="67"/>
      <c r="B1" s="68"/>
      <c r="C1" s="68"/>
      <c r="D1" s="68"/>
      <c r="E1" s="69"/>
    </row>
    <row r="3" spans="1:24" ht="25.5">
      <c r="A3" s="40" t="s">
        <v>276</v>
      </c>
      <c r="B3" s="41">
        <v>6221817</v>
      </c>
    </row>
    <row r="4" spans="1:24" s="212" customFormat="1" ht="25.5">
      <c r="A4" s="40" t="s">
        <v>277</v>
      </c>
      <c r="B4" s="41">
        <v>6299990</v>
      </c>
      <c r="C4"/>
      <c r="D4" s="18"/>
      <c r="E4"/>
      <c r="V4" s="543"/>
      <c r="W4" s="544"/>
    </row>
    <row r="5" spans="1:24" ht="30.75" customHeight="1">
      <c r="A5" s="40" t="s">
        <v>494</v>
      </c>
      <c r="B5" s="41">
        <v>6378132</v>
      </c>
    </row>
    <row r="6" spans="1:24" s="343" customFormat="1" ht="30.75" customHeight="1">
      <c r="A6" s="40" t="s">
        <v>740</v>
      </c>
      <c r="B6" s="41">
        <v>6456299</v>
      </c>
      <c r="V6" s="9"/>
      <c r="W6" s="9"/>
    </row>
    <row r="7" spans="1:24" s="343" customFormat="1" ht="30.75" customHeight="1">
      <c r="A7" s="40" t="s">
        <v>852</v>
      </c>
      <c r="B7" s="41">
        <v>6534857</v>
      </c>
      <c r="V7" s="9"/>
      <c r="W7" s="9"/>
    </row>
    <row r="8" spans="1:24" ht="25.5">
      <c r="A8" s="40" t="s">
        <v>1001</v>
      </c>
      <c r="B8" s="41">
        <v>6613118</v>
      </c>
      <c r="C8" s="212"/>
      <c r="D8" s="212"/>
      <c r="E8" s="212"/>
    </row>
    <row r="9" spans="1:24" ht="13.5" thickBot="1"/>
    <row r="10" spans="1:24" ht="15" customHeight="1">
      <c r="A10" s="887" t="s">
        <v>1003</v>
      </c>
      <c r="B10" s="888"/>
      <c r="C10" s="888"/>
      <c r="D10" s="888"/>
      <c r="E10" s="889"/>
    </row>
    <row r="11" spans="1:24" ht="15" customHeight="1">
      <c r="A11" s="102" t="s">
        <v>254</v>
      </c>
      <c r="B11" s="103" t="s">
        <v>255</v>
      </c>
      <c r="C11" s="103" t="s">
        <v>256</v>
      </c>
      <c r="D11" s="103" t="s">
        <v>257</v>
      </c>
      <c r="E11" s="104" t="s">
        <v>258</v>
      </c>
    </row>
    <row r="12" spans="1:24" ht="15" customHeight="1">
      <c r="A12" s="44">
        <v>40909</v>
      </c>
      <c r="B12" s="6">
        <v>2336140</v>
      </c>
      <c r="C12" s="6">
        <v>3134060</v>
      </c>
      <c r="D12" s="6">
        <f>SUM(B12:C12)</f>
        <v>5470200</v>
      </c>
      <c r="E12" s="681">
        <f>(D12/$B$3)*100</f>
        <v>87.919654338917397</v>
      </c>
    </row>
    <row r="13" spans="1:24" ht="15" customHeight="1">
      <c r="A13" s="44">
        <v>40940</v>
      </c>
      <c r="B13" s="6">
        <v>2355503</v>
      </c>
      <c r="C13" s="6">
        <v>3071566</v>
      </c>
      <c r="D13" s="6">
        <f t="shared" ref="D13:D23" si="0">SUM(B13:C13)</f>
        <v>5427069</v>
      </c>
      <c r="E13" s="681">
        <f t="shared" ref="E13:E21" si="1">(D13/$B$3)*100</f>
        <v>87.226432407124804</v>
      </c>
    </row>
    <row r="14" spans="1:24" ht="15" customHeight="1">
      <c r="A14" s="44">
        <v>40969</v>
      </c>
      <c r="B14" s="6">
        <v>2358335</v>
      </c>
      <c r="C14" s="6">
        <v>3114757</v>
      </c>
      <c r="D14" s="6">
        <f t="shared" si="0"/>
        <v>5473092</v>
      </c>
      <c r="E14" s="681">
        <f t="shared" si="1"/>
        <v>87.966135937460066</v>
      </c>
    </row>
    <row r="15" spans="1:24">
      <c r="A15" s="44">
        <v>41000</v>
      </c>
      <c r="B15" s="6">
        <v>2366612</v>
      </c>
      <c r="C15" s="6">
        <v>3138936</v>
      </c>
      <c r="D15" s="6">
        <f t="shared" si="0"/>
        <v>5505548</v>
      </c>
      <c r="E15" s="681">
        <f t="shared" si="1"/>
        <v>88.487784195517165</v>
      </c>
      <c r="W15" s="545"/>
      <c r="X15" s="542"/>
    </row>
    <row r="16" spans="1:24" ht="15" customHeight="1">
      <c r="A16" s="44">
        <v>41030</v>
      </c>
      <c r="B16" s="6">
        <v>2357123</v>
      </c>
      <c r="C16" s="6">
        <v>3153469</v>
      </c>
      <c r="D16" s="6">
        <f t="shared" si="0"/>
        <v>5510592</v>
      </c>
      <c r="E16" s="681">
        <f t="shared" si="1"/>
        <v>88.568853760886896</v>
      </c>
    </row>
    <row r="17" spans="1:23" ht="15" customHeight="1">
      <c r="A17" s="44">
        <v>41061</v>
      </c>
      <c r="B17" s="6">
        <v>2342313</v>
      </c>
      <c r="C17" s="6">
        <v>3189943</v>
      </c>
      <c r="D17" s="6">
        <f t="shared" si="0"/>
        <v>5532256</v>
      </c>
      <c r="E17" s="681">
        <f t="shared" si="1"/>
        <v>88.917047865599386</v>
      </c>
    </row>
    <row r="18" spans="1:23" ht="15" customHeight="1">
      <c r="A18" s="44">
        <v>41091</v>
      </c>
      <c r="B18" s="6">
        <v>2354321</v>
      </c>
      <c r="C18" s="6">
        <v>3166403</v>
      </c>
      <c r="D18" s="6">
        <f t="shared" si="0"/>
        <v>5520724</v>
      </c>
      <c r="E18" s="681">
        <f t="shared" si="1"/>
        <v>88.731700080539184</v>
      </c>
    </row>
    <row r="19" spans="1:23" ht="15" customHeight="1">
      <c r="A19" s="44">
        <v>41122</v>
      </c>
      <c r="B19" s="6">
        <v>2345548</v>
      </c>
      <c r="C19" s="6">
        <v>3168783</v>
      </c>
      <c r="D19" s="6">
        <f t="shared" si="0"/>
        <v>5514331</v>
      </c>
      <c r="E19" s="681">
        <f t="shared" si="1"/>
        <v>88.62894874600137</v>
      </c>
      <c r="V19" s="543"/>
      <c r="W19" s="544"/>
    </row>
    <row r="20" spans="1:23" ht="15" customHeight="1">
      <c r="A20" s="44">
        <v>41153</v>
      </c>
      <c r="B20" s="6">
        <v>2346663</v>
      </c>
      <c r="C20" s="6">
        <v>3171265</v>
      </c>
      <c r="D20" s="6">
        <f t="shared" si="0"/>
        <v>5517928</v>
      </c>
      <c r="E20" s="681">
        <f t="shared" si="1"/>
        <v>88.686761439624476</v>
      </c>
    </row>
    <row r="21" spans="1:23" ht="15" customHeight="1">
      <c r="A21" s="44">
        <v>41183</v>
      </c>
      <c r="B21" s="6">
        <v>2354349</v>
      </c>
      <c r="C21" s="6">
        <v>3181517</v>
      </c>
      <c r="D21" s="6">
        <f t="shared" si="0"/>
        <v>5535866</v>
      </c>
      <c r="E21" s="681">
        <f t="shared" si="1"/>
        <v>88.975069501401279</v>
      </c>
    </row>
    <row r="22" spans="1:23" ht="15" customHeight="1">
      <c r="A22" s="44">
        <v>41214</v>
      </c>
      <c r="B22" s="6">
        <v>2351761</v>
      </c>
      <c r="C22" s="6">
        <v>3204433</v>
      </c>
      <c r="D22" s="6">
        <f t="shared" si="0"/>
        <v>5556194</v>
      </c>
      <c r="E22" s="681">
        <f>(D22/$B$3)*100</f>
        <v>89.301790779124488</v>
      </c>
    </row>
    <row r="23" spans="1:23" ht="15" customHeight="1">
      <c r="A23" s="44">
        <v>41244</v>
      </c>
      <c r="B23" s="6">
        <v>2355496</v>
      </c>
      <c r="C23" s="6">
        <v>3277472</v>
      </c>
      <c r="D23" s="6">
        <f t="shared" si="0"/>
        <v>5632968</v>
      </c>
      <c r="E23" s="681">
        <f>(D23/$B$3)*100</f>
        <v>90.535738997145046</v>
      </c>
      <c r="U23" s="254"/>
    </row>
    <row r="24" spans="1:23" ht="15" customHeight="1">
      <c r="A24" s="44">
        <v>41275</v>
      </c>
      <c r="B24" s="6">
        <v>2362325</v>
      </c>
      <c r="C24" s="6">
        <v>3082446</v>
      </c>
      <c r="D24" s="6">
        <f>SUM(B24:C24)</f>
        <v>5444771</v>
      </c>
      <c r="E24" s="681">
        <f>(D24/$B$4)*100</f>
        <v>86.425073690593152</v>
      </c>
      <c r="U24" s="254"/>
    </row>
    <row r="25" spans="1:23" ht="15" customHeight="1">
      <c r="A25" s="44">
        <v>41306</v>
      </c>
      <c r="B25" s="6">
        <v>2365900</v>
      </c>
      <c r="C25" s="6">
        <v>3116630</v>
      </c>
      <c r="D25" s="6">
        <v>5482530</v>
      </c>
      <c r="E25" s="681">
        <v>87.024423848291818</v>
      </c>
    </row>
    <row r="26" spans="1:23" ht="15" customHeight="1">
      <c r="A26" s="44">
        <v>41334</v>
      </c>
      <c r="B26" s="6">
        <v>2367623</v>
      </c>
      <c r="C26" s="6">
        <v>3166294</v>
      </c>
      <c r="D26" s="6">
        <v>5533917</v>
      </c>
      <c r="E26" s="681">
        <v>87.840091809669545</v>
      </c>
    </row>
    <row r="27" spans="1:23" ht="15" customHeight="1">
      <c r="A27" s="44">
        <v>41365</v>
      </c>
      <c r="B27" s="6">
        <v>2364093</v>
      </c>
      <c r="C27" s="6">
        <v>3168594</v>
      </c>
      <c r="D27" s="6">
        <v>5532687</v>
      </c>
      <c r="E27" s="681">
        <v>87.820567969155505</v>
      </c>
    </row>
    <row r="28" spans="1:23" ht="15" customHeight="1">
      <c r="A28" s="44">
        <v>41395</v>
      </c>
      <c r="B28" s="6">
        <v>2384866</v>
      </c>
      <c r="C28" s="6">
        <v>3229198</v>
      </c>
      <c r="D28" s="6">
        <v>5614064</v>
      </c>
      <c r="E28" s="681">
        <v>89.112268432172115</v>
      </c>
    </row>
    <row r="29" spans="1:23" ht="15" customHeight="1">
      <c r="A29" s="44">
        <v>41426</v>
      </c>
      <c r="B29" s="6">
        <v>2384726</v>
      </c>
      <c r="C29" s="6">
        <v>3252105</v>
      </c>
      <c r="D29" s="6">
        <v>5636831</v>
      </c>
      <c r="E29" s="681">
        <v>89.473649958174533</v>
      </c>
    </row>
    <row r="30" spans="1:23" ht="15" customHeight="1">
      <c r="A30" s="44">
        <v>41456</v>
      </c>
      <c r="B30" s="6">
        <v>2388565</v>
      </c>
      <c r="C30" s="6">
        <v>3253092</v>
      </c>
      <c r="D30" s="6">
        <v>5641657</v>
      </c>
      <c r="E30" s="681">
        <v>89.550253254370247</v>
      </c>
    </row>
    <row r="31" spans="1:23" ht="15" customHeight="1">
      <c r="A31" s="44">
        <v>41487</v>
      </c>
      <c r="B31" s="6">
        <v>2391194</v>
      </c>
      <c r="C31" s="6">
        <v>3269797</v>
      </c>
      <c r="D31" s="6">
        <v>5660991</v>
      </c>
      <c r="E31" s="681">
        <v>89.857142630385127</v>
      </c>
      <c r="H31" s="18">
        <v>2013</v>
      </c>
      <c r="I31" s="652">
        <v>2014</v>
      </c>
      <c r="J31" s="652">
        <v>2015</v>
      </c>
      <c r="K31" s="652">
        <v>2016</v>
      </c>
      <c r="L31" s="652">
        <v>2017</v>
      </c>
      <c r="M31" s="652">
        <v>2018</v>
      </c>
    </row>
    <row r="32" spans="1:23" ht="16.5" customHeight="1">
      <c r="A32" s="44">
        <v>41518</v>
      </c>
      <c r="B32" s="6">
        <v>2370794</v>
      </c>
      <c r="C32" s="6">
        <v>3234593</v>
      </c>
      <c r="D32" s="6">
        <v>5605387</v>
      </c>
      <c r="E32" s="681">
        <v>88.974538054822304</v>
      </c>
      <c r="G32" t="s">
        <v>315</v>
      </c>
      <c r="H32" s="654">
        <v>86.425073690593152</v>
      </c>
      <c r="I32" s="654">
        <v>87.813626309395914</v>
      </c>
      <c r="J32" s="654">
        <v>90.225406227313826</v>
      </c>
      <c r="K32" s="654">
        <v>90.935318094948371</v>
      </c>
      <c r="L32" s="654">
        <v>90.643037066630285</v>
      </c>
      <c r="M32" s="670">
        <f>E89</f>
        <v>93.327693942487173</v>
      </c>
      <c r="N32" s="343"/>
    </row>
    <row r="33" spans="1:23" ht="15" customHeight="1">
      <c r="A33" s="44">
        <v>41548</v>
      </c>
      <c r="B33" s="6">
        <v>2377273</v>
      </c>
      <c r="C33" s="6">
        <v>3260311</v>
      </c>
      <c r="D33" s="6">
        <v>5637584</v>
      </c>
      <c r="E33" s="681">
        <v>89.485602358098987</v>
      </c>
      <c r="G33" t="s">
        <v>316</v>
      </c>
      <c r="H33" s="654">
        <v>87.024423848291818</v>
      </c>
      <c r="I33" s="654">
        <v>88.112099279224694</v>
      </c>
      <c r="J33" s="654">
        <v>90.630096282715527</v>
      </c>
      <c r="K33" s="654">
        <v>90.272059511019151</v>
      </c>
      <c r="L33" s="654">
        <v>90.110565091988377</v>
      </c>
      <c r="M33" s="670">
        <v>92.828727415659458</v>
      </c>
    </row>
    <row r="34" spans="1:23" ht="15" customHeight="1">
      <c r="A34" s="44">
        <v>41579</v>
      </c>
      <c r="B34" s="6">
        <v>2375121</v>
      </c>
      <c r="C34" s="6">
        <v>3276277</v>
      </c>
      <c r="D34" s="6">
        <v>5651398</v>
      </c>
      <c r="E34" s="681">
        <v>89.704872547416741</v>
      </c>
      <c r="G34" t="s">
        <v>317</v>
      </c>
      <c r="H34" s="654">
        <v>87.840091809669545</v>
      </c>
      <c r="I34" s="654">
        <v>88.319652211650677</v>
      </c>
      <c r="J34" s="654">
        <v>90.630096282715527</v>
      </c>
      <c r="K34" s="654">
        <v>90.480327266533919</v>
      </c>
      <c r="L34" s="654">
        <v>91.069462241562917</v>
      </c>
      <c r="M34" s="670">
        <v>93.212674281837025</v>
      </c>
    </row>
    <row r="35" spans="1:23" ht="15" customHeight="1">
      <c r="A35" s="44">
        <v>41609</v>
      </c>
      <c r="B35" s="6">
        <v>2379472</v>
      </c>
      <c r="C35" s="6">
        <v>3281535</v>
      </c>
      <c r="D35" s="6">
        <v>5661007</v>
      </c>
      <c r="E35" s="681">
        <v>89.857396599042218</v>
      </c>
      <c r="G35" s="343" t="s">
        <v>318</v>
      </c>
      <c r="H35" s="654">
        <v>87.820567969155505</v>
      </c>
      <c r="I35" s="654">
        <v>88.896576615222131</v>
      </c>
      <c r="J35" s="654">
        <v>90.829436492950535</v>
      </c>
      <c r="K35" s="654">
        <v>90.704433165102174</v>
      </c>
      <c r="L35" s="654">
        <v>90.677272052305725</v>
      </c>
      <c r="M35" s="670">
        <v>93.224406406786386</v>
      </c>
    </row>
    <row r="36" spans="1:23" ht="15" customHeight="1">
      <c r="A36" s="44">
        <v>41640</v>
      </c>
      <c r="B36" s="6">
        <v>2393030</v>
      </c>
      <c r="C36" s="6">
        <v>3207839</v>
      </c>
      <c r="D36" s="6">
        <v>5600869</v>
      </c>
      <c r="E36" s="681">
        <v>87.813626309395914</v>
      </c>
      <c r="G36" s="343" t="s">
        <v>309</v>
      </c>
      <c r="H36" s="654">
        <v>89.112268432172115</v>
      </c>
      <c r="I36" s="654">
        <v>89.131096691006078</v>
      </c>
      <c r="J36" s="654">
        <v>91.102673528595872</v>
      </c>
      <c r="K36" s="654">
        <v>91.084074219221634</v>
      </c>
      <c r="L36" s="654">
        <v>90.094823652020125</v>
      </c>
      <c r="M36" s="670">
        <v>93.277641857830545</v>
      </c>
    </row>
    <row r="37" spans="1:23" ht="15" customHeight="1">
      <c r="A37" s="44">
        <v>41671</v>
      </c>
      <c r="B37" s="6">
        <v>2404339</v>
      </c>
      <c r="C37" s="6">
        <v>3215567</v>
      </c>
      <c r="D37" s="6">
        <v>5619906</v>
      </c>
      <c r="E37" s="681">
        <v>88.112099279224694</v>
      </c>
      <c r="G37" s="343" t="s">
        <v>311</v>
      </c>
      <c r="H37" s="654">
        <v>89.473649958174533</v>
      </c>
      <c r="I37" s="654">
        <v>89.487298161906963</v>
      </c>
      <c r="J37" s="654">
        <v>91.608443165349058</v>
      </c>
      <c r="K37" s="654">
        <v>91.705281385652356</v>
      </c>
      <c r="L37" s="654">
        <v>90.787371403322908</v>
      </c>
      <c r="M37" s="670">
        <f>E89</f>
        <v>93.327693942487173</v>
      </c>
    </row>
    <row r="38" spans="1:23" ht="15" customHeight="1">
      <c r="A38" s="44">
        <v>41699</v>
      </c>
      <c r="B38" s="6">
        <v>2403132</v>
      </c>
      <c r="C38" s="6">
        <v>3230012</v>
      </c>
      <c r="D38" s="6">
        <v>5633144</v>
      </c>
      <c r="E38" s="681">
        <v>88.319652211650677</v>
      </c>
      <c r="G38" s="343" t="s">
        <v>319</v>
      </c>
      <c r="H38" s="654">
        <v>89.550253254370247</v>
      </c>
      <c r="I38" s="654">
        <v>90.265033712064906</v>
      </c>
      <c r="J38" s="654">
        <v>91.951240176454036</v>
      </c>
      <c r="K38" s="654">
        <v>91.749444555557986</v>
      </c>
      <c r="L38" s="654">
        <v>91.3273436221764</v>
      </c>
    </row>
    <row r="39" spans="1:23" ht="15" customHeight="1">
      <c r="A39" s="44">
        <v>41730</v>
      </c>
      <c r="B39" s="6">
        <v>2397399</v>
      </c>
      <c r="C39" s="6">
        <v>3272542</v>
      </c>
      <c r="D39" s="6">
        <v>5669941</v>
      </c>
      <c r="E39" s="681">
        <v>88.896576615222131</v>
      </c>
      <c r="G39" s="343" t="s">
        <v>320</v>
      </c>
      <c r="H39" s="654">
        <v>89.857142630385127</v>
      </c>
      <c r="I39" s="654">
        <v>90.935229938797121</v>
      </c>
      <c r="J39" s="654">
        <v>92.078216947511265</v>
      </c>
      <c r="K39" s="654">
        <v>91.552806740836118</v>
      </c>
      <c r="L39" s="654">
        <v>92.514983098744054</v>
      </c>
    </row>
    <row r="40" spans="1:23" ht="15" customHeight="1">
      <c r="A40" s="44">
        <v>41760</v>
      </c>
      <c r="B40" s="6">
        <v>2399700</v>
      </c>
      <c r="C40" s="6">
        <v>3285199</v>
      </c>
      <c r="D40" s="6">
        <v>5684899</v>
      </c>
      <c r="E40" s="681">
        <v>89.131096691006078</v>
      </c>
      <c r="G40" s="343" t="s">
        <v>321</v>
      </c>
      <c r="H40" s="654">
        <v>88.974538054822304</v>
      </c>
      <c r="I40" s="654">
        <v>91.425498876473554</v>
      </c>
      <c r="J40" s="654">
        <v>92.414833947436449</v>
      </c>
      <c r="K40" s="654">
        <v>92.174702522182201</v>
      </c>
      <c r="L40" s="654">
        <v>93.313517163915733</v>
      </c>
    </row>
    <row r="41" spans="1:23" ht="15" customHeight="1">
      <c r="A41" s="44">
        <v>41791</v>
      </c>
      <c r="B41" s="6">
        <v>2383724</v>
      </c>
      <c r="C41" s="6">
        <v>3323894</v>
      </c>
      <c r="D41" s="6">
        <v>5707618</v>
      </c>
      <c r="E41" s="681">
        <v>89.487298161906963</v>
      </c>
      <c r="G41" s="343" t="s">
        <v>322</v>
      </c>
      <c r="H41" s="654">
        <v>89.485602358098987</v>
      </c>
      <c r="I41" s="654">
        <v>91.685104667009085</v>
      </c>
      <c r="J41" s="654">
        <v>92.605004817775637</v>
      </c>
      <c r="K41" s="654">
        <v>92.68130886414194</v>
      </c>
      <c r="L41" s="654">
        <v>93.672924027667435</v>
      </c>
    </row>
    <row r="42" spans="1:23" ht="15" customHeight="1">
      <c r="A42" s="44">
        <v>41821</v>
      </c>
      <c r="B42" s="6">
        <v>2383616</v>
      </c>
      <c r="C42" s="6">
        <v>3373607</v>
      </c>
      <c r="D42" s="6">
        <v>5757223</v>
      </c>
      <c r="E42" s="681">
        <v>90.265033712064906</v>
      </c>
      <c r="G42" s="343" t="s">
        <v>323</v>
      </c>
      <c r="H42" s="654">
        <v>89.704872547416741</v>
      </c>
      <c r="I42" s="654">
        <v>92.034627066357359</v>
      </c>
      <c r="J42" s="654">
        <v>92.361026030547848</v>
      </c>
      <c r="K42" s="654">
        <v>92.536592614038824</v>
      </c>
      <c r="L42" s="654">
        <f>E82</f>
        <v>93.896993823488401</v>
      </c>
    </row>
    <row r="43" spans="1:23" ht="15" customHeight="1">
      <c r="A43" s="44">
        <v>41852</v>
      </c>
      <c r="B43" s="6">
        <v>2354064</v>
      </c>
      <c r="C43" s="6">
        <v>3445905</v>
      </c>
      <c r="D43" s="6">
        <v>5799969</v>
      </c>
      <c r="E43" s="681">
        <v>90.935229938797121</v>
      </c>
      <c r="G43" s="343" t="s">
        <v>324</v>
      </c>
      <c r="H43" s="654">
        <v>89.857396599042218</v>
      </c>
      <c r="I43" s="654">
        <v>92.054413423867672</v>
      </c>
      <c r="J43" s="654">
        <v>92.707865605356872</v>
      </c>
      <c r="K43" s="654">
        <v>92.618201132786837</v>
      </c>
      <c r="L43" s="654">
        <v>94.1</v>
      </c>
    </row>
    <row r="44" spans="1:23" s="204" customFormat="1" ht="15" customHeight="1">
      <c r="A44" s="44">
        <v>41883</v>
      </c>
      <c r="B44" s="6">
        <v>2374062</v>
      </c>
      <c r="C44" s="6">
        <v>3457177</v>
      </c>
      <c r="D44" s="6">
        <v>5831239</v>
      </c>
      <c r="E44" s="681">
        <v>91.425498876473554</v>
      </c>
      <c r="G44" s="343"/>
      <c r="V44" s="9"/>
      <c r="W44" s="9"/>
    </row>
    <row r="45" spans="1:23">
      <c r="A45" s="44">
        <v>41913</v>
      </c>
      <c r="B45" s="6">
        <v>2352678</v>
      </c>
      <c r="C45" s="6">
        <v>3495119</v>
      </c>
      <c r="D45" s="6">
        <v>5847797</v>
      </c>
      <c r="E45" s="681">
        <v>91.685104667009085</v>
      </c>
    </row>
    <row r="46" spans="1:23">
      <c r="A46" s="44">
        <v>41944</v>
      </c>
      <c r="B46" s="6">
        <v>2379534</v>
      </c>
      <c r="C46" s="6">
        <v>3490556</v>
      </c>
      <c r="D46" s="6">
        <v>5870090</v>
      </c>
      <c r="E46" s="681">
        <v>92.034627066357359</v>
      </c>
    </row>
    <row r="47" spans="1:23">
      <c r="A47" s="44">
        <v>41974</v>
      </c>
      <c r="B47" s="6">
        <v>2410996</v>
      </c>
      <c r="C47" s="6">
        <v>3460356</v>
      </c>
      <c r="D47" s="6">
        <v>5871352</v>
      </c>
      <c r="E47" s="681">
        <v>92.054413423867672</v>
      </c>
    </row>
    <row r="48" spans="1:23">
      <c r="A48" s="44">
        <v>42005</v>
      </c>
      <c r="B48" s="6">
        <v>2424485</v>
      </c>
      <c r="C48" s="6">
        <v>3400737</v>
      </c>
      <c r="D48" s="6">
        <v>5825222</v>
      </c>
      <c r="E48" s="681">
        <v>90.225406227313826</v>
      </c>
    </row>
    <row r="49" spans="1:23" s="263" customFormat="1">
      <c r="A49" s="44">
        <v>42036</v>
      </c>
      <c r="B49" s="6">
        <v>2453108</v>
      </c>
      <c r="C49" s="6">
        <v>3398242</v>
      </c>
      <c r="D49" s="6">
        <v>5851350</v>
      </c>
      <c r="E49" s="681">
        <v>90.630096282715527</v>
      </c>
      <c r="V49" s="9"/>
      <c r="W49" s="9"/>
    </row>
    <row r="50" spans="1:23">
      <c r="A50" s="44">
        <v>42064</v>
      </c>
      <c r="B50" s="6">
        <v>2453108</v>
      </c>
      <c r="C50" s="6">
        <v>3398242</v>
      </c>
      <c r="D50" s="6">
        <v>5851350</v>
      </c>
      <c r="E50" s="681">
        <v>90.630096282715527</v>
      </c>
    </row>
    <row r="51" spans="1:23">
      <c r="A51" s="44">
        <v>42095</v>
      </c>
      <c r="B51" s="6">
        <v>2440439</v>
      </c>
      <c r="C51" s="6">
        <v>3423781</v>
      </c>
      <c r="D51" s="6">
        <v>5864220</v>
      </c>
      <c r="E51" s="681">
        <v>90.829436492950535</v>
      </c>
    </row>
    <row r="52" spans="1:23" s="343" customFormat="1">
      <c r="A52" s="44">
        <v>42125</v>
      </c>
      <c r="B52" s="6">
        <v>2446396</v>
      </c>
      <c r="C52" s="6">
        <v>3435465</v>
      </c>
      <c r="D52" s="6">
        <v>5881861</v>
      </c>
      <c r="E52" s="681">
        <v>91.102673528595872</v>
      </c>
      <c r="V52" s="9"/>
      <c r="W52" s="9"/>
    </row>
    <row r="53" spans="1:23" s="343" customFormat="1">
      <c r="A53" s="44">
        <v>42156</v>
      </c>
      <c r="B53" s="6">
        <v>2441341</v>
      </c>
      <c r="C53" s="6">
        <v>3473174</v>
      </c>
      <c r="D53" s="6">
        <v>5914515</v>
      </c>
      <c r="E53" s="681">
        <v>91.608443165349058</v>
      </c>
      <c r="V53" s="9"/>
      <c r="W53" s="9"/>
    </row>
    <row r="54" spans="1:23">
      <c r="A54" s="44">
        <v>42186</v>
      </c>
      <c r="B54" s="6">
        <v>2405947</v>
      </c>
      <c r="C54" s="6">
        <v>3530700</v>
      </c>
      <c r="D54" s="6">
        <v>5936647</v>
      </c>
      <c r="E54" s="681">
        <v>91.951240176454036</v>
      </c>
    </row>
    <row r="55" spans="1:23">
      <c r="A55" s="44">
        <v>42217</v>
      </c>
      <c r="B55" s="6">
        <v>2385176</v>
      </c>
      <c r="C55" s="6">
        <v>3559669</v>
      </c>
      <c r="D55" s="6">
        <v>5944845</v>
      </c>
      <c r="E55" s="681">
        <v>92.078216947511265</v>
      </c>
    </row>
    <row r="56" spans="1:23">
      <c r="A56" s="44">
        <v>42248</v>
      </c>
      <c r="B56" s="6">
        <v>2386158</v>
      </c>
      <c r="C56" s="6">
        <v>3580420</v>
      </c>
      <c r="D56" s="6">
        <v>5966578</v>
      </c>
      <c r="E56" s="681">
        <v>92.414833947436449</v>
      </c>
    </row>
    <row r="57" spans="1:23">
      <c r="A57" s="44">
        <v>42278</v>
      </c>
      <c r="B57" s="6">
        <v>2385322</v>
      </c>
      <c r="C57" s="6">
        <v>3593534</v>
      </c>
      <c r="D57" s="6">
        <v>5978856</v>
      </c>
      <c r="E57" s="681">
        <v>92.605004817775637</v>
      </c>
    </row>
    <row r="58" spans="1:23" s="343" customFormat="1">
      <c r="A58" s="44">
        <v>42309</v>
      </c>
      <c r="B58" s="6">
        <v>2386257</v>
      </c>
      <c r="C58" s="6">
        <v>3576847</v>
      </c>
      <c r="D58" s="6">
        <v>5963104</v>
      </c>
      <c r="E58" s="681">
        <v>92.361026030547848</v>
      </c>
      <c r="V58" s="9"/>
      <c r="W58" s="9"/>
    </row>
    <row r="59" spans="1:23" s="343" customFormat="1">
      <c r="A59" s="44">
        <v>42339</v>
      </c>
      <c r="B59" s="6">
        <v>2398192</v>
      </c>
      <c r="C59" s="6">
        <v>3587305</v>
      </c>
      <c r="D59" s="6">
        <v>5985497</v>
      </c>
      <c r="E59" s="681">
        <v>92.707865605356872</v>
      </c>
      <c r="V59" s="9"/>
      <c r="W59" s="9"/>
    </row>
    <row r="60" spans="1:23" s="343" customFormat="1">
      <c r="A60" s="44">
        <v>42370</v>
      </c>
      <c r="B60" s="6">
        <v>2400310</v>
      </c>
      <c r="C60" s="6">
        <v>3542183</v>
      </c>
      <c r="D60" s="6">
        <v>5942493</v>
      </c>
      <c r="E60" s="681">
        <v>90.935318094948371</v>
      </c>
      <c r="V60" s="9"/>
      <c r="W60" s="9"/>
    </row>
    <row r="61" spans="1:23">
      <c r="A61" s="44">
        <v>42401</v>
      </c>
      <c r="B61" s="6">
        <v>2386642</v>
      </c>
      <c r="C61" s="6">
        <v>3512508</v>
      </c>
      <c r="D61" s="6">
        <v>5899150</v>
      </c>
      <c r="E61" s="681">
        <v>90.272059511019151</v>
      </c>
    </row>
    <row r="62" spans="1:23" s="343" customFormat="1">
      <c r="A62" s="44">
        <v>42430</v>
      </c>
      <c r="B62" s="6">
        <v>2350320</v>
      </c>
      <c r="C62" s="6">
        <v>3562440</v>
      </c>
      <c r="D62" s="6">
        <v>5912760</v>
      </c>
      <c r="E62" s="681">
        <v>90.480327266533919</v>
      </c>
      <c r="V62" s="9"/>
      <c r="W62" s="9"/>
    </row>
    <row r="63" spans="1:23" s="343" customFormat="1">
      <c r="A63" s="44">
        <v>42461</v>
      </c>
      <c r="B63" s="6">
        <v>2320500</v>
      </c>
      <c r="C63" s="6">
        <v>3606905</v>
      </c>
      <c r="D63" s="6">
        <v>5927405</v>
      </c>
      <c r="E63" s="681">
        <v>90.704433165102174</v>
      </c>
      <c r="V63" s="9"/>
      <c r="W63" s="9"/>
    </row>
    <row r="64" spans="1:23">
      <c r="A64" s="44">
        <v>42491</v>
      </c>
      <c r="B64" s="6">
        <v>2322021</v>
      </c>
      <c r="C64" s="6">
        <v>3630193</v>
      </c>
      <c r="D64" s="6">
        <v>5952214</v>
      </c>
      <c r="E64" s="681">
        <v>91.084074219221634</v>
      </c>
    </row>
    <row r="65" spans="1:23" s="343" customFormat="1">
      <c r="A65" s="44">
        <v>42522</v>
      </c>
      <c r="B65" s="6">
        <v>2296492</v>
      </c>
      <c r="C65" s="6">
        <v>3696317</v>
      </c>
      <c r="D65" s="6">
        <v>5992809</v>
      </c>
      <c r="E65" s="681">
        <v>91.705281385652356</v>
      </c>
      <c r="V65" s="9"/>
      <c r="W65" s="9"/>
    </row>
    <row r="66" spans="1:23" s="343" customFormat="1">
      <c r="A66" s="44">
        <v>42552</v>
      </c>
      <c r="B66" s="6">
        <v>2276078</v>
      </c>
      <c r="C66" s="6">
        <v>3719617</v>
      </c>
      <c r="D66" s="6">
        <v>5995695</v>
      </c>
      <c r="E66" s="681">
        <v>91.749444555557986</v>
      </c>
      <c r="V66" s="9"/>
      <c r="W66" s="9"/>
    </row>
    <row r="67" spans="1:23">
      <c r="A67" s="44">
        <v>42583</v>
      </c>
      <c r="B67" s="6">
        <v>2278197</v>
      </c>
      <c r="C67" s="6">
        <v>3704648</v>
      </c>
      <c r="D67" s="6">
        <v>5982845</v>
      </c>
      <c r="E67" s="681">
        <v>91.552806740836118</v>
      </c>
    </row>
    <row r="68" spans="1:23">
      <c r="A68" s="44">
        <v>42614</v>
      </c>
      <c r="B68" s="6">
        <v>2277575</v>
      </c>
      <c r="C68" s="6">
        <v>3745910</v>
      </c>
      <c r="D68" s="6">
        <v>6023485</v>
      </c>
      <c r="E68" s="681">
        <v>92.174702522182201</v>
      </c>
    </row>
    <row r="69" spans="1:23">
      <c r="A69" s="44">
        <v>42644</v>
      </c>
      <c r="B69" s="6">
        <v>2263110</v>
      </c>
      <c r="C69" s="6">
        <v>3793481</v>
      </c>
      <c r="D69" s="6">
        <v>6056591</v>
      </c>
      <c r="E69" s="681">
        <v>92.68130886414194</v>
      </c>
    </row>
    <row r="70" spans="1:23">
      <c r="A70" s="44">
        <v>42675</v>
      </c>
      <c r="B70" s="6">
        <v>2253831</v>
      </c>
      <c r="C70" s="6">
        <v>3793303</v>
      </c>
      <c r="D70" s="6">
        <v>6047134</v>
      </c>
      <c r="E70" s="681">
        <v>92.536592614038824</v>
      </c>
    </row>
    <row r="71" spans="1:23">
      <c r="A71" s="44">
        <v>42705</v>
      </c>
      <c r="B71" s="6">
        <v>2241894</v>
      </c>
      <c r="C71" s="6">
        <v>3810573</v>
      </c>
      <c r="D71" s="6">
        <v>6052467</v>
      </c>
      <c r="E71" s="681">
        <v>92.618201132786837</v>
      </c>
    </row>
    <row r="72" spans="1:23">
      <c r="A72" s="44">
        <v>42736</v>
      </c>
      <c r="B72" s="6">
        <v>2232694</v>
      </c>
      <c r="C72" s="6">
        <v>3761637</v>
      </c>
      <c r="D72" s="6">
        <v>5994331</v>
      </c>
      <c r="E72" s="681">
        <v>90.643037066630285</v>
      </c>
    </row>
    <row r="73" spans="1:23">
      <c r="A73" s="44">
        <v>42767</v>
      </c>
      <c r="B73" s="6">
        <v>2233776</v>
      </c>
      <c r="C73" s="6">
        <v>3725342</v>
      </c>
      <c r="D73" s="6">
        <v>5959118</v>
      </c>
      <c r="E73" s="681">
        <v>90.110565091988377</v>
      </c>
    </row>
    <row r="74" spans="1:23">
      <c r="A74" s="44">
        <v>42795</v>
      </c>
      <c r="B74" s="6">
        <f>'[17]1.COBERTURA  DANE'!D5</f>
        <v>2225416</v>
      </c>
      <c r="C74" s="6">
        <f>'[17]1.COBERTURA  DANE'!F5 + '[17]1.COBERTURA  DANE'!H5</f>
        <v>3797115</v>
      </c>
      <c r="D74" s="6">
        <f>B74+C74</f>
        <v>6022531</v>
      </c>
      <c r="E74" s="681">
        <f>'[17]1.COBERTURA  DANE'!O5*100</f>
        <v>91.069462241562917</v>
      </c>
    </row>
    <row r="75" spans="1:23">
      <c r="A75" s="44">
        <v>42826</v>
      </c>
      <c r="B75" s="6">
        <v>2220016</v>
      </c>
      <c r="C75" s="6">
        <v>3776579</v>
      </c>
      <c r="D75" s="6">
        <v>5996595</v>
      </c>
      <c r="E75" s="681">
        <v>90.677272052305725</v>
      </c>
    </row>
    <row r="76" spans="1:23">
      <c r="A76" s="44">
        <v>42856</v>
      </c>
      <c r="B76" s="6">
        <v>2222102</v>
      </c>
      <c r="C76" s="6">
        <v>3735975</v>
      </c>
      <c r="D76" s="6">
        <v>5958077</v>
      </c>
      <c r="E76" s="681">
        <v>90.094823652020125</v>
      </c>
    </row>
    <row r="77" spans="1:23">
      <c r="A77" s="44">
        <v>42887</v>
      </c>
      <c r="B77" s="6">
        <v>2254060</v>
      </c>
      <c r="C77" s="6">
        <v>3749816</v>
      </c>
      <c r="D77" s="6">
        <v>6003876</v>
      </c>
      <c r="E77" s="681">
        <v>90.787371403322908</v>
      </c>
    </row>
    <row r="78" spans="1:23">
      <c r="A78" s="44">
        <v>42917</v>
      </c>
      <c r="B78" s="6">
        <v>2279330</v>
      </c>
      <c r="C78" s="6">
        <v>3760255</v>
      </c>
      <c r="D78" s="6">
        <v>6039585</v>
      </c>
      <c r="E78" s="681">
        <v>91.3273436221764</v>
      </c>
    </row>
    <row r="79" spans="1:23">
      <c r="A79" s="44">
        <v>42948</v>
      </c>
      <c r="B79" s="6">
        <v>2285762</v>
      </c>
      <c r="C79" s="6">
        <v>3832363</v>
      </c>
      <c r="D79" s="6">
        <v>6118125</v>
      </c>
      <c r="E79" s="681">
        <v>92.514983098744054</v>
      </c>
    </row>
    <row r="80" spans="1:23" s="343" customFormat="1">
      <c r="A80" s="44">
        <v>42979</v>
      </c>
      <c r="B80" s="6">
        <v>2300364</v>
      </c>
      <c r="C80" s="6">
        <v>3870569</v>
      </c>
      <c r="D80" s="6">
        <v>6170933</v>
      </c>
      <c r="E80" s="681">
        <v>93.313517163915733</v>
      </c>
      <c r="V80" s="9"/>
      <c r="W80" s="9"/>
    </row>
    <row r="81" spans="1:23">
      <c r="A81" s="44">
        <v>43009</v>
      </c>
      <c r="B81" s="6">
        <v>2317897</v>
      </c>
      <c r="C81" s="6">
        <v>3876804</v>
      </c>
      <c r="D81" s="6">
        <v>6194701</v>
      </c>
      <c r="E81" s="681">
        <v>93.672924027667435</v>
      </c>
    </row>
    <row r="82" spans="1:23">
      <c r="A82" s="44">
        <v>43040</v>
      </c>
      <c r="B82" s="6">
        <v>2329926</v>
      </c>
      <c r="C82" s="6">
        <v>3879593</v>
      </c>
      <c r="D82" s="6">
        <v>6209519</v>
      </c>
      <c r="E82" s="681">
        <v>93.896993823488401</v>
      </c>
    </row>
    <row r="83" spans="1:23">
      <c r="A83" s="44">
        <v>43070</v>
      </c>
      <c r="B83" s="6">
        <v>2336079</v>
      </c>
      <c r="C83" s="6">
        <v>3887363</v>
      </c>
      <c r="D83" s="6">
        <v>6223442</v>
      </c>
      <c r="E83" s="681">
        <v>94.1</v>
      </c>
    </row>
    <row r="84" spans="1:23">
      <c r="A84" s="44">
        <v>43101</v>
      </c>
      <c r="B84" s="6">
        <v>2340997</v>
      </c>
      <c r="C84" s="6">
        <v>3868535</v>
      </c>
      <c r="D84" s="6">
        <v>6209532</v>
      </c>
      <c r="E84" s="681">
        <v>92.803828409079017</v>
      </c>
    </row>
    <row r="85" spans="1:23" s="343" customFormat="1">
      <c r="A85" s="44">
        <v>43132</v>
      </c>
      <c r="B85" s="6">
        <v>2344891</v>
      </c>
      <c r="C85" s="6">
        <v>3866307</v>
      </c>
      <c r="D85" s="6">
        <v>6211198</v>
      </c>
      <c r="E85" s="681">
        <v>92.828727415659458</v>
      </c>
      <c r="V85" s="9"/>
      <c r="W85" s="9"/>
    </row>
    <row r="86" spans="1:23" s="343" customFormat="1">
      <c r="A86" s="44">
        <v>43160</v>
      </c>
      <c r="B86" s="6">
        <v>2338251</v>
      </c>
      <c r="C86" s="6">
        <v>3898637</v>
      </c>
      <c r="D86" s="6">
        <v>6236888</v>
      </c>
      <c r="E86" s="681">
        <v>93.212674281837025</v>
      </c>
      <c r="V86" s="9"/>
      <c r="W86" s="9"/>
    </row>
    <row r="87" spans="1:23" s="343" customFormat="1">
      <c r="A87" s="44">
        <v>43191</v>
      </c>
      <c r="B87" s="6">
        <v>2334826</v>
      </c>
      <c r="C87" s="6">
        <v>3902847</v>
      </c>
      <c r="D87" s="6">
        <v>6237673</v>
      </c>
      <c r="E87" s="681">
        <v>93.224406406786386</v>
      </c>
      <c r="V87" s="9"/>
      <c r="W87" s="9"/>
    </row>
    <row r="88" spans="1:23">
      <c r="A88" s="44">
        <v>43221</v>
      </c>
      <c r="B88" s="6">
        <v>2336036</v>
      </c>
      <c r="C88" s="6">
        <v>3905199</v>
      </c>
      <c r="D88" s="6">
        <v>6241235</v>
      </c>
      <c r="E88" s="681">
        <v>93.277641857830545</v>
      </c>
    </row>
    <row r="89" spans="1:23">
      <c r="A89" s="44">
        <v>43252</v>
      </c>
      <c r="B89" s="6">
        <f>'1.COBERTURA  DANE'!D5</f>
        <v>2330983</v>
      </c>
      <c r="C89" s="6">
        <f>'1.COBERTURA  DANE'!F5+'1.COBERTURA  DANE'!H5+'1.COBERTURA  DANE'!J5</f>
        <v>3913601</v>
      </c>
      <c r="D89" s="6">
        <f>B89+C89</f>
        <v>6244584</v>
      </c>
      <c r="E89" s="681">
        <f>'1.COBERTURA  DANE'!M5*100</f>
        <v>93.327693942487173</v>
      </c>
    </row>
  </sheetData>
  <mergeCells count="1">
    <mergeCell ref="A10:E10"/>
  </mergeCells>
  <pageMargins left="0.7" right="0.7" top="0.75" bottom="0.75" header="0.3" footer="0.3"/>
  <pageSetup orientation="portrait" horizontalDpi="4294967295" verticalDpi="4294967295" r:id="rId1"/>
  <ignoredErrors>
    <ignoredError sqref="D12:D24" formulaRange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00"/>
  </sheetPr>
  <dimension ref="A1:BF529"/>
  <sheetViews>
    <sheetView zoomScaleNormal="100" workbookViewId="0">
      <selection activeCell="AI15" sqref="AI15"/>
    </sheetView>
  </sheetViews>
  <sheetFormatPr baseColWidth="10" defaultRowHeight="12.75"/>
  <cols>
    <col min="1" max="1" width="9.7109375" style="18" customWidth="1"/>
    <col min="2" max="2" width="20.140625" style="133" customWidth="1"/>
    <col min="3" max="3" width="7.5703125" style="133" customWidth="1"/>
    <col min="4" max="4" width="6.85546875" style="133" customWidth="1"/>
    <col min="5" max="5" width="9.140625" style="133" customWidth="1"/>
    <col min="6" max="6" width="6.85546875" style="133" customWidth="1"/>
    <col min="7" max="7" width="7.5703125" style="133" customWidth="1"/>
    <col min="8" max="8" width="6.85546875" style="133" customWidth="1"/>
    <col min="9" max="9" width="6.5703125" style="133" customWidth="1"/>
    <col min="10" max="10" width="6.85546875" style="133" customWidth="1"/>
    <col min="11" max="11" width="13.28515625" style="133" bestFit="1" customWidth="1"/>
    <col min="12" max="12" width="6.85546875" style="133" bestFit="1" customWidth="1"/>
    <col min="13" max="13" width="13" style="133" bestFit="1" customWidth="1"/>
    <col min="14" max="14" width="6.85546875" style="133" bestFit="1" customWidth="1"/>
    <col min="15" max="15" width="13.28515625" style="133" bestFit="1" customWidth="1"/>
    <col min="16" max="16" width="6.85546875" style="133" bestFit="1" customWidth="1"/>
    <col min="17" max="17" width="13" style="133" bestFit="1" customWidth="1"/>
    <col min="18" max="18" width="6.85546875" style="133" bestFit="1" customWidth="1"/>
    <col min="19" max="19" width="11" style="133" bestFit="1" customWidth="1"/>
    <col min="20" max="20" width="6.85546875" style="133" bestFit="1" customWidth="1"/>
    <col min="21" max="21" width="9.5703125" style="133" bestFit="1" customWidth="1"/>
    <col min="22" max="22" width="6.28515625" style="133" customWidth="1"/>
    <col min="23" max="23" width="11" style="133" bestFit="1" customWidth="1"/>
    <col min="24" max="24" width="6.85546875" style="133" bestFit="1" customWidth="1"/>
    <col min="25" max="25" width="9.5703125" style="133" bestFit="1" customWidth="1"/>
    <col min="26" max="26" width="6.28515625" style="133" customWidth="1"/>
    <col min="27" max="27" width="13.28515625" style="133" customWidth="1"/>
    <col min="28" max="28" width="6.85546875" style="133" customWidth="1"/>
    <col min="29" max="29" width="13" style="133" customWidth="1"/>
    <col min="30" max="30" width="6.85546875" style="133" customWidth="1"/>
    <col min="31" max="31" width="13" style="133" customWidth="1"/>
    <col min="32" max="32" width="6.85546875" style="133" customWidth="1"/>
    <col min="33" max="34" width="15.85546875" style="133" customWidth="1"/>
    <col min="35" max="35" width="11.42578125" style="133"/>
    <col min="36" max="58" width="11.42578125" style="133" hidden="1" customWidth="1"/>
    <col min="59" max="59" width="11.42578125" style="133" customWidth="1"/>
    <col min="60" max="277" width="11.42578125" style="133"/>
    <col min="278" max="278" width="20.140625" style="133" customWidth="1"/>
    <col min="279" max="279" width="7.5703125" style="133" bestFit="1" customWidth="1"/>
    <col min="280" max="280" width="9.140625" style="133" bestFit="1" customWidth="1"/>
    <col min="281" max="282" width="7.5703125" style="133" bestFit="1" customWidth="1"/>
    <col min="283" max="283" width="12.140625" style="133" bestFit="1" customWidth="1"/>
    <col min="284" max="284" width="10.5703125" style="133" bestFit="1" customWidth="1"/>
    <col min="285" max="285" width="9.140625" style="133" bestFit="1" customWidth="1"/>
    <col min="286" max="286" width="7.5703125" style="133" bestFit="1" customWidth="1"/>
    <col min="287" max="287" width="11.5703125" style="133" customWidth="1"/>
    <col min="288" max="533" width="11.42578125" style="133"/>
    <col min="534" max="534" width="20.140625" style="133" customWidth="1"/>
    <col min="535" max="535" width="7.5703125" style="133" bestFit="1" customWidth="1"/>
    <col min="536" max="536" width="9.140625" style="133" bestFit="1" customWidth="1"/>
    <col min="537" max="538" width="7.5703125" style="133" bestFit="1" customWidth="1"/>
    <col min="539" max="539" width="12.140625" style="133" bestFit="1" customWidth="1"/>
    <col min="540" max="540" width="10.5703125" style="133" bestFit="1" customWidth="1"/>
    <col min="541" max="541" width="9.140625" style="133" bestFit="1" customWidth="1"/>
    <col min="542" max="542" width="7.5703125" style="133" bestFit="1" customWidth="1"/>
    <col min="543" max="543" width="11.5703125" style="133" customWidth="1"/>
    <col min="544" max="789" width="11.42578125" style="133"/>
    <col min="790" max="790" width="20.140625" style="133" customWidth="1"/>
    <col min="791" max="791" width="7.5703125" style="133" bestFit="1" customWidth="1"/>
    <col min="792" max="792" width="9.140625" style="133" bestFit="1" customWidth="1"/>
    <col min="793" max="794" width="7.5703125" style="133" bestFit="1" customWidth="1"/>
    <col min="795" max="795" width="12.140625" style="133" bestFit="1" customWidth="1"/>
    <col min="796" max="796" width="10.5703125" style="133" bestFit="1" customWidth="1"/>
    <col min="797" max="797" width="9.140625" style="133" bestFit="1" customWidth="1"/>
    <col min="798" max="798" width="7.5703125" style="133" bestFit="1" customWidth="1"/>
    <col min="799" max="799" width="11.5703125" style="133" customWidth="1"/>
    <col min="800" max="1045" width="11.42578125" style="133"/>
    <col min="1046" max="1046" width="20.140625" style="133" customWidth="1"/>
    <col min="1047" max="1047" width="7.5703125" style="133" bestFit="1" customWidth="1"/>
    <col min="1048" max="1048" width="9.140625" style="133" bestFit="1" customWidth="1"/>
    <col min="1049" max="1050" width="7.5703125" style="133" bestFit="1" customWidth="1"/>
    <col min="1051" max="1051" width="12.140625" style="133" bestFit="1" customWidth="1"/>
    <col min="1052" max="1052" width="10.5703125" style="133" bestFit="1" customWidth="1"/>
    <col min="1053" max="1053" width="9.140625" style="133" bestFit="1" customWidth="1"/>
    <col min="1054" max="1054" width="7.5703125" style="133" bestFit="1" customWidth="1"/>
    <col min="1055" max="1055" width="11.5703125" style="133" customWidth="1"/>
    <col min="1056" max="1301" width="11.42578125" style="133"/>
    <col min="1302" max="1302" width="20.140625" style="133" customWidth="1"/>
    <col min="1303" max="1303" width="7.5703125" style="133" bestFit="1" customWidth="1"/>
    <col min="1304" max="1304" width="9.140625" style="133" bestFit="1" customWidth="1"/>
    <col min="1305" max="1306" width="7.5703125" style="133" bestFit="1" customWidth="1"/>
    <col min="1307" max="1307" width="12.140625" style="133" bestFit="1" customWidth="1"/>
    <col min="1308" max="1308" width="10.5703125" style="133" bestFit="1" customWidth="1"/>
    <col min="1309" max="1309" width="9.140625" style="133" bestFit="1" customWidth="1"/>
    <col min="1310" max="1310" width="7.5703125" style="133" bestFit="1" customWidth="1"/>
    <col min="1311" max="1311" width="11.5703125" style="133" customWidth="1"/>
    <col min="1312" max="1557" width="11.42578125" style="133"/>
    <col min="1558" max="1558" width="20.140625" style="133" customWidth="1"/>
    <col min="1559" max="1559" width="7.5703125" style="133" bestFit="1" customWidth="1"/>
    <col min="1560" max="1560" width="9.140625" style="133" bestFit="1" customWidth="1"/>
    <col min="1561" max="1562" width="7.5703125" style="133" bestFit="1" customWidth="1"/>
    <col min="1563" max="1563" width="12.140625" style="133" bestFit="1" customWidth="1"/>
    <col min="1564" max="1564" width="10.5703125" style="133" bestFit="1" customWidth="1"/>
    <col min="1565" max="1565" width="9.140625" style="133" bestFit="1" customWidth="1"/>
    <col min="1566" max="1566" width="7.5703125" style="133" bestFit="1" customWidth="1"/>
    <col min="1567" max="1567" width="11.5703125" style="133" customWidth="1"/>
    <col min="1568" max="1813" width="11.42578125" style="133"/>
    <col min="1814" max="1814" width="20.140625" style="133" customWidth="1"/>
    <col min="1815" max="1815" width="7.5703125" style="133" bestFit="1" customWidth="1"/>
    <col min="1816" max="1816" width="9.140625" style="133" bestFit="1" customWidth="1"/>
    <col min="1817" max="1818" width="7.5703125" style="133" bestFit="1" customWidth="1"/>
    <col min="1819" max="1819" width="12.140625" style="133" bestFit="1" customWidth="1"/>
    <col min="1820" max="1820" width="10.5703125" style="133" bestFit="1" customWidth="1"/>
    <col min="1821" max="1821" width="9.140625" style="133" bestFit="1" customWidth="1"/>
    <col min="1822" max="1822" width="7.5703125" style="133" bestFit="1" customWidth="1"/>
    <col min="1823" max="1823" width="11.5703125" style="133" customWidth="1"/>
    <col min="1824" max="2069" width="11.42578125" style="133"/>
    <col min="2070" max="2070" width="20.140625" style="133" customWidth="1"/>
    <col min="2071" max="2071" width="7.5703125" style="133" bestFit="1" customWidth="1"/>
    <col min="2072" max="2072" width="9.140625" style="133" bestFit="1" customWidth="1"/>
    <col min="2073" max="2074" width="7.5703125" style="133" bestFit="1" customWidth="1"/>
    <col min="2075" max="2075" width="12.140625" style="133" bestFit="1" customWidth="1"/>
    <col min="2076" max="2076" width="10.5703125" style="133" bestFit="1" customWidth="1"/>
    <col min="2077" max="2077" width="9.140625" style="133" bestFit="1" customWidth="1"/>
    <col min="2078" max="2078" width="7.5703125" style="133" bestFit="1" customWidth="1"/>
    <col min="2079" max="2079" width="11.5703125" style="133" customWidth="1"/>
    <col min="2080" max="2325" width="11.42578125" style="133"/>
    <col min="2326" max="2326" width="20.140625" style="133" customWidth="1"/>
    <col min="2327" max="2327" width="7.5703125" style="133" bestFit="1" customWidth="1"/>
    <col min="2328" max="2328" width="9.140625" style="133" bestFit="1" customWidth="1"/>
    <col min="2329" max="2330" width="7.5703125" style="133" bestFit="1" customWidth="1"/>
    <col min="2331" max="2331" width="12.140625" style="133" bestFit="1" customWidth="1"/>
    <col min="2332" max="2332" width="10.5703125" style="133" bestFit="1" customWidth="1"/>
    <col min="2333" max="2333" width="9.140625" style="133" bestFit="1" customWidth="1"/>
    <col min="2334" max="2334" width="7.5703125" style="133" bestFit="1" customWidth="1"/>
    <col min="2335" max="2335" width="11.5703125" style="133" customWidth="1"/>
    <col min="2336" max="2581" width="11.42578125" style="133"/>
    <col min="2582" max="2582" width="20.140625" style="133" customWidth="1"/>
    <col min="2583" max="2583" width="7.5703125" style="133" bestFit="1" customWidth="1"/>
    <col min="2584" max="2584" width="9.140625" style="133" bestFit="1" customWidth="1"/>
    <col min="2585" max="2586" width="7.5703125" style="133" bestFit="1" customWidth="1"/>
    <col min="2587" max="2587" width="12.140625" style="133" bestFit="1" customWidth="1"/>
    <col min="2588" max="2588" width="10.5703125" style="133" bestFit="1" customWidth="1"/>
    <col min="2589" max="2589" width="9.140625" style="133" bestFit="1" customWidth="1"/>
    <col min="2590" max="2590" width="7.5703125" style="133" bestFit="1" customWidth="1"/>
    <col min="2591" max="2591" width="11.5703125" style="133" customWidth="1"/>
    <col min="2592" max="2837" width="11.42578125" style="133"/>
    <col min="2838" max="2838" width="20.140625" style="133" customWidth="1"/>
    <col min="2839" max="2839" width="7.5703125" style="133" bestFit="1" customWidth="1"/>
    <col min="2840" max="2840" width="9.140625" style="133" bestFit="1" customWidth="1"/>
    <col min="2841" max="2842" width="7.5703125" style="133" bestFit="1" customWidth="1"/>
    <col min="2843" max="2843" width="12.140625" style="133" bestFit="1" customWidth="1"/>
    <col min="2844" max="2844" width="10.5703125" style="133" bestFit="1" customWidth="1"/>
    <col min="2845" max="2845" width="9.140625" style="133" bestFit="1" customWidth="1"/>
    <col min="2846" max="2846" width="7.5703125" style="133" bestFit="1" customWidth="1"/>
    <col min="2847" max="2847" width="11.5703125" style="133" customWidth="1"/>
    <col min="2848" max="3093" width="11.42578125" style="133"/>
    <col min="3094" max="3094" width="20.140625" style="133" customWidth="1"/>
    <col min="3095" max="3095" width="7.5703125" style="133" bestFit="1" customWidth="1"/>
    <col min="3096" max="3096" width="9.140625" style="133" bestFit="1" customWidth="1"/>
    <col min="3097" max="3098" width="7.5703125" style="133" bestFit="1" customWidth="1"/>
    <col min="3099" max="3099" width="12.140625" style="133" bestFit="1" customWidth="1"/>
    <col min="3100" max="3100" width="10.5703125" style="133" bestFit="1" customWidth="1"/>
    <col min="3101" max="3101" width="9.140625" style="133" bestFit="1" customWidth="1"/>
    <col min="3102" max="3102" width="7.5703125" style="133" bestFit="1" customWidth="1"/>
    <col min="3103" max="3103" width="11.5703125" style="133" customWidth="1"/>
    <col min="3104" max="3349" width="11.42578125" style="133"/>
    <col min="3350" max="3350" width="20.140625" style="133" customWidth="1"/>
    <col min="3351" max="3351" width="7.5703125" style="133" bestFit="1" customWidth="1"/>
    <col min="3352" max="3352" width="9.140625" style="133" bestFit="1" customWidth="1"/>
    <col min="3353" max="3354" width="7.5703125" style="133" bestFit="1" customWidth="1"/>
    <col min="3355" max="3355" width="12.140625" style="133" bestFit="1" customWidth="1"/>
    <col min="3356" max="3356" width="10.5703125" style="133" bestFit="1" customWidth="1"/>
    <col min="3357" max="3357" width="9.140625" style="133" bestFit="1" customWidth="1"/>
    <col min="3358" max="3358" width="7.5703125" style="133" bestFit="1" customWidth="1"/>
    <col min="3359" max="3359" width="11.5703125" style="133" customWidth="1"/>
    <col min="3360" max="3605" width="11.42578125" style="133"/>
    <col min="3606" max="3606" width="20.140625" style="133" customWidth="1"/>
    <col min="3607" max="3607" width="7.5703125" style="133" bestFit="1" customWidth="1"/>
    <col min="3608" max="3608" width="9.140625" style="133" bestFit="1" customWidth="1"/>
    <col min="3609" max="3610" width="7.5703125" style="133" bestFit="1" customWidth="1"/>
    <col min="3611" max="3611" width="12.140625" style="133" bestFit="1" customWidth="1"/>
    <col min="3612" max="3612" width="10.5703125" style="133" bestFit="1" customWidth="1"/>
    <col min="3613" max="3613" width="9.140625" style="133" bestFit="1" customWidth="1"/>
    <col min="3614" max="3614" width="7.5703125" style="133" bestFit="1" customWidth="1"/>
    <col min="3615" max="3615" width="11.5703125" style="133" customWidth="1"/>
    <col min="3616" max="3861" width="11.42578125" style="133"/>
    <col min="3862" max="3862" width="20.140625" style="133" customWidth="1"/>
    <col min="3863" max="3863" width="7.5703125" style="133" bestFit="1" customWidth="1"/>
    <col min="3864" max="3864" width="9.140625" style="133" bestFit="1" customWidth="1"/>
    <col min="3865" max="3866" width="7.5703125" style="133" bestFit="1" customWidth="1"/>
    <col min="3867" max="3867" width="12.140625" style="133" bestFit="1" customWidth="1"/>
    <col min="3868" max="3868" width="10.5703125" style="133" bestFit="1" customWidth="1"/>
    <col min="3869" max="3869" width="9.140625" style="133" bestFit="1" customWidth="1"/>
    <col min="3870" max="3870" width="7.5703125" style="133" bestFit="1" customWidth="1"/>
    <col min="3871" max="3871" width="11.5703125" style="133" customWidth="1"/>
    <col min="3872" max="4117" width="11.42578125" style="133"/>
    <col min="4118" max="4118" width="20.140625" style="133" customWidth="1"/>
    <col min="4119" max="4119" width="7.5703125" style="133" bestFit="1" customWidth="1"/>
    <col min="4120" max="4120" width="9.140625" style="133" bestFit="1" customWidth="1"/>
    <col min="4121" max="4122" width="7.5703125" style="133" bestFit="1" customWidth="1"/>
    <col min="4123" max="4123" width="12.140625" style="133" bestFit="1" customWidth="1"/>
    <col min="4124" max="4124" width="10.5703125" style="133" bestFit="1" customWidth="1"/>
    <col min="4125" max="4125" width="9.140625" style="133" bestFit="1" customWidth="1"/>
    <col min="4126" max="4126" width="7.5703125" style="133" bestFit="1" customWidth="1"/>
    <col min="4127" max="4127" width="11.5703125" style="133" customWidth="1"/>
    <col min="4128" max="4373" width="11.42578125" style="133"/>
    <col min="4374" max="4374" width="20.140625" style="133" customWidth="1"/>
    <col min="4375" max="4375" width="7.5703125" style="133" bestFit="1" customWidth="1"/>
    <col min="4376" max="4376" width="9.140625" style="133" bestFit="1" customWidth="1"/>
    <col min="4377" max="4378" width="7.5703125" style="133" bestFit="1" customWidth="1"/>
    <col min="4379" max="4379" width="12.140625" style="133" bestFit="1" customWidth="1"/>
    <col min="4380" max="4380" width="10.5703125" style="133" bestFit="1" customWidth="1"/>
    <col min="4381" max="4381" width="9.140625" style="133" bestFit="1" customWidth="1"/>
    <col min="4382" max="4382" width="7.5703125" style="133" bestFit="1" customWidth="1"/>
    <col min="4383" max="4383" width="11.5703125" style="133" customWidth="1"/>
    <col min="4384" max="4629" width="11.42578125" style="133"/>
    <col min="4630" max="4630" width="20.140625" style="133" customWidth="1"/>
    <col min="4631" max="4631" width="7.5703125" style="133" bestFit="1" customWidth="1"/>
    <col min="4632" max="4632" width="9.140625" style="133" bestFit="1" customWidth="1"/>
    <col min="4633" max="4634" width="7.5703125" style="133" bestFit="1" customWidth="1"/>
    <col min="4635" max="4635" width="12.140625" style="133" bestFit="1" customWidth="1"/>
    <col min="4636" max="4636" width="10.5703125" style="133" bestFit="1" customWidth="1"/>
    <col min="4637" max="4637" width="9.140625" style="133" bestFit="1" customWidth="1"/>
    <col min="4638" max="4638" width="7.5703125" style="133" bestFit="1" customWidth="1"/>
    <col min="4639" max="4639" width="11.5703125" style="133" customWidth="1"/>
    <col min="4640" max="4885" width="11.42578125" style="133"/>
    <col min="4886" max="4886" width="20.140625" style="133" customWidth="1"/>
    <col min="4887" max="4887" width="7.5703125" style="133" bestFit="1" customWidth="1"/>
    <col min="4888" max="4888" width="9.140625" style="133" bestFit="1" customWidth="1"/>
    <col min="4889" max="4890" width="7.5703125" style="133" bestFit="1" customWidth="1"/>
    <col min="4891" max="4891" width="12.140625" style="133" bestFit="1" customWidth="1"/>
    <col min="4892" max="4892" width="10.5703125" style="133" bestFit="1" customWidth="1"/>
    <col min="4893" max="4893" width="9.140625" style="133" bestFit="1" customWidth="1"/>
    <col min="4894" max="4894" width="7.5703125" style="133" bestFit="1" customWidth="1"/>
    <col min="4895" max="4895" width="11.5703125" style="133" customWidth="1"/>
    <col min="4896" max="5141" width="11.42578125" style="133"/>
    <col min="5142" max="5142" width="20.140625" style="133" customWidth="1"/>
    <col min="5143" max="5143" width="7.5703125" style="133" bestFit="1" customWidth="1"/>
    <col min="5144" max="5144" width="9.140625" style="133" bestFit="1" customWidth="1"/>
    <col min="5145" max="5146" width="7.5703125" style="133" bestFit="1" customWidth="1"/>
    <col min="5147" max="5147" width="12.140625" style="133" bestFit="1" customWidth="1"/>
    <col min="5148" max="5148" width="10.5703125" style="133" bestFit="1" customWidth="1"/>
    <col min="5149" max="5149" width="9.140625" style="133" bestFit="1" customWidth="1"/>
    <col min="5150" max="5150" width="7.5703125" style="133" bestFit="1" customWidth="1"/>
    <col min="5151" max="5151" width="11.5703125" style="133" customWidth="1"/>
    <col min="5152" max="5397" width="11.42578125" style="133"/>
    <col min="5398" max="5398" width="20.140625" style="133" customWidth="1"/>
    <col min="5399" max="5399" width="7.5703125" style="133" bestFit="1" customWidth="1"/>
    <col min="5400" max="5400" width="9.140625" style="133" bestFit="1" customWidth="1"/>
    <col min="5401" max="5402" width="7.5703125" style="133" bestFit="1" customWidth="1"/>
    <col min="5403" max="5403" width="12.140625" style="133" bestFit="1" customWidth="1"/>
    <col min="5404" max="5404" width="10.5703125" style="133" bestFit="1" customWidth="1"/>
    <col min="5405" max="5405" width="9.140625" style="133" bestFit="1" customWidth="1"/>
    <col min="5406" max="5406" width="7.5703125" style="133" bestFit="1" customWidth="1"/>
    <col min="5407" max="5407" width="11.5703125" style="133" customWidth="1"/>
    <col min="5408" max="5653" width="11.42578125" style="133"/>
    <col min="5654" max="5654" width="20.140625" style="133" customWidth="1"/>
    <col min="5655" max="5655" width="7.5703125" style="133" bestFit="1" customWidth="1"/>
    <col min="5656" max="5656" width="9.140625" style="133" bestFit="1" customWidth="1"/>
    <col min="5657" max="5658" width="7.5703125" style="133" bestFit="1" customWidth="1"/>
    <col min="5659" max="5659" width="12.140625" style="133" bestFit="1" customWidth="1"/>
    <col min="5660" max="5660" width="10.5703125" style="133" bestFit="1" customWidth="1"/>
    <col min="5661" max="5661" width="9.140625" style="133" bestFit="1" customWidth="1"/>
    <col min="5662" max="5662" width="7.5703125" style="133" bestFit="1" customWidth="1"/>
    <col min="5663" max="5663" width="11.5703125" style="133" customWidth="1"/>
    <col min="5664" max="5909" width="11.42578125" style="133"/>
    <col min="5910" max="5910" width="20.140625" style="133" customWidth="1"/>
    <col min="5911" max="5911" width="7.5703125" style="133" bestFit="1" customWidth="1"/>
    <col min="5912" max="5912" width="9.140625" style="133" bestFit="1" customWidth="1"/>
    <col min="5913" max="5914" width="7.5703125" style="133" bestFit="1" customWidth="1"/>
    <col min="5915" max="5915" width="12.140625" style="133" bestFit="1" customWidth="1"/>
    <col min="5916" max="5916" width="10.5703125" style="133" bestFit="1" customWidth="1"/>
    <col min="5917" max="5917" width="9.140625" style="133" bestFit="1" customWidth="1"/>
    <col min="5918" max="5918" width="7.5703125" style="133" bestFit="1" customWidth="1"/>
    <col min="5919" max="5919" width="11.5703125" style="133" customWidth="1"/>
    <col min="5920" max="6165" width="11.42578125" style="133"/>
    <col min="6166" max="6166" width="20.140625" style="133" customWidth="1"/>
    <col min="6167" max="6167" width="7.5703125" style="133" bestFit="1" customWidth="1"/>
    <col min="6168" max="6168" width="9.140625" style="133" bestFit="1" customWidth="1"/>
    <col min="6169" max="6170" width="7.5703125" style="133" bestFit="1" customWidth="1"/>
    <col min="6171" max="6171" width="12.140625" style="133" bestFit="1" customWidth="1"/>
    <col min="6172" max="6172" width="10.5703125" style="133" bestFit="1" customWidth="1"/>
    <col min="6173" max="6173" width="9.140625" style="133" bestFit="1" customWidth="1"/>
    <col min="6174" max="6174" width="7.5703125" style="133" bestFit="1" customWidth="1"/>
    <col min="6175" max="6175" width="11.5703125" style="133" customWidth="1"/>
    <col min="6176" max="6421" width="11.42578125" style="133"/>
    <col min="6422" max="6422" width="20.140625" style="133" customWidth="1"/>
    <col min="6423" max="6423" width="7.5703125" style="133" bestFit="1" customWidth="1"/>
    <col min="6424" max="6424" width="9.140625" style="133" bestFit="1" customWidth="1"/>
    <col min="6425" max="6426" width="7.5703125" style="133" bestFit="1" customWidth="1"/>
    <col min="6427" max="6427" width="12.140625" style="133" bestFit="1" customWidth="1"/>
    <col min="6428" max="6428" width="10.5703125" style="133" bestFit="1" customWidth="1"/>
    <col min="6429" max="6429" width="9.140625" style="133" bestFit="1" customWidth="1"/>
    <col min="6430" max="6430" width="7.5703125" style="133" bestFit="1" customWidth="1"/>
    <col min="6431" max="6431" width="11.5703125" style="133" customWidth="1"/>
    <col min="6432" max="6677" width="11.42578125" style="133"/>
    <col min="6678" max="6678" width="20.140625" style="133" customWidth="1"/>
    <col min="6679" max="6679" width="7.5703125" style="133" bestFit="1" customWidth="1"/>
    <col min="6680" max="6680" width="9.140625" style="133" bestFit="1" customWidth="1"/>
    <col min="6681" max="6682" width="7.5703125" style="133" bestFit="1" customWidth="1"/>
    <col min="6683" max="6683" width="12.140625" style="133" bestFit="1" customWidth="1"/>
    <col min="6684" max="6684" width="10.5703125" style="133" bestFit="1" customWidth="1"/>
    <col min="6685" max="6685" width="9.140625" style="133" bestFit="1" customWidth="1"/>
    <col min="6686" max="6686" width="7.5703125" style="133" bestFit="1" customWidth="1"/>
    <col min="6687" max="6687" width="11.5703125" style="133" customWidth="1"/>
    <col min="6688" max="6933" width="11.42578125" style="133"/>
    <col min="6934" max="6934" width="20.140625" style="133" customWidth="1"/>
    <col min="6935" max="6935" width="7.5703125" style="133" bestFit="1" customWidth="1"/>
    <col min="6936" max="6936" width="9.140625" style="133" bestFit="1" customWidth="1"/>
    <col min="6937" max="6938" width="7.5703125" style="133" bestFit="1" customWidth="1"/>
    <col min="6939" max="6939" width="12.140625" style="133" bestFit="1" customWidth="1"/>
    <col min="6940" max="6940" width="10.5703125" style="133" bestFit="1" customWidth="1"/>
    <col min="6941" max="6941" width="9.140625" style="133" bestFit="1" customWidth="1"/>
    <col min="6942" max="6942" width="7.5703125" style="133" bestFit="1" customWidth="1"/>
    <col min="6943" max="6943" width="11.5703125" style="133" customWidth="1"/>
    <col min="6944" max="7189" width="11.42578125" style="133"/>
    <col min="7190" max="7190" width="20.140625" style="133" customWidth="1"/>
    <col min="7191" max="7191" width="7.5703125" style="133" bestFit="1" customWidth="1"/>
    <col min="7192" max="7192" width="9.140625" style="133" bestFit="1" customWidth="1"/>
    <col min="7193" max="7194" width="7.5703125" style="133" bestFit="1" customWidth="1"/>
    <col min="7195" max="7195" width="12.140625" style="133" bestFit="1" customWidth="1"/>
    <col min="7196" max="7196" width="10.5703125" style="133" bestFit="1" customWidth="1"/>
    <col min="7197" max="7197" width="9.140625" style="133" bestFit="1" customWidth="1"/>
    <col min="7198" max="7198" width="7.5703125" style="133" bestFit="1" customWidth="1"/>
    <col min="7199" max="7199" width="11.5703125" style="133" customWidth="1"/>
    <col min="7200" max="7445" width="11.42578125" style="133"/>
    <col min="7446" max="7446" width="20.140625" style="133" customWidth="1"/>
    <col min="7447" max="7447" width="7.5703125" style="133" bestFit="1" customWidth="1"/>
    <col min="7448" max="7448" width="9.140625" style="133" bestFit="1" customWidth="1"/>
    <col min="7449" max="7450" width="7.5703125" style="133" bestFit="1" customWidth="1"/>
    <col min="7451" max="7451" width="12.140625" style="133" bestFit="1" customWidth="1"/>
    <col min="7452" max="7452" width="10.5703125" style="133" bestFit="1" customWidth="1"/>
    <col min="7453" max="7453" width="9.140625" style="133" bestFit="1" customWidth="1"/>
    <col min="7454" max="7454" width="7.5703125" style="133" bestFit="1" customWidth="1"/>
    <col min="7455" max="7455" width="11.5703125" style="133" customWidth="1"/>
    <col min="7456" max="7701" width="11.42578125" style="133"/>
    <col min="7702" max="7702" width="20.140625" style="133" customWidth="1"/>
    <col min="7703" max="7703" width="7.5703125" style="133" bestFit="1" customWidth="1"/>
    <col min="7704" max="7704" width="9.140625" style="133" bestFit="1" customWidth="1"/>
    <col min="7705" max="7706" width="7.5703125" style="133" bestFit="1" customWidth="1"/>
    <col min="7707" max="7707" width="12.140625" style="133" bestFit="1" customWidth="1"/>
    <col min="7708" max="7708" width="10.5703125" style="133" bestFit="1" customWidth="1"/>
    <col min="7709" max="7709" width="9.140625" style="133" bestFit="1" customWidth="1"/>
    <col min="7710" max="7710" width="7.5703125" style="133" bestFit="1" customWidth="1"/>
    <col min="7711" max="7711" width="11.5703125" style="133" customWidth="1"/>
    <col min="7712" max="7957" width="11.42578125" style="133"/>
    <col min="7958" max="7958" width="20.140625" style="133" customWidth="1"/>
    <col min="7959" max="7959" width="7.5703125" style="133" bestFit="1" customWidth="1"/>
    <col min="7960" max="7960" width="9.140625" style="133" bestFit="1" customWidth="1"/>
    <col min="7961" max="7962" width="7.5703125" style="133" bestFit="1" customWidth="1"/>
    <col min="7963" max="7963" width="12.140625" style="133" bestFit="1" customWidth="1"/>
    <col min="7964" max="7964" width="10.5703125" style="133" bestFit="1" customWidth="1"/>
    <col min="7965" max="7965" width="9.140625" style="133" bestFit="1" customWidth="1"/>
    <col min="7966" max="7966" width="7.5703125" style="133" bestFit="1" customWidth="1"/>
    <col min="7967" max="7967" width="11.5703125" style="133" customWidth="1"/>
    <col min="7968" max="8213" width="11.42578125" style="133"/>
    <col min="8214" max="8214" width="20.140625" style="133" customWidth="1"/>
    <col min="8215" max="8215" width="7.5703125" style="133" bestFit="1" customWidth="1"/>
    <col min="8216" max="8216" width="9.140625" style="133" bestFit="1" customWidth="1"/>
    <col min="8217" max="8218" width="7.5703125" style="133" bestFit="1" customWidth="1"/>
    <col min="8219" max="8219" width="12.140625" style="133" bestFit="1" customWidth="1"/>
    <col min="8220" max="8220" width="10.5703125" style="133" bestFit="1" customWidth="1"/>
    <col min="8221" max="8221" width="9.140625" style="133" bestFit="1" customWidth="1"/>
    <col min="8222" max="8222" width="7.5703125" style="133" bestFit="1" customWidth="1"/>
    <col min="8223" max="8223" width="11.5703125" style="133" customWidth="1"/>
    <col min="8224" max="8469" width="11.42578125" style="133"/>
    <col min="8470" max="8470" width="20.140625" style="133" customWidth="1"/>
    <col min="8471" max="8471" width="7.5703125" style="133" bestFit="1" customWidth="1"/>
    <col min="8472" max="8472" width="9.140625" style="133" bestFit="1" customWidth="1"/>
    <col min="8473" max="8474" width="7.5703125" style="133" bestFit="1" customWidth="1"/>
    <col min="8475" max="8475" width="12.140625" style="133" bestFit="1" customWidth="1"/>
    <col min="8476" max="8476" width="10.5703125" style="133" bestFit="1" customWidth="1"/>
    <col min="8477" max="8477" width="9.140625" style="133" bestFit="1" customWidth="1"/>
    <col min="8478" max="8478" width="7.5703125" style="133" bestFit="1" customWidth="1"/>
    <col min="8479" max="8479" width="11.5703125" style="133" customWidth="1"/>
    <col min="8480" max="8725" width="11.42578125" style="133"/>
    <col min="8726" max="8726" width="20.140625" style="133" customWidth="1"/>
    <col min="8727" max="8727" width="7.5703125" style="133" bestFit="1" customWidth="1"/>
    <col min="8728" max="8728" width="9.140625" style="133" bestFit="1" customWidth="1"/>
    <col min="8729" max="8730" width="7.5703125" style="133" bestFit="1" customWidth="1"/>
    <col min="8731" max="8731" width="12.140625" style="133" bestFit="1" customWidth="1"/>
    <col min="8732" max="8732" width="10.5703125" style="133" bestFit="1" customWidth="1"/>
    <col min="8733" max="8733" width="9.140625" style="133" bestFit="1" customWidth="1"/>
    <col min="8734" max="8734" width="7.5703125" style="133" bestFit="1" customWidth="1"/>
    <col min="8735" max="8735" width="11.5703125" style="133" customWidth="1"/>
    <col min="8736" max="8981" width="11.42578125" style="133"/>
    <col min="8982" max="8982" width="20.140625" style="133" customWidth="1"/>
    <col min="8983" max="8983" width="7.5703125" style="133" bestFit="1" customWidth="1"/>
    <col min="8984" max="8984" width="9.140625" style="133" bestFit="1" customWidth="1"/>
    <col min="8985" max="8986" width="7.5703125" style="133" bestFit="1" customWidth="1"/>
    <col min="8987" max="8987" width="12.140625" style="133" bestFit="1" customWidth="1"/>
    <col min="8988" max="8988" width="10.5703125" style="133" bestFit="1" customWidth="1"/>
    <col min="8989" max="8989" width="9.140625" style="133" bestFit="1" customWidth="1"/>
    <col min="8990" max="8990" width="7.5703125" style="133" bestFit="1" customWidth="1"/>
    <col min="8991" max="8991" width="11.5703125" style="133" customWidth="1"/>
    <col min="8992" max="9237" width="11.42578125" style="133"/>
    <col min="9238" max="9238" width="20.140625" style="133" customWidth="1"/>
    <col min="9239" max="9239" width="7.5703125" style="133" bestFit="1" customWidth="1"/>
    <col min="9240" max="9240" width="9.140625" style="133" bestFit="1" customWidth="1"/>
    <col min="9241" max="9242" width="7.5703125" style="133" bestFit="1" customWidth="1"/>
    <col min="9243" max="9243" width="12.140625" style="133" bestFit="1" customWidth="1"/>
    <col min="9244" max="9244" width="10.5703125" style="133" bestFit="1" customWidth="1"/>
    <col min="9245" max="9245" width="9.140625" style="133" bestFit="1" customWidth="1"/>
    <col min="9246" max="9246" width="7.5703125" style="133" bestFit="1" customWidth="1"/>
    <col min="9247" max="9247" width="11.5703125" style="133" customWidth="1"/>
    <col min="9248" max="9493" width="11.42578125" style="133"/>
    <col min="9494" max="9494" width="20.140625" style="133" customWidth="1"/>
    <col min="9495" max="9495" width="7.5703125" style="133" bestFit="1" customWidth="1"/>
    <col min="9496" max="9496" width="9.140625" style="133" bestFit="1" customWidth="1"/>
    <col min="9497" max="9498" width="7.5703125" style="133" bestFit="1" customWidth="1"/>
    <col min="9499" max="9499" width="12.140625" style="133" bestFit="1" customWidth="1"/>
    <col min="9500" max="9500" width="10.5703125" style="133" bestFit="1" customWidth="1"/>
    <col min="9501" max="9501" width="9.140625" style="133" bestFit="1" customWidth="1"/>
    <col min="9502" max="9502" width="7.5703125" style="133" bestFit="1" customWidth="1"/>
    <col min="9503" max="9503" width="11.5703125" style="133" customWidth="1"/>
    <col min="9504" max="9749" width="11.42578125" style="133"/>
    <col min="9750" max="9750" width="20.140625" style="133" customWidth="1"/>
    <col min="9751" max="9751" width="7.5703125" style="133" bestFit="1" customWidth="1"/>
    <col min="9752" max="9752" width="9.140625" style="133" bestFit="1" customWidth="1"/>
    <col min="9753" max="9754" width="7.5703125" style="133" bestFit="1" customWidth="1"/>
    <col min="9755" max="9755" width="12.140625" style="133" bestFit="1" customWidth="1"/>
    <col min="9756" max="9756" width="10.5703125" style="133" bestFit="1" customWidth="1"/>
    <col min="9757" max="9757" width="9.140625" style="133" bestFit="1" customWidth="1"/>
    <col min="9758" max="9758" width="7.5703125" style="133" bestFit="1" customWidth="1"/>
    <col min="9759" max="9759" width="11.5703125" style="133" customWidth="1"/>
    <col min="9760" max="10005" width="11.42578125" style="133"/>
    <col min="10006" max="10006" width="20.140625" style="133" customWidth="1"/>
    <col min="10007" max="10007" width="7.5703125" style="133" bestFit="1" customWidth="1"/>
    <col min="10008" max="10008" width="9.140625" style="133" bestFit="1" customWidth="1"/>
    <col min="10009" max="10010" width="7.5703125" style="133" bestFit="1" customWidth="1"/>
    <col min="10011" max="10011" width="12.140625" style="133" bestFit="1" customWidth="1"/>
    <col min="10012" max="10012" width="10.5703125" style="133" bestFit="1" customWidth="1"/>
    <col min="10013" max="10013" width="9.140625" style="133" bestFit="1" customWidth="1"/>
    <col min="10014" max="10014" width="7.5703125" style="133" bestFit="1" customWidth="1"/>
    <col min="10015" max="10015" width="11.5703125" style="133" customWidth="1"/>
    <col min="10016" max="10261" width="11.42578125" style="133"/>
    <col min="10262" max="10262" width="20.140625" style="133" customWidth="1"/>
    <col min="10263" max="10263" width="7.5703125" style="133" bestFit="1" customWidth="1"/>
    <col min="10264" max="10264" width="9.140625" style="133" bestFit="1" customWidth="1"/>
    <col min="10265" max="10266" width="7.5703125" style="133" bestFit="1" customWidth="1"/>
    <col min="10267" max="10267" width="12.140625" style="133" bestFit="1" customWidth="1"/>
    <col min="10268" max="10268" width="10.5703125" style="133" bestFit="1" customWidth="1"/>
    <col min="10269" max="10269" width="9.140625" style="133" bestFit="1" customWidth="1"/>
    <col min="10270" max="10270" width="7.5703125" style="133" bestFit="1" customWidth="1"/>
    <col min="10271" max="10271" width="11.5703125" style="133" customWidth="1"/>
    <col min="10272" max="10517" width="11.42578125" style="133"/>
    <col min="10518" max="10518" width="20.140625" style="133" customWidth="1"/>
    <col min="10519" max="10519" width="7.5703125" style="133" bestFit="1" customWidth="1"/>
    <col min="10520" max="10520" width="9.140625" style="133" bestFit="1" customWidth="1"/>
    <col min="10521" max="10522" width="7.5703125" style="133" bestFit="1" customWidth="1"/>
    <col min="10523" max="10523" width="12.140625" style="133" bestFit="1" customWidth="1"/>
    <col min="10524" max="10524" width="10.5703125" style="133" bestFit="1" customWidth="1"/>
    <col min="10525" max="10525" width="9.140625" style="133" bestFit="1" customWidth="1"/>
    <col min="10526" max="10526" width="7.5703125" style="133" bestFit="1" customWidth="1"/>
    <col min="10527" max="10527" width="11.5703125" style="133" customWidth="1"/>
    <col min="10528" max="10773" width="11.42578125" style="133"/>
    <col min="10774" max="10774" width="20.140625" style="133" customWidth="1"/>
    <col min="10775" max="10775" width="7.5703125" style="133" bestFit="1" customWidth="1"/>
    <col min="10776" max="10776" width="9.140625" style="133" bestFit="1" customWidth="1"/>
    <col min="10777" max="10778" width="7.5703125" style="133" bestFit="1" customWidth="1"/>
    <col min="10779" max="10779" width="12.140625" style="133" bestFit="1" customWidth="1"/>
    <col min="10780" max="10780" width="10.5703125" style="133" bestFit="1" customWidth="1"/>
    <col min="10781" max="10781" width="9.140625" style="133" bestFit="1" customWidth="1"/>
    <col min="10782" max="10782" width="7.5703125" style="133" bestFit="1" customWidth="1"/>
    <col min="10783" max="10783" width="11.5703125" style="133" customWidth="1"/>
    <col min="10784" max="11029" width="11.42578125" style="133"/>
    <col min="11030" max="11030" width="20.140625" style="133" customWidth="1"/>
    <col min="11031" max="11031" width="7.5703125" style="133" bestFit="1" customWidth="1"/>
    <col min="11032" max="11032" width="9.140625" style="133" bestFit="1" customWidth="1"/>
    <col min="11033" max="11034" width="7.5703125" style="133" bestFit="1" customWidth="1"/>
    <col min="11035" max="11035" width="12.140625" style="133" bestFit="1" customWidth="1"/>
    <col min="11036" max="11036" width="10.5703125" style="133" bestFit="1" customWidth="1"/>
    <col min="11037" max="11037" width="9.140625" style="133" bestFit="1" customWidth="1"/>
    <col min="11038" max="11038" width="7.5703125" style="133" bestFit="1" customWidth="1"/>
    <col min="11039" max="11039" width="11.5703125" style="133" customWidth="1"/>
    <col min="11040" max="11285" width="11.42578125" style="133"/>
    <col min="11286" max="11286" width="20.140625" style="133" customWidth="1"/>
    <col min="11287" max="11287" width="7.5703125" style="133" bestFit="1" customWidth="1"/>
    <col min="11288" max="11288" width="9.140625" style="133" bestFit="1" customWidth="1"/>
    <col min="11289" max="11290" width="7.5703125" style="133" bestFit="1" customWidth="1"/>
    <col min="11291" max="11291" width="12.140625" style="133" bestFit="1" customWidth="1"/>
    <col min="11292" max="11292" width="10.5703125" style="133" bestFit="1" customWidth="1"/>
    <col min="11293" max="11293" width="9.140625" style="133" bestFit="1" customWidth="1"/>
    <col min="11294" max="11294" width="7.5703125" style="133" bestFit="1" customWidth="1"/>
    <col min="11295" max="11295" width="11.5703125" style="133" customWidth="1"/>
    <col min="11296" max="11541" width="11.42578125" style="133"/>
    <col min="11542" max="11542" width="20.140625" style="133" customWidth="1"/>
    <col min="11543" max="11543" width="7.5703125" style="133" bestFit="1" customWidth="1"/>
    <col min="11544" max="11544" width="9.140625" style="133" bestFit="1" customWidth="1"/>
    <col min="11545" max="11546" width="7.5703125" style="133" bestFit="1" customWidth="1"/>
    <col min="11547" max="11547" width="12.140625" style="133" bestFit="1" customWidth="1"/>
    <col min="11548" max="11548" width="10.5703125" style="133" bestFit="1" customWidth="1"/>
    <col min="11549" max="11549" width="9.140625" style="133" bestFit="1" customWidth="1"/>
    <col min="11550" max="11550" width="7.5703125" style="133" bestFit="1" customWidth="1"/>
    <col min="11551" max="11551" width="11.5703125" style="133" customWidth="1"/>
    <col min="11552" max="11797" width="11.42578125" style="133"/>
    <col min="11798" max="11798" width="20.140625" style="133" customWidth="1"/>
    <col min="11799" max="11799" width="7.5703125" style="133" bestFit="1" customWidth="1"/>
    <col min="11800" max="11800" width="9.140625" style="133" bestFit="1" customWidth="1"/>
    <col min="11801" max="11802" width="7.5703125" style="133" bestFit="1" customWidth="1"/>
    <col min="11803" max="11803" width="12.140625" style="133" bestFit="1" customWidth="1"/>
    <col min="11804" max="11804" width="10.5703125" style="133" bestFit="1" customWidth="1"/>
    <col min="11805" max="11805" width="9.140625" style="133" bestFit="1" customWidth="1"/>
    <col min="11806" max="11806" width="7.5703125" style="133" bestFit="1" customWidth="1"/>
    <col min="11807" max="11807" width="11.5703125" style="133" customWidth="1"/>
    <col min="11808" max="12053" width="11.42578125" style="133"/>
    <col min="12054" max="12054" width="20.140625" style="133" customWidth="1"/>
    <col min="12055" max="12055" width="7.5703125" style="133" bestFit="1" customWidth="1"/>
    <col min="12056" max="12056" width="9.140625" style="133" bestFit="1" customWidth="1"/>
    <col min="12057" max="12058" width="7.5703125" style="133" bestFit="1" customWidth="1"/>
    <col min="12059" max="12059" width="12.140625" style="133" bestFit="1" customWidth="1"/>
    <col min="12060" max="12060" width="10.5703125" style="133" bestFit="1" customWidth="1"/>
    <col min="12061" max="12061" width="9.140625" style="133" bestFit="1" customWidth="1"/>
    <col min="12062" max="12062" width="7.5703125" style="133" bestFit="1" customWidth="1"/>
    <col min="12063" max="12063" width="11.5703125" style="133" customWidth="1"/>
    <col min="12064" max="12309" width="11.42578125" style="133"/>
    <col min="12310" max="12310" width="20.140625" style="133" customWidth="1"/>
    <col min="12311" max="12311" width="7.5703125" style="133" bestFit="1" customWidth="1"/>
    <col min="12312" max="12312" width="9.140625" style="133" bestFit="1" customWidth="1"/>
    <col min="12313" max="12314" width="7.5703125" style="133" bestFit="1" customWidth="1"/>
    <col min="12315" max="12315" width="12.140625" style="133" bestFit="1" customWidth="1"/>
    <col min="12316" max="12316" width="10.5703125" style="133" bestFit="1" customWidth="1"/>
    <col min="12317" max="12317" width="9.140625" style="133" bestFit="1" customWidth="1"/>
    <col min="12318" max="12318" width="7.5703125" style="133" bestFit="1" customWidth="1"/>
    <col min="12319" max="12319" width="11.5703125" style="133" customWidth="1"/>
    <col min="12320" max="12565" width="11.42578125" style="133"/>
    <col min="12566" max="12566" width="20.140625" style="133" customWidth="1"/>
    <col min="12567" max="12567" width="7.5703125" style="133" bestFit="1" customWidth="1"/>
    <col min="12568" max="12568" width="9.140625" style="133" bestFit="1" customWidth="1"/>
    <col min="12569" max="12570" width="7.5703125" style="133" bestFit="1" customWidth="1"/>
    <col min="12571" max="12571" width="12.140625" style="133" bestFit="1" customWidth="1"/>
    <col min="12572" max="12572" width="10.5703125" style="133" bestFit="1" customWidth="1"/>
    <col min="12573" max="12573" width="9.140625" style="133" bestFit="1" customWidth="1"/>
    <col min="12574" max="12574" width="7.5703125" style="133" bestFit="1" customWidth="1"/>
    <col min="12575" max="12575" width="11.5703125" style="133" customWidth="1"/>
    <col min="12576" max="12821" width="11.42578125" style="133"/>
    <col min="12822" max="12822" width="20.140625" style="133" customWidth="1"/>
    <col min="12823" max="12823" width="7.5703125" style="133" bestFit="1" customWidth="1"/>
    <col min="12824" max="12824" width="9.140625" style="133" bestFit="1" customWidth="1"/>
    <col min="12825" max="12826" width="7.5703125" style="133" bestFit="1" customWidth="1"/>
    <col min="12827" max="12827" width="12.140625" style="133" bestFit="1" customWidth="1"/>
    <col min="12828" max="12828" width="10.5703125" style="133" bestFit="1" customWidth="1"/>
    <col min="12829" max="12829" width="9.140625" style="133" bestFit="1" customWidth="1"/>
    <col min="12830" max="12830" width="7.5703125" style="133" bestFit="1" customWidth="1"/>
    <col min="12831" max="12831" width="11.5703125" style="133" customWidth="1"/>
    <col min="12832" max="13077" width="11.42578125" style="133"/>
    <col min="13078" max="13078" width="20.140625" style="133" customWidth="1"/>
    <col min="13079" max="13079" width="7.5703125" style="133" bestFit="1" customWidth="1"/>
    <col min="13080" max="13080" width="9.140625" style="133" bestFit="1" customWidth="1"/>
    <col min="13081" max="13082" width="7.5703125" style="133" bestFit="1" customWidth="1"/>
    <col min="13083" max="13083" width="12.140625" style="133" bestFit="1" customWidth="1"/>
    <col min="13084" max="13084" width="10.5703125" style="133" bestFit="1" customWidth="1"/>
    <col min="13085" max="13085" width="9.140625" style="133" bestFit="1" customWidth="1"/>
    <col min="13086" max="13086" width="7.5703125" style="133" bestFit="1" customWidth="1"/>
    <col min="13087" max="13087" width="11.5703125" style="133" customWidth="1"/>
    <col min="13088" max="13333" width="11.42578125" style="133"/>
    <col min="13334" max="13334" width="20.140625" style="133" customWidth="1"/>
    <col min="13335" max="13335" width="7.5703125" style="133" bestFit="1" customWidth="1"/>
    <col min="13336" max="13336" width="9.140625" style="133" bestFit="1" customWidth="1"/>
    <col min="13337" max="13338" width="7.5703125" style="133" bestFit="1" customWidth="1"/>
    <col min="13339" max="13339" width="12.140625" style="133" bestFit="1" customWidth="1"/>
    <col min="13340" max="13340" width="10.5703125" style="133" bestFit="1" customWidth="1"/>
    <col min="13341" max="13341" width="9.140625" style="133" bestFit="1" customWidth="1"/>
    <col min="13342" max="13342" width="7.5703125" style="133" bestFit="1" customWidth="1"/>
    <col min="13343" max="13343" width="11.5703125" style="133" customWidth="1"/>
    <col min="13344" max="13589" width="11.42578125" style="133"/>
    <col min="13590" max="13590" width="20.140625" style="133" customWidth="1"/>
    <col min="13591" max="13591" width="7.5703125" style="133" bestFit="1" customWidth="1"/>
    <col min="13592" max="13592" width="9.140625" style="133" bestFit="1" customWidth="1"/>
    <col min="13593" max="13594" width="7.5703125" style="133" bestFit="1" customWidth="1"/>
    <col min="13595" max="13595" width="12.140625" style="133" bestFit="1" customWidth="1"/>
    <col min="13596" max="13596" width="10.5703125" style="133" bestFit="1" customWidth="1"/>
    <col min="13597" max="13597" width="9.140625" style="133" bestFit="1" customWidth="1"/>
    <col min="13598" max="13598" width="7.5703125" style="133" bestFit="1" customWidth="1"/>
    <col min="13599" max="13599" width="11.5703125" style="133" customWidth="1"/>
    <col min="13600" max="13845" width="11.42578125" style="133"/>
    <col min="13846" max="13846" width="20.140625" style="133" customWidth="1"/>
    <col min="13847" max="13847" width="7.5703125" style="133" bestFit="1" customWidth="1"/>
    <col min="13848" max="13848" width="9.140625" style="133" bestFit="1" customWidth="1"/>
    <col min="13849" max="13850" width="7.5703125" style="133" bestFit="1" customWidth="1"/>
    <col min="13851" max="13851" width="12.140625" style="133" bestFit="1" customWidth="1"/>
    <col min="13852" max="13852" width="10.5703125" style="133" bestFit="1" customWidth="1"/>
    <col min="13853" max="13853" width="9.140625" style="133" bestFit="1" customWidth="1"/>
    <col min="13854" max="13854" width="7.5703125" style="133" bestFit="1" customWidth="1"/>
    <col min="13855" max="13855" width="11.5703125" style="133" customWidth="1"/>
    <col min="13856" max="14101" width="11.42578125" style="133"/>
    <col min="14102" max="14102" width="20.140625" style="133" customWidth="1"/>
    <col min="14103" max="14103" width="7.5703125" style="133" bestFit="1" customWidth="1"/>
    <col min="14104" max="14104" width="9.140625" style="133" bestFit="1" customWidth="1"/>
    <col min="14105" max="14106" width="7.5703125" style="133" bestFit="1" customWidth="1"/>
    <col min="14107" max="14107" width="12.140625" style="133" bestFit="1" customWidth="1"/>
    <col min="14108" max="14108" width="10.5703125" style="133" bestFit="1" customWidth="1"/>
    <col min="14109" max="14109" width="9.140625" style="133" bestFit="1" customWidth="1"/>
    <col min="14110" max="14110" width="7.5703125" style="133" bestFit="1" customWidth="1"/>
    <col min="14111" max="14111" width="11.5703125" style="133" customWidth="1"/>
    <col min="14112" max="14357" width="11.42578125" style="133"/>
    <col min="14358" max="14358" width="20.140625" style="133" customWidth="1"/>
    <col min="14359" max="14359" width="7.5703125" style="133" bestFit="1" customWidth="1"/>
    <col min="14360" max="14360" width="9.140625" style="133" bestFit="1" customWidth="1"/>
    <col min="14361" max="14362" width="7.5703125" style="133" bestFit="1" customWidth="1"/>
    <col min="14363" max="14363" width="12.140625" style="133" bestFit="1" customWidth="1"/>
    <col min="14364" max="14364" width="10.5703125" style="133" bestFit="1" customWidth="1"/>
    <col min="14365" max="14365" width="9.140625" style="133" bestFit="1" customWidth="1"/>
    <col min="14366" max="14366" width="7.5703125" style="133" bestFit="1" customWidth="1"/>
    <col min="14367" max="14367" width="11.5703125" style="133" customWidth="1"/>
    <col min="14368" max="14613" width="11.42578125" style="133"/>
    <col min="14614" max="14614" width="20.140625" style="133" customWidth="1"/>
    <col min="14615" max="14615" width="7.5703125" style="133" bestFit="1" customWidth="1"/>
    <col min="14616" max="14616" width="9.140625" style="133" bestFit="1" customWidth="1"/>
    <col min="14617" max="14618" width="7.5703125" style="133" bestFit="1" customWidth="1"/>
    <col min="14619" max="14619" width="12.140625" style="133" bestFit="1" customWidth="1"/>
    <col min="14620" max="14620" width="10.5703125" style="133" bestFit="1" customWidth="1"/>
    <col min="14621" max="14621" width="9.140625" style="133" bestFit="1" customWidth="1"/>
    <col min="14622" max="14622" width="7.5703125" style="133" bestFit="1" customWidth="1"/>
    <col min="14623" max="14623" width="11.5703125" style="133" customWidth="1"/>
    <col min="14624" max="14869" width="11.42578125" style="133"/>
    <col min="14870" max="14870" width="20.140625" style="133" customWidth="1"/>
    <col min="14871" max="14871" width="7.5703125" style="133" bestFit="1" customWidth="1"/>
    <col min="14872" max="14872" width="9.140625" style="133" bestFit="1" customWidth="1"/>
    <col min="14873" max="14874" width="7.5703125" style="133" bestFit="1" customWidth="1"/>
    <col min="14875" max="14875" width="12.140625" style="133" bestFit="1" customWidth="1"/>
    <col min="14876" max="14876" width="10.5703125" style="133" bestFit="1" customWidth="1"/>
    <col min="14877" max="14877" width="9.140625" style="133" bestFit="1" customWidth="1"/>
    <col min="14878" max="14878" width="7.5703125" style="133" bestFit="1" customWidth="1"/>
    <col min="14879" max="14879" width="11.5703125" style="133" customWidth="1"/>
    <col min="14880" max="15125" width="11.42578125" style="133"/>
    <col min="15126" max="15126" width="20.140625" style="133" customWidth="1"/>
    <col min="15127" max="15127" width="7.5703125" style="133" bestFit="1" customWidth="1"/>
    <col min="15128" max="15128" width="9.140625" style="133" bestFit="1" customWidth="1"/>
    <col min="15129" max="15130" width="7.5703125" style="133" bestFit="1" customWidth="1"/>
    <col min="15131" max="15131" width="12.140625" style="133" bestFit="1" customWidth="1"/>
    <col min="15132" max="15132" width="10.5703125" style="133" bestFit="1" customWidth="1"/>
    <col min="15133" max="15133" width="9.140625" style="133" bestFit="1" customWidth="1"/>
    <col min="15134" max="15134" width="7.5703125" style="133" bestFit="1" customWidth="1"/>
    <col min="15135" max="15135" width="11.5703125" style="133" customWidth="1"/>
    <col min="15136" max="15381" width="11.42578125" style="133"/>
    <col min="15382" max="15382" width="20.140625" style="133" customWidth="1"/>
    <col min="15383" max="15383" width="7.5703125" style="133" bestFit="1" customWidth="1"/>
    <col min="15384" max="15384" width="9.140625" style="133" bestFit="1" customWidth="1"/>
    <col min="15385" max="15386" width="7.5703125" style="133" bestFit="1" customWidth="1"/>
    <col min="15387" max="15387" width="12.140625" style="133" bestFit="1" customWidth="1"/>
    <col min="15388" max="15388" width="10.5703125" style="133" bestFit="1" customWidth="1"/>
    <col min="15389" max="15389" width="9.140625" style="133" bestFit="1" customWidth="1"/>
    <col min="15390" max="15390" width="7.5703125" style="133" bestFit="1" customWidth="1"/>
    <col min="15391" max="15391" width="11.5703125" style="133" customWidth="1"/>
    <col min="15392" max="15637" width="11.42578125" style="133"/>
    <col min="15638" max="15638" width="20.140625" style="133" customWidth="1"/>
    <col min="15639" max="15639" width="7.5703125" style="133" bestFit="1" customWidth="1"/>
    <col min="15640" max="15640" width="9.140625" style="133" bestFit="1" customWidth="1"/>
    <col min="15641" max="15642" width="7.5703125" style="133" bestFit="1" customWidth="1"/>
    <col min="15643" max="15643" width="12.140625" style="133" bestFit="1" customWidth="1"/>
    <col min="15644" max="15644" width="10.5703125" style="133" bestFit="1" customWidth="1"/>
    <col min="15645" max="15645" width="9.140625" style="133" bestFit="1" customWidth="1"/>
    <col min="15646" max="15646" width="7.5703125" style="133" bestFit="1" customWidth="1"/>
    <col min="15647" max="15647" width="11.5703125" style="133" customWidth="1"/>
    <col min="15648" max="15893" width="11.42578125" style="133"/>
    <col min="15894" max="15894" width="20.140625" style="133" customWidth="1"/>
    <col min="15895" max="15895" width="7.5703125" style="133" bestFit="1" customWidth="1"/>
    <col min="15896" max="15896" width="9.140625" style="133" bestFit="1" customWidth="1"/>
    <col min="15897" max="15898" width="7.5703125" style="133" bestFit="1" customWidth="1"/>
    <col min="15899" max="15899" width="12.140625" style="133" bestFit="1" customWidth="1"/>
    <col min="15900" max="15900" width="10.5703125" style="133" bestFit="1" customWidth="1"/>
    <col min="15901" max="15901" width="9.140625" style="133" bestFit="1" customWidth="1"/>
    <col min="15902" max="15902" width="7.5703125" style="133" bestFit="1" customWidth="1"/>
    <col min="15903" max="15903" width="11.5703125" style="133" customWidth="1"/>
    <col min="15904" max="16149" width="11.42578125" style="133"/>
    <col min="16150" max="16150" width="20.140625" style="133" customWidth="1"/>
    <col min="16151" max="16151" width="7.5703125" style="133" bestFit="1" customWidth="1"/>
    <col min="16152" max="16152" width="9.140625" style="133" bestFit="1" customWidth="1"/>
    <col min="16153" max="16154" width="7.5703125" style="133" bestFit="1" customWidth="1"/>
    <col min="16155" max="16155" width="12.140625" style="133" bestFit="1" customWidth="1"/>
    <col min="16156" max="16156" width="10.5703125" style="133" bestFit="1" customWidth="1"/>
    <col min="16157" max="16157" width="9.140625" style="133" bestFit="1" customWidth="1"/>
    <col min="16158" max="16158" width="7.5703125" style="133" bestFit="1" customWidth="1"/>
    <col min="16159" max="16159" width="11.5703125" style="133" customWidth="1"/>
    <col min="16160" max="16384" width="11.42578125" style="133"/>
  </cols>
  <sheetData>
    <row r="1" spans="1:58" ht="17.25" customHeight="1">
      <c r="A1" s="551"/>
      <c r="B1" s="900"/>
      <c r="C1" s="901"/>
      <c r="D1" s="901"/>
      <c r="E1" s="901"/>
      <c r="F1" s="901"/>
      <c r="G1" s="901"/>
      <c r="H1" s="901"/>
      <c r="I1" s="901"/>
      <c r="J1" s="901"/>
      <c r="K1" s="901"/>
      <c r="L1" s="901"/>
      <c r="M1" s="901"/>
      <c r="N1" s="901"/>
      <c r="O1" s="901"/>
      <c r="P1" s="901"/>
      <c r="Q1" s="901"/>
      <c r="R1" s="901"/>
      <c r="S1" s="901"/>
      <c r="T1" s="901"/>
      <c r="U1" s="901"/>
      <c r="V1" s="901"/>
      <c r="W1" s="901"/>
      <c r="X1" s="901"/>
      <c r="Y1" s="901"/>
      <c r="Z1" s="901"/>
      <c r="AA1" s="901"/>
      <c r="AB1" s="901"/>
      <c r="AC1" s="901"/>
      <c r="AD1" s="901"/>
      <c r="AE1" s="901"/>
      <c r="AF1" s="901"/>
      <c r="AG1" s="901"/>
      <c r="AH1" s="578"/>
      <c r="AJ1" s="164"/>
    </row>
    <row r="2" spans="1:58" ht="16.5" customHeight="1">
      <c r="A2" s="551"/>
      <c r="B2" s="548"/>
      <c r="C2" s="902" t="s">
        <v>844</v>
      </c>
      <c r="D2" s="902"/>
      <c r="E2" s="902"/>
      <c r="F2" s="902"/>
      <c r="G2" s="902"/>
      <c r="H2" s="902"/>
      <c r="I2" s="902"/>
      <c r="J2" s="902"/>
      <c r="K2" s="902"/>
      <c r="L2" s="902"/>
      <c r="M2" s="902"/>
      <c r="N2" s="902"/>
      <c r="O2" s="902"/>
      <c r="P2" s="902"/>
      <c r="Q2" s="902"/>
      <c r="R2" s="902"/>
      <c r="S2" s="902"/>
      <c r="T2" s="902"/>
      <c r="U2" s="902"/>
      <c r="V2" s="902"/>
      <c r="W2" s="902"/>
      <c r="X2" s="902"/>
      <c r="Y2" s="902"/>
      <c r="Z2" s="902"/>
      <c r="AA2" s="902"/>
      <c r="AB2" s="902"/>
      <c r="AC2" s="902"/>
      <c r="AD2" s="902"/>
      <c r="AE2" s="902"/>
      <c r="AF2" s="902"/>
      <c r="AG2" s="902"/>
      <c r="AH2" s="902"/>
    </row>
    <row r="3" spans="1:58" ht="14.25">
      <c r="A3" s="551"/>
      <c r="B3" s="548"/>
      <c r="C3" s="902" t="s">
        <v>834</v>
      </c>
      <c r="D3" s="902"/>
      <c r="E3" s="902"/>
      <c r="F3" s="902"/>
      <c r="G3" s="902"/>
      <c r="H3" s="902"/>
      <c r="I3" s="902"/>
      <c r="J3" s="902"/>
      <c r="K3" s="902"/>
      <c r="L3" s="902"/>
      <c r="M3" s="902"/>
      <c r="N3" s="902"/>
      <c r="O3" s="902"/>
      <c r="P3" s="902"/>
      <c r="Q3" s="902"/>
      <c r="R3" s="902"/>
      <c r="S3" s="902"/>
      <c r="T3" s="902"/>
      <c r="U3" s="902"/>
      <c r="V3" s="902"/>
      <c r="W3" s="902"/>
      <c r="X3" s="902"/>
      <c r="Y3" s="902"/>
      <c r="Z3" s="902"/>
      <c r="AA3" s="902"/>
      <c r="AB3" s="902"/>
      <c r="AC3" s="902"/>
      <c r="AD3" s="902"/>
      <c r="AE3" s="902"/>
      <c r="AF3" s="902"/>
      <c r="AG3" s="902"/>
      <c r="AH3" s="902"/>
    </row>
    <row r="4" spans="1:58" ht="9.75" customHeight="1">
      <c r="A4" s="552"/>
      <c r="B4" s="549"/>
      <c r="C4" s="903" t="str">
        <f>UPPER((TEXT('1.COBERTURA  DANE'!C2,"mmmm yy")))</f>
        <v>JUNIO 18</v>
      </c>
      <c r="D4" s="903"/>
      <c r="E4" s="903"/>
      <c r="F4" s="903"/>
      <c r="G4" s="903"/>
      <c r="H4" s="903"/>
      <c r="I4" s="903"/>
      <c r="J4" s="903"/>
      <c r="K4" s="903"/>
      <c r="L4" s="903"/>
      <c r="M4" s="903"/>
      <c r="N4" s="903"/>
      <c r="O4" s="903"/>
      <c r="P4" s="903"/>
      <c r="Q4" s="903"/>
      <c r="R4" s="903"/>
      <c r="S4" s="903"/>
      <c r="T4" s="903"/>
      <c r="U4" s="903"/>
      <c r="V4" s="903"/>
      <c r="W4" s="903"/>
      <c r="X4" s="903"/>
      <c r="Y4" s="903"/>
      <c r="Z4" s="903"/>
      <c r="AA4" s="903"/>
      <c r="AB4" s="903"/>
      <c r="AC4" s="903"/>
      <c r="AD4" s="903"/>
      <c r="AE4" s="903"/>
      <c r="AF4" s="903"/>
      <c r="AG4" s="903"/>
      <c r="AH4" s="903"/>
      <c r="AJ4" s="400">
        <f>AH8-AA8-AC8-AE8</f>
        <v>-1993</v>
      </c>
    </row>
    <row r="5" spans="1:58" ht="13.5" thickBot="1">
      <c r="A5" s="553"/>
      <c r="B5" s="550"/>
      <c r="C5" s="550"/>
      <c r="D5" s="550"/>
      <c r="E5" s="550"/>
      <c r="F5" s="550"/>
      <c r="G5" s="550"/>
      <c r="H5" s="550"/>
      <c r="I5" s="550"/>
      <c r="J5" s="550"/>
      <c r="K5" s="550"/>
      <c r="L5" s="550"/>
      <c r="M5" s="550"/>
      <c r="N5" s="550"/>
      <c r="O5" s="550"/>
      <c r="P5" s="550"/>
      <c r="Q5" s="550"/>
      <c r="R5" s="550"/>
      <c r="S5" s="550"/>
      <c r="T5" s="550"/>
      <c r="U5" s="550"/>
      <c r="V5" s="550"/>
      <c r="W5" s="550"/>
      <c r="X5" s="550"/>
      <c r="Y5" s="550"/>
      <c r="Z5" s="550"/>
      <c r="AA5" s="550"/>
      <c r="AB5" s="550"/>
      <c r="AC5" s="550"/>
      <c r="AD5" s="550"/>
      <c r="AE5" s="550"/>
      <c r="AF5" s="550"/>
      <c r="AG5" s="550"/>
      <c r="AH5" s="550"/>
    </row>
    <row r="6" spans="1:58" ht="18" customHeight="1">
      <c r="A6" s="892" t="s">
        <v>191</v>
      </c>
      <c r="B6" s="895" t="s">
        <v>459</v>
      </c>
      <c r="C6" s="897" t="s">
        <v>843</v>
      </c>
      <c r="D6" s="898"/>
      <c r="E6" s="898"/>
      <c r="F6" s="898"/>
      <c r="G6" s="898"/>
      <c r="H6" s="898"/>
      <c r="I6" s="898"/>
      <c r="J6" s="899"/>
      <c r="K6" s="897" t="s">
        <v>835</v>
      </c>
      <c r="L6" s="898"/>
      <c r="M6" s="898"/>
      <c r="N6" s="899"/>
      <c r="O6" s="897" t="s">
        <v>836</v>
      </c>
      <c r="P6" s="898"/>
      <c r="Q6" s="898"/>
      <c r="R6" s="899"/>
      <c r="S6" s="897" t="s">
        <v>837</v>
      </c>
      <c r="T6" s="898"/>
      <c r="U6" s="898"/>
      <c r="V6" s="899"/>
      <c r="W6" s="897" t="s">
        <v>1022</v>
      </c>
      <c r="X6" s="898"/>
      <c r="Y6" s="898"/>
      <c r="Z6" s="899"/>
      <c r="AA6" s="897" t="s">
        <v>838</v>
      </c>
      <c r="AB6" s="898"/>
      <c r="AC6" s="898"/>
      <c r="AD6" s="898"/>
      <c r="AE6" s="898"/>
      <c r="AF6" s="899"/>
      <c r="AG6" s="890" t="s">
        <v>841</v>
      </c>
      <c r="AH6" s="890" t="s">
        <v>842</v>
      </c>
    </row>
    <row r="7" spans="1:58" ht="25.5" customHeight="1">
      <c r="A7" s="893"/>
      <c r="B7" s="896"/>
      <c r="C7" s="473">
        <v>0</v>
      </c>
      <c r="D7" s="474" t="s">
        <v>209</v>
      </c>
      <c r="E7" s="474">
        <v>1</v>
      </c>
      <c r="F7" s="474" t="s">
        <v>209</v>
      </c>
      <c r="G7" s="474">
        <v>2</v>
      </c>
      <c r="H7" s="474" t="s">
        <v>209</v>
      </c>
      <c r="I7" s="474">
        <v>3</v>
      </c>
      <c r="J7" s="475" t="s">
        <v>209</v>
      </c>
      <c r="K7" s="473" t="s">
        <v>252</v>
      </c>
      <c r="L7" s="474" t="s">
        <v>209</v>
      </c>
      <c r="M7" s="474" t="s">
        <v>253</v>
      </c>
      <c r="N7" s="475" t="s">
        <v>209</v>
      </c>
      <c r="O7" s="473" t="s">
        <v>252</v>
      </c>
      <c r="P7" s="474" t="s">
        <v>209</v>
      </c>
      <c r="Q7" s="474" t="s">
        <v>253</v>
      </c>
      <c r="R7" s="475" t="s">
        <v>209</v>
      </c>
      <c r="S7" s="473" t="s">
        <v>239</v>
      </c>
      <c r="T7" s="474" t="s">
        <v>209</v>
      </c>
      <c r="U7" s="474" t="s">
        <v>238</v>
      </c>
      <c r="V7" s="475" t="s">
        <v>209</v>
      </c>
      <c r="W7" s="473" t="s">
        <v>239</v>
      </c>
      <c r="X7" s="474" t="s">
        <v>209</v>
      </c>
      <c r="Y7" s="474" t="s">
        <v>238</v>
      </c>
      <c r="Z7" s="475" t="s">
        <v>209</v>
      </c>
      <c r="AA7" s="473" t="s">
        <v>839</v>
      </c>
      <c r="AB7" s="474" t="s">
        <v>209</v>
      </c>
      <c r="AC7" s="474" t="s">
        <v>840</v>
      </c>
      <c r="AD7" s="474" t="s">
        <v>209</v>
      </c>
      <c r="AE7" s="474" t="s">
        <v>849</v>
      </c>
      <c r="AF7" s="475" t="s">
        <v>209</v>
      </c>
      <c r="AG7" s="891"/>
      <c r="AH7" s="891"/>
      <c r="AL7" s="133">
        <v>0</v>
      </c>
      <c r="AM7" s="133">
        <v>1</v>
      </c>
      <c r="AN7" s="133">
        <v>2</v>
      </c>
      <c r="AO7" s="133">
        <v>3</v>
      </c>
      <c r="AQ7" s="638" t="s">
        <v>261</v>
      </c>
      <c r="AR7" s="638" t="s">
        <v>260</v>
      </c>
      <c r="AT7" s="638" t="s">
        <v>286</v>
      </c>
      <c r="AU7" s="638" t="s">
        <v>285</v>
      </c>
      <c r="AV7" s="638"/>
      <c r="AW7" s="638"/>
      <c r="AX7" s="638" t="s">
        <v>286</v>
      </c>
      <c r="AY7" s="638" t="s">
        <v>285</v>
      </c>
      <c r="BA7" s="638" t="s">
        <v>261</v>
      </c>
      <c r="BB7" s="638" t="s">
        <v>260</v>
      </c>
      <c r="BD7" s="133" t="s">
        <v>848</v>
      </c>
      <c r="BE7" s="133" t="s">
        <v>847</v>
      </c>
      <c r="BF7" s="133" t="s">
        <v>846</v>
      </c>
    </row>
    <row r="8" spans="1:58" s="134" customFormat="1" ht="15" customHeight="1">
      <c r="A8" s="894"/>
      <c r="B8" s="516" t="s">
        <v>457</v>
      </c>
      <c r="C8" s="518">
        <f>SUM(C9+C16+C23+C35+C46+C66+C84+C108+C132)</f>
        <v>535403</v>
      </c>
      <c r="D8" s="502">
        <f>(C8/$AG$8)*100</f>
        <v>22.968979181744352</v>
      </c>
      <c r="E8" s="501">
        <f>SUM(E9+E16+E23+E35+E46+E66+E84+E108+E132)</f>
        <v>1383472</v>
      </c>
      <c r="F8" s="502">
        <f>(E8/$AG$8)*100</f>
        <v>59.351441001500227</v>
      </c>
      <c r="G8" s="501">
        <f>SUM(G9+G16+G23+G35+G46+G66+G84+G108+G132)</f>
        <v>387693</v>
      </c>
      <c r="H8" s="502">
        <f t="shared" ref="H8:H39" si="0">(G8/AG8)*100</f>
        <v>16.632167630566162</v>
      </c>
      <c r="I8" s="504">
        <f>SUM(I9+I16+I23+I35+I46+I66+I84+I108+I132)</f>
        <v>24415</v>
      </c>
      <c r="J8" s="519">
        <f t="shared" ref="J8:J39" si="1">(I8/AG8)*100</f>
        <v>1.04741218618926</v>
      </c>
      <c r="K8" s="518">
        <f>SUM(K9+K16+K23+K35+K46+K66+K84+K108+K132)</f>
        <v>1115010</v>
      </c>
      <c r="L8" s="503">
        <f>(K8/(K8+M8))*100</f>
        <v>47.834325690062947</v>
      </c>
      <c r="M8" s="501">
        <f>SUM(M9+M16+M23+M35+M46+M66+M84+M108+M132)</f>
        <v>1215973</v>
      </c>
      <c r="N8" s="522">
        <f>M8/(K8+M8)*100</f>
        <v>52.165674309937046</v>
      </c>
      <c r="O8" s="518">
        <f>SUM(O9+O16+O23+O35+O46+O66+O84+O108+O132)</f>
        <v>1804266</v>
      </c>
      <c r="P8" s="503">
        <f>O8/(O8+Q8)*100</f>
        <v>48.416875462730268</v>
      </c>
      <c r="Q8" s="501">
        <f>SUM(Q9+Q16+Q23+Q35+Q46+Q66+Q84+Q108+Q132)</f>
        <v>1922257</v>
      </c>
      <c r="R8" s="524">
        <f>Q8/(O8+Q8)*100</f>
        <v>51.583124537269732</v>
      </c>
      <c r="S8" s="518">
        <f>SUM(S9+S16+S23+S35+S46+S66+S84+S108+S132)</f>
        <v>1584213</v>
      </c>
      <c r="T8" s="502">
        <f>(S8/AG8)*100</f>
        <v>67.963301319657845</v>
      </c>
      <c r="U8" s="501">
        <f>SUM(U9+U16+U23+U35+U46+U66+U84+U108+U132)</f>
        <v>746770</v>
      </c>
      <c r="V8" s="524">
        <f>(U8/AG8)*100</f>
        <v>32.036698680342155</v>
      </c>
      <c r="W8" s="518">
        <f>SUM(W9+W16+W23+W35+W46+W66+W84+W108+W132)</f>
        <v>3610964</v>
      </c>
      <c r="X8" s="502">
        <f>(W8/AH8)*100</f>
        <v>96.899012833142322</v>
      </c>
      <c r="Y8" s="501">
        <f>SUM(Y9+Y16+Y23+Y35+Y46+Y66+Y84+Y108+Y132)</f>
        <v>115559</v>
      </c>
      <c r="Z8" s="524">
        <f>(Y8/AH8)*100</f>
        <v>3.1009871668576849</v>
      </c>
      <c r="AA8" s="518">
        <f>SUM(AA9+AA16+AA23+AA35+AA46+AA66+AA84+AA108+AA132)</f>
        <v>2097236</v>
      </c>
      <c r="AB8" s="503">
        <f>AA8/AH8*100</f>
        <v>56.278627557108862</v>
      </c>
      <c r="AC8" s="501">
        <f>SUM(AC9+AC16+AC23+AC35+AC46+AC66+AC84+AC108+AC132)</f>
        <v>1619229</v>
      </c>
      <c r="AD8" s="503">
        <f>AC8/AH8*100</f>
        <v>43.451469372388146</v>
      </c>
      <c r="AE8" s="501">
        <f>SUM(AE9+AE16+AE23+AE35+AE46+AE66+AE84+AE108+AE132)</f>
        <v>12051</v>
      </c>
      <c r="AF8" s="524">
        <f>AE8/AH8*100</f>
        <v>0.32338455981621472</v>
      </c>
      <c r="AG8" s="526">
        <f>+AG9+AG16+AG23+AG35+AG46+AG66+AG84+AG108+AG132</f>
        <v>2330983</v>
      </c>
      <c r="AH8" s="526">
        <f>+AH9+AH16+AH23+AH35+AH46+AH66+AH84+AH108+AH132</f>
        <v>3726523</v>
      </c>
      <c r="AK8" s="145">
        <v>1</v>
      </c>
      <c r="AL8" s="13">
        <v>131312</v>
      </c>
      <c r="AM8" s="13">
        <v>382731</v>
      </c>
      <c r="AN8" s="13">
        <v>82089</v>
      </c>
      <c r="AO8" s="13">
        <v>9314</v>
      </c>
      <c r="AP8" s="145">
        <v>1</v>
      </c>
      <c r="AQ8" s="13">
        <v>278387</v>
      </c>
      <c r="AR8" s="13">
        <v>327059</v>
      </c>
      <c r="AS8" s="145">
        <v>1</v>
      </c>
      <c r="AT8" s="13">
        <v>589265</v>
      </c>
      <c r="AU8" s="13">
        <v>16181</v>
      </c>
      <c r="AV8" s="13"/>
      <c r="AW8" s="145">
        <v>1</v>
      </c>
      <c r="AX8" s="668">
        <v>1916740</v>
      </c>
      <c r="AY8" s="668">
        <v>10491</v>
      </c>
      <c r="AZ8" s="145">
        <v>1</v>
      </c>
      <c r="BA8" s="13">
        <v>915583</v>
      </c>
      <c r="BB8" s="13">
        <v>1011648</v>
      </c>
      <c r="BC8" s="145">
        <v>1</v>
      </c>
      <c r="BD8" s="13">
        <v>1130359</v>
      </c>
      <c r="BE8" s="13">
        <v>789057</v>
      </c>
      <c r="BF8" s="13">
        <v>7815</v>
      </c>
    </row>
    <row r="9" spans="1:58" s="134" customFormat="1" ht="18" customHeight="1" thickBot="1">
      <c r="A9" s="60"/>
      <c r="B9" s="476" t="s">
        <v>121</v>
      </c>
      <c r="C9" s="509">
        <f>SUM(C10:C15)</f>
        <v>7482</v>
      </c>
      <c r="D9" s="510">
        <f t="shared" ref="D9:D40" si="2">(C9/AG9)*100</f>
        <v>12.071246490916717</v>
      </c>
      <c r="E9" s="511">
        <f>SUM(E10:E15)</f>
        <v>47300</v>
      </c>
      <c r="F9" s="510">
        <f t="shared" ref="F9:F40" si="3">(E9/AG9)*100</f>
        <v>76.312477816140174</v>
      </c>
      <c r="G9" s="511">
        <f>SUM(G10:G15)</f>
        <v>7164</v>
      </c>
      <c r="H9" s="510">
        <f t="shared" si="0"/>
        <v>11.558194314478397</v>
      </c>
      <c r="I9" s="511">
        <f>SUM(I10:I15)</f>
        <v>36</v>
      </c>
      <c r="J9" s="512">
        <f t="shared" si="1"/>
        <v>5.8081378464715561E-2</v>
      </c>
      <c r="K9" s="509">
        <f>SUM(K10:K15)</f>
        <v>29960</v>
      </c>
      <c r="L9" s="513">
        <f>(K9/(K9+M9))*100</f>
        <v>48.336613855635505</v>
      </c>
      <c r="M9" s="511">
        <f>SUM(M10:M15)</f>
        <v>32022</v>
      </c>
      <c r="N9" s="514">
        <f>M9/(K9+M9)*100</f>
        <v>51.663386144364495</v>
      </c>
      <c r="O9" s="509">
        <f>SUM(O10:O15)</f>
        <v>14704</v>
      </c>
      <c r="P9" s="513">
        <f t="shared" ref="P9:P72" si="4">O9/(O9+Q9)*100</f>
        <v>56.107146945472586</v>
      </c>
      <c r="Q9" s="511">
        <f>SUM(Q10:Q15)</f>
        <v>11503</v>
      </c>
      <c r="R9" s="515">
        <f t="shared" ref="R9:R72" si="5">Q9/(O9+Q9)*100</f>
        <v>43.892853054527414</v>
      </c>
      <c r="S9" s="509">
        <f>SUM(S10:S15)</f>
        <v>43059</v>
      </c>
      <c r="T9" s="510">
        <f>(S9/AG9)*100</f>
        <v>69.470168758671875</v>
      </c>
      <c r="U9" s="511">
        <f>SUM(U10:U15)</f>
        <v>18923</v>
      </c>
      <c r="V9" s="515">
        <f t="shared" ref="V9:V72" si="6">(U9/AG9)*100</f>
        <v>30.529831241328125</v>
      </c>
      <c r="W9" s="509">
        <f>SUM(W10:W15)</f>
        <v>22464</v>
      </c>
      <c r="X9" s="510">
        <f>(W9/AH9)*100</f>
        <v>85.717556378066931</v>
      </c>
      <c r="Y9" s="511">
        <f>SUM(Y10:Y15)</f>
        <v>3743</v>
      </c>
      <c r="Z9" s="515">
        <f>(Y9/AH9)*100</f>
        <v>14.282443621933073</v>
      </c>
      <c r="AA9" s="509">
        <f>SUM(AA10:AA15)</f>
        <v>14280</v>
      </c>
      <c r="AB9" s="510">
        <f t="shared" ref="AB9:AB72" si="7">AA9/AH9*100</f>
        <v>54.489258595031863</v>
      </c>
      <c r="AC9" s="511">
        <f>SUM(AC10:AC15)</f>
        <v>11902</v>
      </c>
      <c r="AD9" s="513">
        <f t="shared" ref="AD9:AD72" si="8">AC9/AH9*100</f>
        <v>45.415347044682719</v>
      </c>
      <c r="AE9" s="511">
        <f>SUM(AE10:AE15)</f>
        <v>25</v>
      </c>
      <c r="AF9" s="515">
        <f t="shared" ref="AF9:AF72" si="9">AE9/AH9*100</f>
        <v>9.5394360285419921E-2</v>
      </c>
      <c r="AG9" s="477">
        <f>SUM(AG10:AG15)</f>
        <v>61982</v>
      </c>
      <c r="AH9" s="477">
        <f>O9+Q9</f>
        <v>26207</v>
      </c>
      <c r="AK9" s="145">
        <v>2</v>
      </c>
      <c r="AL9" s="13">
        <v>2828</v>
      </c>
      <c r="AM9" s="13">
        <v>6782</v>
      </c>
      <c r="AN9" s="13">
        <v>3078</v>
      </c>
      <c r="AO9" s="13">
        <v>8</v>
      </c>
      <c r="AP9" s="145">
        <v>2</v>
      </c>
      <c r="AQ9" s="13">
        <v>6459</v>
      </c>
      <c r="AR9" s="13">
        <v>6237</v>
      </c>
      <c r="AS9" s="145">
        <v>2</v>
      </c>
      <c r="AT9" s="13">
        <v>3808</v>
      </c>
      <c r="AU9" s="13">
        <v>8888</v>
      </c>
      <c r="AV9" s="13"/>
      <c r="AW9" s="145">
        <v>2</v>
      </c>
      <c r="AX9" s="668">
        <v>2038</v>
      </c>
      <c r="AY9" s="668">
        <v>415</v>
      </c>
      <c r="AZ9" s="145">
        <v>2</v>
      </c>
      <c r="BA9" s="13">
        <v>1253</v>
      </c>
      <c r="BB9" s="13">
        <v>1200</v>
      </c>
      <c r="BC9" s="145">
        <v>2</v>
      </c>
      <c r="BD9" s="13">
        <v>1375</v>
      </c>
      <c r="BE9" s="13">
        <v>1078</v>
      </c>
      <c r="BF9" s="13"/>
    </row>
    <row r="10" spans="1:58" s="134" customFormat="1">
      <c r="A10" s="59">
        <v>142</v>
      </c>
      <c r="B10" s="456" t="s">
        <v>438</v>
      </c>
      <c r="C10" s="457">
        <f t="shared" ref="C10:C15" si="10">VLOOKUP(A10,$AK$8:$AL$132,2,0)</f>
        <v>262</v>
      </c>
      <c r="D10" s="167">
        <f t="shared" si="2"/>
        <v>8.5873484103572597</v>
      </c>
      <c r="E10" s="139">
        <f t="shared" ref="E10:E15" si="11">VLOOKUP(A10,$AK$8:$AM$132,3,0)</f>
        <v>2269</v>
      </c>
      <c r="F10" s="167">
        <f t="shared" si="3"/>
        <v>74.369059324811531</v>
      </c>
      <c r="G10" s="139">
        <f t="shared" ref="G10:G15" si="12">VLOOKUP(A10,$AK$8:$AN$132,4,0)</f>
        <v>519</v>
      </c>
      <c r="H10" s="167">
        <f t="shared" si="0"/>
        <v>17.010816125860373</v>
      </c>
      <c r="I10" s="139">
        <f t="shared" ref="I10:I15" si="13">VLOOKUP(A10,$AK$8:$AO$132,5,0)</f>
        <v>1</v>
      </c>
      <c r="J10" s="458">
        <f t="shared" si="1"/>
        <v>3.277613897082924E-2</v>
      </c>
      <c r="K10" s="463">
        <f t="shared" ref="K10:K15" si="14">VLOOKUP(A10,$AP$8:$AR$132,2,0)</f>
        <v>1496</v>
      </c>
      <c r="L10" s="160">
        <f>(K10/(K10+M10))*100</f>
        <v>49.033103900360537</v>
      </c>
      <c r="M10" s="146">
        <f t="shared" ref="M10:M15" si="15">VLOOKUP(A10,$AP$8:$AR$132,3,0)</f>
        <v>1555</v>
      </c>
      <c r="N10" s="464">
        <f t="shared" ref="N10:N73" si="16">M10/(K10+M10)*100</f>
        <v>50.966896099639456</v>
      </c>
      <c r="O10" s="463">
        <f t="shared" ref="O10:O15" si="17">VLOOKUP(A10,$AZ$8:$BB$132,2,0)</f>
        <v>443</v>
      </c>
      <c r="P10" s="160">
        <f t="shared" si="4"/>
        <v>51.154734411085443</v>
      </c>
      <c r="Q10" s="146">
        <f t="shared" ref="Q10:Q15" si="18">VLOOKUP(A10,$AZ$8:$BB$132,3,0)</f>
        <v>423</v>
      </c>
      <c r="R10" s="469">
        <f t="shared" si="5"/>
        <v>48.84526558891455</v>
      </c>
      <c r="S10" s="463">
        <f t="shared" ref="S10:S15" si="19">VLOOKUP(A10,$AS$8:$AU$132,2,0)</f>
        <v>1643</v>
      </c>
      <c r="T10" s="167">
        <f t="shared" ref="T10:T72" si="20">(S10/AG10)*100</f>
        <v>53.851196329072437</v>
      </c>
      <c r="U10" s="146">
        <f t="shared" ref="U10:U15" si="21">VLOOKUP(A10,$AS$8:$AU$132,3,0)</f>
        <v>1408</v>
      </c>
      <c r="V10" s="469">
        <f t="shared" si="6"/>
        <v>46.148803670927563</v>
      </c>
      <c r="W10" s="463">
        <f>VLOOKUP(A10,$AW$8:$AY$132,2,0)</f>
        <v>751</v>
      </c>
      <c r="X10" s="167">
        <f>(W10/AH10)*100</f>
        <v>86.720554272517319</v>
      </c>
      <c r="Y10" s="463">
        <f>VLOOKUP(A10,$AW$8:$AY$132,3,0)</f>
        <v>115</v>
      </c>
      <c r="Z10" s="469">
        <f>(Y10/AH10)*100</f>
        <v>13.279445727482678</v>
      </c>
      <c r="AA10" s="463">
        <f t="shared" ref="AA10:AA15" si="22">VLOOKUP(A10,$BC$8:$BF$132,2,0)</f>
        <v>457</v>
      </c>
      <c r="AB10" s="167">
        <f t="shared" si="7"/>
        <v>52.771362586605086</v>
      </c>
      <c r="AC10" s="146">
        <f t="shared" ref="AC10:AC15" si="23">VLOOKUP(A10,$BC$8:$BF$132,3,0)</f>
        <v>408</v>
      </c>
      <c r="AD10" s="160">
        <f t="shared" si="8"/>
        <v>47.113163972286372</v>
      </c>
      <c r="AE10" s="146">
        <f t="shared" ref="AE10:AE15" si="24">VLOOKUP(A10,$BC$8:$BF$132,4,0)</f>
        <v>1</v>
      </c>
      <c r="AF10" s="469">
        <f t="shared" si="9"/>
        <v>0.11547344110854503</v>
      </c>
      <c r="AG10" s="471">
        <f t="shared" ref="AG10:AG15" si="25">(S10+U10)</f>
        <v>3051</v>
      </c>
      <c r="AH10" s="471">
        <f t="shared" ref="AH10:AH73" si="26">O10+Q10</f>
        <v>866</v>
      </c>
      <c r="AK10" s="145">
        <v>4</v>
      </c>
      <c r="AL10" s="13">
        <v>323</v>
      </c>
      <c r="AM10" s="13">
        <v>730</v>
      </c>
      <c r="AN10" s="13">
        <v>333</v>
      </c>
      <c r="AO10" s="13">
        <v>2</v>
      </c>
      <c r="AP10" s="145">
        <v>4</v>
      </c>
      <c r="AQ10" s="13">
        <v>730</v>
      </c>
      <c r="AR10" s="13">
        <v>658</v>
      </c>
      <c r="AS10" s="145">
        <v>4</v>
      </c>
      <c r="AT10" s="13">
        <v>394</v>
      </c>
      <c r="AU10" s="13">
        <v>994</v>
      </c>
      <c r="AV10" s="13"/>
      <c r="AW10" s="145">
        <v>4</v>
      </c>
      <c r="AX10" s="668">
        <v>310</v>
      </c>
      <c r="AY10" s="668">
        <v>33</v>
      </c>
      <c r="AZ10" s="145">
        <v>4</v>
      </c>
      <c r="BA10" s="13">
        <v>146</v>
      </c>
      <c r="BB10" s="13">
        <v>197</v>
      </c>
      <c r="BC10" s="145">
        <v>4</v>
      </c>
      <c r="BD10" s="13">
        <v>163</v>
      </c>
      <c r="BE10" s="13">
        <v>180</v>
      </c>
      <c r="BF10" s="13"/>
    </row>
    <row r="11" spans="1:58" s="134" customFormat="1">
      <c r="A11" s="59">
        <v>425</v>
      </c>
      <c r="B11" s="456" t="s">
        <v>437</v>
      </c>
      <c r="C11" s="457">
        <f t="shared" si="10"/>
        <v>268</v>
      </c>
      <c r="D11" s="167">
        <f t="shared" si="2"/>
        <v>4.245880861850444</v>
      </c>
      <c r="E11" s="139">
        <f t="shared" si="11"/>
        <v>4561</v>
      </c>
      <c r="F11" s="167">
        <f t="shared" si="3"/>
        <v>72.259188846641322</v>
      </c>
      <c r="G11" s="139">
        <f t="shared" si="12"/>
        <v>1481</v>
      </c>
      <c r="H11" s="167">
        <f t="shared" si="0"/>
        <v>23.463244613434728</v>
      </c>
      <c r="I11" s="139">
        <f t="shared" si="13"/>
        <v>2</v>
      </c>
      <c r="J11" s="458">
        <f t="shared" si="1"/>
        <v>3.1685678073510769E-2</v>
      </c>
      <c r="K11" s="463">
        <f t="shared" si="14"/>
        <v>3197</v>
      </c>
      <c r="L11" s="160">
        <f t="shared" ref="L11:L74" si="27">(K11/(K11+M11))*100</f>
        <v>50.649556400506967</v>
      </c>
      <c r="M11" s="146">
        <f t="shared" si="15"/>
        <v>3115</v>
      </c>
      <c r="N11" s="464">
        <f t="shared" si="16"/>
        <v>49.350443599493026</v>
      </c>
      <c r="O11" s="463">
        <f t="shared" si="17"/>
        <v>912</v>
      </c>
      <c r="P11" s="160">
        <f t="shared" si="4"/>
        <v>54.840649428743241</v>
      </c>
      <c r="Q11" s="146">
        <f t="shared" si="18"/>
        <v>751</v>
      </c>
      <c r="R11" s="469">
        <f t="shared" si="5"/>
        <v>45.159350571256759</v>
      </c>
      <c r="S11" s="463">
        <f t="shared" si="19"/>
        <v>3329</v>
      </c>
      <c r="T11" s="167">
        <f t="shared" si="20"/>
        <v>52.740811153358678</v>
      </c>
      <c r="U11" s="146">
        <f t="shared" si="21"/>
        <v>2983</v>
      </c>
      <c r="V11" s="469">
        <f t="shared" si="6"/>
        <v>47.259188846641322</v>
      </c>
      <c r="W11" s="463">
        <f t="shared" ref="W11:W15" si="28">VLOOKUP(A11,$AW$8:$AY$132,2,0)</f>
        <v>1409</v>
      </c>
      <c r="X11" s="167">
        <f t="shared" ref="X11:X15" si="29">(W11/AH11)*100</f>
        <v>84.726398075766681</v>
      </c>
      <c r="Y11" s="463">
        <f t="shared" ref="Y11:Y15" si="30">VLOOKUP(A11,$AW$8:$AY$132,3,0)</f>
        <v>254</v>
      </c>
      <c r="Z11" s="469">
        <f t="shared" ref="Z11:Z15" si="31">(Y11/AH11)*100</f>
        <v>15.273601924233313</v>
      </c>
      <c r="AA11" s="463">
        <f t="shared" si="22"/>
        <v>920</v>
      </c>
      <c r="AB11" s="167">
        <f t="shared" si="7"/>
        <v>55.321707757065539</v>
      </c>
      <c r="AC11" s="146">
        <f t="shared" si="23"/>
        <v>742</v>
      </c>
      <c r="AD11" s="160">
        <f t="shared" si="8"/>
        <v>44.618159951894164</v>
      </c>
      <c r="AE11" s="146">
        <f t="shared" si="24"/>
        <v>1</v>
      </c>
      <c r="AF11" s="469">
        <f t="shared" si="9"/>
        <v>6.0132291040288638E-2</v>
      </c>
      <c r="AG11" s="471">
        <f t="shared" si="25"/>
        <v>6312</v>
      </c>
      <c r="AH11" s="471">
        <f t="shared" si="26"/>
        <v>1663</v>
      </c>
      <c r="AK11" s="145">
        <v>21</v>
      </c>
      <c r="AL11" s="13">
        <v>1957</v>
      </c>
      <c r="AM11" s="13">
        <v>795</v>
      </c>
      <c r="AN11" s="13">
        <v>233</v>
      </c>
      <c r="AO11" s="13">
        <v>4</v>
      </c>
      <c r="AP11" s="145">
        <v>21</v>
      </c>
      <c r="AQ11" s="13">
        <v>1463</v>
      </c>
      <c r="AR11" s="13">
        <v>1526</v>
      </c>
      <c r="AS11" s="145">
        <v>21</v>
      </c>
      <c r="AT11" s="13">
        <v>1272</v>
      </c>
      <c r="AU11" s="13">
        <v>1717</v>
      </c>
      <c r="AV11" s="13"/>
      <c r="AW11" s="145">
        <v>21</v>
      </c>
      <c r="AX11" s="668">
        <v>477</v>
      </c>
      <c r="AY11" s="668">
        <v>57</v>
      </c>
      <c r="AZ11" s="145">
        <v>21</v>
      </c>
      <c r="BA11" s="13">
        <v>269</v>
      </c>
      <c r="BB11" s="13">
        <v>265</v>
      </c>
      <c r="BC11" s="145">
        <v>21</v>
      </c>
      <c r="BD11" s="13">
        <v>291</v>
      </c>
      <c r="BE11" s="13">
        <v>243</v>
      </c>
      <c r="BF11" s="13"/>
    </row>
    <row r="12" spans="1:58" s="134" customFormat="1">
      <c r="A12" s="59">
        <v>579</v>
      </c>
      <c r="B12" s="456" t="s">
        <v>436</v>
      </c>
      <c r="C12" s="457">
        <f t="shared" si="10"/>
        <v>1171</v>
      </c>
      <c r="D12" s="167">
        <f t="shared" si="2"/>
        <v>4.4957192766921334</v>
      </c>
      <c r="E12" s="139">
        <f t="shared" si="11"/>
        <v>22643</v>
      </c>
      <c r="F12" s="167">
        <f t="shared" si="3"/>
        <v>86.931316466387685</v>
      </c>
      <c r="G12" s="139">
        <f t="shared" si="12"/>
        <v>2214</v>
      </c>
      <c r="H12" s="167">
        <f t="shared" si="0"/>
        <v>8.5000191960686458</v>
      </c>
      <c r="I12" s="139">
        <f t="shared" si="13"/>
        <v>19</v>
      </c>
      <c r="J12" s="458">
        <f t="shared" si="1"/>
        <v>7.294506085153761E-2</v>
      </c>
      <c r="K12" s="463">
        <f t="shared" si="14"/>
        <v>12578</v>
      </c>
      <c r="L12" s="160">
        <f t="shared" si="27"/>
        <v>48.289630283717891</v>
      </c>
      <c r="M12" s="146">
        <f t="shared" si="15"/>
        <v>13469</v>
      </c>
      <c r="N12" s="464">
        <f t="shared" si="16"/>
        <v>51.710369716282102</v>
      </c>
      <c r="O12" s="463">
        <f t="shared" si="17"/>
        <v>9128</v>
      </c>
      <c r="P12" s="160">
        <f t="shared" si="4"/>
        <v>55.230834392206695</v>
      </c>
      <c r="Q12" s="146">
        <f t="shared" si="18"/>
        <v>7399</v>
      </c>
      <c r="R12" s="469">
        <f t="shared" si="5"/>
        <v>44.769165607793312</v>
      </c>
      <c r="S12" s="463">
        <f t="shared" si="19"/>
        <v>22993</v>
      </c>
      <c r="T12" s="167">
        <f t="shared" si="20"/>
        <v>88.275041271547579</v>
      </c>
      <c r="U12" s="146">
        <f t="shared" si="21"/>
        <v>3054</v>
      </c>
      <c r="V12" s="469">
        <f t="shared" si="6"/>
        <v>11.724958728452412</v>
      </c>
      <c r="W12" s="463">
        <f t="shared" si="28"/>
        <v>14324</v>
      </c>
      <c r="X12" s="167">
        <f t="shared" si="29"/>
        <v>86.670297089610941</v>
      </c>
      <c r="Y12" s="463">
        <f t="shared" si="30"/>
        <v>2203</v>
      </c>
      <c r="Z12" s="469">
        <f t="shared" si="31"/>
        <v>13.329702910389059</v>
      </c>
      <c r="AA12" s="463">
        <f t="shared" si="22"/>
        <v>8850</v>
      </c>
      <c r="AB12" s="167">
        <f t="shared" si="7"/>
        <v>53.548738428026866</v>
      </c>
      <c r="AC12" s="146">
        <f t="shared" si="23"/>
        <v>7656</v>
      </c>
      <c r="AD12" s="160">
        <f t="shared" si="8"/>
        <v>46.324196768923578</v>
      </c>
      <c r="AE12" s="146">
        <f t="shared" si="24"/>
        <v>21</v>
      </c>
      <c r="AF12" s="469">
        <f t="shared" si="9"/>
        <v>0.12706480304955528</v>
      </c>
      <c r="AG12" s="471">
        <f t="shared" si="25"/>
        <v>26047</v>
      </c>
      <c r="AH12" s="471">
        <f t="shared" si="26"/>
        <v>16527</v>
      </c>
      <c r="AK12" s="145">
        <v>30</v>
      </c>
      <c r="AL12" s="13">
        <v>794</v>
      </c>
      <c r="AM12" s="13">
        <v>6401</v>
      </c>
      <c r="AN12" s="13">
        <v>2808</v>
      </c>
      <c r="AO12" s="13">
        <v>5</v>
      </c>
      <c r="AP12" s="145">
        <v>30</v>
      </c>
      <c r="AQ12" s="13">
        <v>4605</v>
      </c>
      <c r="AR12" s="13">
        <v>5403</v>
      </c>
      <c r="AS12" s="145">
        <v>30</v>
      </c>
      <c r="AT12" s="13">
        <v>6069</v>
      </c>
      <c r="AU12" s="13">
        <v>3939</v>
      </c>
      <c r="AV12" s="13"/>
      <c r="AW12" s="145">
        <v>30</v>
      </c>
      <c r="AX12" s="668">
        <v>11294</v>
      </c>
      <c r="AY12" s="668">
        <v>2437</v>
      </c>
      <c r="AZ12" s="145">
        <v>30</v>
      </c>
      <c r="BA12" s="13">
        <v>7237</v>
      </c>
      <c r="BB12" s="13">
        <v>6494</v>
      </c>
      <c r="BC12" s="145">
        <v>30</v>
      </c>
      <c r="BD12" s="13">
        <v>7256</v>
      </c>
      <c r="BE12" s="13">
        <v>6467</v>
      </c>
      <c r="BF12" s="13">
        <v>8</v>
      </c>
    </row>
    <row r="13" spans="1:58" s="134" customFormat="1">
      <c r="A13" s="59">
        <v>585</v>
      </c>
      <c r="B13" s="456" t="s">
        <v>435</v>
      </c>
      <c r="C13" s="457">
        <f t="shared" si="10"/>
        <v>309</v>
      </c>
      <c r="D13" s="167">
        <f t="shared" si="2"/>
        <v>4.2178542178542182</v>
      </c>
      <c r="E13" s="139">
        <f t="shared" si="11"/>
        <v>5627</v>
      </c>
      <c r="F13" s="167">
        <f t="shared" si="3"/>
        <v>76.808626808626812</v>
      </c>
      <c r="G13" s="139">
        <f t="shared" si="12"/>
        <v>1377</v>
      </c>
      <c r="H13" s="167">
        <f t="shared" si="0"/>
        <v>18.796068796068795</v>
      </c>
      <c r="I13" s="139">
        <f t="shared" si="13"/>
        <v>13</v>
      </c>
      <c r="J13" s="458">
        <f t="shared" si="1"/>
        <v>0.17745017745017744</v>
      </c>
      <c r="K13" s="463">
        <f t="shared" si="14"/>
        <v>3527</v>
      </c>
      <c r="L13" s="160">
        <f t="shared" si="27"/>
        <v>48.14359814359814</v>
      </c>
      <c r="M13" s="146">
        <f t="shared" si="15"/>
        <v>3799</v>
      </c>
      <c r="N13" s="464">
        <f t="shared" si="16"/>
        <v>51.85640185640186</v>
      </c>
      <c r="O13" s="463">
        <f t="shared" si="17"/>
        <v>1759</v>
      </c>
      <c r="P13" s="160">
        <f t="shared" si="4"/>
        <v>55.26233113415018</v>
      </c>
      <c r="Q13" s="146">
        <f t="shared" si="18"/>
        <v>1424</v>
      </c>
      <c r="R13" s="469">
        <f t="shared" si="5"/>
        <v>44.737668865849827</v>
      </c>
      <c r="S13" s="463">
        <f t="shared" si="19"/>
        <v>4772</v>
      </c>
      <c r="T13" s="167">
        <f t="shared" si="20"/>
        <v>65.137865137865134</v>
      </c>
      <c r="U13" s="146">
        <f t="shared" si="21"/>
        <v>2554</v>
      </c>
      <c r="V13" s="469">
        <f t="shared" si="6"/>
        <v>34.862134862134866</v>
      </c>
      <c r="W13" s="463">
        <f t="shared" si="28"/>
        <v>2823</v>
      </c>
      <c r="X13" s="167">
        <f t="shared" si="29"/>
        <v>88.689915174363804</v>
      </c>
      <c r="Y13" s="463">
        <f t="shared" si="30"/>
        <v>360</v>
      </c>
      <c r="Z13" s="469">
        <f t="shared" si="31"/>
        <v>11.310084825636192</v>
      </c>
      <c r="AA13" s="463">
        <f t="shared" si="22"/>
        <v>1640</v>
      </c>
      <c r="AB13" s="167">
        <f t="shared" si="7"/>
        <v>51.523719761231547</v>
      </c>
      <c r="AC13" s="146">
        <f t="shared" si="23"/>
        <v>1543</v>
      </c>
      <c r="AD13" s="160">
        <f t="shared" si="8"/>
        <v>48.47628023876846</v>
      </c>
      <c r="AE13" s="146">
        <f t="shared" si="24"/>
        <v>0</v>
      </c>
      <c r="AF13" s="469">
        <f t="shared" si="9"/>
        <v>0</v>
      </c>
      <c r="AG13" s="471">
        <f t="shared" si="25"/>
        <v>7326</v>
      </c>
      <c r="AH13" s="471">
        <f t="shared" si="26"/>
        <v>3183</v>
      </c>
      <c r="AK13" s="145">
        <v>31</v>
      </c>
      <c r="AL13" s="13">
        <v>3613</v>
      </c>
      <c r="AM13" s="13">
        <v>10283</v>
      </c>
      <c r="AN13" s="13">
        <v>2847</v>
      </c>
      <c r="AO13" s="13">
        <v>41</v>
      </c>
      <c r="AP13" s="145">
        <v>31</v>
      </c>
      <c r="AQ13" s="13">
        <v>8224</v>
      </c>
      <c r="AR13" s="13">
        <v>8560</v>
      </c>
      <c r="AS13" s="145">
        <v>31</v>
      </c>
      <c r="AT13" s="13">
        <v>8104</v>
      </c>
      <c r="AU13" s="13">
        <v>8680</v>
      </c>
      <c r="AV13" s="13"/>
      <c r="AW13" s="145">
        <v>31</v>
      </c>
      <c r="AX13" s="668">
        <v>3779</v>
      </c>
      <c r="AY13" s="668">
        <v>702</v>
      </c>
      <c r="AZ13" s="145">
        <v>31</v>
      </c>
      <c r="BA13" s="13">
        <v>2541</v>
      </c>
      <c r="BB13" s="13">
        <v>1940</v>
      </c>
      <c r="BC13" s="145">
        <v>31</v>
      </c>
      <c r="BD13" s="13">
        <v>2537</v>
      </c>
      <c r="BE13" s="13">
        <v>1942</v>
      </c>
      <c r="BF13" s="13">
        <v>2</v>
      </c>
    </row>
    <row r="14" spans="1:58" s="134" customFormat="1">
      <c r="A14" s="59">
        <v>591</v>
      </c>
      <c r="B14" s="456" t="s">
        <v>434</v>
      </c>
      <c r="C14" s="457">
        <f t="shared" si="10"/>
        <v>1021</v>
      </c>
      <c r="D14" s="167">
        <f t="shared" si="2"/>
        <v>11.118370902755091</v>
      </c>
      <c r="E14" s="139">
        <f t="shared" si="11"/>
        <v>6854</v>
      </c>
      <c r="F14" s="167">
        <f t="shared" si="3"/>
        <v>74.637917891756516</v>
      </c>
      <c r="G14" s="139">
        <f t="shared" si="12"/>
        <v>1307</v>
      </c>
      <c r="H14" s="167">
        <f t="shared" si="0"/>
        <v>14.232821518022432</v>
      </c>
      <c r="I14" s="139">
        <f t="shared" si="13"/>
        <v>1</v>
      </c>
      <c r="J14" s="458">
        <f t="shared" si="1"/>
        <v>1.0889687465969727E-2</v>
      </c>
      <c r="K14" s="463">
        <f t="shared" si="14"/>
        <v>4260</v>
      </c>
      <c r="L14" s="160">
        <f t="shared" si="27"/>
        <v>46.39006860503104</v>
      </c>
      <c r="M14" s="146">
        <f t="shared" si="15"/>
        <v>4923</v>
      </c>
      <c r="N14" s="464">
        <f t="shared" si="16"/>
        <v>53.609931394968967</v>
      </c>
      <c r="O14" s="463">
        <f t="shared" si="17"/>
        <v>1985</v>
      </c>
      <c r="P14" s="160">
        <f t="shared" si="4"/>
        <v>61.455108359133128</v>
      </c>
      <c r="Q14" s="146">
        <f t="shared" si="18"/>
        <v>1245</v>
      </c>
      <c r="R14" s="469">
        <f t="shared" si="5"/>
        <v>38.544891640866872</v>
      </c>
      <c r="S14" s="463">
        <f t="shared" si="19"/>
        <v>5078</v>
      </c>
      <c r="T14" s="167">
        <f t="shared" si="20"/>
        <v>55.29783295219427</v>
      </c>
      <c r="U14" s="146">
        <f t="shared" si="21"/>
        <v>4105</v>
      </c>
      <c r="V14" s="469">
        <f t="shared" si="6"/>
        <v>44.70216704780573</v>
      </c>
      <c r="W14" s="463">
        <f t="shared" si="28"/>
        <v>2539</v>
      </c>
      <c r="X14" s="167">
        <f t="shared" si="29"/>
        <v>78.606811145510832</v>
      </c>
      <c r="Y14" s="463">
        <f t="shared" si="30"/>
        <v>691</v>
      </c>
      <c r="Z14" s="469">
        <f t="shared" si="31"/>
        <v>21.393188854489164</v>
      </c>
      <c r="AA14" s="463">
        <f t="shared" si="22"/>
        <v>1827</v>
      </c>
      <c r="AB14" s="167">
        <f t="shared" si="7"/>
        <v>56.563467492260067</v>
      </c>
      <c r="AC14" s="146">
        <f t="shared" si="23"/>
        <v>1401</v>
      </c>
      <c r="AD14" s="160">
        <f t="shared" si="8"/>
        <v>43.374613003095973</v>
      </c>
      <c r="AE14" s="146">
        <f t="shared" si="24"/>
        <v>2</v>
      </c>
      <c r="AF14" s="469">
        <f t="shared" si="9"/>
        <v>6.1919504643962855E-2</v>
      </c>
      <c r="AG14" s="471">
        <f t="shared" si="25"/>
        <v>9183</v>
      </c>
      <c r="AH14" s="471">
        <f t="shared" si="26"/>
        <v>3230</v>
      </c>
      <c r="AK14" s="145">
        <v>34</v>
      </c>
      <c r="AL14" s="13">
        <v>2775</v>
      </c>
      <c r="AM14" s="13">
        <v>15280</v>
      </c>
      <c r="AN14" s="13">
        <v>10715</v>
      </c>
      <c r="AO14" s="13">
        <v>24</v>
      </c>
      <c r="AP14" s="145">
        <v>34</v>
      </c>
      <c r="AQ14" s="13">
        <v>14544</v>
      </c>
      <c r="AR14" s="13">
        <v>14250</v>
      </c>
      <c r="AS14" s="145">
        <v>34</v>
      </c>
      <c r="AT14" s="13">
        <v>13664</v>
      </c>
      <c r="AU14" s="13">
        <v>15130</v>
      </c>
      <c r="AV14" s="13"/>
      <c r="AW14" s="145">
        <v>34</v>
      </c>
      <c r="AX14" s="668">
        <v>7584</v>
      </c>
      <c r="AY14" s="668">
        <v>715</v>
      </c>
      <c r="AZ14" s="145">
        <v>34</v>
      </c>
      <c r="BA14" s="13">
        <v>4241</v>
      </c>
      <c r="BB14" s="13">
        <v>4058</v>
      </c>
      <c r="BC14" s="145">
        <v>34</v>
      </c>
      <c r="BD14" s="13">
        <v>4247</v>
      </c>
      <c r="BE14" s="13">
        <v>4049</v>
      </c>
      <c r="BF14" s="13">
        <v>3</v>
      </c>
    </row>
    <row r="15" spans="1:58" s="134" customFormat="1">
      <c r="A15" s="59">
        <v>893</v>
      </c>
      <c r="B15" s="479" t="s">
        <v>433</v>
      </c>
      <c r="C15" s="480">
        <f t="shared" si="10"/>
        <v>4451</v>
      </c>
      <c r="D15" s="481">
        <f t="shared" si="2"/>
        <v>44.231342541985491</v>
      </c>
      <c r="E15" s="482">
        <f t="shared" si="11"/>
        <v>5346</v>
      </c>
      <c r="F15" s="481">
        <f t="shared" si="3"/>
        <v>53.12531054357548</v>
      </c>
      <c r="G15" s="482">
        <f t="shared" si="12"/>
        <v>266</v>
      </c>
      <c r="H15" s="481">
        <f t="shared" si="0"/>
        <v>2.643346914439034</v>
      </c>
      <c r="I15" s="482">
        <f t="shared" si="13"/>
        <v>0</v>
      </c>
      <c r="J15" s="483">
        <f t="shared" si="1"/>
        <v>0</v>
      </c>
      <c r="K15" s="484">
        <f t="shared" si="14"/>
        <v>4902</v>
      </c>
      <c r="L15" s="485">
        <f t="shared" si="27"/>
        <v>48.713107423233623</v>
      </c>
      <c r="M15" s="486">
        <f t="shared" si="15"/>
        <v>5161</v>
      </c>
      <c r="N15" s="487">
        <f t="shared" si="16"/>
        <v>51.286892576766377</v>
      </c>
      <c r="O15" s="484">
        <f t="shared" si="17"/>
        <v>477</v>
      </c>
      <c r="P15" s="485">
        <f t="shared" si="4"/>
        <v>64.634146341463421</v>
      </c>
      <c r="Q15" s="486">
        <f t="shared" si="18"/>
        <v>261</v>
      </c>
      <c r="R15" s="488">
        <f t="shared" si="5"/>
        <v>35.365853658536587</v>
      </c>
      <c r="S15" s="484">
        <f t="shared" si="19"/>
        <v>5244</v>
      </c>
      <c r="T15" s="481">
        <f t="shared" si="20"/>
        <v>52.111696313226673</v>
      </c>
      <c r="U15" s="486">
        <f t="shared" si="21"/>
        <v>4819</v>
      </c>
      <c r="V15" s="488">
        <f t="shared" si="6"/>
        <v>47.888303686773327</v>
      </c>
      <c r="W15" s="463">
        <f t="shared" si="28"/>
        <v>618</v>
      </c>
      <c r="X15" s="167">
        <f t="shared" si="29"/>
        <v>83.739837398373979</v>
      </c>
      <c r="Y15" s="463">
        <f t="shared" si="30"/>
        <v>120</v>
      </c>
      <c r="Z15" s="469">
        <f t="shared" si="31"/>
        <v>16.260162601626014</v>
      </c>
      <c r="AA15" s="484">
        <f t="shared" si="22"/>
        <v>586</v>
      </c>
      <c r="AB15" s="481">
        <f t="shared" si="7"/>
        <v>79.403794037940372</v>
      </c>
      <c r="AC15" s="486">
        <f t="shared" si="23"/>
        <v>152</v>
      </c>
      <c r="AD15" s="485">
        <f t="shared" si="8"/>
        <v>20.596205962059621</v>
      </c>
      <c r="AE15" s="486">
        <f t="shared" si="24"/>
        <v>0</v>
      </c>
      <c r="AF15" s="488">
        <f t="shared" si="9"/>
        <v>0</v>
      </c>
      <c r="AG15" s="489">
        <f t="shared" si="25"/>
        <v>10063</v>
      </c>
      <c r="AH15" s="489">
        <f t="shared" si="26"/>
        <v>738</v>
      </c>
      <c r="AK15" s="145">
        <v>36</v>
      </c>
      <c r="AL15" s="13">
        <v>395</v>
      </c>
      <c r="AM15" s="13">
        <v>1641</v>
      </c>
      <c r="AN15" s="13">
        <v>679</v>
      </c>
      <c r="AO15" s="13">
        <v>15</v>
      </c>
      <c r="AP15" s="145">
        <v>36</v>
      </c>
      <c r="AQ15" s="13">
        <v>1249</v>
      </c>
      <c r="AR15" s="13">
        <v>1481</v>
      </c>
      <c r="AS15" s="145">
        <v>36</v>
      </c>
      <c r="AT15" s="13">
        <v>1565</v>
      </c>
      <c r="AU15" s="13">
        <v>1165</v>
      </c>
      <c r="AV15" s="13"/>
      <c r="AW15" s="145">
        <v>36</v>
      </c>
      <c r="AX15" s="668">
        <v>1144</v>
      </c>
      <c r="AY15" s="668">
        <v>328</v>
      </c>
      <c r="AZ15" s="145">
        <v>36</v>
      </c>
      <c r="BA15" s="13">
        <v>850</v>
      </c>
      <c r="BB15" s="13">
        <v>622</v>
      </c>
      <c r="BC15" s="145">
        <v>36</v>
      </c>
      <c r="BD15" s="13">
        <v>779</v>
      </c>
      <c r="BE15" s="13">
        <v>693</v>
      </c>
      <c r="BF15" s="13"/>
    </row>
    <row r="16" spans="1:58" s="134" customFormat="1" ht="16.5" customHeight="1">
      <c r="A16" s="478"/>
      <c r="B16" s="516" t="s">
        <v>119</v>
      </c>
      <c r="C16" s="518">
        <f>SUM(C17:C22)</f>
        <v>59951</v>
      </c>
      <c r="D16" s="502">
        <f t="shared" si="2"/>
        <v>27.225456626188681</v>
      </c>
      <c r="E16" s="501">
        <f>SUM(E17:E22)</f>
        <v>150833</v>
      </c>
      <c r="F16" s="502">
        <f t="shared" si="3"/>
        <v>68.497561330051496</v>
      </c>
      <c r="G16" s="501">
        <f>SUM(G17:G22)</f>
        <v>8498</v>
      </c>
      <c r="H16" s="502">
        <f t="shared" si="0"/>
        <v>3.8591838402920957</v>
      </c>
      <c r="I16" s="501">
        <f>SUM(I17:I22)</f>
        <v>920</v>
      </c>
      <c r="J16" s="519">
        <f t="shared" si="1"/>
        <v>0.41779820346772512</v>
      </c>
      <c r="K16" s="518">
        <f>SUM(K17:K22)</f>
        <v>107838</v>
      </c>
      <c r="L16" s="503">
        <f t="shared" si="27"/>
        <v>48.972307245165801</v>
      </c>
      <c r="M16" s="501">
        <f>SUM(M17:M22)</f>
        <v>112364</v>
      </c>
      <c r="N16" s="522">
        <f t="shared" si="16"/>
        <v>51.027692754834199</v>
      </c>
      <c r="O16" s="518">
        <f>SUM(O17:O22)</f>
        <v>22136</v>
      </c>
      <c r="P16" s="508">
        <f t="shared" si="4"/>
        <v>52.747462231330125</v>
      </c>
      <c r="Q16" s="501">
        <f>SUM(Q17:Q22)</f>
        <v>19830</v>
      </c>
      <c r="R16" s="524">
        <f t="shared" si="5"/>
        <v>47.252537768669875</v>
      </c>
      <c r="S16" s="518">
        <f>SUM(S17:S22)</f>
        <v>156199</v>
      </c>
      <c r="T16" s="502">
        <f t="shared" si="20"/>
        <v>70.934414764625203</v>
      </c>
      <c r="U16" s="501">
        <f>SUM(U17:U22)</f>
        <v>64003</v>
      </c>
      <c r="V16" s="524">
        <f t="shared" si="6"/>
        <v>29.06558523537479</v>
      </c>
      <c r="W16" s="518">
        <f>SUM(W17:W22)</f>
        <v>37598</v>
      </c>
      <c r="X16" s="502">
        <f>(W16/AH16)*100</f>
        <v>89.591574131439728</v>
      </c>
      <c r="Y16" s="501">
        <f>SUM(Y17:Y22)</f>
        <v>4368</v>
      </c>
      <c r="Z16" s="524">
        <f>(Y16/AH16)*100</f>
        <v>10.408425868560263</v>
      </c>
      <c r="AA16" s="518">
        <f>SUM(AA17:AA22)</f>
        <v>23147</v>
      </c>
      <c r="AB16" s="502">
        <f t="shared" si="7"/>
        <v>55.156555306676836</v>
      </c>
      <c r="AC16" s="501">
        <f>SUM(AC17:AC22)</f>
        <v>20794</v>
      </c>
      <c r="AD16" s="503">
        <f t="shared" si="8"/>
        <v>49.549635419148835</v>
      </c>
      <c r="AE16" s="501">
        <f>SUM(AE17:AE22)</f>
        <v>18</v>
      </c>
      <c r="AF16" s="524">
        <f t="shared" si="9"/>
        <v>4.2891864842968121E-2</v>
      </c>
      <c r="AG16" s="527">
        <f>SUM(AG17:AG22)</f>
        <v>220202</v>
      </c>
      <c r="AH16" s="527">
        <f t="shared" si="26"/>
        <v>41966</v>
      </c>
      <c r="AK16" s="145">
        <v>38</v>
      </c>
      <c r="AL16" s="13">
        <v>2056</v>
      </c>
      <c r="AM16" s="13">
        <v>4444</v>
      </c>
      <c r="AN16" s="13">
        <v>2153</v>
      </c>
      <c r="AO16" s="13">
        <v>105</v>
      </c>
      <c r="AP16" s="145">
        <v>38</v>
      </c>
      <c r="AQ16" s="13">
        <v>4346</v>
      </c>
      <c r="AR16" s="13">
        <v>4412</v>
      </c>
      <c r="AS16" s="145">
        <v>38</v>
      </c>
      <c r="AT16" s="13">
        <v>1457</v>
      </c>
      <c r="AU16" s="13">
        <v>7301</v>
      </c>
      <c r="AV16" s="13"/>
      <c r="AW16" s="145">
        <v>38</v>
      </c>
      <c r="AX16" s="668">
        <v>672</v>
      </c>
      <c r="AY16" s="668">
        <v>399</v>
      </c>
      <c r="AZ16" s="145">
        <v>38</v>
      </c>
      <c r="BA16" s="13">
        <v>632</v>
      </c>
      <c r="BB16" s="13">
        <v>439</v>
      </c>
      <c r="BC16" s="145">
        <v>38</v>
      </c>
      <c r="BD16" s="13">
        <v>667</v>
      </c>
      <c r="BE16" s="13">
        <v>404</v>
      </c>
      <c r="BF16" s="13"/>
    </row>
    <row r="17" spans="1:58" s="134" customFormat="1">
      <c r="A17" s="59">
        <v>120</v>
      </c>
      <c r="B17" s="490" t="s">
        <v>444</v>
      </c>
      <c r="C17" s="491">
        <f t="shared" ref="C17:C22" si="32">VLOOKUP(A17,$AK$8:$AL$132,2,0)</f>
        <v>8082</v>
      </c>
      <c r="D17" s="492">
        <f t="shared" si="2"/>
        <v>33.669388435260785</v>
      </c>
      <c r="E17" s="493">
        <f t="shared" ref="E17:E22" si="33">VLOOKUP(A17,$AK$8:$AM$132,3,0)</f>
        <v>14967</v>
      </c>
      <c r="F17" s="492">
        <f t="shared" si="3"/>
        <v>62.352107982003005</v>
      </c>
      <c r="G17" s="493">
        <f t="shared" ref="G17:G22" si="34">VLOOKUP(A17,$AK$8:$AN$132,4,0)</f>
        <v>621</v>
      </c>
      <c r="H17" s="492">
        <f t="shared" si="0"/>
        <v>2.5870688218630229</v>
      </c>
      <c r="I17" s="493">
        <f t="shared" ref="I17:I22" si="35">VLOOKUP(A17,$AK$8:$AO$132,5,0)</f>
        <v>334</v>
      </c>
      <c r="J17" s="494">
        <f t="shared" si="1"/>
        <v>1.3914347608731878</v>
      </c>
      <c r="K17" s="495">
        <f t="shared" ref="K17:K22" si="36">VLOOKUP(A17,$AP$8:$AR$132,2,0)</f>
        <v>12105</v>
      </c>
      <c r="L17" s="496">
        <f t="shared" si="27"/>
        <v>50.429095150808202</v>
      </c>
      <c r="M17" s="497">
        <f t="shared" ref="M17:M22" si="37">VLOOKUP(A17,$AP$8:$AR$132,3,0)</f>
        <v>11899</v>
      </c>
      <c r="N17" s="498">
        <f t="shared" si="16"/>
        <v>49.570904849191798</v>
      </c>
      <c r="O17" s="495">
        <f t="shared" ref="O17:O22" si="38">VLOOKUP(A17,$AZ$8:$BB$132,2,0)</f>
        <v>593</v>
      </c>
      <c r="P17" s="496">
        <f t="shared" si="4"/>
        <v>53.762466001813237</v>
      </c>
      <c r="Q17" s="497">
        <f t="shared" ref="Q17:Q22" si="39">VLOOKUP(A17,$AZ$8:$BB$132,3,0)</f>
        <v>510</v>
      </c>
      <c r="R17" s="499">
        <f t="shared" si="5"/>
        <v>46.237533998186763</v>
      </c>
      <c r="S17" s="495">
        <f t="shared" ref="S17:S22" si="40">VLOOKUP(A17,$AS$8:$AU$132,2,0)</f>
        <v>15592</v>
      </c>
      <c r="T17" s="492">
        <f t="shared" si="20"/>
        <v>64.955840693217795</v>
      </c>
      <c r="U17" s="497">
        <f t="shared" ref="U17:U22" si="41">VLOOKUP(A17,$AS$8:$AU$132,3,0)</f>
        <v>8412</v>
      </c>
      <c r="V17" s="499">
        <f t="shared" si="6"/>
        <v>35.044159306782205</v>
      </c>
      <c r="W17" s="463">
        <f t="shared" ref="W17:W22" si="42">VLOOKUP(A17,$AW$8:$AY$132,2,0)</f>
        <v>865</v>
      </c>
      <c r="X17" s="167">
        <f t="shared" ref="X17:X22" si="43">(W17/AH17)*100</f>
        <v>78.422484134179513</v>
      </c>
      <c r="Y17" s="463">
        <f t="shared" ref="Y17:Y22" si="44">VLOOKUP(A17,$AW$8:$AY$132,3,0)</f>
        <v>238</v>
      </c>
      <c r="Z17" s="469">
        <f t="shared" ref="Z17:Z22" si="45">(Y17/AH17)*100</f>
        <v>21.577515865820491</v>
      </c>
      <c r="AA17" s="495">
        <f t="shared" ref="AA17:AA22" si="46">VLOOKUP(A17,$BC$8:$BF$132,2,0)</f>
        <v>770</v>
      </c>
      <c r="AB17" s="492">
        <f t="shared" si="7"/>
        <v>69.80961015412511</v>
      </c>
      <c r="AC17" s="497">
        <f t="shared" ref="AC17:AC22" si="47">VLOOKUP(A17,$BC$8:$BF$132,3,0)</f>
        <v>333</v>
      </c>
      <c r="AD17" s="496">
        <f t="shared" si="8"/>
        <v>30.190389845874886</v>
      </c>
      <c r="AE17" s="497">
        <f t="shared" ref="AE17:AE22" si="48">VLOOKUP(A17,$BC$8:$BF$132,4,0)</f>
        <v>0</v>
      </c>
      <c r="AF17" s="499">
        <f t="shared" si="9"/>
        <v>0</v>
      </c>
      <c r="AG17" s="500">
        <f t="shared" ref="AG17:AG22" si="49">(S17+U17)</f>
        <v>24004</v>
      </c>
      <c r="AH17" s="500">
        <f t="shared" si="26"/>
        <v>1103</v>
      </c>
      <c r="AK17" s="145">
        <v>40</v>
      </c>
      <c r="AL17" s="13">
        <v>4989</v>
      </c>
      <c r="AM17" s="13">
        <v>7818</v>
      </c>
      <c r="AN17" s="13">
        <v>1093</v>
      </c>
      <c r="AO17" s="13">
        <v>13</v>
      </c>
      <c r="AP17" s="145">
        <v>40</v>
      </c>
      <c r="AQ17" s="13">
        <v>7294</v>
      </c>
      <c r="AR17" s="13">
        <v>6619</v>
      </c>
      <c r="AS17" s="145">
        <v>40</v>
      </c>
      <c r="AT17" s="13">
        <v>5190</v>
      </c>
      <c r="AU17" s="13">
        <v>8723</v>
      </c>
      <c r="AV17" s="13"/>
      <c r="AW17" s="145">
        <v>40</v>
      </c>
      <c r="AX17" s="668">
        <v>1169</v>
      </c>
      <c r="AY17" s="668">
        <v>482</v>
      </c>
      <c r="AZ17" s="145">
        <v>40</v>
      </c>
      <c r="BA17" s="13">
        <v>923</v>
      </c>
      <c r="BB17" s="13">
        <v>728</v>
      </c>
      <c r="BC17" s="145">
        <v>40</v>
      </c>
      <c r="BD17" s="13">
        <v>1060</v>
      </c>
      <c r="BE17" s="13">
        <v>589</v>
      </c>
      <c r="BF17" s="13">
        <v>2</v>
      </c>
    </row>
    <row r="18" spans="1:58" s="134" customFormat="1">
      <c r="A18" s="59">
        <v>154</v>
      </c>
      <c r="B18" s="456" t="s">
        <v>443</v>
      </c>
      <c r="C18" s="457">
        <f t="shared" si="32"/>
        <v>12542</v>
      </c>
      <c r="D18" s="167">
        <f t="shared" si="2"/>
        <v>17.099307411245025</v>
      </c>
      <c r="E18" s="139">
        <f t="shared" si="33"/>
        <v>57803</v>
      </c>
      <c r="F18" s="167">
        <f t="shared" si="3"/>
        <v>78.806511424987733</v>
      </c>
      <c r="G18" s="139">
        <f t="shared" si="34"/>
        <v>2858</v>
      </c>
      <c r="H18" s="167">
        <f t="shared" si="0"/>
        <v>3.8964934285870099</v>
      </c>
      <c r="I18" s="139">
        <f t="shared" si="35"/>
        <v>145</v>
      </c>
      <c r="J18" s="458">
        <f t="shared" si="1"/>
        <v>0.19768773518023669</v>
      </c>
      <c r="K18" s="463">
        <f t="shared" si="36"/>
        <v>34821</v>
      </c>
      <c r="L18" s="160">
        <f t="shared" si="27"/>
        <v>47.473687080765664</v>
      </c>
      <c r="M18" s="146">
        <f t="shared" si="37"/>
        <v>38527</v>
      </c>
      <c r="N18" s="464">
        <f t="shared" si="16"/>
        <v>52.526312919234329</v>
      </c>
      <c r="O18" s="463">
        <f t="shared" si="38"/>
        <v>13687</v>
      </c>
      <c r="P18" s="160">
        <f t="shared" si="4"/>
        <v>52.33834270199992</v>
      </c>
      <c r="Q18" s="146">
        <f t="shared" si="39"/>
        <v>12464</v>
      </c>
      <c r="R18" s="469">
        <f t="shared" si="5"/>
        <v>47.66165729800008</v>
      </c>
      <c r="S18" s="463">
        <f t="shared" si="40"/>
        <v>62738</v>
      </c>
      <c r="T18" s="167">
        <f t="shared" si="20"/>
        <v>85.534711239570271</v>
      </c>
      <c r="U18" s="146">
        <f t="shared" si="41"/>
        <v>10610</v>
      </c>
      <c r="V18" s="469">
        <f t="shared" si="6"/>
        <v>14.465288760429731</v>
      </c>
      <c r="W18" s="463">
        <f t="shared" si="42"/>
        <v>24196</v>
      </c>
      <c r="X18" s="167">
        <f t="shared" si="43"/>
        <v>92.524186455584868</v>
      </c>
      <c r="Y18" s="463">
        <f t="shared" si="44"/>
        <v>1955</v>
      </c>
      <c r="Z18" s="469">
        <f t="shared" si="45"/>
        <v>7.4758135444151277</v>
      </c>
      <c r="AA18" s="463">
        <f t="shared" si="46"/>
        <v>13078</v>
      </c>
      <c r="AB18" s="167">
        <f t="shared" si="7"/>
        <v>50.009559863867537</v>
      </c>
      <c r="AC18" s="146">
        <f t="shared" si="47"/>
        <v>13057</v>
      </c>
      <c r="AD18" s="160">
        <f t="shared" si="8"/>
        <v>49.929257007380215</v>
      </c>
      <c r="AE18" s="146">
        <f t="shared" si="48"/>
        <v>16</v>
      </c>
      <c r="AF18" s="469">
        <f t="shared" si="9"/>
        <v>6.1183128752246567E-2</v>
      </c>
      <c r="AG18" s="471">
        <f t="shared" si="49"/>
        <v>73348</v>
      </c>
      <c r="AH18" s="471">
        <f t="shared" si="26"/>
        <v>26151</v>
      </c>
      <c r="AK18" s="145">
        <v>42</v>
      </c>
      <c r="AL18" s="13">
        <v>1642</v>
      </c>
      <c r="AM18" s="13">
        <v>12148</v>
      </c>
      <c r="AN18" s="13">
        <v>2993</v>
      </c>
      <c r="AO18" s="13">
        <v>37</v>
      </c>
      <c r="AP18" s="145">
        <v>42</v>
      </c>
      <c r="AQ18" s="13">
        <v>8377</v>
      </c>
      <c r="AR18" s="13">
        <v>8443</v>
      </c>
      <c r="AS18" s="145">
        <v>42</v>
      </c>
      <c r="AT18" s="13">
        <v>9171</v>
      </c>
      <c r="AU18" s="13">
        <v>7649</v>
      </c>
      <c r="AV18" s="13"/>
      <c r="AW18" s="145">
        <v>42</v>
      </c>
      <c r="AX18" s="668">
        <v>7625</v>
      </c>
      <c r="AY18" s="668">
        <v>1159</v>
      </c>
      <c r="AZ18" s="145">
        <v>42</v>
      </c>
      <c r="BA18" s="13">
        <v>4491</v>
      </c>
      <c r="BB18" s="13">
        <v>4293</v>
      </c>
      <c r="BC18" s="145">
        <v>42</v>
      </c>
      <c r="BD18" s="13">
        <v>4819</v>
      </c>
      <c r="BE18" s="13">
        <v>3951</v>
      </c>
      <c r="BF18" s="13">
        <v>14</v>
      </c>
    </row>
    <row r="19" spans="1:58" s="134" customFormat="1">
      <c r="A19" s="59">
        <v>250</v>
      </c>
      <c r="B19" s="456" t="s">
        <v>442</v>
      </c>
      <c r="C19" s="457">
        <f t="shared" si="32"/>
        <v>15066</v>
      </c>
      <c r="D19" s="167">
        <f t="shared" si="2"/>
        <v>32.516780696264</v>
      </c>
      <c r="E19" s="139">
        <f t="shared" si="33"/>
        <v>29528</v>
      </c>
      <c r="F19" s="167">
        <f t="shared" si="3"/>
        <v>63.729954891761807</v>
      </c>
      <c r="G19" s="139">
        <f t="shared" si="34"/>
        <v>1644</v>
      </c>
      <c r="H19" s="167">
        <f t="shared" si="0"/>
        <v>3.5482269656616237</v>
      </c>
      <c r="I19" s="139">
        <f t="shared" si="35"/>
        <v>95</v>
      </c>
      <c r="J19" s="458">
        <f t="shared" si="1"/>
        <v>0.2050374463125634</v>
      </c>
      <c r="K19" s="463">
        <f t="shared" si="36"/>
        <v>22944</v>
      </c>
      <c r="L19" s="160">
        <f t="shared" si="27"/>
        <v>49.519780717846892</v>
      </c>
      <c r="M19" s="146">
        <f t="shared" si="37"/>
        <v>23389</v>
      </c>
      <c r="N19" s="464">
        <f t="shared" si="16"/>
        <v>50.480219282153108</v>
      </c>
      <c r="O19" s="463">
        <f t="shared" si="38"/>
        <v>4593</v>
      </c>
      <c r="P19" s="160">
        <f t="shared" si="4"/>
        <v>51.886579304112068</v>
      </c>
      <c r="Q19" s="146">
        <f t="shared" si="39"/>
        <v>4259</v>
      </c>
      <c r="R19" s="469">
        <f t="shared" si="5"/>
        <v>48.113420695887939</v>
      </c>
      <c r="S19" s="463">
        <f t="shared" si="40"/>
        <v>31605</v>
      </c>
      <c r="T19" s="167">
        <f t="shared" si="20"/>
        <v>68.212720954827006</v>
      </c>
      <c r="U19" s="146">
        <f t="shared" si="41"/>
        <v>14728</v>
      </c>
      <c r="V19" s="469">
        <f t="shared" si="6"/>
        <v>31.787279045172991</v>
      </c>
      <c r="W19" s="463">
        <f t="shared" si="42"/>
        <v>7786</v>
      </c>
      <c r="X19" s="167">
        <f t="shared" si="43"/>
        <v>87.957523723452326</v>
      </c>
      <c r="Y19" s="463">
        <f t="shared" si="44"/>
        <v>1066</v>
      </c>
      <c r="Z19" s="469">
        <f t="shared" si="45"/>
        <v>12.042476276547672</v>
      </c>
      <c r="AA19" s="463">
        <f t="shared" si="46"/>
        <v>4116</v>
      </c>
      <c r="AB19" s="167">
        <f t="shared" si="7"/>
        <v>46.497966561229099</v>
      </c>
      <c r="AC19" s="146">
        <f t="shared" si="47"/>
        <v>4735</v>
      </c>
      <c r="AD19" s="160">
        <f t="shared" si="8"/>
        <v>53.490736556710353</v>
      </c>
      <c r="AE19" s="146">
        <f t="shared" si="48"/>
        <v>1</v>
      </c>
      <c r="AF19" s="469">
        <f t="shared" si="9"/>
        <v>1.1296882060551289E-2</v>
      </c>
      <c r="AG19" s="471">
        <f t="shared" si="49"/>
        <v>46333</v>
      </c>
      <c r="AH19" s="471">
        <f t="shared" si="26"/>
        <v>8852</v>
      </c>
      <c r="AK19" s="145">
        <v>44</v>
      </c>
      <c r="AL19" s="13">
        <v>1343</v>
      </c>
      <c r="AM19" s="13">
        <v>3334</v>
      </c>
      <c r="AN19" s="13">
        <v>771</v>
      </c>
      <c r="AO19" s="13"/>
      <c r="AP19" s="145">
        <v>44</v>
      </c>
      <c r="AQ19" s="13">
        <v>2804</v>
      </c>
      <c r="AR19" s="13">
        <v>2644</v>
      </c>
      <c r="AS19" s="145">
        <v>44</v>
      </c>
      <c r="AT19" s="13">
        <v>1078</v>
      </c>
      <c r="AU19" s="13">
        <v>4370</v>
      </c>
      <c r="AV19" s="13"/>
      <c r="AW19" s="145">
        <v>44</v>
      </c>
      <c r="AX19" s="668">
        <v>879</v>
      </c>
      <c r="AY19" s="668">
        <v>373</v>
      </c>
      <c r="AZ19" s="145">
        <v>44</v>
      </c>
      <c r="BA19" s="13">
        <v>678</v>
      </c>
      <c r="BB19" s="13">
        <v>574</v>
      </c>
      <c r="BC19" s="145">
        <v>44</v>
      </c>
      <c r="BD19" s="13">
        <v>579</v>
      </c>
      <c r="BE19" s="13">
        <v>671</v>
      </c>
      <c r="BF19" s="13">
        <v>2</v>
      </c>
    </row>
    <row r="20" spans="1:58" s="134" customFormat="1">
      <c r="A20" s="59">
        <v>495</v>
      </c>
      <c r="B20" s="456" t="s">
        <v>441</v>
      </c>
      <c r="C20" s="457">
        <f t="shared" si="32"/>
        <v>8302</v>
      </c>
      <c r="D20" s="167">
        <f t="shared" si="2"/>
        <v>35.093207084583845</v>
      </c>
      <c r="E20" s="139">
        <f t="shared" si="33"/>
        <v>15088</v>
      </c>
      <c r="F20" s="167">
        <f t="shared" si="3"/>
        <v>63.77816291161178</v>
      </c>
      <c r="G20" s="139">
        <f t="shared" si="34"/>
        <v>258</v>
      </c>
      <c r="H20" s="167">
        <f t="shared" si="0"/>
        <v>1.0905862958109651</v>
      </c>
      <c r="I20" s="139">
        <f t="shared" si="35"/>
        <v>9</v>
      </c>
      <c r="J20" s="458">
        <f t="shared" si="1"/>
        <v>3.8043707993405756E-2</v>
      </c>
      <c r="K20" s="463">
        <f t="shared" si="36"/>
        <v>11973</v>
      </c>
      <c r="L20" s="160">
        <f t="shared" si="27"/>
        <v>50.610812867227459</v>
      </c>
      <c r="M20" s="146">
        <f t="shared" si="37"/>
        <v>11684</v>
      </c>
      <c r="N20" s="464">
        <f t="shared" si="16"/>
        <v>49.389187132772541</v>
      </c>
      <c r="O20" s="463">
        <f t="shared" si="38"/>
        <v>597</v>
      </c>
      <c r="P20" s="160">
        <f t="shared" si="4"/>
        <v>48.974569319114025</v>
      </c>
      <c r="Q20" s="146">
        <f t="shared" si="39"/>
        <v>622</v>
      </c>
      <c r="R20" s="469">
        <f t="shared" si="5"/>
        <v>51.025430680885975</v>
      </c>
      <c r="S20" s="463">
        <f t="shared" si="40"/>
        <v>14758</v>
      </c>
      <c r="T20" s="167">
        <f t="shared" si="20"/>
        <v>62.38322695185358</v>
      </c>
      <c r="U20" s="146">
        <f t="shared" si="41"/>
        <v>8899</v>
      </c>
      <c r="V20" s="469">
        <f t="shared" si="6"/>
        <v>37.61677304814642</v>
      </c>
      <c r="W20" s="463">
        <f t="shared" si="42"/>
        <v>1027</v>
      </c>
      <c r="X20" s="167">
        <f t="shared" si="43"/>
        <v>84.24938474159147</v>
      </c>
      <c r="Y20" s="463">
        <f t="shared" si="44"/>
        <v>192</v>
      </c>
      <c r="Z20" s="469">
        <f t="shared" si="45"/>
        <v>15.750615258408532</v>
      </c>
      <c r="AA20" s="463">
        <f t="shared" si="46"/>
        <v>782</v>
      </c>
      <c r="AB20" s="167">
        <f t="shared" si="7"/>
        <v>64.15094339622641</v>
      </c>
      <c r="AC20" s="146">
        <f t="shared" si="47"/>
        <v>437</v>
      </c>
      <c r="AD20" s="160">
        <f t="shared" si="8"/>
        <v>35.849056603773583</v>
      </c>
      <c r="AE20" s="146">
        <f t="shared" si="48"/>
        <v>0</v>
      </c>
      <c r="AF20" s="469">
        <f t="shared" si="9"/>
        <v>0</v>
      </c>
      <c r="AG20" s="471">
        <f t="shared" si="49"/>
        <v>23657</v>
      </c>
      <c r="AH20" s="471">
        <f t="shared" si="26"/>
        <v>1219</v>
      </c>
      <c r="AK20" s="145">
        <v>45</v>
      </c>
      <c r="AL20" s="13">
        <v>7821</v>
      </c>
      <c r="AM20" s="13">
        <v>36737</v>
      </c>
      <c r="AN20" s="13">
        <v>4767</v>
      </c>
      <c r="AO20" s="13">
        <v>178</v>
      </c>
      <c r="AP20" s="145">
        <v>45</v>
      </c>
      <c r="AQ20" s="13">
        <v>22724</v>
      </c>
      <c r="AR20" s="13">
        <v>26779</v>
      </c>
      <c r="AS20" s="145">
        <v>45</v>
      </c>
      <c r="AT20" s="13">
        <v>41319</v>
      </c>
      <c r="AU20" s="13">
        <v>8184</v>
      </c>
      <c r="AV20" s="13"/>
      <c r="AW20" s="145">
        <v>45</v>
      </c>
      <c r="AX20" s="668">
        <v>80107</v>
      </c>
      <c r="AY20" s="668">
        <v>5778</v>
      </c>
      <c r="AZ20" s="145">
        <v>45</v>
      </c>
      <c r="BA20" s="13">
        <v>44188</v>
      </c>
      <c r="BB20" s="13">
        <v>41697</v>
      </c>
      <c r="BC20" s="145">
        <v>45</v>
      </c>
      <c r="BD20" s="13">
        <v>38577</v>
      </c>
      <c r="BE20" s="13">
        <v>47225</v>
      </c>
      <c r="BF20" s="13">
        <v>83</v>
      </c>
    </row>
    <row r="21" spans="1:58" s="134" customFormat="1">
      <c r="A21" s="59">
        <v>790</v>
      </c>
      <c r="B21" s="456" t="s">
        <v>440</v>
      </c>
      <c r="C21" s="457">
        <f t="shared" si="32"/>
        <v>9734</v>
      </c>
      <c r="D21" s="167">
        <f t="shared" si="2"/>
        <v>32.487817902676724</v>
      </c>
      <c r="E21" s="139">
        <f t="shared" si="33"/>
        <v>18642</v>
      </c>
      <c r="F21" s="167">
        <f t="shared" si="3"/>
        <v>62.2188104932915</v>
      </c>
      <c r="G21" s="139">
        <f t="shared" si="34"/>
        <v>1562</v>
      </c>
      <c r="H21" s="167">
        <f t="shared" si="0"/>
        <v>5.2132701421800949</v>
      </c>
      <c r="I21" s="139">
        <f t="shared" si="35"/>
        <v>24</v>
      </c>
      <c r="J21" s="458">
        <f t="shared" si="1"/>
        <v>8.0101461851678796E-2</v>
      </c>
      <c r="K21" s="463">
        <f t="shared" si="36"/>
        <v>14765</v>
      </c>
      <c r="L21" s="160">
        <f t="shared" si="27"/>
        <v>49.279086843334888</v>
      </c>
      <c r="M21" s="146">
        <f t="shared" si="37"/>
        <v>15197</v>
      </c>
      <c r="N21" s="464">
        <f t="shared" si="16"/>
        <v>50.720913156665105</v>
      </c>
      <c r="O21" s="463">
        <f t="shared" si="38"/>
        <v>1491</v>
      </c>
      <c r="P21" s="160">
        <f t="shared" si="4"/>
        <v>57.08269525267994</v>
      </c>
      <c r="Q21" s="146">
        <f t="shared" si="39"/>
        <v>1121</v>
      </c>
      <c r="R21" s="469">
        <f t="shared" si="5"/>
        <v>42.91730474732006</v>
      </c>
      <c r="S21" s="463">
        <f t="shared" si="40"/>
        <v>18361</v>
      </c>
      <c r="T21" s="167">
        <f t="shared" si="20"/>
        <v>61.280955877444768</v>
      </c>
      <c r="U21" s="146">
        <f t="shared" si="41"/>
        <v>11601</v>
      </c>
      <c r="V21" s="469">
        <f t="shared" si="6"/>
        <v>38.719044122555232</v>
      </c>
      <c r="W21" s="463">
        <f t="shared" si="42"/>
        <v>2108</v>
      </c>
      <c r="X21" s="167">
        <f t="shared" si="43"/>
        <v>80.704441041347636</v>
      </c>
      <c r="Y21" s="463">
        <f t="shared" si="44"/>
        <v>504</v>
      </c>
      <c r="Z21" s="469">
        <f t="shared" si="45"/>
        <v>19.295558958652371</v>
      </c>
      <c r="AA21" s="463">
        <f t="shared" si="46"/>
        <v>1739</v>
      </c>
      <c r="AB21" s="167">
        <f t="shared" si="7"/>
        <v>66.577335375191424</v>
      </c>
      <c r="AC21" s="146">
        <f t="shared" si="47"/>
        <v>872</v>
      </c>
      <c r="AD21" s="160">
        <f t="shared" si="8"/>
        <v>33.384379785604899</v>
      </c>
      <c r="AE21" s="146">
        <f t="shared" si="48"/>
        <v>1</v>
      </c>
      <c r="AF21" s="469">
        <f t="shared" si="9"/>
        <v>3.8284839203675348E-2</v>
      </c>
      <c r="AG21" s="471">
        <f t="shared" si="49"/>
        <v>29962</v>
      </c>
      <c r="AH21" s="471">
        <f t="shared" si="26"/>
        <v>2612</v>
      </c>
      <c r="AK21" s="145">
        <v>51</v>
      </c>
      <c r="AL21" s="13">
        <v>1147</v>
      </c>
      <c r="AM21" s="13">
        <v>23490</v>
      </c>
      <c r="AN21" s="13">
        <v>1718</v>
      </c>
      <c r="AO21" s="13">
        <v>213</v>
      </c>
      <c r="AP21" s="145">
        <v>51</v>
      </c>
      <c r="AQ21" s="13">
        <v>13131</v>
      </c>
      <c r="AR21" s="13">
        <v>13437</v>
      </c>
      <c r="AS21" s="145">
        <v>51</v>
      </c>
      <c r="AT21" s="13">
        <v>12149</v>
      </c>
      <c r="AU21" s="13">
        <v>14419</v>
      </c>
      <c r="AV21" s="13"/>
      <c r="AW21" s="145">
        <v>51</v>
      </c>
      <c r="AX21" s="668">
        <v>3298</v>
      </c>
      <c r="AY21" s="668">
        <v>431</v>
      </c>
      <c r="AZ21" s="145">
        <v>51</v>
      </c>
      <c r="BA21" s="13">
        <v>2006</v>
      </c>
      <c r="BB21" s="13">
        <v>1723</v>
      </c>
      <c r="BC21" s="145">
        <v>51</v>
      </c>
      <c r="BD21" s="13">
        <v>1890</v>
      </c>
      <c r="BE21" s="13">
        <v>1839</v>
      </c>
      <c r="BF21" s="13"/>
    </row>
    <row r="22" spans="1:58" s="134" customFormat="1">
      <c r="A22" s="59">
        <v>895</v>
      </c>
      <c r="B22" s="479" t="s">
        <v>439</v>
      </c>
      <c r="C22" s="480">
        <f t="shared" si="32"/>
        <v>6225</v>
      </c>
      <c r="D22" s="481">
        <f t="shared" si="2"/>
        <v>27.185780417503715</v>
      </c>
      <c r="E22" s="482">
        <f t="shared" si="33"/>
        <v>14805</v>
      </c>
      <c r="F22" s="481">
        <f t="shared" si="3"/>
        <v>64.656301860424492</v>
      </c>
      <c r="G22" s="482">
        <f t="shared" si="34"/>
        <v>1555</v>
      </c>
      <c r="H22" s="481">
        <f t="shared" si="0"/>
        <v>6.7909861123242212</v>
      </c>
      <c r="I22" s="482">
        <f t="shared" si="35"/>
        <v>313</v>
      </c>
      <c r="J22" s="483">
        <f t="shared" si="1"/>
        <v>1.3669316097475763</v>
      </c>
      <c r="K22" s="484">
        <f t="shared" si="36"/>
        <v>11230</v>
      </c>
      <c r="L22" s="485">
        <f t="shared" si="27"/>
        <v>49.043584592540832</v>
      </c>
      <c r="M22" s="486">
        <f t="shared" si="37"/>
        <v>11668</v>
      </c>
      <c r="N22" s="487">
        <f t="shared" si="16"/>
        <v>50.956415407459168</v>
      </c>
      <c r="O22" s="484">
        <f t="shared" si="38"/>
        <v>1175</v>
      </c>
      <c r="P22" s="485">
        <f t="shared" si="4"/>
        <v>57.910300640709714</v>
      </c>
      <c r="Q22" s="486">
        <f t="shared" si="39"/>
        <v>854</v>
      </c>
      <c r="R22" s="488">
        <f t="shared" si="5"/>
        <v>42.089699359290286</v>
      </c>
      <c r="S22" s="484">
        <f t="shared" si="40"/>
        <v>13145</v>
      </c>
      <c r="T22" s="481">
        <f t="shared" si="20"/>
        <v>57.406760415756828</v>
      </c>
      <c r="U22" s="486">
        <f t="shared" si="41"/>
        <v>9753</v>
      </c>
      <c r="V22" s="488">
        <f t="shared" si="6"/>
        <v>42.593239584243165</v>
      </c>
      <c r="W22" s="463">
        <f t="shared" si="42"/>
        <v>1616</v>
      </c>
      <c r="X22" s="167">
        <f t="shared" si="43"/>
        <v>79.64514539181863</v>
      </c>
      <c r="Y22" s="463">
        <f t="shared" si="44"/>
        <v>413</v>
      </c>
      <c r="Z22" s="469">
        <f t="shared" si="45"/>
        <v>20.35485460818137</v>
      </c>
      <c r="AA22" s="484">
        <f t="shared" si="46"/>
        <v>2662</v>
      </c>
      <c r="AB22" s="481">
        <f t="shared" si="7"/>
        <v>131.19763430261213</v>
      </c>
      <c r="AC22" s="486">
        <f t="shared" si="47"/>
        <v>1360</v>
      </c>
      <c r="AD22" s="485">
        <f t="shared" si="8"/>
        <v>67.028092656481022</v>
      </c>
      <c r="AE22" s="486">
        <f t="shared" si="48"/>
        <v>0</v>
      </c>
      <c r="AF22" s="488">
        <f t="shared" si="9"/>
        <v>0</v>
      </c>
      <c r="AG22" s="489">
        <f t="shared" si="49"/>
        <v>22898</v>
      </c>
      <c r="AH22" s="489">
        <f t="shared" si="26"/>
        <v>2029</v>
      </c>
      <c r="AK22" s="145">
        <v>55</v>
      </c>
      <c r="AL22" s="13">
        <v>4463</v>
      </c>
      <c r="AM22" s="13">
        <v>1928</v>
      </c>
      <c r="AN22" s="13">
        <v>216</v>
      </c>
      <c r="AO22" s="13">
        <v>6</v>
      </c>
      <c r="AP22" s="145">
        <v>55</v>
      </c>
      <c r="AQ22" s="13">
        <v>3467</v>
      </c>
      <c r="AR22" s="13">
        <v>3146</v>
      </c>
      <c r="AS22" s="145">
        <v>55</v>
      </c>
      <c r="AT22" s="13">
        <v>2264</v>
      </c>
      <c r="AU22" s="13">
        <v>4349</v>
      </c>
      <c r="AV22" s="13"/>
      <c r="AW22" s="145">
        <v>55</v>
      </c>
      <c r="AX22" s="668">
        <v>438</v>
      </c>
      <c r="AY22" s="668">
        <v>60</v>
      </c>
      <c r="AZ22" s="145">
        <v>55</v>
      </c>
      <c r="BA22" s="13">
        <v>272</v>
      </c>
      <c r="BB22" s="13">
        <v>226</v>
      </c>
      <c r="BC22" s="145">
        <v>55</v>
      </c>
      <c r="BD22" s="13">
        <v>300</v>
      </c>
      <c r="BE22" s="13">
        <v>198</v>
      </c>
      <c r="BF22" s="13"/>
    </row>
    <row r="23" spans="1:58" s="134" customFormat="1" ht="17.25" customHeight="1">
      <c r="A23" s="478"/>
      <c r="B23" s="516" t="s">
        <v>340</v>
      </c>
      <c r="C23" s="518">
        <f>SUM(C24:C34)</f>
        <v>102744</v>
      </c>
      <c r="D23" s="502">
        <f t="shared" si="2"/>
        <v>28.934962234500937</v>
      </c>
      <c r="E23" s="501">
        <f>SUM(E24:E34)</f>
        <v>231451</v>
      </c>
      <c r="F23" s="502">
        <f t="shared" si="3"/>
        <v>65.181674298620621</v>
      </c>
      <c r="G23" s="501">
        <f>SUM(G24:G34)</f>
        <v>18741</v>
      </c>
      <c r="H23" s="502">
        <f t="shared" si="0"/>
        <v>5.2778763454487079</v>
      </c>
      <c r="I23" s="501">
        <f>SUM(I24:I34)</f>
        <v>2150</v>
      </c>
      <c r="J23" s="519">
        <f t="shared" si="1"/>
        <v>0.60548712142973815</v>
      </c>
      <c r="K23" s="518">
        <f>SUM(K24:K34)</f>
        <v>170390</v>
      </c>
      <c r="L23" s="503">
        <f t="shared" si="27"/>
        <v>47.985558428099104</v>
      </c>
      <c r="M23" s="501">
        <f>SUM(M24:M34)</f>
        <v>184696</v>
      </c>
      <c r="N23" s="522">
        <f t="shared" si="16"/>
        <v>52.014441571900896</v>
      </c>
      <c r="O23" s="518">
        <f>SUM(O24:O34)</f>
        <v>98874</v>
      </c>
      <c r="P23" s="503">
        <f t="shared" si="4"/>
        <v>51.889015423854232</v>
      </c>
      <c r="Q23" s="501">
        <f>SUM(Q24:Q34)</f>
        <v>91675</v>
      </c>
      <c r="R23" s="524">
        <f t="shared" si="5"/>
        <v>48.110984576145768</v>
      </c>
      <c r="S23" s="518">
        <f>SUM(S24:S34)</f>
        <v>212306</v>
      </c>
      <c r="T23" s="502">
        <f t="shared" si="20"/>
        <v>59.79002269872651</v>
      </c>
      <c r="U23" s="501">
        <f>SUM(U24:U34)</f>
        <v>142780</v>
      </c>
      <c r="V23" s="524">
        <f t="shared" si="6"/>
        <v>40.20997730127349</v>
      </c>
      <c r="W23" s="518">
        <f>SUM(W24:W34)</f>
        <v>173213</v>
      </c>
      <c r="X23" s="502">
        <f>(W23/AH23)*100</f>
        <v>90.902077680806514</v>
      </c>
      <c r="Y23" s="501">
        <f>SUM(Y24:Y34)</f>
        <v>17336</v>
      </c>
      <c r="Z23" s="524">
        <f>(Y23/AH23)*100</f>
        <v>9.0979223191934881</v>
      </c>
      <c r="AA23" s="518">
        <f>SUM(AA24:AA34)</f>
        <v>84353</v>
      </c>
      <c r="AB23" s="502">
        <f t="shared" si="7"/>
        <v>44.268403402799279</v>
      </c>
      <c r="AC23" s="501">
        <f>SUM(AC24:AC34)</f>
        <v>106066</v>
      </c>
      <c r="AD23" s="503">
        <f t="shared" si="8"/>
        <v>55.663372675794676</v>
      </c>
      <c r="AE23" s="501">
        <f>SUM(AE24:AE34)</f>
        <v>130</v>
      </c>
      <c r="AF23" s="524">
        <f t="shared" si="9"/>
        <v>6.822392140604254E-2</v>
      </c>
      <c r="AG23" s="527">
        <f>SUM(AG24:AG34)</f>
        <v>355086</v>
      </c>
      <c r="AH23" s="527">
        <f t="shared" si="26"/>
        <v>190549</v>
      </c>
      <c r="AK23" s="145">
        <v>59</v>
      </c>
      <c r="AL23" s="13">
        <v>256</v>
      </c>
      <c r="AM23" s="13">
        <v>1421</v>
      </c>
      <c r="AN23" s="13">
        <v>1139</v>
      </c>
      <c r="AO23" s="13">
        <v>14</v>
      </c>
      <c r="AP23" s="145">
        <v>59</v>
      </c>
      <c r="AQ23" s="13">
        <v>1387</v>
      </c>
      <c r="AR23" s="13">
        <v>1443</v>
      </c>
      <c r="AS23" s="145">
        <v>59</v>
      </c>
      <c r="AT23" s="13">
        <v>803</v>
      </c>
      <c r="AU23" s="13">
        <v>2027</v>
      </c>
      <c r="AV23" s="13"/>
      <c r="AW23" s="145">
        <v>59</v>
      </c>
      <c r="AX23" s="668">
        <v>974</v>
      </c>
      <c r="AY23" s="668">
        <v>239</v>
      </c>
      <c r="AZ23" s="145">
        <v>59</v>
      </c>
      <c r="BA23" s="13">
        <v>625</v>
      </c>
      <c r="BB23" s="13">
        <v>588</v>
      </c>
      <c r="BC23" s="145">
        <v>59</v>
      </c>
      <c r="BD23" s="13">
        <v>665</v>
      </c>
      <c r="BE23" s="13">
        <v>547</v>
      </c>
      <c r="BF23" s="13">
        <v>1</v>
      </c>
    </row>
    <row r="24" spans="1:58" s="134" customFormat="1">
      <c r="A24" s="59">
        <v>45</v>
      </c>
      <c r="B24" s="490" t="s">
        <v>339</v>
      </c>
      <c r="C24" s="491">
        <f t="shared" ref="C24:C34" si="50">VLOOKUP(A24,$AK$8:$AL$132,2,0)</f>
        <v>7821</v>
      </c>
      <c r="D24" s="492">
        <f t="shared" si="2"/>
        <v>15.799042482273801</v>
      </c>
      <c r="E24" s="493">
        <f t="shared" ref="E24:E34" si="51">VLOOKUP(A24,$AK$8:$AM$132,3,0)</f>
        <v>36737</v>
      </c>
      <c r="F24" s="492">
        <f t="shared" si="3"/>
        <v>74.211663939559216</v>
      </c>
      <c r="G24" s="493">
        <f t="shared" ref="G24:G34" si="52">VLOOKUP(A24,$AK$8:$AN$132,4,0)</f>
        <v>4767</v>
      </c>
      <c r="H24" s="492">
        <f t="shared" si="0"/>
        <v>9.6297194109447908</v>
      </c>
      <c r="I24" s="493">
        <f t="shared" ref="I24:I34" si="53">VLOOKUP(A24,$AK$8:$AO$132,5,0)</f>
        <v>178</v>
      </c>
      <c r="J24" s="494">
        <f t="shared" si="1"/>
        <v>0.3595741672221886</v>
      </c>
      <c r="K24" s="495">
        <f t="shared" ref="K24:K34" si="54">VLOOKUP(A24,$AP$8:$AR$132,2,0)</f>
        <v>22724</v>
      </c>
      <c r="L24" s="496">
        <f t="shared" si="27"/>
        <v>45.904288628971983</v>
      </c>
      <c r="M24" s="497">
        <f t="shared" ref="M24:M34" si="55">VLOOKUP(A24,$AP$8:$AR$132,3,0)</f>
        <v>26779</v>
      </c>
      <c r="N24" s="498">
        <f t="shared" si="16"/>
        <v>54.095711371028024</v>
      </c>
      <c r="O24" s="495">
        <f t="shared" ref="O24:O34" si="56">VLOOKUP(A24,$AZ$8:$BB$132,2,0)</f>
        <v>44188</v>
      </c>
      <c r="P24" s="496">
        <f t="shared" si="4"/>
        <v>51.450195028235434</v>
      </c>
      <c r="Q24" s="497">
        <f t="shared" ref="Q24:Q34" si="57">VLOOKUP(A24,$AZ$8:$BB$132,3,0)</f>
        <v>41697</v>
      </c>
      <c r="R24" s="499">
        <f t="shared" si="5"/>
        <v>48.549804971764573</v>
      </c>
      <c r="S24" s="495">
        <f t="shared" ref="S24:S34" si="58">VLOOKUP(A24,$AS$8:$AU$132,2,0)</f>
        <v>41319</v>
      </c>
      <c r="T24" s="492">
        <f t="shared" si="20"/>
        <v>83.467668626143862</v>
      </c>
      <c r="U24" s="497">
        <f t="shared" ref="U24:U34" si="59">VLOOKUP(A24,$AS$8:$AU$132,3,0)</f>
        <v>8184</v>
      </c>
      <c r="V24" s="499">
        <f t="shared" si="6"/>
        <v>16.532331373856131</v>
      </c>
      <c r="W24" s="463">
        <f t="shared" ref="W24:W34" si="60">VLOOKUP(A24,$AW$8:$AY$132,2,0)</f>
        <v>80107</v>
      </c>
      <c r="X24" s="167">
        <f t="shared" ref="X24:X34" si="61">(W24/AH24)*100</f>
        <v>93.272399138382724</v>
      </c>
      <c r="Y24" s="463">
        <f t="shared" ref="Y24:Y34" si="62">VLOOKUP(A24,$AW$8:$AY$132,3,0)</f>
        <v>5778</v>
      </c>
      <c r="Z24" s="469">
        <f t="shared" ref="Z24:Z34" si="63">(Y24/AH24)*100</f>
        <v>6.7276008616172795</v>
      </c>
      <c r="AA24" s="495">
        <f t="shared" ref="AA24:AA34" si="64">VLOOKUP(A24,$BC$8:$BF$132,2,0)</f>
        <v>38577</v>
      </c>
      <c r="AB24" s="492">
        <f t="shared" si="7"/>
        <v>44.917040228212144</v>
      </c>
      <c r="AC24" s="497">
        <f t="shared" ref="AC24:AC34" si="65">VLOOKUP(A24,$BC$8:$BF$132,3,0)</f>
        <v>47225</v>
      </c>
      <c r="AD24" s="496">
        <f t="shared" si="8"/>
        <v>54.986318914827969</v>
      </c>
      <c r="AE24" s="497">
        <f t="shared" ref="AE24:AE34" si="66">VLOOKUP(A24,$BC$8:$BF$132,4,0)</f>
        <v>83</v>
      </c>
      <c r="AF24" s="499">
        <f t="shared" si="9"/>
        <v>9.6640856959888222E-2</v>
      </c>
      <c r="AG24" s="500">
        <f t="shared" ref="AG24:AG34" si="67">(S24+U24)</f>
        <v>49503</v>
      </c>
      <c r="AH24" s="500">
        <f t="shared" si="26"/>
        <v>85885</v>
      </c>
      <c r="AK24" s="145">
        <v>79</v>
      </c>
      <c r="AL24" s="13">
        <v>2271</v>
      </c>
      <c r="AM24" s="13">
        <v>7726</v>
      </c>
      <c r="AN24" s="13">
        <v>7281</v>
      </c>
      <c r="AO24" s="13">
        <v>80</v>
      </c>
      <c r="AP24" s="145">
        <v>79</v>
      </c>
      <c r="AQ24" s="13">
        <v>7888</v>
      </c>
      <c r="AR24" s="13">
        <v>9470</v>
      </c>
      <c r="AS24" s="145">
        <v>79</v>
      </c>
      <c r="AT24" s="13">
        <v>7938</v>
      </c>
      <c r="AU24" s="13">
        <v>9420</v>
      </c>
      <c r="AV24" s="13"/>
      <c r="AW24" s="145">
        <v>79</v>
      </c>
      <c r="AX24" s="668">
        <v>19706</v>
      </c>
      <c r="AY24" s="668">
        <v>2099</v>
      </c>
      <c r="AZ24" s="145">
        <v>79</v>
      </c>
      <c r="BA24" s="13">
        <v>11148</v>
      </c>
      <c r="BB24" s="13">
        <v>10657</v>
      </c>
      <c r="BC24" s="145">
        <v>79</v>
      </c>
      <c r="BD24" s="13">
        <v>11427</v>
      </c>
      <c r="BE24" s="13">
        <v>10349</v>
      </c>
      <c r="BF24" s="13">
        <v>29</v>
      </c>
    </row>
    <row r="25" spans="1:58" s="134" customFormat="1">
      <c r="A25" s="59">
        <v>51</v>
      </c>
      <c r="B25" s="456" t="s">
        <v>338</v>
      </c>
      <c r="C25" s="457">
        <f t="shared" si="50"/>
        <v>1147</v>
      </c>
      <c r="D25" s="167">
        <f t="shared" si="2"/>
        <v>4.3172237277928334</v>
      </c>
      <c r="E25" s="139">
        <f t="shared" si="51"/>
        <v>23490</v>
      </c>
      <c r="F25" s="167">
        <f t="shared" si="3"/>
        <v>88.41463414634147</v>
      </c>
      <c r="G25" s="139">
        <f t="shared" si="52"/>
        <v>1718</v>
      </c>
      <c r="H25" s="167">
        <f t="shared" si="0"/>
        <v>6.4664257753688643</v>
      </c>
      <c r="I25" s="139">
        <f t="shared" si="53"/>
        <v>213</v>
      </c>
      <c r="J25" s="458">
        <f t="shared" si="1"/>
        <v>0.80171635049683843</v>
      </c>
      <c r="K25" s="463">
        <f t="shared" si="54"/>
        <v>13131</v>
      </c>
      <c r="L25" s="160">
        <f t="shared" si="27"/>
        <v>49.424119241192408</v>
      </c>
      <c r="M25" s="146">
        <f t="shared" si="55"/>
        <v>13437</v>
      </c>
      <c r="N25" s="464">
        <f t="shared" si="16"/>
        <v>50.575880758807592</v>
      </c>
      <c r="O25" s="463">
        <f t="shared" si="56"/>
        <v>2006</v>
      </c>
      <c r="P25" s="160">
        <f t="shared" si="4"/>
        <v>53.79458299812282</v>
      </c>
      <c r="Q25" s="146">
        <f t="shared" si="57"/>
        <v>1723</v>
      </c>
      <c r="R25" s="469">
        <f t="shared" si="5"/>
        <v>46.20541700187718</v>
      </c>
      <c r="S25" s="463">
        <f t="shared" si="58"/>
        <v>12149</v>
      </c>
      <c r="T25" s="167">
        <f t="shared" si="20"/>
        <v>45.727943390545015</v>
      </c>
      <c r="U25" s="146">
        <f t="shared" si="59"/>
        <v>14419</v>
      </c>
      <c r="V25" s="469">
        <f t="shared" si="6"/>
        <v>54.272056609454985</v>
      </c>
      <c r="W25" s="463">
        <f t="shared" si="60"/>
        <v>3298</v>
      </c>
      <c r="X25" s="167">
        <f t="shared" si="61"/>
        <v>88.441941539286674</v>
      </c>
      <c r="Y25" s="463">
        <f t="shared" si="62"/>
        <v>431</v>
      </c>
      <c r="Z25" s="469">
        <f t="shared" si="63"/>
        <v>11.558058460713328</v>
      </c>
      <c r="AA25" s="463">
        <f t="shared" si="64"/>
        <v>1890</v>
      </c>
      <c r="AB25" s="167">
        <f t="shared" si="7"/>
        <v>50.683829444891394</v>
      </c>
      <c r="AC25" s="146">
        <f t="shared" si="65"/>
        <v>1839</v>
      </c>
      <c r="AD25" s="160">
        <f t="shared" si="8"/>
        <v>49.316170555108606</v>
      </c>
      <c r="AE25" s="146">
        <f t="shared" si="66"/>
        <v>0</v>
      </c>
      <c r="AF25" s="469">
        <f t="shared" si="9"/>
        <v>0</v>
      </c>
      <c r="AG25" s="471">
        <f t="shared" si="67"/>
        <v>26568</v>
      </c>
      <c r="AH25" s="471">
        <f t="shared" si="26"/>
        <v>3729</v>
      </c>
      <c r="AK25" s="145">
        <v>86</v>
      </c>
      <c r="AL25" s="13">
        <v>180</v>
      </c>
      <c r="AM25" s="13">
        <v>1387</v>
      </c>
      <c r="AN25" s="13">
        <v>1381</v>
      </c>
      <c r="AO25" s="13">
        <v>1</v>
      </c>
      <c r="AP25" s="145">
        <v>86</v>
      </c>
      <c r="AQ25" s="13">
        <v>1458</v>
      </c>
      <c r="AR25" s="13">
        <v>1491</v>
      </c>
      <c r="AS25" s="145">
        <v>86</v>
      </c>
      <c r="AT25" s="13">
        <v>831</v>
      </c>
      <c r="AU25" s="13">
        <v>2118</v>
      </c>
      <c r="AV25" s="13"/>
      <c r="AW25" s="145">
        <v>86</v>
      </c>
      <c r="AX25" s="668">
        <v>727</v>
      </c>
      <c r="AY25" s="668">
        <v>322</v>
      </c>
      <c r="AZ25" s="145">
        <v>86</v>
      </c>
      <c r="BA25" s="13">
        <v>524</v>
      </c>
      <c r="BB25" s="13">
        <v>525</v>
      </c>
      <c r="BC25" s="145">
        <v>86</v>
      </c>
      <c r="BD25" s="13">
        <v>495</v>
      </c>
      <c r="BE25" s="13">
        <v>553</v>
      </c>
      <c r="BF25" s="13">
        <v>1</v>
      </c>
    </row>
    <row r="26" spans="1:58" s="134" customFormat="1">
      <c r="A26" s="59">
        <v>147</v>
      </c>
      <c r="B26" s="456" t="s">
        <v>337</v>
      </c>
      <c r="C26" s="457">
        <f t="shared" si="50"/>
        <v>3109</v>
      </c>
      <c r="D26" s="167">
        <f t="shared" si="2"/>
        <v>12.705872736932445</v>
      </c>
      <c r="E26" s="139">
        <f t="shared" si="51"/>
        <v>19474</v>
      </c>
      <c r="F26" s="167">
        <f t="shared" si="3"/>
        <v>79.586415464465247</v>
      </c>
      <c r="G26" s="139">
        <f t="shared" si="52"/>
        <v>1848</v>
      </c>
      <c r="H26" s="167">
        <f t="shared" si="0"/>
        <v>7.5524132575912377</v>
      </c>
      <c r="I26" s="139">
        <f t="shared" si="53"/>
        <v>38</v>
      </c>
      <c r="J26" s="458">
        <f t="shared" si="1"/>
        <v>0.15529854101107524</v>
      </c>
      <c r="K26" s="463">
        <f t="shared" si="54"/>
        <v>11406</v>
      </c>
      <c r="L26" s="160">
        <f t="shared" si="27"/>
        <v>46.614083125587477</v>
      </c>
      <c r="M26" s="146">
        <f t="shared" si="55"/>
        <v>13063</v>
      </c>
      <c r="N26" s="464">
        <f t="shared" si="16"/>
        <v>53.385916874412523</v>
      </c>
      <c r="O26" s="463">
        <f t="shared" si="56"/>
        <v>12984</v>
      </c>
      <c r="P26" s="160">
        <f t="shared" si="4"/>
        <v>52.556162720097142</v>
      </c>
      <c r="Q26" s="146">
        <f t="shared" si="57"/>
        <v>11721</v>
      </c>
      <c r="R26" s="469">
        <f t="shared" si="5"/>
        <v>47.443837279902858</v>
      </c>
      <c r="S26" s="463">
        <f t="shared" si="58"/>
        <v>18453</v>
      </c>
      <c r="T26" s="167">
        <f t="shared" si="20"/>
        <v>75.4137888757203</v>
      </c>
      <c r="U26" s="146">
        <f t="shared" si="59"/>
        <v>6016</v>
      </c>
      <c r="V26" s="469">
        <f t="shared" si="6"/>
        <v>24.5862111242797</v>
      </c>
      <c r="W26" s="463">
        <f t="shared" si="60"/>
        <v>21836</v>
      </c>
      <c r="X26" s="167">
        <f t="shared" si="61"/>
        <v>88.386966201173863</v>
      </c>
      <c r="Y26" s="463">
        <f t="shared" si="62"/>
        <v>2869</v>
      </c>
      <c r="Z26" s="469">
        <f t="shared" si="63"/>
        <v>11.613033798826148</v>
      </c>
      <c r="AA26" s="463">
        <f t="shared" si="64"/>
        <v>10437</v>
      </c>
      <c r="AB26" s="167">
        <f t="shared" si="7"/>
        <v>42.246508803885853</v>
      </c>
      <c r="AC26" s="146">
        <f t="shared" si="65"/>
        <v>14260</v>
      </c>
      <c r="AD26" s="160">
        <f t="shared" si="8"/>
        <v>57.721109087229308</v>
      </c>
      <c r="AE26" s="146">
        <f t="shared" si="66"/>
        <v>8</v>
      </c>
      <c r="AF26" s="469">
        <f t="shared" si="9"/>
        <v>3.2382108884841124E-2</v>
      </c>
      <c r="AG26" s="471">
        <f t="shared" si="67"/>
        <v>24469</v>
      </c>
      <c r="AH26" s="471">
        <f t="shared" si="26"/>
        <v>24705</v>
      </c>
      <c r="AK26" s="145">
        <v>88</v>
      </c>
      <c r="AL26" s="13">
        <v>11774</v>
      </c>
      <c r="AM26" s="13">
        <v>53427</v>
      </c>
      <c r="AN26" s="13">
        <v>24729</v>
      </c>
      <c r="AO26" s="13">
        <v>701</v>
      </c>
      <c r="AP26" s="145">
        <v>88</v>
      </c>
      <c r="AQ26" s="13">
        <v>40081</v>
      </c>
      <c r="AR26" s="13">
        <v>50550</v>
      </c>
      <c r="AS26" s="145">
        <v>88</v>
      </c>
      <c r="AT26" s="13">
        <v>87436</v>
      </c>
      <c r="AU26" s="13">
        <v>3195</v>
      </c>
      <c r="AV26" s="13"/>
      <c r="AW26" s="145">
        <v>88</v>
      </c>
      <c r="AX26" s="668">
        <v>305546</v>
      </c>
      <c r="AY26" s="668">
        <v>2346</v>
      </c>
      <c r="AZ26" s="145">
        <v>88</v>
      </c>
      <c r="BA26" s="13">
        <v>145785</v>
      </c>
      <c r="BB26" s="13">
        <v>162107</v>
      </c>
      <c r="BC26" s="145">
        <v>88</v>
      </c>
      <c r="BD26" s="13">
        <v>165641</v>
      </c>
      <c r="BE26" s="13">
        <v>141366</v>
      </c>
      <c r="BF26" s="13">
        <v>885</v>
      </c>
    </row>
    <row r="27" spans="1:58" s="134" customFormat="1">
      <c r="A27" s="59">
        <v>172</v>
      </c>
      <c r="B27" s="456" t="s">
        <v>336</v>
      </c>
      <c r="C27" s="457">
        <f t="shared" si="50"/>
        <v>7639</v>
      </c>
      <c r="D27" s="167">
        <f t="shared" si="2"/>
        <v>21.801421273438169</v>
      </c>
      <c r="E27" s="139">
        <f t="shared" si="51"/>
        <v>23005</v>
      </c>
      <c r="F27" s="167">
        <f t="shared" si="3"/>
        <v>65.655412540312213</v>
      </c>
      <c r="G27" s="139">
        <f t="shared" si="52"/>
        <v>4010</v>
      </c>
      <c r="H27" s="167">
        <f t="shared" si="0"/>
        <v>11.444390536259597</v>
      </c>
      <c r="I27" s="139">
        <f t="shared" si="53"/>
        <v>385</v>
      </c>
      <c r="J27" s="458">
        <f t="shared" si="1"/>
        <v>1.098775649990011</v>
      </c>
      <c r="K27" s="463">
        <f t="shared" si="54"/>
        <v>16059</v>
      </c>
      <c r="L27" s="160">
        <f t="shared" si="27"/>
        <v>45.831787436856075</v>
      </c>
      <c r="M27" s="146">
        <f t="shared" si="55"/>
        <v>18980</v>
      </c>
      <c r="N27" s="464">
        <f t="shared" si="16"/>
        <v>54.168212563143925</v>
      </c>
      <c r="O27" s="463">
        <f t="shared" si="56"/>
        <v>15549</v>
      </c>
      <c r="P27" s="160">
        <f t="shared" si="4"/>
        <v>52.968829841594278</v>
      </c>
      <c r="Q27" s="146">
        <f t="shared" si="57"/>
        <v>13806</v>
      </c>
      <c r="R27" s="469">
        <f t="shared" si="5"/>
        <v>47.031170158405722</v>
      </c>
      <c r="S27" s="463">
        <f t="shared" si="58"/>
        <v>26261</v>
      </c>
      <c r="T27" s="167">
        <f t="shared" si="20"/>
        <v>74.947915180227739</v>
      </c>
      <c r="U27" s="146">
        <f t="shared" si="59"/>
        <v>8778</v>
      </c>
      <c r="V27" s="469">
        <f t="shared" si="6"/>
        <v>25.052084819772251</v>
      </c>
      <c r="W27" s="463">
        <f t="shared" si="60"/>
        <v>26902</v>
      </c>
      <c r="X27" s="167">
        <f t="shared" si="61"/>
        <v>91.643672287514903</v>
      </c>
      <c r="Y27" s="463">
        <f t="shared" si="62"/>
        <v>2453</v>
      </c>
      <c r="Z27" s="469">
        <f t="shared" si="63"/>
        <v>8.356327712485097</v>
      </c>
      <c r="AA27" s="463">
        <f t="shared" si="64"/>
        <v>12202</v>
      </c>
      <c r="AB27" s="167">
        <f t="shared" si="7"/>
        <v>41.567024357009025</v>
      </c>
      <c r="AC27" s="146">
        <f t="shared" si="65"/>
        <v>17134</v>
      </c>
      <c r="AD27" s="160">
        <f t="shared" si="8"/>
        <v>58.36825072389712</v>
      </c>
      <c r="AE27" s="146">
        <f t="shared" si="66"/>
        <v>19</v>
      </c>
      <c r="AF27" s="469">
        <f t="shared" si="9"/>
        <v>6.4724919093851127E-2</v>
      </c>
      <c r="AG27" s="471">
        <f t="shared" si="67"/>
        <v>35039</v>
      </c>
      <c r="AH27" s="471">
        <f t="shared" si="26"/>
        <v>29355</v>
      </c>
      <c r="AK27" s="145">
        <v>91</v>
      </c>
      <c r="AL27" s="13">
        <v>1177</v>
      </c>
      <c r="AM27" s="13">
        <v>2876</v>
      </c>
      <c r="AN27" s="13">
        <v>2414</v>
      </c>
      <c r="AO27" s="13">
        <v>39</v>
      </c>
      <c r="AP27" s="145">
        <v>91</v>
      </c>
      <c r="AQ27" s="13">
        <v>3430</v>
      </c>
      <c r="AR27" s="13">
        <v>3076</v>
      </c>
      <c r="AS27" s="145">
        <v>91</v>
      </c>
      <c r="AT27" s="13">
        <v>2604</v>
      </c>
      <c r="AU27" s="13">
        <v>3902</v>
      </c>
      <c r="AV27" s="13"/>
      <c r="AW27" s="145">
        <v>91</v>
      </c>
      <c r="AX27" s="668">
        <v>729</v>
      </c>
      <c r="AY27" s="668">
        <v>86</v>
      </c>
      <c r="AZ27" s="145">
        <v>91</v>
      </c>
      <c r="BA27" s="13">
        <v>405</v>
      </c>
      <c r="BB27" s="13">
        <v>410</v>
      </c>
      <c r="BC27" s="145">
        <v>91</v>
      </c>
      <c r="BD27" s="13">
        <v>425</v>
      </c>
      <c r="BE27" s="13">
        <v>388</v>
      </c>
      <c r="BF27" s="13">
        <v>2</v>
      </c>
    </row>
    <row r="28" spans="1:58" s="134" customFormat="1">
      <c r="A28" s="59">
        <v>475</v>
      </c>
      <c r="B28" s="456" t="s">
        <v>335</v>
      </c>
      <c r="C28" s="457">
        <f t="shared" si="50"/>
        <v>1930</v>
      </c>
      <c r="D28" s="167">
        <f t="shared" si="2"/>
        <v>44.013683010262255</v>
      </c>
      <c r="E28" s="139">
        <f t="shared" si="51"/>
        <v>2154</v>
      </c>
      <c r="F28" s="167">
        <f t="shared" si="3"/>
        <v>49.122006841505133</v>
      </c>
      <c r="G28" s="139">
        <f t="shared" si="52"/>
        <v>11</v>
      </c>
      <c r="H28" s="167">
        <f t="shared" si="0"/>
        <v>0.25085518814139107</v>
      </c>
      <c r="I28" s="139">
        <f t="shared" si="53"/>
        <v>290</v>
      </c>
      <c r="J28" s="458">
        <f t="shared" si="1"/>
        <v>6.6134549600912198</v>
      </c>
      <c r="K28" s="463">
        <f t="shared" si="54"/>
        <v>2180</v>
      </c>
      <c r="L28" s="160">
        <f t="shared" si="27"/>
        <v>49.714937286202968</v>
      </c>
      <c r="M28" s="146">
        <f t="shared" si="55"/>
        <v>2205</v>
      </c>
      <c r="N28" s="464">
        <f t="shared" si="16"/>
        <v>50.285062713797032</v>
      </c>
      <c r="O28" s="463">
        <f t="shared" si="56"/>
        <v>125</v>
      </c>
      <c r="P28" s="160">
        <f t="shared" si="4"/>
        <v>52.30125523012552</v>
      </c>
      <c r="Q28" s="146">
        <f t="shared" si="57"/>
        <v>114</v>
      </c>
      <c r="R28" s="469">
        <f t="shared" si="5"/>
        <v>47.69874476987448</v>
      </c>
      <c r="S28" s="463">
        <f t="shared" si="58"/>
        <v>1035</v>
      </c>
      <c r="T28" s="167">
        <f t="shared" si="20"/>
        <v>23.603192702394526</v>
      </c>
      <c r="U28" s="146">
        <f t="shared" si="59"/>
        <v>3350</v>
      </c>
      <c r="V28" s="469">
        <f t="shared" si="6"/>
        <v>76.396807297605477</v>
      </c>
      <c r="W28" s="463">
        <f t="shared" si="60"/>
        <v>194</v>
      </c>
      <c r="X28" s="167">
        <f t="shared" si="61"/>
        <v>81.171548117154813</v>
      </c>
      <c r="Y28" s="463">
        <f t="shared" si="62"/>
        <v>45</v>
      </c>
      <c r="Z28" s="469">
        <f t="shared" si="63"/>
        <v>18.828451882845187</v>
      </c>
      <c r="AA28" s="463">
        <f t="shared" si="64"/>
        <v>173</v>
      </c>
      <c r="AB28" s="167">
        <f t="shared" si="7"/>
        <v>72.38493723849372</v>
      </c>
      <c r="AC28" s="146">
        <f t="shared" si="65"/>
        <v>66</v>
      </c>
      <c r="AD28" s="160">
        <f t="shared" si="8"/>
        <v>27.615062761506277</v>
      </c>
      <c r="AE28" s="146">
        <f t="shared" si="66"/>
        <v>0</v>
      </c>
      <c r="AF28" s="469">
        <f t="shared" si="9"/>
        <v>0</v>
      </c>
      <c r="AG28" s="471">
        <f t="shared" si="67"/>
        <v>4385</v>
      </c>
      <c r="AH28" s="471">
        <f t="shared" si="26"/>
        <v>239</v>
      </c>
      <c r="AK28" s="145">
        <v>93</v>
      </c>
      <c r="AL28" s="13">
        <v>6737</v>
      </c>
      <c r="AM28" s="13">
        <v>6029</v>
      </c>
      <c r="AN28" s="13">
        <v>1192</v>
      </c>
      <c r="AO28" s="13">
        <v>2</v>
      </c>
      <c r="AP28" s="145">
        <v>93</v>
      </c>
      <c r="AQ28" s="13">
        <v>7211</v>
      </c>
      <c r="AR28" s="13">
        <v>6749</v>
      </c>
      <c r="AS28" s="145">
        <v>93</v>
      </c>
      <c r="AT28" s="13">
        <v>3997</v>
      </c>
      <c r="AU28" s="13">
        <v>9963</v>
      </c>
      <c r="AV28" s="13"/>
      <c r="AW28" s="145">
        <v>93</v>
      </c>
      <c r="AX28" s="668">
        <v>1067</v>
      </c>
      <c r="AY28" s="668">
        <v>121</v>
      </c>
      <c r="AZ28" s="145">
        <v>93</v>
      </c>
      <c r="BA28" s="13">
        <v>592</v>
      </c>
      <c r="BB28" s="13">
        <v>596</v>
      </c>
      <c r="BC28" s="145">
        <v>93</v>
      </c>
      <c r="BD28" s="13">
        <v>630</v>
      </c>
      <c r="BE28" s="13">
        <v>557</v>
      </c>
      <c r="BF28" s="13">
        <v>1</v>
      </c>
    </row>
    <row r="29" spans="1:58" s="134" customFormat="1">
      <c r="A29" s="59">
        <v>480</v>
      </c>
      <c r="B29" s="456" t="s">
        <v>334</v>
      </c>
      <c r="C29" s="457">
        <f t="shared" si="50"/>
        <v>3286</v>
      </c>
      <c r="D29" s="167">
        <f t="shared" si="2"/>
        <v>17.687587469049411</v>
      </c>
      <c r="E29" s="139">
        <f t="shared" si="51"/>
        <v>14394</v>
      </c>
      <c r="F29" s="167">
        <f t="shared" si="3"/>
        <v>77.478738292604149</v>
      </c>
      <c r="G29" s="139">
        <f t="shared" si="52"/>
        <v>586</v>
      </c>
      <c r="H29" s="167">
        <f t="shared" si="0"/>
        <v>3.1542684896113684</v>
      </c>
      <c r="I29" s="139">
        <f t="shared" si="53"/>
        <v>312</v>
      </c>
      <c r="J29" s="458">
        <f t="shared" si="1"/>
        <v>1.6794057487350629</v>
      </c>
      <c r="K29" s="463">
        <f t="shared" si="54"/>
        <v>9079</v>
      </c>
      <c r="L29" s="160">
        <f t="shared" si="27"/>
        <v>48.869630746043704</v>
      </c>
      <c r="M29" s="146">
        <f t="shared" si="55"/>
        <v>9499</v>
      </c>
      <c r="N29" s="464">
        <f t="shared" si="16"/>
        <v>51.130369253956289</v>
      </c>
      <c r="O29" s="463">
        <f t="shared" si="56"/>
        <v>1106</v>
      </c>
      <c r="P29" s="160">
        <f t="shared" si="4"/>
        <v>53.793774319066145</v>
      </c>
      <c r="Q29" s="146">
        <f t="shared" si="57"/>
        <v>950</v>
      </c>
      <c r="R29" s="469">
        <f t="shared" si="5"/>
        <v>46.206225680933855</v>
      </c>
      <c r="S29" s="463">
        <f t="shared" si="58"/>
        <v>10138</v>
      </c>
      <c r="T29" s="167">
        <f t="shared" si="20"/>
        <v>54.569921412423298</v>
      </c>
      <c r="U29" s="146">
        <f t="shared" si="59"/>
        <v>8440</v>
      </c>
      <c r="V29" s="469">
        <f t="shared" si="6"/>
        <v>45.430078587576702</v>
      </c>
      <c r="W29" s="463">
        <f t="shared" si="60"/>
        <v>1636</v>
      </c>
      <c r="X29" s="167">
        <f t="shared" si="61"/>
        <v>79.57198443579766</v>
      </c>
      <c r="Y29" s="463">
        <f t="shared" si="62"/>
        <v>420</v>
      </c>
      <c r="Z29" s="469">
        <f t="shared" si="63"/>
        <v>20.428015564202333</v>
      </c>
      <c r="AA29" s="463">
        <f t="shared" si="64"/>
        <v>1061</v>
      </c>
      <c r="AB29" s="167">
        <f t="shared" si="7"/>
        <v>51.605058365758758</v>
      </c>
      <c r="AC29" s="146">
        <f t="shared" si="65"/>
        <v>995</v>
      </c>
      <c r="AD29" s="160">
        <f t="shared" si="8"/>
        <v>48.394941634241242</v>
      </c>
      <c r="AE29" s="146">
        <f t="shared" si="66"/>
        <v>0</v>
      </c>
      <c r="AF29" s="469">
        <f t="shared" si="9"/>
        <v>0</v>
      </c>
      <c r="AG29" s="471">
        <f t="shared" si="67"/>
        <v>18578</v>
      </c>
      <c r="AH29" s="471">
        <f t="shared" si="26"/>
        <v>2056</v>
      </c>
      <c r="AK29" s="145">
        <v>101</v>
      </c>
      <c r="AL29" s="13">
        <v>2519</v>
      </c>
      <c r="AM29" s="13">
        <v>10844</v>
      </c>
      <c r="AN29" s="13">
        <v>5509</v>
      </c>
      <c r="AO29" s="13">
        <v>16</v>
      </c>
      <c r="AP29" s="145">
        <v>101</v>
      </c>
      <c r="AQ29" s="13">
        <v>9477</v>
      </c>
      <c r="AR29" s="13">
        <v>9411</v>
      </c>
      <c r="AS29" s="145">
        <v>101</v>
      </c>
      <c r="AT29" s="13">
        <v>10641</v>
      </c>
      <c r="AU29" s="13">
        <v>8247</v>
      </c>
      <c r="AV29" s="13"/>
      <c r="AW29" s="145">
        <v>101</v>
      </c>
      <c r="AX29" s="668">
        <v>6598</v>
      </c>
      <c r="AY29" s="668">
        <v>756</v>
      </c>
      <c r="AZ29" s="145">
        <v>101</v>
      </c>
      <c r="BA29" s="13">
        <v>3732</v>
      </c>
      <c r="BB29" s="13">
        <v>3622</v>
      </c>
      <c r="BC29" s="145">
        <v>101</v>
      </c>
      <c r="BD29" s="13">
        <v>3815</v>
      </c>
      <c r="BE29" s="13">
        <v>3533</v>
      </c>
      <c r="BF29" s="13">
        <v>6</v>
      </c>
    </row>
    <row r="30" spans="1:58" s="134" customFormat="1">
      <c r="A30" s="59">
        <v>490</v>
      </c>
      <c r="B30" s="456" t="s">
        <v>333</v>
      </c>
      <c r="C30" s="457">
        <f t="shared" si="50"/>
        <v>3453</v>
      </c>
      <c r="D30" s="167">
        <f t="shared" si="2"/>
        <v>7.4495167414566801</v>
      </c>
      <c r="E30" s="139">
        <f t="shared" si="51"/>
        <v>40998</v>
      </c>
      <c r="F30" s="167">
        <f t="shared" si="3"/>
        <v>88.44925785295132</v>
      </c>
      <c r="G30" s="139">
        <f t="shared" si="52"/>
        <v>1412</v>
      </c>
      <c r="H30" s="167">
        <f t="shared" si="0"/>
        <v>3.0462547462892648</v>
      </c>
      <c r="I30" s="139">
        <f t="shared" si="53"/>
        <v>489</v>
      </c>
      <c r="J30" s="458">
        <f t="shared" si="1"/>
        <v>1.054970659302727</v>
      </c>
      <c r="K30" s="463">
        <f t="shared" si="54"/>
        <v>22989</v>
      </c>
      <c r="L30" s="160">
        <f t="shared" si="27"/>
        <v>49.596565412495686</v>
      </c>
      <c r="M30" s="146">
        <f t="shared" si="55"/>
        <v>23363</v>
      </c>
      <c r="N30" s="464">
        <f t="shared" si="16"/>
        <v>50.403434587504314</v>
      </c>
      <c r="O30" s="463">
        <f t="shared" si="56"/>
        <v>2228</v>
      </c>
      <c r="P30" s="160">
        <f t="shared" si="4"/>
        <v>52.165769140716456</v>
      </c>
      <c r="Q30" s="146">
        <f t="shared" si="57"/>
        <v>2043</v>
      </c>
      <c r="R30" s="469">
        <f t="shared" si="5"/>
        <v>47.834230859283537</v>
      </c>
      <c r="S30" s="463">
        <f t="shared" si="58"/>
        <v>13786</v>
      </c>
      <c r="T30" s="167">
        <f t="shared" si="20"/>
        <v>29.741974456334141</v>
      </c>
      <c r="U30" s="146">
        <f t="shared" si="59"/>
        <v>32566</v>
      </c>
      <c r="V30" s="469">
        <f t="shared" si="6"/>
        <v>70.258025543665852</v>
      </c>
      <c r="W30" s="463">
        <f t="shared" si="60"/>
        <v>3121</v>
      </c>
      <c r="X30" s="167">
        <f t="shared" si="61"/>
        <v>73.074221493795363</v>
      </c>
      <c r="Y30" s="463">
        <f t="shared" si="62"/>
        <v>1150</v>
      </c>
      <c r="Z30" s="469">
        <f t="shared" si="63"/>
        <v>26.925778506204633</v>
      </c>
      <c r="AA30" s="463">
        <f t="shared" si="64"/>
        <v>2322</v>
      </c>
      <c r="AB30" s="167">
        <f t="shared" si="7"/>
        <v>54.366658862093189</v>
      </c>
      <c r="AC30" s="146">
        <f t="shared" si="65"/>
        <v>1948</v>
      </c>
      <c r="AD30" s="160">
        <f t="shared" si="8"/>
        <v>45.609927417466636</v>
      </c>
      <c r="AE30" s="146">
        <f t="shared" si="66"/>
        <v>1</v>
      </c>
      <c r="AF30" s="469">
        <f t="shared" si="9"/>
        <v>2.3413720440177945E-2</v>
      </c>
      <c r="AG30" s="471">
        <f t="shared" si="67"/>
        <v>46352</v>
      </c>
      <c r="AH30" s="471">
        <f t="shared" si="26"/>
        <v>4271</v>
      </c>
      <c r="AK30" s="145">
        <v>107</v>
      </c>
      <c r="AL30" s="13">
        <v>1920</v>
      </c>
      <c r="AM30" s="13">
        <v>3373</v>
      </c>
      <c r="AN30" s="13">
        <v>682</v>
      </c>
      <c r="AO30" s="13">
        <v>4</v>
      </c>
      <c r="AP30" s="145">
        <v>107</v>
      </c>
      <c r="AQ30" s="13">
        <v>3187</v>
      </c>
      <c r="AR30" s="13">
        <v>2792</v>
      </c>
      <c r="AS30" s="145">
        <v>107</v>
      </c>
      <c r="AT30" s="13">
        <v>1901</v>
      </c>
      <c r="AU30" s="13">
        <v>4078</v>
      </c>
      <c r="AV30" s="13"/>
      <c r="AW30" s="145">
        <v>107</v>
      </c>
      <c r="AX30" s="668">
        <v>597</v>
      </c>
      <c r="AY30" s="668">
        <v>217</v>
      </c>
      <c r="AZ30" s="145">
        <v>107</v>
      </c>
      <c r="BA30" s="13">
        <v>442</v>
      </c>
      <c r="BB30" s="13">
        <v>372</v>
      </c>
      <c r="BC30" s="145">
        <v>107</v>
      </c>
      <c r="BD30" s="13">
        <v>507</v>
      </c>
      <c r="BE30" s="13">
        <v>306</v>
      </c>
      <c r="BF30" s="13">
        <v>1</v>
      </c>
    </row>
    <row r="31" spans="1:58" s="134" customFormat="1">
      <c r="A31" s="59">
        <v>659</v>
      </c>
      <c r="B31" s="456" t="s">
        <v>332</v>
      </c>
      <c r="C31" s="457">
        <f t="shared" si="50"/>
        <v>415</v>
      </c>
      <c r="D31" s="167">
        <f t="shared" si="2"/>
        <v>2.0448386302044841</v>
      </c>
      <c r="E31" s="139">
        <f t="shared" si="51"/>
        <v>19090</v>
      </c>
      <c r="F31" s="167">
        <f t="shared" si="3"/>
        <v>94.062576989406253</v>
      </c>
      <c r="G31" s="139">
        <f t="shared" si="52"/>
        <v>734</v>
      </c>
      <c r="H31" s="167">
        <f t="shared" si="0"/>
        <v>3.6166543483616658</v>
      </c>
      <c r="I31" s="139">
        <f t="shared" si="53"/>
        <v>56</v>
      </c>
      <c r="J31" s="458">
        <f t="shared" si="1"/>
        <v>0.27593003202759303</v>
      </c>
      <c r="K31" s="463">
        <f t="shared" si="54"/>
        <v>10030</v>
      </c>
      <c r="L31" s="160">
        <f t="shared" si="27"/>
        <v>49.4210396649421</v>
      </c>
      <c r="M31" s="146">
        <f t="shared" si="55"/>
        <v>10265</v>
      </c>
      <c r="N31" s="464">
        <f t="shared" si="16"/>
        <v>50.5789603350579</v>
      </c>
      <c r="O31" s="463">
        <f t="shared" si="56"/>
        <v>494</v>
      </c>
      <c r="P31" s="160">
        <f t="shared" si="4"/>
        <v>52.609158679446224</v>
      </c>
      <c r="Q31" s="146">
        <f t="shared" si="57"/>
        <v>445</v>
      </c>
      <c r="R31" s="469">
        <f t="shared" si="5"/>
        <v>47.390841320553776</v>
      </c>
      <c r="S31" s="463">
        <f t="shared" si="58"/>
        <v>10265</v>
      </c>
      <c r="T31" s="167">
        <f t="shared" si="20"/>
        <v>50.5789603350579</v>
      </c>
      <c r="U31" s="146">
        <f t="shared" si="59"/>
        <v>10030</v>
      </c>
      <c r="V31" s="469">
        <f t="shared" si="6"/>
        <v>49.4210396649421</v>
      </c>
      <c r="W31" s="463">
        <f t="shared" si="60"/>
        <v>757</v>
      </c>
      <c r="X31" s="167">
        <f t="shared" si="61"/>
        <v>80.617678381256653</v>
      </c>
      <c r="Y31" s="463">
        <f t="shared" si="62"/>
        <v>182</v>
      </c>
      <c r="Z31" s="469">
        <f t="shared" si="63"/>
        <v>19.382321618743344</v>
      </c>
      <c r="AA31" s="463">
        <f t="shared" si="64"/>
        <v>516</v>
      </c>
      <c r="AB31" s="167">
        <f t="shared" si="7"/>
        <v>54.952076677316299</v>
      </c>
      <c r="AC31" s="146">
        <f t="shared" si="65"/>
        <v>422</v>
      </c>
      <c r="AD31" s="160">
        <f t="shared" si="8"/>
        <v>44.94142705005325</v>
      </c>
      <c r="AE31" s="146">
        <f t="shared" si="66"/>
        <v>1</v>
      </c>
      <c r="AF31" s="469">
        <f t="shared" si="9"/>
        <v>0.10649627263045794</v>
      </c>
      <c r="AG31" s="471">
        <f t="shared" si="67"/>
        <v>20295</v>
      </c>
      <c r="AH31" s="471">
        <f t="shared" si="26"/>
        <v>939</v>
      </c>
      <c r="AK31" s="145">
        <v>113</v>
      </c>
      <c r="AL31" s="13">
        <v>303</v>
      </c>
      <c r="AM31" s="13">
        <v>4884</v>
      </c>
      <c r="AN31" s="13">
        <v>333</v>
      </c>
      <c r="AO31" s="13">
        <v>2</v>
      </c>
      <c r="AP31" s="145">
        <v>113</v>
      </c>
      <c r="AQ31" s="13">
        <v>2949</v>
      </c>
      <c r="AR31" s="13">
        <v>2573</v>
      </c>
      <c r="AS31" s="145">
        <v>113</v>
      </c>
      <c r="AT31" s="13">
        <v>1719</v>
      </c>
      <c r="AU31" s="13">
        <v>3803</v>
      </c>
      <c r="AV31" s="13"/>
      <c r="AW31" s="145">
        <v>113</v>
      </c>
      <c r="AX31" s="668">
        <v>1294</v>
      </c>
      <c r="AY31" s="668">
        <v>620</v>
      </c>
      <c r="AZ31" s="145">
        <v>113</v>
      </c>
      <c r="BA31" s="13">
        <v>1088</v>
      </c>
      <c r="BB31" s="13">
        <v>826</v>
      </c>
      <c r="BC31" s="145">
        <v>113</v>
      </c>
      <c r="BD31" s="13">
        <v>1085</v>
      </c>
      <c r="BE31" s="13">
        <v>829</v>
      </c>
      <c r="BF31" s="13"/>
    </row>
    <row r="32" spans="1:58" s="134" customFormat="1">
      <c r="A32" s="59">
        <v>665</v>
      </c>
      <c r="B32" s="456" t="s">
        <v>330</v>
      </c>
      <c r="C32" s="457">
        <f t="shared" si="50"/>
        <v>15085</v>
      </c>
      <c r="D32" s="167">
        <f t="shared" si="2"/>
        <v>49.706735204955841</v>
      </c>
      <c r="E32" s="139">
        <f t="shared" si="51"/>
        <v>14605</v>
      </c>
      <c r="F32" s="167">
        <f t="shared" si="3"/>
        <v>48.125082377751419</v>
      </c>
      <c r="G32" s="139">
        <f t="shared" si="52"/>
        <v>611</v>
      </c>
      <c r="H32" s="167">
        <f t="shared" si="0"/>
        <v>2.0133122446289708</v>
      </c>
      <c r="I32" s="139">
        <f t="shared" si="53"/>
        <v>47</v>
      </c>
      <c r="J32" s="458">
        <f t="shared" si="1"/>
        <v>0.15487017266376696</v>
      </c>
      <c r="K32" s="463">
        <f t="shared" si="54"/>
        <v>15083</v>
      </c>
      <c r="L32" s="160">
        <f t="shared" si="27"/>
        <v>49.700144984842495</v>
      </c>
      <c r="M32" s="146">
        <f t="shared" si="55"/>
        <v>15265</v>
      </c>
      <c r="N32" s="464">
        <f t="shared" si="16"/>
        <v>50.299855015157505</v>
      </c>
      <c r="O32" s="463">
        <f t="shared" si="56"/>
        <v>1291</v>
      </c>
      <c r="P32" s="160">
        <f t="shared" si="4"/>
        <v>52.351987023519875</v>
      </c>
      <c r="Q32" s="146">
        <f t="shared" si="57"/>
        <v>1175</v>
      </c>
      <c r="R32" s="469">
        <f t="shared" si="5"/>
        <v>47.648012976480132</v>
      </c>
      <c r="S32" s="463">
        <f t="shared" si="58"/>
        <v>12222</v>
      </c>
      <c r="T32" s="167">
        <f t="shared" si="20"/>
        <v>40.272835112692761</v>
      </c>
      <c r="U32" s="146">
        <f t="shared" si="59"/>
        <v>18126</v>
      </c>
      <c r="V32" s="469">
        <f t="shared" si="6"/>
        <v>59.727164887307239</v>
      </c>
      <c r="W32" s="463">
        <f t="shared" si="60"/>
        <v>2091</v>
      </c>
      <c r="X32" s="167">
        <f t="shared" si="61"/>
        <v>84.793187347931877</v>
      </c>
      <c r="Y32" s="463">
        <f t="shared" si="62"/>
        <v>375</v>
      </c>
      <c r="Z32" s="469">
        <f t="shared" si="63"/>
        <v>15.206812652068127</v>
      </c>
      <c r="AA32" s="463">
        <f t="shared" si="64"/>
        <v>1356</v>
      </c>
      <c r="AB32" s="167">
        <f t="shared" si="7"/>
        <v>54.987834549878343</v>
      </c>
      <c r="AC32" s="146">
        <f t="shared" si="65"/>
        <v>1109</v>
      </c>
      <c r="AD32" s="160">
        <f t="shared" si="8"/>
        <v>44.971613949716136</v>
      </c>
      <c r="AE32" s="146">
        <f t="shared" si="66"/>
        <v>1</v>
      </c>
      <c r="AF32" s="469">
        <f t="shared" si="9"/>
        <v>4.0551500405515008E-2</v>
      </c>
      <c r="AG32" s="471">
        <f t="shared" si="67"/>
        <v>30348</v>
      </c>
      <c r="AH32" s="471">
        <f t="shared" si="26"/>
        <v>2466</v>
      </c>
      <c r="AK32" s="145">
        <v>120</v>
      </c>
      <c r="AL32" s="13">
        <v>8082</v>
      </c>
      <c r="AM32" s="13">
        <v>14967</v>
      </c>
      <c r="AN32" s="13">
        <v>621</v>
      </c>
      <c r="AO32" s="13">
        <v>334</v>
      </c>
      <c r="AP32" s="145">
        <v>120</v>
      </c>
      <c r="AQ32" s="13">
        <v>12105</v>
      </c>
      <c r="AR32" s="13">
        <v>11899</v>
      </c>
      <c r="AS32" s="145">
        <v>120</v>
      </c>
      <c r="AT32" s="13">
        <v>15592</v>
      </c>
      <c r="AU32" s="13">
        <v>8412</v>
      </c>
      <c r="AV32" s="13"/>
      <c r="AW32" s="145">
        <v>120</v>
      </c>
      <c r="AX32" s="668">
        <v>865</v>
      </c>
      <c r="AY32" s="668">
        <v>238</v>
      </c>
      <c r="AZ32" s="145">
        <v>120</v>
      </c>
      <c r="BA32" s="13">
        <v>593</v>
      </c>
      <c r="BB32" s="13">
        <v>510</v>
      </c>
      <c r="BC32" s="145">
        <v>120</v>
      </c>
      <c r="BD32" s="13">
        <v>770</v>
      </c>
      <c r="BE32" s="13">
        <v>333</v>
      </c>
      <c r="BF32" s="13"/>
    </row>
    <row r="33" spans="1:58" s="134" customFormat="1">
      <c r="A33" s="59">
        <v>837</v>
      </c>
      <c r="B33" s="456" t="s">
        <v>329</v>
      </c>
      <c r="C33" s="457">
        <f t="shared" si="50"/>
        <v>57926</v>
      </c>
      <c r="D33" s="167">
        <f t="shared" si="2"/>
        <v>62.557777873774242</v>
      </c>
      <c r="E33" s="139">
        <f t="shared" si="51"/>
        <v>31629</v>
      </c>
      <c r="F33" s="167">
        <f t="shared" si="3"/>
        <v>34.158062983282214</v>
      </c>
      <c r="G33" s="139">
        <f t="shared" si="52"/>
        <v>3009</v>
      </c>
      <c r="H33" s="167">
        <f t="shared" si="0"/>
        <v>3.249600414704739</v>
      </c>
      <c r="I33" s="139">
        <f t="shared" si="53"/>
        <v>32</v>
      </c>
      <c r="J33" s="458">
        <f t="shared" si="1"/>
        <v>3.4558728238800809E-2</v>
      </c>
      <c r="K33" s="463">
        <f t="shared" si="54"/>
        <v>44230</v>
      </c>
      <c r="L33" s="160">
        <f t="shared" si="27"/>
        <v>47.766642187567498</v>
      </c>
      <c r="M33" s="146">
        <f t="shared" si="55"/>
        <v>48366</v>
      </c>
      <c r="N33" s="464">
        <f t="shared" si="16"/>
        <v>52.233357812432502</v>
      </c>
      <c r="O33" s="463">
        <f t="shared" si="56"/>
        <v>18808</v>
      </c>
      <c r="P33" s="160">
        <f t="shared" si="4"/>
        <v>51.171269215072776</v>
      </c>
      <c r="Q33" s="146">
        <f t="shared" si="57"/>
        <v>17947</v>
      </c>
      <c r="R33" s="469">
        <f t="shared" si="5"/>
        <v>48.828730784927224</v>
      </c>
      <c r="S33" s="463">
        <f t="shared" si="58"/>
        <v>61705</v>
      </c>
      <c r="T33" s="167">
        <f t="shared" si="20"/>
        <v>66.638947686725132</v>
      </c>
      <c r="U33" s="146">
        <f t="shared" si="59"/>
        <v>30891</v>
      </c>
      <c r="V33" s="469">
        <f t="shared" si="6"/>
        <v>33.361052313274868</v>
      </c>
      <c r="W33" s="463">
        <f t="shared" si="60"/>
        <v>33148</v>
      </c>
      <c r="X33" s="167">
        <f t="shared" si="61"/>
        <v>90.186369201469191</v>
      </c>
      <c r="Y33" s="463">
        <f t="shared" si="62"/>
        <v>3607</v>
      </c>
      <c r="Z33" s="469">
        <f t="shared" si="63"/>
        <v>9.8136307985308111</v>
      </c>
      <c r="AA33" s="463">
        <f t="shared" si="64"/>
        <v>15703</v>
      </c>
      <c r="AB33" s="167">
        <f t="shared" si="7"/>
        <v>42.723438987892806</v>
      </c>
      <c r="AC33" s="146">
        <f t="shared" si="65"/>
        <v>21035</v>
      </c>
      <c r="AD33" s="160">
        <f t="shared" si="8"/>
        <v>57.230308801523599</v>
      </c>
      <c r="AE33" s="146">
        <f t="shared" si="66"/>
        <v>17</v>
      </c>
      <c r="AF33" s="469">
        <f t="shared" si="9"/>
        <v>4.6252210583594071E-2</v>
      </c>
      <c r="AG33" s="471">
        <f t="shared" si="67"/>
        <v>92596</v>
      </c>
      <c r="AH33" s="471">
        <f t="shared" si="26"/>
        <v>36755</v>
      </c>
      <c r="AK33" s="145">
        <v>125</v>
      </c>
      <c r="AL33" s="13">
        <v>607</v>
      </c>
      <c r="AM33" s="13">
        <v>4607</v>
      </c>
      <c r="AN33" s="13">
        <v>1401</v>
      </c>
      <c r="AO33" s="13">
        <v>1</v>
      </c>
      <c r="AP33" s="145">
        <v>125</v>
      </c>
      <c r="AQ33" s="13">
        <v>3378</v>
      </c>
      <c r="AR33" s="13">
        <v>3238</v>
      </c>
      <c r="AS33" s="145">
        <v>125</v>
      </c>
      <c r="AT33" s="13">
        <v>1003</v>
      </c>
      <c r="AU33" s="13">
        <v>5613</v>
      </c>
      <c r="AV33" s="13"/>
      <c r="AW33" s="145">
        <v>125</v>
      </c>
      <c r="AX33" s="668">
        <v>463</v>
      </c>
      <c r="AY33" s="668">
        <v>81</v>
      </c>
      <c r="AZ33" s="145">
        <v>125</v>
      </c>
      <c r="BA33" s="13">
        <v>260</v>
      </c>
      <c r="BB33" s="13">
        <v>284</v>
      </c>
      <c r="BC33" s="145">
        <v>125</v>
      </c>
      <c r="BD33" s="13">
        <v>269</v>
      </c>
      <c r="BE33" s="13">
        <v>275</v>
      </c>
      <c r="BF33" s="13"/>
    </row>
    <row r="34" spans="1:58" s="134" customFormat="1">
      <c r="A34" s="59">
        <v>873</v>
      </c>
      <c r="B34" s="479" t="s">
        <v>328</v>
      </c>
      <c r="C34" s="480">
        <f t="shared" si="50"/>
        <v>933</v>
      </c>
      <c r="D34" s="481">
        <f t="shared" si="2"/>
        <v>13.418668200776644</v>
      </c>
      <c r="E34" s="482">
        <f t="shared" si="51"/>
        <v>5875</v>
      </c>
      <c r="F34" s="481">
        <f t="shared" si="3"/>
        <v>84.495901049906522</v>
      </c>
      <c r="G34" s="482">
        <f t="shared" si="52"/>
        <v>35</v>
      </c>
      <c r="H34" s="481">
        <f t="shared" si="0"/>
        <v>0.50337983604199632</v>
      </c>
      <c r="I34" s="482">
        <f t="shared" si="53"/>
        <v>110</v>
      </c>
      <c r="J34" s="483">
        <f t="shared" si="1"/>
        <v>1.5820509132748455</v>
      </c>
      <c r="K34" s="484">
        <f t="shared" si="54"/>
        <v>3479</v>
      </c>
      <c r="L34" s="485">
        <f t="shared" si="27"/>
        <v>50.035955702574434</v>
      </c>
      <c r="M34" s="486">
        <f t="shared" si="55"/>
        <v>3474</v>
      </c>
      <c r="N34" s="487">
        <f t="shared" si="16"/>
        <v>49.964044297425566</v>
      </c>
      <c r="O34" s="484">
        <f t="shared" si="56"/>
        <v>95</v>
      </c>
      <c r="P34" s="485">
        <f t="shared" si="4"/>
        <v>63.758389261744966</v>
      </c>
      <c r="Q34" s="486">
        <f t="shared" si="57"/>
        <v>54</v>
      </c>
      <c r="R34" s="488">
        <f t="shared" si="5"/>
        <v>36.241610738255034</v>
      </c>
      <c r="S34" s="484">
        <f t="shared" si="58"/>
        <v>4973</v>
      </c>
      <c r="T34" s="481">
        <f t="shared" si="20"/>
        <v>71.523083561052786</v>
      </c>
      <c r="U34" s="486">
        <f t="shared" si="59"/>
        <v>1980</v>
      </c>
      <c r="V34" s="488">
        <f t="shared" si="6"/>
        <v>28.476916438947221</v>
      </c>
      <c r="W34" s="463">
        <f t="shared" si="60"/>
        <v>123</v>
      </c>
      <c r="X34" s="167">
        <f t="shared" si="61"/>
        <v>82.550335570469798</v>
      </c>
      <c r="Y34" s="463">
        <f t="shared" si="62"/>
        <v>26</v>
      </c>
      <c r="Z34" s="469">
        <f t="shared" si="63"/>
        <v>17.449664429530202</v>
      </c>
      <c r="AA34" s="484">
        <f t="shared" si="64"/>
        <v>116</v>
      </c>
      <c r="AB34" s="481">
        <f t="shared" si="7"/>
        <v>77.852348993288587</v>
      </c>
      <c r="AC34" s="486">
        <f t="shared" si="65"/>
        <v>33</v>
      </c>
      <c r="AD34" s="485">
        <f t="shared" si="8"/>
        <v>22.14765100671141</v>
      </c>
      <c r="AE34" s="486">
        <f t="shared" si="66"/>
        <v>0</v>
      </c>
      <c r="AF34" s="488">
        <f t="shared" si="9"/>
        <v>0</v>
      </c>
      <c r="AG34" s="489">
        <f t="shared" si="67"/>
        <v>6953</v>
      </c>
      <c r="AH34" s="489">
        <f t="shared" si="26"/>
        <v>149</v>
      </c>
      <c r="AK34" s="145">
        <v>129</v>
      </c>
      <c r="AL34" s="13">
        <v>1086</v>
      </c>
      <c r="AM34" s="13">
        <v>7276</v>
      </c>
      <c r="AN34" s="13">
        <v>6395</v>
      </c>
      <c r="AO34" s="13">
        <v>167</v>
      </c>
      <c r="AP34" s="145">
        <v>129</v>
      </c>
      <c r="AQ34" s="13">
        <v>6719</v>
      </c>
      <c r="AR34" s="13">
        <v>8205</v>
      </c>
      <c r="AS34" s="145">
        <v>129</v>
      </c>
      <c r="AT34" s="13">
        <v>13408</v>
      </c>
      <c r="AU34" s="13">
        <v>1516</v>
      </c>
      <c r="AV34" s="13"/>
      <c r="AW34" s="145">
        <v>129</v>
      </c>
      <c r="AX34" s="668">
        <v>70124</v>
      </c>
      <c r="AY34" s="668">
        <v>1541</v>
      </c>
      <c r="AZ34" s="145">
        <v>129</v>
      </c>
      <c r="BA34" s="13">
        <v>34961</v>
      </c>
      <c r="BB34" s="13">
        <v>36704</v>
      </c>
      <c r="BC34" s="145">
        <v>129</v>
      </c>
      <c r="BD34" s="13">
        <v>39797</v>
      </c>
      <c r="BE34" s="13">
        <v>31696</v>
      </c>
      <c r="BF34" s="13">
        <v>172</v>
      </c>
    </row>
    <row r="35" spans="1:58" s="134" customFormat="1" ht="17.25" customHeight="1">
      <c r="A35" s="478"/>
      <c r="B35" s="516" t="s">
        <v>123</v>
      </c>
      <c r="C35" s="518">
        <f>SUM(C36:C45)</f>
        <v>23921</v>
      </c>
      <c r="D35" s="502">
        <f t="shared" si="2"/>
        <v>18.427134207404443</v>
      </c>
      <c r="E35" s="501">
        <f>SUM(E36:E45)</f>
        <v>86405</v>
      </c>
      <c r="F35" s="502">
        <f t="shared" si="3"/>
        <v>66.560617498883019</v>
      </c>
      <c r="G35" s="501">
        <f>SUM(G36:G45)</f>
        <v>19167</v>
      </c>
      <c r="H35" s="502">
        <f t="shared" si="0"/>
        <v>14.764971420648004</v>
      </c>
      <c r="I35" s="501">
        <f>SUM(I36:I45)</f>
        <v>321</v>
      </c>
      <c r="J35" s="519">
        <f t="shared" si="1"/>
        <v>0.24727687306453852</v>
      </c>
      <c r="K35" s="518">
        <f>SUM(K36:K45)</f>
        <v>63750</v>
      </c>
      <c r="L35" s="503">
        <f t="shared" si="27"/>
        <v>49.108724790854609</v>
      </c>
      <c r="M35" s="501">
        <f>SUM(M36:M45)</f>
        <v>66064</v>
      </c>
      <c r="N35" s="522">
        <f t="shared" si="16"/>
        <v>50.891275209145391</v>
      </c>
      <c r="O35" s="518">
        <f>SUM(O36:O45)</f>
        <v>21280</v>
      </c>
      <c r="P35" s="503">
        <f t="shared" si="4"/>
        <v>56.46659236851881</v>
      </c>
      <c r="Q35" s="501">
        <f>SUM(Q36:Q45)</f>
        <v>16406</v>
      </c>
      <c r="R35" s="524">
        <f t="shared" si="5"/>
        <v>43.533407631481182</v>
      </c>
      <c r="S35" s="518">
        <f>SUM(S36:S45)</f>
        <v>71837</v>
      </c>
      <c r="T35" s="502">
        <f t="shared" si="20"/>
        <v>55.338407259617604</v>
      </c>
      <c r="U35" s="501">
        <f>SUM(U36:U45)</f>
        <v>57977</v>
      </c>
      <c r="V35" s="524">
        <f t="shared" si="6"/>
        <v>44.661592740382396</v>
      </c>
      <c r="W35" s="518">
        <f>SUM(W36:W45)</f>
        <v>32113</v>
      </c>
      <c r="X35" s="502">
        <f>(W35/AH35)*100</f>
        <v>85.212015071910002</v>
      </c>
      <c r="Y35" s="501">
        <f>SUM(Y36:Y45)</f>
        <v>5573</v>
      </c>
      <c r="Z35" s="524">
        <f>(Y35/AH35)*100</f>
        <v>14.787984928090006</v>
      </c>
      <c r="AA35" s="518">
        <f>SUM(AA36:AA45)</f>
        <v>20988</v>
      </c>
      <c r="AB35" s="502">
        <f t="shared" si="7"/>
        <v>55.69176882661997</v>
      </c>
      <c r="AC35" s="501">
        <f>SUM(AC36:AC45)</f>
        <v>16680</v>
      </c>
      <c r="AD35" s="503">
        <f t="shared" si="8"/>
        <v>44.260468078331478</v>
      </c>
      <c r="AE35" s="501">
        <f>SUM(AE36:AE45)</f>
        <v>18</v>
      </c>
      <c r="AF35" s="524">
        <f t="shared" si="9"/>
        <v>4.7763095048559148E-2</v>
      </c>
      <c r="AG35" s="527">
        <f>SUM(AG36:AG45)</f>
        <v>129814</v>
      </c>
      <c r="AH35" s="527">
        <f t="shared" si="26"/>
        <v>37686</v>
      </c>
      <c r="AK35" s="145">
        <v>134</v>
      </c>
      <c r="AL35" s="13">
        <v>464</v>
      </c>
      <c r="AM35" s="13">
        <v>5021</v>
      </c>
      <c r="AN35" s="13">
        <v>657</v>
      </c>
      <c r="AO35" s="13">
        <v>1</v>
      </c>
      <c r="AP35" s="145">
        <v>134</v>
      </c>
      <c r="AQ35" s="13">
        <v>3192</v>
      </c>
      <c r="AR35" s="13">
        <v>2951</v>
      </c>
      <c r="AS35" s="145">
        <v>134</v>
      </c>
      <c r="AT35" s="13">
        <v>1555</v>
      </c>
      <c r="AU35" s="13">
        <v>4588</v>
      </c>
      <c r="AV35" s="13"/>
      <c r="AW35" s="145">
        <v>134</v>
      </c>
      <c r="AX35" s="668">
        <v>533</v>
      </c>
      <c r="AY35" s="668">
        <v>73</v>
      </c>
      <c r="AZ35" s="145">
        <v>134</v>
      </c>
      <c r="BA35" s="13">
        <v>319</v>
      </c>
      <c r="BB35" s="13">
        <v>287</v>
      </c>
      <c r="BC35" s="145">
        <v>134</v>
      </c>
      <c r="BD35" s="13">
        <v>344</v>
      </c>
      <c r="BE35" s="13">
        <v>262</v>
      </c>
      <c r="BF35" s="13"/>
    </row>
    <row r="36" spans="1:58" s="134" customFormat="1">
      <c r="A36" s="59">
        <v>31</v>
      </c>
      <c r="B36" s="490" t="s">
        <v>432</v>
      </c>
      <c r="C36" s="491">
        <f t="shared" ref="C36:C45" si="68">VLOOKUP(A36,$AK$8:$AL$132,2,0)</f>
        <v>3613</v>
      </c>
      <c r="D36" s="492">
        <f t="shared" si="2"/>
        <v>21.526453765490945</v>
      </c>
      <c r="E36" s="493">
        <f t="shared" ref="E36:E45" si="69">VLOOKUP(A36,$AK$8:$AM$132,3,0)</f>
        <v>10283</v>
      </c>
      <c r="F36" s="492">
        <f t="shared" si="3"/>
        <v>61.266682554814111</v>
      </c>
      <c r="G36" s="493">
        <f t="shared" ref="G36:G45" si="70">VLOOKUP(A36,$AK$8:$AN$132,4,0)</f>
        <v>2847</v>
      </c>
      <c r="H36" s="492">
        <f t="shared" si="0"/>
        <v>16.96258341277407</v>
      </c>
      <c r="I36" s="493">
        <f t="shared" ref="I36:I45" si="71">VLOOKUP(A36,$AK$8:$AO$132,5,0)</f>
        <v>41</v>
      </c>
      <c r="J36" s="494">
        <f t="shared" si="1"/>
        <v>0.24428026692087704</v>
      </c>
      <c r="K36" s="495">
        <f t="shared" ref="K36:K45" si="72">VLOOKUP(A36,$AP$8:$AR$132,2,0)</f>
        <v>8224</v>
      </c>
      <c r="L36" s="496">
        <f t="shared" si="27"/>
        <v>48.999046711153483</v>
      </c>
      <c r="M36" s="497">
        <f t="shared" ref="M36:M45" si="73">VLOOKUP(A36,$AP$8:$AR$132,3,0)</f>
        <v>8560</v>
      </c>
      <c r="N36" s="498">
        <f t="shared" si="16"/>
        <v>51.000953288846517</v>
      </c>
      <c r="O36" s="495">
        <f t="shared" ref="O36:O45" si="74">VLOOKUP(A36,$AZ$8:$BB$132,2,0)</f>
        <v>2541</v>
      </c>
      <c r="P36" s="496">
        <f t="shared" si="4"/>
        <v>56.706092390091499</v>
      </c>
      <c r="Q36" s="497">
        <f t="shared" ref="Q36:Q45" si="75">VLOOKUP(A36,$AZ$8:$BB$132,3,0)</f>
        <v>1940</v>
      </c>
      <c r="R36" s="499">
        <f t="shared" si="5"/>
        <v>43.293907609908509</v>
      </c>
      <c r="S36" s="495">
        <f t="shared" ref="S36:S45" si="76">VLOOKUP(A36,$AS$8:$AU$132,2,0)</f>
        <v>8104</v>
      </c>
      <c r="T36" s="492">
        <f t="shared" si="20"/>
        <v>48.284080076263109</v>
      </c>
      <c r="U36" s="497">
        <f t="shared" ref="U36:U45" si="77">VLOOKUP(A36,$AS$8:$AU$132,3,0)</f>
        <v>8680</v>
      </c>
      <c r="V36" s="499">
        <f t="shared" si="6"/>
        <v>51.715919923736898</v>
      </c>
      <c r="W36" s="463">
        <f t="shared" ref="W36:W45" si="78">VLOOKUP(A36,$AW$8:$AY$132,2,0)</f>
        <v>3779</v>
      </c>
      <c r="X36" s="167">
        <f t="shared" ref="X36:X45" si="79">(W36/AH36)*100</f>
        <v>84.333854050435178</v>
      </c>
      <c r="Y36" s="463">
        <f t="shared" ref="Y36:Y45" si="80">VLOOKUP(A36,$AW$8:$AY$132,3,0)</f>
        <v>702</v>
      </c>
      <c r="Z36" s="469">
        <f t="shared" ref="Z36:Z45" si="81">(Y36/AH36)*100</f>
        <v>15.666145949564831</v>
      </c>
      <c r="AA36" s="495">
        <f t="shared" ref="AA36:AA45" si="82">VLOOKUP(A36,$BC$8:$BF$132,2,0)</f>
        <v>2537</v>
      </c>
      <c r="AB36" s="492">
        <f t="shared" si="7"/>
        <v>56.616826601205084</v>
      </c>
      <c r="AC36" s="497">
        <f t="shared" ref="AC36:AC45" si="83">VLOOKUP(A36,$BC$8:$BF$132,3,0)</f>
        <v>1942</v>
      </c>
      <c r="AD36" s="496">
        <f t="shared" si="8"/>
        <v>43.338540504351705</v>
      </c>
      <c r="AE36" s="497">
        <f t="shared" ref="AE36:AE45" si="84">VLOOKUP(A36,$BC$8:$BF$132,4,0)</f>
        <v>2</v>
      </c>
      <c r="AF36" s="499">
        <f t="shared" si="9"/>
        <v>4.4632894443204639E-2</v>
      </c>
      <c r="AG36" s="500">
        <f t="shared" ref="AG36:AG45" si="85">(S36+U36)</f>
        <v>16784</v>
      </c>
      <c r="AH36" s="500">
        <f t="shared" si="26"/>
        <v>4481</v>
      </c>
      <c r="AK36" s="145">
        <v>138</v>
      </c>
      <c r="AL36" s="13">
        <v>228</v>
      </c>
      <c r="AM36" s="13">
        <v>10393</v>
      </c>
      <c r="AN36" s="13">
        <v>949</v>
      </c>
      <c r="AO36" s="13">
        <v>1</v>
      </c>
      <c r="AP36" s="145">
        <v>138</v>
      </c>
      <c r="AQ36" s="13">
        <v>5872</v>
      </c>
      <c r="AR36" s="13">
        <v>5699</v>
      </c>
      <c r="AS36" s="145">
        <v>138</v>
      </c>
      <c r="AT36" s="13">
        <v>3707</v>
      </c>
      <c r="AU36" s="13">
        <v>7864</v>
      </c>
      <c r="AV36" s="13"/>
      <c r="AW36" s="145">
        <v>138</v>
      </c>
      <c r="AX36" s="668">
        <v>1296</v>
      </c>
      <c r="AY36" s="668">
        <v>322</v>
      </c>
      <c r="AZ36" s="145">
        <v>138</v>
      </c>
      <c r="BA36" s="13">
        <v>851</v>
      </c>
      <c r="BB36" s="13">
        <v>767</v>
      </c>
      <c r="BC36" s="145">
        <v>138</v>
      </c>
      <c r="BD36" s="13">
        <v>917</v>
      </c>
      <c r="BE36" s="13">
        <v>701</v>
      </c>
      <c r="BF36" s="13"/>
    </row>
    <row r="37" spans="1:58" s="134" customFormat="1">
      <c r="A37" s="59">
        <v>40</v>
      </c>
      <c r="B37" s="456" t="s">
        <v>431</v>
      </c>
      <c r="C37" s="457">
        <f t="shared" si="68"/>
        <v>4989</v>
      </c>
      <c r="D37" s="167">
        <f t="shared" si="2"/>
        <v>35.858549557967365</v>
      </c>
      <c r="E37" s="139">
        <f t="shared" si="69"/>
        <v>7818</v>
      </c>
      <c r="F37" s="167">
        <f t="shared" si="3"/>
        <v>56.192050600158126</v>
      </c>
      <c r="G37" s="139">
        <f t="shared" si="70"/>
        <v>1093</v>
      </c>
      <c r="H37" s="167">
        <f t="shared" si="0"/>
        <v>7.8559620498814056</v>
      </c>
      <c r="I37" s="139">
        <f t="shared" si="71"/>
        <v>13</v>
      </c>
      <c r="J37" s="458">
        <f t="shared" si="1"/>
        <v>9.3437791993099983E-2</v>
      </c>
      <c r="K37" s="463">
        <f t="shared" si="72"/>
        <v>7294</v>
      </c>
      <c r="L37" s="160">
        <f t="shared" si="27"/>
        <v>52.425788830590093</v>
      </c>
      <c r="M37" s="146">
        <f t="shared" si="73"/>
        <v>6619</v>
      </c>
      <c r="N37" s="464">
        <f t="shared" si="16"/>
        <v>47.574211169409899</v>
      </c>
      <c r="O37" s="463">
        <f t="shared" si="74"/>
        <v>923</v>
      </c>
      <c r="P37" s="160">
        <f t="shared" si="4"/>
        <v>55.905511811023622</v>
      </c>
      <c r="Q37" s="146">
        <f t="shared" si="75"/>
        <v>728</v>
      </c>
      <c r="R37" s="469">
        <f t="shared" si="5"/>
        <v>44.094488188976378</v>
      </c>
      <c r="S37" s="463">
        <f t="shared" si="76"/>
        <v>5190</v>
      </c>
      <c r="T37" s="167">
        <f t="shared" si="20"/>
        <v>37.303241572629915</v>
      </c>
      <c r="U37" s="146">
        <f t="shared" si="77"/>
        <v>8723</v>
      </c>
      <c r="V37" s="469">
        <f t="shared" si="6"/>
        <v>62.696758427370078</v>
      </c>
      <c r="W37" s="463">
        <f t="shared" si="78"/>
        <v>1169</v>
      </c>
      <c r="X37" s="167">
        <f t="shared" si="79"/>
        <v>70.805572380375523</v>
      </c>
      <c r="Y37" s="463">
        <f t="shared" si="80"/>
        <v>482</v>
      </c>
      <c r="Z37" s="469">
        <f t="shared" si="81"/>
        <v>29.19442761962447</v>
      </c>
      <c r="AA37" s="463">
        <f t="shared" si="82"/>
        <v>1060</v>
      </c>
      <c r="AB37" s="167">
        <f t="shared" si="7"/>
        <v>64.203513022410661</v>
      </c>
      <c r="AC37" s="146">
        <f t="shared" si="83"/>
        <v>589</v>
      </c>
      <c r="AD37" s="160">
        <f t="shared" si="8"/>
        <v>35.675348273773473</v>
      </c>
      <c r="AE37" s="146">
        <f t="shared" si="84"/>
        <v>2</v>
      </c>
      <c r="AF37" s="469">
        <f t="shared" si="9"/>
        <v>0.12113870381586916</v>
      </c>
      <c r="AG37" s="471">
        <f t="shared" si="85"/>
        <v>13913</v>
      </c>
      <c r="AH37" s="471">
        <f t="shared" si="26"/>
        <v>1651</v>
      </c>
      <c r="AK37" s="145">
        <v>142</v>
      </c>
      <c r="AL37" s="13">
        <v>262</v>
      </c>
      <c r="AM37" s="13">
        <v>2269</v>
      </c>
      <c r="AN37" s="13">
        <v>519</v>
      </c>
      <c r="AO37" s="13">
        <v>1</v>
      </c>
      <c r="AP37" s="145">
        <v>142</v>
      </c>
      <c r="AQ37" s="13">
        <v>1496</v>
      </c>
      <c r="AR37" s="13">
        <v>1555</v>
      </c>
      <c r="AS37" s="145">
        <v>142</v>
      </c>
      <c r="AT37" s="13">
        <v>1643</v>
      </c>
      <c r="AU37" s="13">
        <v>1408</v>
      </c>
      <c r="AV37" s="13"/>
      <c r="AW37" s="145">
        <v>142</v>
      </c>
      <c r="AX37" s="668">
        <v>751</v>
      </c>
      <c r="AY37" s="668">
        <v>115</v>
      </c>
      <c r="AZ37" s="145">
        <v>142</v>
      </c>
      <c r="BA37" s="13">
        <v>443</v>
      </c>
      <c r="BB37" s="13">
        <v>423</v>
      </c>
      <c r="BC37" s="145">
        <v>142</v>
      </c>
      <c r="BD37" s="13">
        <v>457</v>
      </c>
      <c r="BE37" s="13">
        <v>408</v>
      </c>
      <c r="BF37" s="13">
        <v>1</v>
      </c>
    </row>
    <row r="38" spans="1:58" s="134" customFormat="1">
      <c r="A38" s="59">
        <v>190</v>
      </c>
      <c r="B38" s="456" t="s">
        <v>430</v>
      </c>
      <c r="C38" s="457">
        <f t="shared" si="68"/>
        <v>511</v>
      </c>
      <c r="D38" s="167">
        <f t="shared" si="2"/>
        <v>7.8992116246715112</v>
      </c>
      <c r="E38" s="139">
        <f t="shared" si="69"/>
        <v>4374</v>
      </c>
      <c r="F38" s="167">
        <f t="shared" si="3"/>
        <v>67.614778172824245</v>
      </c>
      <c r="G38" s="139">
        <f t="shared" si="70"/>
        <v>1583</v>
      </c>
      <c r="H38" s="167">
        <f t="shared" si="0"/>
        <v>24.470551862729941</v>
      </c>
      <c r="I38" s="139">
        <f t="shared" si="71"/>
        <v>1</v>
      </c>
      <c r="J38" s="458">
        <f t="shared" si="1"/>
        <v>1.5458339774308239E-2</v>
      </c>
      <c r="K38" s="463">
        <f t="shared" si="72"/>
        <v>3009</v>
      </c>
      <c r="L38" s="160">
        <f t="shared" si="27"/>
        <v>46.514144380893491</v>
      </c>
      <c r="M38" s="146">
        <f t="shared" si="73"/>
        <v>3460</v>
      </c>
      <c r="N38" s="464">
        <f t="shared" si="16"/>
        <v>53.485855619106502</v>
      </c>
      <c r="O38" s="463">
        <f t="shared" si="74"/>
        <v>1471</v>
      </c>
      <c r="P38" s="160">
        <f t="shared" si="4"/>
        <v>53.413217138707338</v>
      </c>
      <c r="Q38" s="146">
        <f t="shared" si="75"/>
        <v>1283</v>
      </c>
      <c r="R38" s="469">
        <f t="shared" si="5"/>
        <v>46.586782861292662</v>
      </c>
      <c r="S38" s="463">
        <f t="shared" si="76"/>
        <v>4935</v>
      </c>
      <c r="T38" s="167">
        <f t="shared" si="20"/>
        <v>76.286906786211162</v>
      </c>
      <c r="U38" s="146">
        <f t="shared" si="77"/>
        <v>1534</v>
      </c>
      <c r="V38" s="469">
        <f t="shared" si="6"/>
        <v>23.713093213788838</v>
      </c>
      <c r="W38" s="463">
        <f t="shared" si="78"/>
        <v>2421</v>
      </c>
      <c r="X38" s="167">
        <f t="shared" si="79"/>
        <v>87.908496732026137</v>
      </c>
      <c r="Y38" s="463">
        <f t="shared" si="80"/>
        <v>333</v>
      </c>
      <c r="Z38" s="469">
        <f t="shared" si="81"/>
        <v>12.091503267973856</v>
      </c>
      <c r="AA38" s="463">
        <f t="shared" si="82"/>
        <v>1538</v>
      </c>
      <c r="AB38" s="167">
        <f t="shared" si="7"/>
        <v>55.846042120551921</v>
      </c>
      <c r="AC38" s="146">
        <f t="shared" si="83"/>
        <v>1213</v>
      </c>
      <c r="AD38" s="160">
        <f t="shared" si="8"/>
        <v>44.045025417574436</v>
      </c>
      <c r="AE38" s="146">
        <f t="shared" si="84"/>
        <v>3</v>
      </c>
      <c r="AF38" s="469">
        <f t="shared" si="9"/>
        <v>0.10893246187363835</v>
      </c>
      <c r="AG38" s="471">
        <f t="shared" si="85"/>
        <v>6469</v>
      </c>
      <c r="AH38" s="471">
        <f t="shared" si="26"/>
        <v>2754</v>
      </c>
      <c r="AK38" s="145">
        <v>145</v>
      </c>
      <c r="AL38" s="13">
        <v>131</v>
      </c>
      <c r="AM38" s="13">
        <v>2653</v>
      </c>
      <c r="AN38" s="13">
        <v>853</v>
      </c>
      <c r="AO38" s="13">
        <v>19</v>
      </c>
      <c r="AP38" s="145">
        <v>145</v>
      </c>
      <c r="AQ38" s="13">
        <v>1824</v>
      </c>
      <c r="AR38" s="13">
        <v>1832</v>
      </c>
      <c r="AS38" s="145">
        <v>145</v>
      </c>
      <c r="AT38" s="13">
        <v>2128</v>
      </c>
      <c r="AU38" s="13">
        <v>1528</v>
      </c>
      <c r="AV38" s="13"/>
      <c r="AW38" s="145">
        <v>145</v>
      </c>
      <c r="AX38" s="668">
        <v>599</v>
      </c>
      <c r="AY38" s="668">
        <v>62</v>
      </c>
      <c r="AZ38" s="145">
        <v>145</v>
      </c>
      <c r="BA38" s="13">
        <v>321</v>
      </c>
      <c r="BB38" s="13">
        <v>340</v>
      </c>
      <c r="BC38" s="145">
        <v>145</v>
      </c>
      <c r="BD38" s="13">
        <v>353</v>
      </c>
      <c r="BE38" s="13">
        <v>306</v>
      </c>
      <c r="BF38" s="13">
        <v>2</v>
      </c>
    </row>
    <row r="39" spans="1:58" s="134" customFormat="1">
      <c r="A39" s="59">
        <v>604</v>
      </c>
      <c r="B39" s="456" t="s">
        <v>429</v>
      </c>
      <c r="C39" s="457">
        <f t="shared" si="68"/>
        <v>4052</v>
      </c>
      <c r="D39" s="167">
        <f t="shared" si="2"/>
        <v>20.876912772425165</v>
      </c>
      <c r="E39" s="139">
        <f t="shared" si="69"/>
        <v>13610</v>
      </c>
      <c r="F39" s="167">
        <f t="shared" si="3"/>
        <v>70.122108300273069</v>
      </c>
      <c r="G39" s="139">
        <f t="shared" si="70"/>
        <v>1736</v>
      </c>
      <c r="H39" s="167">
        <f t="shared" si="0"/>
        <v>8.9443041887784016</v>
      </c>
      <c r="I39" s="139">
        <f t="shared" si="71"/>
        <v>11</v>
      </c>
      <c r="J39" s="458">
        <f t="shared" si="1"/>
        <v>5.667473852336545E-2</v>
      </c>
      <c r="K39" s="463">
        <f t="shared" si="72"/>
        <v>9377</v>
      </c>
      <c r="L39" s="160">
        <f t="shared" si="27"/>
        <v>48.312638466690707</v>
      </c>
      <c r="M39" s="146">
        <f t="shared" si="73"/>
        <v>10032</v>
      </c>
      <c r="N39" s="464">
        <f t="shared" si="16"/>
        <v>51.687361533309286</v>
      </c>
      <c r="O39" s="463">
        <f t="shared" si="74"/>
        <v>2571</v>
      </c>
      <c r="P39" s="160">
        <f t="shared" si="4"/>
        <v>60.056061667834612</v>
      </c>
      <c r="Q39" s="146">
        <f t="shared" si="75"/>
        <v>1710</v>
      </c>
      <c r="R39" s="469">
        <f t="shared" si="5"/>
        <v>39.943938332165381</v>
      </c>
      <c r="S39" s="463">
        <f t="shared" si="76"/>
        <v>12153</v>
      </c>
      <c r="T39" s="167">
        <f t="shared" si="20"/>
        <v>62.615281570405479</v>
      </c>
      <c r="U39" s="146">
        <f t="shared" si="77"/>
        <v>7256</v>
      </c>
      <c r="V39" s="469">
        <f t="shared" si="6"/>
        <v>37.384718429594514</v>
      </c>
      <c r="W39" s="463">
        <f t="shared" si="78"/>
        <v>3541</v>
      </c>
      <c r="X39" s="167">
        <f t="shared" si="79"/>
        <v>82.714319084326092</v>
      </c>
      <c r="Y39" s="463">
        <f t="shared" si="80"/>
        <v>740</v>
      </c>
      <c r="Z39" s="469">
        <f t="shared" si="81"/>
        <v>17.285680915673908</v>
      </c>
      <c r="AA39" s="463">
        <f t="shared" si="82"/>
        <v>2670</v>
      </c>
      <c r="AB39" s="167">
        <f t="shared" si="7"/>
        <v>62.368605466012617</v>
      </c>
      <c r="AC39" s="146">
        <f t="shared" si="83"/>
        <v>1611</v>
      </c>
      <c r="AD39" s="160">
        <f t="shared" si="8"/>
        <v>37.631394533987383</v>
      </c>
      <c r="AE39" s="146">
        <f t="shared" si="84"/>
        <v>0</v>
      </c>
      <c r="AF39" s="469">
        <f t="shared" si="9"/>
        <v>0</v>
      </c>
      <c r="AG39" s="471">
        <f t="shared" si="85"/>
        <v>19409</v>
      </c>
      <c r="AH39" s="471">
        <f t="shared" si="26"/>
        <v>4281</v>
      </c>
      <c r="AK39" s="145">
        <v>147</v>
      </c>
      <c r="AL39" s="13">
        <v>3109</v>
      </c>
      <c r="AM39" s="13">
        <v>19474</v>
      </c>
      <c r="AN39" s="13">
        <v>1848</v>
      </c>
      <c r="AO39" s="13">
        <v>38</v>
      </c>
      <c r="AP39" s="145">
        <v>147</v>
      </c>
      <c r="AQ39" s="13">
        <v>11406</v>
      </c>
      <c r="AR39" s="13">
        <v>13063</v>
      </c>
      <c r="AS39" s="145">
        <v>147</v>
      </c>
      <c r="AT39" s="13">
        <v>18453</v>
      </c>
      <c r="AU39" s="13">
        <v>6016</v>
      </c>
      <c r="AV39" s="13"/>
      <c r="AW39" s="145">
        <v>147</v>
      </c>
      <c r="AX39" s="668">
        <v>21836</v>
      </c>
      <c r="AY39" s="668">
        <v>2869</v>
      </c>
      <c r="AZ39" s="145">
        <v>147</v>
      </c>
      <c r="BA39" s="13">
        <v>12984</v>
      </c>
      <c r="BB39" s="13">
        <v>11721</v>
      </c>
      <c r="BC39" s="145">
        <v>147</v>
      </c>
      <c r="BD39" s="13">
        <v>10437</v>
      </c>
      <c r="BE39" s="13">
        <v>14260</v>
      </c>
      <c r="BF39" s="13">
        <v>8</v>
      </c>
    </row>
    <row r="40" spans="1:58" s="134" customFormat="1">
      <c r="A40" s="59">
        <v>670</v>
      </c>
      <c r="B40" s="456" t="s">
        <v>428</v>
      </c>
      <c r="C40" s="457">
        <f t="shared" si="68"/>
        <v>2108</v>
      </c>
      <c r="D40" s="167">
        <f t="shared" si="2"/>
        <v>15.733691595760559</v>
      </c>
      <c r="E40" s="139">
        <f t="shared" si="69"/>
        <v>9662</v>
      </c>
      <c r="F40" s="167">
        <f t="shared" si="3"/>
        <v>72.115241080758324</v>
      </c>
      <c r="G40" s="139">
        <f t="shared" si="70"/>
        <v>1616</v>
      </c>
      <c r="H40" s="167">
        <f t="shared" ref="H40:H71" si="86">(G40/AG40)*100</f>
        <v>12.061501716674131</v>
      </c>
      <c r="I40" s="139">
        <f t="shared" si="71"/>
        <v>12</v>
      </c>
      <c r="J40" s="458">
        <f t="shared" ref="J40:J71" si="87">(I40/AG40)*100</f>
        <v>8.9565606806986109E-2</v>
      </c>
      <c r="K40" s="463">
        <f t="shared" si="72"/>
        <v>6644</v>
      </c>
      <c r="L40" s="160">
        <f t="shared" si="27"/>
        <v>49.589490968801314</v>
      </c>
      <c r="M40" s="146">
        <f t="shared" si="73"/>
        <v>6754</v>
      </c>
      <c r="N40" s="464">
        <f t="shared" si="16"/>
        <v>50.410509031198693</v>
      </c>
      <c r="O40" s="463">
        <f t="shared" si="74"/>
        <v>1793</v>
      </c>
      <c r="P40" s="160">
        <f t="shared" si="4"/>
        <v>55.322431348349276</v>
      </c>
      <c r="Q40" s="146">
        <f t="shared" si="75"/>
        <v>1448</v>
      </c>
      <c r="R40" s="469">
        <f t="shared" si="5"/>
        <v>44.677568651650724</v>
      </c>
      <c r="S40" s="463">
        <f t="shared" si="76"/>
        <v>5209</v>
      </c>
      <c r="T40" s="167">
        <f t="shared" si="20"/>
        <v>38.878937154799225</v>
      </c>
      <c r="U40" s="146">
        <f t="shared" si="77"/>
        <v>8189</v>
      </c>
      <c r="V40" s="469">
        <f t="shared" si="6"/>
        <v>61.121062845200782</v>
      </c>
      <c r="W40" s="463">
        <f t="shared" si="78"/>
        <v>2824</v>
      </c>
      <c r="X40" s="167">
        <f t="shared" si="79"/>
        <v>87.133600740512179</v>
      </c>
      <c r="Y40" s="463">
        <f t="shared" si="80"/>
        <v>417</v>
      </c>
      <c r="Z40" s="469">
        <f t="shared" si="81"/>
        <v>12.866399259487812</v>
      </c>
      <c r="AA40" s="463">
        <f t="shared" si="82"/>
        <v>1707</v>
      </c>
      <c r="AB40" s="167">
        <f t="shared" si="7"/>
        <v>52.668929342795437</v>
      </c>
      <c r="AC40" s="146">
        <f t="shared" si="83"/>
        <v>1531</v>
      </c>
      <c r="AD40" s="160">
        <f t="shared" si="8"/>
        <v>47.238506633755009</v>
      </c>
      <c r="AE40" s="146">
        <f t="shared" si="84"/>
        <v>3</v>
      </c>
      <c r="AF40" s="469">
        <f t="shared" si="9"/>
        <v>9.2564023449552613E-2</v>
      </c>
      <c r="AG40" s="471">
        <f t="shared" si="85"/>
        <v>13398</v>
      </c>
      <c r="AH40" s="471">
        <f t="shared" si="26"/>
        <v>3241</v>
      </c>
      <c r="AK40" s="145">
        <v>148</v>
      </c>
      <c r="AL40" s="13">
        <v>1580</v>
      </c>
      <c r="AM40" s="13">
        <v>7250</v>
      </c>
      <c r="AN40" s="13">
        <v>5287</v>
      </c>
      <c r="AO40" s="13">
        <v>458</v>
      </c>
      <c r="AP40" s="145">
        <v>148</v>
      </c>
      <c r="AQ40" s="13">
        <v>7174</v>
      </c>
      <c r="AR40" s="13">
        <v>7401</v>
      </c>
      <c r="AS40" s="145">
        <v>148</v>
      </c>
      <c r="AT40" s="13">
        <v>7288</v>
      </c>
      <c r="AU40" s="13">
        <v>7287</v>
      </c>
      <c r="AV40" s="13"/>
      <c r="AW40" s="145">
        <v>148</v>
      </c>
      <c r="AX40" s="668">
        <v>18341</v>
      </c>
      <c r="AY40" s="668">
        <v>4368</v>
      </c>
      <c r="AZ40" s="145">
        <v>148</v>
      </c>
      <c r="BA40" s="13">
        <v>11456</v>
      </c>
      <c r="BB40" s="13">
        <v>11253</v>
      </c>
      <c r="BC40" s="145">
        <v>148</v>
      </c>
      <c r="BD40" s="13">
        <v>11824</v>
      </c>
      <c r="BE40" s="13">
        <v>10867</v>
      </c>
      <c r="BF40" s="13">
        <v>18</v>
      </c>
    </row>
    <row r="41" spans="1:58" s="134" customFormat="1">
      <c r="A41" s="59">
        <v>690</v>
      </c>
      <c r="B41" s="456" t="s">
        <v>162</v>
      </c>
      <c r="C41" s="457">
        <f t="shared" si="68"/>
        <v>988</v>
      </c>
      <c r="D41" s="167">
        <f t="shared" ref="D41:D72" si="88">(C41/AG41)*100</f>
        <v>15.139442231075698</v>
      </c>
      <c r="E41" s="139">
        <f t="shared" si="69"/>
        <v>3691</v>
      </c>
      <c r="F41" s="167">
        <f t="shared" ref="F41:F72" si="89">(E41/AG41)*100</f>
        <v>56.558381857186632</v>
      </c>
      <c r="G41" s="139">
        <f t="shared" si="70"/>
        <v>1845</v>
      </c>
      <c r="H41" s="167">
        <f t="shared" si="86"/>
        <v>28.271529267545205</v>
      </c>
      <c r="I41" s="139">
        <f t="shared" si="71"/>
        <v>2</v>
      </c>
      <c r="J41" s="458">
        <f t="shared" si="87"/>
        <v>3.0646644192460923E-2</v>
      </c>
      <c r="K41" s="463">
        <f t="shared" si="72"/>
        <v>3344</v>
      </c>
      <c r="L41" s="160">
        <f t="shared" si="27"/>
        <v>51.241189089794673</v>
      </c>
      <c r="M41" s="146">
        <f t="shared" si="73"/>
        <v>3182</v>
      </c>
      <c r="N41" s="464">
        <f t="shared" si="16"/>
        <v>48.758810910205327</v>
      </c>
      <c r="O41" s="463">
        <f t="shared" si="74"/>
        <v>733</v>
      </c>
      <c r="P41" s="160">
        <f t="shared" si="4"/>
        <v>54.865269461077851</v>
      </c>
      <c r="Q41" s="146">
        <f t="shared" si="75"/>
        <v>603</v>
      </c>
      <c r="R41" s="469">
        <f t="shared" si="5"/>
        <v>45.134730538922156</v>
      </c>
      <c r="S41" s="463">
        <f t="shared" si="76"/>
        <v>2880</v>
      </c>
      <c r="T41" s="167">
        <f t="shared" si="20"/>
        <v>44.131167637143733</v>
      </c>
      <c r="U41" s="146">
        <f t="shared" si="77"/>
        <v>3646</v>
      </c>
      <c r="V41" s="469">
        <f t="shared" si="6"/>
        <v>55.868832362856267</v>
      </c>
      <c r="W41" s="463">
        <f t="shared" si="78"/>
        <v>1057</v>
      </c>
      <c r="X41" s="167">
        <f t="shared" si="79"/>
        <v>79.116766467065872</v>
      </c>
      <c r="Y41" s="463">
        <f t="shared" si="80"/>
        <v>279</v>
      </c>
      <c r="Z41" s="469">
        <f t="shared" si="81"/>
        <v>20.883233532934131</v>
      </c>
      <c r="AA41" s="463">
        <f t="shared" si="82"/>
        <v>702</v>
      </c>
      <c r="AB41" s="167">
        <f t="shared" si="7"/>
        <v>52.544910179640716</v>
      </c>
      <c r="AC41" s="146">
        <f t="shared" si="83"/>
        <v>633</v>
      </c>
      <c r="AD41" s="160">
        <f t="shared" si="8"/>
        <v>47.380239520958085</v>
      </c>
      <c r="AE41" s="146">
        <f t="shared" si="84"/>
        <v>1</v>
      </c>
      <c r="AF41" s="469">
        <f t="shared" si="9"/>
        <v>7.4850299401197612E-2</v>
      </c>
      <c r="AG41" s="471">
        <f t="shared" si="85"/>
        <v>6526</v>
      </c>
      <c r="AH41" s="471">
        <f t="shared" si="26"/>
        <v>1336</v>
      </c>
      <c r="AK41" s="145">
        <v>150</v>
      </c>
      <c r="AL41" s="13">
        <v>130</v>
      </c>
      <c r="AM41" s="13">
        <v>852</v>
      </c>
      <c r="AN41" s="13">
        <v>620</v>
      </c>
      <c r="AO41" s="13">
        <v>1</v>
      </c>
      <c r="AP41" s="145">
        <v>150</v>
      </c>
      <c r="AQ41" s="13">
        <v>752</v>
      </c>
      <c r="AR41" s="13">
        <v>851</v>
      </c>
      <c r="AS41" s="145">
        <v>150</v>
      </c>
      <c r="AT41" s="13">
        <v>1173</v>
      </c>
      <c r="AU41" s="13">
        <v>430</v>
      </c>
      <c r="AV41" s="13"/>
      <c r="AW41" s="145">
        <v>150</v>
      </c>
      <c r="AX41" s="668">
        <v>992</v>
      </c>
      <c r="AY41" s="668">
        <v>141</v>
      </c>
      <c r="AZ41" s="145">
        <v>150</v>
      </c>
      <c r="BA41" s="13">
        <v>590</v>
      </c>
      <c r="BB41" s="13">
        <v>543</v>
      </c>
      <c r="BC41" s="145">
        <v>150</v>
      </c>
      <c r="BD41" s="13">
        <v>613</v>
      </c>
      <c r="BE41" s="13">
        <v>519</v>
      </c>
      <c r="BF41" s="13">
        <v>1</v>
      </c>
    </row>
    <row r="42" spans="1:58" s="134" customFormat="1">
      <c r="A42" s="59">
        <v>736</v>
      </c>
      <c r="B42" s="456" t="s">
        <v>427</v>
      </c>
      <c r="C42" s="457">
        <f t="shared" si="68"/>
        <v>4101</v>
      </c>
      <c r="D42" s="167">
        <f t="shared" si="88"/>
        <v>17.504695236469182</v>
      </c>
      <c r="E42" s="139">
        <f t="shared" si="69"/>
        <v>16912</v>
      </c>
      <c r="F42" s="167">
        <f t="shared" si="89"/>
        <v>72.187126515280866</v>
      </c>
      <c r="G42" s="139">
        <f t="shared" si="70"/>
        <v>2256</v>
      </c>
      <c r="H42" s="167">
        <f t="shared" si="86"/>
        <v>9.629503158613625</v>
      </c>
      <c r="I42" s="139">
        <f t="shared" si="71"/>
        <v>159</v>
      </c>
      <c r="J42" s="458">
        <f t="shared" si="87"/>
        <v>0.67867508963633261</v>
      </c>
      <c r="K42" s="463">
        <f t="shared" si="72"/>
        <v>10753</v>
      </c>
      <c r="L42" s="160">
        <f t="shared" si="27"/>
        <v>45.898070684650847</v>
      </c>
      <c r="M42" s="146">
        <f t="shared" si="73"/>
        <v>12675</v>
      </c>
      <c r="N42" s="464">
        <f t="shared" si="16"/>
        <v>54.101929315349153</v>
      </c>
      <c r="O42" s="463">
        <f t="shared" si="74"/>
        <v>7762</v>
      </c>
      <c r="P42" s="160">
        <f t="shared" si="4"/>
        <v>56.323924243523692</v>
      </c>
      <c r="Q42" s="146">
        <f t="shared" si="75"/>
        <v>6019</v>
      </c>
      <c r="R42" s="469">
        <f t="shared" si="5"/>
        <v>43.676075756476308</v>
      </c>
      <c r="S42" s="463">
        <f t="shared" si="76"/>
        <v>19365</v>
      </c>
      <c r="T42" s="167">
        <f t="shared" si="20"/>
        <v>82.657503841557116</v>
      </c>
      <c r="U42" s="146">
        <f t="shared" si="77"/>
        <v>4063</v>
      </c>
      <c r="V42" s="469">
        <f t="shared" si="6"/>
        <v>17.342496158442888</v>
      </c>
      <c r="W42" s="463">
        <f t="shared" si="78"/>
        <v>12318</v>
      </c>
      <c r="X42" s="167">
        <f t="shared" si="79"/>
        <v>89.383934402438143</v>
      </c>
      <c r="Y42" s="463">
        <f t="shared" si="80"/>
        <v>1463</v>
      </c>
      <c r="Z42" s="469">
        <f t="shared" si="81"/>
        <v>10.61606559756186</v>
      </c>
      <c r="AA42" s="463">
        <f t="shared" si="82"/>
        <v>7159</v>
      </c>
      <c r="AB42" s="167">
        <f t="shared" si="7"/>
        <v>51.948334663667374</v>
      </c>
      <c r="AC42" s="146">
        <f t="shared" si="83"/>
        <v>6618</v>
      </c>
      <c r="AD42" s="160">
        <f t="shared" si="8"/>
        <v>48.022639866482841</v>
      </c>
      <c r="AE42" s="146">
        <f t="shared" si="84"/>
        <v>4</v>
      </c>
      <c r="AF42" s="469">
        <f t="shared" si="9"/>
        <v>2.9025469849793196E-2</v>
      </c>
      <c r="AG42" s="471">
        <f t="shared" si="85"/>
        <v>23428</v>
      </c>
      <c r="AH42" s="471">
        <f t="shared" si="26"/>
        <v>13781</v>
      </c>
      <c r="AK42" s="145">
        <v>154</v>
      </c>
      <c r="AL42" s="13">
        <v>12542</v>
      </c>
      <c r="AM42" s="13">
        <v>57803</v>
      </c>
      <c r="AN42" s="13">
        <v>2858</v>
      </c>
      <c r="AO42" s="13">
        <v>145</v>
      </c>
      <c r="AP42" s="145">
        <v>154</v>
      </c>
      <c r="AQ42" s="13">
        <v>34821</v>
      </c>
      <c r="AR42" s="13">
        <v>38527</v>
      </c>
      <c r="AS42" s="145">
        <v>154</v>
      </c>
      <c r="AT42" s="13">
        <v>62738</v>
      </c>
      <c r="AU42" s="13">
        <v>10610</v>
      </c>
      <c r="AV42" s="13"/>
      <c r="AW42" s="145">
        <v>154</v>
      </c>
      <c r="AX42" s="668">
        <v>24196</v>
      </c>
      <c r="AY42" s="668">
        <v>1955</v>
      </c>
      <c r="AZ42" s="145">
        <v>154</v>
      </c>
      <c r="BA42" s="13">
        <v>13687</v>
      </c>
      <c r="BB42" s="13">
        <v>12464</v>
      </c>
      <c r="BC42" s="145">
        <v>154</v>
      </c>
      <c r="BD42" s="13">
        <v>13078</v>
      </c>
      <c r="BE42" s="13">
        <v>13057</v>
      </c>
      <c r="BF42" s="13">
        <v>16</v>
      </c>
    </row>
    <row r="43" spans="1:58" s="134" customFormat="1">
      <c r="A43" s="59">
        <v>858</v>
      </c>
      <c r="B43" s="456" t="s">
        <v>426</v>
      </c>
      <c r="C43" s="457">
        <f t="shared" si="68"/>
        <v>972</v>
      </c>
      <c r="D43" s="167">
        <f t="shared" si="88"/>
        <v>9.5612827070627588</v>
      </c>
      <c r="E43" s="139">
        <f t="shared" si="69"/>
        <v>7342</v>
      </c>
      <c r="F43" s="167">
        <f t="shared" si="89"/>
        <v>72.221129254377331</v>
      </c>
      <c r="G43" s="139">
        <f t="shared" si="70"/>
        <v>1818</v>
      </c>
      <c r="H43" s="167">
        <f t="shared" si="86"/>
        <v>17.883139878024789</v>
      </c>
      <c r="I43" s="139">
        <f t="shared" si="71"/>
        <v>34</v>
      </c>
      <c r="J43" s="458">
        <f t="shared" si="87"/>
        <v>0.33444816053511706</v>
      </c>
      <c r="K43" s="463">
        <f t="shared" si="72"/>
        <v>4969</v>
      </c>
      <c r="L43" s="160">
        <f t="shared" si="27"/>
        <v>48.878614991146961</v>
      </c>
      <c r="M43" s="146">
        <f t="shared" si="73"/>
        <v>5197</v>
      </c>
      <c r="N43" s="464">
        <f t="shared" si="16"/>
        <v>51.121385008853039</v>
      </c>
      <c r="O43" s="463">
        <f t="shared" si="74"/>
        <v>1448</v>
      </c>
      <c r="P43" s="160">
        <f t="shared" si="4"/>
        <v>61.669505962521299</v>
      </c>
      <c r="Q43" s="146">
        <f t="shared" si="75"/>
        <v>900</v>
      </c>
      <c r="R43" s="469">
        <f t="shared" si="5"/>
        <v>38.330494037478708</v>
      </c>
      <c r="S43" s="463">
        <f t="shared" si="76"/>
        <v>5794</v>
      </c>
      <c r="T43" s="167">
        <f t="shared" si="20"/>
        <v>56.99390123942554</v>
      </c>
      <c r="U43" s="146">
        <f t="shared" si="77"/>
        <v>4372</v>
      </c>
      <c r="V43" s="469">
        <f t="shared" si="6"/>
        <v>43.00609876057446</v>
      </c>
      <c r="W43" s="463">
        <f t="shared" si="78"/>
        <v>2001</v>
      </c>
      <c r="X43" s="167">
        <f t="shared" si="79"/>
        <v>85.221465076660991</v>
      </c>
      <c r="Y43" s="463">
        <f t="shared" si="80"/>
        <v>347</v>
      </c>
      <c r="Z43" s="469">
        <f t="shared" si="81"/>
        <v>14.778534923339013</v>
      </c>
      <c r="AA43" s="463">
        <f t="shared" si="82"/>
        <v>1452</v>
      </c>
      <c r="AB43" s="167">
        <f t="shared" si="7"/>
        <v>61.839863713798984</v>
      </c>
      <c r="AC43" s="146">
        <f t="shared" si="83"/>
        <v>896</v>
      </c>
      <c r="AD43" s="160">
        <f t="shared" si="8"/>
        <v>38.160136286201023</v>
      </c>
      <c r="AE43" s="146">
        <f t="shared" si="84"/>
        <v>0</v>
      </c>
      <c r="AF43" s="469">
        <f t="shared" si="9"/>
        <v>0</v>
      </c>
      <c r="AG43" s="471">
        <f t="shared" si="85"/>
        <v>10166</v>
      </c>
      <c r="AH43" s="471">
        <f t="shared" si="26"/>
        <v>2348</v>
      </c>
      <c r="AK43" s="145">
        <v>172</v>
      </c>
      <c r="AL43" s="13">
        <v>7639</v>
      </c>
      <c r="AM43" s="13">
        <v>23005</v>
      </c>
      <c r="AN43" s="13">
        <v>4010</v>
      </c>
      <c r="AO43" s="13">
        <v>385</v>
      </c>
      <c r="AP43" s="145">
        <v>172</v>
      </c>
      <c r="AQ43" s="13">
        <v>16059</v>
      </c>
      <c r="AR43" s="13">
        <v>18980</v>
      </c>
      <c r="AS43" s="145">
        <v>172</v>
      </c>
      <c r="AT43" s="13">
        <v>26261</v>
      </c>
      <c r="AU43" s="13">
        <v>8778</v>
      </c>
      <c r="AV43" s="13"/>
      <c r="AW43" s="145">
        <v>172</v>
      </c>
      <c r="AX43" s="668">
        <v>26902</v>
      </c>
      <c r="AY43" s="668">
        <v>2453</v>
      </c>
      <c r="AZ43" s="145">
        <v>172</v>
      </c>
      <c r="BA43" s="13">
        <v>15549</v>
      </c>
      <c r="BB43" s="13">
        <v>13806</v>
      </c>
      <c r="BC43" s="145">
        <v>172</v>
      </c>
      <c r="BD43" s="13">
        <v>12202</v>
      </c>
      <c r="BE43" s="13">
        <v>17134</v>
      </c>
      <c r="BF43" s="13">
        <v>19</v>
      </c>
    </row>
    <row r="44" spans="1:58" s="134" customFormat="1">
      <c r="A44" s="59">
        <v>885</v>
      </c>
      <c r="B44" s="456" t="s">
        <v>425</v>
      </c>
      <c r="C44" s="457">
        <f t="shared" si="68"/>
        <v>411</v>
      </c>
      <c r="D44" s="167">
        <f t="shared" si="88"/>
        <v>7.7299228888470948</v>
      </c>
      <c r="E44" s="139">
        <f t="shared" si="69"/>
        <v>4113</v>
      </c>
      <c r="F44" s="167">
        <f t="shared" si="89"/>
        <v>77.355651683280044</v>
      </c>
      <c r="G44" s="139">
        <f t="shared" si="70"/>
        <v>790</v>
      </c>
      <c r="H44" s="167">
        <f t="shared" si="86"/>
        <v>14.858002633063757</v>
      </c>
      <c r="I44" s="139">
        <f t="shared" si="71"/>
        <v>3</v>
      </c>
      <c r="J44" s="458">
        <f t="shared" si="87"/>
        <v>5.642279480910288E-2</v>
      </c>
      <c r="K44" s="463">
        <f t="shared" si="72"/>
        <v>2783</v>
      </c>
      <c r="L44" s="160">
        <f t="shared" si="27"/>
        <v>52.341545984577763</v>
      </c>
      <c r="M44" s="146">
        <f t="shared" si="73"/>
        <v>2534</v>
      </c>
      <c r="N44" s="464">
        <f t="shared" si="16"/>
        <v>47.65845401542223</v>
      </c>
      <c r="O44" s="463">
        <f t="shared" si="74"/>
        <v>450</v>
      </c>
      <c r="P44" s="160">
        <f t="shared" si="4"/>
        <v>53.317535545023695</v>
      </c>
      <c r="Q44" s="146">
        <f t="shared" si="75"/>
        <v>394</v>
      </c>
      <c r="R44" s="469">
        <f t="shared" si="5"/>
        <v>46.682464454976305</v>
      </c>
      <c r="S44" s="463">
        <f t="shared" si="76"/>
        <v>2435</v>
      </c>
      <c r="T44" s="167">
        <f t="shared" si="20"/>
        <v>45.796501786721841</v>
      </c>
      <c r="U44" s="146">
        <f t="shared" si="77"/>
        <v>2882</v>
      </c>
      <c r="V44" s="469">
        <f t="shared" si="6"/>
        <v>54.203498213278166</v>
      </c>
      <c r="W44" s="463">
        <f t="shared" si="78"/>
        <v>696</v>
      </c>
      <c r="X44" s="167">
        <f t="shared" si="79"/>
        <v>82.464454976303315</v>
      </c>
      <c r="Y44" s="463">
        <f t="shared" si="80"/>
        <v>148</v>
      </c>
      <c r="Z44" s="469">
        <f t="shared" si="81"/>
        <v>17.535545023696685</v>
      </c>
      <c r="AA44" s="463">
        <f t="shared" si="82"/>
        <v>468</v>
      </c>
      <c r="AB44" s="167">
        <f t="shared" si="7"/>
        <v>55.45023696682464</v>
      </c>
      <c r="AC44" s="146">
        <f t="shared" si="83"/>
        <v>376</v>
      </c>
      <c r="AD44" s="160">
        <f t="shared" si="8"/>
        <v>44.549763033175353</v>
      </c>
      <c r="AE44" s="146">
        <f t="shared" si="84"/>
        <v>0</v>
      </c>
      <c r="AF44" s="469">
        <f t="shared" si="9"/>
        <v>0</v>
      </c>
      <c r="AG44" s="471">
        <f t="shared" si="85"/>
        <v>5317</v>
      </c>
      <c r="AH44" s="471">
        <f t="shared" si="26"/>
        <v>844</v>
      </c>
      <c r="AK44" s="145">
        <v>190</v>
      </c>
      <c r="AL44" s="13">
        <v>511</v>
      </c>
      <c r="AM44" s="13">
        <v>4374</v>
      </c>
      <c r="AN44" s="13">
        <v>1583</v>
      </c>
      <c r="AO44" s="13">
        <v>1</v>
      </c>
      <c r="AP44" s="145">
        <v>190</v>
      </c>
      <c r="AQ44" s="13">
        <v>3009</v>
      </c>
      <c r="AR44" s="13">
        <v>3460</v>
      </c>
      <c r="AS44" s="145">
        <v>190</v>
      </c>
      <c r="AT44" s="13">
        <v>4935</v>
      </c>
      <c r="AU44" s="13">
        <v>1534</v>
      </c>
      <c r="AV44" s="13"/>
      <c r="AW44" s="145">
        <v>190</v>
      </c>
      <c r="AX44" s="668">
        <v>2421</v>
      </c>
      <c r="AY44" s="668">
        <v>333</v>
      </c>
      <c r="AZ44" s="145">
        <v>190</v>
      </c>
      <c r="BA44" s="13">
        <v>1471</v>
      </c>
      <c r="BB44" s="13">
        <v>1283</v>
      </c>
      <c r="BC44" s="145">
        <v>190</v>
      </c>
      <c r="BD44" s="13">
        <v>1538</v>
      </c>
      <c r="BE44" s="13">
        <v>1213</v>
      </c>
      <c r="BF44" s="13">
        <v>3</v>
      </c>
    </row>
    <row r="45" spans="1:58" s="134" customFormat="1">
      <c r="A45" s="59">
        <v>890</v>
      </c>
      <c r="B45" s="479" t="s">
        <v>424</v>
      </c>
      <c r="C45" s="480">
        <f t="shared" si="68"/>
        <v>2176</v>
      </c>
      <c r="D45" s="481">
        <f t="shared" si="88"/>
        <v>15.106914745903916</v>
      </c>
      <c r="E45" s="482">
        <f t="shared" si="69"/>
        <v>8600</v>
      </c>
      <c r="F45" s="481">
        <f t="shared" si="89"/>
        <v>59.705637322965842</v>
      </c>
      <c r="G45" s="482">
        <f t="shared" si="70"/>
        <v>3583</v>
      </c>
      <c r="H45" s="481">
        <f t="shared" si="86"/>
        <v>24.87503471257984</v>
      </c>
      <c r="I45" s="482">
        <f t="shared" si="71"/>
        <v>45</v>
      </c>
      <c r="J45" s="483">
        <f t="shared" si="87"/>
        <v>0.31241321855040266</v>
      </c>
      <c r="K45" s="484">
        <f t="shared" si="72"/>
        <v>7353</v>
      </c>
      <c r="L45" s="485">
        <f t="shared" si="27"/>
        <v>51.048319911135799</v>
      </c>
      <c r="M45" s="486">
        <f t="shared" si="73"/>
        <v>7051</v>
      </c>
      <c r="N45" s="487">
        <f t="shared" si="16"/>
        <v>48.951680088864201</v>
      </c>
      <c r="O45" s="484">
        <f t="shared" si="74"/>
        <v>1588</v>
      </c>
      <c r="P45" s="485">
        <f t="shared" si="4"/>
        <v>53.486022229706975</v>
      </c>
      <c r="Q45" s="486">
        <f t="shared" si="75"/>
        <v>1381</v>
      </c>
      <c r="R45" s="488">
        <f t="shared" si="5"/>
        <v>46.513977770293032</v>
      </c>
      <c r="S45" s="484">
        <f t="shared" si="76"/>
        <v>5772</v>
      </c>
      <c r="T45" s="481">
        <f t="shared" si="20"/>
        <v>40.072202166064983</v>
      </c>
      <c r="U45" s="486">
        <f t="shared" si="77"/>
        <v>8632</v>
      </c>
      <c r="V45" s="488">
        <f t="shared" si="6"/>
        <v>59.927797833935017</v>
      </c>
      <c r="W45" s="463">
        <f t="shared" si="78"/>
        <v>2307</v>
      </c>
      <c r="X45" s="167">
        <f t="shared" si="79"/>
        <v>77.702930279555403</v>
      </c>
      <c r="Y45" s="463">
        <f t="shared" si="80"/>
        <v>662</v>
      </c>
      <c r="Z45" s="469">
        <f t="shared" si="81"/>
        <v>22.297069720444593</v>
      </c>
      <c r="AA45" s="484">
        <f t="shared" si="82"/>
        <v>1695</v>
      </c>
      <c r="AB45" s="481">
        <f t="shared" si="7"/>
        <v>57.08992926911418</v>
      </c>
      <c r="AC45" s="486">
        <f t="shared" si="83"/>
        <v>1271</v>
      </c>
      <c r="AD45" s="485">
        <f t="shared" si="8"/>
        <v>42.809026608285613</v>
      </c>
      <c r="AE45" s="486">
        <f t="shared" si="84"/>
        <v>3</v>
      </c>
      <c r="AF45" s="488">
        <f t="shared" si="9"/>
        <v>0.10104412260020208</v>
      </c>
      <c r="AG45" s="489">
        <f t="shared" si="85"/>
        <v>14404</v>
      </c>
      <c r="AH45" s="489">
        <f t="shared" si="26"/>
        <v>2969</v>
      </c>
      <c r="AK45" s="145">
        <v>197</v>
      </c>
      <c r="AL45" s="13">
        <v>4964</v>
      </c>
      <c r="AM45" s="13">
        <v>5473</v>
      </c>
      <c r="AN45" s="13">
        <v>632</v>
      </c>
      <c r="AO45" s="13">
        <v>21</v>
      </c>
      <c r="AP45" s="145">
        <v>197</v>
      </c>
      <c r="AQ45" s="13">
        <v>5577</v>
      </c>
      <c r="AR45" s="13">
        <v>5513</v>
      </c>
      <c r="AS45" s="145">
        <v>197</v>
      </c>
      <c r="AT45" s="13">
        <v>3639</v>
      </c>
      <c r="AU45" s="13">
        <v>7451</v>
      </c>
      <c r="AV45" s="13"/>
      <c r="AW45" s="145">
        <v>197</v>
      </c>
      <c r="AX45" s="668">
        <v>1902</v>
      </c>
      <c r="AY45" s="668">
        <v>495</v>
      </c>
      <c r="AZ45" s="145">
        <v>197</v>
      </c>
      <c r="BA45" s="13">
        <v>1246</v>
      </c>
      <c r="BB45" s="13">
        <v>1151</v>
      </c>
      <c r="BC45" s="145">
        <v>197</v>
      </c>
      <c r="BD45" s="13">
        <v>1209</v>
      </c>
      <c r="BE45" s="13">
        <v>1184</v>
      </c>
      <c r="BF45" s="13">
        <v>4</v>
      </c>
    </row>
    <row r="46" spans="1:58" s="134" customFormat="1" ht="17.25" customHeight="1">
      <c r="A46" s="478"/>
      <c r="B46" s="516" t="s">
        <v>133</v>
      </c>
      <c r="C46" s="518">
        <f>SUM(C47:C65)</f>
        <v>42860</v>
      </c>
      <c r="D46" s="502">
        <f t="shared" si="88"/>
        <v>29.459069351845486</v>
      </c>
      <c r="E46" s="501">
        <f>SUM(E47:E65)</f>
        <v>79770</v>
      </c>
      <c r="F46" s="502">
        <f t="shared" si="89"/>
        <v>54.828510550553297</v>
      </c>
      <c r="G46" s="501">
        <f>SUM(G47:G65)</f>
        <v>20908</v>
      </c>
      <c r="H46" s="502">
        <f t="shared" si="86"/>
        <v>14.370747130386968</v>
      </c>
      <c r="I46" s="501">
        <f>SUM(I47:I65)</f>
        <v>1952</v>
      </c>
      <c r="J46" s="519">
        <f t="shared" si="87"/>
        <v>1.3416729672142416</v>
      </c>
      <c r="K46" s="518">
        <f>SUM(K47:K65)</f>
        <v>73600</v>
      </c>
      <c r="L46" s="503">
        <f t="shared" si="27"/>
        <v>50.587669255618941</v>
      </c>
      <c r="M46" s="501">
        <f>SUM(M47:M65)</f>
        <v>71890</v>
      </c>
      <c r="N46" s="522">
        <f t="shared" si="16"/>
        <v>49.412330744381059</v>
      </c>
      <c r="O46" s="518">
        <f>SUM(O47:O65)</f>
        <v>17787</v>
      </c>
      <c r="P46" s="503">
        <f t="shared" si="4"/>
        <v>52.288561601552161</v>
      </c>
      <c r="Q46" s="501">
        <f>SUM(Q47:Q65)</f>
        <v>16230</v>
      </c>
      <c r="R46" s="524">
        <f t="shared" si="5"/>
        <v>47.711438398447839</v>
      </c>
      <c r="S46" s="518">
        <f>SUM(S47:S65)</f>
        <v>49109</v>
      </c>
      <c r="T46" s="502">
        <f t="shared" si="20"/>
        <v>33.754209911334108</v>
      </c>
      <c r="U46" s="501">
        <f>SUM(U47:U65)</f>
        <v>96381</v>
      </c>
      <c r="V46" s="524">
        <f t="shared" si="6"/>
        <v>66.245790088665885</v>
      </c>
      <c r="W46" s="518">
        <f>SUM(W47:W65)</f>
        <v>27129</v>
      </c>
      <c r="X46" s="502">
        <f>(W46/AH46)*100</f>
        <v>79.751300820178145</v>
      </c>
      <c r="Y46" s="501">
        <f>SUM(Y47:Y65)</f>
        <v>6888</v>
      </c>
      <c r="Z46" s="524">
        <f>(Y46/AH46)*100</f>
        <v>20.248699179821852</v>
      </c>
      <c r="AA46" s="518">
        <f>SUM(AA47:AA65)</f>
        <v>18574</v>
      </c>
      <c r="AB46" s="502">
        <f t="shared" si="7"/>
        <v>54.602110709351201</v>
      </c>
      <c r="AC46" s="501">
        <f>SUM(AC47:AC65)</f>
        <v>15409</v>
      </c>
      <c r="AD46" s="503">
        <f t="shared" si="8"/>
        <v>45.297939265661284</v>
      </c>
      <c r="AE46" s="501">
        <f>SUM(AE47:AE65)</f>
        <v>34</v>
      </c>
      <c r="AF46" s="524">
        <f t="shared" si="9"/>
        <v>9.9950024987506242E-2</v>
      </c>
      <c r="AG46" s="527">
        <f>SUM(AG47:AG65)</f>
        <v>145490</v>
      </c>
      <c r="AH46" s="527">
        <f t="shared" si="26"/>
        <v>34017</v>
      </c>
      <c r="AK46" s="145">
        <v>206</v>
      </c>
      <c r="AL46" s="13">
        <v>635</v>
      </c>
      <c r="AM46" s="13">
        <v>1563</v>
      </c>
      <c r="AN46" s="13">
        <v>666</v>
      </c>
      <c r="AO46" s="13">
        <v>38</v>
      </c>
      <c r="AP46" s="145">
        <v>206</v>
      </c>
      <c r="AQ46" s="13">
        <v>1481</v>
      </c>
      <c r="AR46" s="13">
        <v>1421</v>
      </c>
      <c r="AS46" s="145">
        <v>206</v>
      </c>
      <c r="AT46" s="13">
        <v>779</v>
      </c>
      <c r="AU46" s="13">
        <v>2123</v>
      </c>
      <c r="AV46" s="13"/>
      <c r="AW46" s="145">
        <v>206</v>
      </c>
      <c r="AX46" s="668">
        <v>521</v>
      </c>
      <c r="AY46" s="668">
        <v>101</v>
      </c>
      <c r="AZ46" s="145">
        <v>206</v>
      </c>
      <c r="BA46" s="13">
        <v>324</v>
      </c>
      <c r="BB46" s="13">
        <v>298</v>
      </c>
      <c r="BC46" s="145">
        <v>206</v>
      </c>
      <c r="BD46" s="13">
        <v>325</v>
      </c>
      <c r="BE46" s="13">
        <v>297</v>
      </c>
      <c r="BF46" s="13"/>
    </row>
    <row r="47" spans="1:58" s="134" customFormat="1">
      <c r="A47" s="59">
        <v>4</v>
      </c>
      <c r="B47" s="490" t="s">
        <v>406</v>
      </c>
      <c r="C47" s="491">
        <f t="shared" ref="C47:C65" si="90">VLOOKUP(A47,$AK$8:$AL$132,2,0)</f>
        <v>323</v>
      </c>
      <c r="D47" s="492">
        <f t="shared" si="88"/>
        <v>23.270893371757925</v>
      </c>
      <c r="E47" s="493">
        <f t="shared" ref="E47:E65" si="91">VLOOKUP(A47,$AK$8:$AM$132,3,0)</f>
        <v>730</v>
      </c>
      <c r="F47" s="492">
        <f t="shared" si="89"/>
        <v>52.593659942363111</v>
      </c>
      <c r="G47" s="493">
        <f t="shared" ref="G47:G65" si="92">VLOOKUP(A47,$AK$8:$AN$132,4,0)</f>
        <v>333</v>
      </c>
      <c r="H47" s="492">
        <f t="shared" si="86"/>
        <v>23.991354466858787</v>
      </c>
      <c r="I47" s="493">
        <f t="shared" ref="I47:I65" si="93">VLOOKUP(A47,$AK$8:$AO$132,5,0)</f>
        <v>2</v>
      </c>
      <c r="J47" s="494">
        <f t="shared" si="87"/>
        <v>0.14409221902017291</v>
      </c>
      <c r="K47" s="495">
        <f t="shared" ref="K47:K65" si="94">VLOOKUP(A47,$AP$8:$AR$132,2,0)</f>
        <v>730</v>
      </c>
      <c r="L47" s="496">
        <f t="shared" si="27"/>
        <v>52.593659942363111</v>
      </c>
      <c r="M47" s="497">
        <f t="shared" ref="M47:M65" si="95">VLOOKUP(A47,$AP$8:$AR$132,3,0)</f>
        <v>658</v>
      </c>
      <c r="N47" s="498">
        <f t="shared" si="16"/>
        <v>47.406340057636889</v>
      </c>
      <c r="O47" s="495">
        <f t="shared" ref="O47:O65" si="96">VLOOKUP(A47,$AZ$8:$BB$132,2,0)</f>
        <v>146</v>
      </c>
      <c r="P47" s="496">
        <f t="shared" si="4"/>
        <v>42.565597667638485</v>
      </c>
      <c r="Q47" s="497">
        <f t="shared" ref="Q47:Q65" si="97">VLOOKUP(A47,$AZ$8:$BB$132,3,0)</f>
        <v>197</v>
      </c>
      <c r="R47" s="499">
        <f t="shared" si="5"/>
        <v>57.434402332361515</v>
      </c>
      <c r="S47" s="495">
        <f t="shared" ref="S47:S65" si="98">VLOOKUP(A47,$AS$8:$AU$132,2,0)</f>
        <v>394</v>
      </c>
      <c r="T47" s="492">
        <f t="shared" si="20"/>
        <v>28.38616714697406</v>
      </c>
      <c r="U47" s="497">
        <f t="shared" ref="U47:U65" si="99">VLOOKUP(A47,$AS$8:$AU$132,3,0)</f>
        <v>994</v>
      </c>
      <c r="V47" s="499">
        <f t="shared" si="6"/>
        <v>71.61383285302594</v>
      </c>
      <c r="W47" s="463">
        <f t="shared" ref="W47:W65" si="100">VLOOKUP(A47,$AW$8:$AY$132,2,0)</f>
        <v>310</v>
      </c>
      <c r="X47" s="167">
        <f t="shared" ref="X47:X65" si="101">(W47/AH47)*100</f>
        <v>90.37900874635568</v>
      </c>
      <c r="Y47" s="463">
        <f t="shared" ref="Y47:Y65" si="102">VLOOKUP(A47,$AW$8:$AY$132,3,0)</f>
        <v>33</v>
      </c>
      <c r="Z47" s="469">
        <f t="shared" ref="Z47:Z65" si="103">(Y47/AH47)*100</f>
        <v>9.6209912536443145</v>
      </c>
      <c r="AA47" s="495">
        <f t="shared" ref="AA47:AA65" si="104">VLOOKUP(A47,$BC$8:$BF$132,2,0)</f>
        <v>163</v>
      </c>
      <c r="AB47" s="492">
        <f t="shared" si="7"/>
        <v>47.521865889212826</v>
      </c>
      <c r="AC47" s="497">
        <f t="shared" ref="AC47:AC65" si="105">VLOOKUP(A47,$BC$8:$BF$132,3,0)</f>
        <v>180</v>
      </c>
      <c r="AD47" s="496">
        <f t="shared" si="8"/>
        <v>52.478134110787167</v>
      </c>
      <c r="AE47" s="497">
        <f t="shared" ref="AE47:AE65" si="106">VLOOKUP(A47,$BC$8:$BF$132,4,0)</f>
        <v>0</v>
      </c>
      <c r="AF47" s="499">
        <f t="shared" si="9"/>
        <v>0</v>
      </c>
      <c r="AG47" s="500">
        <f t="shared" ref="AG47:AG65" si="107">(S47+U47)</f>
        <v>1388</v>
      </c>
      <c r="AH47" s="500">
        <f t="shared" si="26"/>
        <v>343</v>
      </c>
      <c r="AK47" s="145">
        <v>209</v>
      </c>
      <c r="AL47" s="13">
        <v>1471</v>
      </c>
      <c r="AM47" s="13">
        <v>7166</v>
      </c>
      <c r="AN47" s="13">
        <v>5031</v>
      </c>
      <c r="AO47" s="13">
        <v>26</v>
      </c>
      <c r="AP47" s="145">
        <v>209</v>
      </c>
      <c r="AQ47" s="13">
        <v>6963</v>
      </c>
      <c r="AR47" s="13">
        <v>6731</v>
      </c>
      <c r="AS47" s="145">
        <v>209</v>
      </c>
      <c r="AT47" s="13">
        <v>5424</v>
      </c>
      <c r="AU47" s="13">
        <v>8270</v>
      </c>
      <c r="AV47" s="13"/>
      <c r="AW47" s="145">
        <v>209</v>
      </c>
      <c r="AX47" s="668">
        <v>2678</v>
      </c>
      <c r="AY47" s="668">
        <v>547</v>
      </c>
      <c r="AZ47" s="145">
        <v>209</v>
      </c>
      <c r="BA47" s="13">
        <v>1628</v>
      </c>
      <c r="BB47" s="13">
        <v>1597</v>
      </c>
      <c r="BC47" s="145">
        <v>209</v>
      </c>
      <c r="BD47" s="13">
        <v>1572</v>
      </c>
      <c r="BE47" s="13">
        <v>1649</v>
      </c>
      <c r="BF47" s="13">
        <v>4</v>
      </c>
    </row>
    <row r="48" spans="1:58" s="134" customFormat="1">
      <c r="A48" s="59">
        <v>42</v>
      </c>
      <c r="B48" s="456" t="s">
        <v>405</v>
      </c>
      <c r="C48" s="457">
        <f t="shared" si="90"/>
        <v>1642</v>
      </c>
      <c r="D48" s="167">
        <f t="shared" si="88"/>
        <v>9.7621878715814496</v>
      </c>
      <c r="E48" s="139">
        <f t="shared" si="91"/>
        <v>12148</v>
      </c>
      <c r="F48" s="167">
        <f t="shared" si="89"/>
        <v>72.223543400713439</v>
      </c>
      <c r="G48" s="139">
        <f t="shared" si="92"/>
        <v>2993</v>
      </c>
      <c r="H48" s="167">
        <f t="shared" si="86"/>
        <v>17.794292508917955</v>
      </c>
      <c r="I48" s="139">
        <f t="shared" si="93"/>
        <v>37</v>
      </c>
      <c r="J48" s="458">
        <f t="shared" si="87"/>
        <v>0.21997621878715817</v>
      </c>
      <c r="K48" s="463">
        <f t="shared" si="94"/>
        <v>8377</v>
      </c>
      <c r="L48" s="160">
        <f t="shared" si="27"/>
        <v>49.803804994054694</v>
      </c>
      <c r="M48" s="146">
        <f t="shared" si="95"/>
        <v>8443</v>
      </c>
      <c r="N48" s="464">
        <f t="shared" si="16"/>
        <v>50.196195005945299</v>
      </c>
      <c r="O48" s="463">
        <f t="shared" si="96"/>
        <v>4491</v>
      </c>
      <c r="P48" s="160">
        <f t="shared" si="4"/>
        <v>51.127049180327866</v>
      </c>
      <c r="Q48" s="146">
        <f t="shared" si="97"/>
        <v>4293</v>
      </c>
      <c r="R48" s="469">
        <f t="shared" si="5"/>
        <v>48.872950819672127</v>
      </c>
      <c r="S48" s="463">
        <f t="shared" si="98"/>
        <v>9171</v>
      </c>
      <c r="T48" s="167">
        <f t="shared" si="20"/>
        <v>54.524375743162899</v>
      </c>
      <c r="U48" s="146">
        <f t="shared" si="99"/>
        <v>7649</v>
      </c>
      <c r="V48" s="469">
        <f t="shared" si="6"/>
        <v>45.475624256837101</v>
      </c>
      <c r="W48" s="463">
        <f t="shared" si="100"/>
        <v>7625</v>
      </c>
      <c r="X48" s="167">
        <f t="shared" si="101"/>
        <v>86.805555555555557</v>
      </c>
      <c r="Y48" s="463">
        <f t="shared" si="102"/>
        <v>1159</v>
      </c>
      <c r="Z48" s="469">
        <f t="shared" si="103"/>
        <v>13.194444444444445</v>
      </c>
      <c r="AA48" s="463">
        <f t="shared" si="104"/>
        <v>4819</v>
      </c>
      <c r="AB48" s="167">
        <f t="shared" si="7"/>
        <v>54.861111111111114</v>
      </c>
      <c r="AC48" s="146">
        <f t="shared" si="105"/>
        <v>3951</v>
      </c>
      <c r="AD48" s="160">
        <f t="shared" si="8"/>
        <v>44.979508196721312</v>
      </c>
      <c r="AE48" s="146">
        <f t="shared" si="106"/>
        <v>14</v>
      </c>
      <c r="AF48" s="469">
        <f t="shared" si="9"/>
        <v>0.15938069216757741</v>
      </c>
      <c r="AG48" s="471">
        <f t="shared" si="107"/>
        <v>16820</v>
      </c>
      <c r="AH48" s="471">
        <f t="shared" si="26"/>
        <v>8784</v>
      </c>
      <c r="AK48" s="145">
        <v>212</v>
      </c>
      <c r="AL48" s="13">
        <v>1710</v>
      </c>
      <c r="AM48" s="13">
        <v>7246</v>
      </c>
      <c r="AN48" s="13">
        <v>6737</v>
      </c>
      <c r="AO48" s="13">
        <v>234</v>
      </c>
      <c r="AP48" s="145">
        <v>212</v>
      </c>
      <c r="AQ48" s="13">
        <v>7409</v>
      </c>
      <c r="AR48" s="13">
        <v>8518</v>
      </c>
      <c r="AS48" s="145">
        <v>212</v>
      </c>
      <c r="AT48" s="13">
        <v>12234</v>
      </c>
      <c r="AU48" s="13">
        <v>3693</v>
      </c>
      <c r="AV48" s="13"/>
      <c r="AW48" s="145">
        <v>212</v>
      </c>
      <c r="AX48" s="668">
        <v>42269</v>
      </c>
      <c r="AY48" s="668">
        <v>1142</v>
      </c>
      <c r="AZ48" s="145">
        <v>212</v>
      </c>
      <c r="BA48" s="13">
        <v>21064</v>
      </c>
      <c r="BB48" s="13">
        <v>22347</v>
      </c>
      <c r="BC48" s="145">
        <v>212</v>
      </c>
      <c r="BD48" s="13">
        <v>24218</v>
      </c>
      <c r="BE48" s="13">
        <v>19072</v>
      </c>
      <c r="BF48" s="13">
        <v>121</v>
      </c>
    </row>
    <row r="49" spans="1:58" s="134" customFormat="1">
      <c r="A49" s="59">
        <v>44</v>
      </c>
      <c r="B49" s="456" t="s">
        <v>403</v>
      </c>
      <c r="C49" s="457">
        <f t="shared" si="90"/>
        <v>1343</v>
      </c>
      <c r="D49" s="167">
        <f t="shared" si="88"/>
        <v>24.651248164464022</v>
      </c>
      <c r="E49" s="139">
        <f t="shared" si="91"/>
        <v>3334</v>
      </c>
      <c r="F49" s="167">
        <f t="shared" si="89"/>
        <v>61.196769456681352</v>
      </c>
      <c r="G49" s="139">
        <f t="shared" si="92"/>
        <v>771</v>
      </c>
      <c r="H49" s="167">
        <f t="shared" si="86"/>
        <v>14.151982378854624</v>
      </c>
      <c r="I49" s="139">
        <f t="shared" si="93"/>
        <v>0</v>
      </c>
      <c r="J49" s="458">
        <f t="shared" si="87"/>
        <v>0</v>
      </c>
      <c r="K49" s="463">
        <f t="shared" si="94"/>
        <v>2804</v>
      </c>
      <c r="L49" s="160">
        <f t="shared" si="27"/>
        <v>51.468428781204111</v>
      </c>
      <c r="M49" s="146">
        <f t="shared" si="95"/>
        <v>2644</v>
      </c>
      <c r="N49" s="464">
        <f t="shared" si="16"/>
        <v>48.531571218795889</v>
      </c>
      <c r="O49" s="463">
        <f t="shared" si="96"/>
        <v>678</v>
      </c>
      <c r="P49" s="160">
        <f t="shared" si="4"/>
        <v>54.153354632587856</v>
      </c>
      <c r="Q49" s="146">
        <f t="shared" si="97"/>
        <v>574</v>
      </c>
      <c r="R49" s="469">
        <f t="shared" si="5"/>
        <v>45.846645367412144</v>
      </c>
      <c r="S49" s="463">
        <f t="shared" si="98"/>
        <v>1078</v>
      </c>
      <c r="T49" s="167">
        <f t="shared" si="20"/>
        <v>19.787077826725405</v>
      </c>
      <c r="U49" s="146">
        <f t="shared" si="99"/>
        <v>4370</v>
      </c>
      <c r="V49" s="469">
        <f t="shared" si="6"/>
        <v>80.212922173274592</v>
      </c>
      <c r="W49" s="463">
        <f t="shared" si="100"/>
        <v>879</v>
      </c>
      <c r="X49" s="167">
        <f t="shared" si="101"/>
        <v>70.2076677316294</v>
      </c>
      <c r="Y49" s="463">
        <f t="shared" si="102"/>
        <v>373</v>
      </c>
      <c r="Z49" s="469">
        <f t="shared" si="103"/>
        <v>29.792332268370608</v>
      </c>
      <c r="AA49" s="463">
        <f t="shared" si="104"/>
        <v>579</v>
      </c>
      <c r="AB49" s="167">
        <f t="shared" si="7"/>
        <v>46.246006389776355</v>
      </c>
      <c r="AC49" s="146">
        <f t="shared" si="105"/>
        <v>671</v>
      </c>
      <c r="AD49" s="160">
        <f t="shared" si="8"/>
        <v>53.594249201277954</v>
      </c>
      <c r="AE49" s="146">
        <f t="shared" si="106"/>
        <v>2</v>
      </c>
      <c r="AF49" s="469">
        <f t="shared" si="9"/>
        <v>0.15974440894568689</v>
      </c>
      <c r="AG49" s="471">
        <f t="shared" si="107"/>
        <v>5448</v>
      </c>
      <c r="AH49" s="471">
        <f t="shared" si="26"/>
        <v>1252</v>
      </c>
      <c r="AK49" s="145">
        <v>234</v>
      </c>
      <c r="AL49" s="13">
        <v>14990</v>
      </c>
      <c r="AM49" s="13">
        <v>3858</v>
      </c>
      <c r="AN49" s="13">
        <v>483</v>
      </c>
      <c r="AO49" s="13">
        <v>689</v>
      </c>
      <c r="AP49" s="145">
        <v>234</v>
      </c>
      <c r="AQ49" s="13">
        <v>10081</v>
      </c>
      <c r="AR49" s="13">
        <v>9939</v>
      </c>
      <c r="AS49" s="145">
        <v>234</v>
      </c>
      <c r="AT49" s="13">
        <v>6577</v>
      </c>
      <c r="AU49" s="13">
        <v>13443</v>
      </c>
      <c r="AV49" s="13"/>
      <c r="AW49" s="145">
        <v>234</v>
      </c>
      <c r="AX49" s="668">
        <v>1367</v>
      </c>
      <c r="AY49" s="668">
        <v>367</v>
      </c>
      <c r="AZ49" s="145">
        <v>234</v>
      </c>
      <c r="BA49" s="13">
        <v>889</v>
      </c>
      <c r="BB49" s="13">
        <v>845</v>
      </c>
      <c r="BC49" s="145">
        <v>234</v>
      </c>
      <c r="BD49" s="13">
        <v>1108</v>
      </c>
      <c r="BE49" s="13">
        <v>626</v>
      </c>
      <c r="BF49" s="13"/>
    </row>
    <row r="50" spans="1:58" s="134" customFormat="1">
      <c r="A50" s="59">
        <v>59</v>
      </c>
      <c r="B50" s="456" t="s">
        <v>402</v>
      </c>
      <c r="C50" s="457">
        <f t="shared" si="90"/>
        <v>256</v>
      </c>
      <c r="D50" s="167">
        <f t="shared" si="88"/>
        <v>9.0459363957597176</v>
      </c>
      <c r="E50" s="139">
        <f t="shared" si="91"/>
        <v>1421</v>
      </c>
      <c r="F50" s="167">
        <f t="shared" si="89"/>
        <v>50.21201413427562</v>
      </c>
      <c r="G50" s="139">
        <f t="shared" si="92"/>
        <v>1139</v>
      </c>
      <c r="H50" s="167">
        <f t="shared" si="86"/>
        <v>40.247349823321557</v>
      </c>
      <c r="I50" s="139">
        <f t="shared" si="93"/>
        <v>14</v>
      </c>
      <c r="J50" s="458">
        <f t="shared" si="87"/>
        <v>0.49469964664310956</v>
      </c>
      <c r="K50" s="463">
        <f t="shared" si="94"/>
        <v>1387</v>
      </c>
      <c r="L50" s="160">
        <f t="shared" si="27"/>
        <v>49.010600706713781</v>
      </c>
      <c r="M50" s="146">
        <f t="shared" si="95"/>
        <v>1443</v>
      </c>
      <c r="N50" s="464">
        <f t="shared" si="16"/>
        <v>50.989399293286219</v>
      </c>
      <c r="O50" s="463">
        <f t="shared" si="96"/>
        <v>625</v>
      </c>
      <c r="P50" s="160">
        <f t="shared" si="4"/>
        <v>51.525144270403956</v>
      </c>
      <c r="Q50" s="146">
        <f t="shared" si="97"/>
        <v>588</v>
      </c>
      <c r="R50" s="469">
        <f t="shared" si="5"/>
        <v>48.474855729596044</v>
      </c>
      <c r="S50" s="463">
        <f t="shared" si="98"/>
        <v>803</v>
      </c>
      <c r="T50" s="167">
        <f t="shared" si="20"/>
        <v>28.374558303886925</v>
      </c>
      <c r="U50" s="146">
        <f t="shared" si="99"/>
        <v>2027</v>
      </c>
      <c r="V50" s="469">
        <f t="shared" si="6"/>
        <v>71.625441696113086</v>
      </c>
      <c r="W50" s="463">
        <f t="shared" si="100"/>
        <v>974</v>
      </c>
      <c r="X50" s="167">
        <f t="shared" si="101"/>
        <v>80.296784830997524</v>
      </c>
      <c r="Y50" s="463">
        <f t="shared" si="102"/>
        <v>239</v>
      </c>
      <c r="Z50" s="469">
        <f t="shared" si="103"/>
        <v>19.703215169002473</v>
      </c>
      <c r="AA50" s="463">
        <f t="shared" si="104"/>
        <v>665</v>
      </c>
      <c r="AB50" s="167">
        <f t="shared" si="7"/>
        <v>54.822753503709812</v>
      </c>
      <c r="AC50" s="146">
        <f t="shared" si="105"/>
        <v>547</v>
      </c>
      <c r="AD50" s="160">
        <f t="shared" si="8"/>
        <v>45.094806265457542</v>
      </c>
      <c r="AE50" s="146">
        <f t="shared" si="106"/>
        <v>1</v>
      </c>
      <c r="AF50" s="469">
        <f t="shared" si="9"/>
        <v>8.244023083264633E-2</v>
      </c>
      <c r="AG50" s="471">
        <f t="shared" si="107"/>
        <v>2830</v>
      </c>
      <c r="AH50" s="471">
        <f t="shared" si="26"/>
        <v>1213</v>
      </c>
      <c r="AK50" s="145">
        <v>237</v>
      </c>
      <c r="AL50" s="13">
        <v>489</v>
      </c>
      <c r="AM50" s="13">
        <v>1988</v>
      </c>
      <c r="AN50" s="13">
        <v>3169</v>
      </c>
      <c r="AO50" s="13">
        <v>196</v>
      </c>
      <c r="AP50" s="145">
        <v>237</v>
      </c>
      <c r="AQ50" s="13">
        <v>2707</v>
      </c>
      <c r="AR50" s="13">
        <v>3135</v>
      </c>
      <c r="AS50" s="145">
        <v>237</v>
      </c>
      <c r="AT50" s="13">
        <v>3331</v>
      </c>
      <c r="AU50" s="13">
        <v>2511</v>
      </c>
      <c r="AV50" s="13"/>
      <c r="AW50" s="145">
        <v>237</v>
      </c>
      <c r="AX50" s="668">
        <v>12029</v>
      </c>
      <c r="AY50" s="668">
        <v>549</v>
      </c>
      <c r="AZ50" s="145">
        <v>237</v>
      </c>
      <c r="BA50" s="13">
        <v>6094</v>
      </c>
      <c r="BB50" s="13">
        <v>6484</v>
      </c>
      <c r="BC50" s="145">
        <v>237</v>
      </c>
      <c r="BD50" s="13">
        <v>5980</v>
      </c>
      <c r="BE50" s="13">
        <v>6580</v>
      </c>
      <c r="BF50" s="13">
        <v>18</v>
      </c>
    </row>
    <row r="51" spans="1:58" s="134" customFormat="1">
      <c r="A51" s="59">
        <v>113</v>
      </c>
      <c r="B51" s="456" t="s">
        <v>401</v>
      </c>
      <c r="C51" s="457">
        <f t="shared" si="90"/>
        <v>303</v>
      </c>
      <c r="D51" s="167">
        <f t="shared" si="88"/>
        <v>5.4871423397319807</v>
      </c>
      <c r="E51" s="139">
        <f t="shared" si="91"/>
        <v>4884</v>
      </c>
      <c r="F51" s="167">
        <f t="shared" si="89"/>
        <v>88.446215139442231</v>
      </c>
      <c r="G51" s="139">
        <f t="shared" si="92"/>
        <v>333</v>
      </c>
      <c r="H51" s="167">
        <f t="shared" si="86"/>
        <v>6.0304237595074248</v>
      </c>
      <c r="I51" s="139">
        <f t="shared" si="93"/>
        <v>2</v>
      </c>
      <c r="J51" s="458">
        <f t="shared" si="87"/>
        <v>3.6218761318362915E-2</v>
      </c>
      <c r="K51" s="463">
        <f t="shared" si="94"/>
        <v>2949</v>
      </c>
      <c r="L51" s="160">
        <f t="shared" si="27"/>
        <v>53.404563563926111</v>
      </c>
      <c r="M51" s="146">
        <f t="shared" si="95"/>
        <v>2573</v>
      </c>
      <c r="N51" s="464">
        <f t="shared" si="16"/>
        <v>46.595436436073882</v>
      </c>
      <c r="O51" s="463">
        <f t="shared" si="96"/>
        <v>1088</v>
      </c>
      <c r="P51" s="160">
        <f t="shared" si="4"/>
        <v>56.844305120167192</v>
      </c>
      <c r="Q51" s="146">
        <f t="shared" si="97"/>
        <v>826</v>
      </c>
      <c r="R51" s="469">
        <f t="shared" si="5"/>
        <v>43.155694879832815</v>
      </c>
      <c r="S51" s="463">
        <f t="shared" si="98"/>
        <v>1719</v>
      </c>
      <c r="T51" s="167">
        <f t="shared" si="20"/>
        <v>31.130025353132922</v>
      </c>
      <c r="U51" s="146">
        <f t="shared" si="99"/>
        <v>3803</v>
      </c>
      <c r="V51" s="469">
        <f t="shared" si="6"/>
        <v>68.869974646867078</v>
      </c>
      <c r="W51" s="463">
        <f t="shared" si="100"/>
        <v>1294</v>
      </c>
      <c r="X51" s="167">
        <f t="shared" si="101"/>
        <v>67.607105538140019</v>
      </c>
      <c r="Y51" s="463">
        <f t="shared" si="102"/>
        <v>620</v>
      </c>
      <c r="Z51" s="469">
        <f t="shared" si="103"/>
        <v>32.392894461859981</v>
      </c>
      <c r="AA51" s="463">
        <f t="shared" si="104"/>
        <v>1085</v>
      </c>
      <c r="AB51" s="167">
        <f t="shared" si="7"/>
        <v>56.68756530825496</v>
      </c>
      <c r="AC51" s="146">
        <f t="shared" si="105"/>
        <v>829</v>
      </c>
      <c r="AD51" s="160">
        <f t="shared" si="8"/>
        <v>43.31243469174504</v>
      </c>
      <c r="AE51" s="146">
        <f t="shared" si="106"/>
        <v>0</v>
      </c>
      <c r="AF51" s="469">
        <f t="shared" si="9"/>
        <v>0</v>
      </c>
      <c r="AG51" s="471">
        <f t="shared" si="107"/>
        <v>5522</v>
      </c>
      <c r="AH51" s="471">
        <f t="shared" si="26"/>
        <v>1914</v>
      </c>
      <c r="AK51" s="145">
        <v>240</v>
      </c>
      <c r="AL51" s="13">
        <v>63</v>
      </c>
      <c r="AM51" s="13">
        <v>5104</v>
      </c>
      <c r="AN51" s="13">
        <v>1878</v>
      </c>
      <c r="AO51" s="13">
        <v>4</v>
      </c>
      <c r="AP51" s="145">
        <v>240</v>
      </c>
      <c r="AQ51" s="13">
        <v>3467</v>
      </c>
      <c r="AR51" s="13">
        <v>3582</v>
      </c>
      <c r="AS51" s="145">
        <v>240</v>
      </c>
      <c r="AT51" s="13">
        <v>1337</v>
      </c>
      <c r="AU51" s="13">
        <v>5712</v>
      </c>
      <c r="AV51" s="13"/>
      <c r="AW51" s="145">
        <v>240</v>
      </c>
      <c r="AX51" s="668">
        <v>1516</v>
      </c>
      <c r="AY51" s="668">
        <v>339</v>
      </c>
      <c r="AZ51" s="145">
        <v>240</v>
      </c>
      <c r="BA51" s="13">
        <v>1008</v>
      </c>
      <c r="BB51" s="13">
        <v>847</v>
      </c>
      <c r="BC51" s="145">
        <v>240</v>
      </c>
      <c r="BD51" s="13">
        <v>937</v>
      </c>
      <c r="BE51" s="13">
        <v>916</v>
      </c>
      <c r="BF51" s="13">
        <v>2</v>
      </c>
    </row>
    <row r="52" spans="1:58" s="134" customFormat="1">
      <c r="A52" s="59">
        <v>125</v>
      </c>
      <c r="B52" s="456" t="s">
        <v>400</v>
      </c>
      <c r="C52" s="457">
        <f t="shared" si="90"/>
        <v>607</v>
      </c>
      <c r="D52" s="167">
        <f t="shared" si="88"/>
        <v>9.1747279322853696</v>
      </c>
      <c r="E52" s="139">
        <f t="shared" si="91"/>
        <v>4607</v>
      </c>
      <c r="F52" s="167">
        <f t="shared" si="89"/>
        <v>69.634220072551386</v>
      </c>
      <c r="G52" s="139">
        <f t="shared" si="92"/>
        <v>1401</v>
      </c>
      <c r="H52" s="167">
        <f t="shared" si="86"/>
        <v>21.175937122128175</v>
      </c>
      <c r="I52" s="139">
        <f t="shared" si="93"/>
        <v>1</v>
      </c>
      <c r="J52" s="458">
        <f t="shared" si="87"/>
        <v>1.5114873035066504E-2</v>
      </c>
      <c r="K52" s="463">
        <f t="shared" si="94"/>
        <v>3378</v>
      </c>
      <c r="L52" s="160">
        <f t="shared" si="27"/>
        <v>51.058041112454653</v>
      </c>
      <c r="M52" s="146">
        <f t="shared" si="95"/>
        <v>3238</v>
      </c>
      <c r="N52" s="464">
        <f t="shared" si="16"/>
        <v>48.941958887545347</v>
      </c>
      <c r="O52" s="463">
        <f t="shared" si="96"/>
        <v>260</v>
      </c>
      <c r="P52" s="160">
        <f t="shared" si="4"/>
        <v>47.794117647058826</v>
      </c>
      <c r="Q52" s="146">
        <f t="shared" si="97"/>
        <v>284</v>
      </c>
      <c r="R52" s="469">
        <f t="shared" si="5"/>
        <v>52.205882352941181</v>
      </c>
      <c r="S52" s="463">
        <f t="shared" si="98"/>
        <v>1003</v>
      </c>
      <c r="T52" s="167">
        <f t="shared" si="20"/>
        <v>15.160217654171703</v>
      </c>
      <c r="U52" s="146">
        <f t="shared" si="99"/>
        <v>5613</v>
      </c>
      <c r="V52" s="469">
        <f t="shared" si="6"/>
        <v>84.839782345828297</v>
      </c>
      <c r="W52" s="463">
        <f t="shared" si="100"/>
        <v>463</v>
      </c>
      <c r="X52" s="167">
        <f t="shared" si="101"/>
        <v>85.110294117647058</v>
      </c>
      <c r="Y52" s="463">
        <f t="shared" si="102"/>
        <v>81</v>
      </c>
      <c r="Z52" s="469">
        <f t="shared" si="103"/>
        <v>14.88970588235294</v>
      </c>
      <c r="AA52" s="463">
        <f t="shared" si="104"/>
        <v>269</v>
      </c>
      <c r="AB52" s="167">
        <f t="shared" si="7"/>
        <v>49.44852941176471</v>
      </c>
      <c r="AC52" s="146">
        <f t="shared" si="105"/>
        <v>275</v>
      </c>
      <c r="AD52" s="160">
        <f t="shared" si="8"/>
        <v>50.55147058823529</v>
      </c>
      <c r="AE52" s="146">
        <f t="shared" si="106"/>
        <v>0</v>
      </c>
      <c r="AF52" s="469">
        <f t="shared" si="9"/>
        <v>0</v>
      </c>
      <c r="AG52" s="471">
        <f t="shared" si="107"/>
        <v>6616</v>
      </c>
      <c r="AH52" s="471">
        <f t="shared" si="26"/>
        <v>544</v>
      </c>
      <c r="AK52" s="145">
        <v>250</v>
      </c>
      <c r="AL52" s="13">
        <v>15066</v>
      </c>
      <c r="AM52" s="13">
        <v>29528</v>
      </c>
      <c r="AN52" s="13">
        <v>1644</v>
      </c>
      <c r="AO52" s="13">
        <v>95</v>
      </c>
      <c r="AP52" s="145">
        <v>250</v>
      </c>
      <c r="AQ52" s="13">
        <v>22944</v>
      </c>
      <c r="AR52" s="13">
        <v>23389</v>
      </c>
      <c r="AS52" s="145">
        <v>250</v>
      </c>
      <c r="AT52" s="13">
        <v>31605</v>
      </c>
      <c r="AU52" s="13">
        <v>14728</v>
      </c>
      <c r="AV52" s="13"/>
      <c r="AW52" s="145">
        <v>250</v>
      </c>
      <c r="AX52" s="668">
        <v>7786</v>
      </c>
      <c r="AY52" s="668">
        <v>1066</v>
      </c>
      <c r="AZ52" s="145">
        <v>250</v>
      </c>
      <c r="BA52" s="13">
        <v>4593</v>
      </c>
      <c r="BB52" s="13">
        <v>4259</v>
      </c>
      <c r="BC52" s="145">
        <v>250</v>
      </c>
      <c r="BD52" s="13">
        <v>4116</v>
      </c>
      <c r="BE52" s="13">
        <v>4735</v>
      </c>
      <c r="BF52" s="13">
        <v>1</v>
      </c>
    </row>
    <row r="53" spans="1:58" s="134" customFormat="1">
      <c r="A53" s="59">
        <v>138</v>
      </c>
      <c r="B53" s="456" t="s">
        <v>399</v>
      </c>
      <c r="C53" s="457">
        <f t="shared" si="90"/>
        <v>228</v>
      </c>
      <c r="D53" s="167">
        <f t="shared" si="88"/>
        <v>1.9704433497536946</v>
      </c>
      <c r="E53" s="139">
        <f t="shared" si="91"/>
        <v>10393</v>
      </c>
      <c r="F53" s="167">
        <f t="shared" si="89"/>
        <v>89.819376026272579</v>
      </c>
      <c r="G53" s="139">
        <f t="shared" si="92"/>
        <v>949</v>
      </c>
      <c r="H53" s="167">
        <f t="shared" si="86"/>
        <v>8.2015383285800709</v>
      </c>
      <c r="I53" s="139">
        <f t="shared" si="93"/>
        <v>1</v>
      </c>
      <c r="J53" s="458">
        <f t="shared" si="87"/>
        <v>8.6422953936565565E-3</v>
      </c>
      <c r="K53" s="463">
        <f t="shared" si="94"/>
        <v>5872</v>
      </c>
      <c r="L53" s="160">
        <f t="shared" si="27"/>
        <v>50.7475585515513</v>
      </c>
      <c r="M53" s="146">
        <f t="shared" si="95"/>
        <v>5699</v>
      </c>
      <c r="N53" s="464">
        <f t="shared" si="16"/>
        <v>49.252441448448707</v>
      </c>
      <c r="O53" s="463">
        <f t="shared" si="96"/>
        <v>851</v>
      </c>
      <c r="P53" s="160">
        <f t="shared" si="4"/>
        <v>52.595797280593324</v>
      </c>
      <c r="Q53" s="146">
        <f t="shared" si="97"/>
        <v>767</v>
      </c>
      <c r="R53" s="469">
        <f t="shared" si="5"/>
        <v>47.404202719406676</v>
      </c>
      <c r="S53" s="463">
        <f t="shared" si="98"/>
        <v>3707</v>
      </c>
      <c r="T53" s="167">
        <f t="shared" si="20"/>
        <v>32.03698902428485</v>
      </c>
      <c r="U53" s="146">
        <f t="shared" si="99"/>
        <v>7864</v>
      </c>
      <c r="V53" s="469">
        <f t="shared" si="6"/>
        <v>67.96301097571515</v>
      </c>
      <c r="W53" s="463">
        <f t="shared" si="100"/>
        <v>1296</v>
      </c>
      <c r="X53" s="167">
        <f t="shared" si="101"/>
        <v>80.098887515451182</v>
      </c>
      <c r="Y53" s="463">
        <f t="shared" si="102"/>
        <v>322</v>
      </c>
      <c r="Z53" s="469">
        <f t="shared" si="103"/>
        <v>19.901112484548825</v>
      </c>
      <c r="AA53" s="463">
        <f t="shared" si="104"/>
        <v>917</v>
      </c>
      <c r="AB53" s="167">
        <f t="shared" si="7"/>
        <v>56.674907292954266</v>
      </c>
      <c r="AC53" s="146">
        <f t="shared" si="105"/>
        <v>701</v>
      </c>
      <c r="AD53" s="160">
        <f t="shared" si="8"/>
        <v>43.325092707045734</v>
      </c>
      <c r="AE53" s="146">
        <f t="shared" si="106"/>
        <v>0</v>
      </c>
      <c r="AF53" s="469">
        <f t="shared" si="9"/>
        <v>0</v>
      </c>
      <c r="AG53" s="471">
        <f t="shared" si="107"/>
        <v>11571</v>
      </c>
      <c r="AH53" s="471">
        <f t="shared" si="26"/>
        <v>1618</v>
      </c>
      <c r="AK53" s="145">
        <v>264</v>
      </c>
      <c r="AL53" s="13">
        <v>193</v>
      </c>
      <c r="AM53" s="13">
        <v>892</v>
      </c>
      <c r="AN53" s="13">
        <v>1349</v>
      </c>
      <c r="AO53" s="13"/>
      <c r="AP53" s="145">
        <v>264</v>
      </c>
      <c r="AQ53" s="13">
        <v>1158</v>
      </c>
      <c r="AR53" s="13">
        <v>1276</v>
      </c>
      <c r="AS53" s="145">
        <v>264</v>
      </c>
      <c r="AT53" s="13">
        <v>893</v>
      </c>
      <c r="AU53" s="13">
        <v>1541</v>
      </c>
      <c r="AV53" s="13"/>
      <c r="AW53" s="145">
        <v>264</v>
      </c>
      <c r="AX53" s="668">
        <v>5215</v>
      </c>
      <c r="AY53" s="668">
        <v>930</v>
      </c>
      <c r="AZ53" s="145">
        <v>264</v>
      </c>
      <c r="BA53" s="13">
        <v>3222</v>
      </c>
      <c r="BB53" s="13">
        <v>2923</v>
      </c>
      <c r="BC53" s="145">
        <v>264</v>
      </c>
      <c r="BD53" s="13">
        <v>2827</v>
      </c>
      <c r="BE53" s="13">
        <v>3315</v>
      </c>
      <c r="BF53" s="13">
        <v>3</v>
      </c>
    </row>
    <row r="54" spans="1:58" s="134" customFormat="1">
      <c r="A54" s="59">
        <v>234</v>
      </c>
      <c r="B54" s="456" t="s">
        <v>398</v>
      </c>
      <c r="C54" s="457">
        <f t="shared" si="90"/>
        <v>14990</v>
      </c>
      <c r="D54" s="167">
        <f t="shared" si="88"/>
        <v>74.875124875124882</v>
      </c>
      <c r="E54" s="139">
        <f t="shared" si="91"/>
        <v>3858</v>
      </c>
      <c r="F54" s="167">
        <f t="shared" si="89"/>
        <v>19.270729270729269</v>
      </c>
      <c r="G54" s="139">
        <f t="shared" si="92"/>
        <v>483</v>
      </c>
      <c r="H54" s="167">
        <f t="shared" si="86"/>
        <v>2.4125874125874125</v>
      </c>
      <c r="I54" s="139">
        <f t="shared" si="93"/>
        <v>689</v>
      </c>
      <c r="J54" s="458">
        <f t="shared" si="87"/>
        <v>3.4415584415584415</v>
      </c>
      <c r="K54" s="463">
        <f t="shared" si="94"/>
        <v>10081</v>
      </c>
      <c r="L54" s="160">
        <f t="shared" si="27"/>
        <v>50.354645354645356</v>
      </c>
      <c r="M54" s="146">
        <f t="shared" si="95"/>
        <v>9939</v>
      </c>
      <c r="N54" s="464">
        <f t="shared" si="16"/>
        <v>49.645354645354644</v>
      </c>
      <c r="O54" s="463">
        <f t="shared" si="96"/>
        <v>889</v>
      </c>
      <c r="P54" s="160">
        <f t="shared" si="4"/>
        <v>51.268742791234146</v>
      </c>
      <c r="Q54" s="146">
        <f t="shared" si="97"/>
        <v>845</v>
      </c>
      <c r="R54" s="469">
        <f t="shared" si="5"/>
        <v>48.731257208765861</v>
      </c>
      <c r="S54" s="463">
        <f t="shared" si="98"/>
        <v>6577</v>
      </c>
      <c r="T54" s="167">
        <f t="shared" si="20"/>
        <v>32.852147852147851</v>
      </c>
      <c r="U54" s="146">
        <f t="shared" si="99"/>
        <v>13443</v>
      </c>
      <c r="V54" s="469">
        <f t="shared" si="6"/>
        <v>67.147852147852149</v>
      </c>
      <c r="W54" s="463">
        <f t="shared" si="100"/>
        <v>1367</v>
      </c>
      <c r="X54" s="167">
        <f t="shared" si="101"/>
        <v>78.835063437139567</v>
      </c>
      <c r="Y54" s="463">
        <f t="shared" si="102"/>
        <v>367</v>
      </c>
      <c r="Z54" s="469">
        <f t="shared" si="103"/>
        <v>21.16493656286044</v>
      </c>
      <c r="AA54" s="463">
        <f t="shared" si="104"/>
        <v>1108</v>
      </c>
      <c r="AB54" s="167">
        <f t="shared" si="7"/>
        <v>63.898500576701267</v>
      </c>
      <c r="AC54" s="146">
        <f t="shared" si="105"/>
        <v>626</v>
      </c>
      <c r="AD54" s="160">
        <f t="shared" si="8"/>
        <v>36.101499423298733</v>
      </c>
      <c r="AE54" s="146">
        <f t="shared" si="106"/>
        <v>0</v>
      </c>
      <c r="AF54" s="469">
        <f t="shared" si="9"/>
        <v>0</v>
      </c>
      <c r="AG54" s="471">
        <f t="shared" si="107"/>
        <v>20020</v>
      </c>
      <c r="AH54" s="471">
        <f t="shared" si="26"/>
        <v>1734</v>
      </c>
      <c r="AK54" s="145">
        <v>266</v>
      </c>
      <c r="AL54" s="13">
        <v>2326</v>
      </c>
      <c r="AM54" s="13">
        <v>4702</v>
      </c>
      <c r="AN54" s="13">
        <v>7671</v>
      </c>
      <c r="AO54" s="13">
        <v>1154</v>
      </c>
      <c r="AP54" s="145">
        <v>266</v>
      </c>
      <c r="AQ54" s="13">
        <v>7252</v>
      </c>
      <c r="AR54" s="13">
        <v>8601</v>
      </c>
      <c r="AS54" s="145">
        <v>266</v>
      </c>
      <c r="AT54" s="13">
        <v>15461</v>
      </c>
      <c r="AU54" s="13">
        <v>392</v>
      </c>
      <c r="AV54" s="13"/>
      <c r="AW54" s="145">
        <v>266</v>
      </c>
      <c r="AX54" s="668">
        <v>153837</v>
      </c>
      <c r="AY54" s="668">
        <v>801</v>
      </c>
      <c r="AZ54" s="145">
        <v>266</v>
      </c>
      <c r="BA54" s="13">
        <v>70818</v>
      </c>
      <c r="BB54" s="13">
        <v>83820</v>
      </c>
      <c r="BC54" s="145">
        <v>266</v>
      </c>
      <c r="BD54" s="13">
        <v>93610</v>
      </c>
      <c r="BE54" s="13">
        <v>60110</v>
      </c>
      <c r="BF54" s="13">
        <v>918</v>
      </c>
    </row>
    <row r="55" spans="1:58" s="134" customFormat="1">
      <c r="A55" s="59">
        <v>240</v>
      </c>
      <c r="B55" s="456" t="s">
        <v>397</v>
      </c>
      <c r="C55" s="457">
        <f t="shared" si="90"/>
        <v>63</v>
      </c>
      <c r="D55" s="167">
        <f t="shared" si="88"/>
        <v>0.89374379344587895</v>
      </c>
      <c r="E55" s="139">
        <f t="shared" si="91"/>
        <v>5104</v>
      </c>
      <c r="F55" s="167">
        <f t="shared" si="89"/>
        <v>72.407433678535966</v>
      </c>
      <c r="G55" s="139">
        <f t="shared" si="92"/>
        <v>1878</v>
      </c>
      <c r="H55" s="167">
        <f t="shared" si="86"/>
        <v>26.642076890339055</v>
      </c>
      <c r="I55" s="139">
        <f t="shared" si="93"/>
        <v>4</v>
      </c>
      <c r="J55" s="458">
        <f t="shared" si="87"/>
        <v>5.6745637679103414E-2</v>
      </c>
      <c r="K55" s="463">
        <f t="shared" si="94"/>
        <v>3467</v>
      </c>
      <c r="L55" s="160">
        <f t="shared" si="27"/>
        <v>49.184281458362889</v>
      </c>
      <c r="M55" s="146">
        <f t="shared" si="95"/>
        <v>3582</v>
      </c>
      <c r="N55" s="464">
        <f t="shared" si="16"/>
        <v>50.815718541637111</v>
      </c>
      <c r="O55" s="463">
        <f t="shared" si="96"/>
        <v>1008</v>
      </c>
      <c r="P55" s="160">
        <f t="shared" si="4"/>
        <v>54.339622641509436</v>
      </c>
      <c r="Q55" s="146">
        <f t="shared" si="97"/>
        <v>847</v>
      </c>
      <c r="R55" s="469">
        <f t="shared" si="5"/>
        <v>45.660377358490564</v>
      </c>
      <c r="S55" s="463">
        <f t="shared" si="98"/>
        <v>1337</v>
      </c>
      <c r="T55" s="167">
        <f t="shared" si="20"/>
        <v>18.967229394240317</v>
      </c>
      <c r="U55" s="146">
        <f t="shared" si="99"/>
        <v>5712</v>
      </c>
      <c r="V55" s="469">
        <f t="shared" si="6"/>
        <v>81.03277060575968</v>
      </c>
      <c r="W55" s="463">
        <f t="shared" si="100"/>
        <v>1516</v>
      </c>
      <c r="X55" s="167">
        <f t="shared" si="101"/>
        <v>81.725067385444731</v>
      </c>
      <c r="Y55" s="463">
        <f t="shared" si="102"/>
        <v>339</v>
      </c>
      <c r="Z55" s="469">
        <f t="shared" si="103"/>
        <v>18.274932614555254</v>
      </c>
      <c r="AA55" s="463">
        <f t="shared" si="104"/>
        <v>937</v>
      </c>
      <c r="AB55" s="167">
        <f t="shared" si="7"/>
        <v>50.512129380053906</v>
      </c>
      <c r="AC55" s="146">
        <f t="shared" si="105"/>
        <v>916</v>
      </c>
      <c r="AD55" s="160">
        <f t="shared" si="8"/>
        <v>49.380053908355798</v>
      </c>
      <c r="AE55" s="146">
        <f t="shared" si="106"/>
        <v>2</v>
      </c>
      <c r="AF55" s="469">
        <f t="shared" si="9"/>
        <v>0.1078167115902965</v>
      </c>
      <c r="AG55" s="471">
        <f t="shared" si="107"/>
        <v>7049</v>
      </c>
      <c r="AH55" s="471">
        <f t="shared" si="26"/>
        <v>1855</v>
      </c>
      <c r="AK55" s="145">
        <v>282</v>
      </c>
      <c r="AL55" s="13">
        <v>382</v>
      </c>
      <c r="AM55" s="13">
        <v>3435</v>
      </c>
      <c r="AN55" s="13">
        <v>3700</v>
      </c>
      <c r="AO55" s="13">
        <v>107</v>
      </c>
      <c r="AP55" s="145">
        <v>282</v>
      </c>
      <c r="AQ55" s="13">
        <v>3498</v>
      </c>
      <c r="AR55" s="13">
        <v>4126</v>
      </c>
      <c r="AS55" s="145">
        <v>282</v>
      </c>
      <c r="AT55" s="13">
        <v>3298</v>
      </c>
      <c r="AU55" s="13">
        <v>4326</v>
      </c>
      <c r="AV55" s="13"/>
      <c r="AW55" s="145">
        <v>282</v>
      </c>
      <c r="AX55" s="668">
        <v>5666</v>
      </c>
      <c r="AY55" s="668">
        <v>1414</v>
      </c>
      <c r="AZ55" s="145">
        <v>282</v>
      </c>
      <c r="BA55" s="13">
        <v>3759</v>
      </c>
      <c r="BB55" s="13">
        <v>3321</v>
      </c>
      <c r="BC55" s="145">
        <v>282</v>
      </c>
      <c r="BD55" s="13">
        <v>3564</v>
      </c>
      <c r="BE55" s="13">
        <v>3509</v>
      </c>
      <c r="BF55" s="13">
        <v>7</v>
      </c>
    </row>
    <row r="56" spans="1:58" s="134" customFormat="1">
      <c r="A56" s="59">
        <v>284</v>
      </c>
      <c r="B56" s="456" t="s">
        <v>396</v>
      </c>
      <c r="C56" s="457">
        <f t="shared" si="90"/>
        <v>9605</v>
      </c>
      <c r="D56" s="167">
        <f t="shared" si="88"/>
        <v>51.068694172692474</v>
      </c>
      <c r="E56" s="139">
        <f t="shared" si="91"/>
        <v>5512</v>
      </c>
      <c r="F56" s="167">
        <f t="shared" si="89"/>
        <v>29.306678009357721</v>
      </c>
      <c r="G56" s="139">
        <f t="shared" si="92"/>
        <v>2529</v>
      </c>
      <c r="H56" s="167">
        <f t="shared" si="86"/>
        <v>13.446405784772436</v>
      </c>
      <c r="I56" s="139">
        <f t="shared" si="93"/>
        <v>1162</v>
      </c>
      <c r="J56" s="458">
        <f t="shared" si="87"/>
        <v>6.178222033177371</v>
      </c>
      <c r="K56" s="463">
        <f t="shared" si="94"/>
        <v>9400</v>
      </c>
      <c r="L56" s="160">
        <f t="shared" si="27"/>
        <v>49.978732454274777</v>
      </c>
      <c r="M56" s="146">
        <f t="shared" si="95"/>
        <v>9408</v>
      </c>
      <c r="N56" s="464">
        <f t="shared" si="16"/>
        <v>50.021267545725223</v>
      </c>
      <c r="O56" s="463">
        <f t="shared" si="96"/>
        <v>1305</v>
      </c>
      <c r="P56" s="160">
        <f t="shared" si="4"/>
        <v>49.828178694158076</v>
      </c>
      <c r="Q56" s="146">
        <f t="shared" si="97"/>
        <v>1314</v>
      </c>
      <c r="R56" s="469">
        <f t="shared" si="5"/>
        <v>50.171821305841924</v>
      </c>
      <c r="S56" s="463">
        <f t="shared" si="98"/>
        <v>5946</v>
      </c>
      <c r="T56" s="167">
        <f t="shared" si="20"/>
        <v>31.614206720544445</v>
      </c>
      <c r="U56" s="146">
        <f t="shared" si="99"/>
        <v>12862</v>
      </c>
      <c r="V56" s="469">
        <f t="shared" si="6"/>
        <v>68.385793279455555</v>
      </c>
      <c r="W56" s="463">
        <f t="shared" si="100"/>
        <v>2065</v>
      </c>
      <c r="X56" s="167">
        <f t="shared" si="101"/>
        <v>78.84688812523865</v>
      </c>
      <c r="Y56" s="463">
        <f t="shared" si="102"/>
        <v>554</v>
      </c>
      <c r="Z56" s="469">
        <f t="shared" si="103"/>
        <v>21.153111874761361</v>
      </c>
      <c r="AA56" s="463">
        <f t="shared" si="104"/>
        <v>1448</v>
      </c>
      <c r="AB56" s="167">
        <f t="shared" si="7"/>
        <v>55.288277968690338</v>
      </c>
      <c r="AC56" s="146">
        <f t="shared" si="105"/>
        <v>1170</v>
      </c>
      <c r="AD56" s="160">
        <f t="shared" si="8"/>
        <v>44.673539518900348</v>
      </c>
      <c r="AE56" s="146">
        <f t="shared" si="106"/>
        <v>1</v>
      </c>
      <c r="AF56" s="469">
        <f t="shared" si="9"/>
        <v>3.8182512409316534E-2</v>
      </c>
      <c r="AG56" s="471">
        <f t="shared" si="107"/>
        <v>18808</v>
      </c>
      <c r="AH56" s="471">
        <f t="shared" si="26"/>
        <v>2619</v>
      </c>
      <c r="AK56" s="145">
        <v>284</v>
      </c>
      <c r="AL56" s="13">
        <v>9605</v>
      </c>
      <c r="AM56" s="13">
        <v>5512</v>
      </c>
      <c r="AN56" s="13">
        <v>2529</v>
      </c>
      <c r="AO56" s="13">
        <v>1162</v>
      </c>
      <c r="AP56" s="145">
        <v>284</v>
      </c>
      <c r="AQ56" s="13">
        <v>9400</v>
      </c>
      <c r="AR56" s="13">
        <v>9408</v>
      </c>
      <c r="AS56" s="145">
        <v>284</v>
      </c>
      <c r="AT56" s="13">
        <v>5946</v>
      </c>
      <c r="AU56" s="13">
        <v>12862</v>
      </c>
      <c r="AV56" s="13"/>
      <c r="AW56" s="145">
        <v>284</v>
      </c>
      <c r="AX56" s="668">
        <v>2065</v>
      </c>
      <c r="AY56" s="668">
        <v>554</v>
      </c>
      <c r="AZ56" s="145">
        <v>284</v>
      </c>
      <c r="BA56" s="13">
        <v>1305</v>
      </c>
      <c r="BB56" s="13">
        <v>1314</v>
      </c>
      <c r="BC56" s="145">
        <v>284</v>
      </c>
      <c r="BD56" s="13">
        <v>1448</v>
      </c>
      <c r="BE56" s="13">
        <v>1170</v>
      </c>
      <c r="BF56" s="13">
        <v>1</v>
      </c>
    </row>
    <row r="57" spans="1:58" s="134" customFormat="1">
      <c r="A57" s="59">
        <v>306</v>
      </c>
      <c r="B57" s="456" t="s">
        <v>395</v>
      </c>
      <c r="C57" s="457">
        <f t="shared" si="90"/>
        <v>153</v>
      </c>
      <c r="D57" s="167">
        <f t="shared" si="88"/>
        <v>4.4054131874460118</v>
      </c>
      <c r="E57" s="139">
        <f t="shared" si="91"/>
        <v>2891</v>
      </c>
      <c r="F57" s="167">
        <f t="shared" si="89"/>
        <v>83.242153757558299</v>
      </c>
      <c r="G57" s="139">
        <f t="shared" si="92"/>
        <v>429</v>
      </c>
      <c r="H57" s="167">
        <f t="shared" si="86"/>
        <v>12.35243305499568</v>
      </c>
      <c r="I57" s="139">
        <f t="shared" si="93"/>
        <v>0</v>
      </c>
      <c r="J57" s="458">
        <f t="shared" si="87"/>
        <v>0</v>
      </c>
      <c r="K57" s="463">
        <f t="shared" si="94"/>
        <v>1715</v>
      </c>
      <c r="L57" s="160">
        <f t="shared" si="27"/>
        <v>49.380938669737979</v>
      </c>
      <c r="M57" s="146">
        <f t="shared" si="95"/>
        <v>1758</v>
      </c>
      <c r="N57" s="464">
        <f t="shared" si="16"/>
        <v>50.619061330262014</v>
      </c>
      <c r="O57" s="463">
        <f t="shared" si="96"/>
        <v>434</v>
      </c>
      <c r="P57" s="160">
        <f t="shared" si="4"/>
        <v>56.88073394495413</v>
      </c>
      <c r="Q57" s="146">
        <f t="shared" si="97"/>
        <v>329</v>
      </c>
      <c r="R57" s="469">
        <f t="shared" si="5"/>
        <v>43.119266055045877</v>
      </c>
      <c r="S57" s="463">
        <f t="shared" si="98"/>
        <v>1453</v>
      </c>
      <c r="T57" s="167">
        <f t="shared" si="20"/>
        <v>41.83702850561474</v>
      </c>
      <c r="U57" s="146">
        <f t="shared" si="99"/>
        <v>2020</v>
      </c>
      <c r="V57" s="469">
        <f t="shared" si="6"/>
        <v>58.16297149438526</v>
      </c>
      <c r="W57" s="463">
        <f t="shared" si="100"/>
        <v>563</v>
      </c>
      <c r="X57" s="167">
        <f t="shared" si="101"/>
        <v>73.787680209698564</v>
      </c>
      <c r="Y57" s="463">
        <f t="shared" si="102"/>
        <v>200</v>
      </c>
      <c r="Z57" s="469">
        <f t="shared" si="103"/>
        <v>26.212319790301443</v>
      </c>
      <c r="AA57" s="463">
        <f t="shared" si="104"/>
        <v>425</v>
      </c>
      <c r="AB57" s="167">
        <f t="shared" si="7"/>
        <v>55.701179554390571</v>
      </c>
      <c r="AC57" s="146">
        <f t="shared" si="105"/>
        <v>338</v>
      </c>
      <c r="AD57" s="160">
        <f t="shared" si="8"/>
        <v>44.298820445609437</v>
      </c>
      <c r="AE57" s="146">
        <f t="shared" si="106"/>
        <v>0</v>
      </c>
      <c r="AF57" s="469">
        <f t="shared" si="9"/>
        <v>0</v>
      </c>
      <c r="AG57" s="471">
        <f t="shared" si="107"/>
        <v>3473</v>
      </c>
      <c r="AH57" s="471">
        <f t="shared" si="26"/>
        <v>763</v>
      </c>
      <c r="AK57" s="145">
        <v>306</v>
      </c>
      <c r="AL57" s="13">
        <v>153</v>
      </c>
      <c r="AM57" s="13">
        <v>2891</v>
      </c>
      <c r="AN57" s="13">
        <v>429</v>
      </c>
      <c r="AO57" s="13"/>
      <c r="AP57" s="145">
        <v>306</v>
      </c>
      <c r="AQ57" s="13">
        <v>1715</v>
      </c>
      <c r="AR57" s="13">
        <v>1758</v>
      </c>
      <c r="AS57" s="145">
        <v>306</v>
      </c>
      <c r="AT57" s="13">
        <v>1453</v>
      </c>
      <c r="AU57" s="13">
        <v>2020</v>
      </c>
      <c r="AV57" s="13"/>
      <c r="AW57" s="145">
        <v>306</v>
      </c>
      <c r="AX57" s="668">
        <v>563</v>
      </c>
      <c r="AY57" s="668">
        <v>200</v>
      </c>
      <c r="AZ57" s="145">
        <v>306</v>
      </c>
      <c r="BA57" s="13">
        <v>434</v>
      </c>
      <c r="BB57" s="13">
        <v>329</v>
      </c>
      <c r="BC57" s="145">
        <v>306</v>
      </c>
      <c r="BD57" s="13">
        <v>425</v>
      </c>
      <c r="BE57" s="13">
        <v>338</v>
      </c>
      <c r="BF57" s="13"/>
    </row>
    <row r="58" spans="1:58" s="134" customFormat="1">
      <c r="A58" s="59">
        <v>347</v>
      </c>
      <c r="B58" s="456" t="s">
        <v>394</v>
      </c>
      <c r="C58" s="457">
        <f t="shared" si="90"/>
        <v>333</v>
      </c>
      <c r="D58" s="167">
        <f t="shared" si="88"/>
        <v>9.5497562374533977</v>
      </c>
      <c r="E58" s="139">
        <f t="shared" si="91"/>
        <v>2351</v>
      </c>
      <c r="F58" s="167">
        <f t="shared" si="89"/>
        <v>67.421852595354167</v>
      </c>
      <c r="G58" s="139">
        <f t="shared" si="92"/>
        <v>801</v>
      </c>
      <c r="H58" s="167">
        <f t="shared" si="86"/>
        <v>22.971035273874392</v>
      </c>
      <c r="I58" s="139">
        <f t="shared" si="93"/>
        <v>2</v>
      </c>
      <c r="J58" s="458">
        <f t="shared" si="87"/>
        <v>5.7355893318038427E-2</v>
      </c>
      <c r="K58" s="463">
        <f t="shared" si="94"/>
        <v>1736</v>
      </c>
      <c r="L58" s="160">
        <f t="shared" si="27"/>
        <v>49.784915400057358</v>
      </c>
      <c r="M58" s="146">
        <f t="shared" si="95"/>
        <v>1751</v>
      </c>
      <c r="N58" s="464">
        <f t="shared" si="16"/>
        <v>50.215084599942642</v>
      </c>
      <c r="O58" s="463">
        <f t="shared" si="96"/>
        <v>513</v>
      </c>
      <c r="P58" s="160">
        <f t="shared" si="4"/>
        <v>57.835400225479141</v>
      </c>
      <c r="Q58" s="146">
        <f t="shared" si="97"/>
        <v>374</v>
      </c>
      <c r="R58" s="469">
        <f t="shared" si="5"/>
        <v>42.164599774520859</v>
      </c>
      <c r="S58" s="463">
        <f t="shared" si="98"/>
        <v>1679</v>
      </c>
      <c r="T58" s="167">
        <f t="shared" si="20"/>
        <v>48.150272440493261</v>
      </c>
      <c r="U58" s="146">
        <f t="shared" si="99"/>
        <v>1808</v>
      </c>
      <c r="V58" s="469">
        <f t="shared" si="6"/>
        <v>51.849727559506739</v>
      </c>
      <c r="W58" s="463">
        <f t="shared" si="100"/>
        <v>674</v>
      </c>
      <c r="X58" s="167">
        <f t="shared" si="101"/>
        <v>75.986471251409256</v>
      </c>
      <c r="Y58" s="463">
        <f t="shared" si="102"/>
        <v>213</v>
      </c>
      <c r="Z58" s="469">
        <f t="shared" si="103"/>
        <v>24.013528748590758</v>
      </c>
      <c r="AA58" s="463">
        <f t="shared" si="104"/>
        <v>492</v>
      </c>
      <c r="AB58" s="167">
        <f t="shared" si="7"/>
        <v>55.467869222096958</v>
      </c>
      <c r="AC58" s="146">
        <f t="shared" si="105"/>
        <v>394</v>
      </c>
      <c r="AD58" s="160">
        <f t="shared" si="8"/>
        <v>44.419391206313414</v>
      </c>
      <c r="AE58" s="146">
        <f t="shared" si="106"/>
        <v>1</v>
      </c>
      <c r="AF58" s="469">
        <f t="shared" si="9"/>
        <v>0.11273957158962795</v>
      </c>
      <c r="AG58" s="471">
        <f t="shared" si="107"/>
        <v>3487</v>
      </c>
      <c r="AH58" s="471">
        <f t="shared" si="26"/>
        <v>887</v>
      </c>
      <c r="AK58" s="145">
        <v>308</v>
      </c>
      <c r="AL58" s="13">
        <v>1258</v>
      </c>
      <c r="AM58" s="13">
        <v>6713</v>
      </c>
      <c r="AN58" s="13">
        <v>4864</v>
      </c>
      <c r="AO58" s="13">
        <v>21</v>
      </c>
      <c r="AP58" s="145">
        <v>308</v>
      </c>
      <c r="AQ58" s="13">
        <v>5866</v>
      </c>
      <c r="AR58" s="13">
        <v>6990</v>
      </c>
      <c r="AS58" s="145">
        <v>308</v>
      </c>
      <c r="AT58" s="13">
        <v>7749</v>
      </c>
      <c r="AU58" s="13">
        <v>5107</v>
      </c>
      <c r="AV58" s="13"/>
      <c r="AW58" s="145">
        <v>308</v>
      </c>
      <c r="AX58" s="668">
        <v>31911</v>
      </c>
      <c r="AY58" s="668">
        <v>2011</v>
      </c>
      <c r="AZ58" s="145">
        <v>308</v>
      </c>
      <c r="BA58" s="13">
        <v>16960</v>
      </c>
      <c r="BB58" s="13">
        <v>16962</v>
      </c>
      <c r="BC58" s="145">
        <v>308</v>
      </c>
      <c r="BD58" s="13">
        <v>18262</v>
      </c>
      <c r="BE58" s="13">
        <v>15585</v>
      </c>
      <c r="BF58" s="13">
        <v>75</v>
      </c>
    </row>
    <row r="59" spans="1:58" s="134" customFormat="1">
      <c r="A59" s="59">
        <v>411</v>
      </c>
      <c r="B59" s="456" t="s">
        <v>393</v>
      </c>
      <c r="C59" s="457">
        <f t="shared" si="90"/>
        <v>2294</v>
      </c>
      <c r="D59" s="167">
        <f t="shared" si="88"/>
        <v>31.062965470548409</v>
      </c>
      <c r="E59" s="139">
        <f t="shared" si="91"/>
        <v>3100</v>
      </c>
      <c r="F59" s="167">
        <f t="shared" si="89"/>
        <v>41.976980365605961</v>
      </c>
      <c r="G59" s="139">
        <f t="shared" si="92"/>
        <v>1991</v>
      </c>
      <c r="H59" s="167">
        <f t="shared" si="86"/>
        <v>26.96005416384563</v>
      </c>
      <c r="I59" s="139">
        <f t="shared" si="93"/>
        <v>0</v>
      </c>
      <c r="J59" s="458">
        <f t="shared" si="87"/>
        <v>0</v>
      </c>
      <c r="K59" s="463">
        <f t="shared" si="94"/>
        <v>3849</v>
      </c>
      <c r="L59" s="160">
        <f t="shared" si="27"/>
        <v>52.119160460392692</v>
      </c>
      <c r="M59" s="146">
        <f t="shared" si="95"/>
        <v>3536</v>
      </c>
      <c r="N59" s="464">
        <f t="shared" si="16"/>
        <v>47.880839539607308</v>
      </c>
      <c r="O59" s="463">
        <f t="shared" si="96"/>
        <v>606</v>
      </c>
      <c r="P59" s="160">
        <f t="shared" si="4"/>
        <v>51.182432432432435</v>
      </c>
      <c r="Q59" s="146">
        <f t="shared" si="97"/>
        <v>578</v>
      </c>
      <c r="R59" s="469">
        <f t="shared" si="5"/>
        <v>48.817567567567565</v>
      </c>
      <c r="S59" s="463">
        <f t="shared" si="98"/>
        <v>2094</v>
      </c>
      <c r="T59" s="167">
        <f t="shared" si="20"/>
        <v>28.354773188896409</v>
      </c>
      <c r="U59" s="146">
        <f t="shared" si="99"/>
        <v>5291</v>
      </c>
      <c r="V59" s="469">
        <f t="shared" si="6"/>
        <v>71.645226811103583</v>
      </c>
      <c r="W59" s="463">
        <f t="shared" si="100"/>
        <v>952</v>
      </c>
      <c r="X59" s="167">
        <f t="shared" si="101"/>
        <v>80.405405405405403</v>
      </c>
      <c r="Y59" s="463">
        <f t="shared" si="102"/>
        <v>232</v>
      </c>
      <c r="Z59" s="469">
        <f t="shared" si="103"/>
        <v>19.594594594594593</v>
      </c>
      <c r="AA59" s="463">
        <f t="shared" si="104"/>
        <v>644</v>
      </c>
      <c r="AB59" s="167">
        <f t="shared" si="7"/>
        <v>54.391891891891895</v>
      </c>
      <c r="AC59" s="146">
        <f t="shared" si="105"/>
        <v>537</v>
      </c>
      <c r="AD59" s="160">
        <f t="shared" si="8"/>
        <v>45.354729729729733</v>
      </c>
      <c r="AE59" s="146">
        <f t="shared" si="106"/>
        <v>3</v>
      </c>
      <c r="AF59" s="469">
        <f t="shared" si="9"/>
        <v>0.2533783783783784</v>
      </c>
      <c r="AG59" s="471">
        <f t="shared" si="107"/>
        <v>7385</v>
      </c>
      <c r="AH59" s="471">
        <f t="shared" si="26"/>
        <v>1184</v>
      </c>
      <c r="AK59" s="145">
        <v>310</v>
      </c>
      <c r="AL59" s="13">
        <v>191</v>
      </c>
      <c r="AM59" s="13">
        <v>3692</v>
      </c>
      <c r="AN59" s="13">
        <v>979</v>
      </c>
      <c r="AO59" s="13">
        <v>7</v>
      </c>
      <c r="AP59" s="145">
        <v>310</v>
      </c>
      <c r="AQ59" s="13">
        <v>2333</v>
      </c>
      <c r="AR59" s="13">
        <v>2536</v>
      </c>
      <c r="AS59" s="145">
        <v>310</v>
      </c>
      <c r="AT59" s="13">
        <v>2362</v>
      </c>
      <c r="AU59" s="13">
        <v>2507</v>
      </c>
      <c r="AV59" s="13"/>
      <c r="AW59" s="145">
        <v>310</v>
      </c>
      <c r="AX59" s="668">
        <v>1947</v>
      </c>
      <c r="AY59" s="668">
        <v>331</v>
      </c>
      <c r="AZ59" s="145">
        <v>310</v>
      </c>
      <c r="BA59" s="13">
        <v>1231</v>
      </c>
      <c r="BB59" s="13">
        <v>1047</v>
      </c>
      <c r="BC59" s="145">
        <v>310</v>
      </c>
      <c r="BD59" s="13">
        <v>1162</v>
      </c>
      <c r="BE59" s="13">
        <v>1116</v>
      </c>
      <c r="BF59" s="13"/>
    </row>
    <row r="60" spans="1:58" s="134" customFormat="1">
      <c r="A60" s="59">
        <v>501</v>
      </c>
      <c r="B60" s="456" t="s">
        <v>392</v>
      </c>
      <c r="C60" s="457">
        <f t="shared" si="90"/>
        <v>96</v>
      </c>
      <c r="D60" s="167">
        <f t="shared" si="88"/>
        <v>5.4825813820673899</v>
      </c>
      <c r="E60" s="139">
        <f t="shared" si="91"/>
        <v>1049</v>
      </c>
      <c r="F60" s="167">
        <f t="shared" si="89"/>
        <v>59.908623643632211</v>
      </c>
      <c r="G60" s="139">
        <f t="shared" si="92"/>
        <v>602</v>
      </c>
      <c r="H60" s="167">
        <f t="shared" si="86"/>
        <v>34.380354083380929</v>
      </c>
      <c r="I60" s="139">
        <f t="shared" si="93"/>
        <v>4</v>
      </c>
      <c r="J60" s="458">
        <f t="shared" si="87"/>
        <v>0.22844089091947459</v>
      </c>
      <c r="K60" s="463">
        <f t="shared" si="94"/>
        <v>863</v>
      </c>
      <c r="L60" s="160">
        <f t="shared" si="27"/>
        <v>49.286122215876645</v>
      </c>
      <c r="M60" s="146">
        <f t="shared" si="95"/>
        <v>888</v>
      </c>
      <c r="N60" s="464">
        <f t="shared" si="16"/>
        <v>50.713877784123362</v>
      </c>
      <c r="O60" s="463">
        <f t="shared" si="96"/>
        <v>112</v>
      </c>
      <c r="P60" s="160">
        <f t="shared" si="4"/>
        <v>55.721393034825873</v>
      </c>
      <c r="Q60" s="146">
        <f t="shared" si="97"/>
        <v>89</v>
      </c>
      <c r="R60" s="469">
        <f t="shared" si="5"/>
        <v>44.278606965174127</v>
      </c>
      <c r="S60" s="463">
        <f t="shared" si="98"/>
        <v>589</v>
      </c>
      <c r="T60" s="167">
        <f t="shared" si="20"/>
        <v>33.63792118789263</v>
      </c>
      <c r="U60" s="146">
        <f t="shared" si="99"/>
        <v>1162</v>
      </c>
      <c r="V60" s="469">
        <f t="shared" si="6"/>
        <v>66.36207881210737</v>
      </c>
      <c r="W60" s="463">
        <f t="shared" si="100"/>
        <v>148</v>
      </c>
      <c r="X60" s="167">
        <f t="shared" si="101"/>
        <v>73.631840796019901</v>
      </c>
      <c r="Y60" s="463">
        <f t="shared" si="102"/>
        <v>53</v>
      </c>
      <c r="Z60" s="469">
        <f t="shared" si="103"/>
        <v>26.368159203980102</v>
      </c>
      <c r="AA60" s="463">
        <f t="shared" si="104"/>
        <v>112</v>
      </c>
      <c r="AB60" s="167">
        <f t="shared" si="7"/>
        <v>55.721393034825873</v>
      </c>
      <c r="AC60" s="146">
        <f t="shared" si="105"/>
        <v>89</v>
      </c>
      <c r="AD60" s="160">
        <f t="shared" si="8"/>
        <v>44.278606965174127</v>
      </c>
      <c r="AE60" s="146">
        <f t="shared" si="106"/>
        <v>0</v>
      </c>
      <c r="AF60" s="469">
        <f t="shared" si="9"/>
        <v>0</v>
      </c>
      <c r="AG60" s="471">
        <f t="shared" si="107"/>
        <v>1751</v>
      </c>
      <c r="AH60" s="471">
        <f t="shared" si="26"/>
        <v>201</v>
      </c>
      <c r="AK60" s="145">
        <v>313</v>
      </c>
      <c r="AL60" s="13">
        <v>5334</v>
      </c>
      <c r="AM60" s="13">
        <v>974</v>
      </c>
      <c r="AN60" s="13">
        <v>273</v>
      </c>
      <c r="AO60" s="13">
        <v>23</v>
      </c>
      <c r="AP60" s="145">
        <v>313</v>
      </c>
      <c r="AQ60" s="13">
        <v>3284</v>
      </c>
      <c r="AR60" s="13">
        <v>3320</v>
      </c>
      <c r="AS60" s="145">
        <v>313</v>
      </c>
      <c r="AT60" s="13">
        <v>2760</v>
      </c>
      <c r="AU60" s="13">
        <v>3844</v>
      </c>
      <c r="AV60" s="13"/>
      <c r="AW60" s="145">
        <v>313</v>
      </c>
      <c r="AX60" s="668">
        <v>1429</v>
      </c>
      <c r="AY60" s="668">
        <v>163</v>
      </c>
      <c r="AZ60" s="145">
        <v>313</v>
      </c>
      <c r="BA60" s="13">
        <v>800</v>
      </c>
      <c r="BB60" s="13">
        <v>792</v>
      </c>
      <c r="BC60" s="145">
        <v>313</v>
      </c>
      <c r="BD60" s="13">
        <v>819</v>
      </c>
      <c r="BE60" s="13">
        <v>772</v>
      </c>
      <c r="BF60" s="13">
        <v>1</v>
      </c>
    </row>
    <row r="61" spans="1:58" s="134" customFormat="1">
      <c r="A61" s="59">
        <v>543</v>
      </c>
      <c r="B61" s="456" t="s">
        <v>391</v>
      </c>
      <c r="C61" s="457">
        <f t="shared" si="90"/>
        <v>4817</v>
      </c>
      <c r="D61" s="167">
        <f t="shared" si="88"/>
        <v>73.68823619397277</v>
      </c>
      <c r="E61" s="139">
        <f t="shared" si="91"/>
        <v>1665</v>
      </c>
      <c r="F61" s="167">
        <f t="shared" si="89"/>
        <v>25.470399265718218</v>
      </c>
      <c r="G61" s="139">
        <f t="shared" si="92"/>
        <v>55</v>
      </c>
      <c r="H61" s="167">
        <f t="shared" si="86"/>
        <v>0.8413645403090102</v>
      </c>
      <c r="I61" s="139">
        <f t="shared" si="93"/>
        <v>0</v>
      </c>
      <c r="J61" s="458">
        <f t="shared" si="87"/>
        <v>0</v>
      </c>
      <c r="K61" s="463">
        <f t="shared" si="94"/>
        <v>3427</v>
      </c>
      <c r="L61" s="160">
        <f t="shared" si="27"/>
        <v>52.424659629799599</v>
      </c>
      <c r="M61" s="146">
        <f t="shared" si="95"/>
        <v>3110</v>
      </c>
      <c r="N61" s="464">
        <f t="shared" si="16"/>
        <v>47.575340370200401</v>
      </c>
      <c r="O61" s="463">
        <f t="shared" si="96"/>
        <v>301</v>
      </c>
      <c r="P61" s="160">
        <f t="shared" si="4"/>
        <v>50.844594594594597</v>
      </c>
      <c r="Q61" s="146">
        <f t="shared" si="97"/>
        <v>291</v>
      </c>
      <c r="R61" s="469">
        <f t="shared" si="5"/>
        <v>49.155405405405403</v>
      </c>
      <c r="S61" s="463">
        <f t="shared" si="98"/>
        <v>1447</v>
      </c>
      <c r="T61" s="167">
        <f t="shared" si="20"/>
        <v>22.135536178675235</v>
      </c>
      <c r="U61" s="146">
        <f t="shared" si="99"/>
        <v>5090</v>
      </c>
      <c r="V61" s="469">
        <f t="shared" si="6"/>
        <v>77.864463821324776</v>
      </c>
      <c r="W61" s="463">
        <f t="shared" si="100"/>
        <v>392</v>
      </c>
      <c r="X61" s="167">
        <f t="shared" si="101"/>
        <v>66.21621621621621</v>
      </c>
      <c r="Y61" s="463">
        <f t="shared" si="102"/>
        <v>200</v>
      </c>
      <c r="Z61" s="469">
        <f t="shared" si="103"/>
        <v>33.783783783783782</v>
      </c>
      <c r="AA61" s="463">
        <f t="shared" si="104"/>
        <v>371</v>
      </c>
      <c r="AB61" s="167">
        <f t="shared" si="7"/>
        <v>62.668918918918912</v>
      </c>
      <c r="AC61" s="146">
        <f t="shared" si="105"/>
        <v>221</v>
      </c>
      <c r="AD61" s="160">
        <f t="shared" si="8"/>
        <v>37.331081081081081</v>
      </c>
      <c r="AE61" s="146">
        <f t="shared" si="106"/>
        <v>0</v>
      </c>
      <c r="AF61" s="469">
        <f t="shared" si="9"/>
        <v>0</v>
      </c>
      <c r="AG61" s="471">
        <f t="shared" si="107"/>
        <v>6537</v>
      </c>
      <c r="AH61" s="471">
        <f t="shared" si="26"/>
        <v>592</v>
      </c>
      <c r="AK61" s="145">
        <v>315</v>
      </c>
      <c r="AL61" s="13">
        <v>108</v>
      </c>
      <c r="AM61" s="13">
        <v>2707</v>
      </c>
      <c r="AN61" s="13">
        <v>1124</v>
      </c>
      <c r="AO61" s="13"/>
      <c r="AP61" s="145">
        <v>315</v>
      </c>
      <c r="AQ61" s="13">
        <v>1926</v>
      </c>
      <c r="AR61" s="13">
        <v>2013</v>
      </c>
      <c r="AS61" s="145">
        <v>315</v>
      </c>
      <c r="AT61" s="13">
        <v>1126</v>
      </c>
      <c r="AU61" s="13">
        <v>2813</v>
      </c>
      <c r="AV61" s="13"/>
      <c r="AW61" s="145">
        <v>315</v>
      </c>
      <c r="AX61" s="668">
        <v>1060</v>
      </c>
      <c r="AY61" s="668">
        <v>265</v>
      </c>
      <c r="AZ61" s="145">
        <v>315</v>
      </c>
      <c r="BA61" s="13">
        <v>737</v>
      </c>
      <c r="BB61" s="13">
        <v>588</v>
      </c>
      <c r="BC61" s="145">
        <v>315</v>
      </c>
      <c r="BD61" s="13">
        <v>718</v>
      </c>
      <c r="BE61" s="13">
        <v>606</v>
      </c>
      <c r="BF61" s="13">
        <v>1</v>
      </c>
    </row>
    <row r="62" spans="1:58" s="134" customFormat="1">
      <c r="A62" s="59">
        <v>628</v>
      </c>
      <c r="B62" s="456" t="s">
        <v>390</v>
      </c>
      <c r="C62" s="457">
        <f t="shared" si="90"/>
        <v>1595</v>
      </c>
      <c r="D62" s="167">
        <f t="shared" si="88"/>
        <v>22.367129434861869</v>
      </c>
      <c r="E62" s="139">
        <f t="shared" si="91"/>
        <v>5155</v>
      </c>
      <c r="F62" s="167">
        <f t="shared" si="89"/>
        <v>72.29000140232786</v>
      </c>
      <c r="G62" s="139">
        <f t="shared" si="92"/>
        <v>379</v>
      </c>
      <c r="H62" s="167">
        <f t="shared" si="86"/>
        <v>5.3148226055251717</v>
      </c>
      <c r="I62" s="139">
        <f t="shared" si="93"/>
        <v>2</v>
      </c>
      <c r="J62" s="458">
        <f t="shared" si="87"/>
        <v>2.8046557285093251E-2</v>
      </c>
      <c r="K62" s="463">
        <f t="shared" si="94"/>
        <v>3752</v>
      </c>
      <c r="L62" s="160">
        <f t="shared" si="27"/>
        <v>52.615341466834941</v>
      </c>
      <c r="M62" s="146">
        <f t="shared" si="95"/>
        <v>3379</v>
      </c>
      <c r="N62" s="464">
        <f t="shared" si="16"/>
        <v>47.384658533165052</v>
      </c>
      <c r="O62" s="463">
        <f t="shared" si="96"/>
        <v>446</v>
      </c>
      <c r="P62" s="160">
        <f t="shared" si="4"/>
        <v>55.472636815920396</v>
      </c>
      <c r="Q62" s="146">
        <f t="shared" si="97"/>
        <v>358</v>
      </c>
      <c r="R62" s="469">
        <f t="shared" si="5"/>
        <v>44.527363184079604</v>
      </c>
      <c r="S62" s="463">
        <f t="shared" si="98"/>
        <v>2489</v>
      </c>
      <c r="T62" s="167">
        <f t="shared" si="20"/>
        <v>34.903940541298553</v>
      </c>
      <c r="U62" s="146">
        <f t="shared" si="99"/>
        <v>4642</v>
      </c>
      <c r="V62" s="469">
        <f t="shared" si="6"/>
        <v>65.096059458701447</v>
      </c>
      <c r="W62" s="463">
        <f t="shared" si="100"/>
        <v>678</v>
      </c>
      <c r="X62" s="167">
        <f t="shared" si="101"/>
        <v>84.328358208955223</v>
      </c>
      <c r="Y62" s="463">
        <f t="shared" si="102"/>
        <v>126</v>
      </c>
      <c r="Z62" s="469">
        <f t="shared" si="103"/>
        <v>15.671641791044777</v>
      </c>
      <c r="AA62" s="463">
        <f t="shared" si="104"/>
        <v>464</v>
      </c>
      <c r="AB62" s="167">
        <f t="shared" si="7"/>
        <v>57.711442786069654</v>
      </c>
      <c r="AC62" s="146">
        <f t="shared" si="105"/>
        <v>340</v>
      </c>
      <c r="AD62" s="160">
        <f t="shared" si="8"/>
        <v>42.288557213930353</v>
      </c>
      <c r="AE62" s="146">
        <f t="shared" si="106"/>
        <v>0</v>
      </c>
      <c r="AF62" s="469">
        <f t="shared" si="9"/>
        <v>0</v>
      </c>
      <c r="AG62" s="471">
        <f t="shared" si="107"/>
        <v>7131</v>
      </c>
      <c r="AH62" s="471">
        <f t="shared" si="26"/>
        <v>804</v>
      </c>
      <c r="AK62" s="145">
        <v>318</v>
      </c>
      <c r="AL62" s="13">
        <v>1075</v>
      </c>
      <c r="AM62" s="13">
        <v>5087</v>
      </c>
      <c r="AN62" s="13">
        <v>4010</v>
      </c>
      <c r="AO62" s="13">
        <v>776</v>
      </c>
      <c r="AP62" s="145">
        <v>318</v>
      </c>
      <c r="AQ62" s="13">
        <v>5147</v>
      </c>
      <c r="AR62" s="13">
        <v>5801</v>
      </c>
      <c r="AS62" s="145">
        <v>318</v>
      </c>
      <c r="AT62" s="13">
        <v>3741</v>
      </c>
      <c r="AU62" s="13">
        <v>7207</v>
      </c>
      <c r="AV62" s="13"/>
      <c r="AW62" s="145">
        <v>318</v>
      </c>
      <c r="AX62" s="668">
        <v>20610</v>
      </c>
      <c r="AY62" s="668">
        <v>3518</v>
      </c>
      <c r="AZ62" s="145">
        <v>318</v>
      </c>
      <c r="BA62" s="13">
        <v>12122</v>
      </c>
      <c r="BB62" s="13">
        <v>12006</v>
      </c>
      <c r="BC62" s="145">
        <v>318</v>
      </c>
      <c r="BD62" s="13">
        <v>12773</v>
      </c>
      <c r="BE62" s="13">
        <v>11316</v>
      </c>
      <c r="BF62" s="13">
        <v>39</v>
      </c>
    </row>
    <row r="63" spans="1:58" s="134" customFormat="1">
      <c r="A63" s="59">
        <v>656</v>
      </c>
      <c r="B63" s="456" t="s">
        <v>389</v>
      </c>
      <c r="C63" s="457">
        <f t="shared" si="90"/>
        <v>339</v>
      </c>
      <c r="D63" s="167">
        <f t="shared" si="88"/>
        <v>5.2452421476094688</v>
      </c>
      <c r="E63" s="139">
        <f t="shared" si="91"/>
        <v>4251</v>
      </c>
      <c r="F63" s="167">
        <f t="shared" si="89"/>
        <v>65.774408169580695</v>
      </c>
      <c r="G63" s="139">
        <f t="shared" si="92"/>
        <v>1860</v>
      </c>
      <c r="H63" s="167">
        <f t="shared" si="86"/>
        <v>28.779204703697975</v>
      </c>
      <c r="I63" s="139">
        <f t="shared" si="93"/>
        <v>13</v>
      </c>
      <c r="J63" s="458">
        <f t="shared" si="87"/>
        <v>0.20114497911186754</v>
      </c>
      <c r="K63" s="463">
        <f t="shared" si="94"/>
        <v>3113</v>
      </c>
      <c r="L63" s="160">
        <f t="shared" si="27"/>
        <v>48.166486151941825</v>
      </c>
      <c r="M63" s="146">
        <f t="shared" si="95"/>
        <v>3350</v>
      </c>
      <c r="N63" s="464">
        <f t="shared" si="16"/>
        <v>51.833513848058175</v>
      </c>
      <c r="O63" s="463">
        <f t="shared" si="96"/>
        <v>2284</v>
      </c>
      <c r="P63" s="160">
        <f t="shared" si="4"/>
        <v>51.814882032667875</v>
      </c>
      <c r="Q63" s="146">
        <f t="shared" si="97"/>
        <v>2124</v>
      </c>
      <c r="R63" s="469">
        <f t="shared" si="5"/>
        <v>48.185117967332125</v>
      </c>
      <c r="S63" s="463">
        <f t="shared" si="98"/>
        <v>2721</v>
      </c>
      <c r="T63" s="167">
        <f t="shared" si="20"/>
        <v>42.101191397183968</v>
      </c>
      <c r="U63" s="146">
        <f t="shared" si="99"/>
        <v>3742</v>
      </c>
      <c r="V63" s="469">
        <f t="shared" si="6"/>
        <v>57.898808602816032</v>
      </c>
      <c r="W63" s="463">
        <f t="shared" si="100"/>
        <v>3430</v>
      </c>
      <c r="X63" s="167">
        <f t="shared" si="101"/>
        <v>77.813067150635206</v>
      </c>
      <c r="Y63" s="463">
        <f t="shared" si="102"/>
        <v>978</v>
      </c>
      <c r="Z63" s="469">
        <f t="shared" si="103"/>
        <v>22.186932849364791</v>
      </c>
      <c r="AA63" s="463">
        <f t="shared" si="104"/>
        <v>2283</v>
      </c>
      <c r="AB63" s="167">
        <f t="shared" si="7"/>
        <v>51.792196007259527</v>
      </c>
      <c r="AC63" s="146">
        <f t="shared" si="105"/>
        <v>2119</v>
      </c>
      <c r="AD63" s="160">
        <f t="shared" si="8"/>
        <v>48.07168784029038</v>
      </c>
      <c r="AE63" s="146">
        <f t="shared" si="106"/>
        <v>6</v>
      </c>
      <c r="AF63" s="469">
        <f t="shared" si="9"/>
        <v>0.13611615245009073</v>
      </c>
      <c r="AG63" s="471">
        <f t="shared" si="107"/>
        <v>6463</v>
      </c>
      <c r="AH63" s="471">
        <f t="shared" si="26"/>
        <v>4408</v>
      </c>
      <c r="AK63" s="145">
        <v>321</v>
      </c>
      <c r="AL63" s="13">
        <v>1030</v>
      </c>
      <c r="AM63" s="13">
        <v>636</v>
      </c>
      <c r="AN63" s="13">
        <v>1161</v>
      </c>
      <c r="AO63" s="13">
        <v>4</v>
      </c>
      <c r="AP63" s="145">
        <v>321</v>
      </c>
      <c r="AQ63" s="13">
        <v>1363</v>
      </c>
      <c r="AR63" s="13">
        <v>1468</v>
      </c>
      <c r="AS63" s="145">
        <v>321</v>
      </c>
      <c r="AT63" s="13">
        <v>2108</v>
      </c>
      <c r="AU63" s="13">
        <v>723</v>
      </c>
      <c r="AV63" s="13"/>
      <c r="AW63" s="145">
        <v>321</v>
      </c>
      <c r="AX63" s="668">
        <v>2215</v>
      </c>
      <c r="AY63" s="668">
        <v>329</v>
      </c>
      <c r="AZ63" s="145">
        <v>321</v>
      </c>
      <c r="BA63" s="13">
        <v>1253</v>
      </c>
      <c r="BB63" s="13">
        <v>1291</v>
      </c>
      <c r="BC63" s="145">
        <v>321</v>
      </c>
      <c r="BD63" s="13">
        <v>1313</v>
      </c>
      <c r="BE63" s="13">
        <v>1221</v>
      </c>
      <c r="BF63" s="13">
        <v>10</v>
      </c>
    </row>
    <row r="64" spans="1:58" s="134" customFormat="1">
      <c r="A64" s="59">
        <v>761</v>
      </c>
      <c r="B64" s="456" t="s">
        <v>388</v>
      </c>
      <c r="C64" s="457">
        <f t="shared" si="90"/>
        <v>421</v>
      </c>
      <c r="D64" s="167">
        <f t="shared" si="88"/>
        <v>5.5651024454725713</v>
      </c>
      <c r="E64" s="139">
        <f t="shared" si="91"/>
        <v>5502</v>
      </c>
      <c r="F64" s="167">
        <f t="shared" si="89"/>
        <v>72.729676140118968</v>
      </c>
      <c r="G64" s="139">
        <f t="shared" si="92"/>
        <v>1639</v>
      </c>
      <c r="H64" s="167">
        <f t="shared" si="86"/>
        <v>21.665565102445473</v>
      </c>
      <c r="I64" s="139">
        <f t="shared" si="93"/>
        <v>3</v>
      </c>
      <c r="J64" s="458">
        <f t="shared" si="87"/>
        <v>3.9656311962987439E-2</v>
      </c>
      <c r="K64" s="463">
        <f t="shared" si="94"/>
        <v>3796</v>
      </c>
      <c r="L64" s="160">
        <f t="shared" si="27"/>
        <v>50.178453403833444</v>
      </c>
      <c r="M64" s="146">
        <f t="shared" si="95"/>
        <v>3769</v>
      </c>
      <c r="N64" s="464">
        <f t="shared" si="16"/>
        <v>49.821546596166556</v>
      </c>
      <c r="O64" s="463">
        <f t="shared" si="96"/>
        <v>1463</v>
      </c>
      <c r="P64" s="160">
        <f t="shared" si="4"/>
        <v>53.238719068413388</v>
      </c>
      <c r="Q64" s="146">
        <f t="shared" si="97"/>
        <v>1285</v>
      </c>
      <c r="R64" s="469">
        <f t="shared" si="5"/>
        <v>46.761280931586604</v>
      </c>
      <c r="S64" s="463">
        <f t="shared" si="98"/>
        <v>3444</v>
      </c>
      <c r="T64" s="167">
        <f t="shared" si="20"/>
        <v>45.525446133509583</v>
      </c>
      <c r="U64" s="146">
        <f t="shared" si="99"/>
        <v>4121</v>
      </c>
      <c r="V64" s="469">
        <f t="shared" si="6"/>
        <v>54.474553866490417</v>
      </c>
      <c r="W64" s="463">
        <f t="shared" si="100"/>
        <v>2159</v>
      </c>
      <c r="X64" s="167">
        <f t="shared" si="101"/>
        <v>78.566229985443954</v>
      </c>
      <c r="Y64" s="463">
        <f t="shared" si="102"/>
        <v>589</v>
      </c>
      <c r="Z64" s="469">
        <f t="shared" si="103"/>
        <v>21.433770014556043</v>
      </c>
      <c r="AA64" s="463">
        <f t="shared" si="104"/>
        <v>1483</v>
      </c>
      <c r="AB64" s="167">
        <f t="shared" si="7"/>
        <v>53.966521106259101</v>
      </c>
      <c r="AC64" s="146">
        <f t="shared" si="105"/>
        <v>1261</v>
      </c>
      <c r="AD64" s="160">
        <f t="shared" si="8"/>
        <v>45.887918486171763</v>
      </c>
      <c r="AE64" s="146">
        <f t="shared" si="106"/>
        <v>4</v>
      </c>
      <c r="AF64" s="469">
        <f t="shared" si="9"/>
        <v>0.14556040756914121</v>
      </c>
      <c r="AG64" s="471">
        <f t="shared" si="107"/>
        <v>7565</v>
      </c>
      <c r="AH64" s="471">
        <f t="shared" si="26"/>
        <v>2748</v>
      </c>
      <c r="AK64" s="145">
        <v>347</v>
      </c>
      <c r="AL64" s="13">
        <v>333</v>
      </c>
      <c r="AM64" s="13">
        <v>2351</v>
      </c>
      <c r="AN64" s="13">
        <v>801</v>
      </c>
      <c r="AO64" s="13">
        <v>2</v>
      </c>
      <c r="AP64" s="145">
        <v>347</v>
      </c>
      <c r="AQ64" s="13">
        <v>1736</v>
      </c>
      <c r="AR64" s="13">
        <v>1751</v>
      </c>
      <c r="AS64" s="145">
        <v>347</v>
      </c>
      <c r="AT64" s="13">
        <v>1679</v>
      </c>
      <c r="AU64" s="13">
        <v>1808</v>
      </c>
      <c r="AV64" s="13"/>
      <c r="AW64" s="145">
        <v>347</v>
      </c>
      <c r="AX64" s="668">
        <v>674</v>
      </c>
      <c r="AY64" s="668">
        <v>213</v>
      </c>
      <c r="AZ64" s="145">
        <v>347</v>
      </c>
      <c r="BA64" s="13">
        <v>513</v>
      </c>
      <c r="BB64" s="13">
        <v>374</v>
      </c>
      <c r="BC64" s="145">
        <v>347</v>
      </c>
      <c r="BD64" s="13">
        <v>492</v>
      </c>
      <c r="BE64" s="13">
        <v>394</v>
      </c>
      <c r="BF64" s="13">
        <v>1</v>
      </c>
    </row>
    <row r="65" spans="1:58" s="134" customFormat="1">
      <c r="A65" s="59">
        <v>842</v>
      </c>
      <c r="B65" s="479" t="s">
        <v>387</v>
      </c>
      <c r="C65" s="480">
        <f t="shared" si="90"/>
        <v>3452</v>
      </c>
      <c r="D65" s="481">
        <f t="shared" si="88"/>
        <v>61.35798080341273</v>
      </c>
      <c r="E65" s="482">
        <f t="shared" si="91"/>
        <v>1815</v>
      </c>
      <c r="F65" s="481">
        <f t="shared" si="89"/>
        <v>32.26093138997512</v>
      </c>
      <c r="G65" s="482">
        <f t="shared" si="92"/>
        <v>343</v>
      </c>
      <c r="H65" s="481">
        <f t="shared" si="86"/>
        <v>6.0966939210806963</v>
      </c>
      <c r="I65" s="482">
        <f t="shared" si="93"/>
        <v>16</v>
      </c>
      <c r="J65" s="483">
        <f t="shared" si="87"/>
        <v>0.28439388553146105</v>
      </c>
      <c r="K65" s="484">
        <f t="shared" si="94"/>
        <v>2904</v>
      </c>
      <c r="L65" s="485">
        <f t="shared" si="27"/>
        <v>51.617490223960182</v>
      </c>
      <c r="M65" s="486">
        <f t="shared" si="95"/>
        <v>2722</v>
      </c>
      <c r="N65" s="487">
        <f t="shared" si="16"/>
        <v>48.382509776039818</v>
      </c>
      <c r="O65" s="484">
        <f t="shared" si="96"/>
        <v>287</v>
      </c>
      <c r="P65" s="485">
        <f t="shared" si="4"/>
        <v>51.805054151624553</v>
      </c>
      <c r="Q65" s="486">
        <f t="shared" si="97"/>
        <v>267</v>
      </c>
      <c r="R65" s="488">
        <f t="shared" si="5"/>
        <v>48.194945848375454</v>
      </c>
      <c r="S65" s="484">
        <f t="shared" si="98"/>
        <v>1458</v>
      </c>
      <c r="T65" s="481">
        <f t="shared" si="20"/>
        <v>25.915392819054389</v>
      </c>
      <c r="U65" s="486">
        <f t="shared" si="99"/>
        <v>4168</v>
      </c>
      <c r="V65" s="488">
        <f t="shared" si="6"/>
        <v>74.084607180945611</v>
      </c>
      <c r="W65" s="463">
        <f t="shared" si="100"/>
        <v>344</v>
      </c>
      <c r="X65" s="167">
        <f t="shared" si="101"/>
        <v>62.093862815884485</v>
      </c>
      <c r="Y65" s="463">
        <f t="shared" si="102"/>
        <v>210</v>
      </c>
      <c r="Z65" s="469">
        <f t="shared" si="103"/>
        <v>37.906137184115522</v>
      </c>
      <c r="AA65" s="484">
        <f t="shared" si="104"/>
        <v>310</v>
      </c>
      <c r="AB65" s="481">
        <f t="shared" si="7"/>
        <v>55.95667870036101</v>
      </c>
      <c r="AC65" s="486">
        <f t="shared" si="105"/>
        <v>244</v>
      </c>
      <c r="AD65" s="485">
        <f t="shared" si="8"/>
        <v>44.04332129963899</v>
      </c>
      <c r="AE65" s="486">
        <f t="shared" si="106"/>
        <v>0</v>
      </c>
      <c r="AF65" s="488">
        <f t="shared" si="9"/>
        <v>0</v>
      </c>
      <c r="AG65" s="489">
        <f t="shared" si="107"/>
        <v>5626</v>
      </c>
      <c r="AH65" s="489">
        <f t="shared" si="26"/>
        <v>554</v>
      </c>
      <c r="AK65" s="145">
        <v>353</v>
      </c>
      <c r="AL65" s="13">
        <v>372</v>
      </c>
      <c r="AM65" s="13">
        <v>1221</v>
      </c>
      <c r="AN65" s="13">
        <v>1174</v>
      </c>
      <c r="AO65" s="13">
        <v>11</v>
      </c>
      <c r="AP65" s="145">
        <v>353</v>
      </c>
      <c r="AQ65" s="13">
        <v>1322</v>
      </c>
      <c r="AR65" s="13">
        <v>1456</v>
      </c>
      <c r="AS65" s="145">
        <v>353</v>
      </c>
      <c r="AT65" s="13">
        <v>1556</v>
      </c>
      <c r="AU65" s="13">
        <v>1222</v>
      </c>
      <c r="AV65" s="13"/>
      <c r="AW65" s="145">
        <v>353</v>
      </c>
      <c r="AX65" s="668">
        <v>847</v>
      </c>
      <c r="AY65" s="668">
        <v>181</v>
      </c>
      <c r="AZ65" s="145">
        <v>353</v>
      </c>
      <c r="BA65" s="13">
        <v>547</v>
      </c>
      <c r="BB65" s="13">
        <v>481</v>
      </c>
      <c r="BC65" s="145">
        <v>353</v>
      </c>
      <c r="BD65" s="13">
        <v>557</v>
      </c>
      <c r="BE65" s="13">
        <v>471</v>
      </c>
      <c r="BF65" s="13"/>
    </row>
    <row r="66" spans="1:58" s="134" customFormat="1" ht="16.5" customHeight="1">
      <c r="A66" s="478"/>
      <c r="B66" s="516" t="s">
        <v>126</v>
      </c>
      <c r="C66" s="518">
        <f>SUM(C67:C83)</f>
        <v>21505</v>
      </c>
      <c r="D66" s="502">
        <f t="shared" si="88"/>
        <v>15.544809240866837</v>
      </c>
      <c r="E66" s="501">
        <f>SUM(E67:E83)</f>
        <v>82507</v>
      </c>
      <c r="F66" s="502">
        <f t="shared" si="89"/>
        <v>59.639877983548018</v>
      </c>
      <c r="G66" s="501">
        <f>SUM(G67:G83)</f>
        <v>33838</v>
      </c>
      <c r="H66" s="502">
        <f t="shared" si="86"/>
        <v>24.459672406066126</v>
      </c>
      <c r="I66" s="501">
        <f>SUM(I67:I83)</f>
        <v>492</v>
      </c>
      <c r="J66" s="519">
        <f t="shared" si="87"/>
        <v>0.35564036951901806</v>
      </c>
      <c r="K66" s="518">
        <f>SUM(K67:K83)</f>
        <v>68483</v>
      </c>
      <c r="L66" s="503">
        <f t="shared" si="27"/>
        <v>49.502681759696983</v>
      </c>
      <c r="M66" s="501">
        <f>SUM(M67:M83)</f>
        <v>69859</v>
      </c>
      <c r="N66" s="522">
        <f t="shared" si="16"/>
        <v>50.497318240303017</v>
      </c>
      <c r="O66" s="518">
        <f>SUM(O67:O83)</f>
        <v>42538</v>
      </c>
      <c r="P66" s="503">
        <f t="shared" si="4"/>
        <v>51.963059783538142</v>
      </c>
      <c r="Q66" s="501">
        <f>SUM(Q67:Q83)</f>
        <v>39324</v>
      </c>
      <c r="R66" s="524">
        <f t="shared" si="5"/>
        <v>48.036940216461851</v>
      </c>
      <c r="S66" s="518">
        <f>SUM(S67:S83)</f>
        <v>56121</v>
      </c>
      <c r="T66" s="502">
        <f t="shared" si="20"/>
        <v>40.566856052391898</v>
      </c>
      <c r="U66" s="501">
        <f>SUM(U67:U83)</f>
        <v>82221</v>
      </c>
      <c r="V66" s="524">
        <f t="shared" si="6"/>
        <v>59.433143947608102</v>
      </c>
      <c r="W66" s="518">
        <f>SUM(W67:W83)</f>
        <v>70883</v>
      </c>
      <c r="X66" s="502">
        <f>(W66/AH66)*100</f>
        <v>86.588404876499467</v>
      </c>
      <c r="Y66" s="501">
        <f>SUM(Y67:Y83)</f>
        <v>10979</v>
      </c>
      <c r="Z66" s="524">
        <f>(Y66/AH66)*100</f>
        <v>13.411595123500526</v>
      </c>
      <c r="AA66" s="518">
        <f>SUM(AA67:AA83)</f>
        <v>40414</v>
      </c>
      <c r="AB66" s="502">
        <f t="shared" si="7"/>
        <v>49.368449341574845</v>
      </c>
      <c r="AC66" s="501">
        <f>SUM(AC67:AC83)</f>
        <v>41382</v>
      </c>
      <c r="AD66" s="503">
        <f t="shared" si="8"/>
        <v>50.550927170115557</v>
      </c>
      <c r="AE66" s="501">
        <f>SUM(AE67:AE83)</f>
        <v>66</v>
      </c>
      <c r="AF66" s="524">
        <f t="shared" si="9"/>
        <v>8.0623488309594191E-2</v>
      </c>
      <c r="AG66" s="527">
        <f>SUM(AG67:AG83)</f>
        <v>138342</v>
      </c>
      <c r="AH66" s="527">
        <f t="shared" si="26"/>
        <v>81862</v>
      </c>
      <c r="AK66" s="145">
        <v>360</v>
      </c>
      <c r="AL66" s="13">
        <v>5772</v>
      </c>
      <c r="AM66" s="13">
        <v>16694</v>
      </c>
      <c r="AN66" s="13">
        <v>15181</v>
      </c>
      <c r="AO66" s="13">
        <v>2320</v>
      </c>
      <c r="AP66" s="145">
        <v>360</v>
      </c>
      <c r="AQ66" s="13">
        <v>18109</v>
      </c>
      <c r="AR66" s="13">
        <v>21858</v>
      </c>
      <c r="AS66" s="145">
        <v>360</v>
      </c>
      <c r="AT66" s="13">
        <v>38324</v>
      </c>
      <c r="AU66" s="13">
        <v>1643</v>
      </c>
      <c r="AV66" s="13"/>
      <c r="AW66" s="145">
        <v>360</v>
      </c>
      <c r="AX66" s="668">
        <v>264994</v>
      </c>
      <c r="AY66" s="668">
        <v>1972</v>
      </c>
      <c r="AZ66" s="145">
        <v>360</v>
      </c>
      <c r="BA66" s="13">
        <v>127465</v>
      </c>
      <c r="BB66" s="13">
        <v>139501</v>
      </c>
      <c r="BC66" s="145">
        <v>360</v>
      </c>
      <c r="BD66" s="13">
        <v>148648</v>
      </c>
      <c r="BE66" s="13">
        <v>117640</v>
      </c>
      <c r="BF66" s="13">
        <v>678</v>
      </c>
    </row>
    <row r="67" spans="1:58" s="134" customFormat="1">
      <c r="A67" s="59">
        <v>38</v>
      </c>
      <c r="B67" s="490" t="s">
        <v>423</v>
      </c>
      <c r="C67" s="491">
        <f t="shared" ref="C67:C83" si="108">VLOOKUP(A67,$AK$8:$AL$132,2,0)</f>
        <v>2056</v>
      </c>
      <c r="D67" s="492">
        <f t="shared" si="88"/>
        <v>23.47567937885362</v>
      </c>
      <c r="E67" s="493">
        <f t="shared" ref="E67:E83" si="109">VLOOKUP(A67,$AK$8:$AM$132,3,0)</f>
        <v>4444</v>
      </c>
      <c r="F67" s="492">
        <f t="shared" si="89"/>
        <v>50.742178579584383</v>
      </c>
      <c r="G67" s="493">
        <f t="shared" ref="G67:G83" si="110">VLOOKUP(A67,$AK$8:$AN$132,4,0)</f>
        <v>2153</v>
      </c>
      <c r="H67" s="492">
        <f t="shared" si="86"/>
        <v>24.583238182233387</v>
      </c>
      <c r="I67" s="493">
        <f t="shared" ref="I67:I83" si="111">VLOOKUP(A67,$AK$8:$AO$132,5,0)</f>
        <v>105</v>
      </c>
      <c r="J67" s="494">
        <f t="shared" si="87"/>
        <v>1.1989038593286139</v>
      </c>
      <c r="K67" s="495">
        <f t="shared" ref="K67:K83" si="112">VLOOKUP(A67,$AP$8:$AR$132,2,0)</f>
        <v>4346</v>
      </c>
      <c r="L67" s="496">
        <f t="shared" si="27"/>
        <v>49.623201644211008</v>
      </c>
      <c r="M67" s="497">
        <f t="shared" ref="M67:M83" si="113">VLOOKUP(A67,$AP$8:$AR$132,3,0)</f>
        <v>4412</v>
      </c>
      <c r="N67" s="498">
        <f t="shared" si="16"/>
        <v>50.376798355788985</v>
      </c>
      <c r="O67" s="495">
        <f t="shared" ref="O67:O83" si="114">VLOOKUP(A67,$AZ$8:$BB$132,2,0)</f>
        <v>632</v>
      </c>
      <c r="P67" s="496">
        <f t="shared" si="4"/>
        <v>59.010270774976661</v>
      </c>
      <c r="Q67" s="497">
        <f t="shared" ref="Q67:Q83" si="115">VLOOKUP(A67,$AZ$8:$BB$132,3,0)</f>
        <v>439</v>
      </c>
      <c r="R67" s="499">
        <f t="shared" si="5"/>
        <v>40.989729225023339</v>
      </c>
      <c r="S67" s="495">
        <f t="shared" ref="S67:S83" si="116">VLOOKUP(A67,$AS$8:$AU$132,2,0)</f>
        <v>1457</v>
      </c>
      <c r="T67" s="492">
        <f t="shared" si="20"/>
        <v>16.636218314683717</v>
      </c>
      <c r="U67" s="497">
        <f t="shared" ref="U67:U83" si="117">VLOOKUP(A67,$AS$8:$AU$132,3,0)</f>
        <v>7301</v>
      </c>
      <c r="V67" s="499">
        <f t="shared" si="6"/>
        <v>83.363781685316283</v>
      </c>
      <c r="W67" s="463">
        <f t="shared" ref="W67:W83" si="118">VLOOKUP(A67,$AW$8:$AY$132,2,0)</f>
        <v>672</v>
      </c>
      <c r="X67" s="167">
        <f t="shared" ref="X67:X83" si="119">(W67/AH67)*100</f>
        <v>62.745098039215684</v>
      </c>
      <c r="Y67" s="463">
        <f t="shared" ref="Y67:Y83" si="120">VLOOKUP(A67,$AW$8:$AY$132,3,0)</f>
        <v>399</v>
      </c>
      <c r="Z67" s="469">
        <f t="shared" ref="Z67:Z83" si="121">(Y67/AH67)*100</f>
        <v>37.254901960784316</v>
      </c>
      <c r="AA67" s="495">
        <f t="shared" ref="AA67:AA83" si="122">VLOOKUP(A67,$BC$8:$BF$132,2,0)</f>
        <v>667</v>
      </c>
      <c r="AB67" s="492">
        <f t="shared" si="7"/>
        <v>62.278244631185807</v>
      </c>
      <c r="AC67" s="497">
        <f t="shared" ref="AC67:AC83" si="123">VLOOKUP(A67,$BC$8:$BF$132,3,0)</f>
        <v>404</v>
      </c>
      <c r="AD67" s="496">
        <f t="shared" si="8"/>
        <v>37.721755368814193</v>
      </c>
      <c r="AE67" s="497">
        <f t="shared" ref="AE67:AE83" si="124">VLOOKUP(A67,$BC$8:$BF$132,4,0)</f>
        <v>0</v>
      </c>
      <c r="AF67" s="499">
        <f t="shared" si="9"/>
        <v>0</v>
      </c>
      <c r="AG67" s="500">
        <f t="shared" ref="AG67:AG83" si="125">(S67+U67)</f>
        <v>8758</v>
      </c>
      <c r="AH67" s="500">
        <f t="shared" si="26"/>
        <v>1071</v>
      </c>
      <c r="AK67" s="145">
        <v>361</v>
      </c>
      <c r="AL67" s="13">
        <v>3748</v>
      </c>
      <c r="AM67" s="13">
        <v>14319</v>
      </c>
      <c r="AN67" s="13">
        <v>1021</v>
      </c>
      <c r="AO67" s="13">
        <v>7</v>
      </c>
      <c r="AP67" s="145">
        <v>361</v>
      </c>
      <c r="AQ67" s="13">
        <v>9900</v>
      </c>
      <c r="AR67" s="13">
        <v>9195</v>
      </c>
      <c r="AS67" s="145">
        <v>361</v>
      </c>
      <c r="AT67" s="13">
        <v>4724</v>
      </c>
      <c r="AU67" s="13">
        <v>14371</v>
      </c>
      <c r="AV67" s="13"/>
      <c r="AW67" s="145">
        <v>361</v>
      </c>
      <c r="AX67" s="668">
        <v>2067</v>
      </c>
      <c r="AY67" s="668">
        <v>412</v>
      </c>
      <c r="AZ67" s="145">
        <v>361</v>
      </c>
      <c r="BA67" s="13">
        <v>1450</v>
      </c>
      <c r="BB67" s="13">
        <v>1029</v>
      </c>
      <c r="BC67" s="145">
        <v>361</v>
      </c>
      <c r="BD67" s="13">
        <v>1635</v>
      </c>
      <c r="BE67" s="13">
        <v>844</v>
      </c>
      <c r="BF67" s="13"/>
    </row>
    <row r="68" spans="1:58" s="134" customFormat="1">
      <c r="A68" s="59">
        <v>86</v>
      </c>
      <c r="B68" s="456" t="s">
        <v>422</v>
      </c>
      <c r="C68" s="457">
        <f t="shared" si="108"/>
        <v>180</v>
      </c>
      <c r="D68" s="167">
        <f t="shared" si="88"/>
        <v>6.1037639877924725</v>
      </c>
      <c r="E68" s="139">
        <f t="shared" si="109"/>
        <v>1387</v>
      </c>
      <c r="F68" s="167">
        <f t="shared" si="89"/>
        <v>47.032892505934214</v>
      </c>
      <c r="G68" s="139">
        <f t="shared" si="110"/>
        <v>1381</v>
      </c>
      <c r="H68" s="167">
        <f t="shared" si="86"/>
        <v>46.829433706341135</v>
      </c>
      <c r="I68" s="139">
        <f t="shared" si="111"/>
        <v>1</v>
      </c>
      <c r="J68" s="458">
        <f t="shared" si="87"/>
        <v>3.39097999321804E-2</v>
      </c>
      <c r="K68" s="463">
        <f t="shared" si="112"/>
        <v>1458</v>
      </c>
      <c r="L68" s="160">
        <f t="shared" si="27"/>
        <v>49.440488301119025</v>
      </c>
      <c r="M68" s="146">
        <f t="shared" si="113"/>
        <v>1491</v>
      </c>
      <c r="N68" s="464">
        <f t="shared" si="16"/>
        <v>50.559511698880975</v>
      </c>
      <c r="O68" s="463">
        <f t="shared" si="114"/>
        <v>524</v>
      </c>
      <c r="P68" s="160">
        <f t="shared" si="4"/>
        <v>49.952335557673976</v>
      </c>
      <c r="Q68" s="146">
        <f t="shared" si="115"/>
        <v>525</v>
      </c>
      <c r="R68" s="469">
        <f t="shared" si="5"/>
        <v>50.047664442326024</v>
      </c>
      <c r="S68" s="463">
        <f t="shared" si="116"/>
        <v>831</v>
      </c>
      <c r="T68" s="167">
        <f t="shared" si="20"/>
        <v>28.179043743641913</v>
      </c>
      <c r="U68" s="146">
        <f t="shared" si="117"/>
        <v>2118</v>
      </c>
      <c r="V68" s="469">
        <f t="shared" si="6"/>
        <v>71.820956256358087</v>
      </c>
      <c r="W68" s="463">
        <f t="shared" si="118"/>
        <v>727</v>
      </c>
      <c r="X68" s="167">
        <f t="shared" si="119"/>
        <v>69.304099142040045</v>
      </c>
      <c r="Y68" s="463">
        <f t="shared" si="120"/>
        <v>322</v>
      </c>
      <c r="Z68" s="469">
        <f t="shared" si="121"/>
        <v>30.695900857959963</v>
      </c>
      <c r="AA68" s="463">
        <f t="shared" si="122"/>
        <v>495</v>
      </c>
      <c r="AB68" s="167">
        <f t="shared" si="7"/>
        <v>47.187797902764537</v>
      </c>
      <c r="AC68" s="146">
        <f t="shared" si="123"/>
        <v>553</v>
      </c>
      <c r="AD68" s="160">
        <f t="shared" si="8"/>
        <v>52.716873212583415</v>
      </c>
      <c r="AE68" s="146">
        <f t="shared" si="124"/>
        <v>1</v>
      </c>
      <c r="AF68" s="469">
        <f t="shared" si="9"/>
        <v>9.532888465204957E-2</v>
      </c>
      <c r="AG68" s="471">
        <f t="shared" si="125"/>
        <v>2949</v>
      </c>
      <c r="AH68" s="471">
        <f t="shared" si="26"/>
        <v>1049</v>
      </c>
      <c r="AK68" s="145">
        <v>364</v>
      </c>
      <c r="AL68" s="13">
        <v>2214</v>
      </c>
      <c r="AM68" s="13">
        <v>3991</v>
      </c>
      <c r="AN68" s="13">
        <v>3378</v>
      </c>
      <c r="AO68" s="13">
        <v>47</v>
      </c>
      <c r="AP68" s="145">
        <v>364</v>
      </c>
      <c r="AQ68" s="13">
        <v>4890</v>
      </c>
      <c r="AR68" s="13">
        <v>4740</v>
      </c>
      <c r="AS68" s="145">
        <v>364</v>
      </c>
      <c r="AT68" s="13">
        <v>3815</v>
      </c>
      <c r="AU68" s="13">
        <v>5815</v>
      </c>
      <c r="AV68" s="13"/>
      <c r="AW68" s="145">
        <v>364</v>
      </c>
      <c r="AX68" s="668">
        <v>2959</v>
      </c>
      <c r="AY68" s="668">
        <v>389</v>
      </c>
      <c r="AZ68" s="145">
        <v>364</v>
      </c>
      <c r="BA68" s="13">
        <v>1659</v>
      </c>
      <c r="BB68" s="13">
        <v>1689</v>
      </c>
      <c r="BC68" s="145">
        <v>364</v>
      </c>
      <c r="BD68" s="13">
        <v>1730</v>
      </c>
      <c r="BE68" s="13">
        <v>1616</v>
      </c>
      <c r="BF68" s="13">
        <v>2</v>
      </c>
    </row>
    <row r="69" spans="1:58" s="134" customFormat="1">
      <c r="A69" s="59">
        <v>107</v>
      </c>
      <c r="B69" s="456" t="s">
        <v>421</v>
      </c>
      <c r="C69" s="457">
        <f t="shared" si="108"/>
        <v>1920</v>
      </c>
      <c r="D69" s="167">
        <f t="shared" si="88"/>
        <v>32.112393376818865</v>
      </c>
      <c r="E69" s="139">
        <f t="shared" si="109"/>
        <v>3373</v>
      </c>
      <c r="F69" s="167">
        <f t="shared" si="89"/>
        <v>56.414116072921892</v>
      </c>
      <c r="G69" s="139">
        <f t="shared" si="110"/>
        <v>682</v>
      </c>
      <c r="H69" s="167">
        <f t="shared" si="86"/>
        <v>11.406589730724201</v>
      </c>
      <c r="I69" s="139">
        <f t="shared" si="111"/>
        <v>4</v>
      </c>
      <c r="J69" s="458">
        <f t="shared" si="87"/>
        <v>6.6900819535039305E-2</v>
      </c>
      <c r="K69" s="463">
        <f t="shared" si="112"/>
        <v>3187</v>
      </c>
      <c r="L69" s="160">
        <f t="shared" si="27"/>
        <v>53.303227964542565</v>
      </c>
      <c r="M69" s="146">
        <f t="shared" si="113"/>
        <v>2792</v>
      </c>
      <c r="N69" s="464">
        <f t="shared" si="16"/>
        <v>46.696772035457435</v>
      </c>
      <c r="O69" s="463">
        <f t="shared" si="114"/>
        <v>442</v>
      </c>
      <c r="P69" s="160">
        <f t="shared" si="4"/>
        <v>54.299754299754298</v>
      </c>
      <c r="Q69" s="146">
        <f t="shared" si="115"/>
        <v>372</v>
      </c>
      <c r="R69" s="469">
        <f t="shared" si="5"/>
        <v>45.700245700245702</v>
      </c>
      <c r="S69" s="463">
        <f t="shared" si="116"/>
        <v>1901</v>
      </c>
      <c r="T69" s="167">
        <f t="shared" si="20"/>
        <v>31.794614484027427</v>
      </c>
      <c r="U69" s="146">
        <f t="shared" si="117"/>
        <v>4078</v>
      </c>
      <c r="V69" s="469">
        <f t="shared" si="6"/>
        <v>68.205385515972566</v>
      </c>
      <c r="W69" s="463">
        <f t="shared" si="118"/>
        <v>597</v>
      </c>
      <c r="X69" s="167">
        <f t="shared" si="119"/>
        <v>73.341523341523342</v>
      </c>
      <c r="Y69" s="463">
        <f t="shared" si="120"/>
        <v>217</v>
      </c>
      <c r="Z69" s="469">
        <f t="shared" si="121"/>
        <v>26.658476658476658</v>
      </c>
      <c r="AA69" s="463">
        <f t="shared" si="122"/>
        <v>507</v>
      </c>
      <c r="AB69" s="167">
        <f t="shared" si="7"/>
        <v>62.285012285012286</v>
      </c>
      <c r="AC69" s="146">
        <f t="shared" si="123"/>
        <v>306</v>
      </c>
      <c r="AD69" s="160">
        <f t="shared" si="8"/>
        <v>37.59213759213759</v>
      </c>
      <c r="AE69" s="146">
        <f t="shared" si="124"/>
        <v>1</v>
      </c>
      <c r="AF69" s="469">
        <f t="shared" si="9"/>
        <v>0.12285012285012285</v>
      </c>
      <c r="AG69" s="471">
        <f t="shared" si="125"/>
        <v>5979</v>
      </c>
      <c r="AH69" s="471">
        <f t="shared" si="26"/>
        <v>814</v>
      </c>
      <c r="AK69" s="145">
        <v>368</v>
      </c>
      <c r="AL69" s="13">
        <v>432</v>
      </c>
      <c r="AM69" s="13">
        <v>2463</v>
      </c>
      <c r="AN69" s="13">
        <v>3633</v>
      </c>
      <c r="AO69" s="13">
        <v>74</v>
      </c>
      <c r="AP69" s="145">
        <v>368</v>
      </c>
      <c r="AQ69" s="13">
        <v>3069</v>
      </c>
      <c r="AR69" s="13">
        <v>3533</v>
      </c>
      <c r="AS69" s="145">
        <v>368</v>
      </c>
      <c r="AT69" s="13">
        <v>2951</v>
      </c>
      <c r="AU69" s="13">
        <v>3651</v>
      </c>
      <c r="AV69" s="13"/>
      <c r="AW69" s="145">
        <v>368</v>
      </c>
      <c r="AX69" s="668">
        <v>2896</v>
      </c>
      <c r="AY69" s="668">
        <v>771</v>
      </c>
      <c r="AZ69" s="145">
        <v>368</v>
      </c>
      <c r="BA69" s="13">
        <v>1987</v>
      </c>
      <c r="BB69" s="13">
        <v>1680</v>
      </c>
      <c r="BC69" s="145">
        <v>368</v>
      </c>
      <c r="BD69" s="13">
        <v>1993</v>
      </c>
      <c r="BE69" s="13">
        <v>1672</v>
      </c>
      <c r="BF69" s="13">
        <v>2</v>
      </c>
    </row>
    <row r="70" spans="1:58" s="134" customFormat="1">
      <c r="A70" s="59">
        <v>134</v>
      </c>
      <c r="B70" s="456" t="s">
        <v>420</v>
      </c>
      <c r="C70" s="457">
        <f t="shared" si="108"/>
        <v>464</v>
      </c>
      <c r="D70" s="167">
        <f t="shared" si="88"/>
        <v>7.5533127136578209</v>
      </c>
      <c r="E70" s="139">
        <f t="shared" si="109"/>
        <v>5021</v>
      </c>
      <c r="F70" s="167">
        <f t="shared" si="89"/>
        <v>81.735308481198103</v>
      </c>
      <c r="G70" s="139">
        <f t="shared" si="110"/>
        <v>657</v>
      </c>
      <c r="H70" s="167">
        <f t="shared" si="86"/>
        <v>10.695100113950838</v>
      </c>
      <c r="I70" s="139">
        <f t="shared" si="111"/>
        <v>1</v>
      </c>
      <c r="J70" s="458">
        <f t="shared" si="87"/>
        <v>1.6278691193228063E-2</v>
      </c>
      <c r="K70" s="463">
        <f t="shared" si="112"/>
        <v>3192</v>
      </c>
      <c r="L70" s="160">
        <f t="shared" si="27"/>
        <v>51.96158228878398</v>
      </c>
      <c r="M70" s="146">
        <f t="shared" si="113"/>
        <v>2951</v>
      </c>
      <c r="N70" s="464">
        <f t="shared" si="16"/>
        <v>48.03841771121602</v>
      </c>
      <c r="O70" s="463">
        <f t="shared" si="114"/>
        <v>319</v>
      </c>
      <c r="P70" s="160">
        <f t="shared" si="4"/>
        <v>52.64026402640264</v>
      </c>
      <c r="Q70" s="146">
        <f t="shared" si="115"/>
        <v>287</v>
      </c>
      <c r="R70" s="469">
        <f t="shared" si="5"/>
        <v>47.35973597359736</v>
      </c>
      <c r="S70" s="463">
        <f t="shared" si="116"/>
        <v>1555</v>
      </c>
      <c r="T70" s="167">
        <f t="shared" si="20"/>
        <v>25.313364805469639</v>
      </c>
      <c r="U70" s="146">
        <f t="shared" si="117"/>
        <v>4588</v>
      </c>
      <c r="V70" s="469">
        <f t="shared" si="6"/>
        <v>74.686635194530353</v>
      </c>
      <c r="W70" s="463">
        <f t="shared" si="118"/>
        <v>533</v>
      </c>
      <c r="X70" s="167">
        <f t="shared" si="119"/>
        <v>87.953795379537951</v>
      </c>
      <c r="Y70" s="463">
        <f t="shared" si="120"/>
        <v>73</v>
      </c>
      <c r="Z70" s="469">
        <f t="shared" si="121"/>
        <v>12.046204620462046</v>
      </c>
      <c r="AA70" s="463">
        <f t="shared" si="122"/>
        <v>344</v>
      </c>
      <c r="AB70" s="167">
        <f t="shared" si="7"/>
        <v>56.765676567656762</v>
      </c>
      <c r="AC70" s="146">
        <f t="shared" si="123"/>
        <v>262</v>
      </c>
      <c r="AD70" s="160">
        <f t="shared" si="8"/>
        <v>43.234323432343238</v>
      </c>
      <c r="AE70" s="146">
        <f t="shared" si="124"/>
        <v>0</v>
      </c>
      <c r="AF70" s="469">
        <f t="shared" si="9"/>
        <v>0</v>
      </c>
      <c r="AG70" s="471">
        <f t="shared" si="125"/>
        <v>6143</v>
      </c>
      <c r="AH70" s="471">
        <f t="shared" si="26"/>
        <v>606</v>
      </c>
      <c r="AK70" s="145">
        <v>376</v>
      </c>
      <c r="AL70" s="13">
        <v>1687</v>
      </c>
      <c r="AM70" s="13">
        <v>4966</v>
      </c>
      <c r="AN70" s="13">
        <v>3568</v>
      </c>
      <c r="AO70" s="13">
        <v>403</v>
      </c>
      <c r="AP70" s="145">
        <v>376</v>
      </c>
      <c r="AQ70" s="13">
        <v>5055</v>
      </c>
      <c r="AR70" s="13">
        <v>5569</v>
      </c>
      <c r="AS70" s="145">
        <v>376</v>
      </c>
      <c r="AT70" s="13">
        <v>8021</v>
      </c>
      <c r="AU70" s="13">
        <v>2603</v>
      </c>
      <c r="AV70" s="13"/>
      <c r="AW70" s="145">
        <v>376</v>
      </c>
      <c r="AX70" s="668">
        <v>52991</v>
      </c>
      <c r="AY70" s="668">
        <v>2506</v>
      </c>
      <c r="AZ70" s="145">
        <v>376</v>
      </c>
      <c r="BA70" s="13">
        <v>27409</v>
      </c>
      <c r="BB70" s="13">
        <v>28088</v>
      </c>
      <c r="BC70" s="145">
        <v>376</v>
      </c>
      <c r="BD70" s="13">
        <v>30038</v>
      </c>
      <c r="BE70" s="13">
        <v>25320</v>
      </c>
      <c r="BF70" s="13">
        <v>139</v>
      </c>
    </row>
    <row r="71" spans="1:58" s="134" customFormat="1">
      <c r="A71" s="59">
        <v>150</v>
      </c>
      <c r="B71" s="456" t="s">
        <v>419</v>
      </c>
      <c r="C71" s="457">
        <f t="shared" si="108"/>
        <v>130</v>
      </c>
      <c r="D71" s="167">
        <f t="shared" si="88"/>
        <v>8.1097941359950099</v>
      </c>
      <c r="E71" s="139">
        <f t="shared" si="109"/>
        <v>852</v>
      </c>
      <c r="F71" s="167">
        <f t="shared" si="89"/>
        <v>53.150343106674981</v>
      </c>
      <c r="G71" s="139">
        <f t="shared" si="110"/>
        <v>620</v>
      </c>
      <c r="H71" s="167">
        <f t="shared" si="86"/>
        <v>38.677479725514658</v>
      </c>
      <c r="I71" s="139">
        <f t="shared" si="111"/>
        <v>1</v>
      </c>
      <c r="J71" s="458">
        <f t="shared" si="87"/>
        <v>6.2383031815346227E-2</v>
      </c>
      <c r="K71" s="463">
        <f t="shared" si="112"/>
        <v>752</v>
      </c>
      <c r="L71" s="160">
        <f t="shared" si="27"/>
        <v>46.912039925140363</v>
      </c>
      <c r="M71" s="146">
        <f t="shared" si="113"/>
        <v>851</v>
      </c>
      <c r="N71" s="464">
        <f t="shared" si="16"/>
        <v>53.087960074859645</v>
      </c>
      <c r="O71" s="463">
        <f t="shared" si="114"/>
        <v>590</v>
      </c>
      <c r="P71" s="160">
        <f t="shared" si="4"/>
        <v>52.07413945278023</v>
      </c>
      <c r="Q71" s="146">
        <f t="shared" si="115"/>
        <v>543</v>
      </c>
      <c r="R71" s="469">
        <f t="shared" si="5"/>
        <v>47.92586054721977</v>
      </c>
      <c r="S71" s="463">
        <f t="shared" si="116"/>
        <v>1173</v>
      </c>
      <c r="T71" s="167">
        <f t="shared" si="20"/>
        <v>73.175296319401113</v>
      </c>
      <c r="U71" s="146">
        <f t="shared" si="117"/>
        <v>430</v>
      </c>
      <c r="V71" s="469">
        <f t="shared" si="6"/>
        <v>26.824703680598876</v>
      </c>
      <c r="W71" s="463">
        <f t="shared" si="118"/>
        <v>992</v>
      </c>
      <c r="X71" s="167">
        <f t="shared" si="119"/>
        <v>87.55516328331862</v>
      </c>
      <c r="Y71" s="463">
        <f t="shared" si="120"/>
        <v>141</v>
      </c>
      <c r="Z71" s="469">
        <f t="shared" si="121"/>
        <v>12.444836716681378</v>
      </c>
      <c r="AA71" s="463">
        <f t="shared" si="122"/>
        <v>613</v>
      </c>
      <c r="AB71" s="167">
        <f t="shared" si="7"/>
        <v>54.104148278905562</v>
      </c>
      <c r="AC71" s="146">
        <f t="shared" si="123"/>
        <v>519</v>
      </c>
      <c r="AD71" s="160">
        <f t="shared" si="8"/>
        <v>45.807590467784642</v>
      </c>
      <c r="AE71" s="146">
        <f t="shared" si="124"/>
        <v>1</v>
      </c>
      <c r="AF71" s="469">
        <f t="shared" si="9"/>
        <v>8.8261253309797005E-2</v>
      </c>
      <c r="AG71" s="471">
        <f t="shared" si="125"/>
        <v>1603</v>
      </c>
      <c r="AH71" s="471">
        <f t="shared" si="26"/>
        <v>1133</v>
      </c>
      <c r="AK71" s="145">
        <v>380</v>
      </c>
      <c r="AL71" s="13">
        <v>1387</v>
      </c>
      <c r="AM71" s="13">
        <v>3788</v>
      </c>
      <c r="AN71" s="13">
        <v>3541</v>
      </c>
      <c r="AO71" s="13">
        <v>239</v>
      </c>
      <c r="AP71" s="145">
        <v>380</v>
      </c>
      <c r="AQ71" s="13">
        <v>4087</v>
      </c>
      <c r="AR71" s="13">
        <v>4868</v>
      </c>
      <c r="AS71" s="145">
        <v>380</v>
      </c>
      <c r="AT71" s="13">
        <v>8402</v>
      </c>
      <c r="AU71" s="13">
        <v>553</v>
      </c>
      <c r="AV71" s="13"/>
      <c r="AW71" s="145">
        <v>380</v>
      </c>
      <c r="AX71" s="668">
        <v>7943</v>
      </c>
      <c r="AY71" s="668">
        <v>220</v>
      </c>
      <c r="AZ71" s="145">
        <v>380</v>
      </c>
      <c r="BA71" s="13">
        <v>3917</v>
      </c>
      <c r="BB71" s="13">
        <v>4246</v>
      </c>
      <c r="BC71" s="145">
        <v>380</v>
      </c>
      <c r="BD71" s="13">
        <v>5270</v>
      </c>
      <c r="BE71" s="13">
        <v>2883</v>
      </c>
      <c r="BF71" s="13">
        <v>10</v>
      </c>
    </row>
    <row r="72" spans="1:58" s="134" customFormat="1">
      <c r="A72" s="59">
        <v>237</v>
      </c>
      <c r="B72" s="456" t="s">
        <v>418</v>
      </c>
      <c r="C72" s="457">
        <f t="shared" si="108"/>
        <v>489</v>
      </c>
      <c r="D72" s="167">
        <f t="shared" si="88"/>
        <v>8.3704210886682642</v>
      </c>
      <c r="E72" s="139">
        <f t="shared" si="109"/>
        <v>1988</v>
      </c>
      <c r="F72" s="167">
        <f t="shared" si="89"/>
        <v>34.029441971927419</v>
      </c>
      <c r="G72" s="139">
        <f t="shared" si="110"/>
        <v>3169</v>
      </c>
      <c r="H72" s="167">
        <f t="shared" ref="H72:H103" si="126">(G72/AG72)*100</f>
        <v>54.245121533721331</v>
      </c>
      <c r="I72" s="139">
        <f t="shared" si="111"/>
        <v>196</v>
      </c>
      <c r="J72" s="458">
        <f t="shared" ref="J72:J103" si="127">(I72/AG72)*100</f>
        <v>3.3550154056829853</v>
      </c>
      <c r="K72" s="463">
        <f t="shared" si="112"/>
        <v>2707</v>
      </c>
      <c r="L72" s="160">
        <f t="shared" si="27"/>
        <v>46.336870934611433</v>
      </c>
      <c r="M72" s="146">
        <f t="shared" si="113"/>
        <v>3135</v>
      </c>
      <c r="N72" s="464">
        <f t="shared" si="16"/>
        <v>53.663129065388574</v>
      </c>
      <c r="O72" s="463">
        <f t="shared" si="114"/>
        <v>6094</v>
      </c>
      <c r="P72" s="160">
        <f t="shared" si="4"/>
        <v>48.449674034027666</v>
      </c>
      <c r="Q72" s="146">
        <f t="shared" si="115"/>
        <v>6484</v>
      </c>
      <c r="R72" s="469">
        <f t="shared" si="5"/>
        <v>51.550325965972334</v>
      </c>
      <c r="S72" s="463">
        <f t="shared" si="116"/>
        <v>3331</v>
      </c>
      <c r="T72" s="167">
        <f t="shared" si="20"/>
        <v>57.018144471071551</v>
      </c>
      <c r="U72" s="146">
        <f t="shared" si="117"/>
        <v>2511</v>
      </c>
      <c r="V72" s="469">
        <f t="shared" si="6"/>
        <v>42.981855528928449</v>
      </c>
      <c r="W72" s="463">
        <f t="shared" si="118"/>
        <v>12029</v>
      </c>
      <c r="X72" s="167">
        <f t="shared" si="119"/>
        <v>95.635236126570206</v>
      </c>
      <c r="Y72" s="463">
        <f t="shared" si="120"/>
        <v>549</v>
      </c>
      <c r="Z72" s="469">
        <f t="shared" si="121"/>
        <v>4.3647638734297978</v>
      </c>
      <c r="AA72" s="463">
        <f t="shared" si="122"/>
        <v>5980</v>
      </c>
      <c r="AB72" s="167">
        <f t="shared" si="7"/>
        <v>47.543329623151536</v>
      </c>
      <c r="AC72" s="146">
        <f t="shared" si="123"/>
        <v>6580</v>
      </c>
      <c r="AD72" s="160">
        <f t="shared" si="8"/>
        <v>52.313563364604867</v>
      </c>
      <c r="AE72" s="146">
        <f t="shared" si="124"/>
        <v>18</v>
      </c>
      <c r="AF72" s="469">
        <f t="shared" si="9"/>
        <v>0.14310701224359992</v>
      </c>
      <c r="AG72" s="471">
        <f t="shared" si="125"/>
        <v>5842</v>
      </c>
      <c r="AH72" s="471">
        <f t="shared" si="26"/>
        <v>12578</v>
      </c>
      <c r="AK72" s="145">
        <v>390</v>
      </c>
      <c r="AL72" s="13">
        <v>380</v>
      </c>
      <c r="AM72" s="13">
        <v>2779</v>
      </c>
      <c r="AN72" s="13">
        <v>916</v>
      </c>
      <c r="AO72" s="13">
        <v>13</v>
      </c>
      <c r="AP72" s="145">
        <v>390</v>
      </c>
      <c r="AQ72" s="13">
        <v>1834</v>
      </c>
      <c r="AR72" s="13">
        <v>2254</v>
      </c>
      <c r="AS72" s="145">
        <v>390</v>
      </c>
      <c r="AT72" s="13">
        <v>3732</v>
      </c>
      <c r="AU72" s="13">
        <v>356</v>
      </c>
      <c r="AV72" s="13"/>
      <c r="AW72" s="145">
        <v>390</v>
      </c>
      <c r="AX72" s="668">
        <v>2933</v>
      </c>
      <c r="AY72" s="668">
        <v>464</v>
      </c>
      <c r="AZ72" s="145">
        <v>390</v>
      </c>
      <c r="BA72" s="13">
        <v>1963</v>
      </c>
      <c r="BB72" s="13">
        <v>1434</v>
      </c>
      <c r="BC72" s="145">
        <v>390</v>
      </c>
      <c r="BD72" s="13">
        <v>1956</v>
      </c>
      <c r="BE72" s="13">
        <v>1439</v>
      </c>
      <c r="BF72" s="13">
        <v>2</v>
      </c>
    </row>
    <row r="73" spans="1:58" s="134" customFormat="1">
      <c r="A73" s="59">
        <v>264</v>
      </c>
      <c r="B73" s="456" t="s">
        <v>416</v>
      </c>
      <c r="C73" s="457">
        <f t="shared" si="108"/>
        <v>193</v>
      </c>
      <c r="D73" s="167">
        <f t="shared" ref="D73:D104" si="128">(C73/AG73)*100</f>
        <v>7.9293344289235828</v>
      </c>
      <c r="E73" s="139">
        <f t="shared" si="109"/>
        <v>892</v>
      </c>
      <c r="F73" s="167">
        <f t="shared" ref="F73:F104" si="129">(E73/AG73)*100</f>
        <v>36.647493837304843</v>
      </c>
      <c r="G73" s="139">
        <f t="shared" si="110"/>
        <v>1349</v>
      </c>
      <c r="H73" s="167">
        <f t="shared" si="126"/>
        <v>55.423171733771568</v>
      </c>
      <c r="I73" s="139">
        <f t="shared" si="111"/>
        <v>0</v>
      </c>
      <c r="J73" s="458">
        <f t="shared" si="127"/>
        <v>0</v>
      </c>
      <c r="K73" s="463">
        <f t="shared" si="112"/>
        <v>1158</v>
      </c>
      <c r="L73" s="160">
        <f t="shared" si="27"/>
        <v>47.576006573541498</v>
      </c>
      <c r="M73" s="146">
        <f t="shared" si="113"/>
        <v>1276</v>
      </c>
      <c r="N73" s="464">
        <f t="shared" si="16"/>
        <v>52.423993426458502</v>
      </c>
      <c r="O73" s="463">
        <f t="shared" si="114"/>
        <v>3222</v>
      </c>
      <c r="P73" s="160">
        <f t="shared" ref="P73:P136" si="130">O73/(O73+Q73)*100</f>
        <v>52.432872253864929</v>
      </c>
      <c r="Q73" s="146">
        <f t="shared" si="115"/>
        <v>2923</v>
      </c>
      <c r="R73" s="469">
        <f t="shared" ref="R73:R136" si="131">Q73/(O73+Q73)*100</f>
        <v>47.567127746135071</v>
      </c>
      <c r="S73" s="463">
        <f t="shared" si="116"/>
        <v>893</v>
      </c>
      <c r="T73" s="167">
        <f t="shared" ref="T73:T136" si="132">(S73/AG73)*100</f>
        <v>36.688578471651603</v>
      </c>
      <c r="U73" s="146">
        <f t="shared" si="117"/>
        <v>1541</v>
      </c>
      <c r="V73" s="469">
        <f t="shared" ref="V73:V136" si="133">(U73/AG73)*100</f>
        <v>63.311421528348397</v>
      </c>
      <c r="W73" s="463">
        <f t="shared" si="118"/>
        <v>5215</v>
      </c>
      <c r="X73" s="167">
        <f t="shared" si="119"/>
        <v>84.865744507729858</v>
      </c>
      <c r="Y73" s="463">
        <f t="shared" si="120"/>
        <v>930</v>
      </c>
      <c r="Z73" s="469">
        <f t="shared" si="121"/>
        <v>15.134255492270137</v>
      </c>
      <c r="AA73" s="463">
        <f t="shared" si="122"/>
        <v>2827</v>
      </c>
      <c r="AB73" s="167">
        <f t="shared" ref="AB73:AB136" si="134">AA73/AH73*100</f>
        <v>46.004882017900734</v>
      </c>
      <c r="AC73" s="146">
        <f t="shared" si="123"/>
        <v>3315</v>
      </c>
      <c r="AD73" s="160">
        <f t="shared" ref="AD73:AD136" si="135">AC73/AH73*100</f>
        <v>53.946297803091944</v>
      </c>
      <c r="AE73" s="146">
        <f t="shared" si="124"/>
        <v>3</v>
      </c>
      <c r="AF73" s="469">
        <f t="shared" ref="AF73:AF136" si="136">AE73/AH73*100</f>
        <v>4.8820179007323029E-2</v>
      </c>
      <c r="AG73" s="471">
        <f t="shared" si="125"/>
        <v>2434</v>
      </c>
      <c r="AH73" s="471">
        <f t="shared" si="26"/>
        <v>6145</v>
      </c>
      <c r="AK73" s="145">
        <v>400</v>
      </c>
      <c r="AL73" s="13">
        <v>3209</v>
      </c>
      <c r="AM73" s="13">
        <v>2982</v>
      </c>
      <c r="AN73" s="13">
        <v>2755</v>
      </c>
      <c r="AO73" s="13">
        <v>81</v>
      </c>
      <c r="AP73" s="145">
        <v>400</v>
      </c>
      <c r="AQ73" s="13">
        <v>4430</v>
      </c>
      <c r="AR73" s="13">
        <v>4597</v>
      </c>
      <c r="AS73" s="145">
        <v>400</v>
      </c>
      <c r="AT73" s="13">
        <v>4598</v>
      </c>
      <c r="AU73" s="13">
        <v>4429</v>
      </c>
      <c r="AV73" s="13"/>
      <c r="AW73" s="145">
        <v>400</v>
      </c>
      <c r="AX73" s="668">
        <v>8274</v>
      </c>
      <c r="AY73" s="668">
        <v>1553</v>
      </c>
      <c r="AZ73" s="145">
        <v>400</v>
      </c>
      <c r="BA73" s="13">
        <v>4994</v>
      </c>
      <c r="BB73" s="13">
        <v>4833</v>
      </c>
      <c r="BC73" s="145">
        <v>400</v>
      </c>
      <c r="BD73" s="13">
        <v>4628</v>
      </c>
      <c r="BE73" s="13">
        <v>5185</v>
      </c>
      <c r="BF73" s="13">
        <v>14</v>
      </c>
    </row>
    <row r="74" spans="1:58" s="134" customFormat="1">
      <c r="A74" s="59">
        <v>310</v>
      </c>
      <c r="B74" s="456" t="s">
        <v>415</v>
      </c>
      <c r="C74" s="457">
        <f t="shared" si="108"/>
        <v>191</v>
      </c>
      <c r="D74" s="167">
        <f t="shared" si="128"/>
        <v>3.9227767508728695</v>
      </c>
      <c r="E74" s="139">
        <f t="shared" si="109"/>
        <v>3692</v>
      </c>
      <c r="F74" s="167">
        <f t="shared" si="129"/>
        <v>75.826658451427392</v>
      </c>
      <c r="G74" s="139">
        <f t="shared" si="110"/>
        <v>979</v>
      </c>
      <c r="H74" s="167">
        <f t="shared" si="126"/>
        <v>20.106798110494971</v>
      </c>
      <c r="I74" s="139">
        <f t="shared" si="111"/>
        <v>7</v>
      </c>
      <c r="J74" s="458">
        <f t="shared" si="127"/>
        <v>0.14376668720476485</v>
      </c>
      <c r="K74" s="463">
        <f t="shared" si="112"/>
        <v>2333</v>
      </c>
      <c r="L74" s="160">
        <f t="shared" si="27"/>
        <v>47.915383035530908</v>
      </c>
      <c r="M74" s="146">
        <f t="shared" si="113"/>
        <v>2536</v>
      </c>
      <c r="N74" s="464">
        <f t="shared" ref="N74:N137" si="137">M74/(K74+M74)*100</f>
        <v>52.084616964469092</v>
      </c>
      <c r="O74" s="463">
        <f t="shared" si="114"/>
        <v>1231</v>
      </c>
      <c r="P74" s="160">
        <f t="shared" si="130"/>
        <v>54.038630377524143</v>
      </c>
      <c r="Q74" s="146">
        <f t="shared" si="115"/>
        <v>1047</v>
      </c>
      <c r="R74" s="469">
        <f t="shared" si="131"/>
        <v>45.961369622475857</v>
      </c>
      <c r="S74" s="463">
        <f t="shared" si="116"/>
        <v>2362</v>
      </c>
      <c r="T74" s="167">
        <f t="shared" si="132"/>
        <v>48.51098788252208</v>
      </c>
      <c r="U74" s="146">
        <f t="shared" si="117"/>
        <v>2507</v>
      </c>
      <c r="V74" s="469">
        <f t="shared" si="133"/>
        <v>51.48901211747792</v>
      </c>
      <c r="W74" s="463">
        <f t="shared" si="118"/>
        <v>1947</v>
      </c>
      <c r="X74" s="167">
        <f t="shared" si="119"/>
        <v>85.46971027216857</v>
      </c>
      <c r="Y74" s="463">
        <f t="shared" si="120"/>
        <v>331</v>
      </c>
      <c r="Z74" s="469">
        <f t="shared" si="121"/>
        <v>14.53028972783143</v>
      </c>
      <c r="AA74" s="463">
        <f t="shared" si="122"/>
        <v>1162</v>
      </c>
      <c r="AB74" s="167">
        <f t="shared" si="134"/>
        <v>51.009657594381039</v>
      </c>
      <c r="AC74" s="146">
        <f t="shared" si="123"/>
        <v>1116</v>
      </c>
      <c r="AD74" s="160">
        <f t="shared" si="135"/>
        <v>48.990342405618961</v>
      </c>
      <c r="AE74" s="146">
        <f t="shared" si="124"/>
        <v>0</v>
      </c>
      <c r="AF74" s="469">
        <f t="shared" si="136"/>
        <v>0</v>
      </c>
      <c r="AG74" s="471">
        <f t="shared" si="125"/>
        <v>4869</v>
      </c>
      <c r="AH74" s="471">
        <f t="shared" ref="AH74:AH137" si="138">O74+Q74</f>
        <v>2278</v>
      </c>
      <c r="AK74" s="145">
        <v>411</v>
      </c>
      <c r="AL74" s="13">
        <v>2294</v>
      </c>
      <c r="AM74" s="13">
        <v>3100</v>
      </c>
      <c r="AN74" s="13">
        <v>1991</v>
      </c>
      <c r="AO74" s="13"/>
      <c r="AP74" s="145">
        <v>411</v>
      </c>
      <c r="AQ74" s="13">
        <v>3849</v>
      </c>
      <c r="AR74" s="13">
        <v>3536</v>
      </c>
      <c r="AS74" s="145">
        <v>411</v>
      </c>
      <c r="AT74" s="13">
        <v>2094</v>
      </c>
      <c r="AU74" s="13">
        <v>5291</v>
      </c>
      <c r="AV74" s="13"/>
      <c r="AW74" s="145">
        <v>411</v>
      </c>
      <c r="AX74" s="668">
        <v>952</v>
      </c>
      <c r="AY74" s="668">
        <v>232</v>
      </c>
      <c r="AZ74" s="145">
        <v>411</v>
      </c>
      <c r="BA74" s="13">
        <v>606</v>
      </c>
      <c r="BB74" s="13">
        <v>578</v>
      </c>
      <c r="BC74" s="145">
        <v>411</v>
      </c>
      <c r="BD74" s="13">
        <v>644</v>
      </c>
      <c r="BE74" s="13">
        <v>537</v>
      </c>
      <c r="BF74" s="13">
        <v>3</v>
      </c>
    </row>
    <row r="75" spans="1:58" s="134" customFormat="1">
      <c r="A75" s="59">
        <v>315</v>
      </c>
      <c r="B75" s="456" t="s">
        <v>161</v>
      </c>
      <c r="C75" s="457">
        <f t="shared" si="108"/>
        <v>108</v>
      </c>
      <c r="D75" s="167">
        <f t="shared" si="128"/>
        <v>2.7418126428027416</v>
      </c>
      <c r="E75" s="139">
        <f t="shared" si="109"/>
        <v>2707</v>
      </c>
      <c r="F75" s="167">
        <f t="shared" si="129"/>
        <v>68.723026148768724</v>
      </c>
      <c r="G75" s="139">
        <f t="shared" si="110"/>
        <v>1124</v>
      </c>
      <c r="H75" s="167">
        <f t="shared" si="126"/>
        <v>28.535161208428534</v>
      </c>
      <c r="I75" s="139">
        <f t="shared" si="111"/>
        <v>0</v>
      </c>
      <c r="J75" s="458">
        <f t="shared" si="127"/>
        <v>0</v>
      </c>
      <c r="K75" s="463">
        <f t="shared" si="112"/>
        <v>1926</v>
      </c>
      <c r="L75" s="160">
        <f t="shared" ref="L75:L138" si="139">(K75/(K75+M75))*100</f>
        <v>48.895658796648895</v>
      </c>
      <c r="M75" s="146">
        <f t="shared" si="113"/>
        <v>2013</v>
      </c>
      <c r="N75" s="464">
        <f t="shared" si="137"/>
        <v>51.104341203351098</v>
      </c>
      <c r="O75" s="463">
        <f t="shared" si="114"/>
        <v>737</v>
      </c>
      <c r="P75" s="160">
        <f t="shared" si="130"/>
        <v>55.622641509433969</v>
      </c>
      <c r="Q75" s="146">
        <f t="shared" si="115"/>
        <v>588</v>
      </c>
      <c r="R75" s="469">
        <f t="shared" si="131"/>
        <v>44.377358490566039</v>
      </c>
      <c r="S75" s="463">
        <f t="shared" si="116"/>
        <v>1126</v>
      </c>
      <c r="T75" s="167">
        <f t="shared" si="132"/>
        <v>28.585935516628584</v>
      </c>
      <c r="U75" s="146">
        <f t="shared" si="117"/>
        <v>2813</v>
      </c>
      <c r="V75" s="469">
        <f t="shared" si="133"/>
        <v>71.414064483371405</v>
      </c>
      <c r="W75" s="463">
        <f t="shared" si="118"/>
        <v>1060</v>
      </c>
      <c r="X75" s="167">
        <f t="shared" si="119"/>
        <v>80</v>
      </c>
      <c r="Y75" s="463">
        <f t="shared" si="120"/>
        <v>265</v>
      </c>
      <c r="Z75" s="469">
        <f t="shared" si="121"/>
        <v>20</v>
      </c>
      <c r="AA75" s="463">
        <f t="shared" si="122"/>
        <v>718</v>
      </c>
      <c r="AB75" s="167">
        <f t="shared" si="134"/>
        <v>54.188679245283019</v>
      </c>
      <c r="AC75" s="146">
        <f t="shared" si="123"/>
        <v>606</v>
      </c>
      <c r="AD75" s="160">
        <f t="shared" si="135"/>
        <v>45.735849056603769</v>
      </c>
      <c r="AE75" s="146">
        <f t="shared" si="124"/>
        <v>1</v>
      </c>
      <c r="AF75" s="469">
        <f t="shared" si="136"/>
        <v>7.5471698113207544E-2</v>
      </c>
      <c r="AG75" s="471">
        <f t="shared" si="125"/>
        <v>3939</v>
      </c>
      <c r="AH75" s="471">
        <f t="shared" si="138"/>
        <v>1325</v>
      </c>
      <c r="AK75" s="145">
        <v>425</v>
      </c>
      <c r="AL75" s="13">
        <v>268</v>
      </c>
      <c r="AM75" s="13">
        <v>4561</v>
      </c>
      <c r="AN75" s="13">
        <v>1481</v>
      </c>
      <c r="AO75" s="13">
        <v>2</v>
      </c>
      <c r="AP75" s="145">
        <v>425</v>
      </c>
      <c r="AQ75" s="13">
        <v>3197</v>
      </c>
      <c r="AR75" s="13">
        <v>3115</v>
      </c>
      <c r="AS75" s="145">
        <v>425</v>
      </c>
      <c r="AT75" s="13">
        <v>3329</v>
      </c>
      <c r="AU75" s="13">
        <v>2983</v>
      </c>
      <c r="AV75" s="13"/>
      <c r="AW75" s="145">
        <v>425</v>
      </c>
      <c r="AX75" s="668">
        <v>1409</v>
      </c>
      <c r="AY75" s="668">
        <v>254</v>
      </c>
      <c r="AZ75" s="145">
        <v>425</v>
      </c>
      <c r="BA75" s="13">
        <v>912</v>
      </c>
      <c r="BB75" s="13">
        <v>751</v>
      </c>
      <c r="BC75" s="145">
        <v>425</v>
      </c>
      <c r="BD75" s="13">
        <v>920</v>
      </c>
      <c r="BE75" s="13">
        <v>742</v>
      </c>
      <c r="BF75" s="13">
        <v>1</v>
      </c>
    </row>
    <row r="76" spans="1:58" s="134" customFormat="1">
      <c r="A76" s="59">
        <v>361</v>
      </c>
      <c r="B76" s="456" t="s">
        <v>414</v>
      </c>
      <c r="C76" s="457">
        <f t="shared" si="108"/>
        <v>3748</v>
      </c>
      <c r="D76" s="167">
        <f t="shared" si="128"/>
        <v>19.628174914899187</v>
      </c>
      <c r="E76" s="139">
        <f t="shared" si="109"/>
        <v>14319</v>
      </c>
      <c r="F76" s="167">
        <f t="shared" si="129"/>
        <v>74.988216810683426</v>
      </c>
      <c r="G76" s="139">
        <f t="shared" si="110"/>
        <v>1021</v>
      </c>
      <c r="H76" s="167">
        <f t="shared" si="126"/>
        <v>5.3469494632102643</v>
      </c>
      <c r="I76" s="139">
        <f t="shared" si="111"/>
        <v>7</v>
      </c>
      <c r="J76" s="458">
        <f t="shared" si="127"/>
        <v>3.6658811207122284E-2</v>
      </c>
      <c r="K76" s="463">
        <f t="shared" si="112"/>
        <v>9900</v>
      </c>
      <c r="L76" s="160">
        <f t="shared" si="139"/>
        <v>51.846032992930091</v>
      </c>
      <c r="M76" s="146">
        <f t="shared" si="113"/>
        <v>9195</v>
      </c>
      <c r="N76" s="464">
        <f t="shared" si="137"/>
        <v>48.153967007069916</v>
      </c>
      <c r="O76" s="463">
        <f t="shared" si="114"/>
        <v>1450</v>
      </c>
      <c r="P76" s="160">
        <f t="shared" si="130"/>
        <v>58.491327148043567</v>
      </c>
      <c r="Q76" s="146">
        <f t="shared" si="115"/>
        <v>1029</v>
      </c>
      <c r="R76" s="469">
        <f t="shared" si="131"/>
        <v>41.508672851956433</v>
      </c>
      <c r="S76" s="463">
        <f t="shared" si="116"/>
        <v>4724</v>
      </c>
      <c r="T76" s="167">
        <f t="shared" si="132"/>
        <v>24.739460591777952</v>
      </c>
      <c r="U76" s="146">
        <f t="shared" si="117"/>
        <v>14371</v>
      </c>
      <c r="V76" s="469">
        <f t="shared" si="133"/>
        <v>75.260539408222044</v>
      </c>
      <c r="W76" s="463">
        <f t="shared" si="118"/>
        <v>2067</v>
      </c>
      <c r="X76" s="167">
        <f t="shared" si="119"/>
        <v>83.380395320693822</v>
      </c>
      <c r="Y76" s="463">
        <f t="shared" si="120"/>
        <v>412</v>
      </c>
      <c r="Z76" s="469">
        <f t="shared" si="121"/>
        <v>16.619604679306171</v>
      </c>
      <c r="AA76" s="463">
        <f t="shared" si="122"/>
        <v>1635</v>
      </c>
      <c r="AB76" s="167">
        <f t="shared" si="134"/>
        <v>65.954013715207751</v>
      </c>
      <c r="AC76" s="146">
        <f t="shared" si="123"/>
        <v>844</v>
      </c>
      <c r="AD76" s="160">
        <f t="shared" si="135"/>
        <v>34.045986284792257</v>
      </c>
      <c r="AE76" s="146">
        <f t="shared" si="124"/>
        <v>0</v>
      </c>
      <c r="AF76" s="469">
        <f t="shared" si="136"/>
        <v>0</v>
      </c>
      <c r="AG76" s="471">
        <f t="shared" si="125"/>
        <v>19095</v>
      </c>
      <c r="AH76" s="471">
        <f t="shared" si="138"/>
        <v>2479</v>
      </c>
      <c r="AK76" s="145">
        <v>440</v>
      </c>
      <c r="AL76" s="13">
        <v>3323</v>
      </c>
      <c r="AM76" s="13">
        <v>7047</v>
      </c>
      <c r="AN76" s="13">
        <v>5601</v>
      </c>
      <c r="AO76" s="13">
        <v>88</v>
      </c>
      <c r="AP76" s="145">
        <v>440</v>
      </c>
      <c r="AQ76" s="13">
        <v>7814</v>
      </c>
      <c r="AR76" s="13">
        <v>8245</v>
      </c>
      <c r="AS76" s="145">
        <v>440</v>
      </c>
      <c r="AT76" s="13">
        <v>8514</v>
      </c>
      <c r="AU76" s="13">
        <v>7545</v>
      </c>
      <c r="AV76" s="13"/>
      <c r="AW76" s="145">
        <v>440</v>
      </c>
      <c r="AX76" s="668">
        <v>32445</v>
      </c>
      <c r="AY76" s="668">
        <v>2391</v>
      </c>
      <c r="AZ76" s="145">
        <v>440</v>
      </c>
      <c r="BA76" s="13">
        <v>17460</v>
      </c>
      <c r="BB76" s="13">
        <v>17376</v>
      </c>
      <c r="BC76" s="145">
        <v>440</v>
      </c>
      <c r="BD76" s="13">
        <v>17178</v>
      </c>
      <c r="BE76" s="13">
        <v>17603</v>
      </c>
      <c r="BF76" s="13">
        <v>55</v>
      </c>
    </row>
    <row r="77" spans="1:58" s="134" customFormat="1">
      <c r="A77" s="59">
        <v>647</v>
      </c>
      <c r="B77" s="456" t="s">
        <v>413</v>
      </c>
      <c r="C77" s="457">
        <f t="shared" si="108"/>
        <v>213</v>
      </c>
      <c r="D77" s="167">
        <f t="shared" si="128"/>
        <v>4.9225791541483712</v>
      </c>
      <c r="E77" s="139">
        <f t="shared" si="109"/>
        <v>3116</v>
      </c>
      <c r="F77" s="167">
        <f t="shared" si="129"/>
        <v>72.012941992142359</v>
      </c>
      <c r="G77" s="139">
        <f t="shared" si="110"/>
        <v>998</v>
      </c>
      <c r="H77" s="167">
        <f t="shared" si="126"/>
        <v>23.064478853709268</v>
      </c>
      <c r="I77" s="139">
        <f t="shared" si="111"/>
        <v>0</v>
      </c>
      <c r="J77" s="458">
        <f t="shared" si="127"/>
        <v>0</v>
      </c>
      <c r="K77" s="463">
        <f t="shared" si="112"/>
        <v>2190</v>
      </c>
      <c r="L77" s="160">
        <f t="shared" si="139"/>
        <v>50.612433556736768</v>
      </c>
      <c r="M77" s="146">
        <f t="shared" si="113"/>
        <v>2137</v>
      </c>
      <c r="N77" s="464">
        <f t="shared" si="137"/>
        <v>49.387566443263232</v>
      </c>
      <c r="O77" s="463">
        <f t="shared" si="114"/>
        <v>770</v>
      </c>
      <c r="P77" s="160">
        <f t="shared" si="130"/>
        <v>55.039313795568269</v>
      </c>
      <c r="Q77" s="146">
        <f t="shared" si="115"/>
        <v>629</v>
      </c>
      <c r="R77" s="469">
        <f t="shared" si="131"/>
        <v>44.960686204431738</v>
      </c>
      <c r="S77" s="463">
        <f t="shared" si="116"/>
        <v>1341</v>
      </c>
      <c r="T77" s="167">
        <f t="shared" si="132"/>
        <v>30.991449040905938</v>
      </c>
      <c r="U77" s="146">
        <f t="shared" si="117"/>
        <v>2986</v>
      </c>
      <c r="V77" s="469">
        <f t="shared" si="133"/>
        <v>69.008550959094066</v>
      </c>
      <c r="W77" s="463">
        <f t="shared" si="118"/>
        <v>1144</v>
      </c>
      <c r="X77" s="167">
        <f t="shared" si="119"/>
        <v>81.772694781987127</v>
      </c>
      <c r="Y77" s="463">
        <f t="shared" si="120"/>
        <v>255</v>
      </c>
      <c r="Z77" s="469">
        <f t="shared" si="121"/>
        <v>18.227305218012866</v>
      </c>
      <c r="AA77" s="463">
        <f t="shared" si="122"/>
        <v>795</v>
      </c>
      <c r="AB77" s="167">
        <f t="shared" si="134"/>
        <v>56.826304503216583</v>
      </c>
      <c r="AC77" s="146">
        <f t="shared" si="123"/>
        <v>602</v>
      </c>
      <c r="AD77" s="160">
        <f t="shared" si="135"/>
        <v>43.030736240171549</v>
      </c>
      <c r="AE77" s="146">
        <f t="shared" si="124"/>
        <v>2</v>
      </c>
      <c r="AF77" s="469">
        <f t="shared" si="136"/>
        <v>0.14295925661186562</v>
      </c>
      <c r="AG77" s="471">
        <f t="shared" si="125"/>
        <v>4327</v>
      </c>
      <c r="AH77" s="471">
        <f t="shared" si="138"/>
        <v>1399</v>
      </c>
      <c r="AK77" s="145">
        <v>467</v>
      </c>
      <c r="AL77" s="13">
        <v>1240</v>
      </c>
      <c r="AM77" s="13">
        <v>1790</v>
      </c>
      <c r="AN77" s="13">
        <v>1372</v>
      </c>
      <c r="AO77" s="13">
        <v>12</v>
      </c>
      <c r="AP77" s="145">
        <v>467</v>
      </c>
      <c r="AQ77" s="13">
        <v>2257</v>
      </c>
      <c r="AR77" s="13">
        <v>2157</v>
      </c>
      <c r="AS77" s="145">
        <v>467</v>
      </c>
      <c r="AT77" s="13">
        <v>998</v>
      </c>
      <c r="AU77" s="13">
        <v>3416</v>
      </c>
      <c r="AV77" s="13"/>
      <c r="AW77" s="145">
        <v>467</v>
      </c>
      <c r="AX77" s="668">
        <v>702</v>
      </c>
      <c r="AY77" s="668">
        <v>155</v>
      </c>
      <c r="AZ77" s="145">
        <v>467</v>
      </c>
      <c r="BA77" s="13">
        <v>446</v>
      </c>
      <c r="BB77" s="13">
        <v>411</v>
      </c>
      <c r="BC77" s="145">
        <v>467</v>
      </c>
      <c r="BD77" s="13">
        <v>439</v>
      </c>
      <c r="BE77" s="13">
        <v>417</v>
      </c>
      <c r="BF77" s="13">
        <v>1</v>
      </c>
    </row>
    <row r="78" spans="1:58" s="134" customFormat="1">
      <c r="A78" s="59">
        <v>658</v>
      </c>
      <c r="B78" s="456" t="s">
        <v>412</v>
      </c>
      <c r="C78" s="457">
        <f t="shared" si="108"/>
        <v>205</v>
      </c>
      <c r="D78" s="167">
        <f t="shared" si="128"/>
        <v>10.343087790110999</v>
      </c>
      <c r="E78" s="139">
        <f t="shared" si="109"/>
        <v>1151</v>
      </c>
      <c r="F78" s="167">
        <f t="shared" si="129"/>
        <v>58.072653884964687</v>
      </c>
      <c r="G78" s="139">
        <f t="shared" si="110"/>
        <v>624</v>
      </c>
      <c r="H78" s="167">
        <f t="shared" si="126"/>
        <v>31.483350151362259</v>
      </c>
      <c r="I78" s="139">
        <f t="shared" si="111"/>
        <v>2</v>
      </c>
      <c r="J78" s="458">
        <f t="shared" si="127"/>
        <v>0.10090817356205853</v>
      </c>
      <c r="K78" s="463">
        <f t="shared" si="112"/>
        <v>942</v>
      </c>
      <c r="L78" s="160">
        <f t="shared" si="139"/>
        <v>47.527749747729565</v>
      </c>
      <c r="M78" s="146">
        <f t="shared" si="113"/>
        <v>1040</v>
      </c>
      <c r="N78" s="464">
        <f t="shared" si="137"/>
        <v>52.472250252270435</v>
      </c>
      <c r="O78" s="463">
        <f t="shared" si="114"/>
        <v>542</v>
      </c>
      <c r="P78" s="160">
        <f t="shared" si="130"/>
        <v>52.519379844961243</v>
      </c>
      <c r="Q78" s="146">
        <f t="shared" si="115"/>
        <v>490</v>
      </c>
      <c r="R78" s="469">
        <f t="shared" si="131"/>
        <v>47.480620155038764</v>
      </c>
      <c r="S78" s="463">
        <f t="shared" si="116"/>
        <v>1213</v>
      </c>
      <c r="T78" s="167">
        <f t="shared" si="132"/>
        <v>61.200807265388505</v>
      </c>
      <c r="U78" s="146">
        <f t="shared" si="117"/>
        <v>769</v>
      </c>
      <c r="V78" s="469">
        <f t="shared" si="133"/>
        <v>38.799192734611502</v>
      </c>
      <c r="W78" s="463">
        <f t="shared" si="118"/>
        <v>829</v>
      </c>
      <c r="X78" s="167">
        <f t="shared" si="119"/>
        <v>80.329457364341081</v>
      </c>
      <c r="Y78" s="463">
        <f t="shared" si="120"/>
        <v>203</v>
      </c>
      <c r="Z78" s="469">
        <f t="shared" si="121"/>
        <v>19.670542635658915</v>
      </c>
      <c r="AA78" s="463">
        <f t="shared" si="122"/>
        <v>488</v>
      </c>
      <c r="AB78" s="167">
        <f t="shared" si="134"/>
        <v>47.286821705426355</v>
      </c>
      <c r="AC78" s="146">
        <f t="shared" si="123"/>
        <v>544</v>
      </c>
      <c r="AD78" s="160">
        <f t="shared" si="135"/>
        <v>52.713178294573652</v>
      </c>
      <c r="AE78" s="146">
        <f t="shared" si="124"/>
        <v>0</v>
      </c>
      <c r="AF78" s="469">
        <f t="shared" si="136"/>
        <v>0</v>
      </c>
      <c r="AG78" s="471">
        <f t="shared" si="125"/>
        <v>1982</v>
      </c>
      <c r="AH78" s="471">
        <f t="shared" si="138"/>
        <v>1032</v>
      </c>
      <c r="AK78" s="145">
        <v>475</v>
      </c>
      <c r="AL78" s="13">
        <v>1930</v>
      </c>
      <c r="AM78" s="13">
        <v>2154</v>
      </c>
      <c r="AN78" s="13">
        <v>11</v>
      </c>
      <c r="AO78" s="13">
        <v>290</v>
      </c>
      <c r="AP78" s="145">
        <v>475</v>
      </c>
      <c r="AQ78" s="13">
        <v>2180</v>
      </c>
      <c r="AR78" s="13">
        <v>2205</v>
      </c>
      <c r="AS78" s="145">
        <v>475</v>
      </c>
      <c r="AT78" s="13">
        <v>1035</v>
      </c>
      <c r="AU78" s="13">
        <v>3350</v>
      </c>
      <c r="AV78" s="13"/>
      <c r="AW78" s="145">
        <v>475</v>
      </c>
      <c r="AX78" s="668">
        <v>194</v>
      </c>
      <c r="AY78" s="668">
        <v>45</v>
      </c>
      <c r="AZ78" s="145">
        <v>475</v>
      </c>
      <c r="BA78" s="13">
        <v>125</v>
      </c>
      <c r="BB78" s="13">
        <v>114</v>
      </c>
      <c r="BC78" s="145">
        <v>475</v>
      </c>
      <c r="BD78" s="13">
        <v>173</v>
      </c>
      <c r="BE78" s="13">
        <v>66</v>
      </c>
      <c r="BF78" s="13"/>
    </row>
    <row r="79" spans="1:58" s="134" customFormat="1">
      <c r="A79" s="59">
        <v>664</v>
      </c>
      <c r="B79" s="456" t="s">
        <v>411</v>
      </c>
      <c r="C79" s="457">
        <f t="shared" si="108"/>
        <v>527</v>
      </c>
      <c r="D79" s="167">
        <f t="shared" si="128"/>
        <v>5.6599720760390939</v>
      </c>
      <c r="E79" s="139">
        <f t="shared" si="109"/>
        <v>5091</v>
      </c>
      <c r="F79" s="167">
        <f t="shared" si="129"/>
        <v>54.677263451831173</v>
      </c>
      <c r="G79" s="139">
        <f t="shared" si="110"/>
        <v>3642</v>
      </c>
      <c r="H79" s="167">
        <f t="shared" si="126"/>
        <v>39.11502523896467</v>
      </c>
      <c r="I79" s="139">
        <f t="shared" si="111"/>
        <v>51</v>
      </c>
      <c r="J79" s="458">
        <f t="shared" si="127"/>
        <v>0.54773923316507356</v>
      </c>
      <c r="K79" s="463">
        <f t="shared" si="112"/>
        <v>4352</v>
      </c>
      <c r="L79" s="160">
        <f t="shared" si="139"/>
        <v>46.740414563419613</v>
      </c>
      <c r="M79" s="146">
        <f t="shared" si="113"/>
        <v>4959</v>
      </c>
      <c r="N79" s="464">
        <f t="shared" si="137"/>
        <v>53.259585436580394</v>
      </c>
      <c r="O79" s="463">
        <f t="shared" si="114"/>
        <v>7290</v>
      </c>
      <c r="P79" s="160">
        <f t="shared" si="130"/>
        <v>52.034261241970029</v>
      </c>
      <c r="Q79" s="146">
        <f t="shared" si="115"/>
        <v>6720</v>
      </c>
      <c r="R79" s="469">
        <f t="shared" si="131"/>
        <v>47.965738758029978</v>
      </c>
      <c r="S79" s="463">
        <f t="shared" si="116"/>
        <v>3919</v>
      </c>
      <c r="T79" s="167">
        <f t="shared" si="132"/>
        <v>42.090001073998494</v>
      </c>
      <c r="U79" s="146">
        <f t="shared" si="117"/>
        <v>5392</v>
      </c>
      <c r="V79" s="469">
        <f t="shared" si="133"/>
        <v>57.909998926001506</v>
      </c>
      <c r="W79" s="463">
        <f t="shared" si="118"/>
        <v>11001</v>
      </c>
      <c r="X79" s="167">
        <f t="shared" si="119"/>
        <v>78.522483940042832</v>
      </c>
      <c r="Y79" s="463">
        <f t="shared" si="120"/>
        <v>3009</v>
      </c>
      <c r="Z79" s="469">
        <f t="shared" si="121"/>
        <v>21.477516059957175</v>
      </c>
      <c r="AA79" s="463">
        <f t="shared" si="122"/>
        <v>6511</v>
      </c>
      <c r="AB79" s="167">
        <f t="shared" si="134"/>
        <v>46.473947180585299</v>
      </c>
      <c r="AC79" s="146">
        <f t="shared" si="123"/>
        <v>7494</v>
      </c>
      <c r="AD79" s="160">
        <f t="shared" si="135"/>
        <v>53.490364025695939</v>
      </c>
      <c r="AE79" s="146">
        <f t="shared" si="124"/>
        <v>5</v>
      </c>
      <c r="AF79" s="469">
        <f t="shared" si="136"/>
        <v>3.5688793718772309E-2</v>
      </c>
      <c r="AG79" s="471">
        <f t="shared" si="125"/>
        <v>9311</v>
      </c>
      <c r="AH79" s="471">
        <f t="shared" si="138"/>
        <v>14010</v>
      </c>
      <c r="AK79" s="145">
        <v>480</v>
      </c>
      <c r="AL79" s="13">
        <v>3286</v>
      </c>
      <c r="AM79" s="13">
        <v>14394</v>
      </c>
      <c r="AN79" s="13">
        <v>586</v>
      </c>
      <c r="AO79" s="13">
        <v>312</v>
      </c>
      <c r="AP79" s="145">
        <v>480</v>
      </c>
      <c r="AQ79" s="13">
        <v>9079</v>
      </c>
      <c r="AR79" s="13">
        <v>9499</v>
      </c>
      <c r="AS79" s="145">
        <v>480</v>
      </c>
      <c r="AT79" s="13">
        <v>10138</v>
      </c>
      <c r="AU79" s="13">
        <v>8440</v>
      </c>
      <c r="AV79" s="13"/>
      <c r="AW79" s="145">
        <v>480</v>
      </c>
      <c r="AX79" s="668">
        <v>1636</v>
      </c>
      <c r="AY79" s="668">
        <v>420</v>
      </c>
      <c r="AZ79" s="145">
        <v>480</v>
      </c>
      <c r="BA79" s="13">
        <v>1106</v>
      </c>
      <c r="BB79" s="13">
        <v>950</v>
      </c>
      <c r="BC79" s="145">
        <v>480</v>
      </c>
      <c r="BD79" s="13">
        <v>1061</v>
      </c>
      <c r="BE79" s="13">
        <v>995</v>
      </c>
      <c r="BF79" s="13"/>
    </row>
    <row r="80" spans="1:58" s="134" customFormat="1">
      <c r="A80" s="59">
        <v>686</v>
      </c>
      <c r="B80" s="456" t="s">
        <v>410</v>
      </c>
      <c r="C80" s="457">
        <f t="shared" si="108"/>
        <v>1796</v>
      </c>
      <c r="D80" s="167">
        <f t="shared" si="128"/>
        <v>11.28566042478321</v>
      </c>
      <c r="E80" s="139">
        <f t="shared" si="109"/>
        <v>6777</v>
      </c>
      <c r="F80" s="167">
        <f t="shared" si="129"/>
        <v>42.585145155209247</v>
      </c>
      <c r="G80" s="139">
        <f t="shared" si="110"/>
        <v>7253</v>
      </c>
      <c r="H80" s="167">
        <f t="shared" si="126"/>
        <v>45.576222194294331</v>
      </c>
      <c r="I80" s="139">
        <f t="shared" si="111"/>
        <v>88</v>
      </c>
      <c r="J80" s="458">
        <f t="shared" si="127"/>
        <v>0.55297222571320848</v>
      </c>
      <c r="K80" s="463">
        <f t="shared" si="112"/>
        <v>7692</v>
      </c>
      <c r="L80" s="160">
        <f t="shared" si="139"/>
        <v>48.334799547568181</v>
      </c>
      <c r="M80" s="146">
        <f t="shared" si="113"/>
        <v>8222</v>
      </c>
      <c r="N80" s="464">
        <f t="shared" si="137"/>
        <v>51.665200452431826</v>
      </c>
      <c r="O80" s="463">
        <f t="shared" si="114"/>
        <v>9606</v>
      </c>
      <c r="P80" s="160">
        <f t="shared" si="130"/>
        <v>52.232070034255884</v>
      </c>
      <c r="Q80" s="146">
        <f t="shared" si="115"/>
        <v>8785</v>
      </c>
      <c r="R80" s="469">
        <f t="shared" si="131"/>
        <v>47.767929965744116</v>
      </c>
      <c r="S80" s="463">
        <f t="shared" si="116"/>
        <v>7046</v>
      </c>
      <c r="T80" s="167">
        <f t="shared" si="132"/>
        <v>44.275480708809859</v>
      </c>
      <c r="U80" s="146">
        <f t="shared" si="117"/>
        <v>8868</v>
      </c>
      <c r="V80" s="469">
        <f t="shared" si="133"/>
        <v>55.724519291190141</v>
      </c>
      <c r="W80" s="463">
        <f t="shared" si="118"/>
        <v>16222</v>
      </c>
      <c r="X80" s="167">
        <f t="shared" si="119"/>
        <v>88.206187809254516</v>
      </c>
      <c r="Y80" s="463">
        <f t="shared" si="120"/>
        <v>2169</v>
      </c>
      <c r="Z80" s="469">
        <f t="shared" si="121"/>
        <v>11.793812190745474</v>
      </c>
      <c r="AA80" s="463">
        <f t="shared" si="122"/>
        <v>8781</v>
      </c>
      <c r="AB80" s="167">
        <f t="shared" si="134"/>
        <v>47.746180196835411</v>
      </c>
      <c r="AC80" s="146">
        <f t="shared" si="123"/>
        <v>9594</v>
      </c>
      <c r="AD80" s="160">
        <f t="shared" si="135"/>
        <v>52.166820727529775</v>
      </c>
      <c r="AE80" s="146">
        <f t="shared" si="124"/>
        <v>16</v>
      </c>
      <c r="AF80" s="469">
        <f t="shared" si="136"/>
        <v>8.6999075634821385E-2</v>
      </c>
      <c r="AG80" s="471">
        <f t="shared" si="125"/>
        <v>15914</v>
      </c>
      <c r="AH80" s="471">
        <f t="shared" si="138"/>
        <v>18391</v>
      </c>
      <c r="AK80" s="145">
        <v>483</v>
      </c>
      <c r="AL80" s="13">
        <v>4578</v>
      </c>
      <c r="AM80" s="13">
        <v>3615</v>
      </c>
      <c r="AN80" s="13">
        <v>574</v>
      </c>
      <c r="AO80" s="13">
        <v>4</v>
      </c>
      <c r="AP80" s="145">
        <v>483</v>
      </c>
      <c r="AQ80" s="13">
        <v>4582</v>
      </c>
      <c r="AR80" s="13">
        <v>4189</v>
      </c>
      <c r="AS80" s="145">
        <v>483</v>
      </c>
      <c r="AT80" s="13">
        <v>2397</v>
      </c>
      <c r="AU80" s="13">
        <v>6374</v>
      </c>
      <c r="AV80" s="13"/>
      <c r="AW80" s="145">
        <v>483</v>
      </c>
      <c r="AX80" s="668">
        <v>570</v>
      </c>
      <c r="AY80" s="668">
        <v>123</v>
      </c>
      <c r="AZ80" s="145">
        <v>483</v>
      </c>
      <c r="BA80" s="13">
        <v>347</v>
      </c>
      <c r="BB80" s="13">
        <v>346</v>
      </c>
      <c r="BC80" s="145">
        <v>483</v>
      </c>
      <c r="BD80" s="13">
        <v>384</v>
      </c>
      <c r="BE80" s="13">
        <v>309</v>
      </c>
      <c r="BF80" s="13"/>
    </row>
    <row r="81" spans="1:58" s="134" customFormat="1">
      <c r="A81" s="59">
        <v>819</v>
      </c>
      <c r="B81" s="456" t="s">
        <v>409</v>
      </c>
      <c r="C81" s="457">
        <f t="shared" si="108"/>
        <v>858</v>
      </c>
      <c r="D81" s="167">
        <f t="shared" si="128"/>
        <v>21.471471471471471</v>
      </c>
      <c r="E81" s="139">
        <f t="shared" si="109"/>
        <v>2733</v>
      </c>
      <c r="F81" s="167">
        <f t="shared" si="129"/>
        <v>68.393393393393396</v>
      </c>
      <c r="G81" s="139">
        <f t="shared" si="110"/>
        <v>403</v>
      </c>
      <c r="H81" s="167">
        <f t="shared" si="126"/>
        <v>10.085085085085085</v>
      </c>
      <c r="I81" s="139">
        <f t="shared" si="111"/>
        <v>2</v>
      </c>
      <c r="J81" s="458">
        <f t="shared" si="127"/>
        <v>5.0050050050050046E-2</v>
      </c>
      <c r="K81" s="463">
        <f t="shared" si="112"/>
        <v>2119</v>
      </c>
      <c r="L81" s="160">
        <f t="shared" si="139"/>
        <v>53.028028028028032</v>
      </c>
      <c r="M81" s="146">
        <f t="shared" si="113"/>
        <v>1877</v>
      </c>
      <c r="N81" s="464">
        <f t="shared" si="137"/>
        <v>46.971971971971968</v>
      </c>
      <c r="O81" s="463">
        <f t="shared" si="114"/>
        <v>550</v>
      </c>
      <c r="P81" s="160">
        <f t="shared" si="130"/>
        <v>56.008146639511203</v>
      </c>
      <c r="Q81" s="146">
        <f t="shared" si="115"/>
        <v>432</v>
      </c>
      <c r="R81" s="469">
        <f t="shared" si="131"/>
        <v>43.991853360488797</v>
      </c>
      <c r="S81" s="463">
        <f t="shared" si="116"/>
        <v>919</v>
      </c>
      <c r="T81" s="167">
        <f t="shared" si="132"/>
        <v>22.997997997997999</v>
      </c>
      <c r="U81" s="146">
        <f t="shared" si="117"/>
        <v>3077</v>
      </c>
      <c r="V81" s="469">
        <f t="shared" si="133"/>
        <v>77.002002002002001</v>
      </c>
      <c r="W81" s="463">
        <f t="shared" si="118"/>
        <v>771</v>
      </c>
      <c r="X81" s="167">
        <f t="shared" si="119"/>
        <v>78.513238289205702</v>
      </c>
      <c r="Y81" s="463">
        <f t="shared" si="120"/>
        <v>211</v>
      </c>
      <c r="Z81" s="469">
        <f t="shared" si="121"/>
        <v>21.486761710794298</v>
      </c>
      <c r="AA81" s="463">
        <f t="shared" si="122"/>
        <v>555</v>
      </c>
      <c r="AB81" s="167">
        <f t="shared" si="134"/>
        <v>56.517311608961307</v>
      </c>
      <c r="AC81" s="146">
        <f t="shared" si="123"/>
        <v>427</v>
      </c>
      <c r="AD81" s="160">
        <f t="shared" si="135"/>
        <v>43.4826883910387</v>
      </c>
      <c r="AE81" s="146">
        <f t="shared" si="124"/>
        <v>0</v>
      </c>
      <c r="AF81" s="469">
        <f t="shared" si="136"/>
        <v>0</v>
      </c>
      <c r="AG81" s="471">
        <f t="shared" si="125"/>
        <v>3996</v>
      </c>
      <c r="AH81" s="471">
        <f t="shared" si="138"/>
        <v>982</v>
      </c>
      <c r="AK81" s="145">
        <v>490</v>
      </c>
      <c r="AL81" s="13">
        <v>3453</v>
      </c>
      <c r="AM81" s="13">
        <v>40998</v>
      </c>
      <c r="AN81" s="13">
        <v>1412</v>
      </c>
      <c r="AO81" s="13">
        <v>489</v>
      </c>
      <c r="AP81" s="145">
        <v>490</v>
      </c>
      <c r="AQ81" s="13">
        <v>22989</v>
      </c>
      <c r="AR81" s="13">
        <v>23363</v>
      </c>
      <c r="AS81" s="145">
        <v>490</v>
      </c>
      <c r="AT81" s="13">
        <v>13786</v>
      </c>
      <c r="AU81" s="13">
        <v>32566</v>
      </c>
      <c r="AV81" s="13"/>
      <c r="AW81" s="145">
        <v>490</v>
      </c>
      <c r="AX81" s="668">
        <v>3121</v>
      </c>
      <c r="AY81" s="668">
        <v>1150</v>
      </c>
      <c r="AZ81" s="145">
        <v>490</v>
      </c>
      <c r="BA81" s="13">
        <v>2228</v>
      </c>
      <c r="BB81" s="13">
        <v>2043</v>
      </c>
      <c r="BC81" s="145">
        <v>490</v>
      </c>
      <c r="BD81" s="13">
        <v>2322</v>
      </c>
      <c r="BE81" s="13">
        <v>1948</v>
      </c>
      <c r="BF81" s="13">
        <v>1</v>
      </c>
    </row>
    <row r="82" spans="1:58" s="134" customFormat="1">
      <c r="A82" s="59">
        <v>854</v>
      </c>
      <c r="B82" s="456" t="s">
        <v>408</v>
      </c>
      <c r="C82" s="457">
        <f t="shared" si="108"/>
        <v>5168</v>
      </c>
      <c r="D82" s="167">
        <f t="shared" si="128"/>
        <v>40.030983733539891</v>
      </c>
      <c r="E82" s="139">
        <f t="shared" si="109"/>
        <v>6450</v>
      </c>
      <c r="F82" s="167">
        <f t="shared" si="129"/>
        <v>49.961270333075134</v>
      </c>
      <c r="G82" s="139">
        <f t="shared" si="110"/>
        <v>1275</v>
      </c>
      <c r="H82" s="167">
        <f t="shared" si="126"/>
        <v>9.8760650658404341</v>
      </c>
      <c r="I82" s="139">
        <f t="shared" si="111"/>
        <v>17</v>
      </c>
      <c r="J82" s="458">
        <f t="shared" si="127"/>
        <v>0.13168086754453912</v>
      </c>
      <c r="K82" s="463">
        <f t="shared" si="112"/>
        <v>6525</v>
      </c>
      <c r="L82" s="160">
        <f t="shared" si="139"/>
        <v>50.542215336948104</v>
      </c>
      <c r="M82" s="146">
        <f t="shared" si="113"/>
        <v>6385</v>
      </c>
      <c r="N82" s="464">
        <f t="shared" si="137"/>
        <v>49.457784663051896</v>
      </c>
      <c r="O82" s="463">
        <f t="shared" si="114"/>
        <v>747</v>
      </c>
      <c r="P82" s="160">
        <f t="shared" si="130"/>
        <v>57.153787299158374</v>
      </c>
      <c r="Q82" s="146">
        <f t="shared" si="115"/>
        <v>560</v>
      </c>
      <c r="R82" s="469">
        <f t="shared" si="131"/>
        <v>42.846212700841626</v>
      </c>
      <c r="S82" s="463">
        <f t="shared" si="116"/>
        <v>4296</v>
      </c>
      <c r="T82" s="167">
        <f t="shared" si="132"/>
        <v>33.276529821843532</v>
      </c>
      <c r="U82" s="146">
        <f t="shared" si="117"/>
        <v>8614</v>
      </c>
      <c r="V82" s="469">
        <f t="shared" si="133"/>
        <v>66.723470178156461</v>
      </c>
      <c r="W82" s="463">
        <f t="shared" si="118"/>
        <v>862</v>
      </c>
      <c r="X82" s="167">
        <f t="shared" si="119"/>
        <v>65.952563121652645</v>
      </c>
      <c r="Y82" s="463">
        <f t="shared" si="120"/>
        <v>445</v>
      </c>
      <c r="Z82" s="469">
        <f t="shared" si="121"/>
        <v>34.047436878347362</v>
      </c>
      <c r="AA82" s="463">
        <f t="shared" si="122"/>
        <v>837</v>
      </c>
      <c r="AB82" s="167">
        <f t="shared" si="134"/>
        <v>64.039785768936497</v>
      </c>
      <c r="AC82" s="146">
        <f t="shared" si="123"/>
        <v>470</v>
      </c>
      <c r="AD82" s="160">
        <f t="shared" si="135"/>
        <v>35.960214231063503</v>
      </c>
      <c r="AE82" s="146">
        <f t="shared" si="124"/>
        <v>0</v>
      </c>
      <c r="AF82" s="469">
        <f t="shared" si="136"/>
        <v>0</v>
      </c>
      <c r="AG82" s="471">
        <f t="shared" si="125"/>
        <v>12910</v>
      </c>
      <c r="AH82" s="471">
        <f t="shared" si="138"/>
        <v>1307</v>
      </c>
      <c r="AK82" s="145">
        <v>495</v>
      </c>
      <c r="AL82" s="13">
        <v>8302</v>
      </c>
      <c r="AM82" s="13">
        <v>15088</v>
      </c>
      <c r="AN82" s="13">
        <v>258</v>
      </c>
      <c r="AO82" s="13">
        <v>9</v>
      </c>
      <c r="AP82" s="145">
        <v>495</v>
      </c>
      <c r="AQ82" s="13">
        <v>11973</v>
      </c>
      <c r="AR82" s="13">
        <v>11684</v>
      </c>
      <c r="AS82" s="145">
        <v>495</v>
      </c>
      <c r="AT82" s="13">
        <v>14758</v>
      </c>
      <c r="AU82" s="13">
        <v>8899</v>
      </c>
      <c r="AV82" s="13"/>
      <c r="AW82" s="145">
        <v>495</v>
      </c>
      <c r="AX82" s="668">
        <v>1027</v>
      </c>
      <c r="AY82" s="668">
        <v>192</v>
      </c>
      <c r="AZ82" s="145">
        <v>495</v>
      </c>
      <c r="BA82" s="13">
        <v>597</v>
      </c>
      <c r="BB82" s="13">
        <v>622</v>
      </c>
      <c r="BC82" s="145">
        <v>495</v>
      </c>
      <c r="BD82" s="13">
        <v>782</v>
      </c>
      <c r="BE82" s="13">
        <v>437</v>
      </c>
      <c r="BF82" s="13"/>
    </row>
    <row r="83" spans="1:58" s="134" customFormat="1">
      <c r="A83" s="59">
        <v>887</v>
      </c>
      <c r="B83" s="479" t="s">
        <v>407</v>
      </c>
      <c r="C83" s="480">
        <f t="shared" si="108"/>
        <v>3259</v>
      </c>
      <c r="D83" s="481">
        <f t="shared" si="128"/>
        <v>11.519564525820932</v>
      </c>
      <c r="E83" s="482">
        <f t="shared" si="109"/>
        <v>18514</v>
      </c>
      <c r="F83" s="481">
        <f t="shared" si="129"/>
        <v>65.44130642253721</v>
      </c>
      <c r="G83" s="482">
        <f t="shared" si="110"/>
        <v>6508</v>
      </c>
      <c r="H83" s="481">
        <f t="shared" si="126"/>
        <v>23.003782121522747</v>
      </c>
      <c r="I83" s="482">
        <f t="shared" si="111"/>
        <v>10</v>
      </c>
      <c r="J83" s="483">
        <f t="shared" si="127"/>
        <v>3.5346930119119151E-2</v>
      </c>
      <c r="K83" s="484">
        <f t="shared" si="112"/>
        <v>13704</v>
      </c>
      <c r="L83" s="485">
        <f t="shared" si="139"/>
        <v>48.439433035240889</v>
      </c>
      <c r="M83" s="486">
        <f t="shared" si="113"/>
        <v>14587</v>
      </c>
      <c r="N83" s="487">
        <f t="shared" si="137"/>
        <v>51.560566964759111</v>
      </c>
      <c r="O83" s="484">
        <f t="shared" si="114"/>
        <v>7792</v>
      </c>
      <c r="P83" s="485">
        <f t="shared" si="130"/>
        <v>51.051562602371746</v>
      </c>
      <c r="Q83" s="486">
        <f t="shared" si="115"/>
        <v>7471</v>
      </c>
      <c r="R83" s="488">
        <f t="shared" si="131"/>
        <v>48.948437397628254</v>
      </c>
      <c r="S83" s="484">
        <f t="shared" si="116"/>
        <v>18034</v>
      </c>
      <c r="T83" s="481">
        <f t="shared" si="132"/>
        <v>63.744653776819483</v>
      </c>
      <c r="U83" s="486">
        <f t="shared" si="117"/>
        <v>10257</v>
      </c>
      <c r="V83" s="488">
        <f t="shared" si="133"/>
        <v>36.255346223180517</v>
      </c>
      <c r="W83" s="463">
        <f t="shared" si="118"/>
        <v>14215</v>
      </c>
      <c r="X83" s="167">
        <f t="shared" si="119"/>
        <v>93.133722072986956</v>
      </c>
      <c r="Y83" s="463">
        <f t="shared" si="120"/>
        <v>1048</v>
      </c>
      <c r="Z83" s="469">
        <f t="shared" si="121"/>
        <v>6.8662779270130381</v>
      </c>
      <c r="AA83" s="484">
        <f t="shared" si="122"/>
        <v>7499</v>
      </c>
      <c r="AB83" s="481">
        <f t="shared" si="134"/>
        <v>49.131887571250736</v>
      </c>
      <c r="AC83" s="486">
        <f t="shared" si="123"/>
        <v>7746</v>
      </c>
      <c r="AD83" s="485">
        <f t="shared" si="135"/>
        <v>50.750180174277673</v>
      </c>
      <c r="AE83" s="486">
        <f t="shared" si="124"/>
        <v>18</v>
      </c>
      <c r="AF83" s="488">
        <f t="shared" si="136"/>
        <v>0.11793225447159798</v>
      </c>
      <c r="AG83" s="489">
        <f t="shared" si="125"/>
        <v>28291</v>
      </c>
      <c r="AH83" s="489">
        <f t="shared" si="138"/>
        <v>15263</v>
      </c>
      <c r="AK83" s="145">
        <v>501</v>
      </c>
      <c r="AL83" s="13">
        <v>96</v>
      </c>
      <c r="AM83" s="13">
        <v>1049</v>
      </c>
      <c r="AN83" s="13">
        <v>602</v>
      </c>
      <c r="AO83" s="13">
        <v>4</v>
      </c>
      <c r="AP83" s="145">
        <v>501</v>
      </c>
      <c r="AQ83" s="13">
        <v>863</v>
      </c>
      <c r="AR83" s="13">
        <v>888</v>
      </c>
      <c r="AS83" s="145">
        <v>501</v>
      </c>
      <c r="AT83" s="13">
        <v>589</v>
      </c>
      <c r="AU83" s="13">
        <v>1162</v>
      </c>
      <c r="AV83" s="13"/>
      <c r="AW83" s="145">
        <v>501</v>
      </c>
      <c r="AX83" s="668">
        <v>148</v>
      </c>
      <c r="AY83" s="668">
        <v>53</v>
      </c>
      <c r="AZ83" s="145">
        <v>501</v>
      </c>
      <c r="BA83" s="13">
        <v>112</v>
      </c>
      <c r="BB83" s="13">
        <v>89</v>
      </c>
      <c r="BC83" s="145">
        <v>501</v>
      </c>
      <c r="BD83" s="13">
        <v>112</v>
      </c>
      <c r="BE83" s="13">
        <v>89</v>
      </c>
      <c r="BF83" s="13"/>
    </row>
    <row r="84" spans="1:58" s="134" customFormat="1" ht="18.75" customHeight="1">
      <c r="A84" s="478"/>
      <c r="B84" s="516" t="s">
        <v>137</v>
      </c>
      <c r="C84" s="518">
        <f>SUM(C85:C107)</f>
        <v>77279</v>
      </c>
      <c r="D84" s="502">
        <f t="shared" si="128"/>
        <v>32.554563721917745</v>
      </c>
      <c r="E84" s="501">
        <f>SUM(E85:E107)</f>
        <v>104403</v>
      </c>
      <c r="F84" s="502">
        <f t="shared" si="129"/>
        <v>43.980824237624425</v>
      </c>
      <c r="G84" s="501">
        <f>SUM(G85:G107)</f>
        <v>52424</v>
      </c>
      <c r="H84" s="502">
        <f t="shared" si="126"/>
        <v>22.084142503886124</v>
      </c>
      <c r="I84" s="501">
        <f>SUM(I85:I107)</f>
        <v>3277</v>
      </c>
      <c r="J84" s="519">
        <f t="shared" si="127"/>
        <v>1.3804695365717006</v>
      </c>
      <c r="K84" s="518">
        <f>SUM(K85:K107)</f>
        <v>116759</v>
      </c>
      <c r="L84" s="503">
        <f t="shared" si="139"/>
        <v>49.185914745369296</v>
      </c>
      <c r="M84" s="501">
        <f>SUM(M85:M107)</f>
        <v>120624</v>
      </c>
      <c r="N84" s="522">
        <f t="shared" si="137"/>
        <v>50.814085254630704</v>
      </c>
      <c r="O84" s="518">
        <f>SUM(O85:O107)</f>
        <v>169184</v>
      </c>
      <c r="P84" s="503">
        <f t="shared" si="130"/>
        <v>49.885594319816953</v>
      </c>
      <c r="Q84" s="501">
        <f>SUM(Q85:Q107)</f>
        <v>169960</v>
      </c>
      <c r="R84" s="524">
        <f t="shared" si="131"/>
        <v>50.114405680183047</v>
      </c>
      <c r="S84" s="518">
        <f>SUM(S85:S107)</f>
        <v>112601</v>
      </c>
      <c r="T84" s="502">
        <f t="shared" si="132"/>
        <v>47.434315009920674</v>
      </c>
      <c r="U84" s="501">
        <f>SUM(U85:U107)</f>
        <v>124782</v>
      </c>
      <c r="V84" s="524">
        <f t="shared" si="133"/>
        <v>52.565684990079319</v>
      </c>
      <c r="W84" s="518">
        <f>SUM(W85:W107)</f>
        <v>308789</v>
      </c>
      <c r="X84" s="502">
        <f>(W84/AH84)*100</f>
        <v>91.049524685679245</v>
      </c>
      <c r="Y84" s="501">
        <f>SUM(Y85:Y107)</f>
        <v>30355</v>
      </c>
      <c r="Z84" s="524">
        <f>(Y84/AH84)*100</f>
        <v>8.9504753143207605</v>
      </c>
      <c r="AA84" s="518">
        <f>SUM(AA85:AA107)</f>
        <v>181354</v>
      </c>
      <c r="AB84" s="502">
        <f t="shared" si="134"/>
        <v>53.474040525558465</v>
      </c>
      <c r="AC84" s="501">
        <f>SUM(AC85:AC107)</f>
        <v>157093</v>
      </c>
      <c r="AD84" s="503">
        <f t="shared" si="135"/>
        <v>46.320442054112711</v>
      </c>
      <c r="AE84" s="501">
        <f>SUM(AE85:AE107)</f>
        <v>697</v>
      </c>
      <c r="AF84" s="524">
        <f t="shared" si="136"/>
        <v>0.20551742032882789</v>
      </c>
      <c r="AG84" s="527">
        <f>SUM(AG85:AG107)</f>
        <v>237383</v>
      </c>
      <c r="AH84" s="527">
        <f t="shared" si="138"/>
        <v>339144</v>
      </c>
      <c r="AK84" s="145">
        <v>541</v>
      </c>
      <c r="AL84" s="13">
        <v>2130</v>
      </c>
      <c r="AM84" s="13">
        <v>5173</v>
      </c>
      <c r="AN84" s="13">
        <v>3810</v>
      </c>
      <c r="AO84" s="13">
        <v>47</v>
      </c>
      <c r="AP84" s="145">
        <v>541</v>
      </c>
      <c r="AQ84" s="13">
        <v>5290</v>
      </c>
      <c r="AR84" s="13">
        <v>5870</v>
      </c>
      <c r="AS84" s="145">
        <v>541</v>
      </c>
      <c r="AT84" s="13">
        <v>5248</v>
      </c>
      <c r="AU84" s="13">
        <v>5912</v>
      </c>
      <c r="AV84" s="13"/>
      <c r="AW84" s="145">
        <v>541</v>
      </c>
      <c r="AX84" s="668">
        <v>3991</v>
      </c>
      <c r="AY84" s="668">
        <v>762</v>
      </c>
      <c r="AZ84" s="145">
        <v>541</v>
      </c>
      <c r="BA84" s="13">
        <v>2390</v>
      </c>
      <c r="BB84" s="13">
        <v>2363</v>
      </c>
      <c r="BC84" s="145">
        <v>541</v>
      </c>
      <c r="BD84" s="13">
        <v>2361</v>
      </c>
      <c r="BE84" s="13">
        <v>2383</v>
      </c>
      <c r="BF84" s="13">
        <v>9</v>
      </c>
    </row>
    <row r="85" spans="1:58" s="134" customFormat="1">
      <c r="A85" s="59">
        <v>2</v>
      </c>
      <c r="B85" s="490" t="s">
        <v>386</v>
      </c>
      <c r="C85" s="491">
        <f t="shared" ref="C85:C107" si="140">VLOOKUP(A85,$AK$8:$AL$132,2,0)</f>
        <v>2828</v>
      </c>
      <c r="D85" s="492">
        <f t="shared" si="128"/>
        <v>22.274732199117832</v>
      </c>
      <c r="E85" s="493">
        <f t="shared" ref="E85:E107" si="141">VLOOKUP(A85,$AK$8:$AM$132,3,0)</f>
        <v>6782</v>
      </c>
      <c r="F85" s="492">
        <f t="shared" si="129"/>
        <v>53.418399495904225</v>
      </c>
      <c r="G85" s="493">
        <f t="shared" ref="G85:G107" si="142">VLOOKUP(A85,$AK$8:$AN$132,4,0)</f>
        <v>3078</v>
      </c>
      <c r="H85" s="492">
        <f t="shared" si="126"/>
        <v>24.243856332703213</v>
      </c>
      <c r="I85" s="493">
        <f t="shared" ref="I85:I107" si="143">VLOOKUP(A85,$AK$8:$AO$132,5,0)</f>
        <v>8</v>
      </c>
      <c r="J85" s="494">
        <f t="shared" si="127"/>
        <v>6.3011972274732195E-2</v>
      </c>
      <c r="K85" s="495">
        <f t="shared" ref="K85:K107" si="144">VLOOKUP(A85,$AP$8:$AR$132,2,0)</f>
        <v>6459</v>
      </c>
      <c r="L85" s="496">
        <f t="shared" si="139"/>
        <v>50.874291115311912</v>
      </c>
      <c r="M85" s="497">
        <f t="shared" ref="M85:M107" si="145">VLOOKUP(A85,$AP$8:$AR$132,3,0)</f>
        <v>6237</v>
      </c>
      <c r="N85" s="498">
        <f t="shared" si="137"/>
        <v>49.125708884688088</v>
      </c>
      <c r="O85" s="495">
        <f t="shared" ref="O85:O107" si="146">VLOOKUP(A85,$AZ$8:$BB$132,2,0)</f>
        <v>1253</v>
      </c>
      <c r="P85" s="496">
        <f t="shared" si="130"/>
        <v>51.080309824704443</v>
      </c>
      <c r="Q85" s="497">
        <f t="shared" ref="Q85:Q107" si="147">VLOOKUP(A85,$AZ$8:$BB$132,3,0)</f>
        <v>1200</v>
      </c>
      <c r="R85" s="499">
        <f t="shared" si="131"/>
        <v>48.919690175295557</v>
      </c>
      <c r="S85" s="495">
        <f t="shared" ref="S85:S107" si="148">VLOOKUP(A85,$AS$8:$AU$132,2,0)</f>
        <v>3808</v>
      </c>
      <c r="T85" s="492">
        <f t="shared" si="132"/>
        <v>29.993698802772528</v>
      </c>
      <c r="U85" s="497">
        <f t="shared" ref="U85:U107" si="149">VLOOKUP(A85,$AS$8:$AU$132,3,0)</f>
        <v>8888</v>
      </c>
      <c r="V85" s="499">
        <f t="shared" si="133"/>
        <v>70.006301197227472</v>
      </c>
      <c r="W85" s="463">
        <f t="shared" ref="W85:W107" si="150">VLOOKUP(A85,$AW$8:$AY$132,2,0)</f>
        <v>2038</v>
      </c>
      <c r="X85" s="167">
        <f t="shared" ref="X85:X107" si="151">(W85/AH85)*100</f>
        <v>83.081940481043617</v>
      </c>
      <c r="Y85" s="463">
        <f t="shared" ref="Y85:Y107" si="152">VLOOKUP(A85,$AW$8:$AY$132,3,0)</f>
        <v>415</v>
      </c>
      <c r="Z85" s="469">
        <f t="shared" ref="Z85:Z107" si="153">(Y85/AH85)*100</f>
        <v>16.91805951895638</v>
      </c>
      <c r="AA85" s="495">
        <f t="shared" ref="AA85:AA107" si="154">VLOOKUP(A85,$BC$8:$BF$132,2,0)</f>
        <v>1375</v>
      </c>
      <c r="AB85" s="492">
        <f t="shared" si="134"/>
        <v>56.053811659192817</v>
      </c>
      <c r="AC85" s="497">
        <f t="shared" ref="AC85:AC107" si="155">VLOOKUP(A85,$BC$8:$BF$132,3,0)</f>
        <v>1078</v>
      </c>
      <c r="AD85" s="496">
        <f t="shared" si="135"/>
        <v>43.946188340807176</v>
      </c>
      <c r="AE85" s="497">
        <f t="shared" ref="AE85:AE107" si="156">VLOOKUP(A85,$BC$8:$BF$132,4,0)</f>
        <v>0</v>
      </c>
      <c r="AF85" s="499">
        <f t="shared" si="136"/>
        <v>0</v>
      </c>
      <c r="AG85" s="500">
        <f t="shared" ref="AG85:AG107" si="157">(S85+U85)</f>
        <v>12696</v>
      </c>
      <c r="AH85" s="500">
        <f t="shared" si="138"/>
        <v>2453</v>
      </c>
      <c r="AK85" s="145">
        <v>543</v>
      </c>
      <c r="AL85" s="13">
        <v>4817</v>
      </c>
      <c r="AM85" s="13">
        <v>1665</v>
      </c>
      <c r="AN85" s="13">
        <v>55</v>
      </c>
      <c r="AO85" s="13"/>
      <c r="AP85" s="145">
        <v>543</v>
      </c>
      <c r="AQ85" s="13">
        <v>3427</v>
      </c>
      <c r="AR85" s="13">
        <v>3110</v>
      </c>
      <c r="AS85" s="145">
        <v>543</v>
      </c>
      <c r="AT85" s="13">
        <v>1447</v>
      </c>
      <c r="AU85" s="13">
        <v>5090</v>
      </c>
      <c r="AV85" s="13"/>
      <c r="AW85" s="145">
        <v>543</v>
      </c>
      <c r="AX85" s="668">
        <v>392</v>
      </c>
      <c r="AY85" s="668">
        <v>200</v>
      </c>
      <c r="AZ85" s="145">
        <v>543</v>
      </c>
      <c r="BA85" s="13">
        <v>301</v>
      </c>
      <c r="BB85" s="13">
        <v>291</v>
      </c>
      <c r="BC85" s="145">
        <v>543</v>
      </c>
      <c r="BD85" s="13">
        <v>371</v>
      </c>
      <c r="BE85" s="13">
        <v>221</v>
      </c>
      <c r="BF85" s="13"/>
    </row>
    <row r="86" spans="1:58" s="134" customFormat="1">
      <c r="A86" s="59">
        <v>21</v>
      </c>
      <c r="B86" s="456" t="s">
        <v>385</v>
      </c>
      <c r="C86" s="457">
        <f t="shared" si="140"/>
        <v>1957</v>
      </c>
      <c r="D86" s="167">
        <f t="shared" si="128"/>
        <v>65.473402475744393</v>
      </c>
      <c r="E86" s="139">
        <f t="shared" si="141"/>
        <v>795</v>
      </c>
      <c r="F86" s="167">
        <f t="shared" si="129"/>
        <v>26.597524255603883</v>
      </c>
      <c r="G86" s="139">
        <f t="shared" si="142"/>
        <v>233</v>
      </c>
      <c r="H86" s="167">
        <f t="shared" si="126"/>
        <v>7.7952492472398802</v>
      </c>
      <c r="I86" s="139">
        <f t="shared" si="143"/>
        <v>4</v>
      </c>
      <c r="J86" s="458">
        <f t="shared" si="127"/>
        <v>0.13382402141184344</v>
      </c>
      <c r="K86" s="463">
        <f t="shared" si="144"/>
        <v>1463</v>
      </c>
      <c r="L86" s="160">
        <f t="shared" si="139"/>
        <v>48.946135831381731</v>
      </c>
      <c r="M86" s="146">
        <f t="shared" si="145"/>
        <v>1526</v>
      </c>
      <c r="N86" s="464">
        <f t="shared" si="137"/>
        <v>51.053864168618269</v>
      </c>
      <c r="O86" s="463">
        <f t="shared" si="146"/>
        <v>269</v>
      </c>
      <c r="P86" s="160">
        <f t="shared" si="130"/>
        <v>50.374531835205993</v>
      </c>
      <c r="Q86" s="146">
        <f t="shared" si="147"/>
        <v>265</v>
      </c>
      <c r="R86" s="469">
        <f t="shared" si="131"/>
        <v>49.625468164794007</v>
      </c>
      <c r="S86" s="463">
        <f t="shared" si="148"/>
        <v>1272</v>
      </c>
      <c r="T86" s="167">
        <f t="shared" si="132"/>
        <v>42.556038808966207</v>
      </c>
      <c r="U86" s="146">
        <f t="shared" si="149"/>
        <v>1717</v>
      </c>
      <c r="V86" s="469">
        <f t="shared" si="133"/>
        <v>57.443961191033786</v>
      </c>
      <c r="W86" s="463">
        <f t="shared" si="150"/>
        <v>477</v>
      </c>
      <c r="X86" s="167">
        <f t="shared" si="151"/>
        <v>89.325842696629209</v>
      </c>
      <c r="Y86" s="463">
        <f t="shared" si="152"/>
        <v>57</v>
      </c>
      <c r="Z86" s="469">
        <f t="shared" si="153"/>
        <v>10.674157303370785</v>
      </c>
      <c r="AA86" s="463">
        <f t="shared" si="154"/>
        <v>291</v>
      </c>
      <c r="AB86" s="167">
        <f t="shared" si="134"/>
        <v>54.49438202247191</v>
      </c>
      <c r="AC86" s="146">
        <f t="shared" si="155"/>
        <v>243</v>
      </c>
      <c r="AD86" s="160">
        <f t="shared" si="135"/>
        <v>45.50561797752809</v>
      </c>
      <c r="AE86" s="146">
        <f t="shared" si="156"/>
        <v>0</v>
      </c>
      <c r="AF86" s="469">
        <f t="shared" si="136"/>
        <v>0</v>
      </c>
      <c r="AG86" s="471">
        <f t="shared" si="157"/>
        <v>2989</v>
      </c>
      <c r="AH86" s="471">
        <f t="shared" si="138"/>
        <v>534</v>
      </c>
      <c r="AK86" s="145">
        <v>576</v>
      </c>
      <c r="AL86" s="13">
        <v>687</v>
      </c>
      <c r="AM86" s="13">
        <v>2907</v>
      </c>
      <c r="AN86" s="13">
        <v>2268</v>
      </c>
      <c r="AO86" s="13">
        <v>11</v>
      </c>
      <c r="AP86" s="145">
        <v>576</v>
      </c>
      <c r="AQ86" s="13">
        <v>2909</v>
      </c>
      <c r="AR86" s="13">
        <v>2964</v>
      </c>
      <c r="AS86" s="145">
        <v>576</v>
      </c>
      <c r="AT86" s="13">
        <v>2186</v>
      </c>
      <c r="AU86" s="13">
        <v>3687</v>
      </c>
      <c r="AV86" s="13"/>
      <c r="AW86" s="145">
        <v>576</v>
      </c>
      <c r="AX86" s="668">
        <v>1017</v>
      </c>
      <c r="AY86" s="668">
        <v>175</v>
      </c>
      <c r="AZ86" s="145">
        <v>576</v>
      </c>
      <c r="BA86" s="13">
        <v>619</v>
      </c>
      <c r="BB86" s="13">
        <v>573</v>
      </c>
      <c r="BC86" s="145">
        <v>576</v>
      </c>
      <c r="BD86" s="13">
        <v>613</v>
      </c>
      <c r="BE86" s="13">
        <v>579</v>
      </c>
      <c r="BF86" s="13"/>
    </row>
    <row r="87" spans="1:58" s="134" customFormat="1">
      <c r="A87" s="59">
        <v>55</v>
      </c>
      <c r="B87" s="456" t="s">
        <v>384</v>
      </c>
      <c r="C87" s="457">
        <f t="shared" si="140"/>
        <v>4463</v>
      </c>
      <c r="D87" s="167">
        <f t="shared" si="128"/>
        <v>67.488280659307421</v>
      </c>
      <c r="E87" s="139">
        <f t="shared" si="141"/>
        <v>1928</v>
      </c>
      <c r="F87" s="167">
        <f t="shared" si="129"/>
        <v>29.154695297141991</v>
      </c>
      <c r="G87" s="139">
        <f t="shared" si="142"/>
        <v>216</v>
      </c>
      <c r="H87" s="167">
        <f t="shared" si="126"/>
        <v>3.2662936639951607</v>
      </c>
      <c r="I87" s="139">
        <f t="shared" si="143"/>
        <v>6</v>
      </c>
      <c r="J87" s="458">
        <f t="shared" si="127"/>
        <v>9.073037955542114E-2</v>
      </c>
      <c r="K87" s="463">
        <f t="shared" si="144"/>
        <v>3467</v>
      </c>
      <c r="L87" s="160">
        <f t="shared" si="139"/>
        <v>52.427037653107512</v>
      </c>
      <c r="M87" s="146">
        <f t="shared" si="145"/>
        <v>3146</v>
      </c>
      <c r="N87" s="464">
        <f t="shared" si="137"/>
        <v>47.572962346892481</v>
      </c>
      <c r="O87" s="463">
        <f t="shared" si="146"/>
        <v>272</v>
      </c>
      <c r="P87" s="160">
        <f t="shared" si="130"/>
        <v>54.618473895582333</v>
      </c>
      <c r="Q87" s="146">
        <f t="shared" si="147"/>
        <v>226</v>
      </c>
      <c r="R87" s="469">
        <f t="shared" si="131"/>
        <v>45.381526104417667</v>
      </c>
      <c r="S87" s="463">
        <f t="shared" si="148"/>
        <v>2264</v>
      </c>
      <c r="T87" s="167">
        <f t="shared" si="132"/>
        <v>34.235596552245582</v>
      </c>
      <c r="U87" s="146">
        <f t="shared" si="149"/>
        <v>4349</v>
      </c>
      <c r="V87" s="469">
        <f t="shared" si="133"/>
        <v>65.764403447754432</v>
      </c>
      <c r="W87" s="463">
        <f t="shared" si="150"/>
        <v>438</v>
      </c>
      <c r="X87" s="167">
        <f t="shared" si="151"/>
        <v>87.951807228915655</v>
      </c>
      <c r="Y87" s="463">
        <f t="shared" si="152"/>
        <v>60</v>
      </c>
      <c r="Z87" s="469">
        <f t="shared" si="153"/>
        <v>12.048192771084338</v>
      </c>
      <c r="AA87" s="463">
        <f t="shared" si="154"/>
        <v>300</v>
      </c>
      <c r="AB87" s="167">
        <f t="shared" si="134"/>
        <v>60.24096385542169</v>
      </c>
      <c r="AC87" s="146">
        <f t="shared" si="155"/>
        <v>198</v>
      </c>
      <c r="AD87" s="160">
        <f t="shared" si="135"/>
        <v>39.75903614457831</v>
      </c>
      <c r="AE87" s="146">
        <f t="shared" si="156"/>
        <v>0</v>
      </c>
      <c r="AF87" s="469">
        <f t="shared" si="136"/>
        <v>0</v>
      </c>
      <c r="AG87" s="471">
        <f t="shared" si="157"/>
        <v>6613</v>
      </c>
      <c r="AH87" s="471">
        <f t="shared" si="138"/>
        <v>498</v>
      </c>
      <c r="AK87" s="145">
        <v>579</v>
      </c>
      <c r="AL87" s="13">
        <v>1171</v>
      </c>
      <c r="AM87" s="13">
        <v>22643</v>
      </c>
      <c r="AN87" s="13">
        <v>2214</v>
      </c>
      <c r="AO87" s="13">
        <v>19</v>
      </c>
      <c r="AP87" s="145">
        <v>579</v>
      </c>
      <c r="AQ87" s="13">
        <v>12578</v>
      </c>
      <c r="AR87" s="13">
        <v>13469</v>
      </c>
      <c r="AS87" s="145">
        <v>579</v>
      </c>
      <c r="AT87" s="13">
        <v>22993</v>
      </c>
      <c r="AU87" s="13">
        <v>3054</v>
      </c>
      <c r="AV87" s="13"/>
      <c r="AW87" s="145">
        <v>579</v>
      </c>
      <c r="AX87" s="668">
        <v>14324</v>
      </c>
      <c r="AY87" s="668">
        <v>2203</v>
      </c>
      <c r="AZ87" s="145">
        <v>579</v>
      </c>
      <c r="BA87" s="13">
        <v>9128</v>
      </c>
      <c r="BB87" s="13">
        <v>7399</v>
      </c>
      <c r="BC87" s="145">
        <v>579</v>
      </c>
      <c r="BD87" s="13">
        <v>8850</v>
      </c>
      <c r="BE87" s="13">
        <v>7656</v>
      </c>
      <c r="BF87" s="13">
        <v>21</v>
      </c>
    </row>
    <row r="88" spans="1:58" s="134" customFormat="1">
      <c r="A88" s="59">
        <v>148</v>
      </c>
      <c r="B88" s="456" t="s">
        <v>383</v>
      </c>
      <c r="C88" s="457">
        <f t="shared" si="140"/>
        <v>1580</v>
      </c>
      <c r="D88" s="167">
        <f t="shared" si="128"/>
        <v>10.840480274442539</v>
      </c>
      <c r="E88" s="139">
        <f t="shared" si="141"/>
        <v>7250</v>
      </c>
      <c r="F88" s="167">
        <f t="shared" si="129"/>
        <v>49.742710120068608</v>
      </c>
      <c r="G88" s="139">
        <f t="shared" si="142"/>
        <v>5287</v>
      </c>
      <c r="H88" s="167">
        <f t="shared" si="126"/>
        <v>36.274442538593483</v>
      </c>
      <c r="I88" s="139">
        <f t="shared" si="143"/>
        <v>458</v>
      </c>
      <c r="J88" s="458">
        <f t="shared" si="127"/>
        <v>3.1423670668953685</v>
      </c>
      <c r="K88" s="463">
        <f t="shared" si="144"/>
        <v>7174</v>
      </c>
      <c r="L88" s="160">
        <f t="shared" si="139"/>
        <v>49.221269296740992</v>
      </c>
      <c r="M88" s="146">
        <f t="shared" si="145"/>
        <v>7401</v>
      </c>
      <c r="N88" s="464">
        <f t="shared" si="137"/>
        <v>50.778730703259001</v>
      </c>
      <c r="O88" s="463">
        <f t="shared" si="146"/>
        <v>11456</v>
      </c>
      <c r="P88" s="160">
        <f t="shared" si="130"/>
        <v>50.446959355321674</v>
      </c>
      <c r="Q88" s="146">
        <f t="shared" si="147"/>
        <v>11253</v>
      </c>
      <c r="R88" s="469">
        <f t="shared" si="131"/>
        <v>49.553040644678319</v>
      </c>
      <c r="S88" s="463">
        <f t="shared" si="148"/>
        <v>7288</v>
      </c>
      <c r="T88" s="167">
        <f t="shared" si="132"/>
        <v>50.00343053173242</v>
      </c>
      <c r="U88" s="146">
        <f t="shared" si="149"/>
        <v>7287</v>
      </c>
      <c r="V88" s="469">
        <f t="shared" si="133"/>
        <v>49.99656946826758</v>
      </c>
      <c r="W88" s="463">
        <f t="shared" si="150"/>
        <v>18341</v>
      </c>
      <c r="X88" s="167">
        <f t="shared" si="151"/>
        <v>80.765335329605008</v>
      </c>
      <c r="Y88" s="463">
        <f t="shared" si="152"/>
        <v>4368</v>
      </c>
      <c r="Z88" s="469">
        <f t="shared" si="153"/>
        <v>19.234664670394995</v>
      </c>
      <c r="AA88" s="463">
        <f t="shared" si="154"/>
        <v>11824</v>
      </c>
      <c r="AB88" s="167">
        <f t="shared" si="134"/>
        <v>52.067462239640669</v>
      </c>
      <c r="AC88" s="146">
        <f t="shared" si="155"/>
        <v>10867</v>
      </c>
      <c r="AD88" s="160">
        <f t="shared" si="135"/>
        <v>47.853274032321984</v>
      </c>
      <c r="AE88" s="146">
        <f t="shared" si="156"/>
        <v>18</v>
      </c>
      <c r="AF88" s="469">
        <f t="shared" si="136"/>
        <v>7.9263728037342024E-2</v>
      </c>
      <c r="AG88" s="471">
        <f t="shared" si="157"/>
        <v>14575</v>
      </c>
      <c r="AH88" s="471">
        <f t="shared" si="138"/>
        <v>22709</v>
      </c>
      <c r="AK88" s="145">
        <v>585</v>
      </c>
      <c r="AL88" s="13">
        <v>309</v>
      </c>
      <c r="AM88" s="13">
        <v>5627</v>
      </c>
      <c r="AN88" s="13">
        <v>1377</v>
      </c>
      <c r="AO88" s="13">
        <v>13</v>
      </c>
      <c r="AP88" s="145">
        <v>585</v>
      </c>
      <c r="AQ88" s="13">
        <v>3527</v>
      </c>
      <c r="AR88" s="13">
        <v>3799</v>
      </c>
      <c r="AS88" s="145">
        <v>585</v>
      </c>
      <c r="AT88" s="13">
        <v>4772</v>
      </c>
      <c r="AU88" s="13">
        <v>2554</v>
      </c>
      <c r="AV88" s="13"/>
      <c r="AW88" s="145">
        <v>585</v>
      </c>
      <c r="AX88" s="668">
        <v>2823</v>
      </c>
      <c r="AY88" s="668">
        <v>360</v>
      </c>
      <c r="AZ88" s="145">
        <v>585</v>
      </c>
      <c r="BA88" s="13">
        <v>1759</v>
      </c>
      <c r="BB88" s="13">
        <v>1424</v>
      </c>
      <c r="BC88" s="145">
        <v>585</v>
      </c>
      <c r="BD88" s="13">
        <v>1640</v>
      </c>
      <c r="BE88" s="13">
        <v>1543</v>
      </c>
      <c r="BF88" s="13"/>
    </row>
    <row r="89" spans="1:58" s="134" customFormat="1">
      <c r="A89" s="59">
        <v>197</v>
      </c>
      <c r="B89" s="456" t="s">
        <v>382</v>
      </c>
      <c r="C89" s="457">
        <f t="shared" si="140"/>
        <v>4964</v>
      </c>
      <c r="D89" s="167">
        <f t="shared" si="128"/>
        <v>44.761045987376015</v>
      </c>
      <c r="E89" s="139">
        <f t="shared" si="141"/>
        <v>5473</v>
      </c>
      <c r="F89" s="167">
        <f t="shared" si="129"/>
        <v>49.350766456266911</v>
      </c>
      <c r="G89" s="139">
        <f t="shared" si="142"/>
        <v>632</v>
      </c>
      <c r="H89" s="167">
        <f t="shared" si="126"/>
        <v>5.6988277727682597</v>
      </c>
      <c r="I89" s="139">
        <f t="shared" si="143"/>
        <v>21</v>
      </c>
      <c r="J89" s="458">
        <f t="shared" si="127"/>
        <v>0.18935978358881875</v>
      </c>
      <c r="K89" s="463">
        <f t="shared" si="144"/>
        <v>5577</v>
      </c>
      <c r="L89" s="160">
        <f t="shared" si="139"/>
        <v>50.28854824165915</v>
      </c>
      <c r="M89" s="146">
        <f t="shared" si="145"/>
        <v>5513</v>
      </c>
      <c r="N89" s="464">
        <f t="shared" si="137"/>
        <v>49.71145175834085</v>
      </c>
      <c r="O89" s="463">
        <f t="shared" si="146"/>
        <v>1246</v>
      </c>
      <c r="P89" s="160">
        <f t="shared" si="130"/>
        <v>51.981643721318314</v>
      </c>
      <c r="Q89" s="146">
        <f t="shared" si="147"/>
        <v>1151</v>
      </c>
      <c r="R89" s="469">
        <f t="shared" si="131"/>
        <v>48.018356278681686</v>
      </c>
      <c r="S89" s="463">
        <f t="shared" si="148"/>
        <v>3639</v>
      </c>
      <c r="T89" s="167">
        <f t="shared" si="132"/>
        <v>32.81334535617674</v>
      </c>
      <c r="U89" s="146">
        <f t="shared" si="149"/>
        <v>7451</v>
      </c>
      <c r="V89" s="469">
        <f t="shared" si="133"/>
        <v>67.18665464382326</v>
      </c>
      <c r="W89" s="463">
        <f t="shared" si="150"/>
        <v>1902</v>
      </c>
      <c r="X89" s="167">
        <f t="shared" si="151"/>
        <v>79.349186483103878</v>
      </c>
      <c r="Y89" s="463">
        <f t="shared" si="152"/>
        <v>495</v>
      </c>
      <c r="Z89" s="469">
        <f t="shared" si="153"/>
        <v>20.650813516896118</v>
      </c>
      <c r="AA89" s="463">
        <f t="shared" si="154"/>
        <v>1209</v>
      </c>
      <c r="AB89" s="167">
        <f t="shared" si="134"/>
        <v>50.438047559449316</v>
      </c>
      <c r="AC89" s="146">
        <f t="shared" si="155"/>
        <v>1184</v>
      </c>
      <c r="AD89" s="160">
        <f t="shared" si="135"/>
        <v>49.395077179808098</v>
      </c>
      <c r="AE89" s="146">
        <f t="shared" si="156"/>
        <v>4</v>
      </c>
      <c r="AF89" s="469">
        <f t="shared" si="136"/>
        <v>0.1668752607425949</v>
      </c>
      <c r="AG89" s="471">
        <f t="shared" si="157"/>
        <v>11090</v>
      </c>
      <c r="AH89" s="471">
        <f t="shared" si="138"/>
        <v>2397</v>
      </c>
      <c r="AK89" s="145">
        <v>591</v>
      </c>
      <c r="AL89" s="13">
        <v>1021</v>
      </c>
      <c r="AM89" s="13">
        <v>6854</v>
      </c>
      <c r="AN89" s="13">
        <v>1307</v>
      </c>
      <c r="AO89" s="13">
        <v>1</v>
      </c>
      <c r="AP89" s="145">
        <v>591</v>
      </c>
      <c r="AQ89" s="13">
        <v>4260</v>
      </c>
      <c r="AR89" s="13">
        <v>4923</v>
      </c>
      <c r="AS89" s="145">
        <v>591</v>
      </c>
      <c r="AT89" s="13">
        <v>5078</v>
      </c>
      <c r="AU89" s="13">
        <v>4105</v>
      </c>
      <c r="AV89" s="13"/>
      <c r="AW89" s="145">
        <v>591</v>
      </c>
      <c r="AX89" s="668">
        <v>2539</v>
      </c>
      <c r="AY89" s="668">
        <v>691</v>
      </c>
      <c r="AZ89" s="145">
        <v>591</v>
      </c>
      <c r="BA89" s="13">
        <v>1985</v>
      </c>
      <c r="BB89" s="13">
        <v>1245</v>
      </c>
      <c r="BC89" s="145">
        <v>591</v>
      </c>
      <c r="BD89" s="13">
        <v>1827</v>
      </c>
      <c r="BE89" s="13">
        <v>1401</v>
      </c>
      <c r="BF89" s="13">
        <v>2</v>
      </c>
    </row>
    <row r="90" spans="1:58" s="134" customFormat="1">
      <c r="A90" s="59">
        <v>206</v>
      </c>
      <c r="B90" s="456" t="s">
        <v>381</v>
      </c>
      <c r="C90" s="457">
        <f t="shared" si="140"/>
        <v>635</v>
      </c>
      <c r="D90" s="167">
        <f t="shared" si="128"/>
        <v>21.88146106133701</v>
      </c>
      <c r="E90" s="139">
        <f t="shared" si="141"/>
        <v>1563</v>
      </c>
      <c r="F90" s="167">
        <f t="shared" si="129"/>
        <v>53.859407305306682</v>
      </c>
      <c r="G90" s="139">
        <f t="shared" si="142"/>
        <v>666</v>
      </c>
      <c r="H90" s="167">
        <f t="shared" si="126"/>
        <v>22.949689869055824</v>
      </c>
      <c r="I90" s="139">
        <f t="shared" si="143"/>
        <v>38</v>
      </c>
      <c r="J90" s="458">
        <f t="shared" si="127"/>
        <v>1.3094417643004823</v>
      </c>
      <c r="K90" s="463">
        <f t="shared" si="144"/>
        <v>1481</v>
      </c>
      <c r="L90" s="160">
        <f t="shared" si="139"/>
        <v>51.033769813921438</v>
      </c>
      <c r="M90" s="146">
        <f t="shared" si="145"/>
        <v>1421</v>
      </c>
      <c r="N90" s="464">
        <f t="shared" si="137"/>
        <v>48.966230186078569</v>
      </c>
      <c r="O90" s="463">
        <f t="shared" si="146"/>
        <v>324</v>
      </c>
      <c r="P90" s="160">
        <f t="shared" si="130"/>
        <v>52.09003215434084</v>
      </c>
      <c r="Q90" s="146">
        <f t="shared" si="147"/>
        <v>298</v>
      </c>
      <c r="R90" s="469">
        <f t="shared" si="131"/>
        <v>47.90996784565916</v>
      </c>
      <c r="S90" s="463">
        <f t="shared" si="148"/>
        <v>779</v>
      </c>
      <c r="T90" s="167">
        <f t="shared" si="132"/>
        <v>26.843556168159889</v>
      </c>
      <c r="U90" s="146">
        <f t="shared" si="149"/>
        <v>2123</v>
      </c>
      <c r="V90" s="469">
        <f t="shared" si="133"/>
        <v>73.156443831840107</v>
      </c>
      <c r="W90" s="463">
        <f t="shared" si="150"/>
        <v>521</v>
      </c>
      <c r="X90" s="167">
        <f t="shared" si="151"/>
        <v>83.762057877813504</v>
      </c>
      <c r="Y90" s="463">
        <f t="shared" si="152"/>
        <v>101</v>
      </c>
      <c r="Z90" s="469">
        <f t="shared" si="153"/>
        <v>16.237942122186492</v>
      </c>
      <c r="AA90" s="463">
        <f t="shared" si="154"/>
        <v>325</v>
      </c>
      <c r="AB90" s="167">
        <f t="shared" si="134"/>
        <v>52.250803858520896</v>
      </c>
      <c r="AC90" s="146">
        <f t="shared" si="155"/>
        <v>297</v>
      </c>
      <c r="AD90" s="160">
        <f t="shared" si="135"/>
        <v>47.749196141479104</v>
      </c>
      <c r="AE90" s="146">
        <f t="shared" si="156"/>
        <v>0</v>
      </c>
      <c r="AF90" s="469">
        <f t="shared" si="136"/>
        <v>0</v>
      </c>
      <c r="AG90" s="471">
        <f t="shared" si="157"/>
        <v>2902</v>
      </c>
      <c r="AH90" s="471">
        <f t="shared" si="138"/>
        <v>622</v>
      </c>
      <c r="AK90" s="145">
        <v>604</v>
      </c>
      <c r="AL90" s="13">
        <v>4052</v>
      </c>
      <c r="AM90" s="13">
        <v>13610</v>
      </c>
      <c r="AN90" s="13">
        <v>1736</v>
      </c>
      <c r="AO90" s="13">
        <v>11</v>
      </c>
      <c r="AP90" s="145">
        <v>604</v>
      </c>
      <c r="AQ90" s="13">
        <v>9377</v>
      </c>
      <c r="AR90" s="13">
        <v>10032</v>
      </c>
      <c r="AS90" s="145">
        <v>604</v>
      </c>
      <c r="AT90" s="13">
        <v>12153</v>
      </c>
      <c r="AU90" s="13">
        <v>7256</v>
      </c>
      <c r="AV90" s="13"/>
      <c r="AW90" s="145">
        <v>604</v>
      </c>
      <c r="AX90" s="668">
        <v>3541</v>
      </c>
      <c r="AY90" s="668">
        <v>740</v>
      </c>
      <c r="AZ90" s="145">
        <v>604</v>
      </c>
      <c r="BA90" s="13">
        <v>2571</v>
      </c>
      <c r="BB90" s="13">
        <v>1710</v>
      </c>
      <c r="BC90" s="145">
        <v>604</v>
      </c>
      <c r="BD90" s="13">
        <v>2670</v>
      </c>
      <c r="BE90" s="13">
        <v>1611</v>
      </c>
      <c r="BF90" s="13"/>
    </row>
    <row r="91" spans="1:58" s="134" customFormat="1">
      <c r="A91" s="59">
        <v>313</v>
      </c>
      <c r="B91" s="456" t="s">
        <v>380</v>
      </c>
      <c r="C91" s="457">
        <f t="shared" si="140"/>
        <v>5334</v>
      </c>
      <c r="D91" s="167">
        <f t="shared" si="128"/>
        <v>80.769230769230774</v>
      </c>
      <c r="E91" s="139">
        <f t="shared" si="141"/>
        <v>974</v>
      </c>
      <c r="F91" s="167">
        <f t="shared" si="129"/>
        <v>14.748637189582073</v>
      </c>
      <c r="G91" s="139">
        <f t="shared" si="142"/>
        <v>273</v>
      </c>
      <c r="H91" s="167">
        <f t="shared" si="126"/>
        <v>4.1338582677165361</v>
      </c>
      <c r="I91" s="139">
        <f t="shared" si="143"/>
        <v>23</v>
      </c>
      <c r="J91" s="458">
        <f t="shared" si="127"/>
        <v>0.34827377347062388</v>
      </c>
      <c r="K91" s="463">
        <f t="shared" si="144"/>
        <v>3284</v>
      </c>
      <c r="L91" s="160">
        <f t="shared" si="139"/>
        <v>49.727437916414296</v>
      </c>
      <c r="M91" s="146">
        <f t="shared" si="145"/>
        <v>3320</v>
      </c>
      <c r="N91" s="464">
        <f t="shared" si="137"/>
        <v>50.272562083585704</v>
      </c>
      <c r="O91" s="463">
        <f t="shared" si="146"/>
        <v>800</v>
      </c>
      <c r="P91" s="160">
        <f t="shared" si="130"/>
        <v>50.251256281407031</v>
      </c>
      <c r="Q91" s="146">
        <f t="shared" si="147"/>
        <v>792</v>
      </c>
      <c r="R91" s="469">
        <f t="shared" si="131"/>
        <v>49.748743718592962</v>
      </c>
      <c r="S91" s="463">
        <f t="shared" si="148"/>
        <v>2760</v>
      </c>
      <c r="T91" s="167">
        <f t="shared" si="132"/>
        <v>41.792852816474863</v>
      </c>
      <c r="U91" s="146">
        <f t="shared" si="149"/>
        <v>3844</v>
      </c>
      <c r="V91" s="469">
        <f t="shared" si="133"/>
        <v>58.20714718352513</v>
      </c>
      <c r="W91" s="463">
        <f t="shared" si="150"/>
        <v>1429</v>
      </c>
      <c r="X91" s="167">
        <f t="shared" si="151"/>
        <v>89.761306532663326</v>
      </c>
      <c r="Y91" s="463">
        <f t="shared" si="152"/>
        <v>163</v>
      </c>
      <c r="Z91" s="469">
        <f t="shared" si="153"/>
        <v>10.238693467336683</v>
      </c>
      <c r="AA91" s="463">
        <f t="shared" si="154"/>
        <v>819</v>
      </c>
      <c r="AB91" s="167">
        <f t="shared" si="134"/>
        <v>51.44472361809045</v>
      </c>
      <c r="AC91" s="146">
        <f t="shared" si="155"/>
        <v>772</v>
      </c>
      <c r="AD91" s="160">
        <f t="shared" si="135"/>
        <v>48.492462311557787</v>
      </c>
      <c r="AE91" s="146">
        <f t="shared" si="156"/>
        <v>1</v>
      </c>
      <c r="AF91" s="469">
        <f t="shared" si="136"/>
        <v>6.2814070351758788E-2</v>
      </c>
      <c r="AG91" s="471">
        <f t="shared" si="157"/>
        <v>6604</v>
      </c>
      <c r="AH91" s="471">
        <f t="shared" si="138"/>
        <v>1592</v>
      </c>
      <c r="AK91" s="145">
        <v>607</v>
      </c>
      <c r="AL91" s="13">
        <v>508</v>
      </c>
      <c r="AM91" s="13">
        <v>1655</v>
      </c>
      <c r="AN91" s="13">
        <v>1429</v>
      </c>
      <c r="AO91" s="13">
        <v>160</v>
      </c>
      <c r="AP91" s="145">
        <v>607</v>
      </c>
      <c r="AQ91" s="13">
        <v>1829</v>
      </c>
      <c r="AR91" s="13">
        <v>1923</v>
      </c>
      <c r="AS91" s="145">
        <v>607</v>
      </c>
      <c r="AT91" s="13">
        <v>1866</v>
      </c>
      <c r="AU91" s="13">
        <v>1886</v>
      </c>
      <c r="AV91" s="13"/>
      <c r="AW91" s="145">
        <v>607</v>
      </c>
      <c r="AX91" s="668">
        <v>5473</v>
      </c>
      <c r="AY91" s="668">
        <v>1208</v>
      </c>
      <c r="AZ91" s="145">
        <v>607</v>
      </c>
      <c r="BA91" s="13">
        <v>3421</v>
      </c>
      <c r="BB91" s="13">
        <v>3260</v>
      </c>
      <c r="BC91" s="145">
        <v>607</v>
      </c>
      <c r="BD91" s="13">
        <v>3936</v>
      </c>
      <c r="BE91" s="13">
        <v>2741</v>
      </c>
      <c r="BF91" s="13">
        <v>4</v>
      </c>
    </row>
    <row r="92" spans="1:58" s="134" customFormat="1">
      <c r="A92" s="59">
        <v>318</v>
      </c>
      <c r="B92" s="456" t="s">
        <v>379</v>
      </c>
      <c r="C92" s="457">
        <f t="shared" si="140"/>
        <v>1075</v>
      </c>
      <c r="D92" s="167">
        <f t="shared" si="128"/>
        <v>9.8191450493240779</v>
      </c>
      <c r="E92" s="139">
        <f t="shared" si="141"/>
        <v>5087</v>
      </c>
      <c r="F92" s="167">
        <f t="shared" si="129"/>
        <v>46.465107782243329</v>
      </c>
      <c r="G92" s="139">
        <f t="shared" si="142"/>
        <v>4010</v>
      </c>
      <c r="H92" s="167">
        <f t="shared" si="126"/>
        <v>36.627694556083298</v>
      </c>
      <c r="I92" s="139">
        <f t="shared" si="143"/>
        <v>776</v>
      </c>
      <c r="J92" s="458">
        <f t="shared" si="127"/>
        <v>7.088052612349288</v>
      </c>
      <c r="K92" s="463">
        <f t="shared" si="144"/>
        <v>5147</v>
      </c>
      <c r="L92" s="160">
        <f t="shared" si="139"/>
        <v>47.013153087321882</v>
      </c>
      <c r="M92" s="146">
        <f t="shared" si="145"/>
        <v>5801</v>
      </c>
      <c r="N92" s="464">
        <f t="shared" si="137"/>
        <v>52.986846912678111</v>
      </c>
      <c r="O92" s="463">
        <f t="shared" si="146"/>
        <v>12122</v>
      </c>
      <c r="P92" s="160">
        <f t="shared" si="130"/>
        <v>50.240384615384613</v>
      </c>
      <c r="Q92" s="146">
        <f t="shared" si="147"/>
        <v>12006</v>
      </c>
      <c r="R92" s="469">
        <f t="shared" si="131"/>
        <v>49.759615384615387</v>
      </c>
      <c r="S92" s="463">
        <f t="shared" si="148"/>
        <v>3741</v>
      </c>
      <c r="T92" s="167">
        <f t="shared" si="132"/>
        <v>34.170624771647788</v>
      </c>
      <c r="U92" s="146">
        <f t="shared" si="149"/>
        <v>7207</v>
      </c>
      <c r="V92" s="469">
        <f t="shared" si="133"/>
        <v>65.82937522835222</v>
      </c>
      <c r="W92" s="463">
        <f t="shared" si="150"/>
        <v>20610</v>
      </c>
      <c r="X92" s="167">
        <f t="shared" si="151"/>
        <v>85.419429708222822</v>
      </c>
      <c r="Y92" s="463">
        <f t="shared" si="152"/>
        <v>3518</v>
      </c>
      <c r="Z92" s="469">
        <f t="shared" si="153"/>
        <v>14.580570291777189</v>
      </c>
      <c r="AA92" s="463">
        <f t="shared" si="154"/>
        <v>12773</v>
      </c>
      <c r="AB92" s="167">
        <f t="shared" si="134"/>
        <v>52.938494694960212</v>
      </c>
      <c r="AC92" s="146">
        <f t="shared" si="155"/>
        <v>11316</v>
      </c>
      <c r="AD92" s="160">
        <f t="shared" si="135"/>
        <v>46.899867374005304</v>
      </c>
      <c r="AE92" s="146">
        <f t="shared" si="156"/>
        <v>39</v>
      </c>
      <c r="AF92" s="469">
        <f t="shared" si="136"/>
        <v>0.16163793103448276</v>
      </c>
      <c r="AG92" s="471">
        <f t="shared" si="157"/>
        <v>10948</v>
      </c>
      <c r="AH92" s="471">
        <f t="shared" si="138"/>
        <v>24128</v>
      </c>
      <c r="AK92" s="145">
        <v>615</v>
      </c>
      <c r="AL92" s="13">
        <v>3429</v>
      </c>
      <c r="AM92" s="13">
        <v>13696</v>
      </c>
      <c r="AN92" s="13">
        <v>4121</v>
      </c>
      <c r="AO92" s="13">
        <v>1033</v>
      </c>
      <c r="AP92" s="145">
        <v>615</v>
      </c>
      <c r="AQ92" s="13">
        <v>10457</v>
      </c>
      <c r="AR92" s="13">
        <v>11822</v>
      </c>
      <c r="AS92" s="145">
        <v>615</v>
      </c>
      <c r="AT92" s="13">
        <v>16080</v>
      </c>
      <c r="AU92" s="13">
        <v>6199</v>
      </c>
      <c r="AV92" s="13"/>
      <c r="AW92" s="145">
        <v>615</v>
      </c>
      <c r="AX92" s="668">
        <v>131616</v>
      </c>
      <c r="AY92" s="668">
        <v>8611</v>
      </c>
      <c r="AZ92" s="145">
        <v>615</v>
      </c>
      <c r="BA92" s="13">
        <v>69445</v>
      </c>
      <c r="BB92" s="13">
        <v>70782</v>
      </c>
      <c r="BC92" s="145">
        <v>615</v>
      </c>
      <c r="BD92" s="13">
        <v>77944</v>
      </c>
      <c r="BE92" s="13">
        <v>61901</v>
      </c>
      <c r="BF92" s="13">
        <v>382</v>
      </c>
    </row>
    <row r="93" spans="1:58" s="134" customFormat="1">
      <c r="A93" s="59">
        <v>321</v>
      </c>
      <c r="B93" s="456" t="s">
        <v>378</v>
      </c>
      <c r="C93" s="457">
        <f t="shared" si="140"/>
        <v>1030</v>
      </c>
      <c r="D93" s="167">
        <f t="shared" si="128"/>
        <v>36.382903567643943</v>
      </c>
      <c r="E93" s="139">
        <f t="shared" si="141"/>
        <v>636</v>
      </c>
      <c r="F93" s="167">
        <f t="shared" si="129"/>
        <v>22.465559872836455</v>
      </c>
      <c r="G93" s="139">
        <f t="shared" si="142"/>
        <v>1161</v>
      </c>
      <c r="H93" s="167">
        <f t="shared" si="126"/>
        <v>41.010243730130696</v>
      </c>
      <c r="I93" s="139">
        <f t="shared" si="143"/>
        <v>4</v>
      </c>
      <c r="J93" s="458">
        <f t="shared" si="127"/>
        <v>0.1412928293889085</v>
      </c>
      <c r="K93" s="463">
        <f t="shared" si="144"/>
        <v>1363</v>
      </c>
      <c r="L93" s="160">
        <f t="shared" si="139"/>
        <v>48.145531614270574</v>
      </c>
      <c r="M93" s="146">
        <f t="shared" si="145"/>
        <v>1468</v>
      </c>
      <c r="N93" s="464">
        <f t="shared" si="137"/>
        <v>51.854468385729426</v>
      </c>
      <c r="O93" s="463">
        <f t="shared" si="146"/>
        <v>1253</v>
      </c>
      <c r="P93" s="160">
        <f t="shared" si="130"/>
        <v>49.253144654088047</v>
      </c>
      <c r="Q93" s="146">
        <f t="shared" si="147"/>
        <v>1291</v>
      </c>
      <c r="R93" s="469">
        <f t="shared" si="131"/>
        <v>50.746855345911946</v>
      </c>
      <c r="S93" s="463">
        <f t="shared" si="148"/>
        <v>2108</v>
      </c>
      <c r="T93" s="167">
        <f t="shared" si="132"/>
        <v>74.461321087954786</v>
      </c>
      <c r="U93" s="146">
        <f t="shared" si="149"/>
        <v>723</v>
      </c>
      <c r="V93" s="469">
        <f t="shared" si="133"/>
        <v>25.538678912045214</v>
      </c>
      <c r="W93" s="463">
        <f t="shared" si="150"/>
        <v>2215</v>
      </c>
      <c r="X93" s="167">
        <f t="shared" si="151"/>
        <v>87.067610062893081</v>
      </c>
      <c r="Y93" s="463">
        <f t="shared" si="152"/>
        <v>329</v>
      </c>
      <c r="Z93" s="469">
        <f t="shared" si="153"/>
        <v>12.932389937106919</v>
      </c>
      <c r="AA93" s="463">
        <f t="shared" si="154"/>
        <v>1313</v>
      </c>
      <c r="AB93" s="167">
        <f t="shared" si="134"/>
        <v>51.611635220125784</v>
      </c>
      <c r="AC93" s="146">
        <f t="shared" si="155"/>
        <v>1221</v>
      </c>
      <c r="AD93" s="160">
        <f t="shared" si="135"/>
        <v>47.995283018867923</v>
      </c>
      <c r="AE93" s="146">
        <f t="shared" si="156"/>
        <v>10</v>
      </c>
      <c r="AF93" s="469">
        <f t="shared" si="136"/>
        <v>0.39308176100628933</v>
      </c>
      <c r="AG93" s="471">
        <f t="shared" si="157"/>
        <v>2831</v>
      </c>
      <c r="AH93" s="471">
        <f t="shared" si="138"/>
        <v>2544</v>
      </c>
      <c r="AK93" s="145">
        <v>628</v>
      </c>
      <c r="AL93" s="13">
        <v>1595</v>
      </c>
      <c r="AM93" s="13">
        <v>5155</v>
      </c>
      <c r="AN93" s="13">
        <v>379</v>
      </c>
      <c r="AO93" s="13">
        <v>2</v>
      </c>
      <c r="AP93" s="145">
        <v>628</v>
      </c>
      <c r="AQ93" s="13">
        <v>3752</v>
      </c>
      <c r="AR93" s="13">
        <v>3379</v>
      </c>
      <c r="AS93" s="145">
        <v>628</v>
      </c>
      <c r="AT93" s="13">
        <v>2489</v>
      </c>
      <c r="AU93" s="13">
        <v>4642</v>
      </c>
      <c r="AV93" s="13"/>
      <c r="AW93" s="145">
        <v>628</v>
      </c>
      <c r="AX93" s="668">
        <v>678</v>
      </c>
      <c r="AY93" s="668">
        <v>126</v>
      </c>
      <c r="AZ93" s="145">
        <v>628</v>
      </c>
      <c r="BA93" s="13">
        <v>446</v>
      </c>
      <c r="BB93" s="13">
        <v>358</v>
      </c>
      <c r="BC93" s="145">
        <v>628</v>
      </c>
      <c r="BD93" s="13">
        <v>464</v>
      </c>
      <c r="BE93" s="13">
        <v>340</v>
      </c>
      <c r="BF93" s="13"/>
    </row>
    <row r="94" spans="1:58" s="134" customFormat="1">
      <c r="A94" s="59">
        <v>376</v>
      </c>
      <c r="B94" s="456" t="s">
        <v>377</v>
      </c>
      <c r="C94" s="457">
        <f t="shared" si="140"/>
        <v>1687</v>
      </c>
      <c r="D94" s="167">
        <f t="shared" si="128"/>
        <v>15.879141566265059</v>
      </c>
      <c r="E94" s="139">
        <f t="shared" si="141"/>
        <v>4966</v>
      </c>
      <c r="F94" s="167">
        <f t="shared" si="129"/>
        <v>46.743222891566269</v>
      </c>
      <c r="G94" s="139">
        <f t="shared" si="142"/>
        <v>3568</v>
      </c>
      <c r="H94" s="167">
        <f t="shared" si="126"/>
        <v>33.584337349397593</v>
      </c>
      <c r="I94" s="139">
        <f t="shared" si="143"/>
        <v>403</v>
      </c>
      <c r="J94" s="458">
        <f t="shared" si="127"/>
        <v>3.7932981927710845</v>
      </c>
      <c r="K94" s="463">
        <f t="shared" si="144"/>
        <v>5055</v>
      </c>
      <c r="L94" s="160">
        <f t="shared" si="139"/>
        <v>47.580948795180724</v>
      </c>
      <c r="M94" s="146">
        <f t="shared" si="145"/>
        <v>5569</v>
      </c>
      <c r="N94" s="464">
        <f t="shared" si="137"/>
        <v>52.419051204819276</v>
      </c>
      <c r="O94" s="463">
        <f t="shared" si="146"/>
        <v>27409</v>
      </c>
      <c r="P94" s="160">
        <f t="shared" si="130"/>
        <v>49.388255221002936</v>
      </c>
      <c r="Q94" s="146">
        <f t="shared" si="147"/>
        <v>28088</v>
      </c>
      <c r="R94" s="469">
        <f t="shared" si="131"/>
        <v>50.611744778997057</v>
      </c>
      <c r="S94" s="463">
        <f t="shared" si="148"/>
        <v>8021</v>
      </c>
      <c r="T94" s="167">
        <f t="shared" si="132"/>
        <v>75.49887048192771</v>
      </c>
      <c r="U94" s="146">
        <f t="shared" si="149"/>
        <v>2603</v>
      </c>
      <c r="V94" s="469">
        <f t="shared" si="133"/>
        <v>24.50112951807229</v>
      </c>
      <c r="W94" s="463">
        <f t="shared" si="150"/>
        <v>52991</v>
      </c>
      <c r="X94" s="167">
        <f t="shared" si="151"/>
        <v>95.484440600392816</v>
      </c>
      <c r="Y94" s="463">
        <f t="shared" si="152"/>
        <v>2506</v>
      </c>
      <c r="Z94" s="469">
        <f t="shared" si="153"/>
        <v>4.5155593996071861</v>
      </c>
      <c r="AA94" s="463">
        <f t="shared" si="154"/>
        <v>30038</v>
      </c>
      <c r="AB94" s="167">
        <f t="shared" si="134"/>
        <v>54.125448222426442</v>
      </c>
      <c r="AC94" s="146">
        <f t="shared" si="155"/>
        <v>25320</v>
      </c>
      <c r="AD94" s="160">
        <f t="shared" si="135"/>
        <v>45.62408778852911</v>
      </c>
      <c r="AE94" s="146">
        <f t="shared" si="156"/>
        <v>139</v>
      </c>
      <c r="AF94" s="469">
        <f t="shared" si="136"/>
        <v>0.25046398904445283</v>
      </c>
      <c r="AG94" s="471">
        <f t="shared" si="157"/>
        <v>10624</v>
      </c>
      <c r="AH94" s="471">
        <f t="shared" si="138"/>
        <v>55497</v>
      </c>
      <c r="AK94" s="145">
        <v>631</v>
      </c>
      <c r="AL94" s="13">
        <v>731</v>
      </c>
      <c r="AM94" s="13">
        <v>2123</v>
      </c>
      <c r="AN94" s="13">
        <v>2704</v>
      </c>
      <c r="AO94" s="13">
        <v>117</v>
      </c>
      <c r="AP94" s="145">
        <v>631</v>
      </c>
      <c r="AQ94" s="13">
        <v>2564</v>
      </c>
      <c r="AR94" s="13">
        <v>3111</v>
      </c>
      <c r="AS94" s="145">
        <v>631</v>
      </c>
      <c r="AT94" s="13">
        <v>5516</v>
      </c>
      <c r="AU94" s="13">
        <v>159</v>
      </c>
      <c r="AV94" s="13"/>
      <c r="AW94" s="145">
        <v>631</v>
      </c>
      <c r="AX94" s="668">
        <v>54572</v>
      </c>
      <c r="AY94" s="668">
        <v>207</v>
      </c>
      <c r="AZ94" s="145">
        <v>631</v>
      </c>
      <c r="BA94" s="13">
        <v>25572</v>
      </c>
      <c r="BB94" s="13">
        <v>29207</v>
      </c>
      <c r="BC94" s="145">
        <v>631</v>
      </c>
      <c r="BD94" s="13">
        <v>32642</v>
      </c>
      <c r="BE94" s="13">
        <v>21837</v>
      </c>
      <c r="BF94" s="13">
        <v>300</v>
      </c>
    </row>
    <row r="95" spans="1:58" s="134" customFormat="1">
      <c r="A95" s="59">
        <v>400</v>
      </c>
      <c r="B95" s="456" t="s">
        <v>376</v>
      </c>
      <c r="C95" s="457">
        <f t="shared" si="140"/>
        <v>3209</v>
      </c>
      <c r="D95" s="167">
        <f t="shared" si="128"/>
        <v>35.548908829068345</v>
      </c>
      <c r="E95" s="139">
        <f t="shared" si="141"/>
        <v>2982</v>
      </c>
      <c r="F95" s="167">
        <f t="shared" si="129"/>
        <v>33.03423064140911</v>
      </c>
      <c r="G95" s="139">
        <f t="shared" si="142"/>
        <v>2755</v>
      </c>
      <c r="H95" s="167">
        <f t="shared" si="126"/>
        <v>30.51955245374986</v>
      </c>
      <c r="I95" s="139">
        <f t="shared" si="143"/>
        <v>81</v>
      </c>
      <c r="J95" s="458">
        <f t="shared" si="127"/>
        <v>0.89730807577268201</v>
      </c>
      <c r="K95" s="463">
        <f t="shared" si="144"/>
        <v>4430</v>
      </c>
      <c r="L95" s="160">
        <f t="shared" si="139"/>
        <v>49.074997230530634</v>
      </c>
      <c r="M95" s="146">
        <f t="shared" si="145"/>
        <v>4597</v>
      </c>
      <c r="N95" s="464">
        <f t="shared" si="137"/>
        <v>50.925002769469373</v>
      </c>
      <c r="O95" s="463">
        <f t="shared" si="146"/>
        <v>4994</v>
      </c>
      <c r="P95" s="160">
        <f t="shared" si="130"/>
        <v>50.819171669889087</v>
      </c>
      <c r="Q95" s="146">
        <f t="shared" si="147"/>
        <v>4833</v>
      </c>
      <c r="R95" s="469">
        <f t="shared" si="131"/>
        <v>49.18082833011092</v>
      </c>
      <c r="S95" s="463">
        <f t="shared" si="148"/>
        <v>4598</v>
      </c>
      <c r="T95" s="167">
        <f t="shared" si="132"/>
        <v>50.936080646948042</v>
      </c>
      <c r="U95" s="146">
        <f t="shared" si="149"/>
        <v>4429</v>
      </c>
      <c r="V95" s="469">
        <f t="shared" si="133"/>
        <v>49.063919353051958</v>
      </c>
      <c r="W95" s="463">
        <f t="shared" si="150"/>
        <v>8274</v>
      </c>
      <c r="X95" s="167">
        <f t="shared" si="151"/>
        <v>84.196601200773387</v>
      </c>
      <c r="Y95" s="463">
        <f t="shared" si="152"/>
        <v>1553</v>
      </c>
      <c r="Z95" s="469">
        <f t="shared" si="153"/>
        <v>15.80339879922662</v>
      </c>
      <c r="AA95" s="463">
        <f t="shared" si="154"/>
        <v>4628</v>
      </c>
      <c r="AB95" s="167">
        <f t="shared" si="134"/>
        <v>47.094738984430649</v>
      </c>
      <c r="AC95" s="146">
        <f t="shared" si="155"/>
        <v>5185</v>
      </c>
      <c r="AD95" s="160">
        <f t="shared" si="135"/>
        <v>52.762796377327767</v>
      </c>
      <c r="AE95" s="146">
        <f t="shared" si="156"/>
        <v>14</v>
      </c>
      <c r="AF95" s="469">
        <f t="shared" si="136"/>
        <v>0.14246463824157932</v>
      </c>
      <c r="AG95" s="471">
        <f t="shared" si="157"/>
        <v>9027</v>
      </c>
      <c r="AH95" s="471">
        <f t="shared" si="138"/>
        <v>9827</v>
      </c>
      <c r="AK95" s="145">
        <v>642</v>
      </c>
      <c r="AL95" s="13">
        <v>2331</v>
      </c>
      <c r="AM95" s="13">
        <v>7839</v>
      </c>
      <c r="AN95" s="13">
        <v>2839</v>
      </c>
      <c r="AO95" s="13">
        <v>16</v>
      </c>
      <c r="AP95" s="145">
        <v>642</v>
      </c>
      <c r="AQ95" s="13">
        <v>6587</v>
      </c>
      <c r="AR95" s="13">
        <v>6438</v>
      </c>
      <c r="AS95" s="145">
        <v>642</v>
      </c>
      <c r="AT95" s="13">
        <v>5214</v>
      </c>
      <c r="AU95" s="13">
        <v>7811</v>
      </c>
      <c r="AV95" s="13"/>
      <c r="AW95" s="145">
        <v>642</v>
      </c>
      <c r="AX95" s="668">
        <v>1798</v>
      </c>
      <c r="AY95" s="668">
        <v>315</v>
      </c>
      <c r="AZ95" s="145">
        <v>642</v>
      </c>
      <c r="BA95" s="13">
        <v>1103</v>
      </c>
      <c r="BB95" s="13">
        <v>1010</v>
      </c>
      <c r="BC95" s="145">
        <v>642</v>
      </c>
      <c r="BD95" s="13">
        <v>1136</v>
      </c>
      <c r="BE95" s="13">
        <v>975</v>
      </c>
      <c r="BF95" s="13">
        <v>2</v>
      </c>
    </row>
    <row r="96" spans="1:58" s="134" customFormat="1">
      <c r="A96" s="59">
        <v>440</v>
      </c>
      <c r="B96" s="456" t="s">
        <v>375</v>
      </c>
      <c r="C96" s="457">
        <f t="shared" si="140"/>
        <v>3323</v>
      </c>
      <c r="D96" s="167">
        <f t="shared" si="128"/>
        <v>20.692446603150884</v>
      </c>
      <c r="E96" s="139">
        <f t="shared" si="141"/>
        <v>7047</v>
      </c>
      <c r="F96" s="167">
        <f t="shared" si="129"/>
        <v>43.881935363347658</v>
      </c>
      <c r="G96" s="139">
        <f t="shared" si="142"/>
        <v>5601</v>
      </c>
      <c r="H96" s="167">
        <f t="shared" si="126"/>
        <v>34.877638707266954</v>
      </c>
      <c r="I96" s="139">
        <f t="shared" si="143"/>
        <v>88</v>
      </c>
      <c r="J96" s="458">
        <f t="shared" si="127"/>
        <v>0.54797932623451029</v>
      </c>
      <c r="K96" s="463">
        <f t="shared" si="144"/>
        <v>7814</v>
      </c>
      <c r="L96" s="160">
        <f t="shared" si="139"/>
        <v>48.658073354505262</v>
      </c>
      <c r="M96" s="146">
        <f t="shared" si="145"/>
        <v>8245</v>
      </c>
      <c r="N96" s="464">
        <f t="shared" si="137"/>
        <v>51.341926645494738</v>
      </c>
      <c r="O96" s="463">
        <f t="shared" si="146"/>
        <v>17460</v>
      </c>
      <c r="P96" s="160">
        <f t="shared" si="130"/>
        <v>50.120564932828103</v>
      </c>
      <c r="Q96" s="146">
        <f t="shared" si="147"/>
        <v>17376</v>
      </c>
      <c r="R96" s="469">
        <f t="shared" si="131"/>
        <v>49.87943506717189</v>
      </c>
      <c r="S96" s="463">
        <f t="shared" si="148"/>
        <v>8514</v>
      </c>
      <c r="T96" s="167">
        <f t="shared" si="132"/>
        <v>53.016999813188868</v>
      </c>
      <c r="U96" s="146">
        <f t="shared" si="149"/>
        <v>7545</v>
      </c>
      <c r="V96" s="469">
        <f t="shared" si="133"/>
        <v>46.983000186811132</v>
      </c>
      <c r="W96" s="463">
        <f t="shared" si="150"/>
        <v>32445</v>
      </c>
      <c r="X96" s="167">
        <f t="shared" si="151"/>
        <v>93.13641060971409</v>
      </c>
      <c r="Y96" s="463">
        <f t="shared" si="152"/>
        <v>2391</v>
      </c>
      <c r="Z96" s="469">
        <f t="shared" si="153"/>
        <v>6.8635893902859113</v>
      </c>
      <c r="AA96" s="463">
        <f t="shared" si="154"/>
        <v>17178</v>
      </c>
      <c r="AB96" s="167">
        <f t="shared" si="134"/>
        <v>49.311057526696523</v>
      </c>
      <c r="AC96" s="146">
        <f t="shared" si="155"/>
        <v>17603</v>
      </c>
      <c r="AD96" s="160">
        <f t="shared" si="135"/>
        <v>50.531059823171432</v>
      </c>
      <c r="AE96" s="146">
        <f t="shared" si="156"/>
        <v>55</v>
      </c>
      <c r="AF96" s="469">
        <f t="shared" si="136"/>
        <v>0.15788265013204733</v>
      </c>
      <c r="AG96" s="471">
        <f t="shared" si="157"/>
        <v>16059</v>
      </c>
      <c r="AH96" s="471">
        <f t="shared" si="138"/>
        <v>34836</v>
      </c>
      <c r="AK96" s="145">
        <v>647</v>
      </c>
      <c r="AL96" s="13">
        <v>213</v>
      </c>
      <c r="AM96" s="13">
        <v>3116</v>
      </c>
      <c r="AN96" s="13">
        <v>998</v>
      </c>
      <c r="AO96" s="13"/>
      <c r="AP96" s="145">
        <v>647</v>
      </c>
      <c r="AQ96" s="13">
        <v>2190</v>
      </c>
      <c r="AR96" s="13">
        <v>2137</v>
      </c>
      <c r="AS96" s="145">
        <v>647</v>
      </c>
      <c r="AT96" s="13">
        <v>1341</v>
      </c>
      <c r="AU96" s="13">
        <v>2986</v>
      </c>
      <c r="AV96" s="13"/>
      <c r="AW96" s="145">
        <v>647</v>
      </c>
      <c r="AX96" s="668">
        <v>1144</v>
      </c>
      <c r="AY96" s="668">
        <v>255</v>
      </c>
      <c r="AZ96" s="145">
        <v>647</v>
      </c>
      <c r="BA96" s="13">
        <v>770</v>
      </c>
      <c r="BB96" s="13">
        <v>629</v>
      </c>
      <c r="BC96" s="145">
        <v>647</v>
      </c>
      <c r="BD96" s="13">
        <v>795</v>
      </c>
      <c r="BE96" s="13">
        <v>602</v>
      </c>
      <c r="BF96" s="13">
        <v>2</v>
      </c>
    </row>
    <row r="97" spans="1:58" s="134" customFormat="1">
      <c r="A97" s="59">
        <v>483</v>
      </c>
      <c r="B97" s="456" t="s">
        <v>374</v>
      </c>
      <c r="C97" s="457">
        <f t="shared" si="140"/>
        <v>4578</v>
      </c>
      <c r="D97" s="167">
        <f t="shared" si="128"/>
        <v>52.194732641660011</v>
      </c>
      <c r="E97" s="139">
        <f t="shared" si="141"/>
        <v>3615</v>
      </c>
      <c r="F97" s="167">
        <f t="shared" si="129"/>
        <v>41.21536882909588</v>
      </c>
      <c r="G97" s="139">
        <f t="shared" si="142"/>
        <v>574</v>
      </c>
      <c r="H97" s="167">
        <f t="shared" si="126"/>
        <v>6.5442936951316835</v>
      </c>
      <c r="I97" s="139">
        <f t="shared" si="143"/>
        <v>4</v>
      </c>
      <c r="J97" s="458">
        <f t="shared" si="127"/>
        <v>4.5604834112415914E-2</v>
      </c>
      <c r="K97" s="463">
        <f t="shared" si="144"/>
        <v>4582</v>
      </c>
      <c r="L97" s="160">
        <f t="shared" si="139"/>
        <v>52.240337475772435</v>
      </c>
      <c r="M97" s="146">
        <f t="shared" si="145"/>
        <v>4189</v>
      </c>
      <c r="N97" s="464">
        <f t="shared" si="137"/>
        <v>47.759662524227572</v>
      </c>
      <c r="O97" s="463">
        <f t="shared" si="146"/>
        <v>347</v>
      </c>
      <c r="P97" s="160">
        <f t="shared" si="130"/>
        <v>50.072150072150066</v>
      </c>
      <c r="Q97" s="146">
        <f t="shared" si="147"/>
        <v>346</v>
      </c>
      <c r="R97" s="469">
        <f t="shared" si="131"/>
        <v>49.927849927849927</v>
      </c>
      <c r="S97" s="463">
        <f t="shared" si="148"/>
        <v>2397</v>
      </c>
      <c r="T97" s="167">
        <f t="shared" si="132"/>
        <v>27.328696841865234</v>
      </c>
      <c r="U97" s="146">
        <f t="shared" si="149"/>
        <v>6374</v>
      </c>
      <c r="V97" s="469">
        <f t="shared" si="133"/>
        <v>72.671303158134762</v>
      </c>
      <c r="W97" s="463">
        <f t="shared" si="150"/>
        <v>570</v>
      </c>
      <c r="X97" s="167">
        <f t="shared" si="151"/>
        <v>82.251082251082252</v>
      </c>
      <c r="Y97" s="463">
        <f t="shared" si="152"/>
        <v>123</v>
      </c>
      <c r="Z97" s="469">
        <f t="shared" si="153"/>
        <v>17.748917748917751</v>
      </c>
      <c r="AA97" s="463">
        <f t="shared" si="154"/>
        <v>384</v>
      </c>
      <c r="AB97" s="167">
        <f t="shared" si="134"/>
        <v>55.411255411255411</v>
      </c>
      <c r="AC97" s="146">
        <f t="shared" si="155"/>
        <v>309</v>
      </c>
      <c r="AD97" s="160">
        <f t="shared" si="135"/>
        <v>44.588744588744589</v>
      </c>
      <c r="AE97" s="146">
        <f t="shared" si="156"/>
        <v>0</v>
      </c>
      <c r="AF97" s="469">
        <f t="shared" si="136"/>
        <v>0</v>
      </c>
      <c r="AG97" s="471">
        <f t="shared" si="157"/>
        <v>8771</v>
      </c>
      <c r="AH97" s="471">
        <f t="shared" si="138"/>
        <v>693</v>
      </c>
      <c r="AK97" s="145">
        <v>649</v>
      </c>
      <c r="AL97" s="13">
        <v>7091</v>
      </c>
      <c r="AM97" s="13">
        <v>2236</v>
      </c>
      <c r="AN97" s="13">
        <v>533</v>
      </c>
      <c r="AO97" s="13">
        <v>35</v>
      </c>
      <c r="AP97" s="145">
        <v>649</v>
      </c>
      <c r="AQ97" s="13">
        <v>4948</v>
      </c>
      <c r="AR97" s="13">
        <v>4947</v>
      </c>
      <c r="AS97" s="145">
        <v>649</v>
      </c>
      <c r="AT97" s="13">
        <v>5576</v>
      </c>
      <c r="AU97" s="13">
        <v>4319</v>
      </c>
      <c r="AV97" s="13"/>
      <c r="AW97" s="145">
        <v>649</v>
      </c>
      <c r="AX97" s="668">
        <v>2094</v>
      </c>
      <c r="AY97" s="668">
        <v>341</v>
      </c>
      <c r="AZ97" s="145">
        <v>649</v>
      </c>
      <c r="BA97" s="13">
        <v>1258</v>
      </c>
      <c r="BB97" s="13">
        <v>1177</v>
      </c>
      <c r="BC97" s="145">
        <v>649</v>
      </c>
      <c r="BD97" s="13">
        <v>1186</v>
      </c>
      <c r="BE97" s="13">
        <v>1248</v>
      </c>
      <c r="BF97" s="13">
        <v>1</v>
      </c>
    </row>
    <row r="98" spans="1:58" s="134" customFormat="1">
      <c r="A98" s="59">
        <v>541</v>
      </c>
      <c r="B98" s="456" t="s">
        <v>373</v>
      </c>
      <c r="C98" s="457">
        <f t="shared" si="140"/>
        <v>2130</v>
      </c>
      <c r="D98" s="167">
        <f t="shared" si="128"/>
        <v>19.086021505376344</v>
      </c>
      <c r="E98" s="139">
        <f t="shared" si="141"/>
        <v>5173</v>
      </c>
      <c r="F98" s="167">
        <f t="shared" si="129"/>
        <v>46.353046594982075</v>
      </c>
      <c r="G98" s="139">
        <f t="shared" si="142"/>
        <v>3810</v>
      </c>
      <c r="H98" s="167">
        <f t="shared" si="126"/>
        <v>34.13978494623656</v>
      </c>
      <c r="I98" s="139">
        <f t="shared" si="143"/>
        <v>47</v>
      </c>
      <c r="J98" s="458">
        <f t="shared" si="127"/>
        <v>0.4211469534050179</v>
      </c>
      <c r="K98" s="463">
        <f t="shared" si="144"/>
        <v>5290</v>
      </c>
      <c r="L98" s="160">
        <f t="shared" si="139"/>
        <v>47.401433691756274</v>
      </c>
      <c r="M98" s="146">
        <f t="shared" si="145"/>
        <v>5870</v>
      </c>
      <c r="N98" s="464">
        <f t="shared" si="137"/>
        <v>52.598566308243733</v>
      </c>
      <c r="O98" s="463">
        <f t="shared" si="146"/>
        <v>2390</v>
      </c>
      <c r="P98" s="160">
        <f t="shared" si="130"/>
        <v>50.284031138228492</v>
      </c>
      <c r="Q98" s="146">
        <f t="shared" si="147"/>
        <v>2363</v>
      </c>
      <c r="R98" s="469">
        <f t="shared" si="131"/>
        <v>49.715968861771515</v>
      </c>
      <c r="S98" s="463">
        <f t="shared" si="148"/>
        <v>5248</v>
      </c>
      <c r="T98" s="167">
        <f t="shared" si="132"/>
        <v>47.025089605734763</v>
      </c>
      <c r="U98" s="146">
        <f t="shared" si="149"/>
        <v>5912</v>
      </c>
      <c r="V98" s="469">
        <f t="shared" si="133"/>
        <v>52.97491039426523</v>
      </c>
      <c r="W98" s="463">
        <f t="shared" si="150"/>
        <v>3991</v>
      </c>
      <c r="X98" s="167">
        <f t="shared" si="151"/>
        <v>83.968020197769832</v>
      </c>
      <c r="Y98" s="463">
        <f t="shared" si="152"/>
        <v>762</v>
      </c>
      <c r="Z98" s="469">
        <f t="shared" si="153"/>
        <v>16.031979802230172</v>
      </c>
      <c r="AA98" s="463">
        <f t="shared" si="154"/>
        <v>2361</v>
      </c>
      <c r="AB98" s="167">
        <f t="shared" si="134"/>
        <v>49.67389017462655</v>
      </c>
      <c r="AC98" s="146">
        <f t="shared" si="155"/>
        <v>2383</v>
      </c>
      <c r="AD98" s="160">
        <f t="shared" si="135"/>
        <v>50.136755733221129</v>
      </c>
      <c r="AE98" s="146">
        <f t="shared" si="156"/>
        <v>9</v>
      </c>
      <c r="AF98" s="469">
        <f t="shared" si="136"/>
        <v>0.18935409215232485</v>
      </c>
      <c r="AG98" s="471">
        <f t="shared" si="157"/>
        <v>11160</v>
      </c>
      <c r="AH98" s="471">
        <f t="shared" si="138"/>
        <v>4753</v>
      </c>
      <c r="AK98" s="145">
        <v>652</v>
      </c>
      <c r="AL98" s="13">
        <v>3381</v>
      </c>
      <c r="AM98" s="13">
        <v>1398</v>
      </c>
      <c r="AN98" s="13">
        <v>171</v>
      </c>
      <c r="AO98" s="13">
        <v>4</v>
      </c>
      <c r="AP98" s="145">
        <v>652</v>
      </c>
      <c r="AQ98" s="13">
        <v>2537</v>
      </c>
      <c r="AR98" s="13">
        <v>2417</v>
      </c>
      <c r="AS98" s="145">
        <v>652</v>
      </c>
      <c r="AT98" s="13">
        <v>2442</v>
      </c>
      <c r="AU98" s="13">
        <v>2512</v>
      </c>
      <c r="AV98" s="13"/>
      <c r="AW98" s="145">
        <v>652</v>
      </c>
      <c r="AX98" s="668">
        <v>404</v>
      </c>
      <c r="AY98" s="668">
        <v>60</v>
      </c>
      <c r="AZ98" s="145">
        <v>652</v>
      </c>
      <c r="BA98" s="13">
        <v>206</v>
      </c>
      <c r="BB98" s="13">
        <v>258</v>
      </c>
      <c r="BC98" s="145">
        <v>652</v>
      </c>
      <c r="BD98" s="13">
        <v>269</v>
      </c>
      <c r="BE98" s="13">
        <v>195</v>
      </c>
      <c r="BF98" s="13"/>
    </row>
    <row r="99" spans="1:58" s="134" customFormat="1">
      <c r="A99" s="59">
        <v>607</v>
      </c>
      <c r="B99" s="456" t="s">
        <v>372</v>
      </c>
      <c r="C99" s="457">
        <f t="shared" si="140"/>
        <v>508</v>
      </c>
      <c r="D99" s="167">
        <f t="shared" si="128"/>
        <v>13.539445628997868</v>
      </c>
      <c r="E99" s="139">
        <f t="shared" si="141"/>
        <v>1655</v>
      </c>
      <c r="F99" s="167">
        <f t="shared" si="129"/>
        <v>44.109808102345418</v>
      </c>
      <c r="G99" s="139">
        <f t="shared" si="142"/>
        <v>1429</v>
      </c>
      <c r="H99" s="167">
        <f t="shared" si="126"/>
        <v>38.086353944562902</v>
      </c>
      <c r="I99" s="139">
        <f t="shared" si="143"/>
        <v>160</v>
      </c>
      <c r="J99" s="458">
        <f t="shared" si="127"/>
        <v>4.2643923240938166</v>
      </c>
      <c r="K99" s="463">
        <f t="shared" si="144"/>
        <v>1829</v>
      </c>
      <c r="L99" s="160">
        <f t="shared" si="139"/>
        <v>48.747334754797436</v>
      </c>
      <c r="M99" s="146">
        <f t="shared" si="145"/>
        <v>1923</v>
      </c>
      <c r="N99" s="464">
        <f t="shared" si="137"/>
        <v>51.252665245202557</v>
      </c>
      <c r="O99" s="463">
        <f t="shared" si="146"/>
        <v>3421</v>
      </c>
      <c r="P99" s="160">
        <f t="shared" si="130"/>
        <v>51.204909444693911</v>
      </c>
      <c r="Q99" s="146">
        <f t="shared" si="147"/>
        <v>3260</v>
      </c>
      <c r="R99" s="469">
        <f t="shared" si="131"/>
        <v>48.795090555306089</v>
      </c>
      <c r="S99" s="463">
        <f t="shared" si="148"/>
        <v>1866</v>
      </c>
      <c r="T99" s="167">
        <f t="shared" si="132"/>
        <v>49.733475479744136</v>
      </c>
      <c r="U99" s="146">
        <f t="shared" si="149"/>
        <v>1886</v>
      </c>
      <c r="V99" s="469">
        <f t="shared" si="133"/>
        <v>50.266524520255864</v>
      </c>
      <c r="W99" s="463">
        <f t="shared" si="150"/>
        <v>5473</v>
      </c>
      <c r="X99" s="167">
        <f t="shared" si="151"/>
        <v>81.918874419996996</v>
      </c>
      <c r="Y99" s="463">
        <f t="shared" si="152"/>
        <v>1208</v>
      </c>
      <c r="Z99" s="469">
        <f t="shared" si="153"/>
        <v>18.081125580002993</v>
      </c>
      <c r="AA99" s="463">
        <f t="shared" si="154"/>
        <v>3936</v>
      </c>
      <c r="AB99" s="167">
        <f t="shared" si="134"/>
        <v>58.913336326897166</v>
      </c>
      <c r="AC99" s="146">
        <f t="shared" si="155"/>
        <v>2741</v>
      </c>
      <c r="AD99" s="160">
        <f t="shared" si="135"/>
        <v>41.026792396347851</v>
      </c>
      <c r="AE99" s="146">
        <f t="shared" si="156"/>
        <v>4</v>
      </c>
      <c r="AF99" s="469">
        <f t="shared" si="136"/>
        <v>5.9871276754976804E-2</v>
      </c>
      <c r="AG99" s="471">
        <f t="shared" si="157"/>
        <v>3752</v>
      </c>
      <c r="AH99" s="471">
        <f t="shared" si="138"/>
        <v>6681</v>
      </c>
      <c r="AK99" s="145">
        <v>656</v>
      </c>
      <c r="AL99" s="13">
        <v>339</v>
      </c>
      <c r="AM99" s="13">
        <v>4251</v>
      </c>
      <c r="AN99" s="13">
        <v>1860</v>
      </c>
      <c r="AO99" s="13">
        <v>13</v>
      </c>
      <c r="AP99" s="145">
        <v>656</v>
      </c>
      <c r="AQ99" s="13">
        <v>3113</v>
      </c>
      <c r="AR99" s="13">
        <v>3350</v>
      </c>
      <c r="AS99" s="145">
        <v>656</v>
      </c>
      <c r="AT99" s="13">
        <v>2721</v>
      </c>
      <c r="AU99" s="13">
        <v>3742</v>
      </c>
      <c r="AV99" s="13"/>
      <c r="AW99" s="145">
        <v>656</v>
      </c>
      <c r="AX99" s="668">
        <v>3430</v>
      </c>
      <c r="AY99" s="668">
        <v>978</v>
      </c>
      <c r="AZ99" s="145">
        <v>656</v>
      </c>
      <c r="BA99" s="13">
        <v>2284</v>
      </c>
      <c r="BB99" s="13">
        <v>2124</v>
      </c>
      <c r="BC99" s="145">
        <v>656</v>
      </c>
      <c r="BD99" s="13">
        <v>2283</v>
      </c>
      <c r="BE99" s="13">
        <v>2119</v>
      </c>
      <c r="BF99" s="13">
        <v>6</v>
      </c>
    </row>
    <row r="100" spans="1:58" s="134" customFormat="1">
      <c r="A100" s="59">
        <v>615</v>
      </c>
      <c r="B100" s="456" t="s">
        <v>371</v>
      </c>
      <c r="C100" s="457">
        <f t="shared" si="140"/>
        <v>3429</v>
      </c>
      <c r="D100" s="167">
        <f t="shared" si="128"/>
        <v>15.391175546478747</v>
      </c>
      <c r="E100" s="139">
        <f t="shared" si="141"/>
        <v>13696</v>
      </c>
      <c r="F100" s="167">
        <f t="shared" si="129"/>
        <v>61.47493154989003</v>
      </c>
      <c r="G100" s="139">
        <f t="shared" si="142"/>
        <v>4121</v>
      </c>
      <c r="H100" s="167">
        <f t="shared" si="126"/>
        <v>18.497239552942233</v>
      </c>
      <c r="I100" s="139">
        <f t="shared" si="143"/>
        <v>1033</v>
      </c>
      <c r="J100" s="458">
        <f t="shared" si="127"/>
        <v>4.6366533506889898</v>
      </c>
      <c r="K100" s="463">
        <f t="shared" si="144"/>
        <v>10457</v>
      </c>
      <c r="L100" s="160">
        <f t="shared" si="139"/>
        <v>46.93657704564837</v>
      </c>
      <c r="M100" s="146">
        <f t="shared" si="145"/>
        <v>11822</v>
      </c>
      <c r="N100" s="464">
        <f t="shared" si="137"/>
        <v>53.063422954351637</v>
      </c>
      <c r="O100" s="463">
        <f t="shared" si="146"/>
        <v>69445</v>
      </c>
      <c r="P100" s="160">
        <f t="shared" si="130"/>
        <v>49.523272978812926</v>
      </c>
      <c r="Q100" s="146">
        <f t="shared" si="147"/>
        <v>70782</v>
      </c>
      <c r="R100" s="469">
        <f t="shared" si="131"/>
        <v>50.476727021187074</v>
      </c>
      <c r="S100" s="463">
        <f t="shared" si="148"/>
        <v>16080</v>
      </c>
      <c r="T100" s="167">
        <f t="shared" si="132"/>
        <v>72.175591364064815</v>
      </c>
      <c r="U100" s="146">
        <f t="shared" si="149"/>
        <v>6199</v>
      </c>
      <c r="V100" s="469">
        <f t="shared" si="133"/>
        <v>27.824408635935189</v>
      </c>
      <c r="W100" s="463">
        <f t="shared" si="150"/>
        <v>131616</v>
      </c>
      <c r="X100" s="167">
        <f t="shared" si="151"/>
        <v>93.85924251392386</v>
      </c>
      <c r="Y100" s="463">
        <f t="shared" si="152"/>
        <v>8611</v>
      </c>
      <c r="Z100" s="469">
        <f t="shared" si="153"/>
        <v>6.140757486076148</v>
      </c>
      <c r="AA100" s="463">
        <f t="shared" si="154"/>
        <v>77944</v>
      </c>
      <c r="AB100" s="167">
        <f t="shared" si="134"/>
        <v>55.584159969192804</v>
      </c>
      <c r="AC100" s="146">
        <f t="shared" si="155"/>
        <v>61901</v>
      </c>
      <c r="AD100" s="160">
        <f t="shared" si="135"/>
        <v>44.143424590128859</v>
      </c>
      <c r="AE100" s="146">
        <f t="shared" si="156"/>
        <v>382</v>
      </c>
      <c r="AF100" s="469">
        <f t="shared" si="136"/>
        <v>0.27241544067832868</v>
      </c>
      <c r="AG100" s="471">
        <f t="shared" si="157"/>
        <v>22279</v>
      </c>
      <c r="AH100" s="471">
        <f t="shared" si="138"/>
        <v>140227</v>
      </c>
      <c r="AK100" s="145">
        <v>658</v>
      </c>
      <c r="AL100" s="13">
        <v>205</v>
      </c>
      <c r="AM100" s="13">
        <v>1151</v>
      </c>
      <c r="AN100" s="13">
        <v>624</v>
      </c>
      <c r="AO100" s="13">
        <v>2</v>
      </c>
      <c r="AP100" s="145">
        <v>658</v>
      </c>
      <c r="AQ100" s="13">
        <v>942</v>
      </c>
      <c r="AR100" s="13">
        <v>1040</v>
      </c>
      <c r="AS100" s="145">
        <v>658</v>
      </c>
      <c r="AT100" s="13">
        <v>1213</v>
      </c>
      <c r="AU100" s="13">
        <v>769</v>
      </c>
      <c r="AV100" s="13"/>
      <c r="AW100" s="145">
        <v>658</v>
      </c>
      <c r="AX100" s="668">
        <v>829</v>
      </c>
      <c r="AY100" s="668">
        <v>203</v>
      </c>
      <c r="AZ100" s="145">
        <v>658</v>
      </c>
      <c r="BA100" s="13">
        <v>542</v>
      </c>
      <c r="BB100" s="13">
        <v>490</v>
      </c>
      <c r="BC100" s="145">
        <v>658</v>
      </c>
      <c r="BD100" s="13">
        <v>488</v>
      </c>
      <c r="BE100" s="13">
        <v>544</v>
      </c>
      <c r="BF100" s="13"/>
    </row>
    <row r="101" spans="1:58" s="134" customFormat="1">
      <c r="A101" s="59">
        <v>649</v>
      </c>
      <c r="B101" s="456" t="s">
        <v>370</v>
      </c>
      <c r="C101" s="457">
        <f t="shared" si="140"/>
        <v>7091</v>
      </c>
      <c r="D101" s="167">
        <f t="shared" si="128"/>
        <v>71.662455785750382</v>
      </c>
      <c r="E101" s="139">
        <f t="shared" si="141"/>
        <v>2236</v>
      </c>
      <c r="F101" s="167">
        <f t="shared" si="129"/>
        <v>22.597271349166245</v>
      </c>
      <c r="G101" s="139">
        <f t="shared" si="142"/>
        <v>533</v>
      </c>
      <c r="H101" s="167">
        <f t="shared" si="126"/>
        <v>5.3865588681152099</v>
      </c>
      <c r="I101" s="139">
        <f t="shared" si="143"/>
        <v>35</v>
      </c>
      <c r="J101" s="458">
        <f t="shared" si="127"/>
        <v>0.35371399696816574</v>
      </c>
      <c r="K101" s="463">
        <f t="shared" si="144"/>
        <v>4948</v>
      </c>
      <c r="L101" s="160">
        <f t="shared" si="139"/>
        <v>50.005053057099545</v>
      </c>
      <c r="M101" s="146">
        <f t="shared" si="145"/>
        <v>4947</v>
      </c>
      <c r="N101" s="464">
        <f t="shared" si="137"/>
        <v>49.994946942900455</v>
      </c>
      <c r="O101" s="463">
        <f t="shared" si="146"/>
        <v>1258</v>
      </c>
      <c r="P101" s="160">
        <f t="shared" si="130"/>
        <v>51.663244353182748</v>
      </c>
      <c r="Q101" s="146">
        <f t="shared" si="147"/>
        <v>1177</v>
      </c>
      <c r="R101" s="469">
        <f t="shared" si="131"/>
        <v>48.336755646817245</v>
      </c>
      <c r="S101" s="463">
        <f t="shared" si="148"/>
        <v>5576</v>
      </c>
      <c r="T101" s="167">
        <f t="shared" si="132"/>
        <v>56.351692774128345</v>
      </c>
      <c r="U101" s="146">
        <f t="shared" si="149"/>
        <v>4319</v>
      </c>
      <c r="V101" s="469">
        <f t="shared" si="133"/>
        <v>43.648307225871655</v>
      </c>
      <c r="W101" s="463">
        <f t="shared" si="150"/>
        <v>2094</v>
      </c>
      <c r="X101" s="167">
        <f t="shared" si="151"/>
        <v>85.995893223819294</v>
      </c>
      <c r="Y101" s="463">
        <f t="shared" si="152"/>
        <v>341</v>
      </c>
      <c r="Z101" s="469">
        <f t="shared" si="153"/>
        <v>14.004106776180697</v>
      </c>
      <c r="AA101" s="463">
        <f t="shared" si="154"/>
        <v>1186</v>
      </c>
      <c r="AB101" s="167">
        <f t="shared" si="134"/>
        <v>48.706365503080086</v>
      </c>
      <c r="AC101" s="146">
        <f t="shared" si="155"/>
        <v>1248</v>
      </c>
      <c r="AD101" s="160">
        <f t="shared" si="135"/>
        <v>51.252566735112936</v>
      </c>
      <c r="AE101" s="146">
        <f t="shared" si="156"/>
        <v>1</v>
      </c>
      <c r="AF101" s="469">
        <f t="shared" si="136"/>
        <v>4.1067761806981518E-2</v>
      </c>
      <c r="AG101" s="471">
        <f t="shared" si="157"/>
        <v>9895</v>
      </c>
      <c r="AH101" s="471">
        <f t="shared" si="138"/>
        <v>2435</v>
      </c>
      <c r="AK101" s="145">
        <v>659</v>
      </c>
      <c r="AL101" s="13">
        <v>415</v>
      </c>
      <c r="AM101" s="13">
        <v>19090</v>
      </c>
      <c r="AN101" s="13">
        <v>734</v>
      </c>
      <c r="AO101" s="13">
        <v>56</v>
      </c>
      <c r="AP101" s="145">
        <v>659</v>
      </c>
      <c r="AQ101" s="13">
        <v>10030</v>
      </c>
      <c r="AR101" s="13">
        <v>10265</v>
      </c>
      <c r="AS101" s="145">
        <v>659</v>
      </c>
      <c r="AT101" s="13">
        <v>10265</v>
      </c>
      <c r="AU101" s="13">
        <v>10030</v>
      </c>
      <c r="AV101" s="13"/>
      <c r="AW101" s="145">
        <v>659</v>
      </c>
      <c r="AX101" s="668">
        <v>757</v>
      </c>
      <c r="AY101" s="668">
        <v>182</v>
      </c>
      <c r="AZ101" s="145">
        <v>659</v>
      </c>
      <c r="BA101" s="13">
        <v>494</v>
      </c>
      <c r="BB101" s="13">
        <v>445</v>
      </c>
      <c r="BC101" s="145">
        <v>659</v>
      </c>
      <c r="BD101" s="13">
        <v>516</v>
      </c>
      <c r="BE101" s="13">
        <v>422</v>
      </c>
      <c r="BF101" s="13">
        <v>1</v>
      </c>
    </row>
    <row r="102" spans="1:58" s="134" customFormat="1">
      <c r="A102" s="59">
        <v>652</v>
      </c>
      <c r="B102" s="456" t="s">
        <v>369</v>
      </c>
      <c r="C102" s="457">
        <f t="shared" si="140"/>
        <v>3381</v>
      </c>
      <c r="D102" s="167">
        <f t="shared" si="128"/>
        <v>68.247880500605575</v>
      </c>
      <c r="E102" s="139">
        <f t="shared" si="141"/>
        <v>1398</v>
      </c>
      <c r="F102" s="167">
        <f t="shared" si="129"/>
        <v>28.219620508679853</v>
      </c>
      <c r="G102" s="139">
        <f t="shared" si="142"/>
        <v>171</v>
      </c>
      <c r="H102" s="167">
        <f t="shared" si="126"/>
        <v>3.4517561566410984</v>
      </c>
      <c r="I102" s="139">
        <f t="shared" si="143"/>
        <v>4</v>
      </c>
      <c r="J102" s="458">
        <f t="shared" si="127"/>
        <v>8.0742834073475975E-2</v>
      </c>
      <c r="K102" s="463">
        <f t="shared" si="144"/>
        <v>2537</v>
      </c>
      <c r="L102" s="160">
        <f t="shared" si="139"/>
        <v>51.211142511102139</v>
      </c>
      <c r="M102" s="146">
        <f t="shared" si="145"/>
        <v>2417</v>
      </c>
      <c r="N102" s="464">
        <f t="shared" si="137"/>
        <v>48.788857488897861</v>
      </c>
      <c r="O102" s="463">
        <f t="shared" si="146"/>
        <v>206</v>
      </c>
      <c r="P102" s="160">
        <f t="shared" si="130"/>
        <v>44.396551724137936</v>
      </c>
      <c r="Q102" s="146">
        <f t="shared" si="147"/>
        <v>258</v>
      </c>
      <c r="R102" s="469">
        <f t="shared" si="131"/>
        <v>55.603448275862064</v>
      </c>
      <c r="S102" s="463">
        <f t="shared" si="148"/>
        <v>2442</v>
      </c>
      <c r="T102" s="167">
        <f t="shared" si="132"/>
        <v>49.293500201857086</v>
      </c>
      <c r="U102" s="146">
        <f t="shared" si="149"/>
        <v>2512</v>
      </c>
      <c r="V102" s="469">
        <f t="shared" si="133"/>
        <v>50.706499798142914</v>
      </c>
      <c r="W102" s="463">
        <f t="shared" si="150"/>
        <v>404</v>
      </c>
      <c r="X102" s="167">
        <f t="shared" si="151"/>
        <v>87.068965517241381</v>
      </c>
      <c r="Y102" s="463">
        <f t="shared" si="152"/>
        <v>60</v>
      </c>
      <c r="Z102" s="469">
        <f t="shared" si="153"/>
        <v>12.931034482758621</v>
      </c>
      <c r="AA102" s="463">
        <f t="shared" si="154"/>
        <v>269</v>
      </c>
      <c r="AB102" s="167">
        <f t="shared" si="134"/>
        <v>57.974137931034484</v>
      </c>
      <c r="AC102" s="146">
        <f t="shared" si="155"/>
        <v>195</v>
      </c>
      <c r="AD102" s="160">
        <f t="shared" si="135"/>
        <v>42.025862068965516</v>
      </c>
      <c r="AE102" s="146">
        <f t="shared" si="156"/>
        <v>0</v>
      </c>
      <c r="AF102" s="469">
        <f t="shared" si="136"/>
        <v>0</v>
      </c>
      <c r="AG102" s="471">
        <f t="shared" si="157"/>
        <v>4954</v>
      </c>
      <c r="AH102" s="471">
        <f t="shared" si="138"/>
        <v>464</v>
      </c>
      <c r="AK102" s="145">
        <v>660</v>
      </c>
      <c r="AL102" s="13">
        <v>4579</v>
      </c>
      <c r="AM102" s="13">
        <v>4935</v>
      </c>
      <c r="AN102" s="13">
        <v>581</v>
      </c>
      <c r="AO102" s="13">
        <v>11</v>
      </c>
      <c r="AP102" s="145">
        <v>660</v>
      </c>
      <c r="AQ102" s="13">
        <v>5013</v>
      </c>
      <c r="AR102" s="13">
        <v>5093</v>
      </c>
      <c r="AS102" s="145">
        <v>660</v>
      </c>
      <c r="AT102" s="13">
        <v>4862</v>
      </c>
      <c r="AU102" s="13">
        <v>5244</v>
      </c>
      <c r="AV102" s="13"/>
      <c r="AW102" s="145">
        <v>660</v>
      </c>
      <c r="AX102" s="668">
        <v>2662</v>
      </c>
      <c r="AY102" s="668">
        <v>625</v>
      </c>
      <c r="AZ102" s="145">
        <v>660</v>
      </c>
      <c r="BA102" s="13">
        <v>1838</v>
      </c>
      <c r="BB102" s="13">
        <v>1449</v>
      </c>
      <c r="BC102" s="145">
        <v>660</v>
      </c>
      <c r="BD102" s="13">
        <v>1622</v>
      </c>
      <c r="BE102" s="13">
        <v>1664</v>
      </c>
      <c r="BF102" s="13">
        <v>1</v>
      </c>
    </row>
    <row r="103" spans="1:58" s="134" customFormat="1">
      <c r="A103" s="59">
        <v>660</v>
      </c>
      <c r="B103" s="456" t="s">
        <v>368</v>
      </c>
      <c r="C103" s="457">
        <f t="shared" si="140"/>
        <v>4579</v>
      </c>
      <c r="D103" s="167">
        <f t="shared" si="128"/>
        <v>45.309716999802099</v>
      </c>
      <c r="E103" s="139">
        <f t="shared" si="141"/>
        <v>4935</v>
      </c>
      <c r="F103" s="167">
        <f t="shared" si="129"/>
        <v>48.832376805857905</v>
      </c>
      <c r="G103" s="139">
        <f t="shared" si="142"/>
        <v>581</v>
      </c>
      <c r="H103" s="167">
        <f t="shared" si="126"/>
        <v>5.7490599643775973</v>
      </c>
      <c r="I103" s="139">
        <f t="shared" si="143"/>
        <v>11</v>
      </c>
      <c r="J103" s="458">
        <f t="shared" si="127"/>
        <v>0.10884622996239857</v>
      </c>
      <c r="K103" s="463">
        <f t="shared" si="144"/>
        <v>5013</v>
      </c>
      <c r="L103" s="160">
        <f t="shared" si="139"/>
        <v>49.604195527409459</v>
      </c>
      <c r="M103" s="146">
        <f t="shared" si="145"/>
        <v>5093</v>
      </c>
      <c r="N103" s="464">
        <f t="shared" si="137"/>
        <v>50.395804472590541</v>
      </c>
      <c r="O103" s="463">
        <f t="shared" si="146"/>
        <v>1838</v>
      </c>
      <c r="P103" s="160">
        <f t="shared" si="130"/>
        <v>55.917249771828416</v>
      </c>
      <c r="Q103" s="146">
        <f t="shared" si="147"/>
        <v>1449</v>
      </c>
      <c r="R103" s="469">
        <f t="shared" si="131"/>
        <v>44.082750228171584</v>
      </c>
      <c r="S103" s="463">
        <f t="shared" si="148"/>
        <v>4862</v>
      </c>
      <c r="T103" s="167">
        <f t="shared" si="132"/>
        <v>48.11003364338017</v>
      </c>
      <c r="U103" s="146">
        <f t="shared" si="149"/>
        <v>5244</v>
      </c>
      <c r="V103" s="469">
        <f t="shared" si="133"/>
        <v>51.88996635661983</v>
      </c>
      <c r="W103" s="463">
        <f t="shared" si="150"/>
        <v>2662</v>
      </c>
      <c r="X103" s="167">
        <f t="shared" si="151"/>
        <v>80.985701247338</v>
      </c>
      <c r="Y103" s="463">
        <f t="shared" si="152"/>
        <v>625</v>
      </c>
      <c r="Z103" s="469">
        <f t="shared" si="153"/>
        <v>19.014298752662</v>
      </c>
      <c r="AA103" s="463">
        <f t="shared" si="154"/>
        <v>1622</v>
      </c>
      <c r="AB103" s="167">
        <f t="shared" si="134"/>
        <v>49.345908122908426</v>
      </c>
      <c r="AC103" s="146">
        <f t="shared" si="155"/>
        <v>1664</v>
      </c>
      <c r="AD103" s="160">
        <f t="shared" si="135"/>
        <v>50.623668999087315</v>
      </c>
      <c r="AE103" s="146">
        <f t="shared" si="156"/>
        <v>1</v>
      </c>
      <c r="AF103" s="469">
        <f t="shared" si="136"/>
        <v>3.0422878004259201E-2</v>
      </c>
      <c r="AG103" s="471">
        <f t="shared" si="157"/>
        <v>10106</v>
      </c>
      <c r="AH103" s="471">
        <f t="shared" si="138"/>
        <v>3287</v>
      </c>
      <c r="AK103" s="145">
        <v>664</v>
      </c>
      <c r="AL103" s="13">
        <v>527</v>
      </c>
      <c r="AM103" s="13">
        <v>5091</v>
      </c>
      <c r="AN103" s="13">
        <v>3642</v>
      </c>
      <c r="AO103" s="13">
        <v>51</v>
      </c>
      <c r="AP103" s="145">
        <v>664</v>
      </c>
      <c r="AQ103" s="13">
        <v>4352</v>
      </c>
      <c r="AR103" s="13">
        <v>4959</v>
      </c>
      <c r="AS103" s="145">
        <v>664</v>
      </c>
      <c r="AT103" s="13">
        <v>3919</v>
      </c>
      <c r="AU103" s="13">
        <v>5392</v>
      </c>
      <c r="AV103" s="13"/>
      <c r="AW103" s="145">
        <v>664</v>
      </c>
      <c r="AX103" s="668">
        <v>11001</v>
      </c>
      <c r="AY103" s="668">
        <v>3009</v>
      </c>
      <c r="AZ103" s="145">
        <v>664</v>
      </c>
      <c r="BA103" s="13">
        <v>7290</v>
      </c>
      <c r="BB103" s="13">
        <v>6720</v>
      </c>
      <c r="BC103" s="145">
        <v>664</v>
      </c>
      <c r="BD103" s="13">
        <v>6511</v>
      </c>
      <c r="BE103" s="13">
        <v>7494</v>
      </c>
      <c r="BF103" s="13">
        <v>5</v>
      </c>
    </row>
    <row r="104" spans="1:58" s="134" customFormat="1">
      <c r="A104" s="59">
        <v>667</v>
      </c>
      <c r="B104" s="456" t="s">
        <v>367</v>
      </c>
      <c r="C104" s="457">
        <f t="shared" si="140"/>
        <v>6542</v>
      </c>
      <c r="D104" s="167">
        <f t="shared" si="128"/>
        <v>71.77180471749864</v>
      </c>
      <c r="E104" s="139">
        <f t="shared" si="141"/>
        <v>1717</v>
      </c>
      <c r="F104" s="167">
        <f t="shared" si="129"/>
        <v>18.837081733406471</v>
      </c>
      <c r="G104" s="139">
        <f t="shared" si="142"/>
        <v>853</v>
      </c>
      <c r="H104" s="167">
        <f t="shared" ref="H104:H135" si="158">(G104/AG104)*100</f>
        <v>9.3582007679648935</v>
      </c>
      <c r="I104" s="139">
        <f t="shared" si="143"/>
        <v>3</v>
      </c>
      <c r="J104" s="458">
        <f t="shared" ref="J104:J135" si="159">(I104/AG104)*100</f>
        <v>3.2912781130005481E-2</v>
      </c>
      <c r="K104" s="463">
        <f t="shared" si="144"/>
        <v>4438</v>
      </c>
      <c r="L104" s="160">
        <f t="shared" si="139"/>
        <v>48.688974218321448</v>
      </c>
      <c r="M104" s="146">
        <f t="shared" si="145"/>
        <v>4677</v>
      </c>
      <c r="N104" s="464">
        <f t="shared" si="137"/>
        <v>51.311025781678552</v>
      </c>
      <c r="O104" s="463">
        <f t="shared" si="146"/>
        <v>1663</v>
      </c>
      <c r="P104" s="160">
        <f t="shared" si="130"/>
        <v>52.164366373902141</v>
      </c>
      <c r="Q104" s="146">
        <f t="shared" si="147"/>
        <v>1525</v>
      </c>
      <c r="R104" s="469">
        <f t="shared" si="131"/>
        <v>47.835633626097867</v>
      </c>
      <c r="S104" s="463">
        <f t="shared" si="148"/>
        <v>4096</v>
      </c>
      <c r="T104" s="167">
        <f t="shared" si="132"/>
        <v>44.936917169500823</v>
      </c>
      <c r="U104" s="146">
        <f t="shared" si="149"/>
        <v>5019</v>
      </c>
      <c r="V104" s="469">
        <f t="shared" si="133"/>
        <v>55.063082830499177</v>
      </c>
      <c r="W104" s="463">
        <f t="shared" si="150"/>
        <v>2758</v>
      </c>
      <c r="X104" s="167">
        <f t="shared" si="151"/>
        <v>86.51191969887077</v>
      </c>
      <c r="Y104" s="463">
        <f t="shared" si="152"/>
        <v>430</v>
      </c>
      <c r="Z104" s="469">
        <f t="shared" si="153"/>
        <v>13.488080301129235</v>
      </c>
      <c r="AA104" s="463">
        <f t="shared" si="154"/>
        <v>1589</v>
      </c>
      <c r="AB104" s="167">
        <f t="shared" si="134"/>
        <v>49.843161856963611</v>
      </c>
      <c r="AC104" s="146">
        <f t="shared" si="155"/>
        <v>1599</v>
      </c>
      <c r="AD104" s="160">
        <f t="shared" si="135"/>
        <v>50.156838143036389</v>
      </c>
      <c r="AE104" s="146">
        <f t="shared" si="156"/>
        <v>0</v>
      </c>
      <c r="AF104" s="469">
        <f t="shared" si="136"/>
        <v>0</v>
      </c>
      <c r="AG104" s="471">
        <f t="shared" si="157"/>
        <v>9115</v>
      </c>
      <c r="AH104" s="471">
        <f t="shared" si="138"/>
        <v>3188</v>
      </c>
      <c r="AK104" s="145">
        <v>665</v>
      </c>
      <c r="AL104" s="13">
        <v>15085</v>
      </c>
      <c r="AM104" s="13">
        <v>14605</v>
      </c>
      <c r="AN104" s="13">
        <v>611</v>
      </c>
      <c r="AO104" s="13">
        <v>47</v>
      </c>
      <c r="AP104" s="145">
        <v>665</v>
      </c>
      <c r="AQ104" s="13">
        <v>15083</v>
      </c>
      <c r="AR104" s="13">
        <v>15265</v>
      </c>
      <c r="AS104" s="145">
        <v>665</v>
      </c>
      <c r="AT104" s="13">
        <v>12222</v>
      </c>
      <c r="AU104" s="13">
        <v>18126</v>
      </c>
      <c r="AV104" s="13"/>
      <c r="AW104" s="145">
        <v>665</v>
      </c>
      <c r="AX104" s="668">
        <v>2091</v>
      </c>
      <c r="AY104" s="668">
        <v>375</v>
      </c>
      <c r="AZ104" s="145">
        <v>665</v>
      </c>
      <c r="BA104" s="13">
        <v>1291</v>
      </c>
      <c r="BB104" s="13">
        <v>1175</v>
      </c>
      <c r="BC104" s="145">
        <v>665</v>
      </c>
      <c r="BD104" s="13">
        <v>1356</v>
      </c>
      <c r="BE104" s="13">
        <v>1109</v>
      </c>
      <c r="BF104" s="13">
        <v>1</v>
      </c>
    </row>
    <row r="105" spans="1:58" s="134" customFormat="1">
      <c r="A105" s="59">
        <v>674</v>
      </c>
      <c r="B105" s="456" t="s">
        <v>366</v>
      </c>
      <c r="C105" s="457">
        <f t="shared" si="140"/>
        <v>3038</v>
      </c>
      <c r="D105" s="167">
        <f t="shared" ref="D105:D136" si="160">(C105/AG105)*100</f>
        <v>24.944576730437639</v>
      </c>
      <c r="E105" s="139">
        <f t="shared" si="141"/>
        <v>5402</v>
      </c>
      <c r="F105" s="167">
        <f t="shared" ref="F105:F136" si="161">(E105/AG105)*100</f>
        <v>44.355037359389108</v>
      </c>
      <c r="G105" s="139">
        <f t="shared" si="142"/>
        <v>3722</v>
      </c>
      <c r="H105" s="167">
        <f t="shared" si="158"/>
        <v>30.560801379423598</v>
      </c>
      <c r="I105" s="139">
        <f t="shared" si="143"/>
        <v>17</v>
      </c>
      <c r="J105" s="458">
        <f t="shared" si="159"/>
        <v>0.13958453074965105</v>
      </c>
      <c r="K105" s="463">
        <f t="shared" si="144"/>
        <v>6298</v>
      </c>
      <c r="L105" s="160">
        <f t="shared" si="139"/>
        <v>51.711963215370716</v>
      </c>
      <c r="M105" s="146">
        <f t="shared" si="145"/>
        <v>5881</v>
      </c>
      <c r="N105" s="464">
        <f t="shared" si="137"/>
        <v>48.288036784629277</v>
      </c>
      <c r="O105" s="463">
        <f t="shared" si="146"/>
        <v>1175</v>
      </c>
      <c r="P105" s="160">
        <f t="shared" si="130"/>
        <v>53.923818265259293</v>
      </c>
      <c r="Q105" s="146">
        <f t="shared" si="147"/>
        <v>1004</v>
      </c>
      <c r="R105" s="469">
        <f t="shared" si="131"/>
        <v>46.076181734740707</v>
      </c>
      <c r="S105" s="463">
        <f t="shared" si="148"/>
        <v>2406</v>
      </c>
      <c r="T105" s="167">
        <f t="shared" si="132"/>
        <v>19.75531652845061</v>
      </c>
      <c r="U105" s="146">
        <f t="shared" si="149"/>
        <v>9773</v>
      </c>
      <c r="V105" s="469">
        <f t="shared" si="133"/>
        <v>80.244683471549379</v>
      </c>
      <c r="W105" s="463">
        <f t="shared" si="150"/>
        <v>1660</v>
      </c>
      <c r="X105" s="167">
        <f t="shared" si="151"/>
        <v>76.181734740706744</v>
      </c>
      <c r="Y105" s="463">
        <f t="shared" si="152"/>
        <v>519</v>
      </c>
      <c r="Z105" s="469">
        <f t="shared" si="153"/>
        <v>23.818265259293252</v>
      </c>
      <c r="AA105" s="463">
        <f t="shared" si="154"/>
        <v>1191</v>
      </c>
      <c r="AB105" s="167">
        <f t="shared" si="134"/>
        <v>54.65810004589261</v>
      </c>
      <c r="AC105" s="146">
        <f t="shared" si="155"/>
        <v>984</v>
      </c>
      <c r="AD105" s="160">
        <f t="shared" si="135"/>
        <v>45.158329508949059</v>
      </c>
      <c r="AE105" s="146">
        <f t="shared" si="156"/>
        <v>4</v>
      </c>
      <c r="AF105" s="469">
        <f t="shared" si="136"/>
        <v>0.18357044515832951</v>
      </c>
      <c r="AG105" s="471">
        <f t="shared" si="157"/>
        <v>12179</v>
      </c>
      <c r="AH105" s="471">
        <f t="shared" si="138"/>
        <v>2179</v>
      </c>
      <c r="AK105" s="145">
        <v>667</v>
      </c>
      <c r="AL105" s="13">
        <v>6542</v>
      </c>
      <c r="AM105" s="13">
        <v>1717</v>
      </c>
      <c r="AN105" s="13">
        <v>853</v>
      </c>
      <c r="AO105" s="13">
        <v>3</v>
      </c>
      <c r="AP105" s="145">
        <v>667</v>
      </c>
      <c r="AQ105" s="13">
        <v>4438</v>
      </c>
      <c r="AR105" s="13">
        <v>4677</v>
      </c>
      <c r="AS105" s="145">
        <v>667</v>
      </c>
      <c r="AT105" s="13">
        <v>4096</v>
      </c>
      <c r="AU105" s="13">
        <v>5019</v>
      </c>
      <c r="AV105" s="13"/>
      <c r="AW105" s="145">
        <v>667</v>
      </c>
      <c r="AX105" s="668">
        <v>2758</v>
      </c>
      <c r="AY105" s="668">
        <v>430</v>
      </c>
      <c r="AZ105" s="145">
        <v>667</v>
      </c>
      <c r="BA105" s="13">
        <v>1663</v>
      </c>
      <c r="BB105" s="13">
        <v>1525</v>
      </c>
      <c r="BC105" s="145">
        <v>667</v>
      </c>
      <c r="BD105" s="13">
        <v>1589</v>
      </c>
      <c r="BE105" s="13">
        <v>1599</v>
      </c>
      <c r="BF105" s="13"/>
    </row>
    <row r="106" spans="1:58" s="134" customFormat="1">
      <c r="A106" s="59">
        <v>697</v>
      </c>
      <c r="B106" s="456" t="s">
        <v>365</v>
      </c>
      <c r="C106" s="457">
        <f t="shared" si="140"/>
        <v>2929</v>
      </c>
      <c r="D106" s="167">
        <f t="shared" si="160"/>
        <v>19.873795630343331</v>
      </c>
      <c r="E106" s="139">
        <f t="shared" si="141"/>
        <v>6239</v>
      </c>
      <c r="F106" s="167">
        <f t="shared" si="161"/>
        <v>42.332745284299087</v>
      </c>
      <c r="G106" s="139">
        <f t="shared" si="142"/>
        <v>5536</v>
      </c>
      <c r="H106" s="167">
        <f t="shared" si="158"/>
        <v>37.562762925770116</v>
      </c>
      <c r="I106" s="139">
        <f t="shared" si="143"/>
        <v>34</v>
      </c>
      <c r="J106" s="458">
        <f t="shared" si="159"/>
        <v>0.23069615958746098</v>
      </c>
      <c r="K106" s="463">
        <f t="shared" si="144"/>
        <v>7193</v>
      </c>
      <c r="L106" s="160">
        <f t="shared" si="139"/>
        <v>48.805808115076672</v>
      </c>
      <c r="M106" s="146">
        <f t="shared" si="145"/>
        <v>7545</v>
      </c>
      <c r="N106" s="464">
        <f t="shared" si="137"/>
        <v>51.19419188492332</v>
      </c>
      <c r="O106" s="463">
        <f t="shared" si="146"/>
        <v>5481</v>
      </c>
      <c r="P106" s="160">
        <f t="shared" si="130"/>
        <v>46.754243794250613</v>
      </c>
      <c r="Q106" s="146">
        <f t="shared" si="147"/>
        <v>6242</v>
      </c>
      <c r="R106" s="469">
        <f t="shared" si="131"/>
        <v>53.245756205749387</v>
      </c>
      <c r="S106" s="463">
        <f t="shared" si="148"/>
        <v>8824</v>
      </c>
      <c r="T106" s="167">
        <f t="shared" si="132"/>
        <v>59.872438594110463</v>
      </c>
      <c r="U106" s="146">
        <f t="shared" si="149"/>
        <v>5914</v>
      </c>
      <c r="V106" s="469">
        <f t="shared" si="133"/>
        <v>40.127561405889537</v>
      </c>
      <c r="W106" s="463">
        <f t="shared" si="150"/>
        <v>10566</v>
      </c>
      <c r="X106" s="167">
        <f t="shared" si="151"/>
        <v>90.130512667405952</v>
      </c>
      <c r="Y106" s="463">
        <f t="shared" si="152"/>
        <v>1157</v>
      </c>
      <c r="Z106" s="469">
        <f t="shared" si="153"/>
        <v>9.869487332594046</v>
      </c>
      <c r="AA106" s="463">
        <f t="shared" si="154"/>
        <v>5565</v>
      </c>
      <c r="AB106" s="167">
        <f t="shared" si="134"/>
        <v>47.470783929028407</v>
      </c>
      <c r="AC106" s="146">
        <f t="shared" si="155"/>
        <v>6143</v>
      </c>
      <c r="AD106" s="160">
        <f t="shared" si="135"/>
        <v>52.401262475475562</v>
      </c>
      <c r="AE106" s="146">
        <f t="shared" si="156"/>
        <v>15</v>
      </c>
      <c r="AF106" s="469">
        <f t="shared" si="136"/>
        <v>0.12795359549603344</v>
      </c>
      <c r="AG106" s="471">
        <f t="shared" si="157"/>
        <v>14738</v>
      </c>
      <c r="AH106" s="471">
        <f t="shared" si="138"/>
        <v>11723</v>
      </c>
      <c r="AK106" s="145">
        <v>670</v>
      </c>
      <c r="AL106" s="13">
        <v>2108</v>
      </c>
      <c r="AM106" s="13">
        <v>9662</v>
      </c>
      <c r="AN106" s="13">
        <v>1616</v>
      </c>
      <c r="AO106" s="13">
        <v>12</v>
      </c>
      <c r="AP106" s="145">
        <v>670</v>
      </c>
      <c r="AQ106" s="13">
        <v>6644</v>
      </c>
      <c r="AR106" s="13">
        <v>6754</v>
      </c>
      <c r="AS106" s="145">
        <v>670</v>
      </c>
      <c r="AT106" s="13">
        <v>5209</v>
      </c>
      <c r="AU106" s="13">
        <v>8189</v>
      </c>
      <c r="AV106" s="13"/>
      <c r="AW106" s="145">
        <v>670</v>
      </c>
      <c r="AX106" s="668">
        <v>2824</v>
      </c>
      <c r="AY106" s="668">
        <v>417</v>
      </c>
      <c r="AZ106" s="145">
        <v>670</v>
      </c>
      <c r="BA106" s="13">
        <v>1793</v>
      </c>
      <c r="BB106" s="13">
        <v>1448</v>
      </c>
      <c r="BC106" s="145">
        <v>670</v>
      </c>
      <c r="BD106" s="13">
        <v>1707</v>
      </c>
      <c r="BE106" s="13">
        <v>1531</v>
      </c>
      <c r="BF106" s="13">
        <v>3</v>
      </c>
    </row>
    <row r="107" spans="1:58" s="134" customFormat="1">
      <c r="A107" s="59">
        <v>756</v>
      </c>
      <c r="B107" s="479" t="s">
        <v>363</v>
      </c>
      <c r="C107" s="480">
        <f t="shared" si="140"/>
        <v>6989</v>
      </c>
      <c r="D107" s="481">
        <f t="shared" si="160"/>
        <v>29.770829783608793</v>
      </c>
      <c r="E107" s="482">
        <f t="shared" si="141"/>
        <v>12854</v>
      </c>
      <c r="F107" s="481">
        <f t="shared" si="161"/>
        <v>54.753791105810187</v>
      </c>
      <c r="G107" s="482">
        <f t="shared" si="142"/>
        <v>3614</v>
      </c>
      <c r="H107" s="481">
        <f t="shared" si="158"/>
        <v>15.394445391037657</v>
      </c>
      <c r="I107" s="482">
        <f t="shared" si="143"/>
        <v>19</v>
      </c>
      <c r="J107" s="483">
        <f t="shared" si="159"/>
        <v>8.0933719543363439E-2</v>
      </c>
      <c r="K107" s="484">
        <f t="shared" si="144"/>
        <v>11460</v>
      </c>
      <c r="L107" s="485">
        <f t="shared" si="139"/>
        <v>48.815811892997104</v>
      </c>
      <c r="M107" s="486">
        <f t="shared" si="145"/>
        <v>12016</v>
      </c>
      <c r="N107" s="487">
        <f t="shared" si="137"/>
        <v>51.184188107002896</v>
      </c>
      <c r="O107" s="484">
        <f t="shared" si="146"/>
        <v>3102</v>
      </c>
      <c r="P107" s="485">
        <f t="shared" si="130"/>
        <v>52.782031648800412</v>
      </c>
      <c r="Q107" s="486">
        <f t="shared" si="147"/>
        <v>2775</v>
      </c>
      <c r="R107" s="488">
        <f t="shared" si="131"/>
        <v>47.217968351199588</v>
      </c>
      <c r="S107" s="484">
        <f t="shared" si="148"/>
        <v>10012</v>
      </c>
      <c r="T107" s="481">
        <f t="shared" si="132"/>
        <v>42.647810529902877</v>
      </c>
      <c r="U107" s="486">
        <f t="shared" si="149"/>
        <v>13464</v>
      </c>
      <c r="V107" s="488">
        <f t="shared" si="133"/>
        <v>57.352189470097123</v>
      </c>
      <c r="W107" s="463">
        <f t="shared" si="150"/>
        <v>5314</v>
      </c>
      <c r="X107" s="167">
        <f t="shared" si="151"/>
        <v>90.42028245703591</v>
      </c>
      <c r="Y107" s="463">
        <f t="shared" si="152"/>
        <v>563</v>
      </c>
      <c r="Z107" s="469">
        <f t="shared" si="153"/>
        <v>9.5797175429640973</v>
      </c>
      <c r="AA107" s="484">
        <f t="shared" si="154"/>
        <v>3234</v>
      </c>
      <c r="AB107" s="481">
        <f t="shared" si="134"/>
        <v>55.028075548749364</v>
      </c>
      <c r="AC107" s="486">
        <f t="shared" si="155"/>
        <v>2642</v>
      </c>
      <c r="AD107" s="485">
        <f t="shared" si="135"/>
        <v>44.954908967160115</v>
      </c>
      <c r="AE107" s="486">
        <f t="shared" si="156"/>
        <v>1</v>
      </c>
      <c r="AF107" s="488">
        <f t="shared" si="136"/>
        <v>1.7015484090522375E-2</v>
      </c>
      <c r="AG107" s="489">
        <f t="shared" si="157"/>
        <v>23476</v>
      </c>
      <c r="AH107" s="489">
        <f t="shared" si="138"/>
        <v>5877</v>
      </c>
      <c r="AK107" s="145">
        <v>674</v>
      </c>
      <c r="AL107" s="13">
        <v>3038</v>
      </c>
      <c r="AM107" s="13">
        <v>5402</v>
      </c>
      <c r="AN107" s="13">
        <v>3722</v>
      </c>
      <c r="AO107" s="13">
        <v>17</v>
      </c>
      <c r="AP107" s="145">
        <v>674</v>
      </c>
      <c r="AQ107" s="13">
        <v>6298</v>
      </c>
      <c r="AR107" s="13">
        <v>5881</v>
      </c>
      <c r="AS107" s="145">
        <v>674</v>
      </c>
      <c r="AT107" s="13">
        <v>2406</v>
      </c>
      <c r="AU107" s="13">
        <v>9773</v>
      </c>
      <c r="AV107" s="13"/>
      <c r="AW107" s="145">
        <v>674</v>
      </c>
      <c r="AX107" s="668">
        <v>1660</v>
      </c>
      <c r="AY107" s="668">
        <v>519</v>
      </c>
      <c r="AZ107" s="145">
        <v>674</v>
      </c>
      <c r="BA107" s="13">
        <v>1175</v>
      </c>
      <c r="BB107" s="13">
        <v>1004</v>
      </c>
      <c r="BC107" s="145">
        <v>674</v>
      </c>
      <c r="BD107" s="13">
        <v>1191</v>
      </c>
      <c r="BE107" s="13">
        <v>984</v>
      </c>
      <c r="BF107" s="13">
        <v>4</v>
      </c>
    </row>
    <row r="108" spans="1:58" s="134" customFormat="1" ht="18.75" customHeight="1">
      <c r="A108" s="478"/>
      <c r="B108" s="517" t="s">
        <v>144</v>
      </c>
      <c r="C108" s="520">
        <f>SUM(C109:C131)</f>
        <v>40034</v>
      </c>
      <c r="D108" s="506">
        <f t="shared" si="160"/>
        <v>18.612500697376007</v>
      </c>
      <c r="E108" s="505">
        <f>SUM(E109:E131)</f>
        <v>108377</v>
      </c>
      <c r="F108" s="506">
        <f t="shared" si="161"/>
        <v>50.386346307626503</v>
      </c>
      <c r="G108" s="505">
        <f>SUM(G109:G131)</f>
        <v>65761</v>
      </c>
      <c r="H108" s="506">
        <f t="shared" si="158"/>
        <v>30.573429044315919</v>
      </c>
      <c r="I108" s="505">
        <f>SUM(I109:I131)</f>
        <v>920</v>
      </c>
      <c r="J108" s="521">
        <f t="shared" si="159"/>
        <v>0.42772395068156877</v>
      </c>
      <c r="K108" s="520">
        <f>SUM(K109:K131)</f>
        <v>105868</v>
      </c>
      <c r="L108" s="507">
        <f t="shared" si="139"/>
        <v>49.219868707343835</v>
      </c>
      <c r="M108" s="505">
        <f>SUM(M109:M131)</f>
        <v>109224</v>
      </c>
      <c r="N108" s="523">
        <f t="shared" si="137"/>
        <v>50.780131292656158</v>
      </c>
      <c r="O108" s="520">
        <f>SUM(O109:O131)</f>
        <v>44490</v>
      </c>
      <c r="P108" s="507">
        <f t="shared" si="130"/>
        <v>52.576223115102813</v>
      </c>
      <c r="Q108" s="505">
        <f>SUM(Q109:Q131)</f>
        <v>40130</v>
      </c>
      <c r="R108" s="525">
        <f t="shared" si="131"/>
        <v>47.423776884897187</v>
      </c>
      <c r="S108" s="520">
        <f>SUM(S109:S131)</f>
        <v>97248</v>
      </c>
      <c r="T108" s="506">
        <f t="shared" si="132"/>
        <v>45.212281256392615</v>
      </c>
      <c r="U108" s="505">
        <f>SUM(U109:U131)</f>
        <v>117844</v>
      </c>
      <c r="V108" s="525">
        <f t="shared" si="133"/>
        <v>54.787718743607385</v>
      </c>
      <c r="W108" s="520">
        <f>SUM(W109:W131)</f>
        <v>71133</v>
      </c>
      <c r="X108" s="506">
        <f>(W108/AH108)*100</f>
        <v>84.06168754431576</v>
      </c>
      <c r="Y108" s="505">
        <f>SUM(Y109:Y131)</f>
        <v>13487</v>
      </c>
      <c r="Z108" s="525">
        <f>(Y108/AH108)*100</f>
        <v>15.938312455684237</v>
      </c>
      <c r="AA108" s="520">
        <f>SUM(AA109:AA131)</f>
        <v>44252</v>
      </c>
      <c r="AB108" s="506">
        <f t="shared" si="134"/>
        <v>52.294965729142049</v>
      </c>
      <c r="AC108" s="505">
        <f>SUM(AC109:AC131)</f>
        <v>40308</v>
      </c>
      <c r="AD108" s="507">
        <f t="shared" si="135"/>
        <v>47.634129047506505</v>
      </c>
      <c r="AE108" s="505">
        <f>SUM(AE109:AE131)</f>
        <v>60</v>
      </c>
      <c r="AF108" s="525">
        <f t="shared" si="136"/>
        <v>7.090522335145355E-2</v>
      </c>
      <c r="AG108" s="528">
        <f>SUM(AG109:AG131)</f>
        <v>215092</v>
      </c>
      <c r="AH108" s="528">
        <f t="shared" si="138"/>
        <v>84620</v>
      </c>
      <c r="AK108" s="145">
        <v>679</v>
      </c>
      <c r="AL108" s="13">
        <v>1589</v>
      </c>
      <c r="AM108" s="13">
        <v>6495</v>
      </c>
      <c r="AN108" s="13">
        <v>5198</v>
      </c>
      <c r="AO108" s="13">
        <v>60</v>
      </c>
      <c r="AP108" s="145">
        <v>679</v>
      </c>
      <c r="AQ108" s="13">
        <v>6366</v>
      </c>
      <c r="AR108" s="13">
        <v>6976</v>
      </c>
      <c r="AS108" s="145">
        <v>679</v>
      </c>
      <c r="AT108" s="13">
        <v>5642</v>
      </c>
      <c r="AU108" s="13">
        <v>7700</v>
      </c>
      <c r="AV108" s="13"/>
      <c r="AW108" s="145">
        <v>679</v>
      </c>
      <c r="AX108" s="668">
        <v>5091</v>
      </c>
      <c r="AY108" s="668">
        <v>1070</v>
      </c>
      <c r="AZ108" s="145">
        <v>679</v>
      </c>
      <c r="BA108" s="13">
        <v>3165</v>
      </c>
      <c r="BB108" s="13">
        <v>2996</v>
      </c>
      <c r="BC108" s="145">
        <v>679</v>
      </c>
      <c r="BD108" s="13">
        <v>3089</v>
      </c>
      <c r="BE108" s="13">
        <v>3071</v>
      </c>
      <c r="BF108" s="13">
        <v>1</v>
      </c>
    </row>
    <row r="109" spans="1:58" s="134" customFormat="1">
      <c r="A109" s="59">
        <v>30</v>
      </c>
      <c r="B109" s="490" t="s">
        <v>362</v>
      </c>
      <c r="C109" s="491">
        <f t="shared" ref="C109:C120" si="162">VLOOKUP(A109,$AK$8:$AL$132,2,0)</f>
        <v>794</v>
      </c>
      <c r="D109" s="492">
        <f t="shared" si="160"/>
        <v>7.9336530775379694</v>
      </c>
      <c r="E109" s="493">
        <f t="shared" ref="E109:E120" si="163">VLOOKUP(A109,$AK$8:$AM$132,3,0)</f>
        <v>6401</v>
      </c>
      <c r="F109" s="492">
        <f t="shared" si="161"/>
        <v>63.958832933653078</v>
      </c>
      <c r="G109" s="493">
        <f t="shared" ref="G109:G120" si="164">VLOOKUP(A109,$AK$8:$AN$132,4,0)</f>
        <v>2808</v>
      </c>
      <c r="H109" s="492">
        <f t="shared" si="158"/>
        <v>28.057553956834528</v>
      </c>
      <c r="I109" s="493">
        <f t="shared" ref="I109:I120" si="165">VLOOKUP(A109,$AK$8:$AO$132,5,0)</f>
        <v>5</v>
      </c>
      <c r="J109" s="494">
        <f t="shared" si="159"/>
        <v>4.9960031974420463E-2</v>
      </c>
      <c r="K109" s="495">
        <f t="shared" ref="K109:K120" si="166">VLOOKUP(A109,$AP$8:$AR$132,2,0)</f>
        <v>4605</v>
      </c>
      <c r="L109" s="496">
        <f t="shared" si="139"/>
        <v>46.013189448441253</v>
      </c>
      <c r="M109" s="497">
        <f t="shared" ref="M109:M120" si="167">VLOOKUP(A109,$AP$8:$AR$132,3,0)</f>
        <v>5403</v>
      </c>
      <c r="N109" s="498">
        <f t="shared" si="137"/>
        <v>53.986810551558747</v>
      </c>
      <c r="O109" s="495">
        <f t="shared" ref="O109:O131" si="168">VLOOKUP(A109,$AZ$8:$BB$132,2,0)</f>
        <v>7237</v>
      </c>
      <c r="P109" s="496">
        <f t="shared" si="130"/>
        <v>52.705556769354011</v>
      </c>
      <c r="Q109" s="497">
        <f t="shared" ref="Q109:Q131" si="169">VLOOKUP(A109,$AZ$8:$BB$132,3,0)</f>
        <v>6494</v>
      </c>
      <c r="R109" s="499">
        <f t="shared" si="131"/>
        <v>47.294443230645982</v>
      </c>
      <c r="S109" s="495">
        <f t="shared" ref="S109:S120" si="170">VLOOKUP(A109,$AS$8:$AU$132,2,0)</f>
        <v>6069</v>
      </c>
      <c r="T109" s="492">
        <f t="shared" si="132"/>
        <v>60.641486810551562</v>
      </c>
      <c r="U109" s="497">
        <f t="shared" ref="U109:U120" si="171">VLOOKUP(A109,$AS$8:$AU$132,3,0)</f>
        <v>3939</v>
      </c>
      <c r="V109" s="499">
        <f t="shared" si="133"/>
        <v>39.358513189448438</v>
      </c>
      <c r="W109" s="463">
        <f t="shared" ref="W109:W131" si="172">VLOOKUP(A109,$AW$8:$AY$132,2,0)</f>
        <v>11294</v>
      </c>
      <c r="X109" s="167">
        <f t="shared" ref="X109:X131" si="173">(W109/AH109)*100</f>
        <v>82.251838904668276</v>
      </c>
      <c r="Y109" s="463">
        <f t="shared" ref="Y109:Y131" si="174">VLOOKUP(A109,$AW$8:$AY$132,3,0)</f>
        <v>2437</v>
      </c>
      <c r="Z109" s="469">
        <f t="shared" ref="Z109:Z131" si="175">(Y109/AH109)*100</f>
        <v>17.748161095331731</v>
      </c>
      <c r="AA109" s="495">
        <f t="shared" ref="AA109:AA131" si="176">VLOOKUP(A109,$BC$8:$BF$132,2,0)</f>
        <v>7256</v>
      </c>
      <c r="AB109" s="492">
        <f t="shared" si="134"/>
        <v>52.843929793897026</v>
      </c>
      <c r="AC109" s="497">
        <f t="shared" ref="AC109:AC131" si="177">VLOOKUP(A109,$BC$8:$BF$132,3,0)</f>
        <v>6467</v>
      </c>
      <c r="AD109" s="496">
        <f t="shared" si="135"/>
        <v>47.097807879979605</v>
      </c>
      <c r="AE109" s="497">
        <f t="shared" ref="AE109:AE131" si="178">VLOOKUP(A109,$BC$8:$BF$132,4,0)</f>
        <v>8</v>
      </c>
      <c r="AF109" s="499">
        <f t="shared" si="136"/>
        <v>5.8262326123370484E-2</v>
      </c>
      <c r="AG109" s="500">
        <f t="shared" ref="AG109:AG131" si="179">(S109+U109)</f>
        <v>10008</v>
      </c>
      <c r="AH109" s="500">
        <f t="shared" si="138"/>
        <v>13731</v>
      </c>
      <c r="AK109" s="145">
        <v>686</v>
      </c>
      <c r="AL109" s="13">
        <v>1796</v>
      </c>
      <c r="AM109" s="13">
        <v>6777</v>
      </c>
      <c r="AN109" s="13">
        <v>7253</v>
      </c>
      <c r="AO109" s="13">
        <v>88</v>
      </c>
      <c r="AP109" s="145">
        <v>686</v>
      </c>
      <c r="AQ109" s="13">
        <v>7692</v>
      </c>
      <c r="AR109" s="13">
        <v>8222</v>
      </c>
      <c r="AS109" s="145">
        <v>686</v>
      </c>
      <c r="AT109" s="13">
        <v>7046</v>
      </c>
      <c r="AU109" s="13">
        <v>8868</v>
      </c>
      <c r="AV109" s="13"/>
      <c r="AW109" s="145">
        <v>686</v>
      </c>
      <c r="AX109" s="668">
        <v>16222</v>
      </c>
      <c r="AY109" s="668">
        <v>2169</v>
      </c>
      <c r="AZ109" s="145">
        <v>686</v>
      </c>
      <c r="BA109" s="13">
        <v>9606</v>
      </c>
      <c r="BB109" s="13">
        <v>8785</v>
      </c>
      <c r="BC109" s="145">
        <v>686</v>
      </c>
      <c r="BD109" s="13">
        <v>8781</v>
      </c>
      <c r="BE109" s="13">
        <v>9594</v>
      </c>
      <c r="BF109" s="13">
        <v>16</v>
      </c>
    </row>
    <row r="110" spans="1:58" s="134" customFormat="1">
      <c r="A110" s="59">
        <v>34</v>
      </c>
      <c r="B110" s="456" t="s">
        <v>361</v>
      </c>
      <c r="C110" s="457">
        <f t="shared" si="162"/>
        <v>2775</v>
      </c>
      <c r="D110" s="167">
        <f t="shared" si="160"/>
        <v>9.6374244634298805</v>
      </c>
      <c r="E110" s="139">
        <f t="shared" si="163"/>
        <v>15280</v>
      </c>
      <c r="F110" s="167">
        <f t="shared" si="161"/>
        <v>53.066611099534619</v>
      </c>
      <c r="G110" s="139">
        <f t="shared" si="164"/>
        <v>10715</v>
      </c>
      <c r="H110" s="167">
        <f t="shared" si="158"/>
        <v>37.212613738973403</v>
      </c>
      <c r="I110" s="139">
        <f t="shared" si="165"/>
        <v>24</v>
      </c>
      <c r="J110" s="458">
        <f t="shared" si="159"/>
        <v>8.3350698062096273E-2</v>
      </c>
      <c r="K110" s="463">
        <f t="shared" si="166"/>
        <v>14544</v>
      </c>
      <c r="L110" s="160">
        <f t="shared" si="139"/>
        <v>50.510523025630341</v>
      </c>
      <c r="M110" s="146">
        <f t="shared" si="167"/>
        <v>14250</v>
      </c>
      <c r="N110" s="464">
        <f t="shared" si="137"/>
        <v>49.489476974369659</v>
      </c>
      <c r="O110" s="463">
        <f t="shared" si="168"/>
        <v>4241</v>
      </c>
      <c r="P110" s="160">
        <f t="shared" si="130"/>
        <v>51.102542474996994</v>
      </c>
      <c r="Q110" s="146">
        <f t="shared" si="169"/>
        <v>4058</v>
      </c>
      <c r="R110" s="469">
        <f t="shared" si="131"/>
        <v>48.897457525003013</v>
      </c>
      <c r="S110" s="463">
        <f t="shared" si="170"/>
        <v>13664</v>
      </c>
      <c r="T110" s="167">
        <f t="shared" si="132"/>
        <v>47.454330763353475</v>
      </c>
      <c r="U110" s="146">
        <f t="shared" si="171"/>
        <v>15130</v>
      </c>
      <c r="V110" s="469">
        <f t="shared" si="133"/>
        <v>52.545669236646518</v>
      </c>
      <c r="W110" s="463">
        <f t="shared" si="172"/>
        <v>7584</v>
      </c>
      <c r="X110" s="167">
        <f t="shared" si="173"/>
        <v>91.384504157127367</v>
      </c>
      <c r="Y110" s="463">
        <f t="shared" si="174"/>
        <v>715</v>
      </c>
      <c r="Z110" s="469">
        <f t="shared" si="175"/>
        <v>8.6154958428726349</v>
      </c>
      <c r="AA110" s="463">
        <f t="shared" si="176"/>
        <v>4247</v>
      </c>
      <c r="AB110" s="167">
        <f t="shared" si="134"/>
        <v>51.174840342209905</v>
      </c>
      <c r="AC110" s="146">
        <f t="shared" si="177"/>
        <v>4049</v>
      </c>
      <c r="AD110" s="160">
        <f t="shared" si="135"/>
        <v>48.789010724183633</v>
      </c>
      <c r="AE110" s="146">
        <f t="shared" si="178"/>
        <v>3</v>
      </c>
      <c r="AF110" s="469">
        <f t="shared" si="136"/>
        <v>3.6148933606458607E-2</v>
      </c>
      <c r="AG110" s="471">
        <f t="shared" si="179"/>
        <v>28794</v>
      </c>
      <c r="AH110" s="471">
        <f t="shared" si="138"/>
        <v>8299</v>
      </c>
      <c r="AK110" s="145">
        <v>690</v>
      </c>
      <c r="AL110" s="13">
        <v>988</v>
      </c>
      <c r="AM110" s="13">
        <v>3691</v>
      </c>
      <c r="AN110" s="13">
        <v>1845</v>
      </c>
      <c r="AO110" s="13">
        <v>2</v>
      </c>
      <c r="AP110" s="145">
        <v>690</v>
      </c>
      <c r="AQ110" s="13">
        <v>3344</v>
      </c>
      <c r="AR110" s="13">
        <v>3182</v>
      </c>
      <c r="AS110" s="145">
        <v>690</v>
      </c>
      <c r="AT110" s="13">
        <v>2880</v>
      </c>
      <c r="AU110" s="13">
        <v>3646</v>
      </c>
      <c r="AV110" s="13"/>
      <c r="AW110" s="145">
        <v>690</v>
      </c>
      <c r="AX110" s="668">
        <v>1057</v>
      </c>
      <c r="AY110" s="668">
        <v>279</v>
      </c>
      <c r="AZ110" s="145">
        <v>690</v>
      </c>
      <c r="BA110" s="13">
        <v>733</v>
      </c>
      <c r="BB110" s="13">
        <v>603</v>
      </c>
      <c r="BC110" s="145">
        <v>690</v>
      </c>
      <c r="BD110" s="13">
        <v>702</v>
      </c>
      <c r="BE110" s="13">
        <v>633</v>
      </c>
      <c r="BF110" s="13">
        <v>1</v>
      </c>
    </row>
    <row r="111" spans="1:58" s="134" customFormat="1">
      <c r="A111" s="59">
        <v>36</v>
      </c>
      <c r="B111" s="456" t="s">
        <v>360</v>
      </c>
      <c r="C111" s="457">
        <f t="shared" si="162"/>
        <v>395</v>
      </c>
      <c r="D111" s="167">
        <f t="shared" si="160"/>
        <v>14.468864468864471</v>
      </c>
      <c r="E111" s="139">
        <f t="shared" si="163"/>
        <v>1641</v>
      </c>
      <c r="F111" s="167">
        <f t="shared" si="161"/>
        <v>60.109890109890109</v>
      </c>
      <c r="G111" s="139">
        <f t="shared" si="164"/>
        <v>679</v>
      </c>
      <c r="H111" s="167">
        <f t="shared" si="158"/>
        <v>24.871794871794872</v>
      </c>
      <c r="I111" s="139">
        <f t="shared" si="165"/>
        <v>15</v>
      </c>
      <c r="J111" s="458">
        <f t="shared" si="159"/>
        <v>0.5494505494505495</v>
      </c>
      <c r="K111" s="463">
        <f t="shared" si="166"/>
        <v>1249</v>
      </c>
      <c r="L111" s="160">
        <f t="shared" si="139"/>
        <v>45.750915750915752</v>
      </c>
      <c r="M111" s="146">
        <f t="shared" si="167"/>
        <v>1481</v>
      </c>
      <c r="N111" s="464">
        <f t="shared" si="137"/>
        <v>54.249084249084248</v>
      </c>
      <c r="O111" s="463">
        <f t="shared" si="168"/>
        <v>850</v>
      </c>
      <c r="P111" s="160">
        <f t="shared" si="130"/>
        <v>57.744565217391312</v>
      </c>
      <c r="Q111" s="146">
        <f t="shared" si="169"/>
        <v>622</v>
      </c>
      <c r="R111" s="469">
        <f t="shared" si="131"/>
        <v>42.255434782608695</v>
      </c>
      <c r="S111" s="463">
        <f t="shared" si="170"/>
        <v>1565</v>
      </c>
      <c r="T111" s="167">
        <f t="shared" si="132"/>
        <v>57.326007326007321</v>
      </c>
      <c r="U111" s="146">
        <f t="shared" si="171"/>
        <v>1165</v>
      </c>
      <c r="V111" s="469">
        <f t="shared" si="133"/>
        <v>42.673992673992672</v>
      </c>
      <c r="W111" s="463">
        <f t="shared" si="172"/>
        <v>1144</v>
      </c>
      <c r="X111" s="167">
        <f t="shared" si="173"/>
        <v>77.717391304347828</v>
      </c>
      <c r="Y111" s="463">
        <f t="shared" si="174"/>
        <v>328</v>
      </c>
      <c r="Z111" s="469">
        <f t="shared" si="175"/>
        <v>22.282608695652172</v>
      </c>
      <c r="AA111" s="463">
        <f t="shared" si="176"/>
        <v>779</v>
      </c>
      <c r="AB111" s="167">
        <f t="shared" si="134"/>
        <v>52.921195652173914</v>
      </c>
      <c r="AC111" s="146">
        <f t="shared" si="177"/>
        <v>693</v>
      </c>
      <c r="AD111" s="160">
        <f t="shared" si="135"/>
        <v>47.078804347826086</v>
      </c>
      <c r="AE111" s="146">
        <f t="shared" si="178"/>
        <v>0</v>
      </c>
      <c r="AF111" s="469">
        <f t="shared" si="136"/>
        <v>0</v>
      </c>
      <c r="AG111" s="471">
        <f t="shared" si="179"/>
        <v>2730</v>
      </c>
      <c r="AH111" s="471">
        <f t="shared" si="138"/>
        <v>1472</v>
      </c>
      <c r="AK111" s="145">
        <v>697</v>
      </c>
      <c r="AL111" s="13">
        <v>2929</v>
      </c>
      <c r="AM111" s="13">
        <v>6239</v>
      </c>
      <c r="AN111" s="13">
        <v>5536</v>
      </c>
      <c r="AO111" s="13">
        <v>34</v>
      </c>
      <c r="AP111" s="145">
        <v>697</v>
      </c>
      <c r="AQ111" s="13">
        <v>7193</v>
      </c>
      <c r="AR111" s="13">
        <v>7545</v>
      </c>
      <c r="AS111" s="145">
        <v>697</v>
      </c>
      <c r="AT111" s="13">
        <v>8824</v>
      </c>
      <c r="AU111" s="13">
        <v>5914</v>
      </c>
      <c r="AV111" s="13"/>
      <c r="AW111" s="145">
        <v>697</v>
      </c>
      <c r="AX111" s="668">
        <v>10566</v>
      </c>
      <c r="AY111" s="668">
        <v>1157</v>
      </c>
      <c r="AZ111" s="145">
        <v>697</v>
      </c>
      <c r="BA111" s="13">
        <v>5481</v>
      </c>
      <c r="BB111" s="13">
        <v>6242</v>
      </c>
      <c r="BC111" s="145">
        <v>697</v>
      </c>
      <c r="BD111" s="13">
        <v>5565</v>
      </c>
      <c r="BE111" s="13">
        <v>6143</v>
      </c>
      <c r="BF111" s="13">
        <v>15</v>
      </c>
    </row>
    <row r="112" spans="1:58" s="134" customFormat="1">
      <c r="A112" s="59">
        <v>91</v>
      </c>
      <c r="B112" s="456" t="s">
        <v>359</v>
      </c>
      <c r="C112" s="457">
        <f t="shared" si="162"/>
        <v>1177</v>
      </c>
      <c r="D112" s="167">
        <f t="shared" si="160"/>
        <v>18.090992929603441</v>
      </c>
      <c r="E112" s="139">
        <f t="shared" si="163"/>
        <v>2876</v>
      </c>
      <c r="F112" s="167">
        <f t="shared" si="161"/>
        <v>44.205348908699662</v>
      </c>
      <c r="G112" s="139">
        <f t="shared" si="164"/>
        <v>2414</v>
      </c>
      <c r="H112" s="167">
        <f t="shared" si="158"/>
        <v>37.104211497079618</v>
      </c>
      <c r="I112" s="139">
        <f t="shared" si="165"/>
        <v>39</v>
      </c>
      <c r="J112" s="458">
        <f t="shared" si="159"/>
        <v>0.59944666461727636</v>
      </c>
      <c r="K112" s="463">
        <f t="shared" si="166"/>
        <v>3430</v>
      </c>
      <c r="L112" s="160">
        <f t="shared" si="139"/>
        <v>52.720565631724561</v>
      </c>
      <c r="M112" s="146">
        <f t="shared" si="167"/>
        <v>3076</v>
      </c>
      <c r="N112" s="464">
        <f t="shared" si="137"/>
        <v>47.279434368275439</v>
      </c>
      <c r="O112" s="463">
        <f t="shared" si="168"/>
        <v>405</v>
      </c>
      <c r="P112" s="160">
        <f t="shared" si="130"/>
        <v>49.693251533742334</v>
      </c>
      <c r="Q112" s="146">
        <f t="shared" si="169"/>
        <v>410</v>
      </c>
      <c r="R112" s="469">
        <f t="shared" si="131"/>
        <v>50.306748466257666</v>
      </c>
      <c r="S112" s="463">
        <f t="shared" si="170"/>
        <v>2604</v>
      </c>
      <c r="T112" s="167">
        <f t="shared" si="132"/>
        <v>40.024592683676609</v>
      </c>
      <c r="U112" s="146">
        <f t="shared" si="171"/>
        <v>3902</v>
      </c>
      <c r="V112" s="469">
        <f t="shared" si="133"/>
        <v>59.975407316323391</v>
      </c>
      <c r="W112" s="463">
        <f t="shared" si="172"/>
        <v>729</v>
      </c>
      <c r="X112" s="167">
        <f t="shared" si="173"/>
        <v>89.447852760736197</v>
      </c>
      <c r="Y112" s="463">
        <f t="shared" si="174"/>
        <v>86</v>
      </c>
      <c r="Z112" s="469">
        <f t="shared" si="175"/>
        <v>10.552147239263803</v>
      </c>
      <c r="AA112" s="463">
        <f t="shared" si="176"/>
        <v>425</v>
      </c>
      <c r="AB112" s="167">
        <f t="shared" si="134"/>
        <v>52.147239263803677</v>
      </c>
      <c r="AC112" s="146">
        <f t="shared" si="177"/>
        <v>388</v>
      </c>
      <c r="AD112" s="160">
        <f t="shared" si="135"/>
        <v>47.607361963190186</v>
      </c>
      <c r="AE112" s="146">
        <f t="shared" si="178"/>
        <v>2</v>
      </c>
      <c r="AF112" s="469">
        <f t="shared" si="136"/>
        <v>0.245398773006135</v>
      </c>
      <c r="AG112" s="471">
        <f t="shared" si="179"/>
        <v>6506</v>
      </c>
      <c r="AH112" s="471">
        <f t="shared" si="138"/>
        <v>815</v>
      </c>
      <c r="AK112" s="145">
        <v>736</v>
      </c>
      <c r="AL112" s="13">
        <v>4101</v>
      </c>
      <c r="AM112" s="13">
        <v>16912</v>
      </c>
      <c r="AN112" s="13">
        <v>2256</v>
      </c>
      <c r="AO112" s="13">
        <v>159</v>
      </c>
      <c r="AP112" s="145">
        <v>736</v>
      </c>
      <c r="AQ112" s="13">
        <v>10753</v>
      </c>
      <c r="AR112" s="13">
        <v>12675</v>
      </c>
      <c r="AS112" s="145">
        <v>736</v>
      </c>
      <c r="AT112" s="13">
        <v>19365</v>
      </c>
      <c r="AU112" s="13">
        <v>4063</v>
      </c>
      <c r="AV112" s="13"/>
      <c r="AW112" s="145">
        <v>736</v>
      </c>
      <c r="AX112" s="668">
        <v>12318</v>
      </c>
      <c r="AY112" s="668">
        <v>1463</v>
      </c>
      <c r="AZ112" s="145">
        <v>736</v>
      </c>
      <c r="BA112" s="13">
        <v>7762</v>
      </c>
      <c r="BB112" s="13">
        <v>6019</v>
      </c>
      <c r="BC112" s="145">
        <v>736</v>
      </c>
      <c r="BD112" s="13">
        <v>7159</v>
      </c>
      <c r="BE112" s="13">
        <v>6618</v>
      </c>
      <c r="BF112" s="13">
        <v>4</v>
      </c>
    </row>
    <row r="113" spans="1:58" s="134" customFormat="1">
      <c r="A113" s="59">
        <v>93</v>
      </c>
      <c r="B113" s="456" t="s">
        <v>358</v>
      </c>
      <c r="C113" s="457">
        <f t="shared" si="162"/>
        <v>6737</v>
      </c>
      <c r="D113" s="167">
        <f t="shared" si="160"/>
        <v>48.259312320916905</v>
      </c>
      <c r="E113" s="139">
        <f t="shared" si="163"/>
        <v>6029</v>
      </c>
      <c r="F113" s="167">
        <f t="shared" si="161"/>
        <v>43.187679083094551</v>
      </c>
      <c r="G113" s="139">
        <f t="shared" si="164"/>
        <v>1192</v>
      </c>
      <c r="H113" s="167">
        <f t="shared" si="158"/>
        <v>8.5386819484240686</v>
      </c>
      <c r="I113" s="139">
        <f t="shared" si="165"/>
        <v>2</v>
      </c>
      <c r="J113" s="458">
        <f t="shared" si="159"/>
        <v>1.4326647564469913E-2</v>
      </c>
      <c r="K113" s="463">
        <f t="shared" si="166"/>
        <v>7211</v>
      </c>
      <c r="L113" s="160">
        <f t="shared" si="139"/>
        <v>51.654727793696274</v>
      </c>
      <c r="M113" s="146">
        <f t="shared" si="167"/>
        <v>6749</v>
      </c>
      <c r="N113" s="464">
        <f t="shared" si="137"/>
        <v>48.345272206303726</v>
      </c>
      <c r="O113" s="463">
        <f t="shared" si="168"/>
        <v>592</v>
      </c>
      <c r="P113" s="160">
        <f t="shared" si="130"/>
        <v>49.831649831649834</v>
      </c>
      <c r="Q113" s="146">
        <f t="shared" si="169"/>
        <v>596</v>
      </c>
      <c r="R113" s="469">
        <f t="shared" si="131"/>
        <v>50.168350168350173</v>
      </c>
      <c r="S113" s="463">
        <f t="shared" si="170"/>
        <v>3997</v>
      </c>
      <c r="T113" s="167">
        <f t="shared" si="132"/>
        <v>28.631805157593121</v>
      </c>
      <c r="U113" s="146">
        <f t="shared" si="171"/>
        <v>9963</v>
      </c>
      <c r="V113" s="469">
        <f t="shared" si="133"/>
        <v>71.368194842406879</v>
      </c>
      <c r="W113" s="463">
        <f t="shared" si="172"/>
        <v>1067</v>
      </c>
      <c r="X113" s="167">
        <f t="shared" si="173"/>
        <v>89.81481481481481</v>
      </c>
      <c r="Y113" s="463">
        <f t="shared" si="174"/>
        <v>121</v>
      </c>
      <c r="Z113" s="469">
        <f t="shared" si="175"/>
        <v>10.185185185185185</v>
      </c>
      <c r="AA113" s="463">
        <f t="shared" si="176"/>
        <v>630</v>
      </c>
      <c r="AB113" s="167">
        <f t="shared" si="134"/>
        <v>53.030303030303031</v>
      </c>
      <c r="AC113" s="146">
        <f t="shared" si="177"/>
        <v>557</v>
      </c>
      <c r="AD113" s="160">
        <f t="shared" si="135"/>
        <v>46.885521885521882</v>
      </c>
      <c r="AE113" s="146">
        <f t="shared" si="178"/>
        <v>1</v>
      </c>
      <c r="AF113" s="469">
        <f t="shared" si="136"/>
        <v>8.4175084175084167E-2</v>
      </c>
      <c r="AG113" s="471">
        <f t="shared" si="179"/>
        <v>13960</v>
      </c>
      <c r="AH113" s="471">
        <f t="shared" si="138"/>
        <v>1188</v>
      </c>
      <c r="AK113" s="145">
        <v>756</v>
      </c>
      <c r="AL113" s="13">
        <v>6989</v>
      </c>
      <c r="AM113" s="13">
        <v>12854</v>
      </c>
      <c r="AN113" s="13">
        <v>3614</v>
      </c>
      <c r="AO113" s="13">
        <v>19</v>
      </c>
      <c r="AP113" s="145">
        <v>756</v>
      </c>
      <c r="AQ113" s="13">
        <v>11460</v>
      </c>
      <c r="AR113" s="13">
        <v>12016</v>
      </c>
      <c r="AS113" s="145">
        <v>756</v>
      </c>
      <c r="AT113" s="13">
        <v>10012</v>
      </c>
      <c r="AU113" s="13">
        <v>13464</v>
      </c>
      <c r="AV113" s="13"/>
      <c r="AW113" s="145">
        <v>756</v>
      </c>
      <c r="AX113" s="668">
        <v>5314</v>
      </c>
      <c r="AY113" s="668">
        <v>563</v>
      </c>
      <c r="AZ113" s="145">
        <v>756</v>
      </c>
      <c r="BA113" s="13">
        <v>3102</v>
      </c>
      <c r="BB113" s="13">
        <v>2775</v>
      </c>
      <c r="BC113" s="145">
        <v>756</v>
      </c>
      <c r="BD113" s="13">
        <v>3234</v>
      </c>
      <c r="BE113" s="13">
        <v>2642</v>
      </c>
      <c r="BF113" s="13">
        <v>1</v>
      </c>
    </row>
    <row r="114" spans="1:58" s="134" customFormat="1">
      <c r="A114" s="59">
        <v>101</v>
      </c>
      <c r="B114" s="456" t="s">
        <v>357</v>
      </c>
      <c r="C114" s="457">
        <f t="shared" si="162"/>
        <v>2519</v>
      </c>
      <c r="D114" s="167">
        <f t="shared" si="160"/>
        <v>13.336509953409573</v>
      </c>
      <c r="E114" s="139">
        <f t="shared" si="163"/>
        <v>10844</v>
      </c>
      <c r="F114" s="167">
        <f t="shared" si="161"/>
        <v>57.412113511224064</v>
      </c>
      <c r="G114" s="139">
        <f t="shared" si="164"/>
        <v>5509</v>
      </c>
      <c r="H114" s="167">
        <f t="shared" si="158"/>
        <v>29.166666666666668</v>
      </c>
      <c r="I114" s="139">
        <f t="shared" si="165"/>
        <v>16</v>
      </c>
      <c r="J114" s="458">
        <f t="shared" si="159"/>
        <v>8.4709868699703511E-2</v>
      </c>
      <c r="K114" s="463">
        <f t="shared" si="166"/>
        <v>9477</v>
      </c>
      <c r="L114" s="160">
        <f t="shared" si="139"/>
        <v>50.174714104193143</v>
      </c>
      <c r="M114" s="146">
        <f t="shared" si="167"/>
        <v>9411</v>
      </c>
      <c r="N114" s="464">
        <f t="shared" si="137"/>
        <v>49.825285895806857</v>
      </c>
      <c r="O114" s="463">
        <f t="shared" si="168"/>
        <v>3732</v>
      </c>
      <c r="P114" s="160">
        <f t="shared" si="130"/>
        <v>50.747892303508294</v>
      </c>
      <c r="Q114" s="146">
        <f t="shared" si="169"/>
        <v>3622</v>
      </c>
      <c r="R114" s="469">
        <f t="shared" si="131"/>
        <v>49.252107696491706</v>
      </c>
      <c r="S114" s="463">
        <f t="shared" si="170"/>
        <v>10641</v>
      </c>
      <c r="T114" s="167">
        <f t="shared" si="132"/>
        <v>56.337357052096571</v>
      </c>
      <c r="U114" s="146">
        <f t="shared" si="171"/>
        <v>8247</v>
      </c>
      <c r="V114" s="469">
        <f t="shared" si="133"/>
        <v>43.662642947903429</v>
      </c>
      <c r="W114" s="463">
        <f t="shared" si="172"/>
        <v>6598</v>
      </c>
      <c r="X114" s="167">
        <f t="shared" si="173"/>
        <v>89.719880337231444</v>
      </c>
      <c r="Y114" s="463">
        <f t="shared" si="174"/>
        <v>756</v>
      </c>
      <c r="Z114" s="469">
        <f t="shared" si="175"/>
        <v>10.280119662768561</v>
      </c>
      <c r="AA114" s="463">
        <f t="shared" si="176"/>
        <v>3815</v>
      </c>
      <c r="AB114" s="167">
        <f t="shared" si="134"/>
        <v>51.876529779711724</v>
      </c>
      <c r="AC114" s="146">
        <f t="shared" si="177"/>
        <v>3533</v>
      </c>
      <c r="AD114" s="160">
        <f t="shared" si="135"/>
        <v>48.041881968996464</v>
      </c>
      <c r="AE114" s="146">
        <f t="shared" si="178"/>
        <v>6</v>
      </c>
      <c r="AF114" s="469">
        <f t="shared" si="136"/>
        <v>8.1588251291813976E-2</v>
      </c>
      <c r="AG114" s="471">
        <f t="shared" si="179"/>
        <v>18888</v>
      </c>
      <c r="AH114" s="471">
        <f t="shared" si="138"/>
        <v>7354</v>
      </c>
      <c r="AK114" s="145">
        <v>761</v>
      </c>
      <c r="AL114" s="13">
        <v>421</v>
      </c>
      <c r="AM114" s="13">
        <v>5502</v>
      </c>
      <c r="AN114" s="13">
        <v>1639</v>
      </c>
      <c r="AO114" s="13">
        <v>3</v>
      </c>
      <c r="AP114" s="145">
        <v>761</v>
      </c>
      <c r="AQ114" s="13">
        <v>3796</v>
      </c>
      <c r="AR114" s="13">
        <v>3769</v>
      </c>
      <c r="AS114" s="145">
        <v>761</v>
      </c>
      <c r="AT114" s="13">
        <v>3444</v>
      </c>
      <c r="AU114" s="13">
        <v>4121</v>
      </c>
      <c r="AV114" s="13"/>
      <c r="AW114" s="145">
        <v>761</v>
      </c>
      <c r="AX114" s="668">
        <v>2159</v>
      </c>
      <c r="AY114" s="668">
        <v>589</v>
      </c>
      <c r="AZ114" s="145">
        <v>761</v>
      </c>
      <c r="BA114" s="13">
        <v>1463</v>
      </c>
      <c r="BB114" s="13">
        <v>1285</v>
      </c>
      <c r="BC114" s="145">
        <v>761</v>
      </c>
      <c r="BD114" s="13">
        <v>1483</v>
      </c>
      <c r="BE114" s="13">
        <v>1261</v>
      </c>
      <c r="BF114" s="13">
        <v>4</v>
      </c>
    </row>
    <row r="115" spans="1:58" s="134" customFormat="1">
      <c r="A115" s="59">
        <v>145</v>
      </c>
      <c r="B115" s="456" t="s">
        <v>356</v>
      </c>
      <c r="C115" s="457">
        <f t="shared" si="162"/>
        <v>131</v>
      </c>
      <c r="D115" s="167">
        <f t="shared" si="160"/>
        <v>3.5831509846827134</v>
      </c>
      <c r="E115" s="139">
        <f t="shared" si="163"/>
        <v>2653</v>
      </c>
      <c r="F115" s="167">
        <f t="shared" si="161"/>
        <v>72.565645514223192</v>
      </c>
      <c r="G115" s="139">
        <f t="shared" si="164"/>
        <v>853</v>
      </c>
      <c r="H115" s="167">
        <f t="shared" si="158"/>
        <v>23.331509846827135</v>
      </c>
      <c r="I115" s="139">
        <f t="shared" si="165"/>
        <v>19</v>
      </c>
      <c r="J115" s="458">
        <f t="shared" si="159"/>
        <v>0.51969365426695835</v>
      </c>
      <c r="K115" s="463">
        <f t="shared" si="166"/>
        <v>1824</v>
      </c>
      <c r="L115" s="160">
        <f t="shared" si="139"/>
        <v>49.890590809628009</v>
      </c>
      <c r="M115" s="146">
        <f t="shared" si="167"/>
        <v>1832</v>
      </c>
      <c r="N115" s="464">
        <f t="shared" si="137"/>
        <v>50.109409190371991</v>
      </c>
      <c r="O115" s="463">
        <f t="shared" si="168"/>
        <v>321</v>
      </c>
      <c r="P115" s="160">
        <f t="shared" si="130"/>
        <v>48.562783661119518</v>
      </c>
      <c r="Q115" s="146">
        <f t="shared" si="169"/>
        <v>340</v>
      </c>
      <c r="R115" s="469">
        <f t="shared" si="131"/>
        <v>51.437216338880489</v>
      </c>
      <c r="S115" s="463">
        <f t="shared" si="170"/>
        <v>2128</v>
      </c>
      <c r="T115" s="167">
        <f t="shared" si="132"/>
        <v>58.205689277899339</v>
      </c>
      <c r="U115" s="146">
        <f t="shared" si="171"/>
        <v>1528</v>
      </c>
      <c r="V115" s="469">
        <f t="shared" si="133"/>
        <v>41.794310722100661</v>
      </c>
      <c r="W115" s="463">
        <f t="shared" si="172"/>
        <v>599</v>
      </c>
      <c r="X115" s="167">
        <f t="shared" si="173"/>
        <v>90.620272314674736</v>
      </c>
      <c r="Y115" s="463">
        <f t="shared" si="174"/>
        <v>62</v>
      </c>
      <c r="Z115" s="469">
        <f t="shared" si="175"/>
        <v>9.379727685325264</v>
      </c>
      <c r="AA115" s="463">
        <f t="shared" si="176"/>
        <v>353</v>
      </c>
      <c r="AB115" s="167">
        <f t="shared" si="134"/>
        <v>53.40393343419062</v>
      </c>
      <c r="AC115" s="146">
        <f t="shared" si="177"/>
        <v>306</v>
      </c>
      <c r="AD115" s="160">
        <f t="shared" si="135"/>
        <v>46.29349470499244</v>
      </c>
      <c r="AE115" s="146">
        <f t="shared" si="178"/>
        <v>2</v>
      </c>
      <c r="AF115" s="469">
        <f t="shared" si="136"/>
        <v>0.30257186081694404</v>
      </c>
      <c r="AG115" s="471">
        <f t="shared" si="179"/>
        <v>3656</v>
      </c>
      <c r="AH115" s="471">
        <f t="shared" si="138"/>
        <v>661</v>
      </c>
      <c r="AK115" s="145">
        <v>789</v>
      </c>
      <c r="AL115" s="13">
        <v>1048</v>
      </c>
      <c r="AM115" s="13">
        <v>3263</v>
      </c>
      <c r="AN115" s="13">
        <v>4357</v>
      </c>
      <c r="AO115" s="13">
        <v>324</v>
      </c>
      <c r="AP115" s="145">
        <v>789</v>
      </c>
      <c r="AQ115" s="13">
        <v>4242</v>
      </c>
      <c r="AR115" s="13">
        <v>4750</v>
      </c>
      <c r="AS115" s="145">
        <v>789</v>
      </c>
      <c r="AT115" s="13">
        <v>4056</v>
      </c>
      <c r="AU115" s="13">
        <v>4936</v>
      </c>
      <c r="AV115" s="13"/>
      <c r="AW115" s="145">
        <v>789</v>
      </c>
      <c r="AX115" s="668">
        <v>3360</v>
      </c>
      <c r="AY115" s="668">
        <v>817</v>
      </c>
      <c r="AZ115" s="145">
        <v>789</v>
      </c>
      <c r="BA115" s="13">
        <v>2217</v>
      </c>
      <c r="BB115" s="13">
        <v>1960</v>
      </c>
      <c r="BC115" s="145">
        <v>789</v>
      </c>
      <c r="BD115" s="13">
        <v>2197</v>
      </c>
      <c r="BE115" s="13">
        <v>1977</v>
      </c>
      <c r="BF115" s="13">
        <v>3</v>
      </c>
    </row>
    <row r="116" spans="1:58" s="134" customFormat="1">
      <c r="A116" s="59">
        <v>209</v>
      </c>
      <c r="B116" s="456" t="s">
        <v>160</v>
      </c>
      <c r="C116" s="457">
        <f t="shared" si="162"/>
        <v>1471</v>
      </c>
      <c r="D116" s="167">
        <f t="shared" si="160"/>
        <v>10.74193077260114</v>
      </c>
      <c r="E116" s="139">
        <f t="shared" si="163"/>
        <v>7166</v>
      </c>
      <c r="F116" s="167">
        <f t="shared" si="161"/>
        <v>52.329487366729957</v>
      </c>
      <c r="G116" s="139">
        <f t="shared" si="164"/>
        <v>5031</v>
      </c>
      <c r="H116" s="167">
        <f t="shared" si="158"/>
        <v>36.738717686578063</v>
      </c>
      <c r="I116" s="139">
        <f t="shared" si="165"/>
        <v>26</v>
      </c>
      <c r="J116" s="458">
        <f t="shared" si="159"/>
        <v>0.18986417409084269</v>
      </c>
      <c r="K116" s="463">
        <f t="shared" si="166"/>
        <v>6963</v>
      </c>
      <c r="L116" s="160">
        <f t="shared" si="139"/>
        <v>50.847086315174529</v>
      </c>
      <c r="M116" s="146">
        <f t="shared" si="167"/>
        <v>6731</v>
      </c>
      <c r="N116" s="464">
        <f t="shared" si="137"/>
        <v>49.152913684825471</v>
      </c>
      <c r="O116" s="463">
        <f t="shared" si="168"/>
        <v>1628</v>
      </c>
      <c r="P116" s="160">
        <f t="shared" si="130"/>
        <v>50.480620155038757</v>
      </c>
      <c r="Q116" s="146">
        <f t="shared" si="169"/>
        <v>1597</v>
      </c>
      <c r="R116" s="469">
        <f t="shared" si="131"/>
        <v>49.519379844961243</v>
      </c>
      <c r="S116" s="463">
        <f t="shared" si="170"/>
        <v>5424</v>
      </c>
      <c r="T116" s="167">
        <f t="shared" si="132"/>
        <v>39.608587702643497</v>
      </c>
      <c r="U116" s="146">
        <f t="shared" si="171"/>
        <v>8270</v>
      </c>
      <c r="V116" s="469">
        <f t="shared" si="133"/>
        <v>60.391412297356503</v>
      </c>
      <c r="W116" s="463">
        <f t="shared" si="172"/>
        <v>2678</v>
      </c>
      <c r="X116" s="167">
        <f t="shared" si="173"/>
        <v>83.038759689922486</v>
      </c>
      <c r="Y116" s="463">
        <f t="shared" si="174"/>
        <v>547</v>
      </c>
      <c r="Z116" s="469">
        <f t="shared" si="175"/>
        <v>16.961240310077518</v>
      </c>
      <c r="AA116" s="463">
        <f t="shared" si="176"/>
        <v>1572</v>
      </c>
      <c r="AB116" s="167">
        <f t="shared" si="134"/>
        <v>48.744186046511629</v>
      </c>
      <c r="AC116" s="146">
        <f t="shared" si="177"/>
        <v>1649</v>
      </c>
      <c r="AD116" s="160">
        <f t="shared" si="135"/>
        <v>51.13178294573644</v>
      </c>
      <c r="AE116" s="146">
        <f t="shared" si="178"/>
        <v>4</v>
      </c>
      <c r="AF116" s="469">
        <f t="shared" si="136"/>
        <v>0.124031007751938</v>
      </c>
      <c r="AG116" s="471">
        <f t="shared" si="179"/>
        <v>13694</v>
      </c>
      <c r="AH116" s="471">
        <f t="shared" si="138"/>
        <v>3225</v>
      </c>
      <c r="AK116" s="145">
        <v>790</v>
      </c>
      <c r="AL116" s="13">
        <v>9734</v>
      </c>
      <c r="AM116" s="13">
        <v>18642</v>
      </c>
      <c r="AN116" s="13">
        <v>1562</v>
      </c>
      <c r="AO116" s="13">
        <v>24</v>
      </c>
      <c r="AP116" s="145">
        <v>790</v>
      </c>
      <c r="AQ116" s="13">
        <v>14765</v>
      </c>
      <c r="AR116" s="13">
        <v>15197</v>
      </c>
      <c r="AS116" s="145">
        <v>790</v>
      </c>
      <c r="AT116" s="13">
        <v>18361</v>
      </c>
      <c r="AU116" s="13">
        <v>11601</v>
      </c>
      <c r="AV116" s="13"/>
      <c r="AW116" s="145">
        <v>790</v>
      </c>
      <c r="AX116" s="668">
        <v>2108</v>
      </c>
      <c r="AY116" s="668">
        <v>504</v>
      </c>
      <c r="AZ116" s="145">
        <v>790</v>
      </c>
      <c r="BA116" s="13">
        <v>1491</v>
      </c>
      <c r="BB116" s="13">
        <v>1121</v>
      </c>
      <c r="BC116" s="145">
        <v>790</v>
      </c>
      <c r="BD116" s="13">
        <v>1739</v>
      </c>
      <c r="BE116" s="13">
        <v>872</v>
      </c>
      <c r="BF116" s="13">
        <v>1</v>
      </c>
    </row>
    <row r="117" spans="1:58" s="134" customFormat="1">
      <c r="A117" s="59">
        <v>282</v>
      </c>
      <c r="B117" s="456" t="s">
        <v>355</v>
      </c>
      <c r="C117" s="457">
        <f t="shared" si="162"/>
        <v>382</v>
      </c>
      <c r="D117" s="167">
        <f t="shared" si="160"/>
        <v>5.010493179433368</v>
      </c>
      <c r="E117" s="139">
        <f t="shared" si="163"/>
        <v>3435</v>
      </c>
      <c r="F117" s="167">
        <f t="shared" si="161"/>
        <v>45.055089192025186</v>
      </c>
      <c r="G117" s="139">
        <f t="shared" si="164"/>
        <v>3700</v>
      </c>
      <c r="H117" s="167">
        <f t="shared" si="158"/>
        <v>48.530954879328434</v>
      </c>
      <c r="I117" s="139">
        <f t="shared" si="165"/>
        <v>107</v>
      </c>
      <c r="J117" s="458">
        <f t="shared" si="159"/>
        <v>1.4034627492130116</v>
      </c>
      <c r="K117" s="463">
        <f t="shared" si="166"/>
        <v>3498</v>
      </c>
      <c r="L117" s="160">
        <f t="shared" si="139"/>
        <v>45.881427072402936</v>
      </c>
      <c r="M117" s="146">
        <f t="shared" si="167"/>
        <v>4126</v>
      </c>
      <c r="N117" s="464">
        <f t="shared" si="137"/>
        <v>54.118572927597064</v>
      </c>
      <c r="O117" s="463">
        <f t="shared" si="168"/>
        <v>3759</v>
      </c>
      <c r="P117" s="160">
        <f t="shared" si="130"/>
        <v>53.093220338983052</v>
      </c>
      <c r="Q117" s="146">
        <f t="shared" si="169"/>
        <v>3321</v>
      </c>
      <c r="R117" s="469">
        <f t="shared" si="131"/>
        <v>46.906779661016948</v>
      </c>
      <c r="S117" s="463">
        <f t="shared" si="170"/>
        <v>3298</v>
      </c>
      <c r="T117" s="167">
        <f t="shared" si="132"/>
        <v>43.258132214060865</v>
      </c>
      <c r="U117" s="146">
        <f t="shared" si="171"/>
        <v>4326</v>
      </c>
      <c r="V117" s="469">
        <f t="shared" si="133"/>
        <v>56.741867785939135</v>
      </c>
      <c r="W117" s="463">
        <f t="shared" si="172"/>
        <v>5666</v>
      </c>
      <c r="X117" s="167">
        <f t="shared" si="173"/>
        <v>80.028248587570616</v>
      </c>
      <c r="Y117" s="463">
        <f t="shared" si="174"/>
        <v>1414</v>
      </c>
      <c r="Z117" s="469">
        <f t="shared" si="175"/>
        <v>19.971751412429377</v>
      </c>
      <c r="AA117" s="463">
        <f t="shared" si="176"/>
        <v>3564</v>
      </c>
      <c r="AB117" s="167">
        <f t="shared" si="134"/>
        <v>50.338983050847453</v>
      </c>
      <c r="AC117" s="146">
        <f t="shared" si="177"/>
        <v>3509</v>
      </c>
      <c r="AD117" s="160">
        <f t="shared" si="135"/>
        <v>49.56214689265537</v>
      </c>
      <c r="AE117" s="146">
        <f t="shared" si="178"/>
        <v>7</v>
      </c>
      <c r="AF117" s="469">
        <f t="shared" si="136"/>
        <v>9.8870056497175132E-2</v>
      </c>
      <c r="AG117" s="471">
        <f t="shared" si="179"/>
        <v>7624</v>
      </c>
      <c r="AH117" s="471">
        <f t="shared" si="138"/>
        <v>7080</v>
      </c>
      <c r="AK117" s="145">
        <v>792</v>
      </c>
      <c r="AL117" s="13">
        <v>129</v>
      </c>
      <c r="AM117" s="13">
        <v>2257</v>
      </c>
      <c r="AN117" s="13">
        <v>605</v>
      </c>
      <c r="AO117" s="13">
        <v>30</v>
      </c>
      <c r="AP117" s="145">
        <v>792</v>
      </c>
      <c r="AQ117" s="13">
        <v>1365</v>
      </c>
      <c r="AR117" s="13">
        <v>1656</v>
      </c>
      <c r="AS117" s="145">
        <v>792</v>
      </c>
      <c r="AT117" s="13">
        <v>1485</v>
      </c>
      <c r="AU117" s="13">
        <v>1536</v>
      </c>
      <c r="AV117" s="13"/>
      <c r="AW117" s="145">
        <v>792</v>
      </c>
      <c r="AX117" s="668">
        <v>1577</v>
      </c>
      <c r="AY117" s="668">
        <v>352</v>
      </c>
      <c r="AZ117" s="145">
        <v>792</v>
      </c>
      <c r="BA117" s="13">
        <v>1082</v>
      </c>
      <c r="BB117" s="13">
        <v>847</v>
      </c>
      <c r="BC117" s="145">
        <v>792</v>
      </c>
      <c r="BD117" s="13">
        <v>1006</v>
      </c>
      <c r="BE117" s="13">
        <v>920</v>
      </c>
      <c r="BF117" s="13">
        <v>3</v>
      </c>
    </row>
    <row r="118" spans="1:58" s="134" customFormat="1">
      <c r="A118" s="59">
        <v>353</v>
      </c>
      <c r="B118" s="456" t="s">
        <v>354</v>
      </c>
      <c r="C118" s="457">
        <f t="shared" si="162"/>
        <v>372</v>
      </c>
      <c r="D118" s="167">
        <f t="shared" si="160"/>
        <v>13.390928725701945</v>
      </c>
      <c r="E118" s="139">
        <f t="shared" si="163"/>
        <v>1221</v>
      </c>
      <c r="F118" s="167">
        <f t="shared" si="161"/>
        <v>43.952483801295891</v>
      </c>
      <c r="G118" s="139">
        <f t="shared" si="164"/>
        <v>1174</v>
      </c>
      <c r="H118" s="167">
        <f t="shared" si="158"/>
        <v>42.260619150467967</v>
      </c>
      <c r="I118" s="139">
        <f t="shared" si="165"/>
        <v>11</v>
      </c>
      <c r="J118" s="458">
        <f t="shared" si="159"/>
        <v>0.39596832253419728</v>
      </c>
      <c r="K118" s="463">
        <f t="shared" si="166"/>
        <v>1322</v>
      </c>
      <c r="L118" s="160">
        <f t="shared" si="139"/>
        <v>47.588192944564433</v>
      </c>
      <c r="M118" s="146">
        <f t="shared" si="167"/>
        <v>1456</v>
      </c>
      <c r="N118" s="464">
        <f t="shared" si="137"/>
        <v>52.411807055435567</v>
      </c>
      <c r="O118" s="463">
        <f t="shared" si="168"/>
        <v>547</v>
      </c>
      <c r="P118" s="160">
        <f t="shared" si="130"/>
        <v>53.210116731517509</v>
      </c>
      <c r="Q118" s="146">
        <f t="shared" si="169"/>
        <v>481</v>
      </c>
      <c r="R118" s="469">
        <f t="shared" si="131"/>
        <v>46.789883268482491</v>
      </c>
      <c r="S118" s="463">
        <f t="shared" si="170"/>
        <v>1556</v>
      </c>
      <c r="T118" s="167">
        <f t="shared" si="132"/>
        <v>56.011519078473725</v>
      </c>
      <c r="U118" s="146">
        <f t="shared" si="171"/>
        <v>1222</v>
      </c>
      <c r="V118" s="469">
        <f t="shared" si="133"/>
        <v>43.988480921526282</v>
      </c>
      <c r="W118" s="463">
        <f t="shared" si="172"/>
        <v>847</v>
      </c>
      <c r="X118" s="167">
        <f t="shared" si="173"/>
        <v>82.392996108949418</v>
      </c>
      <c r="Y118" s="463">
        <f t="shared" si="174"/>
        <v>181</v>
      </c>
      <c r="Z118" s="469">
        <f t="shared" si="175"/>
        <v>17.607003891050585</v>
      </c>
      <c r="AA118" s="463">
        <f t="shared" si="176"/>
        <v>557</v>
      </c>
      <c r="AB118" s="167">
        <f t="shared" si="134"/>
        <v>54.182879377431902</v>
      </c>
      <c r="AC118" s="146">
        <f t="shared" si="177"/>
        <v>471</v>
      </c>
      <c r="AD118" s="160">
        <f t="shared" si="135"/>
        <v>45.81712062256809</v>
      </c>
      <c r="AE118" s="146">
        <f t="shared" si="178"/>
        <v>0</v>
      </c>
      <c r="AF118" s="469">
        <f t="shared" si="136"/>
        <v>0</v>
      </c>
      <c r="AG118" s="471">
        <f t="shared" si="179"/>
        <v>2778</v>
      </c>
      <c r="AH118" s="471">
        <f t="shared" si="138"/>
        <v>1028</v>
      </c>
      <c r="AK118" s="145">
        <v>809</v>
      </c>
      <c r="AL118" s="13">
        <v>78</v>
      </c>
      <c r="AM118" s="13">
        <v>1711</v>
      </c>
      <c r="AN118" s="13">
        <v>1837</v>
      </c>
      <c r="AO118" s="13"/>
      <c r="AP118" s="145">
        <v>809</v>
      </c>
      <c r="AQ118" s="13">
        <v>1640</v>
      </c>
      <c r="AR118" s="13">
        <v>1986</v>
      </c>
      <c r="AS118" s="145">
        <v>809</v>
      </c>
      <c r="AT118" s="13">
        <v>1624</v>
      </c>
      <c r="AU118" s="13">
        <v>2002</v>
      </c>
      <c r="AV118" s="13"/>
      <c r="AW118" s="145">
        <v>809</v>
      </c>
      <c r="AX118" s="668">
        <v>2680</v>
      </c>
      <c r="AY118" s="668">
        <v>820</v>
      </c>
      <c r="AZ118" s="145">
        <v>809</v>
      </c>
      <c r="BA118" s="13">
        <v>1836</v>
      </c>
      <c r="BB118" s="13">
        <v>1664</v>
      </c>
      <c r="BC118" s="145">
        <v>809</v>
      </c>
      <c r="BD118" s="13">
        <v>1762</v>
      </c>
      <c r="BE118" s="13">
        <v>1735</v>
      </c>
      <c r="BF118" s="13">
        <v>3</v>
      </c>
    </row>
    <row r="119" spans="1:58" s="134" customFormat="1">
      <c r="A119" s="59">
        <v>364</v>
      </c>
      <c r="B119" s="456" t="s">
        <v>353</v>
      </c>
      <c r="C119" s="457">
        <f t="shared" si="162"/>
        <v>2214</v>
      </c>
      <c r="D119" s="167">
        <f t="shared" si="160"/>
        <v>22.990654205607477</v>
      </c>
      <c r="E119" s="139">
        <f t="shared" si="163"/>
        <v>3991</v>
      </c>
      <c r="F119" s="167">
        <f t="shared" si="161"/>
        <v>41.443406022845274</v>
      </c>
      <c r="G119" s="139">
        <f t="shared" si="164"/>
        <v>3378</v>
      </c>
      <c r="H119" s="167">
        <f t="shared" si="158"/>
        <v>35.077881619937692</v>
      </c>
      <c r="I119" s="139">
        <f t="shared" si="165"/>
        <v>47</v>
      </c>
      <c r="J119" s="458">
        <f t="shared" si="159"/>
        <v>0.48805815160955346</v>
      </c>
      <c r="K119" s="463">
        <f t="shared" si="166"/>
        <v>4890</v>
      </c>
      <c r="L119" s="160">
        <f t="shared" si="139"/>
        <v>50.778816199376941</v>
      </c>
      <c r="M119" s="146">
        <f t="shared" si="167"/>
        <v>4740</v>
      </c>
      <c r="N119" s="464">
        <f t="shared" si="137"/>
        <v>49.221183800623052</v>
      </c>
      <c r="O119" s="463">
        <f t="shared" si="168"/>
        <v>1659</v>
      </c>
      <c r="P119" s="160">
        <f t="shared" si="130"/>
        <v>49.551971326164875</v>
      </c>
      <c r="Q119" s="146">
        <f t="shared" si="169"/>
        <v>1689</v>
      </c>
      <c r="R119" s="469">
        <f t="shared" si="131"/>
        <v>50.448028673835118</v>
      </c>
      <c r="S119" s="463">
        <f t="shared" si="170"/>
        <v>3815</v>
      </c>
      <c r="T119" s="167">
        <f t="shared" si="132"/>
        <v>39.615784008307372</v>
      </c>
      <c r="U119" s="146">
        <f t="shared" si="171"/>
        <v>5815</v>
      </c>
      <c r="V119" s="469">
        <f t="shared" si="133"/>
        <v>60.384215991692628</v>
      </c>
      <c r="W119" s="463">
        <f t="shared" si="172"/>
        <v>2959</v>
      </c>
      <c r="X119" s="167">
        <f t="shared" si="173"/>
        <v>88.381123058542414</v>
      </c>
      <c r="Y119" s="463">
        <f t="shared" si="174"/>
        <v>389</v>
      </c>
      <c r="Z119" s="469">
        <f t="shared" si="175"/>
        <v>11.618876941457588</v>
      </c>
      <c r="AA119" s="463">
        <f t="shared" si="176"/>
        <v>1730</v>
      </c>
      <c r="AB119" s="167">
        <f t="shared" si="134"/>
        <v>51.672640382317802</v>
      </c>
      <c r="AC119" s="146">
        <f t="shared" si="177"/>
        <v>1616</v>
      </c>
      <c r="AD119" s="160">
        <f t="shared" si="135"/>
        <v>48.267622461170852</v>
      </c>
      <c r="AE119" s="146">
        <f t="shared" si="178"/>
        <v>2</v>
      </c>
      <c r="AF119" s="469">
        <f t="shared" si="136"/>
        <v>5.9737156511350059E-2</v>
      </c>
      <c r="AG119" s="471">
        <f t="shared" si="179"/>
        <v>9630</v>
      </c>
      <c r="AH119" s="471">
        <f t="shared" si="138"/>
        <v>3348</v>
      </c>
      <c r="AK119" s="145">
        <v>819</v>
      </c>
      <c r="AL119" s="13">
        <v>858</v>
      </c>
      <c r="AM119" s="13">
        <v>2733</v>
      </c>
      <c r="AN119" s="13">
        <v>403</v>
      </c>
      <c r="AO119" s="13">
        <v>2</v>
      </c>
      <c r="AP119" s="145">
        <v>819</v>
      </c>
      <c r="AQ119" s="13">
        <v>2119</v>
      </c>
      <c r="AR119" s="13">
        <v>1877</v>
      </c>
      <c r="AS119" s="145">
        <v>819</v>
      </c>
      <c r="AT119" s="13">
        <v>919</v>
      </c>
      <c r="AU119" s="13">
        <v>3077</v>
      </c>
      <c r="AV119" s="13"/>
      <c r="AW119" s="145">
        <v>819</v>
      </c>
      <c r="AX119" s="668">
        <v>771</v>
      </c>
      <c r="AY119" s="668">
        <v>211</v>
      </c>
      <c r="AZ119" s="145">
        <v>819</v>
      </c>
      <c r="BA119" s="13">
        <v>550</v>
      </c>
      <c r="BB119" s="13">
        <v>432</v>
      </c>
      <c r="BC119" s="145">
        <v>819</v>
      </c>
      <c r="BD119" s="13">
        <v>555</v>
      </c>
      <c r="BE119" s="13">
        <v>427</v>
      </c>
      <c r="BF119" s="13"/>
    </row>
    <row r="120" spans="1:58" s="134" customFormat="1">
      <c r="A120" s="59">
        <v>368</v>
      </c>
      <c r="B120" s="456" t="s">
        <v>352</v>
      </c>
      <c r="C120" s="457">
        <f t="shared" si="162"/>
        <v>432</v>
      </c>
      <c r="D120" s="167">
        <f t="shared" si="160"/>
        <v>6.5434716752499247</v>
      </c>
      <c r="E120" s="139">
        <f t="shared" si="163"/>
        <v>2463</v>
      </c>
      <c r="F120" s="167">
        <f t="shared" si="161"/>
        <v>37.306876704029079</v>
      </c>
      <c r="G120" s="139">
        <f t="shared" si="164"/>
        <v>3633</v>
      </c>
      <c r="H120" s="167">
        <f t="shared" si="158"/>
        <v>55.028779157830968</v>
      </c>
      <c r="I120" s="139">
        <f t="shared" si="165"/>
        <v>74</v>
      </c>
      <c r="J120" s="458">
        <f t="shared" si="159"/>
        <v>1.1208724628900333</v>
      </c>
      <c r="K120" s="463">
        <f t="shared" si="166"/>
        <v>3069</v>
      </c>
      <c r="L120" s="160">
        <f t="shared" si="139"/>
        <v>46.485913359588004</v>
      </c>
      <c r="M120" s="146">
        <f t="shared" si="167"/>
        <v>3533</v>
      </c>
      <c r="N120" s="464">
        <f t="shared" si="137"/>
        <v>53.514086640411996</v>
      </c>
      <c r="O120" s="463">
        <f t="shared" si="168"/>
        <v>1987</v>
      </c>
      <c r="P120" s="160">
        <f t="shared" si="130"/>
        <v>54.185983092446143</v>
      </c>
      <c r="Q120" s="146">
        <f t="shared" si="169"/>
        <v>1680</v>
      </c>
      <c r="R120" s="469">
        <f t="shared" si="131"/>
        <v>45.814016907553857</v>
      </c>
      <c r="S120" s="463">
        <f t="shared" si="170"/>
        <v>2951</v>
      </c>
      <c r="T120" s="167">
        <f t="shared" si="132"/>
        <v>44.698576189033631</v>
      </c>
      <c r="U120" s="146">
        <f t="shared" si="171"/>
        <v>3651</v>
      </c>
      <c r="V120" s="469">
        <f t="shared" si="133"/>
        <v>55.301423810966376</v>
      </c>
      <c r="W120" s="463">
        <f t="shared" si="172"/>
        <v>2896</v>
      </c>
      <c r="X120" s="167">
        <f t="shared" si="173"/>
        <v>78.974638669211899</v>
      </c>
      <c r="Y120" s="463">
        <f t="shared" si="174"/>
        <v>771</v>
      </c>
      <c r="Z120" s="469">
        <f t="shared" si="175"/>
        <v>21.025361330788112</v>
      </c>
      <c r="AA120" s="463">
        <f t="shared" si="176"/>
        <v>1993</v>
      </c>
      <c r="AB120" s="167">
        <f t="shared" si="134"/>
        <v>54.349604581401692</v>
      </c>
      <c r="AC120" s="146">
        <f t="shared" si="177"/>
        <v>1672</v>
      </c>
      <c r="AD120" s="160">
        <f t="shared" si="135"/>
        <v>45.595854922279791</v>
      </c>
      <c r="AE120" s="146">
        <f t="shared" si="178"/>
        <v>2</v>
      </c>
      <c r="AF120" s="469">
        <f t="shared" si="136"/>
        <v>5.4540496318516499E-2</v>
      </c>
      <c r="AG120" s="471">
        <f t="shared" si="179"/>
        <v>6602</v>
      </c>
      <c r="AH120" s="471">
        <f t="shared" si="138"/>
        <v>3667</v>
      </c>
      <c r="AK120" s="145">
        <v>837</v>
      </c>
      <c r="AL120" s="13">
        <v>57926</v>
      </c>
      <c r="AM120" s="13">
        <v>31629</v>
      </c>
      <c r="AN120" s="13">
        <v>3009</v>
      </c>
      <c r="AO120" s="13">
        <v>32</v>
      </c>
      <c r="AP120" s="145">
        <v>837</v>
      </c>
      <c r="AQ120" s="13">
        <v>44230</v>
      </c>
      <c r="AR120" s="13">
        <v>48366</v>
      </c>
      <c r="AS120" s="145">
        <v>837</v>
      </c>
      <c r="AT120" s="13">
        <v>61705</v>
      </c>
      <c r="AU120" s="13">
        <v>30891</v>
      </c>
      <c r="AV120" s="13"/>
      <c r="AW120" s="145">
        <v>837</v>
      </c>
      <c r="AX120" s="668">
        <v>33148</v>
      </c>
      <c r="AY120" s="668">
        <v>3607</v>
      </c>
      <c r="AZ120" s="145">
        <v>837</v>
      </c>
      <c r="BA120" s="13">
        <v>18808</v>
      </c>
      <c r="BB120" s="13">
        <v>17947</v>
      </c>
      <c r="BC120" s="145">
        <v>837</v>
      </c>
      <c r="BD120" s="13">
        <v>15703</v>
      </c>
      <c r="BE120" s="13">
        <v>21035</v>
      </c>
      <c r="BF120" s="13">
        <v>17</v>
      </c>
    </row>
    <row r="121" spans="1:58" s="134" customFormat="1">
      <c r="A121" s="59">
        <v>390</v>
      </c>
      <c r="B121" s="456" t="s">
        <v>341</v>
      </c>
      <c r="C121" s="457">
        <f t="shared" ref="C121:C131" si="180">VLOOKUP(A121,$AK$8:$AL$132,2,0)</f>
        <v>380</v>
      </c>
      <c r="D121" s="167">
        <f t="shared" ref="D121:D131" si="181">(C121/AG121)*100</f>
        <v>9.2954990215264175</v>
      </c>
      <c r="E121" s="139">
        <f t="shared" ref="E121:E131" si="182">VLOOKUP(A121,$AK$8:$AM$132,3,0)</f>
        <v>2779</v>
      </c>
      <c r="F121" s="167">
        <f t="shared" ref="F121:F131" si="183">(E121/AG121)*100</f>
        <v>67.979452054794521</v>
      </c>
      <c r="G121" s="139">
        <f t="shared" ref="G121:G131" si="184">VLOOKUP(A121,$AK$8:$AN$132,4,0)</f>
        <v>916</v>
      </c>
      <c r="H121" s="167">
        <f t="shared" ref="H121:H131" si="185">(G121/AG121)*100</f>
        <v>22.407045009784735</v>
      </c>
      <c r="I121" s="139">
        <f t="shared" ref="I121:I131" si="186">VLOOKUP(A121,$AK$8:$AO$132,5,0)</f>
        <v>13</v>
      </c>
      <c r="J121" s="458">
        <f t="shared" ref="J121:J131" si="187">(I121/AG121)*100</f>
        <v>0.31800391389432481</v>
      </c>
      <c r="K121" s="463">
        <f t="shared" ref="K121:K131" si="188">VLOOKUP(A121,$AP$8:$AR$132,2,0)</f>
        <v>1834</v>
      </c>
      <c r="L121" s="160">
        <f t="shared" si="139"/>
        <v>44.863013698630141</v>
      </c>
      <c r="M121" s="146">
        <f t="shared" ref="M121:M131" si="189">VLOOKUP(A121,$AP$8:$AR$132,3,0)</f>
        <v>2254</v>
      </c>
      <c r="N121" s="464">
        <f t="shared" si="137"/>
        <v>55.136986301369859</v>
      </c>
      <c r="O121" s="463">
        <f t="shared" si="168"/>
        <v>1963</v>
      </c>
      <c r="P121" s="160">
        <f t="shared" si="130"/>
        <v>57.78628201354136</v>
      </c>
      <c r="Q121" s="146">
        <f t="shared" si="169"/>
        <v>1434</v>
      </c>
      <c r="R121" s="469">
        <f t="shared" si="131"/>
        <v>42.21371798645864</v>
      </c>
      <c r="S121" s="463">
        <f t="shared" ref="S121:S131" si="190">VLOOKUP(A121,$AS$8:$AU$132,2,0)</f>
        <v>3732</v>
      </c>
      <c r="T121" s="167">
        <f t="shared" ref="T121:T131" si="191">(S121/AG121)*100</f>
        <v>91.291585127201571</v>
      </c>
      <c r="U121" s="146">
        <f t="shared" ref="U121:U131" si="192">VLOOKUP(A121,$AS$8:$AU$132,3,0)</f>
        <v>356</v>
      </c>
      <c r="V121" s="469">
        <f t="shared" ref="V121:V131" si="193">(U121/AG121)*100</f>
        <v>8.7084148727984338</v>
      </c>
      <c r="W121" s="463">
        <f t="shared" si="172"/>
        <v>2933</v>
      </c>
      <c r="X121" s="167">
        <f t="shared" si="173"/>
        <v>86.340889019723292</v>
      </c>
      <c r="Y121" s="463">
        <f t="shared" si="174"/>
        <v>464</v>
      </c>
      <c r="Z121" s="469">
        <f t="shared" si="175"/>
        <v>13.659110980276715</v>
      </c>
      <c r="AA121" s="463">
        <f t="shared" si="176"/>
        <v>1956</v>
      </c>
      <c r="AB121" s="167">
        <f t="shared" si="134"/>
        <v>57.580217839269942</v>
      </c>
      <c r="AC121" s="146">
        <f t="shared" si="177"/>
        <v>1439</v>
      </c>
      <c r="AD121" s="160">
        <f t="shared" si="135"/>
        <v>42.360906682366796</v>
      </c>
      <c r="AE121" s="146">
        <f t="shared" si="178"/>
        <v>2</v>
      </c>
      <c r="AF121" s="469">
        <f t="shared" si="136"/>
        <v>5.8875478363261707E-2</v>
      </c>
      <c r="AG121" s="471">
        <f t="shared" si="179"/>
        <v>4088</v>
      </c>
      <c r="AH121" s="471">
        <f t="shared" si="138"/>
        <v>3397</v>
      </c>
      <c r="AK121" s="145">
        <v>842</v>
      </c>
      <c r="AL121" s="13">
        <v>3452</v>
      </c>
      <c r="AM121" s="13">
        <v>1815</v>
      </c>
      <c r="AN121" s="13">
        <v>343</v>
      </c>
      <c r="AO121" s="13">
        <v>16</v>
      </c>
      <c r="AP121" s="145">
        <v>842</v>
      </c>
      <c r="AQ121" s="13">
        <v>2904</v>
      </c>
      <c r="AR121" s="13">
        <v>2722</v>
      </c>
      <c r="AS121" s="145">
        <v>842</v>
      </c>
      <c r="AT121" s="13">
        <v>1458</v>
      </c>
      <c r="AU121" s="13">
        <v>4168</v>
      </c>
      <c r="AV121" s="13"/>
      <c r="AW121" s="145">
        <v>842</v>
      </c>
      <c r="AX121" s="668">
        <v>344</v>
      </c>
      <c r="AY121" s="668">
        <v>210</v>
      </c>
      <c r="AZ121" s="145">
        <v>842</v>
      </c>
      <c r="BA121" s="13">
        <v>287</v>
      </c>
      <c r="BB121" s="13">
        <v>267</v>
      </c>
      <c r="BC121" s="145">
        <v>842</v>
      </c>
      <c r="BD121" s="13">
        <v>310</v>
      </c>
      <c r="BE121" s="13">
        <v>244</v>
      </c>
      <c r="BF121" s="13"/>
    </row>
    <row r="122" spans="1:58" s="134" customFormat="1">
      <c r="A122" s="59">
        <v>467</v>
      </c>
      <c r="B122" s="456" t="s">
        <v>351</v>
      </c>
      <c r="C122" s="457">
        <f t="shared" si="180"/>
        <v>1240</v>
      </c>
      <c r="D122" s="167">
        <f t="shared" si="181"/>
        <v>28.092433167195285</v>
      </c>
      <c r="E122" s="139">
        <f t="shared" si="182"/>
        <v>1790</v>
      </c>
      <c r="F122" s="167">
        <f t="shared" si="183"/>
        <v>40.552786588128683</v>
      </c>
      <c r="G122" s="139">
        <f t="shared" si="184"/>
        <v>1372</v>
      </c>
      <c r="H122" s="167">
        <f t="shared" si="185"/>
        <v>31.0829179882193</v>
      </c>
      <c r="I122" s="139">
        <f t="shared" si="186"/>
        <v>12</v>
      </c>
      <c r="J122" s="458">
        <f t="shared" si="187"/>
        <v>0.27186225645672862</v>
      </c>
      <c r="K122" s="463">
        <f t="shared" si="188"/>
        <v>2257</v>
      </c>
      <c r="L122" s="160">
        <f t="shared" si="139"/>
        <v>51.132759401903037</v>
      </c>
      <c r="M122" s="146">
        <f t="shared" si="189"/>
        <v>2157</v>
      </c>
      <c r="N122" s="464">
        <f t="shared" si="137"/>
        <v>48.867240598096963</v>
      </c>
      <c r="O122" s="463">
        <f t="shared" si="168"/>
        <v>446</v>
      </c>
      <c r="P122" s="160">
        <f t="shared" si="130"/>
        <v>52.042007001166859</v>
      </c>
      <c r="Q122" s="146">
        <f t="shared" si="169"/>
        <v>411</v>
      </c>
      <c r="R122" s="469">
        <f t="shared" si="131"/>
        <v>47.957992998833134</v>
      </c>
      <c r="S122" s="463">
        <f t="shared" si="190"/>
        <v>998</v>
      </c>
      <c r="T122" s="167">
        <f t="shared" si="191"/>
        <v>22.609877661984594</v>
      </c>
      <c r="U122" s="146">
        <f t="shared" si="192"/>
        <v>3416</v>
      </c>
      <c r="V122" s="469">
        <f t="shared" si="193"/>
        <v>77.390122338015416</v>
      </c>
      <c r="W122" s="463">
        <f t="shared" si="172"/>
        <v>702</v>
      </c>
      <c r="X122" s="167">
        <f t="shared" si="173"/>
        <v>81.913652275379235</v>
      </c>
      <c r="Y122" s="463">
        <f t="shared" si="174"/>
        <v>155</v>
      </c>
      <c r="Z122" s="469">
        <f t="shared" si="175"/>
        <v>18.086347724620769</v>
      </c>
      <c r="AA122" s="463">
        <f t="shared" si="176"/>
        <v>439</v>
      </c>
      <c r="AB122" s="167">
        <f t="shared" si="134"/>
        <v>51.225204200700112</v>
      </c>
      <c r="AC122" s="146">
        <f t="shared" si="177"/>
        <v>417</v>
      </c>
      <c r="AD122" s="160">
        <f t="shared" si="135"/>
        <v>48.65810968494749</v>
      </c>
      <c r="AE122" s="146">
        <f t="shared" si="178"/>
        <v>1</v>
      </c>
      <c r="AF122" s="469">
        <f t="shared" si="136"/>
        <v>0.11668611435239205</v>
      </c>
      <c r="AG122" s="471">
        <f t="shared" si="179"/>
        <v>4414</v>
      </c>
      <c r="AH122" s="471">
        <f t="shared" si="138"/>
        <v>857</v>
      </c>
      <c r="AK122" s="145">
        <v>847</v>
      </c>
      <c r="AL122" s="13">
        <v>12492</v>
      </c>
      <c r="AM122" s="13">
        <v>10164</v>
      </c>
      <c r="AN122" s="13">
        <v>2168</v>
      </c>
      <c r="AO122" s="13">
        <v>14</v>
      </c>
      <c r="AP122" s="145">
        <v>847</v>
      </c>
      <c r="AQ122" s="13">
        <v>12427</v>
      </c>
      <c r="AR122" s="13">
        <v>12411</v>
      </c>
      <c r="AS122" s="145">
        <v>847</v>
      </c>
      <c r="AT122" s="13">
        <v>9727</v>
      </c>
      <c r="AU122" s="13">
        <v>15111</v>
      </c>
      <c r="AV122" s="13"/>
      <c r="AW122" s="145">
        <v>847</v>
      </c>
      <c r="AX122" s="668">
        <v>3523</v>
      </c>
      <c r="AY122" s="668">
        <v>338</v>
      </c>
      <c r="AZ122" s="145">
        <v>847</v>
      </c>
      <c r="BA122" s="13">
        <v>1976</v>
      </c>
      <c r="BB122" s="13">
        <v>1885</v>
      </c>
      <c r="BC122" s="145">
        <v>847</v>
      </c>
      <c r="BD122" s="13">
        <v>2080</v>
      </c>
      <c r="BE122" s="13">
        <v>1779</v>
      </c>
      <c r="BF122" s="13">
        <v>2</v>
      </c>
    </row>
    <row r="123" spans="1:58" s="134" customFormat="1">
      <c r="A123" s="59">
        <v>576</v>
      </c>
      <c r="B123" s="456" t="s">
        <v>350</v>
      </c>
      <c r="C123" s="457">
        <f t="shared" si="180"/>
        <v>687</v>
      </c>
      <c r="D123" s="167">
        <f t="shared" si="181"/>
        <v>11.697599182700493</v>
      </c>
      <c r="E123" s="139">
        <f t="shared" si="182"/>
        <v>2907</v>
      </c>
      <c r="F123" s="167">
        <f t="shared" si="183"/>
        <v>49.497701345138772</v>
      </c>
      <c r="G123" s="139">
        <f t="shared" si="184"/>
        <v>2268</v>
      </c>
      <c r="H123" s="167">
        <f t="shared" si="185"/>
        <v>38.617401668653159</v>
      </c>
      <c r="I123" s="139">
        <f t="shared" si="186"/>
        <v>11</v>
      </c>
      <c r="J123" s="458">
        <f t="shared" si="187"/>
        <v>0.18729780350757705</v>
      </c>
      <c r="K123" s="463">
        <f t="shared" si="188"/>
        <v>2909</v>
      </c>
      <c r="L123" s="160">
        <f t="shared" si="139"/>
        <v>49.531755491231053</v>
      </c>
      <c r="M123" s="146">
        <f t="shared" si="189"/>
        <v>2964</v>
      </c>
      <c r="N123" s="464">
        <f t="shared" si="137"/>
        <v>50.468244508768947</v>
      </c>
      <c r="O123" s="463">
        <f t="shared" si="168"/>
        <v>619</v>
      </c>
      <c r="P123" s="160">
        <f t="shared" si="130"/>
        <v>51.929530201342274</v>
      </c>
      <c r="Q123" s="146">
        <f t="shared" si="169"/>
        <v>573</v>
      </c>
      <c r="R123" s="469">
        <f t="shared" si="131"/>
        <v>48.070469798657719</v>
      </c>
      <c r="S123" s="463">
        <f t="shared" si="190"/>
        <v>2186</v>
      </c>
      <c r="T123" s="167">
        <f t="shared" si="191"/>
        <v>37.221181678869399</v>
      </c>
      <c r="U123" s="146">
        <f t="shared" si="192"/>
        <v>3687</v>
      </c>
      <c r="V123" s="469">
        <f t="shared" si="193"/>
        <v>62.778818321130601</v>
      </c>
      <c r="W123" s="463">
        <f t="shared" si="172"/>
        <v>1017</v>
      </c>
      <c r="X123" s="167">
        <f t="shared" si="173"/>
        <v>85.318791946308721</v>
      </c>
      <c r="Y123" s="463">
        <f t="shared" si="174"/>
        <v>175</v>
      </c>
      <c r="Z123" s="469">
        <f t="shared" si="175"/>
        <v>14.681208053691275</v>
      </c>
      <c r="AA123" s="463">
        <f t="shared" si="176"/>
        <v>613</v>
      </c>
      <c r="AB123" s="167">
        <f t="shared" si="134"/>
        <v>51.426174496644293</v>
      </c>
      <c r="AC123" s="146">
        <f t="shared" si="177"/>
        <v>579</v>
      </c>
      <c r="AD123" s="160">
        <f t="shared" si="135"/>
        <v>48.573825503355707</v>
      </c>
      <c r="AE123" s="146">
        <f t="shared" si="178"/>
        <v>0</v>
      </c>
      <c r="AF123" s="469">
        <f t="shared" si="136"/>
        <v>0</v>
      </c>
      <c r="AG123" s="471">
        <f t="shared" si="179"/>
        <v>5873</v>
      </c>
      <c r="AH123" s="471">
        <f t="shared" si="138"/>
        <v>1192</v>
      </c>
      <c r="AK123" s="145">
        <v>854</v>
      </c>
      <c r="AL123" s="13">
        <v>5168</v>
      </c>
      <c r="AM123" s="13">
        <v>6450</v>
      </c>
      <c r="AN123" s="13">
        <v>1275</v>
      </c>
      <c r="AO123" s="13">
        <v>17</v>
      </c>
      <c r="AP123" s="145">
        <v>854</v>
      </c>
      <c r="AQ123" s="13">
        <v>6525</v>
      </c>
      <c r="AR123" s="13">
        <v>6385</v>
      </c>
      <c r="AS123" s="145">
        <v>854</v>
      </c>
      <c r="AT123" s="13">
        <v>4296</v>
      </c>
      <c r="AU123" s="13">
        <v>8614</v>
      </c>
      <c r="AV123" s="13"/>
      <c r="AW123" s="145">
        <v>854</v>
      </c>
      <c r="AX123" s="668">
        <v>862</v>
      </c>
      <c r="AY123" s="668">
        <v>445</v>
      </c>
      <c r="AZ123" s="145">
        <v>854</v>
      </c>
      <c r="BA123" s="13">
        <v>747</v>
      </c>
      <c r="BB123" s="13">
        <v>560</v>
      </c>
      <c r="BC123" s="145">
        <v>854</v>
      </c>
      <c r="BD123" s="13">
        <v>837</v>
      </c>
      <c r="BE123" s="13">
        <v>470</v>
      </c>
      <c r="BF123" s="13"/>
    </row>
    <row r="124" spans="1:58" s="134" customFormat="1">
      <c r="A124" s="59">
        <v>642</v>
      </c>
      <c r="B124" s="456" t="s">
        <v>349</v>
      </c>
      <c r="C124" s="457">
        <f t="shared" si="180"/>
        <v>2331</v>
      </c>
      <c r="D124" s="167">
        <f t="shared" si="181"/>
        <v>17.896353166986565</v>
      </c>
      <c r="E124" s="139">
        <f t="shared" si="182"/>
        <v>7839</v>
      </c>
      <c r="F124" s="167">
        <f t="shared" si="183"/>
        <v>60.184261036468335</v>
      </c>
      <c r="G124" s="139">
        <f t="shared" si="184"/>
        <v>2839</v>
      </c>
      <c r="H124" s="167">
        <f t="shared" si="185"/>
        <v>21.796545105566221</v>
      </c>
      <c r="I124" s="139">
        <f t="shared" si="186"/>
        <v>16</v>
      </c>
      <c r="J124" s="458">
        <f t="shared" si="187"/>
        <v>0.12284069097888675</v>
      </c>
      <c r="K124" s="463">
        <f t="shared" si="188"/>
        <v>6587</v>
      </c>
      <c r="L124" s="160">
        <f t="shared" si="139"/>
        <v>50.571976967370446</v>
      </c>
      <c r="M124" s="146">
        <f t="shared" si="189"/>
        <v>6438</v>
      </c>
      <c r="N124" s="464">
        <f t="shared" si="137"/>
        <v>49.428023032629561</v>
      </c>
      <c r="O124" s="463">
        <f t="shared" si="168"/>
        <v>1103</v>
      </c>
      <c r="P124" s="160">
        <f t="shared" si="130"/>
        <v>52.200662565073351</v>
      </c>
      <c r="Q124" s="146">
        <f t="shared" si="169"/>
        <v>1010</v>
      </c>
      <c r="R124" s="469">
        <f t="shared" si="131"/>
        <v>47.799337434926642</v>
      </c>
      <c r="S124" s="463">
        <f t="shared" si="190"/>
        <v>5214</v>
      </c>
      <c r="T124" s="167">
        <f t="shared" si="191"/>
        <v>40.030710172744719</v>
      </c>
      <c r="U124" s="146">
        <f t="shared" si="192"/>
        <v>7811</v>
      </c>
      <c r="V124" s="469">
        <f t="shared" si="193"/>
        <v>59.969289827255281</v>
      </c>
      <c r="W124" s="463">
        <f t="shared" si="172"/>
        <v>1798</v>
      </c>
      <c r="X124" s="167">
        <f t="shared" si="173"/>
        <v>85.092285849503085</v>
      </c>
      <c r="Y124" s="463">
        <f t="shared" si="174"/>
        <v>315</v>
      </c>
      <c r="Z124" s="469">
        <f t="shared" si="175"/>
        <v>14.907714150496924</v>
      </c>
      <c r="AA124" s="463">
        <f t="shared" si="176"/>
        <v>1136</v>
      </c>
      <c r="AB124" s="167">
        <f t="shared" si="134"/>
        <v>53.762423095125413</v>
      </c>
      <c r="AC124" s="146">
        <f t="shared" si="177"/>
        <v>975</v>
      </c>
      <c r="AD124" s="160">
        <f t="shared" si="135"/>
        <v>46.142924751538104</v>
      </c>
      <c r="AE124" s="146">
        <f t="shared" si="178"/>
        <v>2</v>
      </c>
      <c r="AF124" s="469">
        <f t="shared" si="136"/>
        <v>9.4652153336488409E-2</v>
      </c>
      <c r="AG124" s="471">
        <f t="shared" si="179"/>
        <v>13025</v>
      </c>
      <c r="AH124" s="471">
        <f t="shared" si="138"/>
        <v>2113</v>
      </c>
      <c r="AK124" s="145">
        <v>856</v>
      </c>
      <c r="AL124" s="13">
        <v>374</v>
      </c>
      <c r="AM124" s="13">
        <v>1971</v>
      </c>
      <c r="AN124" s="13">
        <v>832</v>
      </c>
      <c r="AO124" s="13">
        <v>38</v>
      </c>
      <c r="AP124" s="145">
        <v>856</v>
      </c>
      <c r="AQ124" s="13">
        <v>1521</v>
      </c>
      <c r="AR124" s="13">
        <v>1694</v>
      </c>
      <c r="AS124" s="145">
        <v>856</v>
      </c>
      <c r="AT124" s="13">
        <v>1733</v>
      </c>
      <c r="AU124" s="13">
        <v>1482</v>
      </c>
      <c r="AV124" s="13"/>
      <c r="AW124" s="145">
        <v>856</v>
      </c>
      <c r="AX124" s="668">
        <v>1212</v>
      </c>
      <c r="AY124" s="668">
        <v>345</v>
      </c>
      <c r="AZ124" s="145">
        <v>856</v>
      </c>
      <c r="BA124" s="13">
        <v>871</v>
      </c>
      <c r="BB124" s="13">
        <v>686</v>
      </c>
      <c r="BC124" s="145">
        <v>856</v>
      </c>
      <c r="BD124" s="13">
        <v>821</v>
      </c>
      <c r="BE124" s="13">
        <v>733</v>
      </c>
      <c r="BF124" s="13">
        <v>3</v>
      </c>
    </row>
    <row r="125" spans="1:58" s="134" customFormat="1">
      <c r="A125" s="59">
        <v>679</v>
      </c>
      <c r="B125" s="456" t="s">
        <v>348</v>
      </c>
      <c r="C125" s="457">
        <f t="shared" si="180"/>
        <v>1589</v>
      </c>
      <c r="D125" s="167">
        <f t="shared" si="181"/>
        <v>11.909758656873032</v>
      </c>
      <c r="E125" s="139">
        <f t="shared" si="182"/>
        <v>6495</v>
      </c>
      <c r="F125" s="167">
        <f t="shared" si="183"/>
        <v>48.680857442662266</v>
      </c>
      <c r="G125" s="139">
        <f t="shared" si="184"/>
        <v>5198</v>
      </c>
      <c r="H125" s="167">
        <f t="shared" si="185"/>
        <v>38.959676210463201</v>
      </c>
      <c r="I125" s="139">
        <f t="shared" si="186"/>
        <v>60</v>
      </c>
      <c r="J125" s="458">
        <f t="shared" si="187"/>
        <v>0.44970769000149907</v>
      </c>
      <c r="K125" s="463">
        <f t="shared" si="188"/>
        <v>6366</v>
      </c>
      <c r="L125" s="160">
        <f t="shared" si="139"/>
        <v>47.713985909159042</v>
      </c>
      <c r="M125" s="146">
        <f t="shared" si="189"/>
        <v>6976</v>
      </c>
      <c r="N125" s="464">
        <f t="shared" si="137"/>
        <v>52.286014090840951</v>
      </c>
      <c r="O125" s="463">
        <f t="shared" si="168"/>
        <v>3165</v>
      </c>
      <c r="P125" s="160">
        <f t="shared" si="130"/>
        <v>51.371530595682522</v>
      </c>
      <c r="Q125" s="146">
        <f t="shared" si="169"/>
        <v>2996</v>
      </c>
      <c r="R125" s="469">
        <f t="shared" si="131"/>
        <v>48.628469404317478</v>
      </c>
      <c r="S125" s="463">
        <f t="shared" si="190"/>
        <v>5642</v>
      </c>
      <c r="T125" s="167">
        <f t="shared" si="191"/>
        <v>42.287513116474287</v>
      </c>
      <c r="U125" s="146">
        <f t="shared" si="192"/>
        <v>7700</v>
      </c>
      <c r="V125" s="469">
        <f t="shared" si="193"/>
        <v>57.712486883525706</v>
      </c>
      <c r="W125" s="463">
        <f t="shared" si="172"/>
        <v>5091</v>
      </c>
      <c r="X125" s="167">
        <f t="shared" si="173"/>
        <v>82.632689498458049</v>
      </c>
      <c r="Y125" s="463">
        <f t="shared" si="174"/>
        <v>1070</v>
      </c>
      <c r="Z125" s="469">
        <f t="shared" si="175"/>
        <v>17.367310501541958</v>
      </c>
      <c r="AA125" s="463">
        <f t="shared" si="176"/>
        <v>3089</v>
      </c>
      <c r="AB125" s="167">
        <f t="shared" si="134"/>
        <v>50.137964616133743</v>
      </c>
      <c r="AC125" s="146">
        <f t="shared" si="177"/>
        <v>3071</v>
      </c>
      <c r="AD125" s="160">
        <f t="shared" si="135"/>
        <v>49.845804252556405</v>
      </c>
      <c r="AE125" s="146">
        <f t="shared" si="178"/>
        <v>1</v>
      </c>
      <c r="AF125" s="469">
        <f t="shared" si="136"/>
        <v>1.6231131309852296E-2</v>
      </c>
      <c r="AG125" s="471">
        <f t="shared" si="179"/>
        <v>13342</v>
      </c>
      <c r="AH125" s="471">
        <f t="shared" si="138"/>
        <v>6161</v>
      </c>
      <c r="AK125" s="145">
        <v>858</v>
      </c>
      <c r="AL125" s="13">
        <v>972</v>
      </c>
      <c r="AM125" s="13">
        <v>7342</v>
      </c>
      <c r="AN125" s="13">
        <v>1818</v>
      </c>
      <c r="AO125" s="13">
        <v>34</v>
      </c>
      <c r="AP125" s="145">
        <v>858</v>
      </c>
      <c r="AQ125" s="13">
        <v>4969</v>
      </c>
      <c r="AR125" s="13">
        <v>5197</v>
      </c>
      <c r="AS125" s="145">
        <v>858</v>
      </c>
      <c r="AT125" s="13">
        <v>5794</v>
      </c>
      <c r="AU125" s="13">
        <v>4372</v>
      </c>
      <c r="AV125" s="13"/>
      <c r="AW125" s="145">
        <v>858</v>
      </c>
      <c r="AX125" s="668">
        <v>2001</v>
      </c>
      <c r="AY125" s="668">
        <v>347</v>
      </c>
      <c r="AZ125" s="145">
        <v>858</v>
      </c>
      <c r="BA125" s="13">
        <v>1448</v>
      </c>
      <c r="BB125" s="13">
        <v>900</v>
      </c>
      <c r="BC125" s="145">
        <v>858</v>
      </c>
      <c r="BD125" s="13">
        <v>1452</v>
      </c>
      <c r="BE125" s="13">
        <v>896</v>
      </c>
      <c r="BF125" s="13"/>
    </row>
    <row r="126" spans="1:58" s="134" customFormat="1" ht="15.75" customHeight="1">
      <c r="A126" s="59">
        <v>789</v>
      </c>
      <c r="B126" s="456" t="s">
        <v>347</v>
      </c>
      <c r="C126" s="457">
        <f t="shared" si="180"/>
        <v>1048</v>
      </c>
      <c r="D126" s="167">
        <f t="shared" si="181"/>
        <v>11.654804270462634</v>
      </c>
      <c r="E126" s="139">
        <f t="shared" si="182"/>
        <v>3263</v>
      </c>
      <c r="F126" s="167">
        <f t="shared" si="183"/>
        <v>36.287811387900355</v>
      </c>
      <c r="G126" s="139">
        <f t="shared" si="184"/>
        <v>4357</v>
      </c>
      <c r="H126" s="167">
        <f t="shared" si="185"/>
        <v>48.454181494661924</v>
      </c>
      <c r="I126" s="139">
        <f t="shared" si="186"/>
        <v>324</v>
      </c>
      <c r="J126" s="458">
        <f t="shared" si="187"/>
        <v>3.6032028469750892</v>
      </c>
      <c r="K126" s="463">
        <f t="shared" si="188"/>
        <v>4242</v>
      </c>
      <c r="L126" s="160">
        <f t="shared" si="139"/>
        <v>47.17526690391459</v>
      </c>
      <c r="M126" s="146">
        <f t="shared" si="189"/>
        <v>4750</v>
      </c>
      <c r="N126" s="464">
        <f t="shared" si="137"/>
        <v>52.82473309608541</v>
      </c>
      <c r="O126" s="463">
        <f t="shared" si="168"/>
        <v>2217</v>
      </c>
      <c r="P126" s="160">
        <f t="shared" si="130"/>
        <v>53.07637060090974</v>
      </c>
      <c r="Q126" s="146">
        <f t="shared" si="169"/>
        <v>1960</v>
      </c>
      <c r="R126" s="469">
        <f t="shared" si="131"/>
        <v>46.923629399090252</v>
      </c>
      <c r="S126" s="463">
        <f t="shared" si="190"/>
        <v>4056</v>
      </c>
      <c r="T126" s="167">
        <f t="shared" si="191"/>
        <v>45.106761565836301</v>
      </c>
      <c r="U126" s="146">
        <f t="shared" si="192"/>
        <v>4936</v>
      </c>
      <c r="V126" s="469">
        <f t="shared" si="193"/>
        <v>54.893238434163706</v>
      </c>
      <c r="W126" s="463">
        <f t="shared" si="172"/>
        <v>3360</v>
      </c>
      <c r="X126" s="167">
        <f t="shared" si="173"/>
        <v>80.440507541297578</v>
      </c>
      <c r="Y126" s="463">
        <f t="shared" si="174"/>
        <v>817</v>
      </c>
      <c r="Z126" s="469">
        <f t="shared" si="175"/>
        <v>19.559492458702419</v>
      </c>
      <c r="AA126" s="463">
        <f t="shared" si="176"/>
        <v>2197</v>
      </c>
      <c r="AB126" s="167">
        <f t="shared" si="134"/>
        <v>52.597558056021064</v>
      </c>
      <c r="AC126" s="146">
        <f t="shared" si="177"/>
        <v>1977</v>
      </c>
      <c r="AD126" s="160">
        <f t="shared" si="135"/>
        <v>47.330620062245629</v>
      </c>
      <c r="AE126" s="146">
        <f t="shared" si="178"/>
        <v>3</v>
      </c>
      <c r="AF126" s="469">
        <f t="shared" si="136"/>
        <v>7.182188173330141E-2</v>
      </c>
      <c r="AG126" s="471">
        <f t="shared" si="179"/>
        <v>8992</v>
      </c>
      <c r="AH126" s="471">
        <f t="shared" si="138"/>
        <v>4177</v>
      </c>
      <c r="AK126" s="145">
        <v>861</v>
      </c>
      <c r="AL126" s="13">
        <v>287</v>
      </c>
      <c r="AM126" s="13">
        <v>3201</v>
      </c>
      <c r="AN126" s="13">
        <v>2283</v>
      </c>
      <c r="AO126" s="13">
        <v>17</v>
      </c>
      <c r="AP126" s="145">
        <v>861</v>
      </c>
      <c r="AQ126" s="13">
        <v>2638</v>
      </c>
      <c r="AR126" s="13">
        <v>3150</v>
      </c>
      <c r="AS126" s="145">
        <v>861</v>
      </c>
      <c r="AT126" s="13">
        <v>3139</v>
      </c>
      <c r="AU126" s="13">
        <v>2649</v>
      </c>
      <c r="AV126" s="13"/>
      <c r="AW126" s="145">
        <v>861</v>
      </c>
      <c r="AX126" s="668">
        <v>3179</v>
      </c>
      <c r="AY126" s="668">
        <v>829</v>
      </c>
      <c r="AZ126" s="145">
        <v>861</v>
      </c>
      <c r="BA126" s="13">
        <v>2254</v>
      </c>
      <c r="BB126" s="13">
        <v>1754</v>
      </c>
      <c r="BC126" s="145">
        <v>861</v>
      </c>
      <c r="BD126" s="13">
        <v>2232</v>
      </c>
      <c r="BE126" s="13">
        <v>1773</v>
      </c>
      <c r="BF126" s="13">
        <v>3</v>
      </c>
    </row>
    <row r="127" spans="1:58" s="134" customFormat="1">
      <c r="A127" s="59">
        <v>792</v>
      </c>
      <c r="B127" s="456" t="s">
        <v>346</v>
      </c>
      <c r="C127" s="457">
        <f t="shared" si="180"/>
        <v>129</v>
      </c>
      <c r="D127" s="167">
        <f t="shared" si="181"/>
        <v>4.2701092353525327</v>
      </c>
      <c r="E127" s="139">
        <f t="shared" si="182"/>
        <v>2257</v>
      </c>
      <c r="F127" s="167">
        <f t="shared" si="183"/>
        <v>74.710360807679578</v>
      </c>
      <c r="G127" s="139">
        <f t="shared" si="184"/>
        <v>605</v>
      </c>
      <c r="H127" s="167">
        <f t="shared" si="185"/>
        <v>20.026481297583583</v>
      </c>
      <c r="I127" s="139">
        <f t="shared" si="186"/>
        <v>30</v>
      </c>
      <c r="J127" s="458">
        <f t="shared" si="187"/>
        <v>0.99304865938430986</v>
      </c>
      <c r="K127" s="463">
        <f t="shared" si="188"/>
        <v>1365</v>
      </c>
      <c r="L127" s="160">
        <f t="shared" si="139"/>
        <v>45.183714001986097</v>
      </c>
      <c r="M127" s="146">
        <f t="shared" si="189"/>
        <v>1656</v>
      </c>
      <c r="N127" s="464">
        <f t="shared" si="137"/>
        <v>54.816285998013903</v>
      </c>
      <c r="O127" s="463">
        <f t="shared" si="168"/>
        <v>1082</v>
      </c>
      <c r="P127" s="160">
        <f t="shared" si="130"/>
        <v>56.091238983929493</v>
      </c>
      <c r="Q127" s="146">
        <f t="shared" si="169"/>
        <v>847</v>
      </c>
      <c r="R127" s="469">
        <f t="shared" si="131"/>
        <v>43.9087610160705</v>
      </c>
      <c r="S127" s="463">
        <f t="shared" si="190"/>
        <v>1485</v>
      </c>
      <c r="T127" s="167">
        <f t="shared" si="191"/>
        <v>49.155908639523339</v>
      </c>
      <c r="U127" s="146">
        <f t="shared" si="192"/>
        <v>1536</v>
      </c>
      <c r="V127" s="469">
        <f t="shared" si="193"/>
        <v>50.844091360476661</v>
      </c>
      <c r="W127" s="463">
        <f t="shared" si="172"/>
        <v>1577</v>
      </c>
      <c r="X127" s="167">
        <f t="shared" si="173"/>
        <v>81.752203214100575</v>
      </c>
      <c r="Y127" s="463">
        <f t="shared" si="174"/>
        <v>352</v>
      </c>
      <c r="Z127" s="469">
        <f t="shared" si="175"/>
        <v>18.247796785899432</v>
      </c>
      <c r="AA127" s="463">
        <f t="shared" si="176"/>
        <v>1006</v>
      </c>
      <c r="AB127" s="167">
        <f t="shared" si="134"/>
        <v>52.151373768792119</v>
      </c>
      <c r="AC127" s="146">
        <f t="shared" si="177"/>
        <v>920</v>
      </c>
      <c r="AD127" s="160">
        <f t="shared" si="135"/>
        <v>47.69310523587351</v>
      </c>
      <c r="AE127" s="146">
        <f t="shared" si="178"/>
        <v>3</v>
      </c>
      <c r="AF127" s="469">
        <f t="shared" si="136"/>
        <v>0.15552099533437014</v>
      </c>
      <c r="AG127" s="471">
        <f t="shared" si="179"/>
        <v>3021</v>
      </c>
      <c r="AH127" s="471">
        <f t="shared" si="138"/>
        <v>1929</v>
      </c>
      <c r="AK127" s="145">
        <v>873</v>
      </c>
      <c r="AL127" s="13">
        <v>933</v>
      </c>
      <c r="AM127" s="13">
        <v>5875</v>
      </c>
      <c r="AN127" s="13">
        <v>35</v>
      </c>
      <c r="AO127" s="13">
        <v>110</v>
      </c>
      <c r="AP127" s="145">
        <v>873</v>
      </c>
      <c r="AQ127" s="13">
        <v>3479</v>
      </c>
      <c r="AR127" s="13">
        <v>3474</v>
      </c>
      <c r="AS127" s="145">
        <v>873</v>
      </c>
      <c r="AT127" s="13">
        <v>4973</v>
      </c>
      <c r="AU127" s="13">
        <v>1980</v>
      </c>
      <c r="AV127" s="13"/>
      <c r="AW127" s="145">
        <v>873</v>
      </c>
      <c r="AX127" s="668">
        <v>123</v>
      </c>
      <c r="AY127" s="668">
        <v>26</v>
      </c>
      <c r="AZ127" s="145">
        <v>873</v>
      </c>
      <c r="BA127" s="13">
        <v>95</v>
      </c>
      <c r="BB127" s="13">
        <v>54</v>
      </c>
      <c r="BC127" s="145">
        <v>873</v>
      </c>
      <c r="BD127" s="13">
        <v>116</v>
      </c>
      <c r="BE127" s="13">
        <v>33</v>
      </c>
      <c r="BF127" s="13"/>
    </row>
    <row r="128" spans="1:58" s="134" customFormat="1">
      <c r="A128" s="59">
        <v>809</v>
      </c>
      <c r="B128" s="456" t="s">
        <v>345</v>
      </c>
      <c r="C128" s="457">
        <f t="shared" si="180"/>
        <v>78</v>
      </c>
      <c r="D128" s="167">
        <f t="shared" si="181"/>
        <v>2.1511307225592939</v>
      </c>
      <c r="E128" s="139">
        <f t="shared" si="182"/>
        <v>1711</v>
      </c>
      <c r="F128" s="167">
        <f t="shared" si="183"/>
        <v>47.186982901268614</v>
      </c>
      <c r="G128" s="139">
        <f t="shared" si="184"/>
        <v>1837</v>
      </c>
      <c r="H128" s="167">
        <f t="shared" si="185"/>
        <v>50.661886376172092</v>
      </c>
      <c r="I128" s="139">
        <f t="shared" si="186"/>
        <v>0</v>
      </c>
      <c r="J128" s="458">
        <f t="shared" si="187"/>
        <v>0</v>
      </c>
      <c r="K128" s="463">
        <f t="shared" si="188"/>
        <v>1640</v>
      </c>
      <c r="L128" s="160">
        <f t="shared" si="139"/>
        <v>45.228902371759517</v>
      </c>
      <c r="M128" s="146">
        <f t="shared" si="189"/>
        <v>1986</v>
      </c>
      <c r="N128" s="464">
        <f t="shared" si="137"/>
        <v>54.771097628240483</v>
      </c>
      <c r="O128" s="463">
        <f t="shared" si="168"/>
        <v>1836</v>
      </c>
      <c r="P128" s="160">
        <f t="shared" si="130"/>
        <v>52.457142857142856</v>
      </c>
      <c r="Q128" s="146">
        <f t="shared" si="169"/>
        <v>1664</v>
      </c>
      <c r="R128" s="469">
        <f t="shared" si="131"/>
        <v>47.542857142857144</v>
      </c>
      <c r="S128" s="463">
        <f t="shared" si="190"/>
        <v>1624</v>
      </c>
      <c r="T128" s="167">
        <f t="shared" si="191"/>
        <v>44.787644787644787</v>
      </c>
      <c r="U128" s="146">
        <f t="shared" si="192"/>
        <v>2002</v>
      </c>
      <c r="V128" s="469">
        <f t="shared" si="193"/>
        <v>55.212355212355213</v>
      </c>
      <c r="W128" s="463">
        <f t="shared" si="172"/>
        <v>2680</v>
      </c>
      <c r="X128" s="167">
        <f t="shared" si="173"/>
        <v>76.571428571428569</v>
      </c>
      <c r="Y128" s="463">
        <f t="shared" si="174"/>
        <v>820</v>
      </c>
      <c r="Z128" s="469">
        <f t="shared" si="175"/>
        <v>23.428571428571431</v>
      </c>
      <c r="AA128" s="463">
        <f t="shared" si="176"/>
        <v>1762</v>
      </c>
      <c r="AB128" s="167">
        <f t="shared" si="134"/>
        <v>50.342857142857142</v>
      </c>
      <c r="AC128" s="146">
        <f t="shared" si="177"/>
        <v>1735</v>
      </c>
      <c r="AD128" s="160">
        <f t="shared" si="135"/>
        <v>49.571428571428569</v>
      </c>
      <c r="AE128" s="146">
        <f t="shared" si="178"/>
        <v>3</v>
      </c>
      <c r="AF128" s="469">
        <f t="shared" si="136"/>
        <v>8.5714285714285715E-2</v>
      </c>
      <c r="AG128" s="471">
        <f t="shared" si="179"/>
        <v>3626</v>
      </c>
      <c r="AH128" s="471">
        <f t="shared" si="138"/>
        <v>3500</v>
      </c>
      <c r="AK128" s="145">
        <v>885</v>
      </c>
      <c r="AL128" s="13">
        <v>411</v>
      </c>
      <c r="AM128" s="13">
        <v>4113</v>
      </c>
      <c r="AN128" s="13">
        <v>790</v>
      </c>
      <c r="AO128" s="13">
        <v>3</v>
      </c>
      <c r="AP128" s="145">
        <v>885</v>
      </c>
      <c r="AQ128" s="13">
        <v>2783</v>
      </c>
      <c r="AR128" s="13">
        <v>2534</v>
      </c>
      <c r="AS128" s="145">
        <v>885</v>
      </c>
      <c r="AT128" s="13">
        <v>2435</v>
      </c>
      <c r="AU128" s="13">
        <v>2882</v>
      </c>
      <c r="AV128" s="13"/>
      <c r="AW128" s="145">
        <v>885</v>
      </c>
      <c r="AX128" s="668">
        <v>696</v>
      </c>
      <c r="AY128" s="668">
        <v>148</v>
      </c>
      <c r="AZ128" s="145">
        <v>885</v>
      </c>
      <c r="BA128" s="13">
        <v>450</v>
      </c>
      <c r="BB128" s="13">
        <v>394</v>
      </c>
      <c r="BC128" s="145">
        <v>885</v>
      </c>
      <c r="BD128" s="13">
        <v>468</v>
      </c>
      <c r="BE128" s="13">
        <v>376</v>
      </c>
      <c r="BF128" s="13"/>
    </row>
    <row r="129" spans="1:58" s="134" customFormat="1">
      <c r="A129" s="59">
        <v>847</v>
      </c>
      <c r="B129" s="456" t="s">
        <v>344</v>
      </c>
      <c r="C129" s="457">
        <f t="shared" si="180"/>
        <v>12492</v>
      </c>
      <c r="D129" s="167">
        <f t="shared" si="181"/>
        <v>50.29390450116756</v>
      </c>
      <c r="E129" s="139">
        <f t="shared" si="182"/>
        <v>10164</v>
      </c>
      <c r="F129" s="167">
        <f t="shared" si="183"/>
        <v>40.921169176262175</v>
      </c>
      <c r="G129" s="139">
        <f t="shared" si="184"/>
        <v>2168</v>
      </c>
      <c r="H129" s="167">
        <f t="shared" si="185"/>
        <v>8.7285610757709957</v>
      </c>
      <c r="I129" s="139">
        <f t="shared" si="186"/>
        <v>14</v>
      </c>
      <c r="J129" s="458">
        <f t="shared" si="187"/>
        <v>5.6365246799259201E-2</v>
      </c>
      <c r="K129" s="463">
        <f t="shared" si="188"/>
        <v>12427</v>
      </c>
      <c r="L129" s="160">
        <f t="shared" si="139"/>
        <v>50.032208712456715</v>
      </c>
      <c r="M129" s="146">
        <f t="shared" si="189"/>
        <v>12411</v>
      </c>
      <c r="N129" s="464">
        <f t="shared" si="137"/>
        <v>49.967791287543278</v>
      </c>
      <c r="O129" s="463">
        <f t="shared" si="168"/>
        <v>1976</v>
      </c>
      <c r="P129" s="160">
        <f t="shared" si="130"/>
        <v>51.178451178451176</v>
      </c>
      <c r="Q129" s="146">
        <f t="shared" si="169"/>
        <v>1885</v>
      </c>
      <c r="R129" s="469">
        <f t="shared" si="131"/>
        <v>48.821548821548824</v>
      </c>
      <c r="S129" s="463">
        <f t="shared" si="190"/>
        <v>9727</v>
      </c>
      <c r="T129" s="167">
        <f t="shared" si="191"/>
        <v>39.16176825831387</v>
      </c>
      <c r="U129" s="146">
        <f t="shared" si="192"/>
        <v>15111</v>
      </c>
      <c r="V129" s="469">
        <f t="shared" si="193"/>
        <v>60.838231741686123</v>
      </c>
      <c r="W129" s="463">
        <f t="shared" si="172"/>
        <v>3523</v>
      </c>
      <c r="X129" s="167">
        <f t="shared" si="173"/>
        <v>91.245791245791239</v>
      </c>
      <c r="Y129" s="463">
        <f t="shared" si="174"/>
        <v>338</v>
      </c>
      <c r="Z129" s="469">
        <f t="shared" si="175"/>
        <v>8.7542087542087543</v>
      </c>
      <c r="AA129" s="463">
        <f t="shared" si="176"/>
        <v>2080</v>
      </c>
      <c r="AB129" s="167">
        <f t="shared" si="134"/>
        <v>53.872053872053868</v>
      </c>
      <c r="AC129" s="146">
        <f t="shared" si="177"/>
        <v>1779</v>
      </c>
      <c r="AD129" s="160">
        <f t="shared" si="135"/>
        <v>46.076146076146074</v>
      </c>
      <c r="AE129" s="146">
        <f t="shared" si="178"/>
        <v>2</v>
      </c>
      <c r="AF129" s="469">
        <f t="shared" si="136"/>
        <v>5.1800051800051802E-2</v>
      </c>
      <c r="AG129" s="471">
        <f t="shared" si="179"/>
        <v>24838</v>
      </c>
      <c r="AH129" s="471">
        <f t="shared" si="138"/>
        <v>3861</v>
      </c>
      <c r="AK129" s="145">
        <v>887</v>
      </c>
      <c r="AL129" s="13">
        <v>3259</v>
      </c>
      <c r="AM129" s="13">
        <v>18514</v>
      </c>
      <c r="AN129" s="13">
        <v>6508</v>
      </c>
      <c r="AO129" s="13">
        <v>10</v>
      </c>
      <c r="AP129" s="145">
        <v>887</v>
      </c>
      <c r="AQ129" s="13">
        <v>13704</v>
      </c>
      <c r="AR129" s="13">
        <v>14587</v>
      </c>
      <c r="AS129" s="145">
        <v>887</v>
      </c>
      <c r="AT129" s="13">
        <v>18034</v>
      </c>
      <c r="AU129" s="13">
        <v>10257</v>
      </c>
      <c r="AV129" s="13"/>
      <c r="AW129" s="145">
        <v>887</v>
      </c>
      <c r="AX129" s="668">
        <v>14215</v>
      </c>
      <c r="AY129" s="668">
        <v>1048</v>
      </c>
      <c r="AZ129" s="145">
        <v>887</v>
      </c>
      <c r="BA129" s="13">
        <v>7792</v>
      </c>
      <c r="BB129" s="13">
        <v>7471</v>
      </c>
      <c r="BC129" s="145">
        <v>887</v>
      </c>
      <c r="BD129" s="13">
        <v>7499</v>
      </c>
      <c r="BE129" s="13">
        <v>7746</v>
      </c>
      <c r="BF129" s="13">
        <v>18</v>
      </c>
    </row>
    <row r="130" spans="1:58" s="134" customFormat="1">
      <c r="A130" s="59">
        <v>856</v>
      </c>
      <c r="B130" s="456" t="s">
        <v>343</v>
      </c>
      <c r="C130" s="457">
        <f t="shared" si="180"/>
        <v>374</v>
      </c>
      <c r="D130" s="167">
        <f t="shared" si="181"/>
        <v>11.632970451010886</v>
      </c>
      <c r="E130" s="139">
        <f t="shared" si="182"/>
        <v>1971</v>
      </c>
      <c r="F130" s="167">
        <f t="shared" si="183"/>
        <v>61.306376360808713</v>
      </c>
      <c r="G130" s="139">
        <f t="shared" si="184"/>
        <v>832</v>
      </c>
      <c r="H130" s="167">
        <f t="shared" si="185"/>
        <v>25.878693623639194</v>
      </c>
      <c r="I130" s="139">
        <f t="shared" si="186"/>
        <v>38</v>
      </c>
      <c r="J130" s="458">
        <f t="shared" si="187"/>
        <v>1.1819595645412131</v>
      </c>
      <c r="K130" s="463">
        <f t="shared" si="188"/>
        <v>1521</v>
      </c>
      <c r="L130" s="160">
        <f t="shared" si="139"/>
        <v>47.309486780715396</v>
      </c>
      <c r="M130" s="146">
        <f t="shared" si="189"/>
        <v>1694</v>
      </c>
      <c r="N130" s="464">
        <f t="shared" si="137"/>
        <v>52.690513219284604</v>
      </c>
      <c r="O130" s="463">
        <f t="shared" si="168"/>
        <v>871</v>
      </c>
      <c r="P130" s="160">
        <f t="shared" si="130"/>
        <v>55.940912010276165</v>
      </c>
      <c r="Q130" s="146">
        <f t="shared" si="169"/>
        <v>686</v>
      </c>
      <c r="R130" s="469">
        <f t="shared" si="131"/>
        <v>44.059087989723828</v>
      </c>
      <c r="S130" s="463">
        <f t="shared" si="190"/>
        <v>1733</v>
      </c>
      <c r="T130" s="167">
        <f t="shared" si="191"/>
        <v>53.903576982892687</v>
      </c>
      <c r="U130" s="146">
        <f t="shared" si="192"/>
        <v>1482</v>
      </c>
      <c r="V130" s="469">
        <f t="shared" si="193"/>
        <v>46.096423017107305</v>
      </c>
      <c r="W130" s="463">
        <f t="shared" si="172"/>
        <v>1212</v>
      </c>
      <c r="X130" s="167">
        <f t="shared" si="173"/>
        <v>77.842003853564549</v>
      </c>
      <c r="Y130" s="463">
        <f t="shared" si="174"/>
        <v>345</v>
      </c>
      <c r="Z130" s="469">
        <f t="shared" si="175"/>
        <v>22.157996146435451</v>
      </c>
      <c r="AA130" s="463">
        <f t="shared" si="176"/>
        <v>821</v>
      </c>
      <c r="AB130" s="167">
        <f t="shared" si="134"/>
        <v>52.729608220937699</v>
      </c>
      <c r="AC130" s="146">
        <f t="shared" si="177"/>
        <v>733</v>
      </c>
      <c r="AD130" s="160">
        <f t="shared" si="135"/>
        <v>47.07771355170199</v>
      </c>
      <c r="AE130" s="146">
        <f t="shared" si="178"/>
        <v>3</v>
      </c>
      <c r="AF130" s="469">
        <f t="shared" si="136"/>
        <v>0.19267822736030829</v>
      </c>
      <c r="AG130" s="471">
        <f t="shared" si="179"/>
        <v>3215</v>
      </c>
      <c r="AH130" s="471">
        <f t="shared" si="138"/>
        <v>1557</v>
      </c>
      <c r="AK130" s="145">
        <v>890</v>
      </c>
      <c r="AL130" s="13">
        <v>2176</v>
      </c>
      <c r="AM130" s="13">
        <v>8600</v>
      </c>
      <c r="AN130" s="13">
        <v>3583</v>
      </c>
      <c r="AO130" s="13">
        <v>45</v>
      </c>
      <c r="AP130" s="145">
        <v>890</v>
      </c>
      <c r="AQ130" s="13">
        <v>7353</v>
      </c>
      <c r="AR130" s="13">
        <v>7051</v>
      </c>
      <c r="AS130" s="145">
        <v>890</v>
      </c>
      <c r="AT130" s="13">
        <v>5772</v>
      </c>
      <c r="AU130" s="13">
        <v>8632</v>
      </c>
      <c r="AV130" s="13"/>
      <c r="AW130" s="145">
        <v>890</v>
      </c>
      <c r="AX130" s="668">
        <v>2307</v>
      </c>
      <c r="AY130" s="668">
        <v>662</v>
      </c>
      <c r="AZ130" s="145">
        <v>890</v>
      </c>
      <c r="BA130" s="13">
        <v>1588</v>
      </c>
      <c r="BB130" s="13">
        <v>1381</v>
      </c>
      <c r="BC130" s="145">
        <v>890</v>
      </c>
      <c r="BD130" s="13">
        <v>1695</v>
      </c>
      <c r="BE130" s="13">
        <v>1271</v>
      </c>
      <c r="BF130" s="13">
        <v>3</v>
      </c>
    </row>
    <row r="131" spans="1:58" s="134" customFormat="1">
      <c r="A131" s="59">
        <v>861</v>
      </c>
      <c r="B131" s="479" t="s">
        <v>342</v>
      </c>
      <c r="C131" s="480">
        <f t="shared" si="180"/>
        <v>287</v>
      </c>
      <c r="D131" s="481">
        <f t="shared" si="181"/>
        <v>4.9585348997926744</v>
      </c>
      <c r="E131" s="482">
        <f t="shared" si="182"/>
        <v>3201</v>
      </c>
      <c r="F131" s="481">
        <f t="shared" si="183"/>
        <v>55.304077401520388</v>
      </c>
      <c r="G131" s="482">
        <f t="shared" si="184"/>
        <v>2283</v>
      </c>
      <c r="H131" s="481">
        <f t="shared" si="185"/>
        <v>39.443676572218386</v>
      </c>
      <c r="I131" s="482">
        <f t="shared" si="186"/>
        <v>17</v>
      </c>
      <c r="J131" s="483">
        <f t="shared" si="187"/>
        <v>0.29371112646855563</v>
      </c>
      <c r="K131" s="484">
        <f t="shared" si="188"/>
        <v>2638</v>
      </c>
      <c r="L131" s="485">
        <f t="shared" si="139"/>
        <v>45.57705597788528</v>
      </c>
      <c r="M131" s="486">
        <f t="shared" si="189"/>
        <v>3150</v>
      </c>
      <c r="N131" s="487">
        <f t="shared" si="137"/>
        <v>54.42294402211472</v>
      </c>
      <c r="O131" s="484">
        <f t="shared" si="168"/>
        <v>2254</v>
      </c>
      <c r="P131" s="485">
        <f t="shared" si="130"/>
        <v>56.237524950099804</v>
      </c>
      <c r="Q131" s="486">
        <f t="shared" si="169"/>
        <v>1754</v>
      </c>
      <c r="R131" s="488">
        <f t="shared" si="131"/>
        <v>43.762475049900203</v>
      </c>
      <c r="S131" s="484">
        <f t="shared" si="190"/>
        <v>3139</v>
      </c>
      <c r="T131" s="481">
        <f t="shared" si="191"/>
        <v>54.232895646164479</v>
      </c>
      <c r="U131" s="486">
        <f t="shared" si="192"/>
        <v>2649</v>
      </c>
      <c r="V131" s="488">
        <f t="shared" si="193"/>
        <v>45.767104353835521</v>
      </c>
      <c r="W131" s="463">
        <f t="shared" si="172"/>
        <v>3179</v>
      </c>
      <c r="X131" s="167">
        <f t="shared" si="173"/>
        <v>79.316367265469054</v>
      </c>
      <c r="Y131" s="463">
        <f t="shared" si="174"/>
        <v>829</v>
      </c>
      <c r="Z131" s="469">
        <f t="shared" si="175"/>
        <v>20.683632734530939</v>
      </c>
      <c r="AA131" s="484">
        <f t="shared" si="176"/>
        <v>2232</v>
      </c>
      <c r="AB131" s="481">
        <f t="shared" si="134"/>
        <v>55.688622754491014</v>
      </c>
      <c r="AC131" s="486">
        <f t="shared" si="177"/>
        <v>1773</v>
      </c>
      <c r="AD131" s="485">
        <f t="shared" si="135"/>
        <v>44.236526946107787</v>
      </c>
      <c r="AE131" s="486">
        <f t="shared" si="178"/>
        <v>3</v>
      </c>
      <c r="AF131" s="488">
        <f t="shared" si="136"/>
        <v>7.4850299401197612E-2</v>
      </c>
      <c r="AG131" s="489">
        <f t="shared" si="179"/>
        <v>5788</v>
      </c>
      <c r="AH131" s="489">
        <f t="shared" si="138"/>
        <v>4008</v>
      </c>
      <c r="AK131" s="145">
        <v>893</v>
      </c>
      <c r="AL131" s="13">
        <v>4451</v>
      </c>
      <c r="AM131" s="13">
        <v>5346</v>
      </c>
      <c r="AN131" s="13">
        <v>266</v>
      </c>
      <c r="AO131" s="13"/>
      <c r="AP131" s="145">
        <v>893</v>
      </c>
      <c r="AQ131" s="13">
        <v>4902</v>
      </c>
      <c r="AR131" s="13">
        <v>5161</v>
      </c>
      <c r="AS131" s="145">
        <v>893</v>
      </c>
      <c r="AT131" s="13">
        <v>5244</v>
      </c>
      <c r="AU131" s="13">
        <v>4819</v>
      </c>
      <c r="AV131" s="13"/>
      <c r="AW131" s="145">
        <v>893</v>
      </c>
      <c r="AX131" s="668">
        <v>618</v>
      </c>
      <c r="AY131" s="668">
        <v>120</v>
      </c>
      <c r="AZ131" s="145">
        <v>893</v>
      </c>
      <c r="BA131" s="13">
        <v>477</v>
      </c>
      <c r="BB131" s="13">
        <v>261</v>
      </c>
      <c r="BC131" s="145">
        <v>893</v>
      </c>
      <c r="BD131" s="13">
        <v>586</v>
      </c>
      <c r="BE131" s="13">
        <v>152</v>
      </c>
      <c r="BF131" s="13"/>
    </row>
    <row r="132" spans="1:58" s="134" customFormat="1" ht="17.25" customHeight="1">
      <c r="A132" s="478"/>
      <c r="B132" s="516" t="s">
        <v>456</v>
      </c>
      <c r="C132" s="518">
        <f>SUM(C133:C142)</f>
        <v>159627</v>
      </c>
      <c r="D132" s="502">
        <f t="shared" si="160"/>
        <v>19.288127483107615</v>
      </c>
      <c r="E132" s="501">
        <f>SUM(E133:E142)</f>
        <v>492426</v>
      </c>
      <c r="F132" s="502">
        <f t="shared" si="161"/>
        <v>59.501058492590552</v>
      </c>
      <c r="G132" s="501">
        <f>SUM(G133:G142)</f>
        <v>161192</v>
      </c>
      <c r="H132" s="502">
        <f t="shared" si="158"/>
        <v>19.477230326054386</v>
      </c>
      <c r="I132" s="501">
        <f>SUM(I133:I142)</f>
        <v>14347</v>
      </c>
      <c r="J132" s="519">
        <f t="shared" si="159"/>
        <v>1.7335836982474455</v>
      </c>
      <c r="K132" s="518">
        <f>SUM(K133:K142)</f>
        <v>378362</v>
      </c>
      <c r="L132" s="503">
        <f t="shared" si="139"/>
        <v>45.718421637715203</v>
      </c>
      <c r="M132" s="501">
        <f>SUM(M133:M142)</f>
        <v>449230</v>
      </c>
      <c r="N132" s="522">
        <f t="shared" si="137"/>
        <v>54.281578362284797</v>
      </c>
      <c r="O132" s="518">
        <f>SUM(O133:O142)</f>
        <v>1373273</v>
      </c>
      <c r="P132" s="503">
        <f t="shared" si="130"/>
        <v>47.510337412021293</v>
      </c>
      <c r="Q132" s="501">
        <f>SUM(Q133:Q142)</f>
        <v>1517199</v>
      </c>
      <c r="R132" s="524">
        <f t="shared" si="131"/>
        <v>52.489662587978714</v>
      </c>
      <c r="S132" s="518">
        <f>SUM(S133:S142)</f>
        <v>785733</v>
      </c>
      <c r="T132" s="502">
        <f t="shared" si="132"/>
        <v>94.942072905489667</v>
      </c>
      <c r="U132" s="501">
        <f>SUM(U133:U142)</f>
        <v>41859</v>
      </c>
      <c r="V132" s="524">
        <f t="shared" si="133"/>
        <v>5.0579270945103385</v>
      </c>
      <c r="W132" s="518">
        <f>SUM(W133:W142)</f>
        <v>2867642</v>
      </c>
      <c r="X132" s="502">
        <f>(W132/AH132)*100</f>
        <v>99.210163599578209</v>
      </c>
      <c r="Y132" s="501">
        <f>SUM(Y133:Y142)</f>
        <v>22830</v>
      </c>
      <c r="Z132" s="524">
        <f>(Y132/AH132)*100</f>
        <v>0.78983640042179959</v>
      </c>
      <c r="AA132" s="518">
        <f>SUM(AA133:AA142)</f>
        <v>1669874</v>
      </c>
      <c r="AB132" s="502">
        <f t="shared" si="134"/>
        <v>57.771671893033385</v>
      </c>
      <c r="AC132" s="501">
        <f>SUM(AC133:AC142)</f>
        <v>1209595</v>
      </c>
      <c r="AD132" s="503">
        <f t="shared" si="135"/>
        <v>41.847663634174623</v>
      </c>
      <c r="AE132" s="501">
        <f>SUM(AE133:AE142)</f>
        <v>11003</v>
      </c>
      <c r="AF132" s="524">
        <f t="shared" si="136"/>
        <v>0.3806644727919869</v>
      </c>
      <c r="AG132" s="527">
        <f>SUM(AG133:AG142)</f>
        <v>827592</v>
      </c>
      <c r="AH132" s="527">
        <f t="shared" si="138"/>
        <v>2890472</v>
      </c>
      <c r="AK132" s="145">
        <v>895</v>
      </c>
      <c r="AL132" s="13">
        <v>6225</v>
      </c>
      <c r="AM132" s="13">
        <v>14805</v>
      </c>
      <c r="AN132" s="13">
        <v>1555</v>
      </c>
      <c r="AO132" s="13">
        <v>313</v>
      </c>
      <c r="AP132" s="145">
        <v>895</v>
      </c>
      <c r="AQ132" s="13">
        <v>11230</v>
      </c>
      <c r="AR132" s="13">
        <v>11668</v>
      </c>
      <c r="AS132" s="145">
        <v>895</v>
      </c>
      <c r="AT132" s="13">
        <v>13145</v>
      </c>
      <c r="AU132" s="13">
        <v>9753</v>
      </c>
      <c r="AV132" s="13"/>
      <c r="AW132" s="145">
        <v>895</v>
      </c>
      <c r="AX132" s="668">
        <v>1616</v>
      </c>
      <c r="AY132" s="668">
        <v>413</v>
      </c>
      <c r="AZ132" s="145">
        <v>895</v>
      </c>
      <c r="BA132" s="13">
        <v>1175</v>
      </c>
      <c r="BB132" s="13">
        <v>854</v>
      </c>
      <c r="BC132" s="145">
        <v>895</v>
      </c>
      <c r="BD132" s="13">
        <v>2662</v>
      </c>
      <c r="BE132" s="13">
        <v>1360</v>
      </c>
      <c r="BF132" s="13"/>
    </row>
    <row r="133" spans="1:58" s="134" customFormat="1" ht="15">
      <c r="A133" s="59">
        <v>1</v>
      </c>
      <c r="B133" s="490" t="s">
        <v>455</v>
      </c>
      <c r="C133" s="491">
        <f t="shared" ref="C133:C142" si="194">VLOOKUP(A133,$AK$8:$AL$132,2,0)</f>
        <v>131312</v>
      </c>
      <c r="D133" s="492">
        <f t="shared" si="160"/>
        <v>21.688474281769142</v>
      </c>
      <c r="E133" s="493">
        <f t="shared" ref="E133:E142" si="195">VLOOKUP(A133,$AK$8:$AM$132,3,0)</f>
        <v>382731</v>
      </c>
      <c r="F133" s="492">
        <f t="shared" si="161"/>
        <v>63.214721048615395</v>
      </c>
      <c r="G133" s="493">
        <f t="shared" ref="G133:G142" si="196">VLOOKUP(A133,$AK$8:$AN$132,4,0)</f>
        <v>82089</v>
      </c>
      <c r="H133" s="492">
        <f t="shared" si="158"/>
        <v>13.558434608536519</v>
      </c>
      <c r="I133" s="493">
        <f t="shared" ref="I133:I142" si="197">VLOOKUP(A133,$AK$8:$AO$132,5,0)</f>
        <v>9314</v>
      </c>
      <c r="J133" s="494">
        <f t="shared" si="159"/>
        <v>1.5383700610789401</v>
      </c>
      <c r="K133" s="495">
        <f t="shared" ref="K133:K142" si="198">VLOOKUP(A133,$AP$8:$AR$132,2,0)</f>
        <v>278387</v>
      </c>
      <c r="L133" s="496">
        <f t="shared" si="139"/>
        <v>45.980483808630332</v>
      </c>
      <c r="M133" s="497">
        <f t="shared" ref="M133:M142" si="199">VLOOKUP(A133,$AP$8:$AR$132,3,0)</f>
        <v>327059</v>
      </c>
      <c r="N133" s="498">
        <f t="shared" si="137"/>
        <v>54.019516191369668</v>
      </c>
      <c r="O133" s="495">
        <f t="shared" ref="O133:O142" si="200">VLOOKUP(A133,$AZ$8:$BB$132,2,0)</f>
        <v>915583</v>
      </c>
      <c r="P133" s="496">
        <f t="shared" si="130"/>
        <v>47.507693680726391</v>
      </c>
      <c r="Q133" s="497">
        <f t="shared" ref="Q133:Q142" si="201">VLOOKUP(A133,$AZ$8:$BB$132,3,0)</f>
        <v>1011648</v>
      </c>
      <c r="R133" s="499">
        <f t="shared" si="131"/>
        <v>52.492306319273609</v>
      </c>
      <c r="S133" s="495">
        <f t="shared" ref="S133:S142" si="202">VLOOKUP(A133,$AS$8:$AU$132,2,0)</f>
        <v>589265</v>
      </c>
      <c r="T133" s="492">
        <f t="shared" si="132"/>
        <v>97.327424741430278</v>
      </c>
      <c r="U133" s="497">
        <f t="shared" ref="U133:U142" si="203">VLOOKUP(A133,$AS$8:$AU$132,3,0)</f>
        <v>16181</v>
      </c>
      <c r="V133" s="499">
        <f t="shared" si="133"/>
        <v>2.6725752585697156</v>
      </c>
      <c r="W133" s="463">
        <f t="shared" ref="W133:W142" si="204">VLOOKUP(A133,$AW$8:$AY$132,2,0)</f>
        <v>1916740</v>
      </c>
      <c r="X133" s="167">
        <f t="shared" ref="X133:X142" si="205">(W133/AH133)*100</f>
        <v>99.455643874553701</v>
      </c>
      <c r="Y133" s="463">
        <f t="shared" ref="Y133:Y142" si="206">VLOOKUP(A133,$AW$8:$AY$132,3,0)</f>
        <v>10491</v>
      </c>
      <c r="Z133" s="469">
        <f t="shared" ref="Z133:Z142" si="207">(Y133/AH133)*100</f>
        <v>0.54435612544630096</v>
      </c>
      <c r="AA133" s="495">
        <f t="shared" ref="AA133:AA142" si="208">VLOOKUP(A133,$BC$8:$BF$132,2,0)</f>
        <v>1130359</v>
      </c>
      <c r="AB133" s="492">
        <f t="shared" si="134"/>
        <v>58.651972700729701</v>
      </c>
      <c r="AC133" s="497">
        <f t="shared" ref="AC133:AC142" si="209">VLOOKUP(A133,$BC$8:$BF$132,3,0)</f>
        <v>789057</v>
      </c>
      <c r="AD133" s="496">
        <f t="shared" si="135"/>
        <v>40.942523236705924</v>
      </c>
      <c r="AE133" s="497">
        <f t="shared" ref="AE133:AE142" si="210">VLOOKUP(A133,$BC$8:$BF$132,4,0)</f>
        <v>7815</v>
      </c>
      <c r="AF133" s="499">
        <f t="shared" si="136"/>
        <v>0.40550406256437344</v>
      </c>
      <c r="AG133" s="500">
        <f t="shared" ref="AG133:AG142" si="211">(S133+U133)</f>
        <v>605446</v>
      </c>
      <c r="AH133" s="500">
        <f t="shared" si="138"/>
        <v>1927231</v>
      </c>
      <c r="AK133" s="143"/>
      <c r="AL133" s="13"/>
      <c r="AM133" s="13"/>
      <c r="AN133" s="13"/>
      <c r="AO133" s="13"/>
    </row>
    <row r="134" spans="1:58" s="134" customFormat="1" ht="15">
      <c r="A134" s="59">
        <v>79</v>
      </c>
      <c r="B134" s="456" t="s">
        <v>454</v>
      </c>
      <c r="C134" s="457">
        <f t="shared" si="194"/>
        <v>2271</v>
      </c>
      <c r="D134" s="167">
        <f t="shared" si="160"/>
        <v>13.08330452817145</v>
      </c>
      <c r="E134" s="139">
        <f t="shared" si="195"/>
        <v>7726</v>
      </c>
      <c r="F134" s="167">
        <f t="shared" si="161"/>
        <v>44.509736144717131</v>
      </c>
      <c r="G134" s="139">
        <f t="shared" si="196"/>
        <v>7281</v>
      </c>
      <c r="H134" s="167">
        <f t="shared" si="158"/>
        <v>41.946076736951262</v>
      </c>
      <c r="I134" s="139">
        <f t="shared" si="197"/>
        <v>80</v>
      </c>
      <c r="J134" s="458">
        <f t="shared" si="159"/>
        <v>0.4608825901601567</v>
      </c>
      <c r="K134" s="463">
        <f t="shared" si="198"/>
        <v>7888</v>
      </c>
      <c r="L134" s="160">
        <f t="shared" si="139"/>
        <v>45.443023389791449</v>
      </c>
      <c r="M134" s="146">
        <f t="shared" si="199"/>
        <v>9470</v>
      </c>
      <c r="N134" s="464">
        <f t="shared" si="137"/>
        <v>54.556976610208551</v>
      </c>
      <c r="O134" s="463">
        <f t="shared" si="200"/>
        <v>11148</v>
      </c>
      <c r="P134" s="160">
        <f t="shared" si="130"/>
        <v>51.125888557670265</v>
      </c>
      <c r="Q134" s="146">
        <f t="shared" si="201"/>
        <v>10657</v>
      </c>
      <c r="R134" s="469">
        <f t="shared" si="131"/>
        <v>48.874111442329742</v>
      </c>
      <c r="S134" s="463">
        <f t="shared" si="202"/>
        <v>7938</v>
      </c>
      <c r="T134" s="167">
        <f t="shared" si="132"/>
        <v>45.731075008641547</v>
      </c>
      <c r="U134" s="146">
        <f t="shared" si="203"/>
        <v>9420</v>
      </c>
      <c r="V134" s="469">
        <f t="shared" si="133"/>
        <v>54.268924991358446</v>
      </c>
      <c r="W134" s="463">
        <f t="shared" si="204"/>
        <v>19706</v>
      </c>
      <c r="X134" s="167">
        <f t="shared" si="205"/>
        <v>90.373767484521892</v>
      </c>
      <c r="Y134" s="463">
        <f t="shared" si="206"/>
        <v>2099</v>
      </c>
      <c r="Z134" s="469">
        <f t="shared" si="207"/>
        <v>9.626232515478101</v>
      </c>
      <c r="AA134" s="463">
        <f t="shared" si="208"/>
        <v>11427</v>
      </c>
      <c r="AB134" s="167">
        <f t="shared" si="134"/>
        <v>52.405411602843387</v>
      </c>
      <c r="AC134" s="146">
        <f t="shared" si="209"/>
        <v>10349</v>
      </c>
      <c r="AD134" s="160">
        <f t="shared" si="135"/>
        <v>47.461591378124282</v>
      </c>
      <c r="AE134" s="146">
        <f t="shared" si="210"/>
        <v>29</v>
      </c>
      <c r="AF134" s="469">
        <f t="shared" si="136"/>
        <v>0.13299701903233202</v>
      </c>
      <c r="AG134" s="471">
        <f t="shared" si="211"/>
        <v>17358</v>
      </c>
      <c r="AH134" s="471">
        <f t="shared" si="138"/>
        <v>21805</v>
      </c>
      <c r="AK134" s="143"/>
      <c r="AL134" s="143"/>
      <c r="AM134" s="144"/>
    </row>
    <row r="135" spans="1:58" s="134" customFormat="1" ht="15">
      <c r="A135" s="59">
        <v>88</v>
      </c>
      <c r="B135" s="456" t="s">
        <v>453</v>
      </c>
      <c r="C135" s="457">
        <f t="shared" si="194"/>
        <v>11774</v>
      </c>
      <c r="D135" s="167">
        <f t="shared" si="160"/>
        <v>12.991139896944754</v>
      </c>
      <c r="E135" s="139">
        <f t="shared" si="195"/>
        <v>53427</v>
      </c>
      <c r="F135" s="167">
        <f t="shared" si="161"/>
        <v>58.950028136068234</v>
      </c>
      <c r="G135" s="139">
        <f t="shared" si="196"/>
        <v>24729</v>
      </c>
      <c r="H135" s="167">
        <f t="shared" si="158"/>
        <v>27.285365934393308</v>
      </c>
      <c r="I135" s="139">
        <f t="shared" si="197"/>
        <v>701</v>
      </c>
      <c r="J135" s="458">
        <f t="shared" si="159"/>
        <v>0.77346603259370417</v>
      </c>
      <c r="K135" s="463">
        <f t="shared" si="198"/>
        <v>40081</v>
      </c>
      <c r="L135" s="160">
        <f t="shared" si="139"/>
        <v>44.224382385717909</v>
      </c>
      <c r="M135" s="146">
        <f t="shared" si="199"/>
        <v>50550</v>
      </c>
      <c r="N135" s="464">
        <f t="shared" si="137"/>
        <v>55.775617614282091</v>
      </c>
      <c r="O135" s="463">
        <f t="shared" si="200"/>
        <v>145785</v>
      </c>
      <c r="P135" s="160">
        <f t="shared" si="130"/>
        <v>47.349395242487624</v>
      </c>
      <c r="Q135" s="146">
        <f t="shared" si="201"/>
        <v>162107</v>
      </c>
      <c r="R135" s="469">
        <f t="shared" si="131"/>
        <v>52.650604757512376</v>
      </c>
      <c r="S135" s="463">
        <f t="shared" si="202"/>
        <v>87436</v>
      </c>
      <c r="T135" s="167">
        <f t="shared" si="132"/>
        <v>96.474716156723417</v>
      </c>
      <c r="U135" s="146">
        <f t="shared" si="203"/>
        <v>3195</v>
      </c>
      <c r="V135" s="469">
        <f t="shared" si="133"/>
        <v>3.5252838432765832</v>
      </c>
      <c r="W135" s="463">
        <f t="shared" si="204"/>
        <v>305546</v>
      </c>
      <c r="X135" s="167">
        <f t="shared" si="205"/>
        <v>99.238044509113593</v>
      </c>
      <c r="Y135" s="463">
        <f t="shared" si="206"/>
        <v>2346</v>
      </c>
      <c r="Z135" s="469">
        <f t="shared" si="207"/>
        <v>0.76195549088641468</v>
      </c>
      <c r="AA135" s="463">
        <f t="shared" si="208"/>
        <v>165641</v>
      </c>
      <c r="AB135" s="167">
        <f t="shared" si="134"/>
        <v>53.798409832019026</v>
      </c>
      <c r="AC135" s="146">
        <f t="shared" si="209"/>
        <v>141366</v>
      </c>
      <c r="AD135" s="160">
        <f t="shared" si="135"/>
        <v>45.914151715536619</v>
      </c>
      <c r="AE135" s="146">
        <f t="shared" si="210"/>
        <v>885</v>
      </c>
      <c r="AF135" s="469">
        <f t="shared" si="136"/>
        <v>0.28743845244436361</v>
      </c>
      <c r="AG135" s="471">
        <f t="shared" si="211"/>
        <v>90631</v>
      </c>
      <c r="AH135" s="471">
        <f t="shared" si="138"/>
        <v>307892</v>
      </c>
      <c r="AK135" s="143"/>
      <c r="AL135" s="143"/>
      <c r="AM135" s="144"/>
    </row>
    <row r="136" spans="1:58" s="134" customFormat="1" ht="15">
      <c r="A136" s="59">
        <v>129</v>
      </c>
      <c r="B136" s="456" t="s">
        <v>452</v>
      </c>
      <c r="C136" s="457">
        <f t="shared" si="194"/>
        <v>1086</v>
      </c>
      <c r="D136" s="167">
        <f t="shared" si="160"/>
        <v>7.2768694719914233</v>
      </c>
      <c r="E136" s="139">
        <f t="shared" si="195"/>
        <v>7276</v>
      </c>
      <c r="F136" s="167">
        <f t="shared" si="161"/>
        <v>48.753685339051195</v>
      </c>
      <c r="G136" s="139">
        <f t="shared" si="196"/>
        <v>6395</v>
      </c>
      <c r="H136" s="167">
        <f t="shared" ref="H136:H142" si="212">(G136/AG136)*100</f>
        <v>42.850442240686142</v>
      </c>
      <c r="I136" s="139">
        <f t="shared" si="197"/>
        <v>167</v>
      </c>
      <c r="J136" s="458">
        <f t="shared" ref="J136:J142" si="213">(I136/AG136)*100</f>
        <v>1.1190029482712409</v>
      </c>
      <c r="K136" s="463">
        <f t="shared" si="198"/>
        <v>6719</v>
      </c>
      <c r="L136" s="160">
        <f t="shared" si="139"/>
        <v>45.021441972661485</v>
      </c>
      <c r="M136" s="146">
        <f t="shared" si="199"/>
        <v>8205</v>
      </c>
      <c r="N136" s="464">
        <f t="shared" si="137"/>
        <v>54.978558027338522</v>
      </c>
      <c r="O136" s="463">
        <f t="shared" si="200"/>
        <v>34961</v>
      </c>
      <c r="P136" s="160">
        <f t="shared" si="130"/>
        <v>48.783925207562966</v>
      </c>
      <c r="Q136" s="146">
        <f t="shared" si="201"/>
        <v>36704</v>
      </c>
      <c r="R136" s="469">
        <f t="shared" si="131"/>
        <v>51.216074792437041</v>
      </c>
      <c r="S136" s="463">
        <f t="shared" si="202"/>
        <v>13408</v>
      </c>
      <c r="T136" s="167">
        <f t="shared" si="132"/>
        <v>89.841865451621544</v>
      </c>
      <c r="U136" s="146">
        <f t="shared" si="203"/>
        <v>1516</v>
      </c>
      <c r="V136" s="469">
        <f t="shared" si="133"/>
        <v>10.158134548378451</v>
      </c>
      <c r="W136" s="463">
        <f t="shared" si="204"/>
        <v>70124</v>
      </c>
      <c r="X136" s="167">
        <f t="shared" si="205"/>
        <v>97.849717435289193</v>
      </c>
      <c r="Y136" s="463">
        <f t="shared" si="206"/>
        <v>1541</v>
      </c>
      <c r="Z136" s="469">
        <f t="shared" si="207"/>
        <v>2.1502825647108073</v>
      </c>
      <c r="AA136" s="463">
        <f t="shared" si="208"/>
        <v>39797</v>
      </c>
      <c r="AB136" s="167">
        <f t="shared" si="134"/>
        <v>55.531989116025962</v>
      </c>
      <c r="AC136" s="146">
        <f t="shared" si="209"/>
        <v>31696</v>
      </c>
      <c r="AD136" s="160">
        <f t="shared" si="135"/>
        <v>44.228005302448892</v>
      </c>
      <c r="AE136" s="146">
        <f t="shared" si="210"/>
        <v>172</v>
      </c>
      <c r="AF136" s="469">
        <f t="shared" si="136"/>
        <v>0.24000558152515178</v>
      </c>
      <c r="AG136" s="471">
        <f t="shared" si="211"/>
        <v>14924</v>
      </c>
      <c r="AH136" s="471">
        <f t="shared" si="138"/>
        <v>71665</v>
      </c>
      <c r="AK136" s="143"/>
      <c r="AL136" s="143"/>
      <c r="AM136" s="144"/>
    </row>
    <row r="137" spans="1:58" s="134" customFormat="1" ht="15">
      <c r="A137" s="59">
        <v>212</v>
      </c>
      <c r="B137" s="456" t="s">
        <v>451</v>
      </c>
      <c r="C137" s="457">
        <f t="shared" si="194"/>
        <v>1710</v>
      </c>
      <c r="D137" s="167">
        <f t="shared" ref="D137:D142" si="214">(C137/AG137)*100</f>
        <v>10.736485213787908</v>
      </c>
      <c r="E137" s="139">
        <f t="shared" si="195"/>
        <v>7246</v>
      </c>
      <c r="F137" s="167">
        <f t="shared" ref="F137:F142" si="215">(E137/AG137)*100</f>
        <v>45.495071262635776</v>
      </c>
      <c r="G137" s="139">
        <f t="shared" si="196"/>
        <v>6737</v>
      </c>
      <c r="H137" s="167">
        <f t="shared" si="212"/>
        <v>42.299240283794816</v>
      </c>
      <c r="I137" s="139">
        <f t="shared" si="197"/>
        <v>234</v>
      </c>
      <c r="J137" s="458">
        <f t="shared" si="213"/>
        <v>1.4692032397815031</v>
      </c>
      <c r="K137" s="463">
        <f t="shared" si="198"/>
        <v>7409</v>
      </c>
      <c r="L137" s="160">
        <f t="shared" si="139"/>
        <v>46.518490613423744</v>
      </c>
      <c r="M137" s="146">
        <f t="shared" si="199"/>
        <v>8518</v>
      </c>
      <c r="N137" s="464">
        <f t="shared" si="137"/>
        <v>53.481509386576256</v>
      </c>
      <c r="O137" s="463">
        <f t="shared" si="200"/>
        <v>21064</v>
      </c>
      <c r="P137" s="160">
        <f t="shared" ref="P137:P142" si="216">O137/(O137+Q137)*100</f>
        <v>48.522263942318766</v>
      </c>
      <c r="Q137" s="146">
        <f t="shared" si="201"/>
        <v>22347</v>
      </c>
      <c r="R137" s="469">
        <f t="shared" ref="R137:R142" si="217">Q137/(O137+Q137)*100</f>
        <v>51.477736057681234</v>
      </c>
      <c r="S137" s="463">
        <f t="shared" si="202"/>
        <v>12234</v>
      </c>
      <c r="T137" s="167">
        <f t="shared" ref="T137:T142" si="218">(S137/AG137)*100</f>
        <v>76.81295912601243</v>
      </c>
      <c r="U137" s="146">
        <f t="shared" si="203"/>
        <v>3693</v>
      </c>
      <c r="V137" s="469">
        <f t="shared" ref="V137:V142" si="219">(U137/AG137)*100</f>
        <v>23.18704087398757</v>
      </c>
      <c r="W137" s="463">
        <f t="shared" si="204"/>
        <v>42269</v>
      </c>
      <c r="X137" s="167">
        <f t="shared" si="205"/>
        <v>97.369330354057723</v>
      </c>
      <c r="Y137" s="463">
        <f t="shared" si="206"/>
        <v>1142</v>
      </c>
      <c r="Z137" s="469">
        <f t="shared" si="207"/>
        <v>2.6306696459422727</v>
      </c>
      <c r="AA137" s="463">
        <f t="shared" si="208"/>
        <v>24218</v>
      </c>
      <c r="AB137" s="167">
        <f t="shared" ref="AB137:AB142" si="220">AA137/AH137*100</f>
        <v>55.787703577434286</v>
      </c>
      <c r="AC137" s="146">
        <f t="shared" si="209"/>
        <v>19072</v>
      </c>
      <c r="AD137" s="160">
        <f t="shared" ref="AD137:AD142" si="221">AC137/AH137*100</f>
        <v>43.933565225403697</v>
      </c>
      <c r="AE137" s="146">
        <f t="shared" si="210"/>
        <v>121</v>
      </c>
      <c r="AF137" s="469">
        <f t="shared" ref="AF137:AF142" si="222">AE137/AH137*100</f>
        <v>0.27873119716200961</v>
      </c>
      <c r="AG137" s="471">
        <f t="shared" si="211"/>
        <v>15927</v>
      </c>
      <c r="AH137" s="471">
        <f t="shared" si="138"/>
        <v>43411</v>
      </c>
      <c r="AK137" s="143"/>
      <c r="AL137" s="143"/>
      <c r="AM137" s="144"/>
    </row>
    <row r="138" spans="1:58" s="134" customFormat="1" ht="15">
      <c r="A138" s="59">
        <v>266</v>
      </c>
      <c r="B138" s="456" t="s">
        <v>450</v>
      </c>
      <c r="C138" s="457">
        <f t="shared" si="194"/>
        <v>2326</v>
      </c>
      <c r="D138" s="167">
        <f t="shared" si="214"/>
        <v>14.672301772535167</v>
      </c>
      <c r="E138" s="139">
        <f t="shared" si="195"/>
        <v>4702</v>
      </c>
      <c r="F138" s="167">
        <f t="shared" si="215"/>
        <v>29.660001261590867</v>
      </c>
      <c r="G138" s="139">
        <f t="shared" si="196"/>
        <v>7671</v>
      </c>
      <c r="H138" s="167">
        <f t="shared" si="212"/>
        <v>48.388317668580079</v>
      </c>
      <c r="I138" s="139">
        <f t="shared" si="197"/>
        <v>1154</v>
      </c>
      <c r="J138" s="458">
        <f t="shared" si="213"/>
        <v>7.2793792972938878</v>
      </c>
      <c r="K138" s="463">
        <f t="shared" si="198"/>
        <v>7252</v>
      </c>
      <c r="L138" s="160">
        <f t="shared" si="139"/>
        <v>45.745284804138024</v>
      </c>
      <c r="M138" s="146">
        <f t="shared" si="199"/>
        <v>8601</v>
      </c>
      <c r="N138" s="464">
        <f>M138/(K138+M138)*100</f>
        <v>54.254715195861976</v>
      </c>
      <c r="O138" s="463">
        <f t="shared" si="200"/>
        <v>70818</v>
      </c>
      <c r="P138" s="160">
        <f t="shared" si="216"/>
        <v>45.795988049509177</v>
      </c>
      <c r="Q138" s="146">
        <f t="shared" si="201"/>
        <v>83820</v>
      </c>
      <c r="R138" s="469">
        <f t="shared" si="217"/>
        <v>54.204011950490823</v>
      </c>
      <c r="S138" s="463">
        <f t="shared" si="202"/>
        <v>15461</v>
      </c>
      <c r="T138" s="167">
        <f t="shared" si="218"/>
        <v>97.527281902479018</v>
      </c>
      <c r="U138" s="146">
        <f t="shared" si="203"/>
        <v>392</v>
      </c>
      <c r="V138" s="469">
        <f t="shared" si="219"/>
        <v>2.4727180975209739</v>
      </c>
      <c r="W138" s="463">
        <f t="shared" si="204"/>
        <v>153837</v>
      </c>
      <c r="X138" s="167">
        <f t="shared" si="205"/>
        <v>99.482016063322078</v>
      </c>
      <c r="Y138" s="463">
        <f t="shared" si="206"/>
        <v>801</v>
      </c>
      <c r="Z138" s="469">
        <f t="shared" si="207"/>
        <v>0.51798393667791875</v>
      </c>
      <c r="AA138" s="463">
        <f t="shared" si="208"/>
        <v>93610</v>
      </c>
      <c r="AB138" s="167">
        <f t="shared" si="220"/>
        <v>60.534926732109831</v>
      </c>
      <c r="AC138" s="146">
        <f t="shared" si="209"/>
        <v>60110</v>
      </c>
      <c r="AD138" s="160">
        <f t="shared" si="221"/>
        <v>38.871428756191875</v>
      </c>
      <c r="AE138" s="146">
        <f t="shared" si="210"/>
        <v>918</v>
      </c>
      <c r="AF138" s="469">
        <f t="shared" si="222"/>
        <v>0.59364451169828891</v>
      </c>
      <c r="AG138" s="471">
        <f t="shared" si="211"/>
        <v>15853</v>
      </c>
      <c r="AH138" s="471">
        <f>O138+Q138</f>
        <v>154638</v>
      </c>
      <c r="AK138" s="143"/>
      <c r="AL138" s="143"/>
      <c r="AM138" s="144"/>
    </row>
    <row r="139" spans="1:58" s="134" customFormat="1" ht="15">
      <c r="A139" s="59">
        <v>308</v>
      </c>
      <c r="B139" s="456" t="s">
        <v>449</v>
      </c>
      <c r="C139" s="457">
        <f t="shared" si="194"/>
        <v>1258</v>
      </c>
      <c r="D139" s="167">
        <f t="shared" si="214"/>
        <v>9.7853142501555688</v>
      </c>
      <c r="E139" s="139">
        <f t="shared" si="195"/>
        <v>6713</v>
      </c>
      <c r="F139" s="167">
        <f t="shared" si="215"/>
        <v>52.216863721219667</v>
      </c>
      <c r="G139" s="139">
        <f t="shared" si="196"/>
        <v>4864</v>
      </c>
      <c r="H139" s="167">
        <f t="shared" si="212"/>
        <v>37.834474175482264</v>
      </c>
      <c r="I139" s="139">
        <f t="shared" si="197"/>
        <v>21</v>
      </c>
      <c r="J139" s="458">
        <f t="shared" si="213"/>
        <v>0.16334785314250155</v>
      </c>
      <c r="K139" s="463">
        <f t="shared" si="198"/>
        <v>5866</v>
      </c>
      <c r="L139" s="160">
        <f>(K139/(K139+M139))*100</f>
        <v>45.628500311138772</v>
      </c>
      <c r="M139" s="146">
        <f t="shared" si="199"/>
        <v>6990</v>
      </c>
      <c r="N139" s="464">
        <f>M139/(K139+M139)*100</f>
        <v>54.371499688861235</v>
      </c>
      <c r="O139" s="463">
        <f t="shared" si="200"/>
        <v>16960</v>
      </c>
      <c r="P139" s="160">
        <f t="shared" si="216"/>
        <v>49.997052060609633</v>
      </c>
      <c r="Q139" s="146">
        <f t="shared" si="201"/>
        <v>16962</v>
      </c>
      <c r="R139" s="469">
        <f t="shared" si="217"/>
        <v>50.00294793939036</v>
      </c>
      <c r="S139" s="463">
        <f t="shared" si="202"/>
        <v>7749</v>
      </c>
      <c r="T139" s="167">
        <f t="shared" si="218"/>
        <v>60.275357809583078</v>
      </c>
      <c r="U139" s="146">
        <f t="shared" si="203"/>
        <v>5107</v>
      </c>
      <c r="V139" s="469">
        <f t="shared" si="219"/>
        <v>39.724642190416922</v>
      </c>
      <c r="W139" s="463">
        <f t="shared" si="204"/>
        <v>31911</v>
      </c>
      <c r="X139" s="167">
        <f t="shared" si="205"/>
        <v>94.071693885973701</v>
      </c>
      <c r="Y139" s="463">
        <f t="shared" si="206"/>
        <v>2011</v>
      </c>
      <c r="Z139" s="469">
        <f t="shared" si="207"/>
        <v>5.928306114026296</v>
      </c>
      <c r="AA139" s="463">
        <f t="shared" si="208"/>
        <v>18262</v>
      </c>
      <c r="AB139" s="167">
        <f t="shared" si="220"/>
        <v>53.835269146866338</v>
      </c>
      <c r="AC139" s="146">
        <f t="shared" si="209"/>
        <v>15585</v>
      </c>
      <c r="AD139" s="160">
        <f t="shared" si="221"/>
        <v>45.943635398856195</v>
      </c>
      <c r="AE139" s="146">
        <f t="shared" si="210"/>
        <v>75</v>
      </c>
      <c r="AF139" s="469">
        <f t="shared" si="222"/>
        <v>0.22109545427746008</v>
      </c>
      <c r="AG139" s="471">
        <f t="shared" si="211"/>
        <v>12856</v>
      </c>
      <c r="AH139" s="471">
        <f>O139+Q139</f>
        <v>33922</v>
      </c>
      <c r="AK139" s="143"/>
      <c r="AL139" s="143"/>
      <c r="AM139" s="144"/>
    </row>
    <row r="140" spans="1:58" s="134" customFormat="1" ht="15">
      <c r="A140" s="59">
        <v>360</v>
      </c>
      <c r="B140" s="456" t="s">
        <v>447</v>
      </c>
      <c r="C140" s="457">
        <f t="shared" si="194"/>
        <v>5772</v>
      </c>
      <c r="D140" s="167">
        <f t="shared" si="214"/>
        <v>14.441914579528111</v>
      </c>
      <c r="E140" s="139">
        <f t="shared" si="195"/>
        <v>16694</v>
      </c>
      <c r="F140" s="167">
        <f t="shared" si="215"/>
        <v>41.769459804338574</v>
      </c>
      <c r="G140" s="139">
        <f t="shared" si="196"/>
        <v>15181</v>
      </c>
      <c r="H140" s="167">
        <f t="shared" si="212"/>
        <v>37.98383666524883</v>
      </c>
      <c r="I140" s="139">
        <f t="shared" si="197"/>
        <v>2320</v>
      </c>
      <c r="J140" s="458">
        <f t="shared" si="213"/>
        <v>5.8047889508844799</v>
      </c>
      <c r="K140" s="463">
        <f t="shared" si="198"/>
        <v>18109</v>
      </c>
      <c r="L140" s="160">
        <f>(K140/(K140+M140))*100</f>
        <v>45.309880651537519</v>
      </c>
      <c r="M140" s="146">
        <f t="shared" si="199"/>
        <v>21858</v>
      </c>
      <c r="N140" s="464">
        <f>M140/(K140+M140)*100</f>
        <v>54.690119348462488</v>
      </c>
      <c r="O140" s="463">
        <f t="shared" si="200"/>
        <v>127465</v>
      </c>
      <c r="P140" s="160">
        <f t="shared" si="216"/>
        <v>47.745780361544163</v>
      </c>
      <c r="Q140" s="146">
        <f t="shared" si="201"/>
        <v>139501</v>
      </c>
      <c r="R140" s="469">
        <f t="shared" si="217"/>
        <v>52.254219638455837</v>
      </c>
      <c r="S140" s="463">
        <f t="shared" si="202"/>
        <v>38324</v>
      </c>
      <c r="T140" s="167">
        <f t="shared" si="218"/>
        <v>95.88910851452448</v>
      </c>
      <c r="U140" s="146">
        <f t="shared" si="203"/>
        <v>1643</v>
      </c>
      <c r="V140" s="469">
        <f t="shared" si="219"/>
        <v>4.1108914854755172</v>
      </c>
      <c r="W140" s="463">
        <f t="shared" si="204"/>
        <v>264994</v>
      </c>
      <c r="X140" s="167">
        <f t="shared" si="205"/>
        <v>99.261329158020118</v>
      </c>
      <c r="Y140" s="463">
        <f t="shared" si="206"/>
        <v>1972</v>
      </c>
      <c r="Z140" s="469">
        <f t="shared" si="207"/>
        <v>0.73867084197987765</v>
      </c>
      <c r="AA140" s="463">
        <f t="shared" si="208"/>
        <v>148648</v>
      </c>
      <c r="AB140" s="167">
        <f t="shared" si="220"/>
        <v>55.680498640276291</v>
      </c>
      <c r="AC140" s="146">
        <f t="shared" si="209"/>
        <v>117640</v>
      </c>
      <c r="AD140" s="160">
        <f t="shared" si="221"/>
        <v>44.065536435351319</v>
      </c>
      <c r="AE140" s="146">
        <f t="shared" si="210"/>
        <v>678</v>
      </c>
      <c r="AF140" s="469">
        <f t="shared" si="222"/>
        <v>0.25396492437239199</v>
      </c>
      <c r="AG140" s="471">
        <f t="shared" si="211"/>
        <v>39967</v>
      </c>
      <c r="AH140" s="471">
        <f>O140+Q140</f>
        <v>266966</v>
      </c>
      <c r="AK140" s="143"/>
      <c r="AL140" s="143"/>
      <c r="AM140" s="144"/>
    </row>
    <row r="141" spans="1:58" s="134" customFormat="1" ht="15">
      <c r="A141" s="59">
        <v>380</v>
      </c>
      <c r="B141" s="456" t="s">
        <v>446</v>
      </c>
      <c r="C141" s="457">
        <f t="shared" si="194"/>
        <v>1387</v>
      </c>
      <c r="D141" s="167">
        <f t="shared" si="214"/>
        <v>15.488553880513681</v>
      </c>
      <c r="E141" s="139">
        <f t="shared" si="195"/>
        <v>3788</v>
      </c>
      <c r="F141" s="167">
        <f t="shared" si="215"/>
        <v>42.30039084310441</v>
      </c>
      <c r="G141" s="139">
        <f t="shared" si="196"/>
        <v>3541</v>
      </c>
      <c r="H141" s="167">
        <f t="shared" si="212"/>
        <v>39.54215522054718</v>
      </c>
      <c r="I141" s="139">
        <f t="shared" si="197"/>
        <v>239</v>
      </c>
      <c r="J141" s="458">
        <f t="shared" si="213"/>
        <v>2.6689000558347291</v>
      </c>
      <c r="K141" s="463">
        <f t="shared" si="198"/>
        <v>4087</v>
      </c>
      <c r="L141" s="160">
        <f>(K141/(K141+M141))*100</f>
        <v>45.639307649357903</v>
      </c>
      <c r="M141" s="146">
        <f t="shared" si="199"/>
        <v>4868</v>
      </c>
      <c r="N141" s="464">
        <f>M141/(K141+M141)*100</f>
        <v>54.360692350642104</v>
      </c>
      <c r="O141" s="463">
        <f t="shared" si="200"/>
        <v>3917</v>
      </c>
      <c r="P141" s="160">
        <f t="shared" si="216"/>
        <v>47.984809506308956</v>
      </c>
      <c r="Q141" s="146">
        <f t="shared" si="201"/>
        <v>4246</v>
      </c>
      <c r="R141" s="469">
        <f t="shared" si="217"/>
        <v>52.015190493691044</v>
      </c>
      <c r="S141" s="463">
        <f t="shared" si="202"/>
        <v>8402</v>
      </c>
      <c r="T141" s="167">
        <f t="shared" si="218"/>
        <v>93.824678950307089</v>
      </c>
      <c r="U141" s="146">
        <f t="shared" si="203"/>
        <v>553</v>
      </c>
      <c r="V141" s="469">
        <f t="shared" si="219"/>
        <v>6.1753210496929087</v>
      </c>
      <c r="W141" s="463">
        <f t="shared" si="204"/>
        <v>7943</v>
      </c>
      <c r="X141" s="167">
        <f t="shared" si="205"/>
        <v>97.304912409653312</v>
      </c>
      <c r="Y141" s="463">
        <f t="shared" si="206"/>
        <v>220</v>
      </c>
      <c r="Z141" s="469">
        <f t="shared" si="207"/>
        <v>2.6950875903466862</v>
      </c>
      <c r="AA141" s="463">
        <f t="shared" si="208"/>
        <v>5270</v>
      </c>
      <c r="AB141" s="167">
        <f t="shared" si="220"/>
        <v>64.559598186941088</v>
      </c>
      <c r="AC141" s="146">
        <f t="shared" si="209"/>
        <v>2883</v>
      </c>
      <c r="AD141" s="160">
        <f t="shared" si="221"/>
        <v>35.317897831679531</v>
      </c>
      <c r="AE141" s="146">
        <f t="shared" si="210"/>
        <v>10</v>
      </c>
      <c r="AF141" s="469">
        <f t="shared" si="222"/>
        <v>0.12250398137939483</v>
      </c>
      <c r="AG141" s="471">
        <f t="shared" si="211"/>
        <v>8955</v>
      </c>
      <c r="AH141" s="471">
        <f>O141+Q141</f>
        <v>8163</v>
      </c>
      <c r="AK141" s="143"/>
      <c r="AL141" s="143"/>
      <c r="AM141" s="144"/>
    </row>
    <row r="142" spans="1:58" s="134" customFormat="1" ht="15.75" thickBot="1">
      <c r="A142" s="59">
        <v>631</v>
      </c>
      <c r="B142" s="456" t="s">
        <v>445</v>
      </c>
      <c r="C142" s="459">
        <f t="shared" si="194"/>
        <v>731</v>
      </c>
      <c r="D142" s="460">
        <f t="shared" si="214"/>
        <v>12.881057268722468</v>
      </c>
      <c r="E142" s="461">
        <f t="shared" si="195"/>
        <v>2123</v>
      </c>
      <c r="F142" s="460">
        <f t="shared" si="215"/>
        <v>37.409691629955951</v>
      </c>
      <c r="G142" s="461">
        <f t="shared" si="196"/>
        <v>2704</v>
      </c>
      <c r="H142" s="460">
        <f t="shared" si="212"/>
        <v>47.647577092511014</v>
      </c>
      <c r="I142" s="461">
        <f t="shared" si="197"/>
        <v>117</v>
      </c>
      <c r="J142" s="462">
        <f t="shared" si="213"/>
        <v>2.0616740088105727</v>
      </c>
      <c r="K142" s="465">
        <f t="shared" si="198"/>
        <v>2564</v>
      </c>
      <c r="L142" s="466">
        <f>(K142/(K142+M142))*100</f>
        <v>45.180616740088105</v>
      </c>
      <c r="M142" s="467">
        <f t="shared" si="199"/>
        <v>3111</v>
      </c>
      <c r="N142" s="468">
        <f>M142/(K142+M142)*100</f>
        <v>54.819383259911888</v>
      </c>
      <c r="O142" s="465">
        <f t="shared" si="200"/>
        <v>25572</v>
      </c>
      <c r="P142" s="466">
        <f t="shared" si="216"/>
        <v>46.682122711257961</v>
      </c>
      <c r="Q142" s="467">
        <f t="shared" si="201"/>
        <v>29207</v>
      </c>
      <c r="R142" s="470">
        <f t="shared" si="217"/>
        <v>53.317877288742032</v>
      </c>
      <c r="S142" s="465">
        <f t="shared" si="202"/>
        <v>5516</v>
      </c>
      <c r="T142" s="460">
        <f t="shared" si="218"/>
        <v>97.198237885462561</v>
      </c>
      <c r="U142" s="467">
        <f t="shared" si="203"/>
        <v>159</v>
      </c>
      <c r="V142" s="470">
        <f t="shared" si="219"/>
        <v>2.8017621145374449</v>
      </c>
      <c r="W142" s="463">
        <f t="shared" si="204"/>
        <v>54572</v>
      </c>
      <c r="X142" s="167">
        <f t="shared" si="205"/>
        <v>99.622117964913556</v>
      </c>
      <c r="Y142" s="463">
        <f t="shared" si="206"/>
        <v>207</v>
      </c>
      <c r="Z142" s="469">
        <f t="shared" si="207"/>
        <v>0.37788203508643825</v>
      </c>
      <c r="AA142" s="465">
        <f t="shared" si="208"/>
        <v>32642</v>
      </c>
      <c r="AB142" s="460">
        <f t="shared" si="220"/>
        <v>59.588528450683654</v>
      </c>
      <c r="AC142" s="467">
        <f t="shared" si="209"/>
        <v>21837</v>
      </c>
      <c r="AD142" s="466">
        <f t="shared" si="221"/>
        <v>39.863816426002664</v>
      </c>
      <c r="AE142" s="467">
        <f t="shared" si="210"/>
        <v>300</v>
      </c>
      <c r="AF142" s="470">
        <f t="shared" si="222"/>
        <v>0.5476551233136786</v>
      </c>
      <c r="AG142" s="472">
        <f t="shared" si="211"/>
        <v>5675</v>
      </c>
      <c r="AH142" s="472">
        <f>O142+Q142</f>
        <v>54779</v>
      </c>
      <c r="AK142" s="143"/>
      <c r="AL142" s="143"/>
      <c r="AM142" s="144"/>
      <c r="AP142" s="138"/>
      <c r="AQ142" s="138"/>
      <c r="AR142" s="138"/>
    </row>
    <row r="143" spans="1:58" s="138" customFormat="1" ht="15">
      <c r="A143" s="18"/>
      <c r="AK143" s="143"/>
      <c r="AL143" s="143"/>
      <c r="AM143" s="144"/>
      <c r="AP143" s="134"/>
      <c r="AQ143" s="134"/>
      <c r="AR143" s="134"/>
    </row>
    <row r="144" spans="1:58" s="134" customFormat="1" ht="15">
      <c r="A144" s="18"/>
      <c r="B144" s="137"/>
      <c r="C144" s="136"/>
      <c r="D144" s="136"/>
      <c r="E144" s="136"/>
      <c r="F144" s="136"/>
      <c r="G144" s="136"/>
      <c r="H144" s="136"/>
      <c r="I144" s="136"/>
      <c r="J144" s="136"/>
      <c r="K144" s="639" t="s">
        <v>851</v>
      </c>
      <c r="L144" s="797" t="str">
        <f>'1.COBERTURA  DANE'!B141</f>
        <v>SISPRO-BODEGA DE DATOS JUNIO 2018</v>
      </c>
      <c r="M144" s="797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K144" s="143"/>
      <c r="AL144" s="143"/>
      <c r="AM144" s="144"/>
    </row>
    <row r="145" spans="1:39" s="134" customFormat="1" ht="15">
      <c r="A145" s="18"/>
      <c r="B145" s="136"/>
      <c r="C145" s="136"/>
      <c r="D145" s="136"/>
      <c r="E145" s="136"/>
      <c r="F145" s="136"/>
      <c r="G145" s="136"/>
      <c r="H145" s="136"/>
      <c r="I145" s="136"/>
      <c r="J145" s="136"/>
      <c r="K145" s="641"/>
      <c r="L145" s="797" t="s">
        <v>1045</v>
      </c>
      <c r="M145" s="797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K145" s="143"/>
      <c r="AL145" s="143"/>
      <c r="AM145" s="144"/>
    </row>
    <row r="146" spans="1:39" s="134" customFormat="1" ht="15">
      <c r="A146" s="18"/>
      <c r="B146" s="136"/>
      <c r="C146" s="136"/>
      <c r="D146" s="136"/>
      <c r="E146" s="136"/>
      <c r="F146" s="136"/>
      <c r="G146" s="136"/>
      <c r="H146" s="136"/>
      <c r="I146" s="136"/>
      <c r="J146" s="136"/>
      <c r="K146" s="642" t="s">
        <v>1024</v>
      </c>
      <c r="L146" s="798" t="s">
        <v>1023</v>
      </c>
      <c r="M146" s="798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K146" s="143"/>
      <c r="AL146" s="143"/>
      <c r="AM146" s="144"/>
    </row>
    <row r="147" spans="1:39" s="134" customFormat="1" ht="15">
      <c r="A147" s="18"/>
      <c r="B147" s="137"/>
      <c r="C147" s="136"/>
      <c r="D147" s="136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K147" s="143"/>
      <c r="AL147" s="143"/>
      <c r="AM147" s="144"/>
    </row>
    <row r="148" spans="1:39" s="134" customFormat="1" ht="15">
      <c r="A148" s="18"/>
      <c r="B148" s="135"/>
      <c r="AK148" s="143"/>
      <c r="AL148" s="143"/>
      <c r="AM148" s="144"/>
    </row>
    <row r="149" spans="1:39" s="134" customFormat="1" ht="15">
      <c r="A149" s="18"/>
      <c r="AK149" s="143"/>
      <c r="AL149" s="143"/>
      <c r="AM149" s="144"/>
    </row>
    <row r="150" spans="1:39" s="134" customFormat="1" ht="15">
      <c r="A150" s="18"/>
      <c r="AK150" s="143"/>
      <c r="AL150" s="143"/>
      <c r="AM150" s="144"/>
    </row>
    <row r="151" spans="1:39" s="134" customFormat="1" ht="15">
      <c r="A151" s="18"/>
      <c r="AK151" s="143"/>
      <c r="AL151" s="143"/>
      <c r="AM151" s="144"/>
    </row>
    <row r="152" spans="1:39" s="134" customFormat="1" ht="15">
      <c r="A152" s="18"/>
      <c r="AK152" s="143"/>
      <c r="AL152" s="143"/>
      <c r="AM152" s="144"/>
    </row>
    <row r="153" spans="1:39" s="134" customFormat="1" ht="15">
      <c r="A153" s="18"/>
      <c r="AK153" s="143"/>
      <c r="AL153" s="143"/>
      <c r="AM153" s="144"/>
    </row>
    <row r="154" spans="1:39" s="134" customFormat="1" ht="15">
      <c r="A154" s="18"/>
      <c r="AK154" s="143"/>
      <c r="AL154" s="143"/>
      <c r="AM154" s="144"/>
    </row>
    <row r="155" spans="1:39" s="134" customFormat="1" ht="15">
      <c r="A155" s="18"/>
      <c r="AK155" s="143"/>
      <c r="AL155" s="143"/>
      <c r="AM155" s="144"/>
    </row>
    <row r="156" spans="1:39" s="134" customFormat="1" ht="15">
      <c r="A156" s="18"/>
      <c r="AK156" s="143"/>
      <c r="AL156" s="143"/>
      <c r="AM156" s="144"/>
    </row>
    <row r="157" spans="1:39" s="134" customFormat="1" ht="15">
      <c r="A157" s="18"/>
      <c r="AK157" s="143"/>
      <c r="AL157" s="143"/>
      <c r="AM157" s="144"/>
    </row>
    <row r="158" spans="1:39" s="134" customFormat="1" ht="15">
      <c r="A158" s="18"/>
      <c r="AK158" s="143"/>
      <c r="AL158" s="143"/>
      <c r="AM158" s="144"/>
    </row>
    <row r="159" spans="1:39" s="134" customFormat="1" ht="15">
      <c r="A159" s="18"/>
      <c r="AK159" s="143"/>
      <c r="AL159" s="143"/>
      <c r="AM159" s="144"/>
    </row>
    <row r="160" spans="1:39" s="134" customFormat="1" ht="15">
      <c r="A160" s="18"/>
      <c r="AK160" s="143"/>
      <c r="AL160" s="143"/>
      <c r="AM160" s="144"/>
    </row>
    <row r="161" spans="1:39" s="134" customFormat="1" ht="15">
      <c r="A161" s="18"/>
      <c r="AK161" s="143"/>
      <c r="AL161" s="143"/>
      <c r="AM161" s="144"/>
    </row>
    <row r="162" spans="1:39" s="134" customFormat="1" ht="15">
      <c r="A162" s="18"/>
      <c r="AK162" s="143"/>
      <c r="AL162" s="143"/>
      <c r="AM162" s="144"/>
    </row>
    <row r="163" spans="1:39" s="134" customFormat="1" ht="15">
      <c r="A163" s="18"/>
      <c r="AK163" s="143"/>
      <c r="AL163" s="143"/>
      <c r="AM163" s="144"/>
    </row>
    <row r="164" spans="1:39" s="134" customFormat="1" ht="15">
      <c r="A164" s="18"/>
      <c r="AK164" s="143"/>
      <c r="AL164" s="143"/>
      <c r="AM164" s="144"/>
    </row>
    <row r="165" spans="1:39" s="134" customFormat="1" ht="15">
      <c r="A165" s="18"/>
      <c r="AK165" s="143"/>
      <c r="AL165" s="143"/>
      <c r="AM165" s="144"/>
    </row>
    <row r="166" spans="1:39" s="134" customFormat="1" ht="15">
      <c r="A166" s="18"/>
      <c r="AK166" s="143"/>
      <c r="AL166" s="143"/>
      <c r="AM166" s="144"/>
    </row>
    <row r="167" spans="1:39" s="134" customFormat="1" ht="15">
      <c r="A167" s="18"/>
      <c r="AK167" s="143"/>
      <c r="AL167" s="143"/>
      <c r="AM167" s="144"/>
    </row>
    <row r="168" spans="1:39" s="134" customFormat="1" ht="15">
      <c r="A168" s="18"/>
      <c r="AK168" s="143"/>
      <c r="AL168" s="143"/>
      <c r="AM168" s="144"/>
    </row>
    <row r="169" spans="1:39" s="134" customFormat="1" ht="15">
      <c r="A169" s="18"/>
      <c r="AK169" s="143"/>
      <c r="AL169" s="143"/>
      <c r="AM169" s="144"/>
    </row>
    <row r="170" spans="1:39" s="134" customFormat="1" ht="15">
      <c r="A170" s="18"/>
      <c r="AK170" s="143"/>
      <c r="AL170" s="143"/>
      <c r="AM170" s="144"/>
    </row>
    <row r="171" spans="1:39" s="134" customFormat="1" ht="15">
      <c r="A171" s="18"/>
      <c r="AK171" s="143"/>
      <c r="AL171" s="143"/>
      <c r="AM171" s="144"/>
    </row>
    <row r="172" spans="1:39" s="134" customFormat="1" ht="15">
      <c r="A172" s="18"/>
      <c r="AK172" s="143"/>
      <c r="AL172" s="143"/>
      <c r="AM172" s="144"/>
    </row>
    <row r="173" spans="1:39" s="134" customFormat="1" ht="15">
      <c r="A173" s="18"/>
      <c r="AK173" s="143"/>
      <c r="AL173" s="143"/>
      <c r="AM173" s="144"/>
    </row>
    <row r="174" spans="1:39" s="134" customFormat="1" ht="15">
      <c r="A174" s="18"/>
      <c r="AK174" s="143"/>
      <c r="AL174" s="143"/>
      <c r="AM174" s="144"/>
    </row>
    <row r="175" spans="1:39" s="134" customFormat="1" ht="15">
      <c r="A175" s="18"/>
      <c r="AK175" s="143"/>
      <c r="AL175" s="143"/>
      <c r="AM175" s="144"/>
    </row>
    <row r="176" spans="1:39" s="134" customFormat="1" ht="15">
      <c r="A176" s="18"/>
      <c r="AK176" s="143"/>
      <c r="AL176" s="143"/>
      <c r="AM176" s="144"/>
    </row>
    <row r="177" spans="1:39" s="134" customFormat="1" ht="15">
      <c r="A177" s="18"/>
      <c r="AK177" s="143"/>
      <c r="AL177" s="143"/>
      <c r="AM177" s="144"/>
    </row>
    <row r="178" spans="1:39" s="134" customFormat="1" ht="15">
      <c r="A178" s="18"/>
      <c r="AK178" s="143"/>
      <c r="AL178" s="143"/>
      <c r="AM178" s="144"/>
    </row>
    <row r="179" spans="1:39" s="134" customFormat="1" ht="15">
      <c r="A179" s="18"/>
      <c r="AK179" s="143"/>
      <c r="AL179" s="143"/>
      <c r="AM179" s="144"/>
    </row>
    <row r="180" spans="1:39" s="134" customFormat="1" ht="15">
      <c r="A180" s="18"/>
      <c r="AK180" s="143"/>
      <c r="AL180" s="143"/>
      <c r="AM180" s="144"/>
    </row>
    <row r="181" spans="1:39" s="134" customFormat="1" ht="15">
      <c r="A181" s="18"/>
      <c r="AK181" s="143"/>
      <c r="AL181" s="143"/>
      <c r="AM181" s="144"/>
    </row>
    <row r="182" spans="1:39" s="134" customFormat="1" ht="15">
      <c r="A182" s="18"/>
      <c r="AK182" s="143"/>
      <c r="AL182" s="143"/>
      <c r="AM182" s="144"/>
    </row>
    <row r="183" spans="1:39" s="134" customFormat="1" ht="15">
      <c r="A183" s="18"/>
      <c r="AK183" s="143"/>
      <c r="AL183" s="143"/>
      <c r="AM183" s="144"/>
    </row>
    <row r="184" spans="1:39" s="134" customFormat="1" ht="15">
      <c r="A184" s="18"/>
      <c r="AK184" s="143"/>
      <c r="AL184" s="143"/>
      <c r="AM184" s="144"/>
    </row>
    <row r="185" spans="1:39" s="134" customFormat="1" ht="15">
      <c r="A185" s="18"/>
      <c r="AK185" s="143"/>
      <c r="AL185" s="143"/>
      <c r="AM185" s="144"/>
    </row>
    <row r="186" spans="1:39" s="134" customFormat="1" ht="15">
      <c r="A186" s="18"/>
      <c r="AK186" s="143"/>
      <c r="AL186" s="143"/>
      <c r="AM186" s="144"/>
    </row>
    <row r="187" spans="1:39" s="134" customFormat="1" ht="15">
      <c r="A187" s="18"/>
      <c r="AK187" s="143"/>
      <c r="AL187" s="143"/>
      <c r="AM187" s="144"/>
    </row>
    <row r="188" spans="1:39" s="134" customFormat="1" ht="15">
      <c r="A188" s="18"/>
      <c r="AK188" s="143"/>
      <c r="AL188" s="143"/>
      <c r="AM188" s="144"/>
    </row>
    <row r="189" spans="1:39" s="134" customFormat="1" ht="15">
      <c r="A189" s="18"/>
      <c r="AK189" s="143"/>
      <c r="AL189" s="143"/>
      <c r="AM189" s="144"/>
    </row>
    <row r="190" spans="1:39" s="134" customFormat="1" ht="15">
      <c r="A190" s="18"/>
      <c r="AK190" s="143"/>
      <c r="AL190" s="143"/>
      <c r="AM190" s="144"/>
    </row>
    <row r="191" spans="1:39" s="134" customFormat="1" ht="15">
      <c r="A191" s="18"/>
      <c r="AK191" s="143"/>
      <c r="AL191" s="143"/>
      <c r="AM191" s="144"/>
    </row>
    <row r="192" spans="1:39" s="134" customFormat="1" ht="15">
      <c r="A192" s="18"/>
      <c r="AK192" s="143"/>
      <c r="AL192" s="143"/>
      <c r="AM192" s="144"/>
    </row>
    <row r="193" spans="1:44" s="134" customFormat="1" ht="15">
      <c r="A193" s="18"/>
      <c r="AK193" s="143"/>
      <c r="AL193" s="143"/>
      <c r="AM193" s="144"/>
    </row>
    <row r="194" spans="1:44" s="134" customFormat="1" ht="15">
      <c r="A194" s="18"/>
      <c r="AK194" s="143"/>
      <c r="AL194" s="143"/>
      <c r="AM194" s="144"/>
    </row>
    <row r="195" spans="1:44" s="134" customFormat="1" ht="15">
      <c r="A195" s="18"/>
      <c r="AK195" s="143"/>
      <c r="AL195" s="143"/>
      <c r="AM195" s="144"/>
    </row>
    <row r="196" spans="1:44" s="134" customFormat="1" ht="15">
      <c r="A196" s="18"/>
      <c r="AK196" s="143"/>
      <c r="AL196" s="143"/>
      <c r="AM196" s="144"/>
    </row>
    <row r="197" spans="1:44" s="134" customFormat="1" ht="15">
      <c r="A197" s="18"/>
      <c r="AK197" s="143"/>
      <c r="AL197" s="143"/>
      <c r="AM197" s="144"/>
    </row>
    <row r="198" spans="1:44" s="134" customFormat="1" ht="15">
      <c r="A198" s="18"/>
      <c r="AK198" s="143"/>
      <c r="AL198" s="143"/>
      <c r="AM198" s="144"/>
    </row>
    <row r="199" spans="1:44" s="134" customFormat="1" ht="15">
      <c r="A199" s="18"/>
      <c r="AK199" s="143"/>
      <c r="AL199" s="143"/>
      <c r="AM199" s="144"/>
    </row>
    <row r="200" spans="1:44" s="134" customFormat="1" ht="15">
      <c r="A200" s="18"/>
      <c r="AK200" s="143"/>
      <c r="AL200" s="143"/>
      <c r="AM200" s="144"/>
    </row>
    <row r="201" spans="1:44" s="134" customFormat="1" ht="15">
      <c r="A201" s="18"/>
      <c r="AK201" s="143"/>
      <c r="AL201" s="143"/>
      <c r="AM201" s="144"/>
    </row>
    <row r="202" spans="1:44" s="134" customFormat="1" ht="15">
      <c r="A202" s="18"/>
      <c r="AK202" s="143"/>
      <c r="AL202" s="143"/>
      <c r="AM202" s="144"/>
    </row>
    <row r="203" spans="1:44" s="134" customFormat="1" ht="15">
      <c r="A203" s="18"/>
      <c r="AK203" s="143"/>
      <c r="AL203" s="143"/>
      <c r="AM203" s="144"/>
    </row>
    <row r="204" spans="1:44" s="134" customFormat="1" ht="15">
      <c r="A204" s="18"/>
      <c r="AK204" s="143"/>
      <c r="AL204" s="143"/>
      <c r="AM204" s="144"/>
    </row>
    <row r="205" spans="1:44" s="134" customFormat="1" ht="15">
      <c r="A205" s="18"/>
      <c r="AK205" s="143"/>
      <c r="AL205" s="143"/>
      <c r="AM205" s="144"/>
      <c r="AP205" s="133"/>
      <c r="AQ205" s="133"/>
      <c r="AR205" s="133"/>
    </row>
    <row r="206" spans="1:44" ht="15">
      <c r="AK206" s="143"/>
      <c r="AL206" s="143"/>
      <c r="AM206" s="144"/>
    </row>
    <row r="207" spans="1:44" ht="15">
      <c r="AK207" s="143"/>
      <c r="AL207" s="143"/>
      <c r="AM207" s="144"/>
    </row>
    <row r="208" spans="1:44" ht="15">
      <c r="AK208" s="143"/>
      <c r="AL208" s="143"/>
      <c r="AM208" s="144"/>
    </row>
    <row r="209" spans="37:39" ht="15">
      <c r="AK209" s="143"/>
      <c r="AL209" s="143"/>
      <c r="AM209" s="144"/>
    </row>
    <row r="210" spans="37:39" ht="15">
      <c r="AK210" s="143"/>
      <c r="AL210" s="143"/>
      <c r="AM210" s="144"/>
    </row>
    <row r="211" spans="37:39" ht="15">
      <c r="AK211" s="143"/>
      <c r="AL211" s="143"/>
      <c r="AM211" s="144"/>
    </row>
    <row r="212" spans="37:39" ht="15">
      <c r="AK212" s="143"/>
      <c r="AL212" s="143"/>
      <c r="AM212" s="144"/>
    </row>
    <row r="213" spans="37:39" ht="15">
      <c r="AK213" s="143"/>
      <c r="AL213" s="143"/>
      <c r="AM213" s="144"/>
    </row>
    <row r="214" spans="37:39" ht="15">
      <c r="AK214" s="143"/>
      <c r="AL214" s="143"/>
      <c r="AM214" s="144"/>
    </row>
    <row r="215" spans="37:39" ht="15">
      <c r="AK215" s="143"/>
      <c r="AL215" s="143"/>
      <c r="AM215" s="144"/>
    </row>
    <row r="216" spans="37:39" ht="15">
      <c r="AK216" s="143"/>
      <c r="AL216" s="143"/>
      <c r="AM216" s="144"/>
    </row>
    <row r="217" spans="37:39" ht="15">
      <c r="AK217" s="143"/>
      <c r="AL217" s="143"/>
      <c r="AM217" s="144"/>
    </row>
    <row r="218" spans="37:39" ht="15">
      <c r="AK218" s="143"/>
      <c r="AL218" s="143"/>
      <c r="AM218" s="144"/>
    </row>
    <row r="219" spans="37:39" ht="15">
      <c r="AK219" s="143"/>
      <c r="AL219" s="143"/>
      <c r="AM219" s="144"/>
    </row>
    <row r="220" spans="37:39" ht="15">
      <c r="AK220" s="143"/>
      <c r="AL220" s="143"/>
      <c r="AM220" s="144"/>
    </row>
    <row r="221" spans="37:39" ht="15">
      <c r="AK221" s="143"/>
      <c r="AL221" s="143"/>
      <c r="AM221" s="144"/>
    </row>
    <row r="222" spans="37:39" ht="15">
      <c r="AK222" s="143"/>
      <c r="AL222" s="143"/>
      <c r="AM222" s="144"/>
    </row>
    <row r="223" spans="37:39" ht="15">
      <c r="AK223" s="143"/>
      <c r="AL223" s="143"/>
      <c r="AM223" s="144"/>
    </row>
    <row r="224" spans="37:39" ht="15">
      <c r="AK224" s="143"/>
      <c r="AL224" s="143"/>
      <c r="AM224" s="144"/>
    </row>
    <row r="225" spans="37:39" ht="15">
      <c r="AK225" s="143"/>
      <c r="AL225" s="143"/>
      <c r="AM225" s="144"/>
    </row>
    <row r="226" spans="37:39" ht="15">
      <c r="AK226" s="143"/>
      <c r="AL226" s="143"/>
      <c r="AM226" s="144"/>
    </row>
    <row r="227" spans="37:39" ht="15">
      <c r="AK227" s="143"/>
      <c r="AL227" s="143"/>
      <c r="AM227" s="144"/>
    </row>
    <row r="228" spans="37:39" ht="15">
      <c r="AK228" s="143"/>
      <c r="AL228" s="143"/>
      <c r="AM228" s="144"/>
    </row>
    <row r="229" spans="37:39" ht="15">
      <c r="AK229" s="143"/>
      <c r="AL229" s="143"/>
      <c r="AM229" s="144"/>
    </row>
    <row r="230" spans="37:39" ht="15">
      <c r="AK230" s="143"/>
      <c r="AL230" s="143"/>
      <c r="AM230" s="144"/>
    </row>
    <row r="231" spans="37:39" ht="15">
      <c r="AK231" s="143"/>
      <c r="AL231" s="143"/>
      <c r="AM231" s="144"/>
    </row>
    <row r="232" spans="37:39" ht="15">
      <c r="AK232" s="143"/>
      <c r="AL232" s="143"/>
      <c r="AM232" s="144"/>
    </row>
    <row r="233" spans="37:39" ht="15">
      <c r="AK233" s="143"/>
      <c r="AL233" s="143"/>
      <c r="AM233" s="144"/>
    </row>
    <row r="234" spans="37:39" ht="15">
      <c r="AK234" s="143"/>
      <c r="AL234" s="143"/>
      <c r="AM234" s="144"/>
    </row>
    <row r="235" spans="37:39" ht="15">
      <c r="AK235" s="143"/>
      <c r="AL235" s="143"/>
      <c r="AM235" s="144"/>
    </row>
    <row r="236" spans="37:39" ht="15">
      <c r="AK236" s="143"/>
      <c r="AL236" s="143"/>
      <c r="AM236" s="144"/>
    </row>
    <row r="237" spans="37:39" ht="15">
      <c r="AK237" s="143"/>
      <c r="AL237" s="143"/>
      <c r="AM237" s="144"/>
    </row>
    <row r="238" spans="37:39" ht="15">
      <c r="AK238" s="143"/>
      <c r="AL238" s="143"/>
      <c r="AM238" s="144"/>
    </row>
    <row r="239" spans="37:39" ht="15">
      <c r="AK239" s="143"/>
      <c r="AL239" s="143"/>
      <c r="AM239" s="144"/>
    </row>
    <row r="240" spans="37:39" ht="15">
      <c r="AK240" s="143"/>
      <c r="AL240" s="143"/>
      <c r="AM240" s="144"/>
    </row>
    <row r="241" spans="37:39" ht="15">
      <c r="AK241" s="143"/>
      <c r="AL241" s="143"/>
      <c r="AM241" s="144"/>
    </row>
    <row r="242" spans="37:39" ht="15">
      <c r="AK242" s="143"/>
      <c r="AL242" s="143"/>
      <c r="AM242" s="144"/>
    </row>
    <row r="243" spans="37:39" ht="15">
      <c r="AK243" s="143"/>
      <c r="AL243" s="143"/>
      <c r="AM243" s="144"/>
    </row>
    <row r="244" spans="37:39" ht="15">
      <c r="AK244" s="143"/>
      <c r="AL244" s="143"/>
      <c r="AM244" s="144"/>
    </row>
    <row r="245" spans="37:39" ht="15">
      <c r="AK245" s="143"/>
      <c r="AL245" s="143"/>
      <c r="AM245" s="144"/>
    </row>
    <row r="246" spans="37:39" ht="15">
      <c r="AK246" s="143"/>
      <c r="AL246" s="143"/>
      <c r="AM246" s="144"/>
    </row>
    <row r="247" spans="37:39" ht="15">
      <c r="AK247" s="143"/>
      <c r="AL247" s="143"/>
      <c r="AM247" s="144"/>
    </row>
    <row r="248" spans="37:39" ht="15">
      <c r="AK248" s="143"/>
      <c r="AL248" s="143"/>
      <c r="AM248" s="144"/>
    </row>
    <row r="249" spans="37:39" ht="15">
      <c r="AK249" s="143"/>
      <c r="AL249" s="143"/>
      <c r="AM249" s="144"/>
    </row>
    <row r="250" spans="37:39" ht="15">
      <c r="AK250" s="143"/>
      <c r="AL250" s="143"/>
      <c r="AM250" s="144"/>
    </row>
    <row r="251" spans="37:39" ht="15">
      <c r="AK251" s="143"/>
      <c r="AL251" s="143"/>
      <c r="AM251" s="144"/>
    </row>
    <row r="252" spans="37:39" ht="15">
      <c r="AK252" s="143"/>
      <c r="AL252" s="143"/>
      <c r="AM252" s="144"/>
    </row>
    <row r="253" spans="37:39" ht="15">
      <c r="AK253" s="143"/>
      <c r="AL253" s="143"/>
      <c r="AM253" s="144"/>
    </row>
    <row r="254" spans="37:39" ht="15">
      <c r="AK254" s="143"/>
      <c r="AL254" s="143"/>
      <c r="AM254" s="144"/>
    </row>
    <row r="255" spans="37:39" ht="15">
      <c r="AK255" s="143"/>
      <c r="AL255" s="143"/>
      <c r="AM255" s="144"/>
    </row>
    <row r="256" spans="37:39" ht="15">
      <c r="AK256" s="143"/>
      <c r="AL256" s="143"/>
      <c r="AM256" s="144"/>
    </row>
    <row r="257" spans="37:39" ht="15">
      <c r="AK257" s="143"/>
      <c r="AL257" s="143"/>
      <c r="AM257" s="144"/>
    </row>
    <row r="258" spans="37:39" ht="15">
      <c r="AK258" s="143"/>
      <c r="AL258" s="143"/>
      <c r="AM258" s="144"/>
    </row>
    <row r="259" spans="37:39" ht="15">
      <c r="AK259" s="143"/>
      <c r="AL259" s="143"/>
      <c r="AM259" s="144"/>
    </row>
    <row r="260" spans="37:39" ht="15">
      <c r="AK260" s="143"/>
      <c r="AL260" s="143"/>
      <c r="AM260" s="144"/>
    </row>
    <row r="261" spans="37:39" ht="15">
      <c r="AK261" s="143"/>
      <c r="AL261" s="143"/>
      <c r="AM261" s="144"/>
    </row>
    <row r="262" spans="37:39" ht="15">
      <c r="AK262" s="143"/>
      <c r="AL262" s="143"/>
      <c r="AM262" s="144"/>
    </row>
    <row r="263" spans="37:39" ht="15">
      <c r="AK263" s="143"/>
      <c r="AL263" s="143"/>
      <c r="AM263" s="144"/>
    </row>
    <row r="264" spans="37:39" ht="15">
      <c r="AK264" s="143"/>
      <c r="AL264" s="143"/>
      <c r="AM264" s="144"/>
    </row>
    <row r="265" spans="37:39" ht="15">
      <c r="AK265" s="143"/>
      <c r="AL265" s="143"/>
      <c r="AM265" s="144"/>
    </row>
    <row r="266" spans="37:39" ht="15">
      <c r="AK266" s="143"/>
      <c r="AL266" s="143"/>
      <c r="AM266" s="144"/>
    </row>
    <row r="267" spans="37:39" ht="15">
      <c r="AK267" s="143"/>
      <c r="AL267" s="143"/>
      <c r="AM267" s="144"/>
    </row>
    <row r="268" spans="37:39" ht="15">
      <c r="AK268" s="143"/>
      <c r="AL268" s="143"/>
      <c r="AM268" s="144"/>
    </row>
    <row r="269" spans="37:39" ht="15">
      <c r="AK269" s="143"/>
      <c r="AL269" s="143"/>
      <c r="AM269" s="144"/>
    </row>
    <row r="270" spans="37:39" ht="15">
      <c r="AK270" s="143"/>
      <c r="AL270" s="143"/>
      <c r="AM270" s="144"/>
    </row>
    <row r="271" spans="37:39" ht="15">
      <c r="AK271" s="143"/>
      <c r="AL271" s="143"/>
      <c r="AM271" s="144"/>
    </row>
    <row r="272" spans="37:39" ht="15">
      <c r="AK272" s="143"/>
      <c r="AL272" s="143"/>
      <c r="AM272" s="144"/>
    </row>
    <row r="273" spans="37:39" ht="15">
      <c r="AK273" s="143"/>
      <c r="AL273" s="143"/>
      <c r="AM273" s="144"/>
    </row>
    <row r="274" spans="37:39" ht="15">
      <c r="AK274" s="143"/>
      <c r="AL274" s="143"/>
      <c r="AM274" s="144"/>
    </row>
    <row r="275" spans="37:39" ht="15">
      <c r="AK275" s="143"/>
      <c r="AL275" s="143"/>
      <c r="AM275" s="144"/>
    </row>
    <row r="276" spans="37:39" ht="15">
      <c r="AK276" s="143"/>
      <c r="AL276" s="143"/>
      <c r="AM276" s="144"/>
    </row>
    <row r="277" spans="37:39" ht="15">
      <c r="AK277" s="143"/>
      <c r="AL277" s="143"/>
      <c r="AM277" s="144"/>
    </row>
    <row r="278" spans="37:39" ht="15">
      <c r="AK278" s="143"/>
      <c r="AL278" s="143"/>
      <c r="AM278" s="144"/>
    </row>
    <row r="279" spans="37:39" ht="15">
      <c r="AK279" s="143"/>
      <c r="AL279" s="143"/>
      <c r="AM279" s="144"/>
    </row>
    <row r="280" spans="37:39" ht="15">
      <c r="AK280" s="143"/>
      <c r="AL280" s="143"/>
      <c r="AM280" s="144"/>
    </row>
    <row r="281" spans="37:39" ht="15">
      <c r="AK281" s="143"/>
      <c r="AL281" s="143"/>
      <c r="AM281" s="144"/>
    </row>
    <row r="282" spans="37:39" ht="15">
      <c r="AK282" s="143"/>
      <c r="AL282" s="143"/>
      <c r="AM282" s="144"/>
    </row>
    <row r="283" spans="37:39" ht="15">
      <c r="AK283" s="143"/>
      <c r="AL283" s="143"/>
      <c r="AM283" s="144"/>
    </row>
    <row r="284" spans="37:39" ht="15">
      <c r="AK284" s="143"/>
      <c r="AL284" s="143"/>
      <c r="AM284" s="144"/>
    </row>
    <row r="285" spans="37:39" ht="15">
      <c r="AK285" s="143"/>
      <c r="AL285" s="143"/>
      <c r="AM285" s="144"/>
    </row>
    <row r="286" spans="37:39" ht="15">
      <c r="AK286" s="143"/>
      <c r="AL286" s="143"/>
      <c r="AM286" s="144"/>
    </row>
    <row r="287" spans="37:39" ht="15">
      <c r="AK287" s="143"/>
      <c r="AL287" s="143"/>
      <c r="AM287" s="144"/>
    </row>
    <row r="288" spans="37:39" ht="15">
      <c r="AK288" s="143"/>
      <c r="AL288" s="143"/>
      <c r="AM288" s="144"/>
    </row>
    <row r="289" spans="37:39" ht="15">
      <c r="AK289" s="143"/>
      <c r="AL289" s="143"/>
      <c r="AM289" s="144"/>
    </row>
    <row r="290" spans="37:39" ht="15">
      <c r="AK290" s="143"/>
      <c r="AL290" s="143"/>
      <c r="AM290" s="144"/>
    </row>
    <row r="291" spans="37:39" ht="15">
      <c r="AK291" s="143"/>
      <c r="AL291" s="143"/>
      <c r="AM291" s="144"/>
    </row>
    <row r="292" spans="37:39" ht="15">
      <c r="AK292" s="143"/>
      <c r="AL292" s="143"/>
      <c r="AM292" s="144"/>
    </row>
    <row r="293" spans="37:39" ht="15">
      <c r="AK293" s="143"/>
      <c r="AL293" s="143"/>
      <c r="AM293" s="144"/>
    </row>
    <row r="294" spans="37:39" ht="15">
      <c r="AK294" s="143"/>
      <c r="AL294" s="143"/>
      <c r="AM294" s="144"/>
    </row>
    <row r="295" spans="37:39" ht="15">
      <c r="AK295" s="143"/>
      <c r="AL295" s="143"/>
      <c r="AM295" s="144"/>
    </row>
    <row r="296" spans="37:39" ht="15">
      <c r="AK296" s="143"/>
      <c r="AL296" s="143"/>
      <c r="AM296" s="144"/>
    </row>
    <row r="297" spans="37:39" ht="15">
      <c r="AK297" s="143"/>
      <c r="AL297" s="143"/>
      <c r="AM297" s="144"/>
    </row>
    <row r="298" spans="37:39" ht="15">
      <c r="AK298" s="143"/>
      <c r="AL298" s="143"/>
      <c r="AM298" s="144"/>
    </row>
    <row r="299" spans="37:39" ht="15">
      <c r="AK299" s="143"/>
      <c r="AL299" s="143"/>
      <c r="AM299" s="144"/>
    </row>
    <row r="300" spans="37:39" ht="15">
      <c r="AK300" s="143"/>
      <c r="AL300" s="143"/>
      <c r="AM300" s="144"/>
    </row>
    <row r="301" spans="37:39" ht="15">
      <c r="AK301" s="143"/>
      <c r="AL301" s="143"/>
      <c r="AM301" s="144"/>
    </row>
    <row r="302" spans="37:39" ht="15">
      <c r="AK302" s="143"/>
      <c r="AL302" s="143"/>
      <c r="AM302" s="144"/>
    </row>
    <row r="303" spans="37:39" ht="15">
      <c r="AK303" s="143"/>
      <c r="AL303" s="143"/>
      <c r="AM303" s="144"/>
    </row>
    <row r="304" spans="37:39" ht="15">
      <c r="AK304" s="143"/>
      <c r="AL304" s="143"/>
      <c r="AM304" s="144"/>
    </row>
    <row r="305" spans="37:39" ht="15">
      <c r="AK305" s="143"/>
      <c r="AL305" s="143"/>
      <c r="AM305" s="144"/>
    </row>
    <row r="306" spans="37:39" ht="15">
      <c r="AK306" s="143"/>
      <c r="AL306" s="143"/>
      <c r="AM306" s="144"/>
    </row>
    <row r="307" spans="37:39" ht="15">
      <c r="AK307" s="143"/>
      <c r="AL307" s="143"/>
      <c r="AM307" s="144"/>
    </row>
    <row r="308" spans="37:39" ht="15">
      <c r="AK308" s="143"/>
      <c r="AL308" s="143"/>
      <c r="AM308" s="144"/>
    </row>
    <row r="309" spans="37:39" ht="15">
      <c r="AK309" s="143"/>
      <c r="AL309" s="143"/>
      <c r="AM309" s="144"/>
    </row>
    <row r="310" spans="37:39" ht="15">
      <c r="AK310" s="143"/>
      <c r="AL310" s="143"/>
      <c r="AM310" s="144"/>
    </row>
    <row r="311" spans="37:39" ht="15">
      <c r="AK311" s="143"/>
      <c r="AL311" s="143"/>
      <c r="AM311" s="144"/>
    </row>
    <row r="312" spans="37:39" ht="15">
      <c r="AK312" s="143"/>
      <c r="AL312" s="143"/>
      <c r="AM312" s="144"/>
    </row>
    <row r="313" spans="37:39" ht="15">
      <c r="AK313" s="143"/>
      <c r="AL313" s="143"/>
      <c r="AM313" s="144"/>
    </row>
    <row r="314" spans="37:39" ht="15">
      <c r="AK314" s="143"/>
      <c r="AL314" s="143"/>
      <c r="AM314" s="144"/>
    </row>
    <row r="315" spans="37:39" ht="15">
      <c r="AK315" s="143"/>
      <c r="AL315" s="143"/>
      <c r="AM315" s="144"/>
    </row>
    <row r="316" spans="37:39" ht="15">
      <c r="AK316" s="143"/>
      <c r="AL316" s="143"/>
      <c r="AM316" s="144"/>
    </row>
    <row r="317" spans="37:39" ht="15">
      <c r="AK317" s="143"/>
      <c r="AL317" s="143"/>
      <c r="AM317" s="144"/>
    </row>
    <row r="318" spans="37:39" ht="15">
      <c r="AK318" s="143"/>
      <c r="AL318" s="143"/>
      <c r="AM318" s="144"/>
    </row>
    <row r="319" spans="37:39" ht="15">
      <c r="AK319" s="143"/>
      <c r="AL319" s="143"/>
      <c r="AM319" s="144"/>
    </row>
    <row r="320" spans="37:39" ht="15">
      <c r="AK320" s="143"/>
      <c r="AL320" s="143"/>
      <c r="AM320" s="144"/>
    </row>
    <row r="321" spans="37:39" ht="15">
      <c r="AK321" s="143"/>
      <c r="AL321" s="143"/>
      <c r="AM321" s="144"/>
    </row>
    <row r="322" spans="37:39" ht="15">
      <c r="AK322" s="143"/>
      <c r="AL322" s="143"/>
      <c r="AM322" s="144"/>
    </row>
    <row r="323" spans="37:39" ht="15">
      <c r="AK323" s="143"/>
      <c r="AL323" s="143"/>
      <c r="AM323" s="144"/>
    </row>
    <row r="324" spans="37:39" ht="15">
      <c r="AK324" s="143"/>
      <c r="AL324" s="143"/>
      <c r="AM324" s="144"/>
    </row>
    <row r="325" spans="37:39" ht="15">
      <c r="AK325" s="143"/>
      <c r="AL325" s="143"/>
      <c r="AM325" s="144"/>
    </row>
    <row r="326" spans="37:39" ht="15">
      <c r="AK326" s="143"/>
      <c r="AL326" s="143"/>
      <c r="AM326" s="144"/>
    </row>
    <row r="327" spans="37:39" ht="15">
      <c r="AK327" s="143"/>
      <c r="AL327" s="143"/>
      <c r="AM327" s="144"/>
    </row>
    <row r="328" spans="37:39" ht="15">
      <c r="AK328" s="143"/>
      <c r="AL328" s="143"/>
      <c r="AM328" s="144"/>
    </row>
    <row r="329" spans="37:39" ht="15">
      <c r="AK329" s="143"/>
      <c r="AL329" s="143"/>
      <c r="AM329" s="144"/>
    </row>
    <row r="330" spans="37:39" ht="15">
      <c r="AK330" s="143"/>
      <c r="AL330" s="143"/>
      <c r="AM330" s="144"/>
    </row>
    <row r="331" spans="37:39" ht="15">
      <c r="AK331" s="143"/>
      <c r="AL331" s="143"/>
      <c r="AM331" s="144"/>
    </row>
    <row r="332" spans="37:39" ht="15">
      <c r="AK332" s="143"/>
      <c r="AL332" s="143"/>
      <c r="AM332" s="144"/>
    </row>
    <row r="333" spans="37:39" ht="15">
      <c r="AK333" s="143"/>
      <c r="AL333" s="143"/>
      <c r="AM333" s="144"/>
    </row>
    <row r="334" spans="37:39" ht="15">
      <c r="AK334" s="143"/>
      <c r="AL334" s="143"/>
      <c r="AM334" s="144"/>
    </row>
    <row r="335" spans="37:39" ht="15">
      <c r="AK335" s="143"/>
      <c r="AL335" s="143"/>
      <c r="AM335" s="144"/>
    </row>
    <row r="336" spans="37:39" ht="15">
      <c r="AK336" s="143"/>
      <c r="AL336" s="143"/>
      <c r="AM336" s="144"/>
    </row>
    <row r="337" spans="37:39" ht="15">
      <c r="AK337" s="143"/>
      <c r="AL337" s="143"/>
      <c r="AM337" s="144"/>
    </row>
    <row r="338" spans="37:39" ht="15">
      <c r="AK338" s="143"/>
      <c r="AL338" s="143"/>
      <c r="AM338" s="144"/>
    </row>
    <row r="339" spans="37:39" ht="15">
      <c r="AK339" s="143"/>
      <c r="AL339" s="143"/>
      <c r="AM339" s="144"/>
    </row>
    <row r="340" spans="37:39" ht="15">
      <c r="AK340" s="143"/>
      <c r="AL340" s="143"/>
      <c r="AM340" s="144"/>
    </row>
    <row r="341" spans="37:39" ht="15">
      <c r="AK341" s="143"/>
      <c r="AL341" s="143"/>
      <c r="AM341" s="144"/>
    </row>
    <row r="342" spans="37:39" ht="15">
      <c r="AK342" s="143"/>
      <c r="AL342" s="143"/>
      <c r="AM342" s="144"/>
    </row>
    <row r="343" spans="37:39" ht="15">
      <c r="AK343" s="143"/>
      <c r="AL343" s="143"/>
      <c r="AM343" s="144"/>
    </row>
    <row r="344" spans="37:39" ht="15">
      <c r="AK344" s="143"/>
      <c r="AL344" s="143"/>
      <c r="AM344" s="144"/>
    </row>
    <row r="345" spans="37:39" ht="15">
      <c r="AK345" s="143"/>
      <c r="AL345" s="143"/>
      <c r="AM345" s="144"/>
    </row>
    <row r="346" spans="37:39" ht="15">
      <c r="AK346" s="143"/>
      <c r="AL346" s="143"/>
      <c r="AM346" s="144"/>
    </row>
    <row r="347" spans="37:39" ht="15">
      <c r="AK347" s="143"/>
      <c r="AL347" s="143"/>
      <c r="AM347" s="144"/>
    </row>
    <row r="348" spans="37:39" ht="15">
      <c r="AK348" s="143"/>
      <c r="AL348" s="143"/>
      <c r="AM348" s="144"/>
    </row>
    <row r="349" spans="37:39" ht="15">
      <c r="AK349" s="143"/>
      <c r="AL349" s="143"/>
      <c r="AM349" s="144"/>
    </row>
    <row r="350" spans="37:39" ht="15">
      <c r="AK350" s="143"/>
      <c r="AL350" s="143"/>
      <c r="AM350" s="144"/>
    </row>
    <row r="351" spans="37:39" ht="15">
      <c r="AK351" s="143"/>
      <c r="AL351" s="143"/>
      <c r="AM351" s="144"/>
    </row>
    <row r="352" spans="37:39" ht="15">
      <c r="AK352" s="143"/>
      <c r="AL352" s="143"/>
      <c r="AM352" s="144"/>
    </row>
    <row r="353" spans="37:39" ht="15">
      <c r="AK353" s="143"/>
      <c r="AL353" s="143"/>
      <c r="AM353" s="144"/>
    </row>
    <row r="354" spans="37:39" ht="15">
      <c r="AK354" s="143"/>
      <c r="AL354" s="143"/>
      <c r="AM354" s="144"/>
    </row>
    <row r="355" spans="37:39" ht="15">
      <c r="AK355" s="143"/>
      <c r="AL355" s="143"/>
      <c r="AM355" s="144"/>
    </row>
    <row r="356" spans="37:39" ht="15">
      <c r="AK356" s="143"/>
      <c r="AL356" s="143"/>
      <c r="AM356" s="144"/>
    </row>
    <row r="357" spans="37:39" ht="15">
      <c r="AK357" s="143"/>
      <c r="AL357" s="143"/>
      <c r="AM357" s="144"/>
    </row>
    <row r="358" spans="37:39" ht="15">
      <c r="AK358" s="143"/>
      <c r="AL358" s="143"/>
      <c r="AM358" s="144"/>
    </row>
    <row r="359" spans="37:39" ht="15">
      <c r="AK359" s="143"/>
      <c r="AL359" s="143"/>
      <c r="AM359" s="144"/>
    </row>
    <row r="360" spans="37:39" ht="15">
      <c r="AK360" s="143"/>
      <c r="AL360" s="143"/>
      <c r="AM360" s="144"/>
    </row>
    <row r="361" spans="37:39" ht="15">
      <c r="AK361" s="143"/>
      <c r="AL361" s="143"/>
      <c r="AM361" s="144"/>
    </row>
    <row r="362" spans="37:39" ht="15">
      <c r="AK362" s="143"/>
      <c r="AL362" s="143"/>
      <c r="AM362" s="144"/>
    </row>
    <row r="363" spans="37:39" ht="15">
      <c r="AK363" s="143"/>
      <c r="AL363" s="143"/>
      <c r="AM363" s="144"/>
    </row>
    <row r="364" spans="37:39" ht="15">
      <c r="AK364" s="143"/>
      <c r="AL364" s="143"/>
      <c r="AM364" s="144"/>
    </row>
    <row r="365" spans="37:39" ht="15">
      <c r="AK365" s="143"/>
      <c r="AL365" s="143"/>
      <c r="AM365" s="144"/>
    </row>
    <row r="366" spans="37:39" ht="15">
      <c r="AK366" s="143"/>
      <c r="AL366" s="143"/>
      <c r="AM366" s="144"/>
    </row>
    <row r="367" spans="37:39" ht="15">
      <c r="AK367" s="143"/>
      <c r="AL367" s="143"/>
      <c r="AM367" s="144"/>
    </row>
    <row r="368" spans="37:39" ht="15">
      <c r="AK368" s="143"/>
      <c r="AL368" s="143"/>
      <c r="AM368" s="144"/>
    </row>
    <row r="369" spans="37:39" ht="15">
      <c r="AK369" s="143"/>
      <c r="AL369" s="143"/>
      <c r="AM369" s="144"/>
    </row>
    <row r="370" spans="37:39" ht="15">
      <c r="AK370" s="143"/>
      <c r="AL370" s="143"/>
      <c r="AM370" s="144"/>
    </row>
    <row r="371" spans="37:39" ht="15">
      <c r="AK371" s="143"/>
      <c r="AL371" s="143"/>
      <c r="AM371" s="144"/>
    </row>
    <row r="372" spans="37:39" ht="15">
      <c r="AK372" s="143"/>
      <c r="AL372" s="143"/>
      <c r="AM372" s="144"/>
    </row>
    <row r="373" spans="37:39" ht="15">
      <c r="AK373" s="143"/>
      <c r="AL373" s="143"/>
      <c r="AM373" s="144"/>
    </row>
    <row r="374" spans="37:39" ht="15">
      <c r="AK374" s="143"/>
      <c r="AL374" s="143"/>
      <c r="AM374" s="144"/>
    </row>
    <row r="375" spans="37:39" ht="15">
      <c r="AK375" s="143"/>
      <c r="AL375" s="143"/>
      <c r="AM375" s="144"/>
    </row>
    <row r="376" spans="37:39" ht="15">
      <c r="AK376" s="143"/>
      <c r="AL376" s="143"/>
      <c r="AM376" s="144"/>
    </row>
    <row r="377" spans="37:39" ht="15">
      <c r="AK377" s="143"/>
      <c r="AL377" s="143"/>
      <c r="AM377" s="144"/>
    </row>
    <row r="378" spans="37:39" ht="15">
      <c r="AK378" s="143"/>
      <c r="AL378" s="143"/>
      <c r="AM378" s="144"/>
    </row>
    <row r="379" spans="37:39" ht="15">
      <c r="AK379" s="143"/>
      <c r="AL379" s="143"/>
      <c r="AM379" s="144"/>
    </row>
    <row r="380" spans="37:39" ht="15">
      <c r="AK380" s="143"/>
      <c r="AL380" s="143"/>
      <c r="AM380" s="144"/>
    </row>
    <row r="381" spans="37:39" ht="15">
      <c r="AK381" s="143"/>
      <c r="AL381" s="143"/>
      <c r="AM381" s="144"/>
    </row>
    <row r="382" spans="37:39" ht="15">
      <c r="AK382" s="143"/>
      <c r="AL382" s="143"/>
      <c r="AM382" s="144"/>
    </row>
    <row r="383" spans="37:39" ht="15">
      <c r="AK383" s="143"/>
      <c r="AL383" s="143"/>
      <c r="AM383" s="144"/>
    </row>
    <row r="384" spans="37:39" ht="15">
      <c r="AK384" s="143"/>
      <c r="AL384" s="143"/>
      <c r="AM384" s="144"/>
    </row>
    <row r="385" spans="37:39" ht="15">
      <c r="AK385" s="143"/>
      <c r="AL385" s="143"/>
      <c r="AM385" s="144"/>
    </row>
    <row r="386" spans="37:39" ht="15">
      <c r="AK386" s="143"/>
      <c r="AL386" s="143"/>
      <c r="AM386" s="144"/>
    </row>
    <row r="387" spans="37:39" ht="15">
      <c r="AK387" s="143"/>
      <c r="AL387" s="143"/>
      <c r="AM387" s="144"/>
    </row>
    <row r="388" spans="37:39" ht="15">
      <c r="AK388" s="143"/>
      <c r="AL388" s="143"/>
      <c r="AM388" s="144"/>
    </row>
    <row r="389" spans="37:39" ht="15">
      <c r="AK389" s="143"/>
      <c r="AL389" s="143"/>
      <c r="AM389" s="144"/>
    </row>
    <row r="390" spans="37:39" ht="15">
      <c r="AK390" s="143"/>
      <c r="AL390" s="143"/>
      <c r="AM390" s="144"/>
    </row>
    <row r="391" spans="37:39" ht="15">
      <c r="AK391" s="143"/>
      <c r="AL391" s="143"/>
      <c r="AM391" s="144"/>
    </row>
    <row r="392" spans="37:39" ht="15">
      <c r="AK392" s="143"/>
      <c r="AL392" s="143"/>
      <c r="AM392" s="144"/>
    </row>
    <row r="393" spans="37:39" ht="15">
      <c r="AK393" s="143"/>
      <c r="AL393" s="143"/>
      <c r="AM393" s="144"/>
    </row>
    <row r="394" spans="37:39" ht="15">
      <c r="AK394" s="143"/>
      <c r="AL394" s="143"/>
      <c r="AM394" s="144"/>
    </row>
    <row r="395" spans="37:39" ht="15">
      <c r="AK395" s="143"/>
      <c r="AL395" s="143"/>
      <c r="AM395" s="144"/>
    </row>
    <row r="396" spans="37:39" ht="15">
      <c r="AK396" s="143"/>
      <c r="AL396" s="143"/>
      <c r="AM396" s="144"/>
    </row>
    <row r="397" spans="37:39" ht="15">
      <c r="AK397" s="143"/>
      <c r="AL397" s="143"/>
      <c r="AM397" s="144"/>
    </row>
    <row r="398" spans="37:39" ht="15">
      <c r="AK398" s="143"/>
      <c r="AL398" s="143"/>
      <c r="AM398" s="144"/>
    </row>
    <row r="399" spans="37:39" ht="15">
      <c r="AK399" s="143"/>
      <c r="AL399" s="143"/>
      <c r="AM399" s="144"/>
    </row>
    <row r="400" spans="37:39" ht="15">
      <c r="AK400" s="143"/>
      <c r="AL400" s="143"/>
      <c r="AM400" s="144"/>
    </row>
    <row r="401" spans="37:39" ht="15">
      <c r="AK401" s="143"/>
      <c r="AL401" s="143"/>
      <c r="AM401" s="144"/>
    </row>
    <row r="402" spans="37:39" ht="15">
      <c r="AK402" s="143"/>
      <c r="AL402" s="143"/>
      <c r="AM402" s="144"/>
    </row>
    <row r="403" spans="37:39" ht="15">
      <c r="AK403" s="143"/>
      <c r="AL403" s="143"/>
      <c r="AM403" s="144"/>
    </row>
    <row r="404" spans="37:39" ht="15">
      <c r="AK404" s="143"/>
      <c r="AL404" s="143"/>
      <c r="AM404" s="144"/>
    </row>
    <row r="405" spans="37:39" ht="15">
      <c r="AK405" s="143"/>
      <c r="AL405" s="143"/>
      <c r="AM405" s="144"/>
    </row>
    <row r="406" spans="37:39" ht="15">
      <c r="AK406" s="143"/>
      <c r="AL406" s="143"/>
      <c r="AM406" s="144"/>
    </row>
    <row r="407" spans="37:39" ht="15">
      <c r="AK407" s="143"/>
      <c r="AL407" s="143"/>
      <c r="AM407" s="144"/>
    </row>
    <row r="408" spans="37:39" ht="15">
      <c r="AK408" s="143"/>
      <c r="AL408" s="143"/>
      <c r="AM408" s="144"/>
    </row>
    <row r="409" spans="37:39" ht="15">
      <c r="AK409" s="143"/>
      <c r="AL409" s="143"/>
      <c r="AM409" s="144"/>
    </row>
    <row r="410" spans="37:39" ht="15">
      <c r="AK410" s="143"/>
      <c r="AL410" s="143"/>
      <c r="AM410" s="144"/>
    </row>
    <row r="411" spans="37:39" ht="15">
      <c r="AK411" s="143"/>
      <c r="AL411" s="143"/>
      <c r="AM411" s="144"/>
    </row>
    <row r="412" spans="37:39" ht="15">
      <c r="AK412" s="143"/>
      <c r="AL412" s="143"/>
      <c r="AM412" s="144"/>
    </row>
    <row r="413" spans="37:39" ht="15">
      <c r="AK413" s="143"/>
      <c r="AL413" s="143"/>
      <c r="AM413" s="144"/>
    </row>
    <row r="414" spans="37:39" ht="15">
      <c r="AK414" s="143"/>
      <c r="AL414" s="143"/>
      <c r="AM414" s="144"/>
    </row>
    <row r="415" spans="37:39" ht="15">
      <c r="AK415" s="143"/>
      <c r="AL415" s="143"/>
      <c r="AM415" s="144"/>
    </row>
    <row r="416" spans="37:39" ht="15">
      <c r="AK416" s="143"/>
      <c r="AL416" s="143"/>
      <c r="AM416" s="144"/>
    </row>
    <row r="417" spans="37:39" ht="15">
      <c r="AK417" s="143"/>
      <c r="AL417" s="143"/>
      <c r="AM417" s="144"/>
    </row>
    <row r="418" spans="37:39" ht="15">
      <c r="AK418" s="143"/>
      <c r="AL418" s="143"/>
      <c r="AM418" s="144"/>
    </row>
    <row r="419" spans="37:39" ht="15">
      <c r="AK419" s="143"/>
      <c r="AL419" s="143"/>
      <c r="AM419" s="144"/>
    </row>
    <row r="420" spans="37:39" ht="15">
      <c r="AK420" s="143"/>
      <c r="AL420" s="143"/>
      <c r="AM420" s="144"/>
    </row>
    <row r="421" spans="37:39" ht="15">
      <c r="AK421" s="143"/>
      <c r="AL421" s="143"/>
      <c r="AM421" s="144"/>
    </row>
    <row r="422" spans="37:39" ht="15">
      <c r="AK422" s="143"/>
      <c r="AL422" s="143"/>
      <c r="AM422" s="144"/>
    </row>
    <row r="423" spans="37:39" ht="15">
      <c r="AK423" s="143"/>
      <c r="AL423" s="143"/>
      <c r="AM423" s="144"/>
    </row>
    <row r="424" spans="37:39" ht="15">
      <c r="AK424" s="143"/>
      <c r="AL424" s="143"/>
      <c r="AM424" s="144"/>
    </row>
    <row r="425" spans="37:39" ht="15">
      <c r="AK425" s="143"/>
      <c r="AL425" s="143"/>
      <c r="AM425" s="144"/>
    </row>
    <row r="426" spans="37:39" ht="15">
      <c r="AK426" s="143"/>
      <c r="AL426" s="143"/>
      <c r="AM426" s="144"/>
    </row>
    <row r="427" spans="37:39" ht="15">
      <c r="AK427" s="143"/>
      <c r="AL427" s="143"/>
      <c r="AM427" s="144"/>
    </row>
    <row r="428" spans="37:39" ht="15">
      <c r="AK428" s="143"/>
      <c r="AL428" s="143"/>
      <c r="AM428" s="144"/>
    </row>
    <row r="429" spans="37:39" ht="15">
      <c r="AK429" s="143"/>
      <c r="AL429" s="143"/>
      <c r="AM429" s="144"/>
    </row>
    <row r="430" spans="37:39" ht="15">
      <c r="AK430" s="143"/>
      <c r="AL430" s="143"/>
      <c r="AM430" s="144"/>
    </row>
    <row r="431" spans="37:39" ht="15">
      <c r="AK431" s="143"/>
      <c r="AL431" s="143"/>
      <c r="AM431" s="144"/>
    </row>
    <row r="432" spans="37:39" ht="15">
      <c r="AK432" s="143"/>
      <c r="AL432" s="143"/>
      <c r="AM432" s="144"/>
    </row>
    <row r="433" spans="37:39" ht="15">
      <c r="AK433" s="143"/>
      <c r="AL433" s="143"/>
      <c r="AM433" s="144"/>
    </row>
    <row r="434" spans="37:39" ht="15">
      <c r="AK434" s="143"/>
      <c r="AL434" s="143"/>
      <c r="AM434" s="144"/>
    </row>
    <row r="435" spans="37:39" ht="15">
      <c r="AK435" s="143"/>
      <c r="AL435" s="143"/>
      <c r="AM435" s="144"/>
    </row>
    <row r="436" spans="37:39" ht="15">
      <c r="AK436" s="143"/>
      <c r="AL436" s="143"/>
      <c r="AM436" s="144"/>
    </row>
    <row r="437" spans="37:39" ht="15">
      <c r="AK437" s="143"/>
      <c r="AL437" s="143"/>
      <c r="AM437" s="144"/>
    </row>
    <row r="438" spans="37:39" ht="15">
      <c r="AK438" s="143"/>
      <c r="AL438" s="143"/>
      <c r="AM438" s="144"/>
    </row>
    <row r="439" spans="37:39" ht="15">
      <c r="AK439" s="143"/>
      <c r="AL439" s="143"/>
      <c r="AM439" s="144"/>
    </row>
    <row r="440" spans="37:39" ht="15">
      <c r="AK440" s="143"/>
      <c r="AL440" s="143"/>
      <c r="AM440" s="144"/>
    </row>
    <row r="441" spans="37:39" ht="15">
      <c r="AK441" s="143"/>
      <c r="AL441" s="143"/>
      <c r="AM441" s="144"/>
    </row>
    <row r="442" spans="37:39" ht="15">
      <c r="AK442" s="143"/>
      <c r="AL442" s="143"/>
      <c r="AM442" s="144"/>
    </row>
    <row r="443" spans="37:39" ht="15">
      <c r="AK443" s="143"/>
      <c r="AL443" s="143"/>
      <c r="AM443" s="144"/>
    </row>
    <row r="444" spans="37:39" ht="15">
      <c r="AK444" s="143"/>
      <c r="AL444" s="143"/>
      <c r="AM444" s="144"/>
    </row>
    <row r="445" spans="37:39" ht="15">
      <c r="AK445" s="143"/>
      <c r="AL445" s="143"/>
      <c r="AM445" s="144"/>
    </row>
    <row r="446" spans="37:39" ht="15">
      <c r="AK446" s="143"/>
      <c r="AL446" s="143"/>
      <c r="AM446" s="144"/>
    </row>
    <row r="447" spans="37:39" ht="15">
      <c r="AK447" s="143"/>
      <c r="AL447" s="143"/>
      <c r="AM447" s="144"/>
    </row>
    <row r="448" spans="37:39" ht="15">
      <c r="AK448" s="143"/>
      <c r="AL448" s="143"/>
      <c r="AM448" s="144"/>
    </row>
    <row r="449" spans="37:39" ht="15">
      <c r="AK449" s="143"/>
      <c r="AL449" s="143"/>
      <c r="AM449" s="144"/>
    </row>
    <row r="450" spans="37:39" ht="15">
      <c r="AK450" s="143"/>
      <c r="AL450" s="143"/>
      <c r="AM450" s="144"/>
    </row>
    <row r="451" spans="37:39" ht="15">
      <c r="AK451" s="143"/>
      <c r="AL451" s="143"/>
      <c r="AM451" s="144"/>
    </row>
    <row r="452" spans="37:39" ht="15">
      <c r="AK452" s="143"/>
      <c r="AL452" s="143"/>
      <c r="AM452" s="144"/>
    </row>
    <row r="453" spans="37:39" ht="15">
      <c r="AK453" s="143"/>
      <c r="AL453" s="143"/>
      <c r="AM453" s="144"/>
    </row>
    <row r="454" spans="37:39" ht="15">
      <c r="AK454" s="143"/>
      <c r="AL454" s="143"/>
      <c r="AM454" s="144"/>
    </row>
    <row r="455" spans="37:39" ht="15">
      <c r="AK455" s="143"/>
      <c r="AL455" s="143"/>
      <c r="AM455" s="144"/>
    </row>
    <row r="456" spans="37:39" ht="15">
      <c r="AK456" s="143"/>
      <c r="AL456" s="143"/>
      <c r="AM456" s="144"/>
    </row>
    <row r="457" spans="37:39" ht="15">
      <c r="AK457" s="143"/>
      <c r="AL457" s="143"/>
      <c r="AM457" s="144"/>
    </row>
    <row r="458" spans="37:39" ht="15">
      <c r="AK458" s="143"/>
      <c r="AL458" s="143"/>
      <c r="AM458" s="144"/>
    </row>
    <row r="459" spans="37:39" ht="15">
      <c r="AK459" s="143"/>
      <c r="AL459" s="143"/>
      <c r="AM459" s="144"/>
    </row>
    <row r="460" spans="37:39" ht="15">
      <c r="AK460" s="143"/>
      <c r="AL460" s="143"/>
      <c r="AM460" s="144"/>
    </row>
    <row r="461" spans="37:39" ht="15">
      <c r="AK461" s="143"/>
      <c r="AL461" s="143"/>
      <c r="AM461" s="144"/>
    </row>
    <row r="462" spans="37:39" ht="15">
      <c r="AK462" s="143"/>
      <c r="AL462" s="143"/>
      <c r="AM462" s="144"/>
    </row>
    <row r="463" spans="37:39" ht="15">
      <c r="AK463" s="143"/>
      <c r="AL463" s="143"/>
      <c r="AM463" s="144"/>
    </row>
    <row r="464" spans="37:39" ht="15">
      <c r="AK464" s="143"/>
      <c r="AL464" s="143"/>
      <c r="AM464" s="144"/>
    </row>
    <row r="465" spans="37:39" ht="15">
      <c r="AK465" s="143"/>
      <c r="AL465" s="143"/>
      <c r="AM465" s="144"/>
    </row>
    <row r="466" spans="37:39" ht="15">
      <c r="AK466" s="143"/>
      <c r="AL466" s="143"/>
      <c r="AM466" s="144"/>
    </row>
    <row r="467" spans="37:39" ht="15">
      <c r="AK467" s="143"/>
      <c r="AL467" s="143"/>
      <c r="AM467" s="144"/>
    </row>
    <row r="468" spans="37:39" ht="15">
      <c r="AK468" s="143"/>
      <c r="AL468" s="143"/>
      <c r="AM468" s="144"/>
    </row>
    <row r="469" spans="37:39" ht="15">
      <c r="AK469" s="143"/>
      <c r="AL469" s="143"/>
      <c r="AM469" s="144"/>
    </row>
    <row r="470" spans="37:39" ht="15">
      <c r="AK470" s="143"/>
      <c r="AL470" s="143"/>
      <c r="AM470" s="144"/>
    </row>
    <row r="471" spans="37:39" ht="15">
      <c r="AK471" s="143"/>
      <c r="AL471" s="143"/>
      <c r="AM471" s="144"/>
    </row>
    <row r="472" spans="37:39" ht="15">
      <c r="AK472" s="143"/>
      <c r="AL472" s="143"/>
      <c r="AM472" s="144"/>
    </row>
    <row r="473" spans="37:39" ht="15">
      <c r="AK473" s="143"/>
      <c r="AL473" s="143"/>
      <c r="AM473" s="144"/>
    </row>
    <row r="474" spans="37:39" ht="15">
      <c r="AK474" s="143"/>
      <c r="AL474" s="143"/>
      <c r="AM474" s="144"/>
    </row>
    <row r="475" spans="37:39" ht="15">
      <c r="AK475" s="143"/>
      <c r="AL475" s="143"/>
      <c r="AM475" s="144"/>
    </row>
    <row r="476" spans="37:39" ht="15">
      <c r="AK476" s="143"/>
      <c r="AL476" s="143"/>
      <c r="AM476" s="144"/>
    </row>
    <row r="477" spans="37:39" ht="15">
      <c r="AK477" s="143"/>
      <c r="AL477" s="143"/>
      <c r="AM477" s="144"/>
    </row>
    <row r="478" spans="37:39" ht="15">
      <c r="AK478" s="143"/>
      <c r="AL478" s="143"/>
      <c r="AM478" s="144"/>
    </row>
    <row r="479" spans="37:39" ht="15">
      <c r="AK479" s="143"/>
      <c r="AL479" s="143"/>
      <c r="AM479" s="144"/>
    </row>
    <row r="480" spans="37:39" ht="15">
      <c r="AK480" s="143"/>
      <c r="AL480" s="143"/>
      <c r="AM480" s="144"/>
    </row>
    <row r="481" spans="37:39" ht="15">
      <c r="AK481" s="143"/>
      <c r="AL481" s="143"/>
      <c r="AM481" s="144"/>
    </row>
    <row r="482" spans="37:39" ht="15">
      <c r="AK482" s="143"/>
      <c r="AL482" s="143"/>
      <c r="AM482" s="144"/>
    </row>
    <row r="483" spans="37:39" ht="15">
      <c r="AK483" s="143"/>
      <c r="AL483" s="143"/>
      <c r="AM483" s="144"/>
    </row>
    <row r="484" spans="37:39" ht="15">
      <c r="AK484" s="143"/>
      <c r="AL484" s="143"/>
      <c r="AM484" s="144"/>
    </row>
    <row r="485" spans="37:39" ht="15">
      <c r="AK485" s="143"/>
      <c r="AL485" s="143"/>
      <c r="AM485" s="144"/>
    </row>
    <row r="486" spans="37:39" ht="15">
      <c r="AK486" s="143"/>
      <c r="AL486" s="143"/>
      <c r="AM486" s="144"/>
    </row>
    <row r="487" spans="37:39" ht="15">
      <c r="AK487" s="143"/>
      <c r="AL487" s="143"/>
      <c r="AM487" s="144"/>
    </row>
    <row r="488" spans="37:39" ht="15">
      <c r="AK488" s="143"/>
      <c r="AL488" s="143"/>
      <c r="AM488" s="144"/>
    </row>
    <row r="489" spans="37:39" ht="15">
      <c r="AK489" s="143"/>
      <c r="AL489" s="143"/>
      <c r="AM489" s="144"/>
    </row>
    <row r="490" spans="37:39" ht="15">
      <c r="AK490" s="143"/>
      <c r="AL490" s="143"/>
      <c r="AM490" s="144"/>
    </row>
    <row r="491" spans="37:39" ht="15">
      <c r="AK491" s="143"/>
      <c r="AL491" s="143"/>
      <c r="AM491" s="144"/>
    </row>
    <row r="492" spans="37:39" ht="15">
      <c r="AK492" s="143"/>
      <c r="AL492" s="143"/>
      <c r="AM492" s="144"/>
    </row>
    <row r="493" spans="37:39" ht="15">
      <c r="AK493" s="143"/>
      <c r="AL493" s="143"/>
      <c r="AM493" s="144"/>
    </row>
    <row r="494" spans="37:39" ht="15">
      <c r="AK494" s="143"/>
      <c r="AL494" s="143"/>
      <c r="AM494" s="144"/>
    </row>
    <row r="495" spans="37:39" ht="15">
      <c r="AK495" s="143"/>
      <c r="AL495" s="143"/>
      <c r="AM495" s="144"/>
    </row>
    <row r="496" spans="37:39" ht="15">
      <c r="AK496" s="143"/>
      <c r="AL496" s="143"/>
      <c r="AM496" s="144"/>
    </row>
    <row r="497" spans="37:39" ht="15">
      <c r="AK497" s="143"/>
      <c r="AL497" s="143"/>
      <c r="AM497" s="144"/>
    </row>
    <row r="498" spans="37:39" ht="15">
      <c r="AK498" s="143"/>
      <c r="AL498" s="143"/>
      <c r="AM498" s="144"/>
    </row>
    <row r="499" spans="37:39" ht="15">
      <c r="AK499" s="143"/>
      <c r="AL499" s="143"/>
      <c r="AM499" s="144"/>
    </row>
    <row r="500" spans="37:39" ht="15">
      <c r="AK500" s="143"/>
      <c r="AL500" s="143"/>
      <c r="AM500" s="144"/>
    </row>
    <row r="501" spans="37:39" ht="15">
      <c r="AK501" s="143"/>
      <c r="AL501" s="143"/>
      <c r="AM501" s="144"/>
    </row>
    <row r="502" spans="37:39" ht="15">
      <c r="AK502" s="143"/>
      <c r="AL502" s="143"/>
      <c r="AM502" s="144"/>
    </row>
    <row r="503" spans="37:39" ht="15">
      <c r="AK503" s="143"/>
      <c r="AL503" s="143"/>
      <c r="AM503" s="144"/>
    </row>
    <row r="504" spans="37:39" ht="15">
      <c r="AK504" s="143"/>
      <c r="AL504" s="143"/>
      <c r="AM504" s="144"/>
    </row>
    <row r="505" spans="37:39" ht="15">
      <c r="AK505" s="143"/>
      <c r="AL505" s="143"/>
      <c r="AM505" s="144"/>
    </row>
    <row r="506" spans="37:39" ht="15">
      <c r="AK506" s="143"/>
      <c r="AL506" s="143"/>
      <c r="AM506" s="144"/>
    </row>
    <row r="507" spans="37:39" ht="15">
      <c r="AK507" s="143"/>
      <c r="AL507" s="143"/>
      <c r="AM507" s="144"/>
    </row>
    <row r="508" spans="37:39" ht="15">
      <c r="AK508" s="143"/>
      <c r="AL508" s="143"/>
      <c r="AM508" s="144"/>
    </row>
    <row r="509" spans="37:39" ht="15">
      <c r="AK509" s="143"/>
      <c r="AL509" s="143"/>
      <c r="AM509" s="144"/>
    </row>
    <row r="510" spans="37:39" ht="15">
      <c r="AK510" s="143"/>
      <c r="AL510" s="143"/>
      <c r="AM510" s="144"/>
    </row>
    <row r="511" spans="37:39" ht="15">
      <c r="AK511" s="143"/>
      <c r="AL511" s="143"/>
      <c r="AM511" s="144"/>
    </row>
    <row r="512" spans="37:39" ht="15">
      <c r="AK512" s="143"/>
      <c r="AL512" s="143"/>
      <c r="AM512" s="144"/>
    </row>
    <row r="513" spans="37:39" ht="15">
      <c r="AK513" s="143"/>
      <c r="AL513" s="143"/>
      <c r="AM513" s="144"/>
    </row>
    <row r="514" spans="37:39" ht="15">
      <c r="AK514" s="143"/>
      <c r="AL514" s="143"/>
      <c r="AM514" s="144"/>
    </row>
    <row r="515" spans="37:39" ht="15">
      <c r="AK515" s="143"/>
      <c r="AL515" s="143"/>
      <c r="AM515" s="144"/>
    </row>
    <row r="516" spans="37:39" ht="15">
      <c r="AK516" s="143"/>
      <c r="AL516" s="143"/>
      <c r="AM516" s="144"/>
    </row>
    <row r="517" spans="37:39" ht="15">
      <c r="AK517" s="143"/>
      <c r="AL517" s="143"/>
      <c r="AM517" s="144"/>
    </row>
    <row r="518" spans="37:39" ht="15">
      <c r="AK518" s="143"/>
      <c r="AL518" s="143"/>
      <c r="AM518" s="144"/>
    </row>
    <row r="519" spans="37:39" ht="15">
      <c r="AK519" s="143"/>
      <c r="AL519" s="143"/>
      <c r="AM519" s="144"/>
    </row>
    <row r="520" spans="37:39" ht="15">
      <c r="AK520" s="143"/>
      <c r="AL520" s="143"/>
      <c r="AM520" s="144"/>
    </row>
    <row r="521" spans="37:39" ht="15">
      <c r="AK521" s="143"/>
      <c r="AL521" s="143"/>
      <c r="AM521" s="144"/>
    </row>
    <row r="522" spans="37:39" ht="15">
      <c r="AK522" s="143"/>
      <c r="AL522" s="143"/>
      <c r="AM522" s="144"/>
    </row>
    <row r="523" spans="37:39" ht="15">
      <c r="AK523" s="143"/>
      <c r="AL523" s="143"/>
      <c r="AM523" s="144"/>
    </row>
    <row r="524" spans="37:39" ht="15">
      <c r="AK524" s="143"/>
      <c r="AL524" s="143"/>
      <c r="AM524" s="144"/>
    </row>
    <row r="525" spans="37:39" ht="15">
      <c r="AK525" s="143"/>
      <c r="AL525" s="143"/>
      <c r="AM525" s="144"/>
    </row>
    <row r="526" spans="37:39" ht="15">
      <c r="AK526" s="143"/>
      <c r="AL526" s="143"/>
      <c r="AM526" s="144"/>
    </row>
    <row r="527" spans="37:39" ht="15">
      <c r="AK527" s="143"/>
      <c r="AL527" s="143"/>
      <c r="AM527" s="144"/>
    </row>
    <row r="528" spans="37:39" ht="15">
      <c r="AK528" s="143"/>
      <c r="AL528" s="143"/>
      <c r="AM528" s="144"/>
    </row>
    <row r="529" spans="37:39" ht="15">
      <c r="AK529" s="143"/>
      <c r="AL529" s="143"/>
      <c r="AM529" s="144"/>
    </row>
  </sheetData>
  <mergeCells count="17">
    <mergeCell ref="B1:AG1"/>
    <mergeCell ref="K6:N6"/>
    <mergeCell ref="S6:V6"/>
    <mergeCell ref="AG6:AG7"/>
    <mergeCell ref="O6:R6"/>
    <mergeCell ref="AA6:AF6"/>
    <mergeCell ref="C2:AH2"/>
    <mergeCell ref="C3:AH3"/>
    <mergeCell ref="C4:AH4"/>
    <mergeCell ref="W6:Z6"/>
    <mergeCell ref="L144:M144"/>
    <mergeCell ref="L145:M145"/>
    <mergeCell ref="L146:M146"/>
    <mergeCell ref="AH6:AH7"/>
    <mergeCell ref="A6:A8"/>
    <mergeCell ref="B6:B7"/>
    <mergeCell ref="C6:J6"/>
  </mergeCells>
  <pageMargins left="0.31496062992125984" right="0.19685039370078741" top="0.78740157480314965" bottom="0.78740157480314965" header="0" footer="0"/>
  <pageSetup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00"/>
  </sheetPr>
  <dimension ref="A1:AC202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X1" sqref="X1"/>
    </sheetView>
  </sheetViews>
  <sheetFormatPr baseColWidth="10" defaultRowHeight="12.75"/>
  <cols>
    <col min="1" max="1" width="10.7109375" style="18" customWidth="1"/>
    <col min="2" max="2" width="20.140625" style="133" customWidth="1"/>
    <col min="3" max="15" width="11.42578125" style="141"/>
    <col min="16" max="16" width="11.5703125" style="141" customWidth="1"/>
    <col min="17" max="23" width="11.42578125" style="141" hidden="1" customWidth="1"/>
    <col min="24" max="16384" width="11.42578125" style="141"/>
  </cols>
  <sheetData>
    <row r="1" spans="1:29" ht="90.75" customHeight="1">
      <c r="A1" s="546"/>
      <c r="B1" s="547"/>
      <c r="C1" s="547"/>
      <c r="D1" s="904" t="s">
        <v>1004</v>
      </c>
      <c r="E1" s="904"/>
      <c r="F1" s="904"/>
      <c r="G1" s="904"/>
      <c r="H1" s="904"/>
      <c r="I1" s="904"/>
      <c r="J1" s="904"/>
      <c r="K1" s="904"/>
      <c r="L1" s="904"/>
      <c r="M1" s="904"/>
      <c r="N1" s="904"/>
      <c r="O1" s="904"/>
      <c r="P1" s="613" t="str">
        <f>UPPER((TEXT('1.COBERTURA  DANE'!C2,"mmmm yy")))</f>
        <v>JUNIO 18</v>
      </c>
      <c r="X1" s="185"/>
    </row>
    <row r="2" spans="1:29">
      <c r="A2" s="905" t="s">
        <v>191</v>
      </c>
      <c r="B2" s="917" t="s">
        <v>459</v>
      </c>
      <c r="C2" s="915" t="s">
        <v>192</v>
      </c>
      <c r="D2" s="909" t="s">
        <v>466</v>
      </c>
      <c r="E2" s="910"/>
      <c r="F2" s="910"/>
      <c r="G2" s="910"/>
      <c r="H2" s="910"/>
      <c r="I2" s="910"/>
      <c r="J2" s="910"/>
      <c r="K2" s="910"/>
      <c r="L2" s="910"/>
      <c r="M2" s="910"/>
      <c r="N2" s="910"/>
      <c r="O2" s="911"/>
      <c r="P2" s="906" t="s">
        <v>458</v>
      </c>
    </row>
    <row r="3" spans="1:29" ht="12.75" customHeight="1">
      <c r="A3" s="905"/>
      <c r="B3" s="917"/>
      <c r="C3" s="916"/>
      <c r="D3" s="912"/>
      <c r="E3" s="913"/>
      <c r="F3" s="913"/>
      <c r="G3" s="913"/>
      <c r="H3" s="913"/>
      <c r="I3" s="913"/>
      <c r="J3" s="913"/>
      <c r="K3" s="913"/>
      <c r="L3" s="913"/>
      <c r="M3" s="913"/>
      <c r="N3" s="913"/>
      <c r="O3" s="914"/>
      <c r="P3" s="907"/>
    </row>
    <row r="4" spans="1:29" ht="18.75" customHeight="1">
      <c r="A4" s="905"/>
      <c r="B4" s="917"/>
      <c r="C4" s="916"/>
      <c r="D4" s="193" t="s">
        <v>465</v>
      </c>
      <c r="E4" s="193" t="s">
        <v>209</v>
      </c>
      <c r="F4" s="193" t="s">
        <v>464</v>
      </c>
      <c r="G4" s="193" t="s">
        <v>209</v>
      </c>
      <c r="H4" s="193" t="s">
        <v>463</v>
      </c>
      <c r="I4" s="193" t="s">
        <v>209</v>
      </c>
      <c r="J4" s="193" t="s">
        <v>462</v>
      </c>
      <c r="K4" s="193" t="s">
        <v>209</v>
      </c>
      <c r="L4" s="193" t="s">
        <v>461</v>
      </c>
      <c r="M4" s="193" t="s">
        <v>209</v>
      </c>
      <c r="N4" s="193" t="s">
        <v>460</v>
      </c>
      <c r="O4" s="193" t="s">
        <v>209</v>
      </c>
      <c r="P4" s="908"/>
    </row>
    <row r="5" spans="1:29" ht="20.25" customHeight="1">
      <c r="A5" s="905"/>
      <c r="B5" s="154" t="s">
        <v>457</v>
      </c>
      <c r="C5" s="155">
        <f>SUM(C6+C13+C20+C32+C43+C63+C81+C105+C129)</f>
        <v>2330983</v>
      </c>
      <c r="D5" s="155">
        <f t="shared" ref="D5:N5" si="0">SUM(D6+D13+D20+D32+D43+D63+D81+D105+D129)</f>
        <v>27258</v>
      </c>
      <c r="E5" s="170">
        <f>(D5/P5)*100</f>
        <v>1.1693778976509053</v>
      </c>
      <c r="F5" s="155">
        <f t="shared" si="0"/>
        <v>129967</v>
      </c>
      <c r="G5" s="168">
        <f>(F5/P5)*100</f>
        <v>5.5756305387040577</v>
      </c>
      <c r="H5" s="155">
        <f t="shared" si="0"/>
        <v>413703</v>
      </c>
      <c r="I5" s="170">
        <f>(H5/P5)*100</f>
        <v>17.748005884212798</v>
      </c>
      <c r="J5" s="155">
        <f t="shared" si="0"/>
        <v>1016160</v>
      </c>
      <c r="K5" s="169">
        <f>(J5/P5)*100</f>
        <v>43.593625521936453</v>
      </c>
      <c r="L5" s="155">
        <f t="shared" si="0"/>
        <v>397072</v>
      </c>
      <c r="M5" s="169">
        <f>(L5/P5)*100</f>
        <v>17.034530067357849</v>
      </c>
      <c r="N5" s="155">
        <f t="shared" si="0"/>
        <v>346823</v>
      </c>
      <c r="O5" s="182">
        <f>(N5/P5)*100</f>
        <v>14.878830090137937</v>
      </c>
      <c r="P5" s="184">
        <f>+P6+P13+P20+P32+P43+P63+P81+P105+P129</f>
        <v>2330983</v>
      </c>
      <c r="R5" s="165">
        <v>0</v>
      </c>
      <c r="S5" s="165">
        <v>1</v>
      </c>
      <c r="T5" s="166" t="s">
        <v>266</v>
      </c>
      <c r="U5" s="166" t="s">
        <v>473</v>
      </c>
      <c r="V5" s="166" t="s">
        <v>474</v>
      </c>
      <c r="W5" s="166" t="s">
        <v>475</v>
      </c>
    </row>
    <row r="6" spans="1:29" ht="24.75" customHeight="1" thickBot="1">
      <c r="A6" s="34">
        <v>1</v>
      </c>
      <c r="B6" s="147" t="s">
        <v>121</v>
      </c>
      <c r="C6" s="148">
        <f>SUM(C7:C12)</f>
        <v>61982</v>
      </c>
      <c r="D6" s="148">
        <f>SUM(D7:D12)</f>
        <v>767</v>
      </c>
      <c r="E6" s="171">
        <f t="shared" ref="E6:E69" si="1">(D6/P6)*100</f>
        <v>1.2374560356232456</v>
      </c>
      <c r="F6" s="148">
        <f t="shared" ref="F6:N6" si="2">SUM(F7:F12)</f>
        <v>3697</v>
      </c>
      <c r="G6" s="171">
        <f t="shared" ref="G6:G69" si="3">(F6/P6)*100</f>
        <v>5.9646348940014846</v>
      </c>
      <c r="H6" s="148">
        <f t="shared" si="2"/>
        <v>11682</v>
      </c>
      <c r="I6" s="171">
        <f t="shared" ref="I6:I69" si="4">(H6/P6)*100</f>
        <v>18.8474073118002</v>
      </c>
      <c r="J6" s="148">
        <f t="shared" si="2"/>
        <v>26116</v>
      </c>
      <c r="K6" s="171">
        <f t="shared" ref="K6:K69" si="5">(J6/P6)*100</f>
        <v>42.1348133329031</v>
      </c>
      <c r="L6" s="148">
        <f t="shared" si="2"/>
        <v>10157</v>
      </c>
      <c r="M6" s="171">
        <f t="shared" ref="M6:M69" si="6">(L6/P6)*100</f>
        <v>16.387015585169888</v>
      </c>
      <c r="N6" s="148">
        <f t="shared" si="2"/>
        <v>9563</v>
      </c>
      <c r="O6" s="171">
        <f t="shared" ref="O6:O69" si="7">(N6/P6)*100</f>
        <v>15.428672840502081</v>
      </c>
      <c r="P6" s="183">
        <f>SUM(P7:P12)</f>
        <v>61982</v>
      </c>
      <c r="Q6" s="152" t="s">
        <v>467</v>
      </c>
      <c r="R6" s="153" t="s">
        <v>465</v>
      </c>
      <c r="S6" s="153" t="s">
        <v>464</v>
      </c>
      <c r="T6" s="153" t="s">
        <v>463</v>
      </c>
      <c r="U6" s="153" t="s">
        <v>462</v>
      </c>
      <c r="V6" s="153" t="s">
        <v>461</v>
      </c>
      <c r="W6" s="153" t="s">
        <v>460</v>
      </c>
      <c r="Y6" s="13"/>
      <c r="Z6" s="13"/>
      <c r="AA6" s="13"/>
      <c r="AB6" s="13"/>
      <c r="AC6" s="13"/>
    </row>
    <row r="7" spans="1:29">
      <c r="A7" s="1">
        <v>142</v>
      </c>
      <c r="B7" s="140" t="s">
        <v>438</v>
      </c>
      <c r="C7" s="150">
        <f t="shared" ref="C7:C12" si="8">(D7+F7+H7+J7+L7+N7)</f>
        <v>3051</v>
      </c>
      <c r="D7" s="142">
        <f t="shared" ref="D7:D12" si="9">VLOOKUP(A7,$Q$7:$W$131,2,0)</f>
        <v>33</v>
      </c>
      <c r="E7" s="172">
        <f t="shared" si="1"/>
        <v>1.0816125860373649</v>
      </c>
      <c r="F7" s="142">
        <f t="shared" ref="F7:F12" si="10">VLOOKUP(A7,$Q$7:$W$131,3,0)</f>
        <v>148</v>
      </c>
      <c r="G7" s="172">
        <f t="shared" si="3"/>
        <v>4.8508685676827268</v>
      </c>
      <c r="H7" s="142">
        <f t="shared" ref="H7:H12" si="11">VLOOKUP(A7,$Q$7:$W$131,4,0)</f>
        <v>465</v>
      </c>
      <c r="I7" s="172">
        <f t="shared" si="4"/>
        <v>15.240904621435595</v>
      </c>
      <c r="J7" s="142">
        <f t="shared" ref="J7:J12" si="12">VLOOKUP(A7,$Q$7:$W$131,5,0)</f>
        <v>1205</v>
      </c>
      <c r="K7" s="172">
        <f t="shared" si="5"/>
        <v>39.495247459849232</v>
      </c>
      <c r="L7" s="142">
        <f t="shared" ref="L7:L12" si="13">VLOOKUP(A7,$Q$7:$W$131,6,0)</f>
        <v>598</v>
      </c>
      <c r="M7" s="172">
        <f t="shared" si="6"/>
        <v>19.600131104555885</v>
      </c>
      <c r="N7" s="142">
        <f t="shared" ref="N7:N12" si="14">VLOOKUP(A7,$Q$7:$W$131,7,0)</f>
        <v>602</v>
      </c>
      <c r="O7" s="172">
        <f t="shared" si="7"/>
        <v>19.7312356604392</v>
      </c>
      <c r="P7" s="161">
        <f>(D7+F7+H7+J7+L7+N7)</f>
        <v>3051</v>
      </c>
      <c r="Q7" s="145">
        <v>1</v>
      </c>
      <c r="R7" s="13">
        <v>5890</v>
      </c>
      <c r="S7" s="13">
        <v>28893</v>
      </c>
      <c r="T7" s="13">
        <v>87886</v>
      </c>
      <c r="U7" s="157">
        <v>267143</v>
      </c>
      <c r="V7" s="158">
        <v>116299</v>
      </c>
      <c r="W7" s="13">
        <v>99335</v>
      </c>
      <c r="Y7" s="13"/>
      <c r="Z7" s="13"/>
      <c r="AA7" s="13"/>
      <c r="AB7" s="13"/>
      <c r="AC7" s="13"/>
    </row>
    <row r="8" spans="1:29">
      <c r="A8" s="1">
        <v>425</v>
      </c>
      <c r="B8" s="140" t="s">
        <v>437</v>
      </c>
      <c r="C8" s="150">
        <f t="shared" si="8"/>
        <v>6312</v>
      </c>
      <c r="D8" s="142">
        <f t="shared" si="9"/>
        <v>90</v>
      </c>
      <c r="E8" s="172">
        <f t="shared" si="1"/>
        <v>1.4258555133079849</v>
      </c>
      <c r="F8" s="142">
        <f t="shared" si="10"/>
        <v>369</v>
      </c>
      <c r="G8" s="172">
        <f t="shared" si="3"/>
        <v>5.8460076045627378</v>
      </c>
      <c r="H8" s="142">
        <f t="shared" si="11"/>
        <v>1086</v>
      </c>
      <c r="I8" s="172">
        <f t="shared" si="4"/>
        <v>17.20532319391635</v>
      </c>
      <c r="J8" s="142">
        <f t="shared" si="12"/>
        <v>2579</v>
      </c>
      <c r="K8" s="172">
        <f t="shared" si="5"/>
        <v>40.858681875792144</v>
      </c>
      <c r="L8" s="142">
        <f t="shared" si="13"/>
        <v>1143</v>
      </c>
      <c r="M8" s="172">
        <f t="shared" si="6"/>
        <v>18.108365019011408</v>
      </c>
      <c r="N8" s="142">
        <f t="shared" si="14"/>
        <v>1045</v>
      </c>
      <c r="O8" s="172">
        <f t="shared" si="7"/>
        <v>16.555766793409379</v>
      </c>
      <c r="P8" s="161">
        <f t="shared" ref="P8:P71" si="15">(D8+F8+H8+J8+L8+N8)</f>
        <v>6312</v>
      </c>
      <c r="Q8" s="145">
        <v>2</v>
      </c>
      <c r="R8" s="13">
        <v>123</v>
      </c>
      <c r="S8" s="13">
        <v>571</v>
      </c>
      <c r="T8" s="13">
        <v>2005</v>
      </c>
      <c r="U8" s="157">
        <v>5183</v>
      </c>
      <c r="V8" s="158">
        <v>2397</v>
      </c>
      <c r="W8" s="13">
        <v>2417</v>
      </c>
      <c r="Y8" s="13"/>
      <c r="Z8" s="13"/>
      <c r="AA8" s="13"/>
      <c r="AB8" s="13"/>
      <c r="AC8" s="13"/>
    </row>
    <row r="9" spans="1:29">
      <c r="A9" s="1">
        <v>579</v>
      </c>
      <c r="B9" s="140" t="s">
        <v>436</v>
      </c>
      <c r="C9" s="150">
        <f t="shared" si="8"/>
        <v>26047</v>
      </c>
      <c r="D9" s="142">
        <f t="shared" si="9"/>
        <v>316</v>
      </c>
      <c r="E9" s="172">
        <f t="shared" si="1"/>
        <v>1.2131915383729412</v>
      </c>
      <c r="F9" s="142">
        <f t="shared" si="10"/>
        <v>1439</v>
      </c>
      <c r="G9" s="172">
        <f t="shared" si="3"/>
        <v>5.5246285560717165</v>
      </c>
      <c r="H9" s="142">
        <f t="shared" si="11"/>
        <v>4709</v>
      </c>
      <c r="I9" s="172">
        <f t="shared" si="4"/>
        <v>18.078857449994238</v>
      </c>
      <c r="J9" s="142">
        <f t="shared" si="12"/>
        <v>11066</v>
      </c>
      <c r="K9" s="172">
        <f t="shared" si="5"/>
        <v>42.484739125427112</v>
      </c>
      <c r="L9" s="142">
        <f t="shared" si="13"/>
        <v>4474</v>
      </c>
      <c r="M9" s="172">
        <f t="shared" si="6"/>
        <v>17.176642223672591</v>
      </c>
      <c r="N9" s="142">
        <f t="shared" si="14"/>
        <v>4043</v>
      </c>
      <c r="O9" s="172">
        <f t="shared" si="7"/>
        <v>15.521941106461396</v>
      </c>
      <c r="P9" s="161">
        <f t="shared" si="15"/>
        <v>26047</v>
      </c>
      <c r="Q9" s="145">
        <v>4</v>
      </c>
      <c r="R9" s="13">
        <v>22</v>
      </c>
      <c r="S9" s="13">
        <v>67</v>
      </c>
      <c r="T9" s="13">
        <v>212</v>
      </c>
      <c r="U9" s="157">
        <v>556</v>
      </c>
      <c r="V9" s="158">
        <v>291</v>
      </c>
      <c r="W9" s="13">
        <v>240</v>
      </c>
      <c r="Y9" s="13"/>
      <c r="Z9" s="13"/>
      <c r="AA9" s="13"/>
      <c r="AB9" s="13"/>
      <c r="AC9" s="13"/>
    </row>
    <row r="10" spans="1:29">
      <c r="A10" s="1">
        <v>585</v>
      </c>
      <c r="B10" s="140" t="s">
        <v>435</v>
      </c>
      <c r="C10" s="150">
        <f t="shared" si="8"/>
        <v>7326</v>
      </c>
      <c r="D10" s="142">
        <f t="shared" si="9"/>
        <v>68</v>
      </c>
      <c r="E10" s="172">
        <f t="shared" si="1"/>
        <v>0.92820092820092814</v>
      </c>
      <c r="F10" s="142">
        <f t="shared" si="10"/>
        <v>330</v>
      </c>
      <c r="G10" s="172">
        <f t="shared" si="3"/>
        <v>4.5045045045045047</v>
      </c>
      <c r="H10" s="142">
        <f t="shared" si="11"/>
        <v>1316</v>
      </c>
      <c r="I10" s="172">
        <f t="shared" si="4"/>
        <v>17.963417963417964</v>
      </c>
      <c r="J10" s="142">
        <f t="shared" si="12"/>
        <v>2917</v>
      </c>
      <c r="K10" s="172">
        <f t="shared" si="5"/>
        <v>39.817089817089816</v>
      </c>
      <c r="L10" s="142">
        <f t="shared" si="13"/>
        <v>1341</v>
      </c>
      <c r="M10" s="172">
        <f t="shared" si="6"/>
        <v>18.304668304668304</v>
      </c>
      <c r="N10" s="142">
        <f t="shared" si="14"/>
        <v>1354</v>
      </c>
      <c r="O10" s="172">
        <f t="shared" si="7"/>
        <v>18.48211848211848</v>
      </c>
      <c r="P10" s="161">
        <f t="shared" si="15"/>
        <v>7326</v>
      </c>
      <c r="Q10" s="145">
        <v>21</v>
      </c>
      <c r="R10" s="13">
        <v>34</v>
      </c>
      <c r="S10" s="13">
        <v>184</v>
      </c>
      <c r="T10" s="13">
        <v>473</v>
      </c>
      <c r="U10" s="157">
        <v>1253</v>
      </c>
      <c r="V10" s="158">
        <v>526</v>
      </c>
      <c r="W10" s="13">
        <v>519</v>
      </c>
      <c r="Y10" s="13"/>
      <c r="Z10" s="13"/>
      <c r="AA10" s="13"/>
      <c r="AB10" s="13"/>
      <c r="AC10" s="13"/>
    </row>
    <row r="11" spans="1:29">
      <c r="A11" s="1">
        <v>591</v>
      </c>
      <c r="B11" s="140" t="s">
        <v>434</v>
      </c>
      <c r="C11" s="150">
        <f t="shared" si="8"/>
        <v>9183</v>
      </c>
      <c r="D11" s="142">
        <f t="shared" si="9"/>
        <v>116</v>
      </c>
      <c r="E11" s="172">
        <f t="shared" si="1"/>
        <v>1.2632037460524883</v>
      </c>
      <c r="F11" s="142">
        <f t="shared" si="10"/>
        <v>553</v>
      </c>
      <c r="G11" s="172">
        <f t="shared" si="3"/>
        <v>6.021997168681259</v>
      </c>
      <c r="H11" s="142">
        <f t="shared" si="11"/>
        <v>1793</v>
      </c>
      <c r="I11" s="172">
        <f t="shared" si="4"/>
        <v>19.525209626483718</v>
      </c>
      <c r="J11" s="142">
        <f t="shared" si="12"/>
        <v>4137</v>
      </c>
      <c r="K11" s="172">
        <f t="shared" si="5"/>
        <v>45.050637046716759</v>
      </c>
      <c r="L11" s="142">
        <f t="shared" si="13"/>
        <v>1333</v>
      </c>
      <c r="M11" s="172">
        <f t="shared" si="6"/>
        <v>14.515953392137645</v>
      </c>
      <c r="N11" s="142">
        <f t="shared" si="14"/>
        <v>1251</v>
      </c>
      <c r="O11" s="172">
        <f t="shared" si="7"/>
        <v>13.622999019928129</v>
      </c>
      <c r="P11" s="161">
        <f t="shared" si="15"/>
        <v>9183</v>
      </c>
      <c r="Q11" s="145">
        <v>30</v>
      </c>
      <c r="R11" s="13">
        <v>122</v>
      </c>
      <c r="S11" s="13">
        <v>383</v>
      </c>
      <c r="T11" s="13">
        <v>1300</v>
      </c>
      <c r="U11" s="157">
        <v>3996</v>
      </c>
      <c r="V11" s="158">
        <v>2149</v>
      </c>
      <c r="W11" s="13">
        <v>2058</v>
      </c>
      <c r="Y11" s="13"/>
      <c r="Z11" s="13"/>
      <c r="AA11" s="13"/>
      <c r="AB11" s="13"/>
      <c r="AC11" s="13"/>
    </row>
    <row r="12" spans="1:29" ht="13.5" thickBot="1">
      <c r="A12" s="1">
        <v>893</v>
      </c>
      <c r="B12" s="140" t="s">
        <v>433</v>
      </c>
      <c r="C12" s="150">
        <f t="shared" si="8"/>
        <v>10063</v>
      </c>
      <c r="D12" s="142">
        <f t="shared" si="9"/>
        <v>144</v>
      </c>
      <c r="E12" s="172">
        <f t="shared" si="1"/>
        <v>1.4309847957865447</v>
      </c>
      <c r="F12" s="142">
        <f t="shared" si="10"/>
        <v>858</v>
      </c>
      <c r="G12" s="172">
        <f t="shared" si="3"/>
        <v>8.5262844082281628</v>
      </c>
      <c r="H12" s="142">
        <f t="shared" si="11"/>
        <v>2313</v>
      </c>
      <c r="I12" s="172">
        <f t="shared" si="4"/>
        <v>22.985193282321376</v>
      </c>
      <c r="J12" s="142">
        <f t="shared" si="12"/>
        <v>4212</v>
      </c>
      <c r="K12" s="172">
        <f t="shared" si="5"/>
        <v>41.85630527675643</v>
      </c>
      <c r="L12" s="142">
        <f t="shared" si="13"/>
        <v>1268</v>
      </c>
      <c r="M12" s="172">
        <f t="shared" si="6"/>
        <v>12.600616118453742</v>
      </c>
      <c r="N12" s="142">
        <f t="shared" si="14"/>
        <v>1268</v>
      </c>
      <c r="O12" s="172">
        <f t="shared" si="7"/>
        <v>12.600616118453742</v>
      </c>
      <c r="P12" s="161">
        <f t="shared" si="15"/>
        <v>10063</v>
      </c>
      <c r="Q12" s="145">
        <v>31</v>
      </c>
      <c r="R12" s="13">
        <v>226</v>
      </c>
      <c r="S12" s="13">
        <v>1001</v>
      </c>
      <c r="T12" s="13">
        <v>3194</v>
      </c>
      <c r="U12" s="157">
        <v>7613</v>
      </c>
      <c r="V12" s="158">
        <v>2601</v>
      </c>
      <c r="W12" s="13">
        <v>2149</v>
      </c>
      <c r="Y12" s="13"/>
      <c r="Z12" s="13"/>
      <c r="AA12" s="13"/>
      <c r="AB12" s="13"/>
      <c r="AC12" s="13"/>
    </row>
    <row r="13" spans="1:29" ht="13.5" thickBot="1">
      <c r="A13" s="34">
        <v>2</v>
      </c>
      <c r="B13" s="147" t="s">
        <v>119</v>
      </c>
      <c r="C13" s="151">
        <f>SUM(C14:C19)</f>
        <v>220202</v>
      </c>
      <c r="D13" s="149">
        <f>SUM(D14:D19)</f>
        <v>3400</v>
      </c>
      <c r="E13" s="173">
        <f t="shared" si="1"/>
        <v>1.5440368389024623</v>
      </c>
      <c r="F13" s="149">
        <f t="shared" ref="F13:N13" si="16">SUM(F14:F19)</f>
        <v>15972</v>
      </c>
      <c r="G13" s="173">
        <f t="shared" si="3"/>
        <v>7.253340114985332</v>
      </c>
      <c r="H13" s="149">
        <f t="shared" si="16"/>
        <v>51260</v>
      </c>
      <c r="I13" s="173">
        <f t="shared" si="4"/>
        <v>23.278625988864771</v>
      </c>
      <c r="J13" s="149">
        <f t="shared" si="16"/>
        <v>96921</v>
      </c>
      <c r="K13" s="173">
        <f t="shared" si="5"/>
        <v>44.014586606842812</v>
      </c>
      <c r="L13" s="149">
        <f t="shared" si="16"/>
        <v>30392</v>
      </c>
      <c r="M13" s="173">
        <f t="shared" si="6"/>
        <v>13.801872825859892</v>
      </c>
      <c r="N13" s="149">
        <f t="shared" si="16"/>
        <v>22257</v>
      </c>
      <c r="O13" s="174">
        <f t="shared" si="7"/>
        <v>10.107537624544737</v>
      </c>
      <c r="P13" s="159">
        <f>SUM(P14:P19)</f>
        <v>220202</v>
      </c>
      <c r="Q13" s="145">
        <v>34</v>
      </c>
      <c r="R13" s="13">
        <v>339</v>
      </c>
      <c r="S13" s="13">
        <v>1549</v>
      </c>
      <c r="T13" s="13">
        <v>4682</v>
      </c>
      <c r="U13" s="157">
        <v>12476</v>
      </c>
      <c r="V13" s="158">
        <v>5115</v>
      </c>
      <c r="W13" s="13">
        <v>4633</v>
      </c>
      <c r="Y13" s="13"/>
      <c r="Z13" s="13"/>
      <c r="AA13" s="13"/>
      <c r="AB13" s="13"/>
      <c r="AC13" s="13"/>
    </row>
    <row r="14" spans="1:29">
      <c r="A14" s="1">
        <v>120</v>
      </c>
      <c r="B14" s="140" t="s">
        <v>444</v>
      </c>
      <c r="C14" s="150">
        <f t="shared" ref="C14:C19" si="17">(D14+F14+H14+J14+L14+N14)</f>
        <v>24004</v>
      </c>
      <c r="D14" s="142">
        <f t="shared" ref="D14:D19" si="18">VLOOKUP(A14,$Q$7:$W$131,2,0)</f>
        <v>294</v>
      </c>
      <c r="E14" s="172">
        <f t="shared" si="1"/>
        <v>1.2247958673554409</v>
      </c>
      <c r="F14" s="142">
        <f t="shared" ref="F14:F19" si="19">VLOOKUP(A14,$Q$7:$W$131,3,0)</f>
        <v>1745</v>
      </c>
      <c r="G14" s="172">
        <f t="shared" si="3"/>
        <v>7.2696217297117141</v>
      </c>
      <c r="H14" s="142">
        <f t="shared" ref="H14:H19" si="20">VLOOKUP(A14,$Q$7:$W$131,4,0)</f>
        <v>6090</v>
      </c>
      <c r="I14" s="172">
        <f t="shared" si="4"/>
        <v>25.370771538076987</v>
      </c>
      <c r="J14" s="142">
        <f t="shared" ref="J14:J19" si="21">VLOOKUP(A14,$Q$7:$W$131,5,0)</f>
        <v>10278</v>
      </c>
      <c r="K14" s="172">
        <f t="shared" si="5"/>
        <v>42.817863689385106</v>
      </c>
      <c r="L14" s="142">
        <f t="shared" ref="L14:L19" si="22">VLOOKUP(A14,$Q$7:$W$131,6,0)</f>
        <v>3125</v>
      </c>
      <c r="M14" s="172">
        <f t="shared" si="6"/>
        <v>13.018663556073987</v>
      </c>
      <c r="N14" s="142">
        <f t="shared" ref="N14:N19" si="23">VLOOKUP(A14,$Q$7:$W$131,7,0)</f>
        <v>2472</v>
      </c>
      <c r="O14" s="172">
        <f t="shared" si="7"/>
        <v>10.298283619396766</v>
      </c>
      <c r="P14" s="161">
        <f t="shared" si="15"/>
        <v>24004</v>
      </c>
      <c r="Q14" s="145">
        <v>36</v>
      </c>
      <c r="R14" s="13">
        <v>26</v>
      </c>
      <c r="S14" s="13">
        <v>131</v>
      </c>
      <c r="T14" s="13">
        <v>405</v>
      </c>
      <c r="U14" s="157">
        <v>1062</v>
      </c>
      <c r="V14" s="158">
        <v>506</v>
      </c>
      <c r="W14" s="13">
        <v>600</v>
      </c>
      <c r="Y14" s="13"/>
      <c r="Z14" s="13"/>
      <c r="AA14" s="13"/>
      <c r="AB14" s="13"/>
      <c r="AC14" s="13"/>
    </row>
    <row r="15" spans="1:29">
      <c r="A15" s="1">
        <v>154</v>
      </c>
      <c r="B15" s="140" t="s">
        <v>443</v>
      </c>
      <c r="C15" s="150">
        <f t="shared" si="17"/>
        <v>73348</v>
      </c>
      <c r="D15" s="142">
        <f t="shared" si="18"/>
        <v>1241</v>
      </c>
      <c r="E15" s="172">
        <f t="shared" si="1"/>
        <v>1.6919343404046463</v>
      </c>
      <c r="F15" s="142">
        <f t="shared" si="19"/>
        <v>5064</v>
      </c>
      <c r="G15" s="172">
        <f t="shared" si="3"/>
        <v>6.9040737307084044</v>
      </c>
      <c r="H15" s="142">
        <f t="shared" si="20"/>
        <v>15378</v>
      </c>
      <c r="I15" s="172">
        <f t="shared" si="4"/>
        <v>20.965806838632272</v>
      </c>
      <c r="J15" s="142">
        <f t="shared" si="21"/>
        <v>32234</v>
      </c>
      <c r="K15" s="172">
        <f t="shared" si="5"/>
        <v>43.946665212412064</v>
      </c>
      <c r="L15" s="142">
        <f t="shared" si="22"/>
        <v>11010</v>
      </c>
      <c r="M15" s="172">
        <f t="shared" si="6"/>
        <v>15.010634236789006</v>
      </c>
      <c r="N15" s="142">
        <f t="shared" si="23"/>
        <v>8421</v>
      </c>
      <c r="O15" s="172">
        <f t="shared" si="7"/>
        <v>11.480885641053607</v>
      </c>
      <c r="P15" s="161">
        <f t="shared" si="15"/>
        <v>73348</v>
      </c>
      <c r="Q15" s="145">
        <v>38</v>
      </c>
      <c r="R15" s="13">
        <v>110</v>
      </c>
      <c r="S15" s="13">
        <v>476</v>
      </c>
      <c r="T15" s="13">
        <v>1578</v>
      </c>
      <c r="U15" s="157">
        <v>3939</v>
      </c>
      <c r="V15" s="158">
        <v>1432</v>
      </c>
      <c r="W15" s="13">
        <v>1223</v>
      </c>
      <c r="Y15" s="13"/>
      <c r="Z15" s="13"/>
      <c r="AA15" s="13"/>
      <c r="AB15" s="13"/>
      <c r="AC15" s="13"/>
    </row>
    <row r="16" spans="1:29">
      <c r="A16" s="1">
        <v>250</v>
      </c>
      <c r="B16" s="140" t="s">
        <v>442</v>
      </c>
      <c r="C16" s="150">
        <f t="shared" si="17"/>
        <v>46333</v>
      </c>
      <c r="D16" s="142">
        <f t="shared" si="18"/>
        <v>707</v>
      </c>
      <c r="E16" s="172">
        <f t="shared" si="1"/>
        <v>1.5259102583471824</v>
      </c>
      <c r="F16" s="142">
        <f t="shared" si="19"/>
        <v>3578</v>
      </c>
      <c r="G16" s="172">
        <f t="shared" si="3"/>
        <v>7.7223577148037039</v>
      </c>
      <c r="H16" s="142">
        <f t="shared" si="20"/>
        <v>10931</v>
      </c>
      <c r="I16" s="172">
        <f t="shared" si="4"/>
        <v>23.59225605939611</v>
      </c>
      <c r="J16" s="142">
        <f t="shared" si="21"/>
        <v>20648</v>
      </c>
      <c r="K16" s="172">
        <f t="shared" si="5"/>
        <v>44.564349383808519</v>
      </c>
      <c r="L16" s="142">
        <f t="shared" si="22"/>
        <v>6238</v>
      </c>
      <c r="M16" s="172">
        <f t="shared" si="6"/>
        <v>13.463406211555478</v>
      </c>
      <c r="N16" s="142">
        <f t="shared" si="23"/>
        <v>4231</v>
      </c>
      <c r="O16" s="172">
        <f t="shared" si="7"/>
        <v>9.1317203720890081</v>
      </c>
      <c r="P16" s="161">
        <f t="shared" si="15"/>
        <v>46333</v>
      </c>
      <c r="Q16" s="145">
        <v>40</v>
      </c>
      <c r="R16" s="13">
        <v>208</v>
      </c>
      <c r="S16" s="13">
        <v>897</v>
      </c>
      <c r="T16" s="13">
        <v>2959</v>
      </c>
      <c r="U16" s="157">
        <v>6681</v>
      </c>
      <c r="V16" s="158">
        <v>1891</v>
      </c>
      <c r="W16" s="13">
        <v>1277</v>
      </c>
      <c r="Y16" s="13"/>
      <c r="Z16" s="13"/>
      <c r="AA16" s="13"/>
      <c r="AB16" s="13"/>
      <c r="AC16" s="13"/>
    </row>
    <row r="17" spans="1:29">
      <c r="A17" s="1">
        <v>495</v>
      </c>
      <c r="B17" s="140" t="s">
        <v>441</v>
      </c>
      <c r="C17" s="150">
        <f t="shared" si="17"/>
        <v>23657</v>
      </c>
      <c r="D17" s="142">
        <f t="shared" si="18"/>
        <v>378</v>
      </c>
      <c r="E17" s="172">
        <f t="shared" si="1"/>
        <v>1.5978357357230417</v>
      </c>
      <c r="F17" s="142">
        <f t="shared" si="19"/>
        <v>1792</v>
      </c>
      <c r="G17" s="172">
        <f t="shared" si="3"/>
        <v>7.5749249693536802</v>
      </c>
      <c r="H17" s="142">
        <f t="shared" si="20"/>
        <v>5828</v>
      </c>
      <c r="I17" s="172">
        <f t="shared" si="4"/>
        <v>24.635414465063196</v>
      </c>
      <c r="J17" s="142">
        <f t="shared" si="21"/>
        <v>10074</v>
      </c>
      <c r="K17" s="172">
        <f t="shared" si="5"/>
        <v>42.583590480618845</v>
      </c>
      <c r="L17" s="142">
        <f t="shared" si="22"/>
        <v>3138</v>
      </c>
      <c r="M17" s="172">
        <f t="shared" si="6"/>
        <v>13.264572853700807</v>
      </c>
      <c r="N17" s="142">
        <f t="shared" si="23"/>
        <v>2447</v>
      </c>
      <c r="O17" s="172">
        <f t="shared" si="7"/>
        <v>10.343661495540433</v>
      </c>
      <c r="P17" s="161">
        <f t="shared" si="15"/>
        <v>23657</v>
      </c>
      <c r="Q17" s="145">
        <v>42</v>
      </c>
      <c r="R17" s="13">
        <v>190</v>
      </c>
      <c r="S17" s="13">
        <v>908</v>
      </c>
      <c r="T17" s="13">
        <v>2867</v>
      </c>
      <c r="U17" s="157">
        <v>7647</v>
      </c>
      <c r="V17" s="158">
        <v>2736</v>
      </c>
      <c r="W17" s="13">
        <v>2472</v>
      </c>
      <c r="Y17" s="13"/>
      <c r="Z17" s="13"/>
      <c r="AA17" s="13"/>
      <c r="AB17" s="13"/>
      <c r="AC17" s="13"/>
    </row>
    <row r="18" spans="1:29">
      <c r="A18" s="1">
        <v>790</v>
      </c>
      <c r="B18" s="140" t="s">
        <v>440</v>
      </c>
      <c r="C18" s="150">
        <f t="shared" si="17"/>
        <v>29962</v>
      </c>
      <c r="D18" s="142">
        <f t="shared" si="18"/>
        <v>421</v>
      </c>
      <c r="E18" s="172">
        <f t="shared" si="1"/>
        <v>1.4051131433148656</v>
      </c>
      <c r="F18" s="142">
        <f t="shared" si="19"/>
        <v>2112</v>
      </c>
      <c r="G18" s="172">
        <f t="shared" si="3"/>
        <v>7.0489286429477342</v>
      </c>
      <c r="H18" s="142">
        <f t="shared" si="20"/>
        <v>7522</v>
      </c>
      <c r="I18" s="172">
        <f t="shared" si="4"/>
        <v>25.105133168680325</v>
      </c>
      <c r="J18" s="142">
        <f t="shared" si="21"/>
        <v>13522</v>
      </c>
      <c r="K18" s="172">
        <f t="shared" si="5"/>
        <v>45.130498631600027</v>
      </c>
      <c r="L18" s="142">
        <f t="shared" si="22"/>
        <v>3787</v>
      </c>
      <c r="M18" s="172">
        <f t="shared" si="6"/>
        <v>12.639343168012815</v>
      </c>
      <c r="N18" s="142">
        <f t="shared" si="23"/>
        <v>2598</v>
      </c>
      <c r="O18" s="172">
        <f t="shared" si="7"/>
        <v>8.6709832454442282</v>
      </c>
      <c r="P18" s="161">
        <f t="shared" si="15"/>
        <v>29962</v>
      </c>
      <c r="Q18" s="145">
        <v>44</v>
      </c>
      <c r="R18" s="13">
        <v>74</v>
      </c>
      <c r="S18" s="13">
        <v>278</v>
      </c>
      <c r="T18" s="13">
        <v>917</v>
      </c>
      <c r="U18" s="157">
        <v>2465</v>
      </c>
      <c r="V18" s="158">
        <v>895</v>
      </c>
      <c r="W18" s="13">
        <v>819</v>
      </c>
      <c r="Y18" s="13"/>
      <c r="Z18" s="13"/>
      <c r="AA18" s="13"/>
      <c r="AB18" s="13"/>
      <c r="AC18" s="13"/>
    </row>
    <row r="19" spans="1:29" ht="13.5" thickBot="1">
      <c r="A19" s="1">
        <v>895</v>
      </c>
      <c r="B19" s="140" t="s">
        <v>439</v>
      </c>
      <c r="C19" s="150">
        <f t="shared" si="17"/>
        <v>22898</v>
      </c>
      <c r="D19" s="142">
        <f t="shared" si="18"/>
        <v>359</v>
      </c>
      <c r="E19" s="172">
        <f t="shared" si="1"/>
        <v>1.567822517250415</v>
      </c>
      <c r="F19" s="142">
        <f t="shared" si="19"/>
        <v>1681</v>
      </c>
      <c r="G19" s="172">
        <f t="shared" si="3"/>
        <v>7.3412525111363438</v>
      </c>
      <c r="H19" s="142">
        <f t="shared" si="20"/>
        <v>5511</v>
      </c>
      <c r="I19" s="172">
        <f t="shared" si="4"/>
        <v>24.067604157568347</v>
      </c>
      <c r="J19" s="142">
        <f t="shared" si="21"/>
        <v>10165</v>
      </c>
      <c r="K19" s="172">
        <f t="shared" si="5"/>
        <v>44.392523364485982</v>
      </c>
      <c r="L19" s="142">
        <f t="shared" si="22"/>
        <v>3094</v>
      </c>
      <c r="M19" s="172">
        <f t="shared" si="6"/>
        <v>13.512097126386585</v>
      </c>
      <c r="N19" s="142">
        <f t="shared" si="23"/>
        <v>2088</v>
      </c>
      <c r="O19" s="172">
        <f t="shared" si="7"/>
        <v>9.1187003231723303</v>
      </c>
      <c r="P19" s="161">
        <f t="shared" si="15"/>
        <v>22898</v>
      </c>
      <c r="Q19" s="145">
        <v>45</v>
      </c>
      <c r="R19" s="13">
        <v>666</v>
      </c>
      <c r="S19" s="13">
        <v>3276</v>
      </c>
      <c r="T19" s="13">
        <v>9517</v>
      </c>
      <c r="U19" s="157">
        <v>23193</v>
      </c>
      <c r="V19" s="158">
        <v>7001</v>
      </c>
      <c r="W19" s="13">
        <v>5850</v>
      </c>
      <c r="Y19" s="13"/>
      <c r="Z19" s="13"/>
      <c r="AA19" s="13"/>
      <c r="AB19" s="13"/>
      <c r="AC19" s="13"/>
    </row>
    <row r="20" spans="1:29" ht="13.5" thickBot="1">
      <c r="A20" s="34">
        <v>3</v>
      </c>
      <c r="B20" s="147" t="s">
        <v>340</v>
      </c>
      <c r="C20" s="151">
        <f>SUM(C21:C31)</f>
        <v>355086</v>
      </c>
      <c r="D20" s="149">
        <f>SUM(D21:D31)</f>
        <v>4737</v>
      </c>
      <c r="E20" s="173">
        <f t="shared" si="1"/>
        <v>1.3340430205640326</v>
      </c>
      <c r="F20" s="149">
        <f t="shared" ref="F20:N20" si="24">SUM(F21:F31)</f>
        <v>24634</v>
      </c>
      <c r="G20" s="173">
        <f t="shared" si="3"/>
        <v>6.93747430200008</v>
      </c>
      <c r="H20" s="149">
        <f t="shared" si="24"/>
        <v>82494</v>
      </c>
      <c r="I20" s="173">
        <f t="shared" si="4"/>
        <v>23.232118416383639</v>
      </c>
      <c r="J20" s="149">
        <f t="shared" si="24"/>
        <v>162593</v>
      </c>
      <c r="K20" s="173">
        <f t="shared" si="5"/>
        <v>45.789752341686238</v>
      </c>
      <c r="L20" s="149">
        <f t="shared" si="24"/>
        <v>44499</v>
      </c>
      <c r="M20" s="173">
        <f t="shared" si="6"/>
        <v>12.531893682093914</v>
      </c>
      <c r="N20" s="149">
        <f t="shared" si="24"/>
        <v>36129</v>
      </c>
      <c r="O20" s="174">
        <f t="shared" si="7"/>
        <v>10.174718237272097</v>
      </c>
      <c r="P20" s="159">
        <f>SUM(P21:P31)</f>
        <v>355086</v>
      </c>
      <c r="Q20" s="145">
        <v>51</v>
      </c>
      <c r="R20" s="13">
        <v>302</v>
      </c>
      <c r="S20" s="13">
        <v>1748</v>
      </c>
      <c r="T20" s="13">
        <v>5869</v>
      </c>
      <c r="U20" s="157">
        <v>11830</v>
      </c>
      <c r="V20" s="158">
        <v>3697</v>
      </c>
      <c r="W20" s="13">
        <v>3122</v>
      </c>
      <c r="Y20" s="13"/>
      <c r="Z20" s="13"/>
      <c r="AA20" s="13"/>
      <c r="AB20" s="13"/>
      <c r="AC20" s="13"/>
    </row>
    <row r="21" spans="1:29">
      <c r="A21" s="1">
        <v>45</v>
      </c>
      <c r="B21" s="140" t="s">
        <v>339</v>
      </c>
      <c r="C21" s="150">
        <f t="shared" ref="C21:C31" si="25">(D21+F21+H21+J21+L21+N21)</f>
        <v>49503</v>
      </c>
      <c r="D21" s="142">
        <f t="shared" ref="D21:D31" si="26">VLOOKUP(A21,$Q$7:$W$131,2,0)</f>
        <v>666</v>
      </c>
      <c r="E21" s="172">
        <f t="shared" si="1"/>
        <v>1.3453730076965031</v>
      </c>
      <c r="F21" s="142">
        <f t="shared" ref="F21:F31" si="27">VLOOKUP(A21,$Q$7:$W$131,3,0)</f>
        <v>3276</v>
      </c>
      <c r="G21" s="172">
        <f t="shared" si="3"/>
        <v>6.6177807405611784</v>
      </c>
      <c r="H21" s="142">
        <f t="shared" ref="H21:H31" si="28">VLOOKUP(A21,$Q$7:$W$131,4,0)</f>
        <v>9517</v>
      </c>
      <c r="I21" s="172">
        <f t="shared" si="4"/>
        <v>19.225097468840271</v>
      </c>
      <c r="J21" s="142">
        <f t="shared" ref="J21:J31" si="29">VLOOKUP(A21,$Q$7:$W$131,5,0)</f>
        <v>23193</v>
      </c>
      <c r="K21" s="172">
        <f t="shared" si="5"/>
        <v>46.851705957214712</v>
      </c>
      <c r="L21" s="142">
        <f t="shared" ref="L21:L31" si="30">VLOOKUP(A21,$Q$7:$W$131,6,0)</f>
        <v>7001</v>
      </c>
      <c r="M21" s="172">
        <f t="shared" si="6"/>
        <v>14.142577217542371</v>
      </c>
      <c r="N21" s="142">
        <f t="shared" ref="N21:N31" si="31">VLOOKUP(A21,$Q$7:$W$131,7,0)</f>
        <v>5850</v>
      </c>
      <c r="O21" s="172">
        <f t="shared" si="7"/>
        <v>11.81746560814496</v>
      </c>
      <c r="P21" s="161">
        <f t="shared" si="15"/>
        <v>49503</v>
      </c>
      <c r="Q21" s="145">
        <v>55</v>
      </c>
      <c r="R21" s="13">
        <v>78</v>
      </c>
      <c r="S21" s="13">
        <v>387</v>
      </c>
      <c r="T21" s="13">
        <v>1255</v>
      </c>
      <c r="U21" s="157">
        <v>2928</v>
      </c>
      <c r="V21" s="158">
        <v>1009</v>
      </c>
      <c r="W21" s="13">
        <v>956</v>
      </c>
      <c r="Y21" s="13"/>
      <c r="Z21" s="13"/>
      <c r="AA21" s="13"/>
      <c r="AB21" s="13"/>
      <c r="AC21" s="13"/>
    </row>
    <row r="22" spans="1:29">
      <c r="A22" s="1">
        <v>51</v>
      </c>
      <c r="B22" s="140" t="s">
        <v>338</v>
      </c>
      <c r="C22" s="150">
        <f t="shared" si="25"/>
        <v>26568</v>
      </c>
      <c r="D22" s="142">
        <f t="shared" si="26"/>
        <v>302</v>
      </c>
      <c r="E22" s="172">
        <f t="shared" si="1"/>
        <v>1.1367058115025594</v>
      </c>
      <c r="F22" s="142">
        <f t="shared" si="27"/>
        <v>1748</v>
      </c>
      <c r="G22" s="172">
        <f t="shared" si="3"/>
        <v>6.5793435712134904</v>
      </c>
      <c r="H22" s="142">
        <f t="shared" si="28"/>
        <v>5869</v>
      </c>
      <c r="I22" s="172">
        <f t="shared" si="4"/>
        <v>22.090484793736824</v>
      </c>
      <c r="J22" s="142">
        <f t="shared" si="29"/>
        <v>11830</v>
      </c>
      <c r="K22" s="172">
        <f t="shared" si="5"/>
        <v>44.527250828063835</v>
      </c>
      <c r="L22" s="142">
        <f t="shared" si="30"/>
        <v>3697</v>
      </c>
      <c r="M22" s="172">
        <f t="shared" si="6"/>
        <v>13.915236374585968</v>
      </c>
      <c r="N22" s="142">
        <f t="shared" si="31"/>
        <v>3122</v>
      </c>
      <c r="O22" s="172">
        <f t="shared" si="7"/>
        <v>11.750978620897321</v>
      </c>
      <c r="P22" s="161">
        <f t="shared" si="15"/>
        <v>26568</v>
      </c>
      <c r="Q22" s="145">
        <v>59</v>
      </c>
      <c r="R22" s="13">
        <v>16</v>
      </c>
      <c r="S22" s="13">
        <v>110</v>
      </c>
      <c r="T22" s="13">
        <v>338</v>
      </c>
      <c r="U22" s="157">
        <v>1003</v>
      </c>
      <c r="V22" s="158">
        <v>642</v>
      </c>
      <c r="W22" s="13">
        <v>721</v>
      </c>
      <c r="Y22" s="13"/>
      <c r="Z22" s="13"/>
      <c r="AA22" s="13"/>
      <c r="AB22" s="13"/>
      <c r="AC22" s="13"/>
    </row>
    <row r="23" spans="1:29">
      <c r="A23" s="1">
        <v>147</v>
      </c>
      <c r="B23" s="140" t="s">
        <v>337</v>
      </c>
      <c r="C23" s="150">
        <f t="shared" si="25"/>
        <v>24469</v>
      </c>
      <c r="D23" s="142">
        <f t="shared" si="26"/>
        <v>365</v>
      </c>
      <c r="E23" s="172">
        <f t="shared" si="1"/>
        <v>1.491683354448486</v>
      </c>
      <c r="F23" s="142">
        <f t="shared" si="27"/>
        <v>1524</v>
      </c>
      <c r="G23" s="172">
        <f t="shared" si="3"/>
        <v>6.228288855286281</v>
      </c>
      <c r="H23" s="142">
        <f t="shared" si="28"/>
        <v>5238</v>
      </c>
      <c r="I23" s="172">
        <f t="shared" si="4"/>
        <v>21.406677837263477</v>
      </c>
      <c r="J23" s="142">
        <f t="shared" si="29"/>
        <v>11658</v>
      </c>
      <c r="K23" s="172">
        <f t="shared" si="5"/>
        <v>47.643957660713554</v>
      </c>
      <c r="L23" s="142">
        <f t="shared" si="30"/>
        <v>3061</v>
      </c>
      <c r="M23" s="172">
        <f t="shared" si="6"/>
        <v>12.509706158813191</v>
      </c>
      <c r="N23" s="142">
        <f t="shared" si="31"/>
        <v>2623</v>
      </c>
      <c r="O23" s="172">
        <f t="shared" si="7"/>
        <v>10.71968613347501</v>
      </c>
      <c r="P23" s="161">
        <f t="shared" si="15"/>
        <v>24469</v>
      </c>
      <c r="Q23" s="145">
        <v>79</v>
      </c>
      <c r="R23" s="13">
        <v>174</v>
      </c>
      <c r="S23" s="13">
        <v>722</v>
      </c>
      <c r="T23" s="13">
        <v>2441</v>
      </c>
      <c r="U23" s="157">
        <v>7348</v>
      </c>
      <c r="V23" s="158">
        <v>3496</v>
      </c>
      <c r="W23" s="13">
        <v>3177</v>
      </c>
      <c r="Y23" s="13"/>
      <c r="Z23" s="13"/>
      <c r="AA23" s="13"/>
      <c r="AB23" s="13"/>
      <c r="AC23" s="13"/>
    </row>
    <row r="24" spans="1:29">
      <c r="A24" s="1">
        <v>172</v>
      </c>
      <c r="B24" s="140" t="s">
        <v>336</v>
      </c>
      <c r="C24" s="150">
        <f t="shared" si="25"/>
        <v>35039</v>
      </c>
      <c r="D24" s="142">
        <f t="shared" si="26"/>
        <v>559</v>
      </c>
      <c r="E24" s="172">
        <f t="shared" si="1"/>
        <v>1.5953651645309512</v>
      </c>
      <c r="F24" s="142">
        <f t="shared" si="27"/>
        <v>2505</v>
      </c>
      <c r="G24" s="172">
        <f t="shared" si="3"/>
        <v>7.1491766317531891</v>
      </c>
      <c r="H24" s="142">
        <f t="shared" si="28"/>
        <v>7622</v>
      </c>
      <c r="I24" s="172">
        <f t="shared" si="4"/>
        <v>21.752903907074973</v>
      </c>
      <c r="J24" s="142">
        <f t="shared" si="29"/>
        <v>15887</v>
      </c>
      <c r="K24" s="172">
        <f t="shared" si="5"/>
        <v>45.340905847769633</v>
      </c>
      <c r="L24" s="142">
        <f t="shared" si="30"/>
        <v>4474</v>
      </c>
      <c r="M24" s="172">
        <f t="shared" si="6"/>
        <v>12.768629241702104</v>
      </c>
      <c r="N24" s="142">
        <f t="shared" si="31"/>
        <v>3992</v>
      </c>
      <c r="O24" s="172">
        <f t="shared" si="7"/>
        <v>11.393019207169154</v>
      </c>
      <c r="P24" s="161">
        <f t="shared" si="15"/>
        <v>35039</v>
      </c>
      <c r="Q24" s="145">
        <v>86</v>
      </c>
      <c r="R24" s="13">
        <v>34</v>
      </c>
      <c r="S24" s="13">
        <v>142</v>
      </c>
      <c r="T24" s="13">
        <v>517</v>
      </c>
      <c r="U24" s="157">
        <v>1293</v>
      </c>
      <c r="V24" s="158">
        <v>562</v>
      </c>
      <c r="W24" s="13">
        <v>401</v>
      </c>
      <c r="Y24" s="13"/>
      <c r="Z24" s="13"/>
      <c r="AA24" s="13"/>
      <c r="AB24" s="13"/>
      <c r="AC24" s="13"/>
    </row>
    <row r="25" spans="1:29">
      <c r="A25" s="1">
        <v>475</v>
      </c>
      <c r="B25" s="140" t="s">
        <v>335</v>
      </c>
      <c r="C25" s="150">
        <f t="shared" si="25"/>
        <v>4385</v>
      </c>
      <c r="D25" s="142">
        <f t="shared" si="26"/>
        <v>97</v>
      </c>
      <c r="E25" s="172">
        <f t="shared" si="1"/>
        <v>2.2120866590649944</v>
      </c>
      <c r="F25" s="142">
        <f t="shared" si="27"/>
        <v>497</v>
      </c>
      <c r="G25" s="172">
        <f t="shared" si="3"/>
        <v>11.334093500570125</v>
      </c>
      <c r="H25" s="142">
        <f t="shared" si="28"/>
        <v>1254</v>
      </c>
      <c r="I25" s="172">
        <f t="shared" si="4"/>
        <v>28.597491448118582</v>
      </c>
      <c r="J25" s="142">
        <f t="shared" si="29"/>
        <v>1901</v>
      </c>
      <c r="K25" s="172">
        <f t="shared" si="5"/>
        <v>43.352337514253136</v>
      </c>
      <c r="L25" s="142">
        <f t="shared" si="30"/>
        <v>363</v>
      </c>
      <c r="M25" s="172">
        <f t="shared" si="6"/>
        <v>8.2782212086659062</v>
      </c>
      <c r="N25" s="142">
        <f t="shared" si="31"/>
        <v>273</v>
      </c>
      <c r="O25" s="172">
        <f t="shared" si="7"/>
        <v>6.225769669327252</v>
      </c>
      <c r="P25" s="161">
        <f t="shared" si="15"/>
        <v>4385</v>
      </c>
      <c r="Q25" s="145">
        <v>88</v>
      </c>
      <c r="R25" s="13">
        <v>825</v>
      </c>
      <c r="S25" s="13">
        <v>4251</v>
      </c>
      <c r="T25" s="13">
        <v>13377</v>
      </c>
      <c r="U25" s="157">
        <v>39835</v>
      </c>
      <c r="V25" s="158">
        <v>17498</v>
      </c>
      <c r="W25" s="13">
        <v>14845</v>
      </c>
      <c r="Y25" s="13"/>
      <c r="Z25" s="13"/>
      <c r="AA25" s="13"/>
      <c r="AB25" s="13"/>
      <c r="AC25" s="13"/>
    </row>
    <row r="26" spans="1:29">
      <c r="A26" s="1">
        <v>480</v>
      </c>
      <c r="B26" s="140" t="s">
        <v>334</v>
      </c>
      <c r="C26" s="150">
        <f t="shared" si="25"/>
        <v>18578</v>
      </c>
      <c r="D26" s="142">
        <f t="shared" si="26"/>
        <v>365</v>
      </c>
      <c r="E26" s="172">
        <f t="shared" si="1"/>
        <v>1.9646894175906988</v>
      </c>
      <c r="F26" s="142">
        <f t="shared" si="27"/>
        <v>1628</v>
      </c>
      <c r="G26" s="172">
        <f t="shared" si="3"/>
        <v>8.7630530735278285</v>
      </c>
      <c r="H26" s="142">
        <f t="shared" si="28"/>
        <v>4736</v>
      </c>
      <c r="I26" s="172">
        <f t="shared" si="4"/>
        <v>25.492518032080959</v>
      </c>
      <c r="J26" s="142">
        <f t="shared" si="29"/>
        <v>8222</v>
      </c>
      <c r="K26" s="172">
        <f t="shared" si="5"/>
        <v>44.256647647755408</v>
      </c>
      <c r="L26" s="142">
        <f t="shared" si="30"/>
        <v>2199</v>
      </c>
      <c r="M26" s="172">
        <f t="shared" si="6"/>
        <v>11.836580902142318</v>
      </c>
      <c r="N26" s="142">
        <f t="shared" si="31"/>
        <v>1428</v>
      </c>
      <c r="O26" s="172">
        <f t="shared" si="7"/>
        <v>7.6865109269027885</v>
      </c>
      <c r="P26" s="161">
        <f t="shared" si="15"/>
        <v>18578</v>
      </c>
      <c r="Q26" s="145">
        <v>91</v>
      </c>
      <c r="R26" s="13">
        <v>65</v>
      </c>
      <c r="S26" s="13">
        <v>318</v>
      </c>
      <c r="T26" s="13">
        <v>1096</v>
      </c>
      <c r="U26" s="157">
        <v>2822</v>
      </c>
      <c r="V26" s="158">
        <v>1166</v>
      </c>
      <c r="W26" s="13">
        <v>1039</v>
      </c>
      <c r="Y26" s="13"/>
      <c r="Z26" s="13"/>
      <c r="AA26" s="13"/>
      <c r="AB26" s="13"/>
      <c r="AC26" s="13"/>
    </row>
    <row r="27" spans="1:29">
      <c r="A27" s="1">
        <v>490</v>
      </c>
      <c r="B27" s="140" t="s">
        <v>333</v>
      </c>
      <c r="C27" s="150">
        <f t="shared" si="25"/>
        <v>46352</v>
      </c>
      <c r="D27" s="142">
        <f t="shared" si="26"/>
        <v>527</v>
      </c>
      <c r="E27" s="172">
        <f t="shared" si="1"/>
        <v>1.1369520193303417</v>
      </c>
      <c r="F27" s="142">
        <f t="shared" si="27"/>
        <v>3218</v>
      </c>
      <c r="G27" s="172">
        <f t="shared" si="3"/>
        <v>6.9425267518122196</v>
      </c>
      <c r="H27" s="142">
        <f t="shared" si="28"/>
        <v>11729</v>
      </c>
      <c r="I27" s="172">
        <f t="shared" si="4"/>
        <v>25.304193993786679</v>
      </c>
      <c r="J27" s="142">
        <f t="shared" si="29"/>
        <v>21127</v>
      </c>
      <c r="K27" s="172">
        <f t="shared" si="5"/>
        <v>45.579478771142561</v>
      </c>
      <c r="L27" s="142">
        <f t="shared" si="30"/>
        <v>5368</v>
      </c>
      <c r="M27" s="172">
        <f t="shared" si="6"/>
        <v>11.580945806006214</v>
      </c>
      <c r="N27" s="142">
        <f t="shared" si="31"/>
        <v>4383</v>
      </c>
      <c r="O27" s="172">
        <f t="shared" si="7"/>
        <v>9.4559026579219889</v>
      </c>
      <c r="P27" s="161">
        <f t="shared" si="15"/>
        <v>46352</v>
      </c>
      <c r="Q27" s="145">
        <v>93</v>
      </c>
      <c r="R27" s="13">
        <v>163</v>
      </c>
      <c r="S27" s="13">
        <v>857</v>
      </c>
      <c r="T27" s="13">
        <v>2550</v>
      </c>
      <c r="U27" s="157">
        <v>6333</v>
      </c>
      <c r="V27" s="158">
        <v>2323</v>
      </c>
      <c r="W27" s="13">
        <v>1734</v>
      </c>
      <c r="Y27" s="13"/>
      <c r="Z27" s="13"/>
      <c r="AA27" s="13"/>
      <c r="AB27" s="13"/>
      <c r="AC27" s="13"/>
    </row>
    <row r="28" spans="1:29">
      <c r="A28" s="1">
        <v>659</v>
      </c>
      <c r="B28" s="140" t="s">
        <v>332</v>
      </c>
      <c r="C28" s="150">
        <f t="shared" si="25"/>
        <v>20295</v>
      </c>
      <c r="D28" s="142">
        <f t="shared" si="26"/>
        <v>254</v>
      </c>
      <c r="E28" s="172">
        <f t="shared" si="1"/>
        <v>1.251539788125154</v>
      </c>
      <c r="F28" s="142">
        <f t="shared" si="27"/>
        <v>1467</v>
      </c>
      <c r="G28" s="172">
        <f t="shared" si="3"/>
        <v>7.2283813747228383</v>
      </c>
      <c r="H28" s="142">
        <f t="shared" si="28"/>
        <v>5100</v>
      </c>
      <c r="I28" s="172">
        <f t="shared" si="4"/>
        <v>25.129342202512934</v>
      </c>
      <c r="J28" s="142">
        <f t="shared" si="29"/>
        <v>9078</v>
      </c>
      <c r="K28" s="172">
        <f t="shared" si="5"/>
        <v>44.730229120473027</v>
      </c>
      <c r="L28" s="142">
        <f t="shared" si="30"/>
        <v>2400</v>
      </c>
      <c r="M28" s="172">
        <f t="shared" si="6"/>
        <v>11.825572801182558</v>
      </c>
      <c r="N28" s="142">
        <f t="shared" si="31"/>
        <v>1996</v>
      </c>
      <c r="O28" s="172">
        <f t="shared" si="7"/>
        <v>9.8349347129834932</v>
      </c>
      <c r="P28" s="161">
        <f t="shared" si="15"/>
        <v>20295</v>
      </c>
      <c r="Q28" s="145">
        <v>101</v>
      </c>
      <c r="R28" s="13">
        <v>232</v>
      </c>
      <c r="S28" s="13">
        <v>952</v>
      </c>
      <c r="T28" s="13">
        <v>3093</v>
      </c>
      <c r="U28" s="157">
        <v>7990</v>
      </c>
      <c r="V28" s="158">
        <v>3513</v>
      </c>
      <c r="W28" s="13">
        <v>3108</v>
      </c>
      <c r="Y28" s="13"/>
      <c r="Z28" s="13"/>
      <c r="AA28" s="13"/>
      <c r="AB28" s="13"/>
      <c r="AC28" s="13"/>
    </row>
    <row r="29" spans="1:29">
      <c r="A29" s="1">
        <v>665</v>
      </c>
      <c r="B29" s="140" t="s">
        <v>330</v>
      </c>
      <c r="C29" s="150">
        <f t="shared" si="25"/>
        <v>30348</v>
      </c>
      <c r="D29" s="142">
        <f t="shared" si="26"/>
        <v>367</v>
      </c>
      <c r="E29" s="172">
        <f t="shared" si="1"/>
        <v>1.2093053908000526</v>
      </c>
      <c r="F29" s="142">
        <f t="shared" si="27"/>
        <v>1797</v>
      </c>
      <c r="G29" s="172">
        <f t="shared" si="3"/>
        <v>5.9213127718465799</v>
      </c>
      <c r="H29" s="142">
        <f t="shared" si="28"/>
        <v>7524</v>
      </c>
      <c r="I29" s="172">
        <f t="shared" si="4"/>
        <v>24.79240806642942</v>
      </c>
      <c r="J29" s="142">
        <f t="shared" si="29"/>
        <v>13383</v>
      </c>
      <c r="K29" s="172">
        <f t="shared" si="5"/>
        <v>44.098457888493478</v>
      </c>
      <c r="L29" s="142">
        <f t="shared" si="30"/>
        <v>4017</v>
      </c>
      <c r="M29" s="172">
        <f t="shared" si="6"/>
        <v>13.236457097667062</v>
      </c>
      <c r="N29" s="142">
        <f t="shared" si="31"/>
        <v>3260</v>
      </c>
      <c r="O29" s="172">
        <f t="shared" si="7"/>
        <v>10.742058784763412</v>
      </c>
      <c r="P29" s="161">
        <f t="shared" si="15"/>
        <v>30348</v>
      </c>
      <c r="Q29" s="145">
        <v>107</v>
      </c>
      <c r="R29" s="13">
        <v>79</v>
      </c>
      <c r="S29" s="13">
        <v>398</v>
      </c>
      <c r="T29" s="13">
        <v>1324</v>
      </c>
      <c r="U29" s="157">
        <v>2703</v>
      </c>
      <c r="V29" s="158">
        <v>828</v>
      </c>
      <c r="W29" s="13">
        <v>647</v>
      </c>
      <c r="Y29" s="13"/>
      <c r="Z29" s="13"/>
      <c r="AA29" s="13"/>
      <c r="AB29" s="13"/>
      <c r="AC29" s="13"/>
    </row>
    <row r="30" spans="1:29">
      <c r="A30" s="1">
        <v>837</v>
      </c>
      <c r="B30" s="140" t="s">
        <v>329</v>
      </c>
      <c r="C30" s="150">
        <f t="shared" si="25"/>
        <v>92596</v>
      </c>
      <c r="D30" s="142">
        <f t="shared" si="26"/>
        <v>1153</v>
      </c>
      <c r="E30" s="172">
        <f t="shared" si="1"/>
        <v>1.2451941768542918</v>
      </c>
      <c r="F30" s="142">
        <f t="shared" si="27"/>
        <v>6388</v>
      </c>
      <c r="G30" s="172">
        <f t="shared" si="3"/>
        <v>6.8987861246706128</v>
      </c>
      <c r="H30" s="142">
        <f t="shared" si="28"/>
        <v>21956</v>
      </c>
      <c r="I30" s="172">
        <f t="shared" si="4"/>
        <v>23.711607412847208</v>
      </c>
      <c r="J30" s="142">
        <f t="shared" si="29"/>
        <v>43377</v>
      </c>
      <c r="K30" s="172">
        <f t="shared" si="5"/>
        <v>46.845436087951967</v>
      </c>
      <c r="L30" s="142">
        <f t="shared" si="30"/>
        <v>11184</v>
      </c>
      <c r="M30" s="172">
        <f t="shared" si="6"/>
        <v>12.078275519460883</v>
      </c>
      <c r="N30" s="142">
        <f t="shared" si="31"/>
        <v>8538</v>
      </c>
      <c r="O30" s="172">
        <f t="shared" si="7"/>
        <v>9.2207006782150422</v>
      </c>
      <c r="P30" s="161">
        <f t="shared" si="15"/>
        <v>92596</v>
      </c>
      <c r="Q30" s="145">
        <v>113</v>
      </c>
      <c r="R30" s="13">
        <v>63</v>
      </c>
      <c r="S30" s="13">
        <v>332</v>
      </c>
      <c r="T30" s="13">
        <v>1068</v>
      </c>
      <c r="U30" s="157">
        <v>2357</v>
      </c>
      <c r="V30" s="158">
        <v>827</v>
      </c>
      <c r="W30" s="13">
        <v>875</v>
      </c>
      <c r="Y30" s="13"/>
      <c r="Z30" s="13"/>
      <c r="AA30" s="13"/>
      <c r="AB30" s="13"/>
      <c r="AC30" s="13"/>
    </row>
    <row r="31" spans="1:29" ht="13.5" thickBot="1">
      <c r="A31" s="1">
        <v>873</v>
      </c>
      <c r="B31" s="140" t="s">
        <v>328</v>
      </c>
      <c r="C31" s="150">
        <f t="shared" si="25"/>
        <v>6953</v>
      </c>
      <c r="D31" s="142">
        <f t="shared" si="26"/>
        <v>82</v>
      </c>
      <c r="E31" s="172">
        <f t="shared" si="1"/>
        <v>1.1793470444412484</v>
      </c>
      <c r="F31" s="142">
        <f t="shared" si="27"/>
        <v>586</v>
      </c>
      <c r="G31" s="172">
        <f t="shared" si="3"/>
        <v>8.4280166834459944</v>
      </c>
      <c r="H31" s="142">
        <f t="shared" si="28"/>
        <v>1949</v>
      </c>
      <c r="I31" s="172">
        <f t="shared" si="4"/>
        <v>28.031065727024306</v>
      </c>
      <c r="J31" s="142">
        <f t="shared" si="29"/>
        <v>2937</v>
      </c>
      <c r="K31" s="172">
        <f t="shared" si="5"/>
        <v>42.24075938443837</v>
      </c>
      <c r="L31" s="142">
        <f t="shared" si="30"/>
        <v>735</v>
      </c>
      <c r="M31" s="172">
        <f t="shared" si="6"/>
        <v>10.570976556881922</v>
      </c>
      <c r="N31" s="142">
        <f t="shared" si="31"/>
        <v>664</v>
      </c>
      <c r="O31" s="172">
        <f t="shared" si="7"/>
        <v>9.5498346037681578</v>
      </c>
      <c r="P31" s="161">
        <f t="shared" si="15"/>
        <v>6953</v>
      </c>
      <c r="Q31" s="145">
        <v>120</v>
      </c>
      <c r="R31" s="13">
        <v>294</v>
      </c>
      <c r="S31" s="13">
        <v>1745</v>
      </c>
      <c r="T31" s="13">
        <v>6090</v>
      </c>
      <c r="U31" s="157">
        <v>10278</v>
      </c>
      <c r="V31" s="158">
        <v>3125</v>
      </c>
      <c r="W31" s="13">
        <v>2472</v>
      </c>
      <c r="Y31" s="13"/>
      <c r="Z31" s="13"/>
      <c r="AA31" s="13"/>
      <c r="AB31" s="13"/>
      <c r="AC31" s="13"/>
    </row>
    <row r="32" spans="1:29" ht="13.5" thickBot="1">
      <c r="A32" s="34">
        <v>4</v>
      </c>
      <c r="B32" s="147" t="s">
        <v>123</v>
      </c>
      <c r="C32" s="151">
        <f>SUM(C33:C42)</f>
        <v>129814</v>
      </c>
      <c r="D32" s="149">
        <f>SUM(D33:D42)</f>
        <v>1742</v>
      </c>
      <c r="E32" s="173">
        <f t="shared" si="1"/>
        <v>1.3419199778144113</v>
      </c>
      <c r="F32" s="149">
        <f t="shared" ref="F32:N32" si="32">SUM(F33:F42)</f>
        <v>7645</v>
      </c>
      <c r="G32" s="173">
        <f t="shared" si="3"/>
        <v>5.8891953102130739</v>
      </c>
      <c r="H32" s="149">
        <f t="shared" si="32"/>
        <v>25038</v>
      </c>
      <c r="I32" s="173">
        <f t="shared" si="4"/>
        <v>19.287596099034001</v>
      </c>
      <c r="J32" s="149">
        <f t="shared" si="32"/>
        <v>56906</v>
      </c>
      <c r="K32" s="173">
        <f t="shared" si="5"/>
        <v>43.836566163896038</v>
      </c>
      <c r="L32" s="149">
        <f t="shared" si="32"/>
        <v>21177</v>
      </c>
      <c r="M32" s="173">
        <f t="shared" si="6"/>
        <v>16.31334062581848</v>
      </c>
      <c r="N32" s="149">
        <f t="shared" si="32"/>
        <v>17306</v>
      </c>
      <c r="O32" s="174">
        <f t="shared" si="7"/>
        <v>13.331381823223998</v>
      </c>
      <c r="P32" s="159">
        <f>SUM(P33:P42)</f>
        <v>129814</v>
      </c>
      <c r="Q32" s="145">
        <v>125</v>
      </c>
      <c r="R32" s="13">
        <v>92</v>
      </c>
      <c r="S32" s="13">
        <v>388</v>
      </c>
      <c r="T32" s="13">
        <v>1193</v>
      </c>
      <c r="U32" s="157">
        <v>3120</v>
      </c>
      <c r="V32" s="158">
        <v>1020</v>
      </c>
      <c r="W32" s="13">
        <v>803</v>
      </c>
      <c r="Y32" s="13"/>
      <c r="Z32" s="13"/>
      <c r="AA32" s="13"/>
      <c r="AB32" s="13"/>
      <c r="AC32" s="13"/>
    </row>
    <row r="33" spans="1:29">
      <c r="A33" s="1">
        <v>31</v>
      </c>
      <c r="B33" s="140" t="s">
        <v>432</v>
      </c>
      <c r="C33" s="150">
        <f t="shared" ref="C33:C42" si="33">(D33+F33+H33+J33+L33+N33)</f>
        <v>16784</v>
      </c>
      <c r="D33" s="142">
        <f t="shared" ref="D33:D42" si="34">VLOOKUP(A33,$Q$7:$W$131,2,0)</f>
        <v>226</v>
      </c>
      <c r="E33" s="172">
        <f t="shared" si="1"/>
        <v>1.3465204957102002</v>
      </c>
      <c r="F33" s="142">
        <f t="shared" ref="F33:F42" si="35">VLOOKUP(A33,$Q$7:$W$131,3,0)</f>
        <v>1001</v>
      </c>
      <c r="G33" s="172">
        <f t="shared" si="3"/>
        <v>5.9640133460438509</v>
      </c>
      <c r="H33" s="142">
        <f t="shared" ref="H33:H42" si="36">VLOOKUP(A33,$Q$7:$W$131,4,0)</f>
        <v>3194</v>
      </c>
      <c r="I33" s="172">
        <f t="shared" si="4"/>
        <v>19.030028598665396</v>
      </c>
      <c r="J33" s="142">
        <f t="shared" ref="J33:J42" si="37">VLOOKUP(A33,$Q$7:$W$131,5,0)</f>
        <v>7613</v>
      </c>
      <c r="K33" s="172">
        <f t="shared" si="5"/>
        <v>45.358674928503333</v>
      </c>
      <c r="L33" s="142">
        <f t="shared" ref="L33:L42" si="38">VLOOKUP(A33,$Q$7:$W$131,6,0)</f>
        <v>2601</v>
      </c>
      <c r="M33" s="172">
        <f t="shared" si="6"/>
        <v>15.496901811248808</v>
      </c>
      <c r="N33" s="142">
        <f t="shared" ref="N33:N42" si="39">VLOOKUP(A33,$Q$7:$W$131,7,0)</f>
        <v>2149</v>
      </c>
      <c r="O33" s="172">
        <f t="shared" si="7"/>
        <v>12.803860819828408</v>
      </c>
      <c r="P33" s="161">
        <f t="shared" si="15"/>
        <v>16784</v>
      </c>
      <c r="Q33" s="145">
        <v>129</v>
      </c>
      <c r="R33" s="13">
        <v>118</v>
      </c>
      <c r="S33" s="13">
        <v>535</v>
      </c>
      <c r="T33" s="13">
        <v>1793</v>
      </c>
      <c r="U33" s="157">
        <v>5651</v>
      </c>
      <c r="V33" s="158">
        <v>3534</v>
      </c>
      <c r="W33" s="13">
        <v>3293</v>
      </c>
      <c r="Y33" s="13"/>
      <c r="Z33" s="13"/>
      <c r="AA33" s="13"/>
      <c r="AB33" s="13"/>
      <c r="AC33" s="13"/>
    </row>
    <row r="34" spans="1:29">
      <c r="A34" s="1">
        <v>40</v>
      </c>
      <c r="B34" s="140" t="s">
        <v>431</v>
      </c>
      <c r="C34" s="150">
        <f t="shared" si="33"/>
        <v>13913</v>
      </c>
      <c r="D34" s="142">
        <f t="shared" si="34"/>
        <v>208</v>
      </c>
      <c r="E34" s="172">
        <f t="shared" si="1"/>
        <v>1.4950046718895997</v>
      </c>
      <c r="F34" s="142">
        <f t="shared" si="35"/>
        <v>897</v>
      </c>
      <c r="G34" s="172">
        <f t="shared" si="3"/>
        <v>6.4472076475238991</v>
      </c>
      <c r="H34" s="142">
        <f t="shared" si="36"/>
        <v>2959</v>
      </c>
      <c r="I34" s="172">
        <f t="shared" si="4"/>
        <v>21.267878962121756</v>
      </c>
      <c r="J34" s="142">
        <f t="shared" si="37"/>
        <v>6681</v>
      </c>
      <c r="K34" s="172">
        <f t="shared" si="5"/>
        <v>48.019837561992382</v>
      </c>
      <c r="L34" s="142">
        <f t="shared" si="38"/>
        <v>1891</v>
      </c>
      <c r="M34" s="172">
        <f t="shared" si="6"/>
        <v>13.591604973765541</v>
      </c>
      <c r="N34" s="142">
        <f t="shared" si="39"/>
        <v>1277</v>
      </c>
      <c r="O34" s="172">
        <f t="shared" si="7"/>
        <v>9.1784661827068206</v>
      </c>
      <c r="P34" s="161">
        <f t="shared" si="15"/>
        <v>13913</v>
      </c>
      <c r="Q34" s="145">
        <v>134</v>
      </c>
      <c r="R34" s="13">
        <v>66</v>
      </c>
      <c r="S34" s="13">
        <v>325</v>
      </c>
      <c r="T34" s="13">
        <v>1279</v>
      </c>
      <c r="U34" s="157">
        <v>2766</v>
      </c>
      <c r="V34" s="158">
        <v>937</v>
      </c>
      <c r="W34" s="13">
        <v>770</v>
      </c>
      <c r="Y34" s="13"/>
      <c r="Z34" s="13"/>
      <c r="AA34" s="13"/>
      <c r="AB34" s="13"/>
      <c r="AC34" s="13"/>
    </row>
    <row r="35" spans="1:29">
      <c r="A35" s="1">
        <v>190</v>
      </c>
      <c r="B35" s="140" t="s">
        <v>430</v>
      </c>
      <c r="C35" s="150">
        <f t="shared" si="33"/>
        <v>6469</v>
      </c>
      <c r="D35" s="142">
        <f t="shared" si="34"/>
        <v>59</v>
      </c>
      <c r="E35" s="172">
        <f t="shared" si="1"/>
        <v>0.91204204668418609</v>
      </c>
      <c r="F35" s="142">
        <f t="shared" si="35"/>
        <v>284</v>
      </c>
      <c r="G35" s="172">
        <f t="shared" si="3"/>
        <v>4.3901684959035405</v>
      </c>
      <c r="H35" s="142">
        <f t="shared" si="36"/>
        <v>1002</v>
      </c>
      <c r="I35" s="172">
        <f t="shared" si="4"/>
        <v>15.489256453856855</v>
      </c>
      <c r="J35" s="142">
        <f t="shared" si="37"/>
        <v>2575</v>
      </c>
      <c r="K35" s="172">
        <f t="shared" si="5"/>
        <v>39.80522491884372</v>
      </c>
      <c r="L35" s="142">
        <f t="shared" si="38"/>
        <v>1282</v>
      </c>
      <c r="M35" s="172">
        <f t="shared" si="6"/>
        <v>19.817591590663163</v>
      </c>
      <c r="N35" s="142">
        <f t="shared" si="39"/>
        <v>1267</v>
      </c>
      <c r="O35" s="172">
        <f t="shared" si="7"/>
        <v>19.585716494048537</v>
      </c>
      <c r="P35" s="161">
        <f t="shared" si="15"/>
        <v>6469</v>
      </c>
      <c r="Q35" s="145">
        <v>138</v>
      </c>
      <c r="R35" s="13">
        <v>101</v>
      </c>
      <c r="S35" s="13">
        <v>634</v>
      </c>
      <c r="T35" s="13">
        <v>1979</v>
      </c>
      <c r="U35" s="157">
        <v>4851</v>
      </c>
      <c r="V35" s="158">
        <v>1971</v>
      </c>
      <c r="W35" s="13">
        <v>2035</v>
      </c>
      <c r="Y35" s="13"/>
      <c r="Z35" s="13"/>
      <c r="AA35" s="13"/>
      <c r="AB35" s="13"/>
      <c r="AC35" s="13"/>
    </row>
    <row r="36" spans="1:29">
      <c r="A36" s="1">
        <v>604</v>
      </c>
      <c r="B36" s="140" t="s">
        <v>429</v>
      </c>
      <c r="C36" s="150">
        <f t="shared" si="33"/>
        <v>19409</v>
      </c>
      <c r="D36" s="142">
        <f t="shared" si="34"/>
        <v>337</v>
      </c>
      <c r="E36" s="172">
        <f t="shared" si="1"/>
        <v>1.7363078983976505</v>
      </c>
      <c r="F36" s="142">
        <f t="shared" si="35"/>
        <v>1371</v>
      </c>
      <c r="G36" s="172">
        <f t="shared" si="3"/>
        <v>7.0637333195940029</v>
      </c>
      <c r="H36" s="142">
        <f t="shared" si="36"/>
        <v>4168</v>
      </c>
      <c r="I36" s="172">
        <f t="shared" si="4"/>
        <v>21.474573651398835</v>
      </c>
      <c r="J36" s="142">
        <f t="shared" si="37"/>
        <v>8504</v>
      </c>
      <c r="K36" s="172">
        <f t="shared" si="5"/>
        <v>43.814725127518159</v>
      </c>
      <c r="L36" s="142">
        <f t="shared" si="38"/>
        <v>2988</v>
      </c>
      <c r="M36" s="172">
        <f t="shared" si="6"/>
        <v>15.394919882528724</v>
      </c>
      <c r="N36" s="142">
        <f t="shared" si="39"/>
        <v>2041</v>
      </c>
      <c r="O36" s="172">
        <f t="shared" si="7"/>
        <v>10.515740120562626</v>
      </c>
      <c r="P36" s="161">
        <f t="shared" si="15"/>
        <v>19409</v>
      </c>
      <c r="Q36" s="145">
        <v>142</v>
      </c>
      <c r="R36" s="13">
        <v>33</v>
      </c>
      <c r="S36" s="13">
        <v>148</v>
      </c>
      <c r="T36" s="13">
        <v>465</v>
      </c>
      <c r="U36" s="157">
        <v>1205</v>
      </c>
      <c r="V36" s="158">
        <v>598</v>
      </c>
      <c r="W36" s="13">
        <v>602</v>
      </c>
      <c r="Y36" s="13"/>
      <c r="Z36" s="13"/>
      <c r="AA36" s="13"/>
      <c r="AB36" s="13"/>
      <c r="AC36" s="13"/>
    </row>
    <row r="37" spans="1:29">
      <c r="A37" s="1">
        <v>670</v>
      </c>
      <c r="B37" s="140" t="s">
        <v>428</v>
      </c>
      <c r="C37" s="150">
        <f t="shared" si="33"/>
        <v>13398</v>
      </c>
      <c r="D37" s="142">
        <f t="shared" si="34"/>
        <v>153</v>
      </c>
      <c r="E37" s="172">
        <f t="shared" si="1"/>
        <v>1.1419614867890731</v>
      </c>
      <c r="F37" s="142">
        <f t="shared" si="35"/>
        <v>650</v>
      </c>
      <c r="G37" s="172">
        <f t="shared" si="3"/>
        <v>4.8514703687117482</v>
      </c>
      <c r="H37" s="142">
        <f t="shared" si="36"/>
        <v>2371</v>
      </c>
      <c r="I37" s="172">
        <f t="shared" si="4"/>
        <v>17.696671144947008</v>
      </c>
      <c r="J37" s="142">
        <f t="shared" si="37"/>
        <v>5697</v>
      </c>
      <c r="K37" s="172">
        <f t="shared" si="5"/>
        <v>42.521271831616659</v>
      </c>
      <c r="L37" s="142">
        <f t="shared" si="38"/>
        <v>2301</v>
      </c>
      <c r="M37" s="172">
        <f t="shared" si="6"/>
        <v>17.174205105239587</v>
      </c>
      <c r="N37" s="142">
        <f t="shared" si="39"/>
        <v>2226</v>
      </c>
      <c r="O37" s="172">
        <f t="shared" si="7"/>
        <v>16.614420062695924</v>
      </c>
      <c r="P37" s="161">
        <f t="shared" si="15"/>
        <v>13398</v>
      </c>
      <c r="Q37" s="145">
        <v>145</v>
      </c>
      <c r="R37" s="13">
        <v>27</v>
      </c>
      <c r="S37" s="13">
        <v>140</v>
      </c>
      <c r="T37" s="13">
        <v>590</v>
      </c>
      <c r="U37" s="157">
        <v>1416</v>
      </c>
      <c r="V37" s="158">
        <v>760</v>
      </c>
      <c r="W37" s="13">
        <v>723</v>
      </c>
      <c r="Y37" s="13"/>
      <c r="Z37" s="13"/>
      <c r="AA37" s="13"/>
      <c r="AB37" s="13"/>
      <c r="AC37" s="13"/>
    </row>
    <row r="38" spans="1:29">
      <c r="A38" s="1">
        <v>690</v>
      </c>
      <c r="B38" s="140" t="s">
        <v>162</v>
      </c>
      <c r="C38" s="150">
        <f t="shared" si="33"/>
        <v>6526</v>
      </c>
      <c r="D38" s="142">
        <f t="shared" si="34"/>
        <v>65</v>
      </c>
      <c r="E38" s="172">
        <f t="shared" si="1"/>
        <v>0.99601593625498008</v>
      </c>
      <c r="F38" s="142">
        <f t="shared" si="35"/>
        <v>268</v>
      </c>
      <c r="G38" s="172">
        <f t="shared" si="3"/>
        <v>4.1066503217897639</v>
      </c>
      <c r="H38" s="142">
        <f t="shared" si="36"/>
        <v>965</v>
      </c>
      <c r="I38" s="172">
        <f t="shared" si="4"/>
        <v>14.787005822862398</v>
      </c>
      <c r="J38" s="142">
        <f t="shared" si="37"/>
        <v>2642</v>
      </c>
      <c r="K38" s="172">
        <f t="shared" si="5"/>
        <v>40.48421697824088</v>
      </c>
      <c r="L38" s="142">
        <f t="shared" si="38"/>
        <v>1332</v>
      </c>
      <c r="M38" s="172">
        <f t="shared" si="6"/>
        <v>20.410665032178976</v>
      </c>
      <c r="N38" s="142">
        <f t="shared" si="39"/>
        <v>1254</v>
      </c>
      <c r="O38" s="172">
        <f t="shared" si="7"/>
        <v>19.215445908673001</v>
      </c>
      <c r="P38" s="161">
        <f t="shared" si="15"/>
        <v>6526</v>
      </c>
      <c r="Q38" s="145">
        <v>147</v>
      </c>
      <c r="R38" s="13">
        <v>365</v>
      </c>
      <c r="S38" s="13">
        <v>1524</v>
      </c>
      <c r="T38" s="13">
        <v>5238</v>
      </c>
      <c r="U38" s="157">
        <v>11658</v>
      </c>
      <c r="V38" s="158">
        <v>3061</v>
      </c>
      <c r="W38" s="13">
        <v>2623</v>
      </c>
      <c r="Y38" s="13"/>
      <c r="Z38" s="13"/>
      <c r="AA38" s="13"/>
      <c r="AB38" s="13"/>
      <c r="AC38" s="13"/>
    </row>
    <row r="39" spans="1:29">
      <c r="A39" s="1">
        <v>736</v>
      </c>
      <c r="B39" s="140" t="s">
        <v>427</v>
      </c>
      <c r="C39" s="150">
        <f t="shared" si="33"/>
        <v>23428</v>
      </c>
      <c r="D39" s="142">
        <f t="shared" si="34"/>
        <v>335</v>
      </c>
      <c r="E39" s="172">
        <f t="shared" si="1"/>
        <v>1.4299129247054807</v>
      </c>
      <c r="F39" s="142">
        <f t="shared" si="35"/>
        <v>1615</v>
      </c>
      <c r="G39" s="172">
        <f t="shared" si="3"/>
        <v>6.8934608161174662</v>
      </c>
      <c r="H39" s="142">
        <f t="shared" si="36"/>
        <v>5009</v>
      </c>
      <c r="I39" s="172">
        <f t="shared" si="4"/>
        <v>21.380399521939559</v>
      </c>
      <c r="J39" s="142">
        <f t="shared" si="37"/>
        <v>10365</v>
      </c>
      <c r="K39" s="172">
        <f t="shared" si="5"/>
        <v>44.241932730066587</v>
      </c>
      <c r="L39" s="142">
        <f t="shared" si="38"/>
        <v>3677</v>
      </c>
      <c r="M39" s="172">
        <f t="shared" si="6"/>
        <v>15.694894997438963</v>
      </c>
      <c r="N39" s="142">
        <f t="shared" si="39"/>
        <v>2427</v>
      </c>
      <c r="O39" s="172">
        <f t="shared" si="7"/>
        <v>10.359399009731945</v>
      </c>
      <c r="P39" s="161">
        <f t="shared" si="15"/>
        <v>23428</v>
      </c>
      <c r="Q39" s="145">
        <v>148</v>
      </c>
      <c r="R39" s="13">
        <v>210</v>
      </c>
      <c r="S39" s="13">
        <v>818</v>
      </c>
      <c r="T39" s="13">
        <v>2320</v>
      </c>
      <c r="U39" s="157">
        <v>6393</v>
      </c>
      <c r="V39" s="158">
        <v>2483</v>
      </c>
      <c r="W39" s="13">
        <v>2351</v>
      </c>
      <c r="Y39" s="13"/>
      <c r="Z39" s="13"/>
      <c r="AA39" s="13"/>
      <c r="AB39" s="13"/>
      <c r="AC39" s="13"/>
    </row>
    <row r="40" spans="1:29">
      <c r="A40" s="1">
        <v>858</v>
      </c>
      <c r="B40" s="140" t="s">
        <v>426</v>
      </c>
      <c r="C40" s="150">
        <f t="shared" si="33"/>
        <v>10166</v>
      </c>
      <c r="D40" s="142">
        <f t="shared" si="34"/>
        <v>125</v>
      </c>
      <c r="E40" s="172">
        <f t="shared" si="1"/>
        <v>1.2295888254967537</v>
      </c>
      <c r="F40" s="142">
        <f t="shared" si="35"/>
        <v>607</v>
      </c>
      <c r="G40" s="172">
        <f t="shared" si="3"/>
        <v>5.9708833366122374</v>
      </c>
      <c r="H40" s="142">
        <f t="shared" si="36"/>
        <v>1966</v>
      </c>
      <c r="I40" s="172">
        <f t="shared" si="4"/>
        <v>19.338973047412942</v>
      </c>
      <c r="J40" s="142">
        <f t="shared" si="37"/>
        <v>4489</v>
      </c>
      <c r="K40" s="172">
        <f t="shared" si="5"/>
        <v>44.156993901239424</v>
      </c>
      <c r="L40" s="142">
        <f t="shared" si="38"/>
        <v>1595</v>
      </c>
      <c r="M40" s="172">
        <f t="shared" si="6"/>
        <v>15.689553413338581</v>
      </c>
      <c r="N40" s="142">
        <f t="shared" si="39"/>
        <v>1384</v>
      </c>
      <c r="O40" s="172">
        <f t="shared" si="7"/>
        <v>13.614007475900058</v>
      </c>
      <c r="P40" s="161">
        <f t="shared" si="15"/>
        <v>10166</v>
      </c>
      <c r="Q40" s="145">
        <v>150</v>
      </c>
      <c r="R40" s="13">
        <v>8</v>
      </c>
      <c r="S40" s="13">
        <v>62</v>
      </c>
      <c r="T40" s="13">
        <v>201</v>
      </c>
      <c r="U40" s="157">
        <v>630</v>
      </c>
      <c r="V40" s="158">
        <v>347</v>
      </c>
      <c r="W40" s="13">
        <v>355</v>
      </c>
      <c r="Y40" s="13"/>
      <c r="Z40" s="13"/>
      <c r="AA40" s="13"/>
      <c r="AB40" s="13"/>
      <c r="AC40" s="13"/>
    </row>
    <row r="41" spans="1:29">
      <c r="A41" s="1">
        <v>885</v>
      </c>
      <c r="B41" s="140" t="s">
        <v>425</v>
      </c>
      <c r="C41" s="150">
        <f t="shared" si="33"/>
        <v>5317</v>
      </c>
      <c r="D41" s="142">
        <f t="shared" si="34"/>
        <v>61</v>
      </c>
      <c r="E41" s="172">
        <f t="shared" si="1"/>
        <v>1.1472634944517583</v>
      </c>
      <c r="F41" s="142">
        <f t="shared" si="35"/>
        <v>295</v>
      </c>
      <c r="G41" s="172">
        <f t="shared" si="3"/>
        <v>5.5482414895617831</v>
      </c>
      <c r="H41" s="142">
        <f t="shared" si="36"/>
        <v>864</v>
      </c>
      <c r="I41" s="172">
        <f t="shared" si="4"/>
        <v>16.249764905021628</v>
      </c>
      <c r="J41" s="142">
        <f t="shared" si="37"/>
        <v>2439</v>
      </c>
      <c r="K41" s="172">
        <f t="shared" si="5"/>
        <v>45.871732179800638</v>
      </c>
      <c r="L41" s="142">
        <f t="shared" si="38"/>
        <v>916</v>
      </c>
      <c r="M41" s="172">
        <f t="shared" si="6"/>
        <v>17.22776001504608</v>
      </c>
      <c r="N41" s="142">
        <f t="shared" si="39"/>
        <v>742</v>
      </c>
      <c r="O41" s="172">
        <f t="shared" si="7"/>
        <v>13.955237916118113</v>
      </c>
      <c r="P41" s="161">
        <f t="shared" si="15"/>
        <v>5317</v>
      </c>
      <c r="Q41" s="145">
        <v>154</v>
      </c>
      <c r="R41" s="13">
        <v>1241</v>
      </c>
      <c r="S41" s="13">
        <v>5064</v>
      </c>
      <c r="T41" s="13">
        <v>15378</v>
      </c>
      <c r="U41" s="157">
        <v>32234</v>
      </c>
      <c r="V41" s="158">
        <v>11010</v>
      </c>
      <c r="W41" s="13">
        <v>8421</v>
      </c>
      <c r="Y41" s="13"/>
      <c r="Z41" s="13"/>
      <c r="AA41" s="13"/>
      <c r="AB41" s="13"/>
      <c r="AC41" s="13"/>
    </row>
    <row r="42" spans="1:29" ht="13.5" thickBot="1">
      <c r="A42" s="1">
        <v>890</v>
      </c>
      <c r="B42" s="140" t="s">
        <v>424</v>
      </c>
      <c r="C42" s="150">
        <f t="shared" si="33"/>
        <v>14404</v>
      </c>
      <c r="D42" s="142">
        <f t="shared" si="34"/>
        <v>173</v>
      </c>
      <c r="E42" s="172">
        <f t="shared" si="1"/>
        <v>1.2010552624271036</v>
      </c>
      <c r="F42" s="142">
        <f t="shared" si="35"/>
        <v>657</v>
      </c>
      <c r="G42" s="172">
        <f t="shared" si="3"/>
        <v>4.5612329908358795</v>
      </c>
      <c r="H42" s="142">
        <f t="shared" si="36"/>
        <v>2540</v>
      </c>
      <c r="I42" s="172">
        <f t="shared" si="4"/>
        <v>17.633990558178283</v>
      </c>
      <c r="J42" s="142">
        <f t="shared" si="37"/>
        <v>5901</v>
      </c>
      <c r="K42" s="172">
        <f t="shared" si="5"/>
        <v>40.96778672590947</v>
      </c>
      <c r="L42" s="142">
        <f t="shared" si="38"/>
        <v>2594</v>
      </c>
      <c r="M42" s="172">
        <f t="shared" si="6"/>
        <v>18.008886420438767</v>
      </c>
      <c r="N42" s="142">
        <f t="shared" si="39"/>
        <v>2539</v>
      </c>
      <c r="O42" s="172">
        <f t="shared" si="7"/>
        <v>17.627048042210497</v>
      </c>
      <c r="P42" s="161">
        <f t="shared" si="15"/>
        <v>14404</v>
      </c>
      <c r="Q42" s="145">
        <v>172</v>
      </c>
      <c r="R42" s="13">
        <v>559</v>
      </c>
      <c r="S42" s="13">
        <v>2505</v>
      </c>
      <c r="T42" s="13">
        <v>7622</v>
      </c>
      <c r="U42" s="157">
        <v>15887</v>
      </c>
      <c r="V42" s="158">
        <v>4474</v>
      </c>
      <c r="W42" s="13">
        <v>3992</v>
      </c>
      <c r="Y42" s="13"/>
      <c r="Z42" s="13"/>
      <c r="AA42" s="13"/>
      <c r="AB42" s="13"/>
      <c r="AC42" s="13"/>
    </row>
    <row r="43" spans="1:29" ht="13.5" thickBot="1">
      <c r="A43" s="34">
        <v>5</v>
      </c>
      <c r="B43" s="147" t="s">
        <v>133</v>
      </c>
      <c r="C43" s="151">
        <f>SUM(C44:C62)</f>
        <v>145490</v>
      </c>
      <c r="D43" s="149">
        <f>SUM(D44:D62)</f>
        <v>1819</v>
      </c>
      <c r="E43" s="173">
        <f t="shared" si="1"/>
        <v>1.2502577496735172</v>
      </c>
      <c r="F43" s="149">
        <f t="shared" ref="F43:N43" si="40">SUM(F44:F62)</f>
        <v>8699</v>
      </c>
      <c r="G43" s="173">
        <f t="shared" si="3"/>
        <v>5.9791050931335485</v>
      </c>
      <c r="H43" s="149">
        <f t="shared" si="40"/>
        <v>26676</v>
      </c>
      <c r="I43" s="173">
        <f t="shared" si="4"/>
        <v>18.33528077531102</v>
      </c>
      <c r="J43" s="149">
        <f t="shared" si="40"/>
        <v>62286</v>
      </c>
      <c r="K43" s="173">
        <f t="shared" si="5"/>
        <v>42.811189772492952</v>
      </c>
      <c r="L43" s="149">
        <f t="shared" si="40"/>
        <v>23591</v>
      </c>
      <c r="M43" s="173">
        <f t="shared" si="6"/>
        <v>16.214860127843838</v>
      </c>
      <c r="N43" s="149">
        <f t="shared" si="40"/>
        <v>22419</v>
      </c>
      <c r="O43" s="174">
        <f t="shared" si="7"/>
        <v>15.409306481545123</v>
      </c>
      <c r="P43" s="159">
        <f>SUM(P44:P62)</f>
        <v>145490</v>
      </c>
      <c r="Q43" s="145">
        <v>190</v>
      </c>
      <c r="R43" s="13">
        <v>59</v>
      </c>
      <c r="S43" s="13">
        <v>284</v>
      </c>
      <c r="T43" s="13">
        <v>1002</v>
      </c>
      <c r="U43" s="157">
        <v>2575</v>
      </c>
      <c r="V43" s="158">
        <v>1282</v>
      </c>
      <c r="W43" s="13">
        <v>1267</v>
      </c>
      <c r="Y43" s="13"/>
      <c r="Z43" s="13"/>
      <c r="AA43" s="13"/>
      <c r="AB43" s="13"/>
      <c r="AC43" s="13"/>
    </row>
    <row r="44" spans="1:29">
      <c r="A44" s="1">
        <v>4</v>
      </c>
      <c r="B44" s="140" t="s">
        <v>406</v>
      </c>
      <c r="C44" s="150">
        <f t="shared" ref="C44:C62" si="41">(D44+F44+H44+J44+L44+N44)</f>
        <v>1388</v>
      </c>
      <c r="D44" s="142">
        <f t="shared" ref="D44:D62" si="42">VLOOKUP(A44,$Q$7:$W$131,2,0)</f>
        <v>22</v>
      </c>
      <c r="E44" s="172">
        <f t="shared" si="1"/>
        <v>1.5850144092219021</v>
      </c>
      <c r="F44" s="142">
        <f t="shared" ref="F44:F62" si="43">VLOOKUP(A44,$Q$7:$W$131,3,0)</f>
        <v>67</v>
      </c>
      <c r="G44" s="172">
        <f t="shared" si="3"/>
        <v>4.8270893371757921</v>
      </c>
      <c r="H44" s="142">
        <f t="shared" ref="H44:H62" si="44">VLOOKUP(A44,$Q$7:$W$131,4,0)</f>
        <v>212</v>
      </c>
      <c r="I44" s="172">
        <f t="shared" si="4"/>
        <v>15.273775216138327</v>
      </c>
      <c r="J44" s="142">
        <f t="shared" ref="J44:J62" si="45">VLOOKUP(A44,$Q$7:$W$131,5,0)</f>
        <v>556</v>
      </c>
      <c r="K44" s="172">
        <f t="shared" si="5"/>
        <v>40.057636887608069</v>
      </c>
      <c r="L44" s="142">
        <f t="shared" ref="L44:L62" si="46">VLOOKUP(A44,$Q$7:$W$131,6,0)</f>
        <v>291</v>
      </c>
      <c r="M44" s="172">
        <f t="shared" si="6"/>
        <v>20.965417867435157</v>
      </c>
      <c r="N44" s="142">
        <f t="shared" ref="N44:N62" si="47">VLOOKUP(A44,$Q$7:$W$131,7,0)</f>
        <v>240</v>
      </c>
      <c r="O44" s="172">
        <f t="shared" si="7"/>
        <v>17.291066282420751</v>
      </c>
      <c r="P44" s="161">
        <f t="shared" si="15"/>
        <v>1388</v>
      </c>
      <c r="Q44" s="145">
        <v>197</v>
      </c>
      <c r="R44" s="13">
        <v>124</v>
      </c>
      <c r="S44" s="13">
        <v>572</v>
      </c>
      <c r="T44" s="13">
        <v>1794</v>
      </c>
      <c r="U44" s="157">
        <v>4573</v>
      </c>
      <c r="V44" s="158">
        <v>2014</v>
      </c>
      <c r="W44" s="13">
        <v>2013</v>
      </c>
      <c r="Y44" s="13"/>
      <c r="Z44" s="13"/>
      <c r="AA44" s="13"/>
      <c r="AB44" s="13"/>
      <c r="AC44" s="13"/>
    </row>
    <row r="45" spans="1:29">
      <c r="A45" s="1">
        <v>42</v>
      </c>
      <c r="B45" s="140" t="s">
        <v>405</v>
      </c>
      <c r="C45" s="150">
        <f t="shared" si="41"/>
        <v>16820</v>
      </c>
      <c r="D45" s="142">
        <f t="shared" si="42"/>
        <v>190</v>
      </c>
      <c r="E45" s="172">
        <f t="shared" si="1"/>
        <v>1.1296076099881094</v>
      </c>
      <c r="F45" s="142">
        <f t="shared" si="43"/>
        <v>908</v>
      </c>
      <c r="G45" s="172">
        <f t="shared" si="3"/>
        <v>5.39833531510107</v>
      </c>
      <c r="H45" s="142">
        <f t="shared" si="44"/>
        <v>2867</v>
      </c>
      <c r="I45" s="172">
        <f t="shared" si="4"/>
        <v>17.045184304399523</v>
      </c>
      <c r="J45" s="142">
        <f t="shared" si="45"/>
        <v>7647</v>
      </c>
      <c r="K45" s="172">
        <f t="shared" si="5"/>
        <v>45.463733650416174</v>
      </c>
      <c r="L45" s="142">
        <f t="shared" si="46"/>
        <v>2736</v>
      </c>
      <c r="M45" s="172">
        <f t="shared" si="6"/>
        <v>16.266349583828777</v>
      </c>
      <c r="N45" s="142">
        <f t="shared" si="47"/>
        <v>2472</v>
      </c>
      <c r="O45" s="172">
        <f t="shared" si="7"/>
        <v>14.696789536266349</v>
      </c>
      <c r="P45" s="161">
        <f t="shared" si="15"/>
        <v>16820</v>
      </c>
      <c r="Q45" s="145">
        <v>206</v>
      </c>
      <c r="R45" s="13">
        <v>23</v>
      </c>
      <c r="S45" s="13">
        <v>137</v>
      </c>
      <c r="T45" s="13">
        <v>427</v>
      </c>
      <c r="U45" s="157">
        <v>1162</v>
      </c>
      <c r="V45" s="158">
        <v>607</v>
      </c>
      <c r="W45" s="13">
        <v>546</v>
      </c>
      <c r="Y45" s="13"/>
      <c r="Z45" s="13"/>
      <c r="AA45" s="13"/>
      <c r="AB45" s="13"/>
      <c r="AC45" s="13"/>
    </row>
    <row r="46" spans="1:29">
      <c r="A46" s="1">
        <v>44</v>
      </c>
      <c r="B46" s="140" t="s">
        <v>403</v>
      </c>
      <c r="C46" s="150">
        <f t="shared" si="41"/>
        <v>5448</v>
      </c>
      <c r="D46" s="142">
        <f t="shared" si="42"/>
        <v>74</v>
      </c>
      <c r="E46" s="172">
        <f t="shared" si="1"/>
        <v>1.3582966226138031</v>
      </c>
      <c r="F46" s="142">
        <f t="shared" si="43"/>
        <v>278</v>
      </c>
      <c r="G46" s="172">
        <f t="shared" si="3"/>
        <v>5.1027900146842882</v>
      </c>
      <c r="H46" s="142">
        <f t="shared" si="44"/>
        <v>917</v>
      </c>
      <c r="I46" s="172">
        <f t="shared" si="4"/>
        <v>16.83186490455213</v>
      </c>
      <c r="J46" s="142">
        <f t="shared" si="45"/>
        <v>2465</v>
      </c>
      <c r="K46" s="172">
        <f t="shared" si="5"/>
        <v>45.24596182085169</v>
      </c>
      <c r="L46" s="142">
        <f t="shared" si="46"/>
        <v>895</v>
      </c>
      <c r="M46" s="172">
        <f t="shared" si="6"/>
        <v>16.428046989720997</v>
      </c>
      <c r="N46" s="142">
        <f t="shared" si="47"/>
        <v>819</v>
      </c>
      <c r="O46" s="172">
        <f t="shared" si="7"/>
        <v>15.033039647577093</v>
      </c>
      <c r="P46" s="161">
        <f t="shared" si="15"/>
        <v>5448</v>
      </c>
      <c r="Q46" s="145">
        <v>209</v>
      </c>
      <c r="R46" s="13">
        <v>158</v>
      </c>
      <c r="S46" s="13">
        <v>647</v>
      </c>
      <c r="T46" s="13">
        <v>2167</v>
      </c>
      <c r="U46" s="157">
        <v>6158</v>
      </c>
      <c r="V46" s="158">
        <v>2481</v>
      </c>
      <c r="W46" s="13">
        <v>2083</v>
      </c>
      <c r="Y46" s="13"/>
      <c r="Z46" s="13"/>
      <c r="AA46" s="13"/>
      <c r="AB46" s="13"/>
      <c r="AC46" s="13"/>
    </row>
    <row r="47" spans="1:29">
      <c r="A47" s="1">
        <v>59</v>
      </c>
      <c r="B47" s="140" t="s">
        <v>402</v>
      </c>
      <c r="C47" s="150">
        <f t="shared" si="41"/>
        <v>2830</v>
      </c>
      <c r="D47" s="142">
        <f t="shared" si="42"/>
        <v>16</v>
      </c>
      <c r="E47" s="172">
        <f t="shared" si="1"/>
        <v>0.56537102473498235</v>
      </c>
      <c r="F47" s="142">
        <f t="shared" si="43"/>
        <v>110</v>
      </c>
      <c r="G47" s="172">
        <f t="shared" si="3"/>
        <v>3.8869257950530036</v>
      </c>
      <c r="H47" s="142">
        <f t="shared" si="44"/>
        <v>338</v>
      </c>
      <c r="I47" s="172">
        <f t="shared" si="4"/>
        <v>11.943462897526501</v>
      </c>
      <c r="J47" s="142">
        <f t="shared" si="45"/>
        <v>1003</v>
      </c>
      <c r="K47" s="172">
        <f t="shared" si="5"/>
        <v>35.441696113074208</v>
      </c>
      <c r="L47" s="142">
        <f t="shared" si="46"/>
        <v>642</v>
      </c>
      <c r="M47" s="172">
        <f t="shared" si="6"/>
        <v>22.685512367491167</v>
      </c>
      <c r="N47" s="142">
        <f t="shared" si="47"/>
        <v>721</v>
      </c>
      <c r="O47" s="172">
        <f t="shared" si="7"/>
        <v>25.477031802120141</v>
      </c>
      <c r="P47" s="161">
        <f t="shared" si="15"/>
        <v>2830</v>
      </c>
      <c r="Q47" s="145">
        <v>212</v>
      </c>
      <c r="R47" s="13">
        <v>141</v>
      </c>
      <c r="S47" s="13">
        <v>602</v>
      </c>
      <c r="T47" s="13">
        <v>2067</v>
      </c>
      <c r="U47" s="157">
        <v>6683</v>
      </c>
      <c r="V47" s="158">
        <v>3546</v>
      </c>
      <c r="W47" s="13">
        <v>2888</v>
      </c>
      <c r="Y47" s="13"/>
      <c r="Z47" s="13"/>
      <c r="AA47" s="13"/>
      <c r="AB47" s="13"/>
      <c r="AC47" s="13"/>
    </row>
    <row r="48" spans="1:29">
      <c r="A48" s="1">
        <v>113</v>
      </c>
      <c r="B48" s="140" t="s">
        <v>401</v>
      </c>
      <c r="C48" s="150">
        <f t="shared" si="41"/>
        <v>5522</v>
      </c>
      <c r="D48" s="142">
        <f t="shared" si="42"/>
        <v>63</v>
      </c>
      <c r="E48" s="172">
        <f t="shared" si="1"/>
        <v>1.1408909815284318</v>
      </c>
      <c r="F48" s="142">
        <f t="shared" si="43"/>
        <v>332</v>
      </c>
      <c r="G48" s="172">
        <f t="shared" si="3"/>
        <v>6.0123143788482434</v>
      </c>
      <c r="H48" s="142">
        <f t="shared" si="44"/>
        <v>1068</v>
      </c>
      <c r="I48" s="172">
        <f t="shared" si="4"/>
        <v>19.340818544005796</v>
      </c>
      <c r="J48" s="142">
        <f t="shared" si="45"/>
        <v>2357</v>
      </c>
      <c r="K48" s="172">
        <f t="shared" si="5"/>
        <v>42.683810213690691</v>
      </c>
      <c r="L48" s="142">
        <f t="shared" si="46"/>
        <v>827</v>
      </c>
      <c r="M48" s="172">
        <f t="shared" si="6"/>
        <v>14.976457805143065</v>
      </c>
      <c r="N48" s="142">
        <f t="shared" si="47"/>
        <v>875</v>
      </c>
      <c r="O48" s="172">
        <f t="shared" si="7"/>
        <v>15.845708076783774</v>
      </c>
      <c r="P48" s="161">
        <f t="shared" si="15"/>
        <v>5522</v>
      </c>
      <c r="Q48" s="145">
        <v>234</v>
      </c>
      <c r="R48" s="13">
        <v>333</v>
      </c>
      <c r="S48" s="13">
        <v>1618</v>
      </c>
      <c r="T48" s="13">
        <v>4639</v>
      </c>
      <c r="U48" s="157">
        <v>8583</v>
      </c>
      <c r="V48" s="158">
        <v>2509</v>
      </c>
      <c r="W48" s="13">
        <v>2338</v>
      </c>
      <c r="Y48" s="13"/>
      <c r="Z48" s="13"/>
      <c r="AA48" s="13"/>
      <c r="AB48" s="13"/>
      <c r="AC48" s="13"/>
    </row>
    <row r="49" spans="1:29">
      <c r="A49" s="1">
        <v>125</v>
      </c>
      <c r="B49" s="140" t="s">
        <v>400</v>
      </c>
      <c r="C49" s="150">
        <f t="shared" si="41"/>
        <v>6616</v>
      </c>
      <c r="D49" s="142">
        <f t="shared" si="42"/>
        <v>92</v>
      </c>
      <c r="E49" s="172">
        <f t="shared" si="1"/>
        <v>1.3905683192261185</v>
      </c>
      <c r="F49" s="142">
        <f t="shared" si="43"/>
        <v>388</v>
      </c>
      <c r="G49" s="172">
        <f t="shared" si="3"/>
        <v>5.8645707376058045</v>
      </c>
      <c r="H49" s="142">
        <f t="shared" si="44"/>
        <v>1193</v>
      </c>
      <c r="I49" s="172">
        <f t="shared" si="4"/>
        <v>18.03204353083434</v>
      </c>
      <c r="J49" s="142">
        <f t="shared" si="45"/>
        <v>3120</v>
      </c>
      <c r="K49" s="172">
        <f t="shared" si="5"/>
        <v>47.158403869407493</v>
      </c>
      <c r="L49" s="142">
        <f t="shared" si="46"/>
        <v>1020</v>
      </c>
      <c r="M49" s="172">
        <f t="shared" si="6"/>
        <v>15.417170495767834</v>
      </c>
      <c r="N49" s="142">
        <f t="shared" si="47"/>
        <v>803</v>
      </c>
      <c r="O49" s="172">
        <f t="shared" si="7"/>
        <v>12.137243047158403</v>
      </c>
      <c r="P49" s="161">
        <f t="shared" si="15"/>
        <v>6616</v>
      </c>
      <c r="Q49" s="145">
        <v>237</v>
      </c>
      <c r="R49" s="13">
        <v>63</v>
      </c>
      <c r="S49" s="13">
        <v>274</v>
      </c>
      <c r="T49" s="13">
        <v>958</v>
      </c>
      <c r="U49" s="157">
        <v>2636</v>
      </c>
      <c r="V49" s="158">
        <v>1015</v>
      </c>
      <c r="W49" s="13">
        <v>896</v>
      </c>
      <c r="Y49" s="13"/>
      <c r="Z49" s="13"/>
      <c r="AA49" s="13"/>
      <c r="AB49" s="13"/>
      <c r="AC49" s="13"/>
    </row>
    <row r="50" spans="1:29">
      <c r="A50" s="1">
        <v>138</v>
      </c>
      <c r="B50" s="140" t="s">
        <v>399</v>
      </c>
      <c r="C50" s="150">
        <f t="shared" si="41"/>
        <v>11571</v>
      </c>
      <c r="D50" s="142">
        <f t="shared" si="42"/>
        <v>101</v>
      </c>
      <c r="E50" s="172">
        <f t="shared" si="1"/>
        <v>0.87287183475931207</v>
      </c>
      <c r="F50" s="142">
        <f t="shared" si="43"/>
        <v>634</v>
      </c>
      <c r="G50" s="172">
        <f t="shared" si="3"/>
        <v>5.4792152795782565</v>
      </c>
      <c r="H50" s="142">
        <f t="shared" si="44"/>
        <v>1979</v>
      </c>
      <c r="I50" s="172">
        <f t="shared" si="4"/>
        <v>17.103102584046322</v>
      </c>
      <c r="J50" s="142">
        <f t="shared" si="45"/>
        <v>4851</v>
      </c>
      <c r="K50" s="172">
        <f t="shared" si="5"/>
        <v>41.923774954627952</v>
      </c>
      <c r="L50" s="142">
        <f t="shared" si="46"/>
        <v>1971</v>
      </c>
      <c r="M50" s="172">
        <f t="shared" si="6"/>
        <v>17.033964220897072</v>
      </c>
      <c r="N50" s="142">
        <f t="shared" si="47"/>
        <v>2035</v>
      </c>
      <c r="O50" s="172">
        <f t="shared" si="7"/>
        <v>17.587071126091089</v>
      </c>
      <c r="P50" s="161">
        <f t="shared" si="15"/>
        <v>11571</v>
      </c>
      <c r="Q50" s="145">
        <v>240</v>
      </c>
      <c r="R50" s="13">
        <v>62</v>
      </c>
      <c r="S50" s="13">
        <v>245</v>
      </c>
      <c r="T50" s="13">
        <v>965</v>
      </c>
      <c r="U50" s="157">
        <v>2594</v>
      </c>
      <c r="V50" s="158">
        <v>1558</v>
      </c>
      <c r="W50" s="13">
        <v>1625</v>
      </c>
      <c r="Y50" s="13"/>
      <c r="Z50" s="13"/>
      <c r="AA50" s="13"/>
      <c r="AB50" s="13"/>
      <c r="AC50" s="13"/>
    </row>
    <row r="51" spans="1:29">
      <c r="A51" s="1">
        <v>234</v>
      </c>
      <c r="B51" s="140" t="s">
        <v>398</v>
      </c>
      <c r="C51" s="150">
        <f t="shared" si="41"/>
        <v>20020</v>
      </c>
      <c r="D51" s="142">
        <f t="shared" si="42"/>
        <v>333</v>
      </c>
      <c r="E51" s="172">
        <f t="shared" si="1"/>
        <v>1.6633366633366633</v>
      </c>
      <c r="F51" s="142">
        <f t="shared" si="43"/>
        <v>1618</v>
      </c>
      <c r="G51" s="172">
        <f t="shared" si="3"/>
        <v>8.0819180819180829</v>
      </c>
      <c r="H51" s="142">
        <f t="shared" si="44"/>
        <v>4639</v>
      </c>
      <c r="I51" s="172">
        <f t="shared" si="4"/>
        <v>23.171828171828171</v>
      </c>
      <c r="J51" s="142">
        <f t="shared" si="45"/>
        <v>8583</v>
      </c>
      <c r="K51" s="172">
        <f t="shared" si="5"/>
        <v>42.872127872127876</v>
      </c>
      <c r="L51" s="142">
        <f t="shared" si="46"/>
        <v>2509</v>
      </c>
      <c r="M51" s="172">
        <f t="shared" si="6"/>
        <v>12.532467532467532</v>
      </c>
      <c r="N51" s="142">
        <f t="shared" si="47"/>
        <v>2338</v>
      </c>
      <c r="O51" s="172">
        <f t="shared" si="7"/>
        <v>11.678321678321678</v>
      </c>
      <c r="P51" s="161">
        <f t="shared" si="15"/>
        <v>20020</v>
      </c>
      <c r="Q51" s="145">
        <v>250</v>
      </c>
      <c r="R51" s="13">
        <v>707</v>
      </c>
      <c r="S51" s="13">
        <v>3578</v>
      </c>
      <c r="T51" s="13">
        <v>10931</v>
      </c>
      <c r="U51" s="157">
        <v>20648</v>
      </c>
      <c r="V51" s="158">
        <v>6238</v>
      </c>
      <c r="W51" s="13">
        <v>4231</v>
      </c>
      <c r="Y51" s="13"/>
      <c r="Z51" s="13"/>
      <c r="AA51" s="13"/>
      <c r="AB51" s="13"/>
      <c r="AC51" s="13"/>
    </row>
    <row r="52" spans="1:29">
      <c r="A52" s="1">
        <v>240</v>
      </c>
      <c r="B52" s="140" t="s">
        <v>397</v>
      </c>
      <c r="C52" s="150">
        <f t="shared" si="41"/>
        <v>7049</v>
      </c>
      <c r="D52" s="142">
        <f t="shared" si="42"/>
        <v>62</v>
      </c>
      <c r="E52" s="172">
        <f t="shared" si="1"/>
        <v>0.87955738402610306</v>
      </c>
      <c r="F52" s="142">
        <f t="shared" si="43"/>
        <v>245</v>
      </c>
      <c r="G52" s="172">
        <f t="shared" si="3"/>
        <v>3.4756703078450841</v>
      </c>
      <c r="H52" s="142">
        <f t="shared" si="44"/>
        <v>965</v>
      </c>
      <c r="I52" s="172">
        <f t="shared" si="4"/>
        <v>13.689885090083701</v>
      </c>
      <c r="J52" s="142">
        <f t="shared" si="45"/>
        <v>2594</v>
      </c>
      <c r="K52" s="172">
        <f t="shared" si="5"/>
        <v>36.799546034898569</v>
      </c>
      <c r="L52" s="142">
        <f t="shared" si="46"/>
        <v>1558</v>
      </c>
      <c r="M52" s="172">
        <f t="shared" si="6"/>
        <v>22.102425876010781</v>
      </c>
      <c r="N52" s="142">
        <f t="shared" si="47"/>
        <v>1625</v>
      </c>
      <c r="O52" s="172">
        <f t="shared" si="7"/>
        <v>23.052915307135763</v>
      </c>
      <c r="P52" s="161">
        <f t="shared" si="15"/>
        <v>7049</v>
      </c>
      <c r="Q52" s="145">
        <v>264</v>
      </c>
      <c r="R52" s="13">
        <v>24</v>
      </c>
      <c r="S52" s="13">
        <v>136</v>
      </c>
      <c r="T52" s="13">
        <v>434</v>
      </c>
      <c r="U52" s="157">
        <v>1014</v>
      </c>
      <c r="V52" s="158">
        <v>463</v>
      </c>
      <c r="W52" s="13">
        <v>363</v>
      </c>
      <c r="Y52" s="13"/>
      <c r="Z52" s="13"/>
      <c r="AA52" s="13"/>
      <c r="AB52" s="13"/>
      <c r="AC52" s="13"/>
    </row>
    <row r="53" spans="1:29">
      <c r="A53" s="1">
        <v>284</v>
      </c>
      <c r="B53" s="140" t="s">
        <v>396</v>
      </c>
      <c r="C53" s="150">
        <f t="shared" si="41"/>
        <v>18808</v>
      </c>
      <c r="D53" s="142">
        <f t="shared" si="42"/>
        <v>237</v>
      </c>
      <c r="E53" s="172">
        <f t="shared" si="1"/>
        <v>1.2601020842194812</v>
      </c>
      <c r="F53" s="142">
        <f t="shared" si="43"/>
        <v>1408</v>
      </c>
      <c r="G53" s="172">
        <f t="shared" si="3"/>
        <v>7.4861760952786041</v>
      </c>
      <c r="H53" s="142">
        <f t="shared" si="44"/>
        <v>3857</v>
      </c>
      <c r="I53" s="172">
        <f t="shared" si="4"/>
        <v>20.507230965546576</v>
      </c>
      <c r="J53" s="142">
        <f t="shared" si="45"/>
        <v>8353</v>
      </c>
      <c r="K53" s="172">
        <f t="shared" si="5"/>
        <v>44.411952360697576</v>
      </c>
      <c r="L53" s="142">
        <f t="shared" si="46"/>
        <v>2661</v>
      </c>
      <c r="M53" s="172">
        <f t="shared" si="6"/>
        <v>14.148234793704805</v>
      </c>
      <c r="N53" s="142">
        <f t="shared" si="47"/>
        <v>2292</v>
      </c>
      <c r="O53" s="172">
        <f t="shared" si="7"/>
        <v>12.186303700552955</v>
      </c>
      <c r="P53" s="161">
        <f t="shared" si="15"/>
        <v>18808</v>
      </c>
      <c r="Q53" s="145">
        <v>266</v>
      </c>
      <c r="R53" s="13">
        <v>137</v>
      </c>
      <c r="S53" s="13">
        <v>597</v>
      </c>
      <c r="T53" s="13">
        <v>1907</v>
      </c>
      <c r="U53" s="157">
        <v>5728</v>
      </c>
      <c r="V53" s="158">
        <v>3597</v>
      </c>
      <c r="W53" s="13">
        <v>3887</v>
      </c>
      <c r="Y53" s="13"/>
      <c r="Z53" s="13"/>
      <c r="AA53" s="13"/>
      <c r="AB53" s="13"/>
      <c r="AC53" s="13"/>
    </row>
    <row r="54" spans="1:29">
      <c r="A54" s="1">
        <v>306</v>
      </c>
      <c r="B54" s="140" t="s">
        <v>395</v>
      </c>
      <c r="C54" s="150">
        <f t="shared" si="41"/>
        <v>3473</v>
      </c>
      <c r="D54" s="142">
        <f t="shared" si="42"/>
        <v>56</v>
      </c>
      <c r="E54" s="172">
        <f t="shared" si="1"/>
        <v>1.6124388137057299</v>
      </c>
      <c r="F54" s="142">
        <f t="shared" si="43"/>
        <v>217</v>
      </c>
      <c r="G54" s="172">
        <f t="shared" si="3"/>
        <v>6.2482004031097036</v>
      </c>
      <c r="H54" s="142">
        <f t="shared" si="44"/>
        <v>671</v>
      </c>
      <c r="I54" s="172">
        <f t="shared" si="4"/>
        <v>19.320472214224012</v>
      </c>
      <c r="J54" s="142">
        <f t="shared" si="45"/>
        <v>1384</v>
      </c>
      <c r="K54" s="172">
        <f t="shared" si="5"/>
        <v>39.850273538727329</v>
      </c>
      <c r="L54" s="142">
        <f t="shared" si="46"/>
        <v>540</v>
      </c>
      <c r="M54" s="172">
        <f t="shared" si="6"/>
        <v>15.548517132162395</v>
      </c>
      <c r="N54" s="142">
        <f t="shared" si="47"/>
        <v>605</v>
      </c>
      <c r="O54" s="172">
        <f t="shared" si="7"/>
        <v>17.420097898070832</v>
      </c>
      <c r="P54" s="161">
        <f t="shared" si="15"/>
        <v>3473</v>
      </c>
      <c r="Q54" s="145">
        <v>282</v>
      </c>
      <c r="R54" s="13">
        <v>72</v>
      </c>
      <c r="S54" s="13">
        <v>285</v>
      </c>
      <c r="T54" s="13">
        <v>987</v>
      </c>
      <c r="U54" s="157">
        <v>2709</v>
      </c>
      <c r="V54" s="158">
        <v>1616</v>
      </c>
      <c r="W54" s="13">
        <v>1955</v>
      </c>
      <c r="Y54" s="13"/>
      <c r="Z54" s="13"/>
      <c r="AA54" s="13"/>
      <c r="AB54" s="13"/>
      <c r="AC54" s="13"/>
    </row>
    <row r="55" spans="1:29">
      <c r="A55" s="1">
        <v>347</v>
      </c>
      <c r="B55" s="140" t="s">
        <v>394</v>
      </c>
      <c r="C55" s="150">
        <f t="shared" si="41"/>
        <v>3487</v>
      </c>
      <c r="D55" s="142">
        <f t="shared" si="42"/>
        <v>32</v>
      </c>
      <c r="E55" s="172">
        <f t="shared" si="1"/>
        <v>0.91769429308861483</v>
      </c>
      <c r="F55" s="142">
        <f t="shared" si="43"/>
        <v>134</v>
      </c>
      <c r="G55" s="172">
        <f t="shared" si="3"/>
        <v>3.8428448523085743</v>
      </c>
      <c r="H55" s="142">
        <f t="shared" si="44"/>
        <v>475</v>
      </c>
      <c r="I55" s="172">
        <f t="shared" si="4"/>
        <v>13.622024663034127</v>
      </c>
      <c r="J55" s="142">
        <f t="shared" si="45"/>
        <v>1278</v>
      </c>
      <c r="K55" s="172">
        <f t="shared" si="5"/>
        <v>36.650415830226557</v>
      </c>
      <c r="L55" s="142">
        <f t="shared" si="46"/>
        <v>823</v>
      </c>
      <c r="M55" s="172">
        <f t="shared" si="6"/>
        <v>23.601950100372811</v>
      </c>
      <c r="N55" s="142">
        <f t="shared" si="47"/>
        <v>745</v>
      </c>
      <c r="O55" s="172">
        <f t="shared" si="7"/>
        <v>21.365070260969315</v>
      </c>
      <c r="P55" s="161">
        <f t="shared" si="15"/>
        <v>3487</v>
      </c>
      <c r="Q55" s="145">
        <v>284</v>
      </c>
      <c r="R55" s="13">
        <v>237</v>
      </c>
      <c r="S55" s="13">
        <v>1408</v>
      </c>
      <c r="T55" s="13">
        <v>3857</v>
      </c>
      <c r="U55" s="157">
        <v>8353</v>
      </c>
      <c r="V55" s="158">
        <v>2661</v>
      </c>
      <c r="W55" s="13">
        <v>2292</v>
      </c>
      <c r="Y55" s="13"/>
      <c r="Z55" s="13"/>
      <c r="AA55" s="13"/>
      <c r="AB55" s="13"/>
      <c r="AC55" s="13"/>
    </row>
    <row r="56" spans="1:29">
      <c r="A56" s="1">
        <v>411</v>
      </c>
      <c r="B56" s="140" t="s">
        <v>393</v>
      </c>
      <c r="C56" s="150">
        <f t="shared" si="41"/>
        <v>7385</v>
      </c>
      <c r="D56" s="142">
        <f t="shared" si="42"/>
        <v>80</v>
      </c>
      <c r="E56" s="172">
        <f t="shared" si="1"/>
        <v>1.0832769126607988</v>
      </c>
      <c r="F56" s="142">
        <f t="shared" si="43"/>
        <v>360</v>
      </c>
      <c r="G56" s="172">
        <f t="shared" si="3"/>
        <v>4.8747461069735953</v>
      </c>
      <c r="H56" s="142">
        <f t="shared" si="44"/>
        <v>1274</v>
      </c>
      <c r="I56" s="172">
        <f t="shared" si="4"/>
        <v>17.251184834123222</v>
      </c>
      <c r="J56" s="142">
        <f t="shared" si="45"/>
        <v>3051</v>
      </c>
      <c r="K56" s="172">
        <f t="shared" si="5"/>
        <v>41.31347325660122</v>
      </c>
      <c r="L56" s="142">
        <f t="shared" si="46"/>
        <v>1337</v>
      </c>
      <c r="M56" s="172">
        <f t="shared" si="6"/>
        <v>18.104265402843602</v>
      </c>
      <c r="N56" s="142">
        <f t="shared" si="47"/>
        <v>1283</v>
      </c>
      <c r="O56" s="172">
        <f t="shared" si="7"/>
        <v>17.373053486797563</v>
      </c>
      <c r="P56" s="161">
        <f t="shared" si="15"/>
        <v>7385</v>
      </c>
      <c r="Q56" s="145">
        <v>306</v>
      </c>
      <c r="R56" s="13">
        <v>56</v>
      </c>
      <c r="S56" s="13">
        <v>217</v>
      </c>
      <c r="T56" s="13">
        <v>671</v>
      </c>
      <c r="U56" s="157">
        <v>1384</v>
      </c>
      <c r="V56" s="158">
        <v>540</v>
      </c>
      <c r="W56" s="13">
        <v>605</v>
      </c>
      <c r="Y56" s="13"/>
      <c r="Z56" s="13"/>
      <c r="AA56" s="13"/>
      <c r="AB56" s="13"/>
      <c r="AC56" s="13"/>
    </row>
    <row r="57" spans="1:29">
      <c r="A57" s="1">
        <v>501</v>
      </c>
      <c r="B57" s="140" t="s">
        <v>392</v>
      </c>
      <c r="C57" s="150">
        <f t="shared" si="41"/>
        <v>1751</v>
      </c>
      <c r="D57" s="142">
        <f t="shared" si="42"/>
        <v>16</v>
      </c>
      <c r="E57" s="172">
        <f t="shared" si="1"/>
        <v>0.91376356367789835</v>
      </c>
      <c r="F57" s="142">
        <f t="shared" si="43"/>
        <v>80</v>
      </c>
      <c r="G57" s="172">
        <f t="shared" si="3"/>
        <v>4.5688178183894914</v>
      </c>
      <c r="H57" s="142">
        <f t="shared" si="44"/>
        <v>274</v>
      </c>
      <c r="I57" s="172">
        <f t="shared" si="4"/>
        <v>15.64820102798401</v>
      </c>
      <c r="J57" s="142">
        <f t="shared" si="45"/>
        <v>662</v>
      </c>
      <c r="K57" s="172">
        <f t="shared" si="5"/>
        <v>37.806967447173044</v>
      </c>
      <c r="L57" s="142">
        <f t="shared" si="46"/>
        <v>344</v>
      </c>
      <c r="M57" s="172">
        <f t="shared" si="6"/>
        <v>19.645916619074814</v>
      </c>
      <c r="N57" s="142">
        <f t="shared" si="47"/>
        <v>375</v>
      </c>
      <c r="O57" s="172">
        <f t="shared" si="7"/>
        <v>21.416333523700743</v>
      </c>
      <c r="P57" s="161">
        <f t="shared" si="15"/>
        <v>1751</v>
      </c>
      <c r="Q57" s="145">
        <v>308</v>
      </c>
      <c r="R57" s="13">
        <v>108</v>
      </c>
      <c r="S57" s="13">
        <v>534</v>
      </c>
      <c r="T57" s="13">
        <v>1737</v>
      </c>
      <c r="U57" s="157">
        <v>5479</v>
      </c>
      <c r="V57" s="158">
        <v>2729</v>
      </c>
      <c r="W57" s="13">
        <v>2269</v>
      </c>
      <c r="Y57" s="13"/>
      <c r="Z57" s="13"/>
      <c r="AA57" s="13"/>
      <c r="AB57" s="13"/>
      <c r="AC57" s="13"/>
    </row>
    <row r="58" spans="1:29">
      <c r="A58" s="1">
        <v>543</v>
      </c>
      <c r="B58" s="140" t="s">
        <v>391</v>
      </c>
      <c r="C58" s="150">
        <f t="shared" si="41"/>
        <v>6537</v>
      </c>
      <c r="D58" s="142">
        <f t="shared" si="42"/>
        <v>114</v>
      </c>
      <c r="E58" s="172">
        <f t="shared" si="1"/>
        <v>1.7439192290041303</v>
      </c>
      <c r="F58" s="142">
        <f t="shared" si="43"/>
        <v>434</v>
      </c>
      <c r="G58" s="172">
        <f t="shared" si="3"/>
        <v>6.6391310998929169</v>
      </c>
      <c r="H58" s="142">
        <f t="shared" si="44"/>
        <v>1265</v>
      </c>
      <c r="I58" s="172">
        <f t="shared" si="4"/>
        <v>19.351384427107234</v>
      </c>
      <c r="J58" s="142">
        <f t="shared" si="45"/>
        <v>2852</v>
      </c>
      <c r="K58" s="172">
        <f t="shared" si="5"/>
        <v>43.628575799296314</v>
      </c>
      <c r="L58" s="142">
        <f t="shared" si="46"/>
        <v>919</v>
      </c>
      <c r="M58" s="172">
        <f t="shared" si="6"/>
        <v>14.058436591708734</v>
      </c>
      <c r="N58" s="142">
        <f t="shared" si="47"/>
        <v>953</v>
      </c>
      <c r="O58" s="172">
        <f t="shared" si="7"/>
        <v>14.578552852990667</v>
      </c>
      <c r="P58" s="161">
        <f t="shared" si="15"/>
        <v>6537</v>
      </c>
      <c r="Q58" s="145">
        <v>310</v>
      </c>
      <c r="R58" s="13">
        <v>48</v>
      </c>
      <c r="S58" s="13">
        <v>202</v>
      </c>
      <c r="T58" s="13">
        <v>747</v>
      </c>
      <c r="U58" s="157">
        <v>1891</v>
      </c>
      <c r="V58" s="158">
        <v>964</v>
      </c>
      <c r="W58" s="13">
        <v>1017</v>
      </c>
      <c r="Y58" s="13"/>
      <c r="Z58" s="13"/>
      <c r="AA58" s="13"/>
      <c r="AB58" s="13"/>
      <c r="AC58" s="13"/>
    </row>
    <row r="59" spans="1:29">
      <c r="A59" s="1">
        <v>628</v>
      </c>
      <c r="B59" s="140" t="s">
        <v>390</v>
      </c>
      <c r="C59" s="150">
        <f t="shared" si="41"/>
        <v>7131</v>
      </c>
      <c r="D59" s="142">
        <f t="shared" si="42"/>
        <v>102</v>
      </c>
      <c r="E59" s="172">
        <f t="shared" si="1"/>
        <v>1.430374421539756</v>
      </c>
      <c r="F59" s="142">
        <f t="shared" si="43"/>
        <v>483</v>
      </c>
      <c r="G59" s="172">
        <f t="shared" si="3"/>
        <v>6.7732435843500207</v>
      </c>
      <c r="H59" s="142">
        <f t="shared" si="44"/>
        <v>1421</v>
      </c>
      <c r="I59" s="172">
        <f t="shared" si="4"/>
        <v>19.927078951058757</v>
      </c>
      <c r="J59" s="142">
        <f t="shared" si="45"/>
        <v>3158</v>
      </c>
      <c r="K59" s="172">
        <f t="shared" si="5"/>
        <v>44.285513953162251</v>
      </c>
      <c r="L59" s="142">
        <f t="shared" si="46"/>
        <v>1049</v>
      </c>
      <c r="M59" s="172">
        <f t="shared" si="6"/>
        <v>14.710419296031413</v>
      </c>
      <c r="N59" s="142">
        <f t="shared" si="47"/>
        <v>918</v>
      </c>
      <c r="O59" s="172">
        <f t="shared" si="7"/>
        <v>12.873369793857803</v>
      </c>
      <c r="P59" s="161">
        <f t="shared" si="15"/>
        <v>7131</v>
      </c>
      <c r="Q59" s="145">
        <v>313</v>
      </c>
      <c r="R59" s="13">
        <v>77</v>
      </c>
      <c r="S59" s="13">
        <v>380</v>
      </c>
      <c r="T59" s="13">
        <v>1154</v>
      </c>
      <c r="U59" s="157">
        <v>2639</v>
      </c>
      <c r="V59" s="158">
        <v>1167</v>
      </c>
      <c r="W59" s="13">
        <v>1187</v>
      </c>
      <c r="Y59" s="13"/>
      <c r="Z59" s="13"/>
      <c r="AA59" s="13"/>
      <c r="AB59" s="13"/>
      <c r="AC59" s="13"/>
    </row>
    <row r="60" spans="1:29">
      <c r="A60" s="1">
        <v>656</v>
      </c>
      <c r="B60" s="140" t="s">
        <v>389</v>
      </c>
      <c r="C60" s="150">
        <f t="shared" si="41"/>
        <v>6463</v>
      </c>
      <c r="D60" s="142">
        <f t="shared" si="42"/>
        <v>80</v>
      </c>
      <c r="E60" s="172">
        <f t="shared" si="1"/>
        <v>1.2378152560730311</v>
      </c>
      <c r="F60" s="142">
        <f t="shared" si="43"/>
        <v>298</v>
      </c>
      <c r="G60" s="172">
        <f t="shared" si="3"/>
        <v>4.6108618288720402</v>
      </c>
      <c r="H60" s="142">
        <f t="shared" si="44"/>
        <v>1032</v>
      </c>
      <c r="I60" s="172">
        <f t="shared" si="4"/>
        <v>15.967816803342103</v>
      </c>
      <c r="J60" s="142">
        <f t="shared" si="45"/>
        <v>2779</v>
      </c>
      <c r="K60" s="172">
        <f t="shared" si="5"/>
        <v>42.998607457836918</v>
      </c>
      <c r="L60" s="142">
        <f t="shared" si="46"/>
        <v>1193</v>
      </c>
      <c r="M60" s="172">
        <f t="shared" si="6"/>
        <v>18.458920006189075</v>
      </c>
      <c r="N60" s="142">
        <f t="shared" si="47"/>
        <v>1081</v>
      </c>
      <c r="O60" s="172">
        <f t="shared" si="7"/>
        <v>16.72597864768683</v>
      </c>
      <c r="P60" s="161">
        <f t="shared" si="15"/>
        <v>6463</v>
      </c>
      <c r="Q60" s="145">
        <v>315</v>
      </c>
      <c r="R60" s="13">
        <v>53</v>
      </c>
      <c r="S60" s="13">
        <v>193</v>
      </c>
      <c r="T60" s="13">
        <v>688</v>
      </c>
      <c r="U60" s="157">
        <v>1644</v>
      </c>
      <c r="V60" s="158">
        <v>684</v>
      </c>
      <c r="W60" s="13">
        <v>677</v>
      </c>
      <c r="Y60" s="13"/>
      <c r="Z60" s="13"/>
      <c r="AA60" s="13"/>
      <c r="AB60" s="13"/>
      <c r="AC60" s="13"/>
    </row>
    <row r="61" spans="1:29">
      <c r="A61" s="1">
        <v>761</v>
      </c>
      <c r="B61" s="140" t="s">
        <v>388</v>
      </c>
      <c r="C61" s="150">
        <f t="shared" si="41"/>
        <v>7565</v>
      </c>
      <c r="D61" s="142">
        <f t="shared" si="42"/>
        <v>84</v>
      </c>
      <c r="E61" s="172">
        <f t="shared" si="1"/>
        <v>1.1103767349636484</v>
      </c>
      <c r="F61" s="142">
        <f t="shared" si="43"/>
        <v>349</v>
      </c>
      <c r="G61" s="172">
        <f t="shared" si="3"/>
        <v>4.6133509583608729</v>
      </c>
      <c r="H61" s="142">
        <f t="shared" si="44"/>
        <v>1129</v>
      </c>
      <c r="I61" s="172">
        <f t="shared" si="4"/>
        <v>14.923992068737608</v>
      </c>
      <c r="J61" s="142">
        <f t="shared" si="45"/>
        <v>3194</v>
      </c>
      <c r="K61" s="172">
        <f t="shared" si="5"/>
        <v>42.220753469927295</v>
      </c>
      <c r="L61" s="142">
        <f t="shared" si="46"/>
        <v>1440</v>
      </c>
      <c r="M61" s="172">
        <f t="shared" si="6"/>
        <v>19.035029742233974</v>
      </c>
      <c r="N61" s="142">
        <f t="shared" si="47"/>
        <v>1369</v>
      </c>
      <c r="O61" s="172">
        <f t="shared" si="7"/>
        <v>18.096497025776603</v>
      </c>
      <c r="P61" s="161">
        <f t="shared" si="15"/>
        <v>7565</v>
      </c>
      <c r="Q61" s="145">
        <v>318</v>
      </c>
      <c r="R61" s="13">
        <v>102</v>
      </c>
      <c r="S61" s="13">
        <v>451</v>
      </c>
      <c r="T61" s="13">
        <v>1439</v>
      </c>
      <c r="U61" s="157">
        <v>4465</v>
      </c>
      <c r="V61" s="158">
        <v>2240</v>
      </c>
      <c r="W61" s="13">
        <v>2251</v>
      </c>
      <c r="Y61" s="13"/>
      <c r="Z61" s="13"/>
      <c r="AA61" s="13"/>
      <c r="AB61" s="13"/>
      <c r="AC61" s="13"/>
    </row>
    <row r="62" spans="1:29" ht="13.5" thickBot="1">
      <c r="A62" s="1">
        <v>842</v>
      </c>
      <c r="B62" s="140" t="s">
        <v>387</v>
      </c>
      <c r="C62" s="150">
        <f t="shared" si="41"/>
        <v>5626</v>
      </c>
      <c r="D62" s="142">
        <f t="shared" si="42"/>
        <v>65</v>
      </c>
      <c r="E62" s="172">
        <f t="shared" si="1"/>
        <v>1.1553501599715605</v>
      </c>
      <c r="F62" s="142">
        <f t="shared" si="43"/>
        <v>356</v>
      </c>
      <c r="G62" s="172">
        <f t="shared" si="3"/>
        <v>6.3277639530750092</v>
      </c>
      <c r="H62" s="142">
        <f t="shared" si="44"/>
        <v>1100</v>
      </c>
      <c r="I62" s="172">
        <f t="shared" si="4"/>
        <v>19.552079630287949</v>
      </c>
      <c r="J62" s="142">
        <f t="shared" si="45"/>
        <v>2399</v>
      </c>
      <c r="K62" s="172">
        <f t="shared" si="5"/>
        <v>42.641308211873444</v>
      </c>
      <c r="L62" s="142">
        <f t="shared" si="46"/>
        <v>836</v>
      </c>
      <c r="M62" s="172">
        <f t="shared" si="6"/>
        <v>14.859580519018841</v>
      </c>
      <c r="N62" s="142">
        <f t="shared" si="47"/>
        <v>870</v>
      </c>
      <c r="O62" s="172">
        <f t="shared" si="7"/>
        <v>15.463917525773196</v>
      </c>
      <c r="P62" s="161">
        <f t="shared" si="15"/>
        <v>5626</v>
      </c>
      <c r="Q62" s="145">
        <v>321</v>
      </c>
      <c r="R62" s="13">
        <v>30</v>
      </c>
      <c r="S62" s="13">
        <v>144</v>
      </c>
      <c r="T62" s="13">
        <v>398</v>
      </c>
      <c r="U62" s="157">
        <v>1203</v>
      </c>
      <c r="V62" s="158">
        <v>547</v>
      </c>
      <c r="W62" s="13">
        <v>509</v>
      </c>
      <c r="Y62" s="13"/>
      <c r="Z62" s="13"/>
      <c r="AA62" s="13"/>
      <c r="AB62" s="13"/>
      <c r="AC62" s="13"/>
    </row>
    <row r="63" spans="1:29" ht="13.5" thickBot="1">
      <c r="A63" s="34">
        <v>6</v>
      </c>
      <c r="B63" s="147" t="s">
        <v>126</v>
      </c>
      <c r="C63" s="151">
        <f>SUM(C64:C80)</f>
        <v>138342</v>
      </c>
      <c r="D63" s="149">
        <f>SUM(D64:D80)</f>
        <v>1716</v>
      </c>
      <c r="E63" s="173">
        <f t="shared" si="1"/>
        <v>1.2404042156395021</v>
      </c>
      <c r="F63" s="149">
        <f t="shared" ref="F63:N63" si="48">SUM(F64:F80)</f>
        <v>8048</v>
      </c>
      <c r="G63" s="173">
        <f t="shared" si="3"/>
        <v>5.8174668574980846</v>
      </c>
      <c r="H63" s="149">
        <f t="shared" si="48"/>
        <v>26291</v>
      </c>
      <c r="I63" s="173">
        <f t="shared" si="4"/>
        <v>19.004351534602652</v>
      </c>
      <c r="J63" s="149">
        <f t="shared" si="48"/>
        <v>61663</v>
      </c>
      <c r="K63" s="173">
        <f t="shared" si="5"/>
        <v>44.572870133437426</v>
      </c>
      <c r="L63" s="149">
        <f t="shared" si="48"/>
        <v>21956</v>
      </c>
      <c r="M63" s="173">
        <f t="shared" si="6"/>
        <v>15.870812912925938</v>
      </c>
      <c r="N63" s="149">
        <f t="shared" si="48"/>
        <v>18668</v>
      </c>
      <c r="O63" s="174">
        <f t="shared" si="7"/>
        <v>13.494094345896402</v>
      </c>
      <c r="P63" s="159">
        <f>SUM(P64:P80)</f>
        <v>138342</v>
      </c>
      <c r="Q63" s="145">
        <v>347</v>
      </c>
      <c r="R63" s="13">
        <v>32</v>
      </c>
      <c r="S63" s="13">
        <v>134</v>
      </c>
      <c r="T63" s="13">
        <v>475</v>
      </c>
      <c r="U63" s="157">
        <v>1278</v>
      </c>
      <c r="V63" s="158">
        <v>823</v>
      </c>
      <c r="W63" s="13">
        <v>745</v>
      </c>
      <c r="Y63" s="13"/>
      <c r="Z63" s="13"/>
      <c r="AA63" s="13"/>
      <c r="AB63" s="13"/>
      <c r="AC63" s="13"/>
    </row>
    <row r="64" spans="1:29">
      <c r="A64" s="1">
        <v>38</v>
      </c>
      <c r="B64" s="140" t="s">
        <v>423</v>
      </c>
      <c r="C64" s="150">
        <f t="shared" ref="C64:C80" si="49">(D64+F64+H64+J64+L64+N64)</f>
        <v>8758</v>
      </c>
      <c r="D64" s="142">
        <f t="shared" ref="D64:D80" si="50">VLOOKUP(A64,$Q$7:$W$131,2,0)</f>
        <v>110</v>
      </c>
      <c r="E64" s="172">
        <f t="shared" si="1"/>
        <v>1.2559945192966431</v>
      </c>
      <c r="F64" s="142">
        <f t="shared" ref="F64:F80" si="51">VLOOKUP(A64,$Q$7:$W$131,3,0)</f>
        <v>476</v>
      </c>
      <c r="G64" s="172">
        <f t="shared" si="3"/>
        <v>5.435030828956382</v>
      </c>
      <c r="H64" s="142">
        <f t="shared" ref="H64:H80" si="52">VLOOKUP(A64,$Q$7:$W$131,4,0)</f>
        <v>1578</v>
      </c>
      <c r="I64" s="172">
        <f t="shared" si="4"/>
        <v>18.017812285910026</v>
      </c>
      <c r="J64" s="142">
        <f t="shared" ref="J64:J80" si="53">VLOOKUP(A64,$Q$7:$W$131,5,0)</f>
        <v>3939</v>
      </c>
      <c r="K64" s="172">
        <f t="shared" si="5"/>
        <v>44.976021922813423</v>
      </c>
      <c r="L64" s="142">
        <f t="shared" ref="L64:L80" si="54">VLOOKUP(A64,$Q$7:$W$131,6,0)</f>
        <v>1432</v>
      </c>
      <c r="M64" s="172">
        <f t="shared" si="6"/>
        <v>16.350765014843571</v>
      </c>
      <c r="N64" s="142">
        <f t="shared" ref="N64:N80" si="55">VLOOKUP(A64,$Q$7:$W$131,7,0)</f>
        <v>1223</v>
      </c>
      <c r="O64" s="172">
        <f t="shared" si="7"/>
        <v>13.964375428179951</v>
      </c>
      <c r="P64" s="161">
        <f t="shared" si="15"/>
        <v>8758</v>
      </c>
      <c r="Q64" s="145">
        <v>353</v>
      </c>
      <c r="R64" s="13">
        <v>24</v>
      </c>
      <c r="S64" s="13">
        <v>127</v>
      </c>
      <c r="T64" s="13">
        <v>421</v>
      </c>
      <c r="U64" s="157">
        <v>1068</v>
      </c>
      <c r="V64" s="158">
        <v>539</v>
      </c>
      <c r="W64" s="13">
        <v>599</v>
      </c>
      <c r="Y64" s="13"/>
      <c r="Z64" s="13"/>
      <c r="AA64" s="13"/>
      <c r="AB64" s="13"/>
      <c r="AC64" s="13"/>
    </row>
    <row r="65" spans="1:29">
      <c r="A65" s="1">
        <v>86</v>
      </c>
      <c r="B65" s="140" t="s">
        <v>422</v>
      </c>
      <c r="C65" s="150">
        <f t="shared" si="49"/>
        <v>2949</v>
      </c>
      <c r="D65" s="142">
        <f t="shared" si="50"/>
        <v>34</v>
      </c>
      <c r="E65" s="172">
        <f t="shared" si="1"/>
        <v>1.1529331976941335</v>
      </c>
      <c r="F65" s="142">
        <f t="shared" si="51"/>
        <v>142</v>
      </c>
      <c r="G65" s="172">
        <f t="shared" si="3"/>
        <v>4.8151915903696167</v>
      </c>
      <c r="H65" s="142">
        <f t="shared" si="52"/>
        <v>517</v>
      </c>
      <c r="I65" s="172">
        <f t="shared" si="4"/>
        <v>17.531366564937269</v>
      </c>
      <c r="J65" s="142">
        <f t="shared" si="53"/>
        <v>1293</v>
      </c>
      <c r="K65" s="172">
        <f t="shared" si="5"/>
        <v>43.845371312309254</v>
      </c>
      <c r="L65" s="142">
        <f t="shared" si="54"/>
        <v>562</v>
      </c>
      <c r="M65" s="172">
        <f t="shared" si="6"/>
        <v>19.057307561885384</v>
      </c>
      <c r="N65" s="142">
        <f t="shared" si="55"/>
        <v>401</v>
      </c>
      <c r="O65" s="172">
        <f t="shared" si="7"/>
        <v>13.59782977280434</v>
      </c>
      <c r="P65" s="161">
        <f t="shared" si="15"/>
        <v>2949</v>
      </c>
      <c r="Q65" s="145">
        <v>360</v>
      </c>
      <c r="R65" s="13">
        <v>453</v>
      </c>
      <c r="S65" s="13">
        <v>1565</v>
      </c>
      <c r="T65" s="13">
        <v>4921</v>
      </c>
      <c r="U65" s="157">
        <v>16092</v>
      </c>
      <c r="V65" s="158">
        <v>8718</v>
      </c>
      <c r="W65" s="13">
        <v>8218</v>
      </c>
      <c r="Y65" s="13"/>
      <c r="Z65" s="13"/>
      <c r="AA65" s="13"/>
      <c r="AB65" s="13"/>
      <c r="AC65" s="13"/>
    </row>
    <row r="66" spans="1:29">
      <c r="A66" s="1">
        <v>107</v>
      </c>
      <c r="B66" s="140" t="s">
        <v>421</v>
      </c>
      <c r="C66" s="150">
        <f t="shared" si="49"/>
        <v>5979</v>
      </c>
      <c r="D66" s="142">
        <f t="shared" si="50"/>
        <v>79</v>
      </c>
      <c r="E66" s="172">
        <f t="shared" si="1"/>
        <v>1.3212911858170262</v>
      </c>
      <c r="F66" s="142">
        <f t="shared" si="51"/>
        <v>398</v>
      </c>
      <c r="G66" s="172">
        <f t="shared" si="3"/>
        <v>6.6566315437364105</v>
      </c>
      <c r="H66" s="142">
        <f t="shared" si="52"/>
        <v>1324</v>
      </c>
      <c r="I66" s="172">
        <f t="shared" si="4"/>
        <v>22.144171266098009</v>
      </c>
      <c r="J66" s="142">
        <f t="shared" si="53"/>
        <v>2703</v>
      </c>
      <c r="K66" s="172">
        <f t="shared" si="5"/>
        <v>45.208228800802807</v>
      </c>
      <c r="L66" s="142">
        <f t="shared" si="54"/>
        <v>828</v>
      </c>
      <c r="M66" s="172">
        <f t="shared" si="6"/>
        <v>13.848469643753136</v>
      </c>
      <c r="N66" s="142">
        <f t="shared" si="55"/>
        <v>647</v>
      </c>
      <c r="O66" s="172">
        <f t="shared" si="7"/>
        <v>10.821207559792608</v>
      </c>
      <c r="P66" s="161">
        <f t="shared" si="15"/>
        <v>5979</v>
      </c>
      <c r="Q66" s="145">
        <v>361</v>
      </c>
      <c r="R66" s="13">
        <v>256</v>
      </c>
      <c r="S66" s="13">
        <v>1214</v>
      </c>
      <c r="T66" s="13">
        <v>3954</v>
      </c>
      <c r="U66" s="157">
        <v>8778</v>
      </c>
      <c r="V66" s="158">
        <v>2516</v>
      </c>
      <c r="W66" s="13">
        <v>2377</v>
      </c>
      <c r="Y66" s="13"/>
      <c r="Z66" s="13"/>
      <c r="AA66" s="13"/>
      <c r="AB66" s="13"/>
      <c r="AC66" s="13"/>
    </row>
    <row r="67" spans="1:29">
      <c r="A67" s="1">
        <v>134</v>
      </c>
      <c r="B67" s="140" t="s">
        <v>420</v>
      </c>
      <c r="C67" s="150">
        <f t="shared" si="49"/>
        <v>6143</v>
      </c>
      <c r="D67" s="142">
        <f t="shared" si="50"/>
        <v>66</v>
      </c>
      <c r="E67" s="172">
        <f t="shared" si="1"/>
        <v>1.0743936187530523</v>
      </c>
      <c r="F67" s="142">
        <f t="shared" si="51"/>
        <v>325</v>
      </c>
      <c r="G67" s="172">
        <f t="shared" si="3"/>
        <v>5.2905746377991214</v>
      </c>
      <c r="H67" s="142">
        <f t="shared" si="52"/>
        <v>1279</v>
      </c>
      <c r="I67" s="172">
        <f t="shared" si="4"/>
        <v>20.820446036138694</v>
      </c>
      <c r="J67" s="142">
        <f t="shared" si="53"/>
        <v>2766</v>
      </c>
      <c r="K67" s="172">
        <f t="shared" si="5"/>
        <v>45.026859840468823</v>
      </c>
      <c r="L67" s="142">
        <f t="shared" si="54"/>
        <v>937</v>
      </c>
      <c r="M67" s="172">
        <f t="shared" si="6"/>
        <v>15.253133648054696</v>
      </c>
      <c r="N67" s="142">
        <f t="shared" si="55"/>
        <v>770</v>
      </c>
      <c r="O67" s="172">
        <f t="shared" si="7"/>
        <v>12.534592218785608</v>
      </c>
      <c r="P67" s="161">
        <f t="shared" si="15"/>
        <v>6143</v>
      </c>
      <c r="Q67" s="145">
        <v>364</v>
      </c>
      <c r="R67" s="13">
        <v>104</v>
      </c>
      <c r="S67" s="13">
        <v>477</v>
      </c>
      <c r="T67" s="13">
        <v>1500</v>
      </c>
      <c r="U67" s="157">
        <v>4091</v>
      </c>
      <c r="V67" s="158">
        <v>1766</v>
      </c>
      <c r="W67" s="13">
        <v>1692</v>
      </c>
      <c r="Y67" s="13"/>
      <c r="Z67" s="13"/>
      <c r="AA67" s="13"/>
      <c r="AB67" s="13"/>
      <c r="AC67" s="13"/>
    </row>
    <row r="68" spans="1:29">
      <c r="A68" s="1">
        <v>150</v>
      </c>
      <c r="B68" s="140" t="s">
        <v>419</v>
      </c>
      <c r="C68" s="150">
        <f t="shared" si="49"/>
        <v>1603</v>
      </c>
      <c r="D68" s="142">
        <f t="shared" si="50"/>
        <v>8</v>
      </c>
      <c r="E68" s="172">
        <f t="shared" si="1"/>
        <v>0.49906425452276981</v>
      </c>
      <c r="F68" s="142">
        <f t="shared" si="51"/>
        <v>62</v>
      </c>
      <c r="G68" s="172">
        <f t="shared" si="3"/>
        <v>3.8677479725514665</v>
      </c>
      <c r="H68" s="142">
        <f t="shared" si="52"/>
        <v>201</v>
      </c>
      <c r="I68" s="172">
        <f t="shared" si="4"/>
        <v>12.538989394884592</v>
      </c>
      <c r="J68" s="142">
        <f t="shared" si="53"/>
        <v>630</v>
      </c>
      <c r="K68" s="172">
        <f t="shared" si="5"/>
        <v>39.301310043668117</v>
      </c>
      <c r="L68" s="142">
        <f t="shared" si="54"/>
        <v>347</v>
      </c>
      <c r="M68" s="172">
        <f t="shared" si="6"/>
        <v>21.646912039925141</v>
      </c>
      <c r="N68" s="142">
        <f t="shared" si="55"/>
        <v>355</v>
      </c>
      <c r="O68" s="172">
        <f t="shared" si="7"/>
        <v>22.145976294447912</v>
      </c>
      <c r="P68" s="161">
        <f t="shared" si="15"/>
        <v>1603</v>
      </c>
      <c r="Q68" s="145">
        <v>368</v>
      </c>
      <c r="R68" s="13">
        <v>63</v>
      </c>
      <c r="S68" s="13">
        <v>322</v>
      </c>
      <c r="T68" s="13">
        <v>898</v>
      </c>
      <c r="U68" s="157">
        <v>2538</v>
      </c>
      <c r="V68" s="158">
        <v>1281</v>
      </c>
      <c r="W68" s="13">
        <v>1500</v>
      </c>
      <c r="Y68" s="13"/>
      <c r="Z68" s="13"/>
      <c r="AA68" s="13"/>
      <c r="AB68" s="13"/>
      <c r="AC68" s="13"/>
    </row>
    <row r="69" spans="1:29">
      <c r="A69" s="1">
        <v>237</v>
      </c>
      <c r="B69" s="140" t="s">
        <v>418</v>
      </c>
      <c r="C69" s="150">
        <f t="shared" si="49"/>
        <v>5842</v>
      </c>
      <c r="D69" s="142">
        <f t="shared" si="50"/>
        <v>63</v>
      </c>
      <c r="E69" s="172">
        <f t="shared" si="1"/>
        <v>1.078397808969531</v>
      </c>
      <c r="F69" s="142">
        <f t="shared" si="51"/>
        <v>274</v>
      </c>
      <c r="G69" s="172">
        <f t="shared" si="3"/>
        <v>4.6901745977404996</v>
      </c>
      <c r="H69" s="142">
        <f t="shared" si="52"/>
        <v>958</v>
      </c>
      <c r="I69" s="172">
        <f t="shared" si="4"/>
        <v>16.39849366655255</v>
      </c>
      <c r="J69" s="142">
        <f t="shared" si="53"/>
        <v>2636</v>
      </c>
      <c r="K69" s="172">
        <f t="shared" si="5"/>
        <v>45.121533721328312</v>
      </c>
      <c r="L69" s="142">
        <f t="shared" si="54"/>
        <v>1015</v>
      </c>
      <c r="M69" s="172">
        <f t="shared" si="6"/>
        <v>17.374186922286889</v>
      </c>
      <c r="N69" s="142">
        <f t="shared" si="55"/>
        <v>896</v>
      </c>
      <c r="O69" s="172">
        <f t="shared" si="7"/>
        <v>15.337213283122219</v>
      </c>
      <c r="P69" s="161">
        <f t="shared" si="15"/>
        <v>5842</v>
      </c>
      <c r="Q69" s="145">
        <v>376</v>
      </c>
      <c r="R69" s="13">
        <v>93</v>
      </c>
      <c r="S69" s="13">
        <v>533</v>
      </c>
      <c r="T69" s="13">
        <v>1494</v>
      </c>
      <c r="U69" s="157">
        <v>4482</v>
      </c>
      <c r="V69" s="158">
        <v>1921</v>
      </c>
      <c r="W69" s="13">
        <v>2101</v>
      </c>
      <c r="Y69" s="13"/>
      <c r="Z69" s="13"/>
      <c r="AA69" s="13"/>
      <c r="AB69" s="13"/>
      <c r="AC69" s="13"/>
    </row>
    <row r="70" spans="1:29">
      <c r="A70" s="1">
        <v>264</v>
      </c>
      <c r="B70" s="140" t="s">
        <v>416</v>
      </c>
      <c r="C70" s="150">
        <f t="shared" si="49"/>
        <v>2434</v>
      </c>
      <c r="D70" s="142">
        <f t="shared" si="50"/>
        <v>24</v>
      </c>
      <c r="E70" s="172">
        <f t="shared" ref="E70:E133" si="56">(D70/P70)*100</f>
        <v>0.98603122432210344</v>
      </c>
      <c r="F70" s="142">
        <f t="shared" si="51"/>
        <v>136</v>
      </c>
      <c r="G70" s="172">
        <f t="shared" ref="G70:G133" si="57">(F70/P70)*100</f>
        <v>5.5875102711585871</v>
      </c>
      <c r="H70" s="142">
        <f t="shared" si="52"/>
        <v>434</v>
      </c>
      <c r="I70" s="172">
        <f t="shared" ref="I70:I133" si="58">(H70/P70)*100</f>
        <v>17.830731306491373</v>
      </c>
      <c r="J70" s="142">
        <f t="shared" si="53"/>
        <v>1014</v>
      </c>
      <c r="K70" s="172">
        <f t="shared" ref="K70:K133" si="59">(J70/P70)*100</f>
        <v>41.659819227608871</v>
      </c>
      <c r="L70" s="142">
        <f t="shared" si="54"/>
        <v>463</v>
      </c>
      <c r="M70" s="172">
        <f t="shared" ref="M70:M133" si="60">(L70/P70)*100</f>
        <v>19.022185702547247</v>
      </c>
      <c r="N70" s="142">
        <f t="shared" si="55"/>
        <v>363</v>
      </c>
      <c r="O70" s="172">
        <f t="shared" ref="O70:O133" si="61">(N70/P70)*100</f>
        <v>14.913722267871815</v>
      </c>
      <c r="P70" s="161">
        <f t="shared" si="15"/>
        <v>2434</v>
      </c>
      <c r="Q70" s="145">
        <v>380</v>
      </c>
      <c r="R70" s="13">
        <v>76</v>
      </c>
      <c r="S70" s="13">
        <v>378</v>
      </c>
      <c r="T70" s="13">
        <v>1067</v>
      </c>
      <c r="U70" s="157">
        <v>3432</v>
      </c>
      <c r="V70" s="158">
        <v>1877</v>
      </c>
      <c r="W70" s="13">
        <v>2125</v>
      </c>
      <c r="Y70" s="13"/>
      <c r="Z70" s="13"/>
      <c r="AA70" s="13"/>
      <c r="AB70" s="13"/>
      <c r="AC70" s="13"/>
    </row>
    <row r="71" spans="1:29">
      <c r="A71" s="1">
        <v>310</v>
      </c>
      <c r="B71" s="140" t="s">
        <v>415</v>
      </c>
      <c r="C71" s="150">
        <f t="shared" si="49"/>
        <v>4869</v>
      </c>
      <c r="D71" s="142">
        <f t="shared" si="50"/>
        <v>48</v>
      </c>
      <c r="E71" s="172">
        <f t="shared" si="56"/>
        <v>0.98582871226124469</v>
      </c>
      <c r="F71" s="142">
        <f t="shared" si="51"/>
        <v>202</v>
      </c>
      <c r="G71" s="172">
        <f t="shared" si="57"/>
        <v>4.1486958307660711</v>
      </c>
      <c r="H71" s="142">
        <f t="shared" si="52"/>
        <v>747</v>
      </c>
      <c r="I71" s="172">
        <f t="shared" si="58"/>
        <v>15.341959334565619</v>
      </c>
      <c r="J71" s="142">
        <f t="shared" si="53"/>
        <v>1891</v>
      </c>
      <c r="K71" s="172">
        <f t="shared" si="59"/>
        <v>38.837543643458616</v>
      </c>
      <c r="L71" s="142">
        <f t="shared" si="54"/>
        <v>964</v>
      </c>
      <c r="M71" s="172">
        <f t="shared" si="60"/>
        <v>19.79872663791333</v>
      </c>
      <c r="N71" s="142">
        <f t="shared" si="55"/>
        <v>1017</v>
      </c>
      <c r="O71" s="172">
        <f t="shared" si="61"/>
        <v>20.887245841035121</v>
      </c>
      <c r="P71" s="161">
        <f t="shared" si="15"/>
        <v>4869</v>
      </c>
      <c r="Q71" s="145">
        <v>390</v>
      </c>
      <c r="R71" s="13">
        <v>67</v>
      </c>
      <c r="S71" s="13">
        <v>205</v>
      </c>
      <c r="T71" s="13">
        <v>644</v>
      </c>
      <c r="U71" s="157">
        <v>1814</v>
      </c>
      <c r="V71" s="158">
        <v>697</v>
      </c>
      <c r="W71" s="13">
        <v>661</v>
      </c>
      <c r="Y71" s="13"/>
      <c r="Z71" s="13"/>
      <c r="AA71" s="13"/>
      <c r="AB71" s="13"/>
      <c r="AC71" s="13"/>
    </row>
    <row r="72" spans="1:29">
      <c r="A72" s="1">
        <v>315</v>
      </c>
      <c r="B72" s="140" t="s">
        <v>161</v>
      </c>
      <c r="C72" s="150">
        <f t="shared" si="49"/>
        <v>3939</v>
      </c>
      <c r="D72" s="142">
        <f t="shared" si="50"/>
        <v>53</v>
      </c>
      <c r="E72" s="172">
        <f t="shared" si="56"/>
        <v>1.3455191673013456</v>
      </c>
      <c r="F72" s="142">
        <f t="shared" si="51"/>
        <v>193</v>
      </c>
      <c r="G72" s="172">
        <f t="shared" si="57"/>
        <v>4.8997207413048995</v>
      </c>
      <c r="H72" s="142">
        <f t="shared" si="52"/>
        <v>688</v>
      </c>
      <c r="I72" s="172">
        <f t="shared" si="58"/>
        <v>17.466362020817467</v>
      </c>
      <c r="J72" s="142">
        <f t="shared" si="53"/>
        <v>1644</v>
      </c>
      <c r="K72" s="172">
        <f t="shared" si="59"/>
        <v>41.736481340441742</v>
      </c>
      <c r="L72" s="142">
        <f t="shared" si="54"/>
        <v>684</v>
      </c>
      <c r="M72" s="172">
        <f t="shared" si="60"/>
        <v>17.364813404417365</v>
      </c>
      <c r="N72" s="142">
        <f t="shared" si="55"/>
        <v>677</v>
      </c>
      <c r="O72" s="172">
        <f t="shared" si="61"/>
        <v>17.187103325717189</v>
      </c>
      <c r="P72" s="161">
        <f t="shared" ref="P72:P80" si="62">(D72+F72+H72+J72+L72+N72)</f>
        <v>3939</v>
      </c>
      <c r="Q72" s="145">
        <v>400</v>
      </c>
      <c r="R72" s="13">
        <v>97</v>
      </c>
      <c r="S72" s="13">
        <v>435</v>
      </c>
      <c r="T72" s="13">
        <v>1491</v>
      </c>
      <c r="U72" s="157">
        <v>3853</v>
      </c>
      <c r="V72" s="158">
        <v>1690</v>
      </c>
      <c r="W72" s="13">
        <v>1461</v>
      </c>
      <c r="Y72" s="13"/>
      <c r="Z72" s="13"/>
      <c r="AA72" s="13"/>
      <c r="AB72" s="13"/>
      <c r="AC72" s="13"/>
    </row>
    <row r="73" spans="1:29">
      <c r="A73" s="1">
        <v>361</v>
      </c>
      <c r="B73" s="140" t="s">
        <v>414</v>
      </c>
      <c r="C73" s="150">
        <f t="shared" si="49"/>
        <v>19095</v>
      </c>
      <c r="D73" s="142">
        <f t="shared" si="50"/>
        <v>256</v>
      </c>
      <c r="E73" s="172">
        <f t="shared" si="56"/>
        <v>1.3406650955747577</v>
      </c>
      <c r="F73" s="142">
        <f t="shared" si="51"/>
        <v>1214</v>
      </c>
      <c r="G73" s="172">
        <f t="shared" si="57"/>
        <v>6.3576852579209211</v>
      </c>
      <c r="H73" s="142">
        <f t="shared" si="52"/>
        <v>3954</v>
      </c>
      <c r="I73" s="172">
        <f t="shared" si="58"/>
        <v>20.7069913589945</v>
      </c>
      <c r="J73" s="142">
        <f t="shared" si="53"/>
        <v>8778</v>
      </c>
      <c r="K73" s="172">
        <f t="shared" si="59"/>
        <v>45.970149253731343</v>
      </c>
      <c r="L73" s="142">
        <f t="shared" si="54"/>
        <v>2516</v>
      </c>
      <c r="M73" s="172">
        <f t="shared" si="60"/>
        <v>13.176224142445667</v>
      </c>
      <c r="N73" s="142">
        <f t="shared" si="55"/>
        <v>2377</v>
      </c>
      <c r="O73" s="172">
        <f t="shared" si="61"/>
        <v>12.448284891332809</v>
      </c>
      <c r="P73" s="161">
        <f t="shared" si="62"/>
        <v>19095</v>
      </c>
      <c r="Q73" s="145">
        <v>411</v>
      </c>
      <c r="R73" s="13">
        <v>80</v>
      </c>
      <c r="S73" s="13">
        <v>360</v>
      </c>
      <c r="T73" s="13">
        <v>1274</v>
      </c>
      <c r="U73" s="157">
        <v>3051</v>
      </c>
      <c r="V73" s="158">
        <v>1337</v>
      </c>
      <c r="W73" s="13">
        <v>1283</v>
      </c>
      <c r="Y73" s="13"/>
      <c r="Z73" s="13"/>
      <c r="AA73" s="13"/>
      <c r="AB73" s="13"/>
      <c r="AC73" s="13"/>
    </row>
    <row r="74" spans="1:29">
      <c r="A74" s="1">
        <v>647</v>
      </c>
      <c r="B74" s="140" t="s">
        <v>413</v>
      </c>
      <c r="C74" s="150">
        <f t="shared" si="49"/>
        <v>4327</v>
      </c>
      <c r="D74" s="142">
        <f t="shared" si="50"/>
        <v>41</v>
      </c>
      <c r="E74" s="172">
        <f t="shared" si="56"/>
        <v>0.94753871042292592</v>
      </c>
      <c r="F74" s="142">
        <f t="shared" si="51"/>
        <v>293</v>
      </c>
      <c r="G74" s="172">
        <f t="shared" si="57"/>
        <v>6.7714351744857879</v>
      </c>
      <c r="H74" s="142">
        <f t="shared" si="52"/>
        <v>833</v>
      </c>
      <c r="I74" s="172">
        <f t="shared" si="58"/>
        <v>19.251213311763347</v>
      </c>
      <c r="J74" s="142">
        <f t="shared" si="53"/>
        <v>1778</v>
      </c>
      <c r="K74" s="172">
        <f t="shared" si="59"/>
        <v>41.090825051999076</v>
      </c>
      <c r="L74" s="142">
        <f t="shared" si="54"/>
        <v>744</v>
      </c>
      <c r="M74" s="172">
        <f t="shared" si="60"/>
        <v>17.194360989137973</v>
      </c>
      <c r="N74" s="142">
        <f t="shared" si="55"/>
        <v>638</v>
      </c>
      <c r="O74" s="172">
        <f t="shared" si="61"/>
        <v>14.744626762190894</v>
      </c>
      <c r="P74" s="161">
        <f t="shared" si="62"/>
        <v>4327</v>
      </c>
      <c r="Q74" s="145">
        <v>425</v>
      </c>
      <c r="R74" s="13">
        <v>90</v>
      </c>
      <c r="S74" s="13">
        <v>369</v>
      </c>
      <c r="T74" s="13">
        <v>1086</v>
      </c>
      <c r="U74" s="157">
        <v>2579</v>
      </c>
      <c r="V74" s="158">
        <v>1143</v>
      </c>
      <c r="W74" s="13">
        <v>1045</v>
      </c>
      <c r="Y74" s="13"/>
      <c r="Z74" s="13"/>
      <c r="AA74" s="13"/>
      <c r="AB74" s="13"/>
      <c r="AC74" s="13"/>
    </row>
    <row r="75" spans="1:29">
      <c r="A75" s="1">
        <v>658</v>
      </c>
      <c r="B75" s="140" t="s">
        <v>412</v>
      </c>
      <c r="C75" s="150">
        <f t="shared" si="49"/>
        <v>1982</v>
      </c>
      <c r="D75" s="142">
        <f t="shared" si="50"/>
        <v>20</v>
      </c>
      <c r="E75" s="172">
        <f t="shared" si="56"/>
        <v>1.0090817356205852</v>
      </c>
      <c r="F75" s="142">
        <f t="shared" si="51"/>
        <v>114</v>
      </c>
      <c r="G75" s="172">
        <f t="shared" si="57"/>
        <v>5.7517658930373363</v>
      </c>
      <c r="H75" s="142">
        <f t="shared" si="52"/>
        <v>419</v>
      </c>
      <c r="I75" s="172">
        <f t="shared" si="58"/>
        <v>21.14026236125126</v>
      </c>
      <c r="J75" s="142">
        <f t="shared" si="53"/>
        <v>906</v>
      </c>
      <c r="K75" s="172">
        <f t="shared" si="59"/>
        <v>45.711402623612514</v>
      </c>
      <c r="L75" s="142">
        <f t="shared" si="54"/>
        <v>300</v>
      </c>
      <c r="M75" s="172">
        <f t="shared" si="60"/>
        <v>15.136226034308779</v>
      </c>
      <c r="N75" s="142">
        <f t="shared" si="55"/>
        <v>223</v>
      </c>
      <c r="O75" s="172">
        <f t="shared" si="61"/>
        <v>11.251261352169525</v>
      </c>
      <c r="P75" s="161">
        <f t="shared" si="62"/>
        <v>1982</v>
      </c>
      <c r="Q75" s="145">
        <v>440</v>
      </c>
      <c r="R75" s="13">
        <v>188</v>
      </c>
      <c r="S75" s="13">
        <v>851</v>
      </c>
      <c r="T75" s="13">
        <v>2598</v>
      </c>
      <c r="U75" s="157">
        <v>6854</v>
      </c>
      <c r="V75" s="158">
        <v>2965</v>
      </c>
      <c r="W75" s="13">
        <v>2603</v>
      </c>
      <c r="Y75" s="13"/>
      <c r="Z75" s="13"/>
      <c r="AA75" s="13"/>
      <c r="AB75" s="13"/>
      <c r="AC75" s="13"/>
    </row>
    <row r="76" spans="1:29">
      <c r="A76" s="1">
        <v>664</v>
      </c>
      <c r="B76" s="140" t="s">
        <v>411</v>
      </c>
      <c r="C76" s="150">
        <f t="shared" si="49"/>
        <v>9311</v>
      </c>
      <c r="D76" s="142">
        <f t="shared" si="50"/>
        <v>104</v>
      </c>
      <c r="E76" s="172">
        <f t="shared" si="56"/>
        <v>1.1169584362581892</v>
      </c>
      <c r="F76" s="142">
        <f t="shared" si="51"/>
        <v>498</v>
      </c>
      <c r="G76" s="172">
        <f t="shared" si="57"/>
        <v>5.3485125120824835</v>
      </c>
      <c r="H76" s="142">
        <f t="shared" si="52"/>
        <v>1615</v>
      </c>
      <c r="I76" s="172">
        <f t="shared" si="58"/>
        <v>17.345075716893994</v>
      </c>
      <c r="J76" s="142">
        <f t="shared" si="53"/>
        <v>4187</v>
      </c>
      <c r="K76" s="172">
        <f t="shared" si="59"/>
        <v>44.968317044356141</v>
      </c>
      <c r="L76" s="142">
        <f t="shared" si="54"/>
        <v>1633</v>
      </c>
      <c r="M76" s="172">
        <f t="shared" si="60"/>
        <v>17.538395446246373</v>
      </c>
      <c r="N76" s="142">
        <f t="shared" si="55"/>
        <v>1274</v>
      </c>
      <c r="O76" s="172">
        <f t="shared" si="61"/>
        <v>13.682740844162819</v>
      </c>
      <c r="P76" s="161">
        <f t="shared" si="62"/>
        <v>9311</v>
      </c>
      <c r="Q76" s="145">
        <v>467</v>
      </c>
      <c r="R76" s="13">
        <v>39</v>
      </c>
      <c r="S76" s="13">
        <v>158</v>
      </c>
      <c r="T76" s="13">
        <v>620</v>
      </c>
      <c r="U76" s="157">
        <v>1707</v>
      </c>
      <c r="V76" s="158">
        <v>913</v>
      </c>
      <c r="W76" s="13">
        <v>977</v>
      </c>
      <c r="Y76" s="13"/>
      <c r="Z76" s="13"/>
      <c r="AA76" s="13"/>
      <c r="AB76" s="13"/>
      <c r="AC76" s="13"/>
    </row>
    <row r="77" spans="1:29">
      <c r="A77" s="1">
        <v>686</v>
      </c>
      <c r="B77" s="140" t="s">
        <v>410</v>
      </c>
      <c r="C77" s="150">
        <f t="shared" si="49"/>
        <v>15914</v>
      </c>
      <c r="D77" s="142">
        <f t="shared" si="50"/>
        <v>204</v>
      </c>
      <c r="E77" s="172">
        <f t="shared" si="56"/>
        <v>1.2818901596078924</v>
      </c>
      <c r="F77" s="142">
        <f t="shared" si="51"/>
        <v>924</v>
      </c>
      <c r="G77" s="172">
        <f t="shared" si="57"/>
        <v>5.8062083699886893</v>
      </c>
      <c r="H77" s="142">
        <f t="shared" si="52"/>
        <v>2686</v>
      </c>
      <c r="I77" s="172">
        <f t="shared" si="58"/>
        <v>16.87822043483725</v>
      </c>
      <c r="J77" s="142">
        <f t="shared" si="53"/>
        <v>7072</v>
      </c>
      <c r="K77" s="172">
        <f t="shared" si="59"/>
        <v>44.438858866406939</v>
      </c>
      <c r="L77" s="142">
        <f t="shared" si="54"/>
        <v>2749</v>
      </c>
      <c r="M77" s="172">
        <f t="shared" si="60"/>
        <v>17.274098278245571</v>
      </c>
      <c r="N77" s="142">
        <f t="shared" si="55"/>
        <v>2279</v>
      </c>
      <c r="O77" s="172">
        <f t="shared" si="61"/>
        <v>14.320723890913662</v>
      </c>
      <c r="P77" s="161">
        <f t="shared" si="62"/>
        <v>15914</v>
      </c>
      <c r="Q77" s="145">
        <v>475</v>
      </c>
      <c r="R77" s="13">
        <v>97</v>
      </c>
      <c r="S77" s="13">
        <v>497</v>
      </c>
      <c r="T77" s="13">
        <v>1254</v>
      </c>
      <c r="U77" s="157">
        <v>1901</v>
      </c>
      <c r="V77" s="158">
        <v>363</v>
      </c>
      <c r="W77" s="13">
        <v>273</v>
      </c>
      <c r="Y77" s="13"/>
      <c r="Z77" s="13"/>
      <c r="AA77" s="13"/>
      <c r="AB77" s="13"/>
      <c r="AC77" s="13"/>
    </row>
    <row r="78" spans="1:29">
      <c r="A78" s="1">
        <v>819</v>
      </c>
      <c r="B78" s="140" t="s">
        <v>409</v>
      </c>
      <c r="C78" s="150">
        <f t="shared" si="49"/>
        <v>3996</v>
      </c>
      <c r="D78" s="142">
        <f t="shared" si="50"/>
        <v>49</v>
      </c>
      <c r="E78" s="172">
        <f t="shared" si="56"/>
        <v>1.2262262262262262</v>
      </c>
      <c r="F78" s="142">
        <f t="shared" si="51"/>
        <v>238</v>
      </c>
      <c r="G78" s="172">
        <f t="shared" si="57"/>
        <v>5.9559559559559556</v>
      </c>
      <c r="H78" s="142">
        <f t="shared" si="52"/>
        <v>833</v>
      </c>
      <c r="I78" s="172">
        <f t="shared" si="58"/>
        <v>20.845845845845844</v>
      </c>
      <c r="J78" s="142">
        <f t="shared" si="53"/>
        <v>1750</v>
      </c>
      <c r="K78" s="172">
        <f t="shared" si="59"/>
        <v>43.793793793793796</v>
      </c>
      <c r="L78" s="142">
        <f t="shared" si="54"/>
        <v>549</v>
      </c>
      <c r="M78" s="172">
        <f t="shared" si="60"/>
        <v>13.738738738738739</v>
      </c>
      <c r="N78" s="142">
        <f t="shared" si="55"/>
        <v>577</v>
      </c>
      <c r="O78" s="172">
        <f t="shared" si="61"/>
        <v>14.43943943943944</v>
      </c>
      <c r="P78" s="161">
        <f t="shared" si="62"/>
        <v>3996</v>
      </c>
      <c r="Q78" s="145">
        <v>480</v>
      </c>
      <c r="R78" s="13">
        <v>365</v>
      </c>
      <c r="S78" s="13">
        <v>1628</v>
      </c>
      <c r="T78" s="13">
        <v>4736</v>
      </c>
      <c r="U78" s="157">
        <v>8222</v>
      </c>
      <c r="V78" s="158">
        <v>2199</v>
      </c>
      <c r="W78" s="13">
        <v>1428</v>
      </c>
      <c r="Y78" s="13"/>
      <c r="Z78" s="13"/>
      <c r="AA78" s="13"/>
      <c r="AB78" s="13"/>
      <c r="AC78" s="13"/>
    </row>
    <row r="79" spans="1:29">
      <c r="A79" s="1">
        <v>854</v>
      </c>
      <c r="B79" s="140" t="s">
        <v>408</v>
      </c>
      <c r="C79" s="150">
        <f t="shared" si="49"/>
        <v>12910</v>
      </c>
      <c r="D79" s="142">
        <f t="shared" si="50"/>
        <v>207</v>
      </c>
      <c r="E79" s="172">
        <f t="shared" si="56"/>
        <v>1.6034082106893881</v>
      </c>
      <c r="F79" s="142">
        <f t="shared" si="51"/>
        <v>905</v>
      </c>
      <c r="G79" s="172">
        <f t="shared" si="57"/>
        <v>7.0100697134004646</v>
      </c>
      <c r="H79" s="142">
        <f t="shared" si="52"/>
        <v>2918</v>
      </c>
      <c r="I79" s="172">
        <f t="shared" si="58"/>
        <v>22.602633617350889</v>
      </c>
      <c r="J79" s="142">
        <f t="shared" si="53"/>
        <v>5792</v>
      </c>
      <c r="K79" s="172">
        <f t="shared" si="59"/>
        <v>44.864446165762971</v>
      </c>
      <c r="L79" s="142">
        <f t="shared" si="54"/>
        <v>1747</v>
      </c>
      <c r="M79" s="172">
        <f t="shared" si="60"/>
        <v>13.532145623547637</v>
      </c>
      <c r="N79" s="142">
        <f t="shared" si="55"/>
        <v>1341</v>
      </c>
      <c r="O79" s="172">
        <f t="shared" si="61"/>
        <v>10.387296669248643</v>
      </c>
      <c r="P79" s="161">
        <f t="shared" si="62"/>
        <v>12910</v>
      </c>
      <c r="Q79" s="145">
        <v>483</v>
      </c>
      <c r="R79" s="13">
        <v>107</v>
      </c>
      <c r="S79" s="13">
        <v>457</v>
      </c>
      <c r="T79" s="13">
        <v>1588</v>
      </c>
      <c r="U79" s="157">
        <v>3619</v>
      </c>
      <c r="V79" s="158">
        <v>1483</v>
      </c>
      <c r="W79" s="13">
        <v>1517</v>
      </c>
      <c r="Y79" s="13"/>
      <c r="Z79" s="13"/>
      <c r="AA79" s="13"/>
      <c r="AB79" s="13"/>
      <c r="AC79" s="13"/>
    </row>
    <row r="80" spans="1:29" ht="13.5" thickBot="1">
      <c r="A80" s="1">
        <v>887</v>
      </c>
      <c r="B80" s="140" t="s">
        <v>407</v>
      </c>
      <c r="C80" s="150">
        <f t="shared" si="49"/>
        <v>28291</v>
      </c>
      <c r="D80" s="142">
        <f t="shared" si="50"/>
        <v>350</v>
      </c>
      <c r="E80" s="172">
        <f t="shared" si="56"/>
        <v>1.2371425541691703</v>
      </c>
      <c r="F80" s="142">
        <f t="shared" si="51"/>
        <v>1654</v>
      </c>
      <c r="G80" s="172">
        <f t="shared" si="57"/>
        <v>5.8463822417023081</v>
      </c>
      <c r="H80" s="142">
        <f t="shared" si="52"/>
        <v>5307</v>
      </c>
      <c r="I80" s="172">
        <f t="shared" si="58"/>
        <v>18.758615814216537</v>
      </c>
      <c r="J80" s="142">
        <f t="shared" si="53"/>
        <v>12884</v>
      </c>
      <c r="K80" s="172">
        <f t="shared" si="59"/>
        <v>45.540984765473119</v>
      </c>
      <c r="L80" s="142">
        <f t="shared" si="54"/>
        <v>4486</v>
      </c>
      <c r="M80" s="172">
        <f t="shared" si="60"/>
        <v>15.856632851436853</v>
      </c>
      <c r="N80" s="142">
        <f t="shared" si="55"/>
        <v>3610</v>
      </c>
      <c r="O80" s="172">
        <f t="shared" si="61"/>
        <v>12.760241773002015</v>
      </c>
      <c r="P80" s="161">
        <f t="shared" si="62"/>
        <v>28291</v>
      </c>
      <c r="Q80" s="145">
        <v>490</v>
      </c>
      <c r="R80" s="13">
        <v>527</v>
      </c>
      <c r="S80" s="13">
        <v>3218</v>
      </c>
      <c r="T80" s="13">
        <v>11729</v>
      </c>
      <c r="U80" s="157">
        <v>21127</v>
      </c>
      <c r="V80" s="158">
        <v>5368</v>
      </c>
      <c r="W80" s="13">
        <v>4383</v>
      </c>
      <c r="Y80" s="13"/>
      <c r="Z80" s="13"/>
      <c r="AA80" s="13"/>
      <c r="AB80" s="13"/>
      <c r="AC80" s="13"/>
    </row>
    <row r="81" spans="1:29" ht="13.5" thickBot="1">
      <c r="A81" s="34">
        <v>7</v>
      </c>
      <c r="B81" s="147" t="s">
        <v>137</v>
      </c>
      <c r="C81" s="151">
        <f>SUM(C82:C104)</f>
        <v>237383</v>
      </c>
      <c r="D81" s="149">
        <f>SUM(D82:D104)</f>
        <v>2696</v>
      </c>
      <c r="E81" s="173">
        <f t="shared" si="56"/>
        <v>1.1357173849854454</v>
      </c>
      <c r="F81" s="149">
        <f t="shared" ref="F81:N81" si="63">SUM(F82:F104)</f>
        <v>12357</v>
      </c>
      <c r="G81" s="173">
        <f t="shared" si="57"/>
        <v>5.2055117679025038</v>
      </c>
      <c r="H81" s="149">
        <f t="shared" si="63"/>
        <v>37957</v>
      </c>
      <c r="I81" s="173">
        <f t="shared" si="58"/>
        <v>15.98977180337261</v>
      </c>
      <c r="J81" s="149">
        <f t="shared" si="63"/>
        <v>100385</v>
      </c>
      <c r="K81" s="173">
        <f t="shared" si="59"/>
        <v>42.288200924244784</v>
      </c>
      <c r="L81" s="149">
        <f t="shared" si="63"/>
        <v>42951</v>
      </c>
      <c r="M81" s="173">
        <f t="shared" si="60"/>
        <v>18.093545030604549</v>
      </c>
      <c r="N81" s="149">
        <f t="shared" si="63"/>
        <v>41037</v>
      </c>
      <c r="O81" s="174">
        <f t="shared" si="61"/>
        <v>17.287253088890107</v>
      </c>
      <c r="P81" s="159">
        <f>SUM(P82:P104)</f>
        <v>237383</v>
      </c>
      <c r="Q81" s="145">
        <v>495</v>
      </c>
      <c r="R81" s="13">
        <v>378</v>
      </c>
      <c r="S81" s="13">
        <v>1792</v>
      </c>
      <c r="T81" s="13">
        <v>5828</v>
      </c>
      <c r="U81" s="157">
        <v>10074</v>
      </c>
      <c r="V81" s="158">
        <v>3138</v>
      </c>
      <c r="W81" s="13">
        <v>2447</v>
      </c>
      <c r="Y81" s="13"/>
      <c r="Z81" s="13"/>
      <c r="AA81" s="13"/>
      <c r="AB81" s="13"/>
      <c r="AC81" s="13"/>
    </row>
    <row r="82" spans="1:29">
      <c r="A82" s="1">
        <v>2</v>
      </c>
      <c r="B82" s="140" t="s">
        <v>386</v>
      </c>
      <c r="C82" s="150">
        <f t="shared" ref="C82:C104" si="64">(D82+F82+H82+J82+L82+N82)</f>
        <v>12696</v>
      </c>
      <c r="D82" s="142">
        <f t="shared" ref="D82:D104" si="65">VLOOKUP(A82,$Q$7:$W$131,2,0)</f>
        <v>123</v>
      </c>
      <c r="E82" s="172">
        <f t="shared" si="56"/>
        <v>0.9688090737240076</v>
      </c>
      <c r="F82" s="142">
        <f t="shared" ref="F82:F104" si="66">VLOOKUP(A82,$Q$7:$W$131,3,0)</f>
        <v>571</v>
      </c>
      <c r="G82" s="172">
        <f t="shared" si="57"/>
        <v>4.4974795211090113</v>
      </c>
      <c r="H82" s="142">
        <f t="shared" ref="H82:H104" si="67">VLOOKUP(A82,$Q$7:$W$131,4,0)</f>
        <v>2005</v>
      </c>
      <c r="I82" s="172">
        <f t="shared" si="58"/>
        <v>15.792375551354757</v>
      </c>
      <c r="J82" s="142">
        <f t="shared" ref="J82:J104" si="68">VLOOKUP(A82,$Q$7:$W$131,5,0)</f>
        <v>5183</v>
      </c>
      <c r="K82" s="172">
        <f t="shared" si="59"/>
        <v>40.823881537492127</v>
      </c>
      <c r="L82" s="142">
        <f t="shared" ref="L82:L104" si="69">VLOOKUP(A82,$Q$7:$W$131,6,0)</f>
        <v>2397</v>
      </c>
      <c r="M82" s="172">
        <f t="shared" si="60"/>
        <v>18.879962192816635</v>
      </c>
      <c r="N82" s="142">
        <f t="shared" ref="N82:N104" si="70">VLOOKUP(A82,$Q$7:$W$131,7,0)</f>
        <v>2417</v>
      </c>
      <c r="O82" s="172">
        <f t="shared" si="61"/>
        <v>19.037492123503466</v>
      </c>
      <c r="P82" s="161">
        <f t="shared" ref="P82:P104" si="71">(D82+F82+H82+J82+L82+N82)</f>
        <v>12696</v>
      </c>
      <c r="Q82" s="145">
        <v>501</v>
      </c>
      <c r="R82" s="13">
        <v>16</v>
      </c>
      <c r="S82" s="13">
        <v>80</v>
      </c>
      <c r="T82" s="13">
        <v>274</v>
      </c>
      <c r="U82" s="157">
        <v>662</v>
      </c>
      <c r="V82" s="158">
        <v>344</v>
      </c>
      <c r="W82" s="13">
        <v>375</v>
      </c>
      <c r="Y82" s="13"/>
      <c r="Z82" s="13"/>
      <c r="AA82" s="13"/>
      <c r="AB82" s="13"/>
      <c r="AC82" s="13"/>
    </row>
    <row r="83" spans="1:29">
      <c r="A83" s="1">
        <v>21</v>
      </c>
      <c r="B83" s="140" t="s">
        <v>385</v>
      </c>
      <c r="C83" s="150">
        <f t="shared" si="64"/>
        <v>2989</v>
      </c>
      <c r="D83" s="142">
        <f t="shared" si="65"/>
        <v>34</v>
      </c>
      <c r="E83" s="172">
        <f t="shared" si="56"/>
        <v>1.1375041820006693</v>
      </c>
      <c r="F83" s="142">
        <f t="shared" si="66"/>
        <v>184</v>
      </c>
      <c r="G83" s="172">
        <f t="shared" si="57"/>
        <v>6.1559049849447973</v>
      </c>
      <c r="H83" s="142">
        <f t="shared" si="67"/>
        <v>473</v>
      </c>
      <c r="I83" s="172">
        <f t="shared" si="58"/>
        <v>15.824690531950486</v>
      </c>
      <c r="J83" s="142">
        <f t="shared" si="68"/>
        <v>1253</v>
      </c>
      <c r="K83" s="172">
        <f t="shared" si="59"/>
        <v>41.920374707259953</v>
      </c>
      <c r="L83" s="142">
        <f t="shared" si="69"/>
        <v>526</v>
      </c>
      <c r="M83" s="172">
        <f t="shared" si="60"/>
        <v>17.597858815657411</v>
      </c>
      <c r="N83" s="142">
        <f t="shared" si="70"/>
        <v>519</v>
      </c>
      <c r="O83" s="172">
        <f t="shared" si="61"/>
        <v>17.363666778186683</v>
      </c>
      <c r="P83" s="161">
        <f t="shared" si="71"/>
        <v>2989</v>
      </c>
      <c r="Q83" s="145">
        <v>541</v>
      </c>
      <c r="R83" s="13">
        <v>146</v>
      </c>
      <c r="S83" s="13">
        <v>597</v>
      </c>
      <c r="T83" s="13">
        <v>1647</v>
      </c>
      <c r="U83" s="157">
        <v>4752</v>
      </c>
      <c r="V83" s="158">
        <v>2095</v>
      </c>
      <c r="W83" s="13">
        <v>1923</v>
      </c>
      <c r="Y83" s="13"/>
      <c r="Z83" s="13"/>
      <c r="AA83" s="13"/>
      <c r="AB83" s="13"/>
      <c r="AC83" s="13"/>
    </row>
    <row r="84" spans="1:29">
      <c r="A84" s="1">
        <v>55</v>
      </c>
      <c r="B84" s="140" t="s">
        <v>384</v>
      </c>
      <c r="C84" s="150">
        <f t="shared" si="64"/>
        <v>6613</v>
      </c>
      <c r="D84" s="142">
        <f t="shared" si="65"/>
        <v>78</v>
      </c>
      <c r="E84" s="172">
        <f t="shared" si="56"/>
        <v>1.1794949342204748</v>
      </c>
      <c r="F84" s="142">
        <f t="shared" si="66"/>
        <v>387</v>
      </c>
      <c r="G84" s="172">
        <f t="shared" si="57"/>
        <v>5.8521094813246632</v>
      </c>
      <c r="H84" s="142">
        <f t="shared" si="67"/>
        <v>1255</v>
      </c>
      <c r="I84" s="172">
        <f t="shared" si="58"/>
        <v>18.977771057008923</v>
      </c>
      <c r="J84" s="142">
        <f t="shared" si="68"/>
        <v>2928</v>
      </c>
      <c r="K84" s="172">
        <f t="shared" si="59"/>
        <v>44.276425223045521</v>
      </c>
      <c r="L84" s="142">
        <f t="shared" si="69"/>
        <v>1009</v>
      </c>
      <c r="M84" s="172">
        <f t="shared" si="60"/>
        <v>15.257825495236654</v>
      </c>
      <c r="N84" s="142">
        <f t="shared" si="70"/>
        <v>956</v>
      </c>
      <c r="O84" s="172">
        <f t="shared" si="61"/>
        <v>14.45637380916377</v>
      </c>
      <c r="P84" s="161">
        <f t="shared" si="71"/>
        <v>6613</v>
      </c>
      <c r="Q84" s="145">
        <v>543</v>
      </c>
      <c r="R84" s="13">
        <v>114</v>
      </c>
      <c r="S84" s="13">
        <v>434</v>
      </c>
      <c r="T84" s="13">
        <v>1265</v>
      </c>
      <c r="U84" s="157">
        <v>2852</v>
      </c>
      <c r="V84" s="158">
        <v>919</v>
      </c>
      <c r="W84" s="13">
        <v>953</v>
      </c>
      <c r="Y84" s="13"/>
      <c r="Z84" s="13"/>
      <c r="AA84" s="13"/>
      <c r="AB84" s="13"/>
      <c r="AC84" s="13"/>
    </row>
    <row r="85" spans="1:29">
      <c r="A85" s="1">
        <v>148</v>
      </c>
      <c r="B85" s="140" t="s">
        <v>383</v>
      </c>
      <c r="C85" s="150">
        <f t="shared" si="64"/>
        <v>14575</v>
      </c>
      <c r="D85" s="142">
        <f t="shared" si="65"/>
        <v>210</v>
      </c>
      <c r="E85" s="172">
        <f t="shared" si="56"/>
        <v>1.4408233276157805</v>
      </c>
      <c r="F85" s="142">
        <f t="shared" si="66"/>
        <v>818</v>
      </c>
      <c r="G85" s="172">
        <f t="shared" si="57"/>
        <v>5.6123499142367068</v>
      </c>
      <c r="H85" s="142">
        <f t="shared" si="67"/>
        <v>2320</v>
      </c>
      <c r="I85" s="172">
        <f t="shared" si="58"/>
        <v>15.917667238421956</v>
      </c>
      <c r="J85" s="142">
        <f t="shared" si="68"/>
        <v>6393</v>
      </c>
      <c r="K85" s="172">
        <f t="shared" si="59"/>
        <v>43.862778730703262</v>
      </c>
      <c r="L85" s="142">
        <f t="shared" si="69"/>
        <v>2483</v>
      </c>
      <c r="M85" s="172">
        <f t="shared" si="60"/>
        <v>17.036020583190396</v>
      </c>
      <c r="N85" s="142">
        <f t="shared" si="70"/>
        <v>2351</v>
      </c>
      <c r="O85" s="172">
        <f t="shared" si="61"/>
        <v>16.130360205831902</v>
      </c>
      <c r="P85" s="161">
        <f t="shared" si="71"/>
        <v>14575</v>
      </c>
      <c r="Q85" s="145">
        <v>576</v>
      </c>
      <c r="R85" s="13">
        <v>78</v>
      </c>
      <c r="S85" s="13">
        <v>302</v>
      </c>
      <c r="T85" s="13">
        <v>973</v>
      </c>
      <c r="U85" s="157">
        <v>2452</v>
      </c>
      <c r="V85" s="158">
        <v>1056</v>
      </c>
      <c r="W85" s="13">
        <v>1012</v>
      </c>
      <c r="Y85" s="13"/>
      <c r="Z85" s="13"/>
      <c r="AA85" s="13"/>
      <c r="AB85" s="13"/>
      <c r="AC85" s="13"/>
    </row>
    <row r="86" spans="1:29">
      <c r="A86" s="1">
        <v>197</v>
      </c>
      <c r="B86" s="140" t="s">
        <v>382</v>
      </c>
      <c r="C86" s="150">
        <f t="shared" si="64"/>
        <v>11090</v>
      </c>
      <c r="D86" s="142">
        <f t="shared" si="65"/>
        <v>124</v>
      </c>
      <c r="E86" s="172">
        <f t="shared" si="56"/>
        <v>1.1181244364292156</v>
      </c>
      <c r="F86" s="142">
        <f t="shared" si="66"/>
        <v>572</v>
      </c>
      <c r="G86" s="172">
        <f t="shared" si="57"/>
        <v>5.1577998196573489</v>
      </c>
      <c r="H86" s="142">
        <f t="shared" si="67"/>
        <v>1794</v>
      </c>
      <c r="I86" s="172">
        <f t="shared" si="58"/>
        <v>16.176735798016232</v>
      </c>
      <c r="J86" s="142">
        <f t="shared" si="68"/>
        <v>4573</v>
      </c>
      <c r="K86" s="172">
        <f t="shared" si="59"/>
        <v>41.235347159603251</v>
      </c>
      <c r="L86" s="142">
        <f t="shared" si="69"/>
        <v>2014</v>
      </c>
      <c r="M86" s="172">
        <f t="shared" si="60"/>
        <v>18.160504959422905</v>
      </c>
      <c r="N86" s="142">
        <f t="shared" si="70"/>
        <v>2013</v>
      </c>
      <c r="O86" s="172">
        <f t="shared" si="61"/>
        <v>18.151487826871055</v>
      </c>
      <c r="P86" s="161">
        <f t="shared" si="71"/>
        <v>11090</v>
      </c>
      <c r="Q86" s="145">
        <v>579</v>
      </c>
      <c r="R86" s="13">
        <v>316</v>
      </c>
      <c r="S86" s="13">
        <v>1439</v>
      </c>
      <c r="T86" s="13">
        <v>4709</v>
      </c>
      <c r="U86" s="157">
        <v>11066</v>
      </c>
      <c r="V86" s="158">
        <v>4474</v>
      </c>
      <c r="W86" s="13">
        <v>4043</v>
      </c>
      <c r="Y86" s="13"/>
      <c r="Z86" s="13"/>
      <c r="AA86" s="13"/>
      <c r="AB86" s="13"/>
      <c r="AC86" s="13"/>
    </row>
    <row r="87" spans="1:29">
      <c r="A87" s="1">
        <v>206</v>
      </c>
      <c r="B87" s="140" t="s">
        <v>381</v>
      </c>
      <c r="C87" s="150">
        <f t="shared" si="64"/>
        <v>2902</v>
      </c>
      <c r="D87" s="142">
        <f t="shared" si="65"/>
        <v>23</v>
      </c>
      <c r="E87" s="172">
        <f t="shared" si="56"/>
        <v>0.79255685733976566</v>
      </c>
      <c r="F87" s="142">
        <f t="shared" si="66"/>
        <v>137</v>
      </c>
      <c r="G87" s="172">
        <f t="shared" si="57"/>
        <v>4.7208821502412128</v>
      </c>
      <c r="H87" s="142">
        <f t="shared" si="67"/>
        <v>427</v>
      </c>
      <c r="I87" s="172">
        <f t="shared" si="58"/>
        <v>14.713990351481737</v>
      </c>
      <c r="J87" s="142">
        <f t="shared" si="68"/>
        <v>1162</v>
      </c>
      <c r="K87" s="172">
        <f t="shared" si="59"/>
        <v>40.041350792556855</v>
      </c>
      <c r="L87" s="142">
        <f t="shared" si="69"/>
        <v>607</v>
      </c>
      <c r="M87" s="172">
        <f t="shared" si="60"/>
        <v>20.916609235010338</v>
      </c>
      <c r="N87" s="142">
        <f t="shared" si="70"/>
        <v>546</v>
      </c>
      <c r="O87" s="172">
        <f t="shared" si="61"/>
        <v>18.814610613370089</v>
      </c>
      <c r="P87" s="161">
        <f t="shared" si="71"/>
        <v>2902</v>
      </c>
      <c r="Q87" s="145">
        <v>585</v>
      </c>
      <c r="R87" s="13">
        <v>68</v>
      </c>
      <c r="S87" s="13">
        <v>330</v>
      </c>
      <c r="T87" s="13">
        <v>1316</v>
      </c>
      <c r="U87" s="157">
        <v>2917</v>
      </c>
      <c r="V87" s="158">
        <v>1341</v>
      </c>
      <c r="W87" s="13">
        <v>1354</v>
      </c>
      <c r="Y87" s="13"/>
      <c r="Z87" s="13"/>
      <c r="AA87" s="13"/>
      <c r="AB87" s="13"/>
      <c r="AC87" s="13"/>
    </row>
    <row r="88" spans="1:29">
      <c r="A88" s="1">
        <v>313</v>
      </c>
      <c r="B88" s="140" t="s">
        <v>380</v>
      </c>
      <c r="C88" s="150">
        <f t="shared" si="64"/>
        <v>6604</v>
      </c>
      <c r="D88" s="142">
        <f t="shared" si="65"/>
        <v>77</v>
      </c>
      <c r="E88" s="172">
        <f t="shared" si="56"/>
        <v>1.1659600242277408</v>
      </c>
      <c r="F88" s="142">
        <f t="shared" si="66"/>
        <v>380</v>
      </c>
      <c r="G88" s="172">
        <f t="shared" si="57"/>
        <v>5.7540884312537859</v>
      </c>
      <c r="H88" s="142">
        <f t="shared" si="67"/>
        <v>1154</v>
      </c>
      <c r="I88" s="172">
        <f t="shared" si="58"/>
        <v>17.474258025439127</v>
      </c>
      <c r="J88" s="142">
        <f t="shared" si="68"/>
        <v>2639</v>
      </c>
      <c r="K88" s="172">
        <f t="shared" si="59"/>
        <v>39.960629921259844</v>
      </c>
      <c r="L88" s="142">
        <f t="shared" si="69"/>
        <v>1167</v>
      </c>
      <c r="M88" s="172">
        <f t="shared" si="60"/>
        <v>17.671108419139916</v>
      </c>
      <c r="N88" s="142">
        <f t="shared" si="70"/>
        <v>1187</v>
      </c>
      <c r="O88" s="172">
        <f t="shared" si="61"/>
        <v>17.973955178679589</v>
      </c>
      <c r="P88" s="161">
        <f t="shared" si="71"/>
        <v>6604</v>
      </c>
      <c r="Q88" s="145">
        <v>591</v>
      </c>
      <c r="R88" s="13">
        <v>116</v>
      </c>
      <c r="S88" s="13">
        <v>553</v>
      </c>
      <c r="T88" s="13">
        <v>1793</v>
      </c>
      <c r="U88" s="157">
        <v>4137</v>
      </c>
      <c r="V88" s="158">
        <v>1333</v>
      </c>
      <c r="W88" s="13">
        <v>1251</v>
      </c>
      <c r="Y88" s="13"/>
      <c r="Z88" s="13"/>
      <c r="AA88" s="13"/>
      <c r="AB88" s="13"/>
      <c r="AC88" s="13"/>
    </row>
    <row r="89" spans="1:29">
      <c r="A89" s="1">
        <v>318</v>
      </c>
      <c r="B89" s="140" t="s">
        <v>379</v>
      </c>
      <c r="C89" s="150">
        <f t="shared" si="64"/>
        <v>10948</v>
      </c>
      <c r="D89" s="142">
        <f t="shared" si="65"/>
        <v>102</v>
      </c>
      <c r="E89" s="172">
        <f t="shared" si="56"/>
        <v>0.93167701863354035</v>
      </c>
      <c r="F89" s="142">
        <f t="shared" si="66"/>
        <v>451</v>
      </c>
      <c r="G89" s="172">
        <f t="shared" si="57"/>
        <v>4.1194738765071248</v>
      </c>
      <c r="H89" s="142">
        <f t="shared" si="67"/>
        <v>1439</v>
      </c>
      <c r="I89" s="172">
        <f t="shared" si="58"/>
        <v>13.1439532334673</v>
      </c>
      <c r="J89" s="142">
        <f t="shared" si="68"/>
        <v>4465</v>
      </c>
      <c r="K89" s="172">
        <f t="shared" si="59"/>
        <v>40.783704786262334</v>
      </c>
      <c r="L89" s="142">
        <f t="shared" si="69"/>
        <v>2240</v>
      </c>
      <c r="M89" s="172">
        <f t="shared" si="60"/>
        <v>20.460358056265985</v>
      </c>
      <c r="N89" s="142">
        <f t="shared" si="70"/>
        <v>2251</v>
      </c>
      <c r="O89" s="172">
        <f t="shared" si="61"/>
        <v>20.560833028863719</v>
      </c>
      <c r="P89" s="161">
        <f t="shared" si="71"/>
        <v>10948</v>
      </c>
      <c r="Q89" s="145">
        <v>604</v>
      </c>
      <c r="R89" s="13">
        <v>337</v>
      </c>
      <c r="S89" s="13">
        <v>1371</v>
      </c>
      <c r="T89" s="13">
        <v>4168</v>
      </c>
      <c r="U89" s="157">
        <v>8504</v>
      </c>
      <c r="V89" s="158">
        <v>2988</v>
      </c>
      <c r="W89" s="13">
        <v>2041</v>
      </c>
      <c r="Y89" s="13"/>
      <c r="Z89" s="13"/>
      <c r="AA89" s="13"/>
      <c r="AB89" s="13"/>
      <c r="AC89" s="13"/>
    </row>
    <row r="90" spans="1:29">
      <c r="A90" s="1">
        <v>321</v>
      </c>
      <c r="B90" s="140" t="s">
        <v>378</v>
      </c>
      <c r="C90" s="150">
        <f t="shared" si="64"/>
        <v>2831</v>
      </c>
      <c r="D90" s="142">
        <f t="shared" si="65"/>
        <v>30</v>
      </c>
      <c r="E90" s="172">
        <f t="shared" si="56"/>
        <v>1.0596962204168139</v>
      </c>
      <c r="F90" s="142">
        <f t="shared" si="66"/>
        <v>144</v>
      </c>
      <c r="G90" s="172">
        <f t="shared" si="57"/>
        <v>5.0865418580007065</v>
      </c>
      <c r="H90" s="142">
        <f t="shared" si="67"/>
        <v>398</v>
      </c>
      <c r="I90" s="172">
        <f t="shared" si="58"/>
        <v>14.058636524196396</v>
      </c>
      <c r="J90" s="142">
        <f t="shared" si="68"/>
        <v>1203</v>
      </c>
      <c r="K90" s="172">
        <f t="shared" si="59"/>
        <v>42.493818438714236</v>
      </c>
      <c r="L90" s="142">
        <f t="shared" si="69"/>
        <v>547</v>
      </c>
      <c r="M90" s="172">
        <f t="shared" si="60"/>
        <v>19.321794418933237</v>
      </c>
      <c r="N90" s="142">
        <f t="shared" si="70"/>
        <v>509</v>
      </c>
      <c r="O90" s="172">
        <f t="shared" si="61"/>
        <v>17.979512539738611</v>
      </c>
      <c r="P90" s="161">
        <f t="shared" si="71"/>
        <v>2831</v>
      </c>
      <c r="Q90" s="145">
        <v>607</v>
      </c>
      <c r="R90" s="13">
        <v>33</v>
      </c>
      <c r="S90" s="13">
        <v>152</v>
      </c>
      <c r="T90" s="13">
        <v>521</v>
      </c>
      <c r="U90" s="157">
        <v>1569</v>
      </c>
      <c r="V90" s="158">
        <v>772</v>
      </c>
      <c r="W90" s="13">
        <v>705</v>
      </c>
      <c r="Y90" s="13"/>
      <c r="Z90" s="13"/>
      <c r="AA90" s="13"/>
      <c r="AB90" s="13"/>
      <c r="AC90" s="13"/>
    </row>
    <row r="91" spans="1:29">
      <c r="A91" s="1">
        <v>376</v>
      </c>
      <c r="B91" s="140" t="s">
        <v>377</v>
      </c>
      <c r="C91" s="150">
        <f t="shared" si="64"/>
        <v>10624</v>
      </c>
      <c r="D91" s="142">
        <f t="shared" si="65"/>
        <v>93</v>
      </c>
      <c r="E91" s="172">
        <f t="shared" si="56"/>
        <v>0.87537650602409633</v>
      </c>
      <c r="F91" s="142">
        <f t="shared" si="66"/>
        <v>533</v>
      </c>
      <c r="G91" s="172">
        <f t="shared" si="57"/>
        <v>5.0169427710843371</v>
      </c>
      <c r="H91" s="142">
        <f t="shared" si="67"/>
        <v>1494</v>
      </c>
      <c r="I91" s="172">
        <f t="shared" si="58"/>
        <v>14.0625</v>
      </c>
      <c r="J91" s="142">
        <f t="shared" si="68"/>
        <v>4482</v>
      </c>
      <c r="K91" s="172">
        <f t="shared" si="59"/>
        <v>42.1875</v>
      </c>
      <c r="L91" s="142">
        <f t="shared" si="69"/>
        <v>1921</v>
      </c>
      <c r="M91" s="172">
        <f t="shared" si="60"/>
        <v>18.081701807228914</v>
      </c>
      <c r="N91" s="142">
        <f t="shared" si="70"/>
        <v>2101</v>
      </c>
      <c r="O91" s="172">
        <f t="shared" si="61"/>
        <v>19.775978915662652</v>
      </c>
      <c r="P91" s="161">
        <f t="shared" si="71"/>
        <v>10624</v>
      </c>
      <c r="Q91" s="145">
        <v>615</v>
      </c>
      <c r="R91" s="13">
        <v>214</v>
      </c>
      <c r="S91" s="13">
        <v>1042</v>
      </c>
      <c r="T91" s="13">
        <v>2895</v>
      </c>
      <c r="U91" s="157">
        <v>9322</v>
      </c>
      <c r="V91" s="158">
        <v>4547</v>
      </c>
      <c r="W91" s="13">
        <v>4259</v>
      </c>
      <c r="Y91" s="13"/>
      <c r="Z91" s="13"/>
      <c r="AA91" s="13"/>
      <c r="AB91" s="13"/>
      <c r="AC91" s="13"/>
    </row>
    <row r="92" spans="1:29">
      <c r="A92" s="1">
        <v>400</v>
      </c>
      <c r="B92" s="140" t="s">
        <v>376</v>
      </c>
      <c r="C92" s="150">
        <f t="shared" si="64"/>
        <v>9027</v>
      </c>
      <c r="D92" s="142">
        <f t="shared" si="65"/>
        <v>97</v>
      </c>
      <c r="E92" s="172">
        <f t="shared" si="56"/>
        <v>1.0745541154314833</v>
      </c>
      <c r="F92" s="142">
        <f t="shared" si="66"/>
        <v>435</v>
      </c>
      <c r="G92" s="172">
        <f t="shared" si="57"/>
        <v>4.8188767032236619</v>
      </c>
      <c r="H92" s="142">
        <f t="shared" si="67"/>
        <v>1491</v>
      </c>
      <c r="I92" s="172">
        <f t="shared" si="58"/>
        <v>16.517115320704555</v>
      </c>
      <c r="J92" s="142">
        <f t="shared" si="68"/>
        <v>3853</v>
      </c>
      <c r="K92" s="172">
        <f t="shared" si="59"/>
        <v>42.68306192533511</v>
      </c>
      <c r="L92" s="142">
        <f t="shared" si="69"/>
        <v>1690</v>
      </c>
      <c r="M92" s="172">
        <f t="shared" si="60"/>
        <v>18.721612938960895</v>
      </c>
      <c r="N92" s="142">
        <f t="shared" si="70"/>
        <v>1461</v>
      </c>
      <c r="O92" s="172">
        <f t="shared" si="61"/>
        <v>16.184778996344303</v>
      </c>
      <c r="P92" s="161">
        <f t="shared" si="71"/>
        <v>9027</v>
      </c>
      <c r="Q92" s="145">
        <v>628</v>
      </c>
      <c r="R92" s="13">
        <v>102</v>
      </c>
      <c r="S92" s="13">
        <v>483</v>
      </c>
      <c r="T92" s="13">
        <v>1421</v>
      </c>
      <c r="U92" s="157">
        <v>3158</v>
      </c>
      <c r="V92" s="158">
        <v>1049</v>
      </c>
      <c r="W92" s="13">
        <v>918</v>
      </c>
      <c r="Y92" s="13"/>
      <c r="Z92" s="13"/>
      <c r="AA92" s="13"/>
      <c r="AB92" s="13"/>
      <c r="AC92" s="13"/>
    </row>
    <row r="93" spans="1:29">
      <c r="A93" s="1">
        <v>440</v>
      </c>
      <c r="B93" s="140" t="s">
        <v>375</v>
      </c>
      <c r="C93" s="150">
        <f t="shared" si="64"/>
        <v>16059</v>
      </c>
      <c r="D93" s="142">
        <f t="shared" si="65"/>
        <v>188</v>
      </c>
      <c r="E93" s="172">
        <f t="shared" si="56"/>
        <v>1.1706831060464538</v>
      </c>
      <c r="F93" s="142">
        <f t="shared" si="66"/>
        <v>851</v>
      </c>
      <c r="G93" s="172">
        <f t="shared" si="57"/>
        <v>5.2992091661996383</v>
      </c>
      <c r="H93" s="142">
        <f t="shared" si="67"/>
        <v>2598</v>
      </c>
      <c r="I93" s="172">
        <f t="shared" si="58"/>
        <v>16.17784419951429</v>
      </c>
      <c r="J93" s="142">
        <f t="shared" si="68"/>
        <v>6854</v>
      </c>
      <c r="K93" s="172">
        <f t="shared" si="59"/>
        <v>42.680117068310601</v>
      </c>
      <c r="L93" s="142">
        <f t="shared" si="69"/>
        <v>2965</v>
      </c>
      <c r="M93" s="172">
        <f t="shared" si="60"/>
        <v>18.463167071424124</v>
      </c>
      <c r="N93" s="142">
        <f t="shared" si="70"/>
        <v>2603</v>
      </c>
      <c r="O93" s="172">
        <f t="shared" si="61"/>
        <v>16.208979388504886</v>
      </c>
      <c r="P93" s="161">
        <f t="shared" si="71"/>
        <v>16059</v>
      </c>
      <c r="Q93" s="145">
        <v>631</v>
      </c>
      <c r="R93" s="13">
        <v>54</v>
      </c>
      <c r="S93" s="13">
        <v>271</v>
      </c>
      <c r="T93" s="13">
        <v>725</v>
      </c>
      <c r="U93" s="157">
        <v>2255</v>
      </c>
      <c r="V93" s="158">
        <v>1213</v>
      </c>
      <c r="W93" s="13">
        <v>1157</v>
      </c>
      <c r="Y93" s="13"/>
      <c r="Z93" s="13"/>
      <c r="AA93" s="13"/>
      <c r="AB93" s="13"/>
      <c r="AC93" s="13"/>
    </row>
    <row r="94" spans="1:29">
      <c r="A94" s="1">
        <v>483</v>
      </c>
      <c r="B94" s="140" t="s">
        <v>374</v>
      </c>
      <c r="C94" s="150">
        <f t="shared" si="64"/>
        <v>8771</v>
      </c>
      <c r="D94" s="142">
        <f t="shared" si="65"/>
        <v>107</v>
      </c>
      <c r="E94" s="172">
        <f t="shared" si="56"/>
        <v>1.2199293125071258</v>
      </c>
      <c r="F94" s="142">
        <f t="shared" si="66"/>
        <v>457</v>
      </c>
      <c r="G94" s="172">
        <f t="shared" si="57"/>
        <v>5.210352297343519</v>
      </c>
      <c r="H94" s="142">
        <f t="shared" si="67"/>
        <v>1588</v>
      </c>
      <c r="I94" s="172">
        <f t="shared" si="58"/>
        <v>18.105119142629121</v>
      </c>
      <c r="J94" s="142">
        <f t="shared" si="68"/>
        <v>3619</v>
      </c>
      <c r="K94" s="172">
        <f t="shared" si="59"/>
        <v>41.260973663208297</v>
      </c>
      <c r="L94" s="142">
        <f t="shared" si="69"/>
        <v>1483</v>
      </c>
      <c r="M94" s="172">
        <f t="shared" si="60"/>
        <v>16.9079922471782</v>
      </c>
      <c r="N94" s="142">
        <f t="shared" si="70"/>
        <v>1517</v>
      </c>
      <c r="O94" s="172">
        <f t="shared" si="61"/>
        <v>17.295633337133737</v>
      </c>
      <c r="P94" s="161">
        <f t="shared" si="71"/>
        <v>8771</v>
      </c>
      <c r="Q94" s="145">
        <v>642</v>
      </c>
      <c r="R94" s="13">
        <v>136</v>
      </c>
      <c r="S94" s="13">
        <v>676</v>
      </c>
      <c r="T94" s="13">
        <v>2323</v>
      </c>
      <c r="U94" s="157">
        <v>5483</v>
      </c>
      <c r="V94" s="158">
        <v>2399</v>
      </c>
      <c r="W94" s="13">
        <v>2008</v>
      </c>
      <c r="Y94" s="13"/>
      <c r="Z94" s="13"/>
      <c r="AA94" s="13"/>
      <c r="AB94" s="13"/>
      <c r="AC94" s="13"/>
    </row>
    <row r="95" spans="1:29">
      <c r="A95" s="1">
        <v>541</v>
      </c>
      <c r="B95" s="140" t="s">
        <v>373</v>
      </c>
      <c r="C95" s="150">
        <f t="shared" si="64"/>
        <v>11160</v>
      </c>
      <c r="D95" s="142">
        <f t="shared" si="65"/>
        <v>146</v>
      </c>
      <c r="E95" s="172">
        <f t="shared" si="56"/>
        <v>1.3082437275985663</v>
      </c>
      <c r="F95" s="142">
        <f t="shared" si="66"/>
        <v>597</v>
      </c>
      <c r="G95" s="172">
        <f t="shared" si="57"/>
        <v>5.349462365591398</v>
      </c>
      <c r="H95" s="142">
        <f t="shared" si="67"/>
        <v>1647</v>
      </c>
      <c r="I95" s="172">
        <f t="shared" si="58"/>
        <v>14.758064516129032</v>
      </c>
      <c r="J95" s="142">
        <f t="shared" si="68"/>
        <v>4752</v>
      </c>
      <c r="K95" s="172">
        <f t="shared" si="59"/>
        <v>42.58064516129032</v>
      </c>
      <c r="L95" s="142">
        <f t="shared" si="69"/>
        <v>2095</v>
      </c>
      <c r="M95" s="172">
        <f t="shared" si="60"/>
        <v>18.772401433691758</v>
      </c>
      <c r="N95" s="142">
        <f t="shared" si="70"/>
        <v>1923</v>
      </c>
      <c r="O95" s="172">
        <f t="shared" si="61"/>
        <v>17.231182795698924</v>
      </c>
      <c r="P95" s="161">
        <f t="shared" si="71"/>
        <v>11160</v>
      </c>
      <c r="Q95" s="145">
        <v>647</v>
      </c>
      <c r="R95" s="13">
        <v>41</v>
      </c>
      <c r="S95" s="13">
        <v>293</v>
      </c>
      <c r="T95" s="13">
        <v>833</v>
      </c>
      <c r="U95" s="157">
        <v>1778</v>
      </c>
      <c r="V95" s="158">
        <v>744</v>
      </c>
      <c r="W95" s="13">
        <v>638</v>
      </c>
      <c r="Y95" s="13"/>
      <c r="Z95" s="13"/>
      <c r="AA95" s="13"/>
      <c r="AB95" s="13"/>
      <c r="AC95" s="13"/>
    </row>
    <row r="96" spans="1:29">
      <c r="A96" s="1">
        <v>607</v>
      </c>
      <c r="B96" s="140" t="s">
        <v>372</v>
      </c>
      <c r="C96" s="150">
        <f t="shared" si="64"/>
        <v>3752</v>
      </c>
      <c r="D96" s="142">
        <f t="shared" si="65"/>
        <v>33</v>
      </c>
      <c r="E96" s="172">
        <f t="shared" si="56"/>
        <v>0.8795309168443497</v>
      </c>
      <c r="F96" s="142">
        <f t="shared" si="66"/>
        <v>152</v>
      </c>
      <c r="G96" s="172">
        <f t="shared" si="57"/>
        <v>4.0511727078891262</v>
      </c>
      <c r="H96" s="142">
        <f t="shared" si="67"/>
        <v>521</v>
      </c>
      <c r="I96" s="172">
        <f t="shared" si="58"/>
        <v>13.885927505330489</v>
      </c>
      <c r="J96" s="142">
        <f t="shared" si="68"/>
        <v>1569</v>
      </c>
      <c r="K96" s="172">
        <f t="shared" si="59"/>
        <v>41.817697228144993</v>
      </c>
      <c r="L96" s="142">
        <f t="shared" si="69"/>
        <v>772</v>
      </c>
      <c r="M96" s="172">
        <f t="shared" si="60"/>
        <v>20.575692963752665</v>
      </c>
      <c r="N96" s="142">
        <f t="shared" si="70"/>
        <v>705</v>
      </c>
      <c r="O96" s="172">
        <f t="shared" si="61"/>
        <v>18.789978678038381</v>
      </c>
      <c r="P96" s="161">
        <f t="shared" si="71"/>
        <v>3752</v>
      </c>
      <c r="Q96" s="145">
        <v>649</v>
      </c>
      <c r="R96" s="13">
        <v>103</v>
      </c>
      <c r="S96" s="13">
        <v>507</v>
      </c>
      <c r="T96" s="13">
        <v>1675</v>
      </c>
      <c r="U96" s="157">
        <v>4083</v>
      </c>
      <c r="V96" s="158">
        <v>1770</v>
      </c>
      <c r="W96" s="13">
        <v>1757</v>
      </c>
      <c r="Y96" s="13"/>
      <c r="Z96" s="13"/>
      <c r="AA96" s="13"/>
      <c r="AB96" s="13"/>
      <c r="AC96" s="13"/>
    </row>
    <row r="97" spans="1:29">
      <c r="A97" s="1">
        <v>615</v>
      </c>
      <c r="B97" s="140" t="s">
        <v>371</v>
      </c>
      <c r="C97" s="150">
        <f t="shared" si="64"/>
        <v>22279</v>
      </c>
      <c r="D97" s="142">
        <f t="shared" si="65"/>
        <v>214</v>
      </c>
      <c r="E97" s="172">
        <f t="shared" si="56"/>
        <v>0.96054580546703172</v>
      </c>
      <c r="F97" s="142">
        <f t="shared" si="66"/>
        <v>1042</v>
      </c>
      <c r="G97" s="172">
        <f t="shared" si="57"/>
        <v>4.6770501369002204</v>
      </c>
      <c r="H97" s="142">
        <f t="shared" si="67"/>
        <v>2895</v>
      </c>
      <c r="I97" s="172">
        <f t="shared" si="58"/>
        <v>12.994299564612415</v>
      </c>
      <c r="J97" s="142">
        <f t="shared" si="68"/>
        <v>9322</v>
      </c>
      <c r="K97" s="172">
        <f t="shared" si="59"/>
        <v>41.842093451232103</v>
      </c>
      <c r="L97" s="142">
        <f t="shared" si="69"/>
        <v>4547</v>
      </c>
      <c r="M97" s="172">
        <f t="shared" si="60"/>
        <v>20.409354100273799</v>
      </c>
      <c r="N97" s="142">
        <f t="shared" si="70"/>
        <v>4259</v>
      </c>
      <c r="O97" s="172">
        <f t="shared" si="61"/>
        <v>19.116656941514432</v>
      </c>
      <c r="P97" s="161">
        <f t="shared" si="71"/>
        <v>22279</v>
      </c>
      <c r="Q97" s="145">
        <v>652</v>
      </c>
      <c r="R97" s="13">
        <v>52</v>
      </c>
      <c r="S97" s="13">
        <v>343</v>
      </c>
      <c r="T97" s="13">
        <v>911</v>
      </c>
      <c r="U97" s="157">
        <v>2011</v>
      </c>
      <c r="V97" s="158">
        <v>760</v>
      </c>
      <c r="W97" s="13">
        <v>877</v>
      </c>
      <c r="Y97" s="13"/>
      <c r="Z97" s="13"/>
      <c r="AA97" s="13"/>
      <c r="AB97" s="13"/>
      <c r="AC97" s="13"/>
    </row>
    <row r="98" spans="1:29">
      <c r="A98" s="1">
        <v>649</v>
      </c>
      <c r="B98" s="140" t="s">
        <v>370</v>
      </c>
      <c r="C98" s="150">
        <f t="shared" si="64"/>
        <v>9895</v>
      </c>
      <c r="D98" s="142">
        <f t="shared" si="65"/>
        <v>103</v>
      </c>
      <c r="E98" s="172">
        <f t="shared" si="56"/>
        <v>1.0409297625063163</v>
      </c>
      <c r="F98" s="142">
        <f t="shared" si="66"/>
        <v>507</v>
      </c>
      <c r="G98" s="172">
        <f t="shared" si="57"/>
        <v>5.1237998989388576</v>
      </c>
      <c r="H98" s="142">
        <f t="shared" si="67"/>
        <v>1675</v>
      </c>
      <c r="I98" s="172">
        <f t="shared" si="58"/>
        <v>16.927741283476504</v>
      </c>
      <c r="J98" s="142">
        <f t="shared" si="68"/>
        <v>4083</v>
      </c>
      <c r="K98" s="172">
        <f t="shared" si="59"/>
        <v>41.263264274886311</v>
      </c>
      <c r="L98" s="142">
        <f t="shared" si="69"/>
        <v>1770</v>
      </c>
      <c r="M98" s="172">
        <f t="shared" si="60"/>
        <v>17.887822132390095</v>
      </c>
      <c r="N98" s="142">
        <f t="shared" si="70"/>
        <v>1757</v>
      </c>
      <c r="O98" s="172">
        <f t="shared" si="61"/>
        <v>17.756442647801922</v>
      </c>
      <c r="P98" s="161">
        <f t="shared" si="71"/>
        <v>9895</v>
      </c>
      <c r="Q98" s="145">
        <v>656</v>
      </c>
      <c r="R98" s="13">
        <v>80</v>
      </c>
      <c r="S98" s="13">
        <v>298</v>
      </c>
      <c r="T98" s="13">
        <v>1032</v>
      </c>
      <c r="U98" s="157">
        <v>2779</v>
      </c>
      <c r="V98" s="158">
        <v>1193</v>
      </c>
      <c r="W98" s="13">
        <v>1081</v>
      </c>
      <c r="Y98" s="13"/>
      <c r="Z98" s="13"/>
      <c r="AA98" s="13"/>
      <c r="AB98" s="13"/>
      <c r="AC98" s="13"/>
    </row>
    <row r="99" spans="1:29">
      <c r="A99" s="1">
        <v>652</v>
      </c>
      <c r="B99" s="140" t="s">
        <v>369</v>
      </c>
      <c r="C99" s="150">
        <f t="shared" si="64"/>
        <v>4954</v>
      </c>
      <c r="D99" s="142">
        <f t="shared" si="65"/>
        <v>52</v>
      </c>
      <c r="E99" s="172">
        <f t="shared" si="56"/>
        <v>1.0496568429551878</v>
      </c>
      <c r="F99" s="142">
        <f t="shared" si="66"/>
        <v>343</v>
      </c>
      <c r="G99" s="172">
        <f t="shared" si="57"/>
        <v>6.9236980218005657</v>
      </c>
      <c r="H99" s="142">
        <f t="shared" si="67"/>
        <v>911</v>
      </c>
      <c r="I99" s="172">
        <f t="shared" si="58"/>
        <v>18.389180460234154</v>
      </c>
      <c r="J99" s="142">
        <f t="shared" si="68"/>
        <v>2011</v>
      </c>
      <c r="K99" s="172">
        <f t="shared" si="59"/>
        <v>40.593459830440047</v>
      </c>
      <c r="L99" s="142">
        <f t="shared" si="69"/>
        <v>760</v>
      </c>
      <c r="M99" s="172">
        <f t="shared" si="60"/>
        <v>15.341138473960436</v>
      </c>
      <c r="N99" s="142">
        <f t="shared" si="70"/>
        <v>877</v>
      </c>
      <c r="O99" s="172">
        <f t="shared" si="61"/>
        <v>17.702866370609609</v>
      </c>
      <c r="P99" s="161">
        <f t="shared" si="71"/>
        <v>4954</v>
      </c>
      <c r="Q99" s="145">
        <v>658</v>
      </c>
      <c r="R99" s="13">
        <v>20</v>
      </c>
      <c r="S99" s="13">
        <v>114</v>
      </c>
      <c r="T99" s="13">
        <v>419</v>
      </c>
      <c r="U99" s="157">
        <v>906</v>
      </c>
      <c r="V99" s="158">
        <v>300</v>
      </c>
      <c r="W99" s="13">
        <v>223</v>
      </c>
      <c r="Y99" s="13"/>
      <c r="Z99" s="13"/>
      <c r="AA99" s="13"/>
      <c r="AB99" s="13"/>
      <c r="AC99" s="13"/>
    </row>
    <row r="100" spans="1:29">
      <c r="A100" s="1">
        <v>660</v>
      </c>
      <c r="B100" s="140" t="s">
        <v>368</v>
      </c>
      <c r="C100" s="150">
        <f t="shared" si="64"/>
        <v>10106</v>
      </c>
      <c r="D100" s="142">
        <f t="shared" si="65"/>
        <v>141</v>
      </c>
      <c r="E100" s="172">
        <f t="shared" si="56"/>
        <v>1.3952107658816544</v>
      </c>
      <c r="F100" s="142">
        <f t="shared" si="66"/>
        <v>650</v>
      </c>
      <c r="G100" s="172">
        <f t="shared" si="57"/>
        <v>6.4318226795962792</v>
      </c>
      <c r="H100" s="142">
        <f t="shared" si="67"/>
        <v>1904</v>
      </c>
      <c r="I100" s="172">
        <f t="shared" si="58"/>
        <v>18.84029289530972</v>
      </c>
      <c r="J100" s="142">
        <f t="shared" si="68"/>
        <v>4413</v>
      </c>
      <c r="K100" s="172">
        <f t="shared" si="59"/>
        <v>43.667128438551359</v>
      </c>
      <c r="L100" s="142">
        <f t="shared" si="69"/>
        <v>1590</v>
      </c>
      <c r="M100" s="172">
        <f t="shared" si="60"/>
        <v>15.733227785473977</v>
      </c>
      <c r="N100" s="142">
        <f t="shared" si="70"/>
        <v>1408</v>
      </c>
      <c r="O100" s="172">
        <f t="shared" si="61"/>
        <v>13.932317435187016</v>
      </c>
      <c r="P100" s="161">
        <f t="shared" si="71"/>
        <v>10106</v>
      </c>
      <c r="Q100" s="145">
        <v>659</v>
      </c>
      <c r="R100" s="13">
        <v>254</v>
      </c>
      <c r="S100" s="13">
        <v>1467</v>
      </c>
      <c r="T100" s="13">
        <v>5100</v>
      </c>
      <c r="U100" s="157">
        <v>9078</v>
      </c>
      <c r="V100" s="158">
        <v>2400</v>
      </c>
      <c r="W100" s="13">
        <v>1996</v>
      </c>
      <c r="Y100" s="13"/>
      <c r="Z100" s="13"/>
      <c r="AA100" s="13"/>
      <c r="AB100" s="13"/>
      <c r="AC100" s="13"/>
    </row>
    <row r="101" spans="1:29">
      <c r="A101" s="1">
        <v>667</v>
      </c>
      <c r="B101" s="140" t="s">
        <v>367</v>
      </c>
      <c r="C101" s="150">
        <f t="shared" si="64"/>
        <v>9115</v>
      </c>
      <c r="D101" s="142">
        <f t="shared" si="65"/>
        <v>110</v>
      </c>
      <c r="E101" s="172">
        <f t="shared" si="56"/>
        <v>1.2068019747668679</v>
      </c>
      <c r="F101" s="142">
        <f t="shared" si="66"/>
        <v>477</v>
      </c>
      <c r="G101" s="172">
        <f t="shared" si="57"/>
        <v>5.2331321996708722</v>
      </c>
      <c r="H101" s="142">
        <f t="shared" si="67"/>
        <v>1368</v>
      </c>
      <c r="I101" s="172">
        <f t="shared" si="58"/>
        <v>15.008228195282502</v>
      </c>
      <c r="J101" s="142">
        <f t="shared" si="68"/>
        <v>3863</v>
      </c>
      <c r="K101" s="172">
        <f t="shared" si="59"/>
        <v>42.380691168403729</v>
      </c>
      <c r="L101" s="142">
        <f t="shared" si="69"/>
        <v>1610</v>
      </c>
      <c r="M101" s="172">
        <f t="shared" si="60"/>
        <v>17.663192539769611</v>
      </c>
      <c r="N101" s="142">
        <f t="shared" si="70"/>
        <v>1687</v>
      </c>
      <c r="O101" s="172">
        <f t="shared" si="61"/>
        <v>18.507953922106417</v>
      </c>
      <c r="P101" s="161">
        <f t="shared" si="71"/>
        <v>9115</v>
      </c>
      <c r="Q101" s="145">
        <v>660</v>
      </c>
      <c r="R101" s="13">
        <v>141</v>
      </c>
      <c r="S101" s="13">
        <v>650</v>
      </c>
      <c r="T101" s="13">
        <v>1904</v>
      </c>
      <c r="U101" s="157">
        <v>4413</v>
      </c>
      <c r="V101" s="158">
        <v>1590</v>
      </c>
      <c r="W101" s="13">
        <v>1408</v>
      </c>
      <c r="Y101" s="13"/>
      <c r="Z101" s="13"/>
      <c r="AA101" s="13"/>
      <c r="AB101" s="13"/>
      <c r="AC101" s="13"/>
    </row>
    <row r="102" spans="1:29">
      <c r="A102" s="1">
        <v>674</v>
      </c>
      <c r="B102" s="140" t="s">
        <v>366</v>
      </c>
      <c r="C102" s="150">
        <f t="shared" si="64"/>
        <v>12179</v>
      </c>
      <c r="D102" s="142">
        <f t="shared" si="65"/>
        <v>125</v>
      </c>
      <c r="E102" s="172">
        <f t="shared" si="56"/>
        <v>1.026356843747434</v>
      </c>
      <c r="F102" s="142">
        <f t="shared" si="66"/>
        <v>564</v>
      </c>
      <c r="G102" s="172">
        <f t="shared" si="57"/>
        <v>4.6309220789884229</v>
      </c>
      <c r="H102" s="142">
        <f t="shared" si="67"/>
        <v>1816</v>
      </c>
      <c r="I102" s="172">
        <f t="shared" si="58"/>
        <v>14.910912225962722</v>
      </c>
      <c r="J102" s="142">
        <f t="shared" si="68"/>
        <v>5384</v>
      </c>
      <c r="K102" s="172">
        <f t="shared" si="59"/>
        <v>44.207241973889481</v>
      </c>
      <c r="L102" s="142">
        <f t="shared" si="69"/>
        <v>2253</v>
      </c>
      <c r="M102" s="172">
        <f t="shared" si="60"/>
        <v>18.499055751703754</v>
      </c>
      <c r="N102" s="142">
        <f t="shared" si="70"/>
        <v>2037</v>
      </c>
      <c r="O102" s="172">
        <f t="shared" si="61"/>
        <v>16.725511125708188</v>
      </c>
      <c r="P102" s="161">
        <f t="shared" si="71"/>
        <v>12179</v>
      </c>
      <c r="Q102" s="145">
        <v>664</v>
      </c>
      <c r="R102" s="13">
        <v>104</v>
      </c>
      <c r="S102" s="13">
        <v>498</v>
      </c>
      <c r="T102" s="13">
        <v>1615</v>
      </c>
      <c r="U102" s="157">
        <v>4187</v>
      </c>
      <c r="V102" s="158">
        <v>1633</v>
      </c>
      <c r="W102" s="13">
        <v>1274</v>
      </c>
      <c r="Y102" s="13"/>
      <c r="Z102" s="13"/>
      <c r="AA102" s="13"/>
      <c r="AB102" s="13"/>
      <c r="AC102" s="13"/>
    </row>
    <row r="103" spans="1:29">
      <c r="A103" s="1">
        <v>697</v>
      </c>
      <c r="B103" s="140" t="s">
        <v>365</v>
      </c>
      <c r="C103" s="150">
        <f t="shared" si="64"/>
        <v>14738</v>
      </c>
      <c r="D103" s="142">
        <f t="shared" si="65"/>
        <v>201</v>
      </c>
      <c r="E103" s="172">
        <f t="shared" si="56"/>
        <v>1.3638214140317546</v>
      </c>
      <c r="F103" s="142">
        <f t="shared" si="66"/>
        <v>940</v>
      </c>
      <c r="G103" s="172">
        <f t="shared" si="57"/>
        <v>6.3780702944768617</v>
      </c>
      <c r="H103" s="142">
        <f t="shared" si="67"/>
        <v>2726</v>
      </c>
      <c r="I103" s="172">
        <f t="shared" si="58"/>
        <v>18.496403853982901</v>
      </c>
      <c r="J103" s="142">
        <f t="shared" si="68"/>
        <v>6274</v>
      </c>
      <c r="K103" s="172">
        <f t="shared" si="59"/>
        <v>42.570226625050886</v>
      </c>
      <c r="L103" s="142">
        <f t="shared" si="69"/>
        <v>2509</v>
      </c>
      <c r="M103" s="172">
        <f t="shared" si="60"/>
        <v>17.024019541321753</v>
      </c>
      <c r="N103" s="142">
        <f t="shared" si="70"/>
        <v>2088</v>
      </c>
      <c r="O103" s="172">
        <f t="shared" si="61"/>
        <v>14.167458271135839</v>
      </c>
      <c r="P103" s="161">
        <f t="shared" si="71"/>
        <v>14738</v>
      </c>
      <c r="Q103" s="145">
        <v>665</v>
      </c>
      <c r="R103" s="13">
        <v>367</v>
      </c>
      <c r="S103" s="13">
        <v>1797</v>
      </c>
      <c r="T103" s="13">
        <v>7524</v>
      </c>
      <c r="U103" s="157">
        <v>13383</v>
      </c>
      <c r="V103" s="158">
        <v>4017</v>
      </c>
      <c r="W103" s="13">
        <v>3260</v>
      </c>
      <c r="Y103" s="13"/>
      <c r="Z103" s="13"/>
      <c r="AA103" s="13"/>
      <c r="AB103" s="13"/>
      <c r="AC103" s="13"/>
    </row>
    <row r="104" spans="1:29" ht="13.5" thickBot="1">
      <c r="A104" s="1">
        <v>756</v>
      </c>
      <c r="B104" s="140" t="s">
        <v>363</v>
      </c>
      <c r="C104" s="150">
        <f t="shared" si="64"/>
        <v>23476</v>
      </c>
      <c r="D104" s="142">
        <f t="shared" si="65"/>
        <v>285</v>
      </c>
      <c r="E104" s="172">
        <f t="shared" si="56"/>
        <v>1.2140057931504515</v>
      </c>
      <c r="F104" s="142">
        <f t="shared" si="66"/>
        <v>1165</v>
      </c>
      <c r="G104" s="172">
        <f t="shared" si="57"/>
        <v>4.9625149088430733</v>
      </c>
      <c r="H104" s="142">
        <f t="shared" si="67"/>
        <v>4058</v>
      </c>
      <c r="I104" s="172">
        <f t="shared" si="58"/>
        <v>17.285738626682569</v>
      </c>
      <c r="J104" s="142">
        <f t="shared" si="68"/>
        <v>10107</v>
      </c>
      <c r="K104" s="172">
        <f t="shared" si="59"/>
        <v>43.052479127619698</v>
      </c>
      <c r="L104" s="142">
        <f t="shared" si="69"/>
        <v>3996</v>
      </c>
      <c r="M104" s="172">
        <f t="shared" si="60"/>
        <v>17.021639120804224</v>
      </c>
      <c r="N104" s="142">
        <f t="shared" si="70"/>
        <v>3865</v>
      </c>
      <c r="O104" s="172">
        <f t="shared" si="61"/>
        <v>16.463622422899981</v>
      </c>
      <c r="P104" s="161">
        <f t="shared" si="71"/>
        <v>23476</v>
      </c>
      <c r="Q104" s="145">
        <v>667</v>
      </c>
      <c r="R104" s="13">
        <v>110</v>
      </c>
      <c r="S104" s="13">
        <v>477</v>
      </c>
      <c r="T104" s="13">
        <v>1368</v>
      </c>
      <c r="U104" s="157">
        <v>3863</v>
      </c>
      <c r="V104" s="158">
        <v>1610</v>
      </c>
      <c r="W104" s="13">
        <v>1687</v>
      </c>
      <c r="Y104" s="13"/>
      <c r="Z104" s="13"/>
      <c r="AA104" s="13"/>
      <c r="AB104" s="13"/>
      <c r="AC104" s="13"/>
    </row>
    <row r="105" spans="1:29" ht="13.5" thickBot="1">
      <c r="A105" s="34">
        <v>8</v>
      </c>
      <c r="B105" s="147" t="s">
        <v>144</v>
      </c>
      <c r="C105" s="151">
        <f>SUM(C106:C128)</f>
        <v>215092</v>
      </c>
      <c r="D105" s="149">
        <f>SUM(D106:D128)</f>
        <v>2405</v>
      </c>
      <c r="E105" s="173">
        <f t="shared" si="56"/>
        <v>1.1181261971621446</v>
      </c>
      <c r="F105" s="149">
        <f t="shared" ref="F105:N105" si="72">SUM(F106:F128)</f>
        <v>10567</v>
      </c>
      <c r="G105" s="173">
        <f t="shared" si="57"/>
        <v>4.9127815074479759</v>
      </c>
      <c r="H105" s="149">
        <f t="shared" si="72"/>
        <v>34384</v>
      </c>
      <c r="I105" s="173">
        <f t="shared" si="58"/>
        <v>15.985717739385938</v>
      </c>
      <c r="J105" s="149">
        <f t="shared" si="72"/>
        <v>89644</v>
      </c>
      <c r="K105" s="173">
        <f t="shared" si="59"/>
        <v>41.677049820541903</v>
      </c>
      <c r="L105" s="149">
        <f t="shared" si="72"/>
        <v>39842</v>
      </c>
      <c r="M105" s="173">
        <f t="shared" si="60"/>
        <v>18.523236568538117</v>
      </c>
      <c r="N105" s="149">
        <f t="shared" si="72"/>
        <v>38250</v>
      </c>
      <c r="O105" s="174">
        <f t="shared" si="61"/>
        <v>17.783088166923921</v>
      </c>
      <c r="P105" s="159">
        <f>SUM(P106:P128)</f>
        <v>215092</v>
      </c>
      <c r="Q105" s="145">
        <v>670</v>
      </c>
      <c r="R105" s="13">
        <v>153</v>
      </c>
      <c r="S105" s="13">
        <v>650</v>
      </c>
      <c r="T105" s="13">
        <v>2371</v>
      </c>
      <c r="U105" s="157">
        <v>5697</v>
      </c>
      <c r="V105" s="158">
        <v>2301</v>
      </c>
      <c r="W105" s="13">
        <v>2226</v>
      </c>
      <c r="Y105" s="13"/>
      <c r="Z105" s="13"/>
      <c r="AA105" s="13"/>
      <c r="AB105" s="13"/>
      <c r="AC105" s="13"/>
    </row>
    <row r="106" spans="1:29">
      <c r="A106" s="59">
        <v>30</v>
      </c>
      <c r="B106" s="140" t="s">
        <v>362</v>
      </c>
      <c r="C106" s="150">
        <f t="shared" ref="C106:C128" si="73">(D106+F106+H106+J106+L106+N106)</f>
        <v>10008</v>
      </c>
      <c r="D106" s="142">
        <f t="shared" ref="D106:D128" si="74">VLOOKUP(A106,$Q$7:$W$131,2,0)</f>
        <v>122</v>
      </c>
      <c r="E106" s="172">
        <f t="shared" si="56"/>
        <v>1.2190247801758594</v>
      </c>
      <c r="F106" s="142">
        <f t="shared" ref="F106:F128" si="75">VLOOKUP(A106,$Q$7:$W$131,3,0)</f>
        <v>383</v>
      </c>
      <c r="G106" s="172">
        <f t="shared" si="57"/>
        <v>3.8269384492406076</v>
      </c>
      <c r="H106" s="142">
        <f t="shared" ref="H106:H128" si="76">VLOOKUP(A106,$Q$7:$W$131,4,0)</f>
        <v>1300</v>
      </c>
      <c r="I106" s="172">
        <f t="shared" si="58"/>
        <v>12.989608313349322</v>
      </c>
      <c r="J106" s="142">
        <f t="shared" ref="J106:J128" si="77">VLOOKUP(A106,$Q$7:$W$131,5,0)</f>
        <v>3996</v>
      </c>
      <c r="K106" s="172">
        <f t="shared" si="59"/>
        <v>39.928057553956833</v>
      </c>
      <c r="L106" s="142">
        <f t="shared" ref="L106:L128" si="78">VLOOKUP(A106,$Q$7:$W$131,6,0)</f>
        <v>2149</v>
      </c>
      <c r="M106" s="172">
        <f t="shared" si="60"/>
        <v>21.472821742605916</v>
      </c>
      <c r="N106" s="142">
        <f t="shared" ref="N106:N128" si="79">VLOOKUP(A106,$Q$7:$W$131,7,0)</f>
        <v>2058</v>
      </c>
      <c r="O106" s="172">
        <f t="shared" si="61"/>
        <v>20.563549160671464</v>
      </c>
      <c r="P106" s="161">
        <f t="shared" ref="P106:P128" si="80">(D106+F106+H106+J106+L106+N106)</f>
        <v>10008</v>
      </c>
      <c r="Q106" s="145">
        <v>674</v>
      </c>
      <c r="R106" s="13">
        <v>125</v>
      </c>
      <c r="S106" s="13">
        <v>564</v>
      </c>
      <c r="T106" s="13">
        <v>1816</v>
      </c>
      <c r="U106" s="157">
        <v>5384</v>
      </c>
      <c r="V106" s="158">
        <v>2253</v>
      </c>
      <c r="W106" s="13">
        <v>2037</v>
      </c>
      <c r="Y106" s="13"/>
      <c r="Z106" s="13"/>
      <c r="AA106" s="13"/>
      <c r="AB106" s="13"/>
      <c r="AC106" s="13"/>
    </row>
    <row r="107" spans="1:29">
      <c r="A107" s="59">
        <v>34</v>
      </c>
      <c r="B107" s="140" t="s">
        <v>361</v>
      </c>
      <c r="C107" s="150">
        <f t="shared" si="73"/>
        <v>28794</v>
      </c>
      <c r="D107" s="142">
        <f t="shared" si="74"/>
        <v>339</v>
      </c>
      <c r="E107" s="172">
        <f t="shared" si="56"/>
        <v>1.1773286101271099</v>
      </c>
      <c r="F107" s="142">
        <f t="shared" si="75"/>
        <v>1549</v>
      </c>
      <c r="G107" s="172">
        <f t="shared" si="57"/>
        <v>5.3795929707577965</v>
      </c>
      <c r="H107" s="142">
        <f t="shared" si="76"/>
        <v>4682</v>
      </c>
      <c r="I107" s="172">
        <f t="shared" si="58"/>
        <v>16.260332013613947</v>
      </c>
      <c r="J107" s="142">
        <f t="shared" si="77"/>
        <v>12476</v>
      </c>
      <c r="K107" s="172">
        <f t="shared" si="59"/>
        <v>43.328471209279712</v>
      </c>
      <c r="L107" s="142">
        <f t="shared" si="78"/>
        <v>5115</v>
      </c>
      <c r="M107" s="172">
        <f t="shared" si="60"/>
        <v>17.76411752448427</v>
      </c>
      <c r="N107" s="142">
        <f t="shared" si="79"/>
        <v>4633</v>
      </c>
      <c r="O107" s="172">
        <f t="shared" si="61"/>
        <v>16.090157671737167</v>
      </c>
      <c r="P107" s="161">
        <f t="shared" si="80"/>
        <v>28794</v>
      </c>
      <c r="Q107" s="145">
        <v>679</v>
      </c>
      <c r="R107" s="13">
        <v>112</v>
      </c>
      <c r="S107" s="13">
        <v>482</v>
      </c>
      <c r="T107" s="13">
        <v>1917</v>
      </c>
      <c r="U107" s="157">
        <v>5037</v>
      </c>
      <c r="V107" s="158">
        <v>2692</v>
      </c>
      <c r="W107" s="13">
        <v>3102</v>
      </c>
      <c r="Y107" s="13"/>
      <c r="Z107" s="13"/>
      <c r="AA107" s="13"/>
      <c r="AB107" s="13"/>
      <c r="AC107" s="13"/>
    </row>
    <row r="108" spans="1:29">
      <c r="A108" s="59">
        <v>36</v>
      </c>
      <c r="B108" s="140" t="s">
        <v>360</v>
      </c>
      <c r="C108" s="150">
        <f t="shared" si="73"/>
        <v>2730</v>
      </c>
      <c r="D108" s="142">
        <f t="shared" si="74"/>
        <v>26</v>
      </c>
      <c r="E108" s="172">
        <f t="shared" si="56"/>
        <v>0.95238095238095244</v>
      </c>
      <c r="F108" s="142">
        <f t="shared" si="75"/>
        <v>131</v>
      </c>
      <c r="G108" s="172">
        <f t="shared" si="57"/>
        <v>4.7985347985347993</v>
      </c>
      <c r="H108" s="142">
        <f t="shared" si="76"/>
        <v>405</v>
      </c>
      <c r="I108" s="172">
        <f t="shared" si="58"/>
        <v>14.835164835164836</v>
      </c>
      <c r="J108" s="142">
        <f t="shared" si="77"/>
        <v>1062</v>
      </c>
      <c r="K108" s="172">
        <f t="shared" si="59"/>
        <v>38.901098901098905</v>
      </c>
      <c r="L108" s="142">
        <f t="shared" si="78"/>
        <v>506</v>
      </c>
      <c r="M108" s="172">
        <f t="shared" si="60"/>
        <v>18.534798534798536</v>
      </c>
      <c r="N108" s="142">
        <f t="shared" si="79"/>
        <v>600</v>
      </c>
      <c r="O108" s="172">
        <f t="shared" si="61"/>
        <v>21.978021978021978</v>
      </c>
      <c r="P108" s="161">
        <f t="shared" si="80"/>
        <v>2730</v>
      </c>
      <c r="Q108" s="145">
        <v>686</v>
      </c>
      <c r="R108" s="13">
        <v>204</v>
      </c>
      <c r="S108" s="13">
        <v>924</v>
      </c>
      <c r="T108" s="13">
        <v>2686</v>
      </c>
      <c r="U108" s="157">
        <v>7072</v>
      </c>
      <c r="V108" s="158">
        <v>2749</v>
      </c>
      <c r="W108" s="13">
        <v>2279</v>
      </c>
      <c r="Y108" s="13"/>
      <c r="Z108" s="13"/>
      <c r="AA108" s="13"/>
      <c r="AB108" s="13"/>
      <c r="AC108" s="13"/>
    </row>
    <row r="109" spans="1:29">
      <c r="A109" s="59">
        <v>91</v>
      </c>
      <c r="B109" s="140" t="s">
        <v>359</v>
      </c>
      <c r="C109" s="150">
        <f t="shared" si="73"/>
        <v>6506</v>
      </c>
      <c r="D109" s="142">
        <f t="shared" si="74"/>
        <v>65</v>
      </c>
      <c r="E109" s="172">
        <f t="shared" si="56"/>
        <v>0.9990777743621273</v>
      </c>
      <c r="F109" s="142">
        <f t="shared" si="75"/>
        <v>318</v>
      </c>
      <c r="G109" s="172">
        <f t="shared" si="57"/>
        <v>4.8877958807254842</v>
      </c>
      <c r="H109" s="142">
        <f t="shared" si="76"/>
        <v>1096</v>
      </c>
      <c r="I109" s="172">
        <f t="shared" si="58"/>
        <v>16.845988318475253</v>
      </c>
      <c r="J109" s="142">
        <f t="shared" si="77"/>
        <v>2822</v>
      </c>
      <c r="K109" s="172">
        <f t="shared" si="59"/>
        <v>43.375345834614201</v>
      </c>
      <c r="L109" s="142">
        <f t="shared" si="78"/>
        <v>1166</v>
      </c>
      <c r="M109" s="172">
        <f t="shared" si="60"/>
        <v>17.921918229326774</v>
      </c>
      <c r="N109" s="142">
        <f t="shared" si="79"/>
        <v>1039</v>
      </c>
      <c r="O109" s="172">
        <f t="shared" si="61"/>
        <v>15.969873962496155</v>
      </c>
      <c r="P109" s="161">
        <f t="shared" si="80"/>
        <v>6506</v>
      </c>
      <c r="Q109" s="145">
        <v>690</v>
      </c>
      <c r="R109" s="13">
        <v>65</v>
      </c>
      <c r="S109" s="13">
        <v>268</v>
      </c>
      <c r="T109" s="13">
        <v>965</v>
      </c>
      <c r="U109" s="157">
        <v>2642</v>
      </c>
      <c r="V109" s="158">
        <v>1332</v>
      </c>
      <c r="W109" s="13">
        <v>1254</v>
      </c>
      <c r="Y109" s="13"/>
      <c r="Z109" s="13"/>
      <c r="AA109" s="13"/>
      <c r="AB109" s="13"/>
      <c r="AC109" s="13"/>
    </row>
    <row r="110" spans="1:29">
      <c r="A110" s="59">
        <v>93</v>
      </c>
      <c r="B110" s="140" t="s">
        <v>358</v>
      </c>
      <c r="C110" s="150">
        <f t="shared" si="73"/>
        <v>13960</v>
      </c>
      <c r="D110" s="142">
        <f t="shared" si="74"/>
        <v>163</v>
      </c>
      <c r="E110" s="172">
        <f t="shared" si="56"/>
        <v>1.167621776504298</v>
      </c>
      <c r="F110" s="142">
        <f t="shared" si="75"/>
        <v>857</v>
      </c>
      <c r="G110" s="172">
        <f t="shared" si="57"/>
        <v>6.1389684813753576</v>
      </c>
      <c r="H110" s="142">
        <f t="shared" si="76"/>
        <v>2550</v>
      </c>
      <c r="I110" s="172">
        <f t="shared" si="58"/>
        <v>18.266475644699138</v>
      </c>
      <c r="J110" s="142">
        <f t="shared" si="77"/>
        <v>6333</v>
      </c>
      <c r="K110" s="172">
        <f t="shared" si="59"/>
        <v>45.365329512893979</v>
      </c>
      <c r="L110" s="142">
        <f t="shared" si="78"/>
        <v>2323</v>
      </c>
      <c r="M110" s="172">
        <f t="shared" si="60"/>
        <v>16.640401146131804</v>
      </c>
      <c r="N110" s="142">
        <f t="shared" si="79"/>
        <v>1734</v>
      </c>
      <c r="O110" s="172">
        <f t="shared" si="61"/>
        <v>12.421203438395416</v>
      </c>
      <c r="P110" s="161">
        <f t="shared" si="80"/>
        <v>13960</v>
      </c>
      <c r="Q110" s="145">
        <v>697</v>
      </c>
      <c r="R110" s="13">
        <v>201</v>
      </c>
      <c r="S110" s="13">
        <v>940</v>
      </c>
      <c r="T110" s="13">
        <v>2726</v>
      </c>
      <c r="U110" s="157">
        <v>6274</v>
      </c>
      <c r="V110" s="158">
        <v>2509</v>
      </c>
      <c r="W110" s="13">
        <v>2088</v>
      </c>
      <c r="Y110" s="13"/>
      <c r="Z110" s="13"/>
      <c r="AA110" s="13"/>
      <c r="AB110" s="13"/>
      <c r="AC110" s="13"/>
    </row>
    <row r="111" spans="1:29">
      <c r="A111" s="59">
        <v>101</v>
      </c>
      <c r="B111" s="140" t="s">
        <v>357</v>
      </c>
      <c r="C111" s="150">
        <f t="shared" si="73"/>
        <v>18888</v>
      </c>
      <c r="D111" s="142">
        <f t="shared" si="74"/>
        <v>232</v>
      </c>
      <c r="E111" s="172">
        <f t="shared" si="56"/>
        <v>1.228293096145701</v>
      </c>
      <c r="F111" s="142">
        <f t="shared" si="75"/>
        <v>952</v>
      </c>
      <c r="G111" s="172">
        <f t="shared" si="57"/>
        <v>5.0402371876323588</v>
      </c>
      <c r="H111" s="142">
        <f t="shared" si="76"/>
        <v>3093</v>
      </c>
      <c r="I111" s="172">
        <f t="shared" si="58"/>
        <v>16.375476493011437</v>
      </c>
      <c r="J111" s="142">
        <f t="shared" si="77"/>
        <v>7990</v>
      </c>
      <c r="K111" s="172">
        <f t="shared" si="59"/>
        <v>42.30199068191444</v>
      </c>
      <c r="L111" s="142">
        <f t="shared" si="78"/>
        <v>3513</v>
      </c>
      <c r="M111" s="172">
        <f t="shared" si="60"/>
        <v>18.599110546378654</v>
      </c>
      <c r="N111" s="142">
        <f t="shared" si="79"/>
        <v>3108</v>
      </c>
      <c r="O111" s="172">
        <f t="shared" si="61"/>
        <v>16.454891994917411</v>
      </c>
      <c r="P111" s="161">
        <f t="shared" si="80"/>
        <v>18888</v>
      </c>
      <c r="Q111" s="145">
        <v>736</v>
      </c>
      <c r="R111" s="13">
        <v>335</v>
      </c>
      <c r="S111" s="13">
        <v>1615</v>
      </c>
      <c r="T111" s="13">
        <v>5009</v>
      </c>
      <c r="U111" s="157">
        <v>10365</v>
      </c>
      <c r="V111" s="158">
        <v>3677</v>
      </c>
      <c r="W111" s="13">
        <v>2427</v>
      </c>
      <c r="Y111" s="13"/>
      <c r="Z111" s="13"/>
      <c r="AA111" s="13"/>
      <c r="AB111" s="13"/>
      <c r="AC111" s="13"/>
    </row>
    <row r="112" spans="1:29">
      <c r="A112" s="59">
        <v>145</v>
      </c>
      <c r="B112" s="140" t="s">
        <v>356</v>
      </c>
      <c r="C112" s="150">
        <f t="shared" si="73"/>
        <v>3656</v>
      </c>
      <c r="D112" s="142">
        <f t="shared" si="74"/>
        <v>27</v>
      </c>
      <c r="E112" s="172">
        <f t="shared" si="56"/>
        <v>0.73851203501094098</v>
      </c>
      <c r="F112" s="142">
        <f t="shared" si="75"/>
        <v>140</v>
      </c>
      <c r="G112" s="172">
        <f t="shared" si="57"/>
        <v>3.8293216630196936</v>
      </c>
      <c r="H112" s="142">
        <f t="shared" si="76"/>
        <v>590</v>
      </c>
      <c r="I112" s="172">
        <f t="shared" si="58"/>
        <v>16.13785557986871</v>
      </c>
      <c r="J112" s="142">
        <f t="shared" si="77"/>
        <v>1416</v>
      </c>
      <c r="K112" s="172">
        <f t="shared" si="59"/>
        <v>38.730853391684903</v>
      </c>
      <c r="L112" s="142">
        <f t="shared" si="78"/>
        <v>760</v>
      </c>
      <c r="M112" s="172">
        <f t="shared" si="60"/>
        <v>20.787746170678336</v>
      </c>
      <c r="N112" s="142">
        <f t="shared" si="79"/>
        <v>723</v>
      </c>
      <c r="O112" s="172">
        <f t="shared" si="61"/>
        <v>19.775711159737419</v>
      </c>
      <c r="P112" s="161">
        <f t="shared" si="80"/>
        <v>3656</v>
      </c>
      <c r="Q112" s="145">
        <v>756</v>
      </c>
      <c r="R112" s="13">
        <v>285</v>
      </c>
      <c r="S112" s="13">
        <v>1165</v>
      </c>
      <c r="T112" s="13">
        <v>4058</v>
      </c>
      <c r="U112" s="157">
        <v>10107</v>
      </c>
      <c r="V112" s="158">
        <v>3996</v>
      </c>
      <c r="W112" s="13">
        <v>3865</v>
      </c>
      <c r="Y112" s="13"/>
      <c r="Z112" s="13"/>
      <c r="AA112" s="13"/>
      <c r="AB112" s="13"/>
      <c r="AC112" s="13"/>
    </row>
    <row r="113" spans="1:29">
      <c r="A113" s="59">
        <v>209</v>
      </c>
      <c r="B113" s="140" t="s">
        <v>160</v>
      </c>
      <c r="C113" s="150">
        <f t="shared" si="73"/>
        <v>13694</v>
      </c>
      <c r="D113" s="142">
        <f t="shared" si="74"/>
        <v>158</v>
      </c>
      <c r="E113" s="172">
        <f t="shared" si="56"/>
        <v>1.1537899810135825</v>
      </c>
      <c r="F113" s="142">
        <f t="shared" si="75"/>
        <v>647</v>
      </c>
      <c r="G113" s="172">
        <f t="shared" si="57"/>
        <v>4.7246969475682778</v>
      </c>
      <c r="H113" s="142">
        <f t="shared" si="76"/>
        <v>2167</v>
      </c>
      <c r="I113" s="172">
        <f t="shared" si="58"/>
        <v>15.824448663648313</v>
      </c>
      <c r="J113" s="142">
        <f t="shared" si="77"/>
        <v>6158</v>
      </c>
      <c r="K113" s="172">
        <f t="shared" si="59"/>
        <v>44.968599386592665</v>
      </c>
      <c r="L113" s="142">
        <f t="shared" si="78"/>
        <v>2481</v>
      </c>
      <c r="M113" s="172">
        <f t="shared" si="60"/>
        <v>18.117423689206952</v>
      </c>
      <c r="N113" s="142">
        <f t="shared" si="79"/>
        <v>2083</v>
      </c>
      <c r="O113" s="172">
        <f t="shared" si="61"/>
        <v>15.211041331970208</v>
      </c>
      <c r="P113" s="161">
        <f t="shared" si="80"/>
        <v>13694</v>
      </c>
      <c r="Q113" s="145">
        <v>761</v>
      </c>
      <c r="R113" s="13">
        <v>84</v>
      </c>
      <c r="S113" s="13">
        <v>349</v>
      </c>
      <c r="T113" s="13">
        <v>1129</v>
      </c>
      <c r="U113" s="157">
        <v>3194</v>
      </c>
      <c r="V113" s="158">
        <v>1440</v>
      </c>
      <c r="W113" s="13">
        <v>1369</v>
      </c>
      <c r="Y113" s="13"/>
      <c r="Z113" s="13"/>
      <c r="AA113" s="13"/>
      <c r="AB113" s="13"/>
      <c r="AC113" s="13"/>
    </row>
    <row r="114" spans="1:29">
      <c r="A114" s="59">
        <v>282</v>
      </c>
      <c r="B114" s="140" t="s">
        <v>355</v>
      </c>
      <c r="C114" s="150">
        <f t="shared" si="73"/>
        <v>7624</v>
      </c>
      <c r="D114" s="142">
        <f t="shared" si="74"/>
        <v>72</v>
      </c>
      <c r="E114" s="172">
        <f t="shared" si="56"/>
        <v>0.94438614900314799</v>
      </c>
      <c r="F114" s="142">
        <f t="shared" si="75"/>
        <v>285</v>
      </c>
      <c r="G114" s="172">
        <f t="shared" si="57"/>
        <v>3.7381951731374605</v>
      </c>
      <c r="H114" s="142">
        <f t="shared" si="76"/>
        <v>987</v>
      </c>
      <c r="I114" s="172">
        <f t="shared" si="58"/>
        <v>12.945960125918155</v>
      </c>
      <c r="J114" s="142">
        <f t="shared" si="77"/>
        <v>2709</v>
      </c>
      <c r="K114" s="172">
        <f t="shared" si="59"/>
        <v>35.532528856243438</v>
      </c>
      <c r="L114" s="142">
        <f t="shared" si="78"/>
        <v>1616</v>
      </c>
      <c r="M114" s="172">
        <f t="shared" si="60"/>
        <v>21.196222455403987</v>
      </c>
      <c r="N114" s="142">
        <f t="shared" si="79"/>
        <v>1955</v>
      </c>
      <c r="O114" s="172">
        <f t="shared" si="61"/>
        <v>25.642707240293809</v>
      </c>
      <c r="P114" s="161">
        <f t="shared" si="80"/>
        <v>7624</v>
      </c>
      <c r="Q114" s="145">
        <v>789</v>
      </c>
      <c r="R114" s="13">
        <v>81</v>
      </c>
      <c r="S114" s="13">
        <v>390</v>
      </c>
      <c r="T114" s="13">
        <v>1240</v>
      </c>
      <c r="U114" s="157">
        <v>3370</v>
      </c>
      <c r="V114" s="158">
        <v>1862</v>
      </c>
      <c r="W114" s="13">
        <v>2049</v>
      </c>
      <c r="Y114" s="13"/>
      <c r="Z114" s="13"/>
      <c r="AA114" s="13"/>
      <c r="AB114" s="13"/>
      <c r="AC114" s="13"/>
    </row>
    <row r="115" spans="1:29">
      <c r="A115" s="59">
        <v>353</v>
      </c>
      <c r="B115" s="140" t="s">
        <v>354</v>
      </c>
      <c r="C115" s="150">
        <f t="shared" si="73"/>
        <v>2778</v>
      </c>
      <c r="D115" s="142">
        <f t="shared" si="74"/>
        <v>24</v>
      </c>
      <c r="E115" s="172">
        <f t="shared" si="56"/>
        <v>0.86393088552915775</v>
      </c>
      <c r="F115" s="142">
        <f t="shared" si="75"/>
        <v>127</v>
      </c>
      <c r="G115" s="172">
        <f t="shared" si="57"/>
        <v>4.5716342692584595</v>
      </c>
      <c r="H115" s="142">
        <f t="shared" si="76"/>
        <v>421</v>
      </c>
      <c r="I115" s="172">
        <f t="shared" si="58"/>
        <v>15.154787616990642</v>
      </c>
      <c r="J115" s="142">
        <f t="shared" si="77"/>
        <v>1068</v>
      </c>
      <c r="K115" s="172">
        <f t="shared" si="59"/>
        <v>38.444924406047512</v>
      </c>
      <c r="L115" s="142">
        <f t="shared" si="78"/>
        <v>539</v>
      </c>
      <c r="M115" s="172">
        <f t="shared" si="60"/>
        <v>19.402447804175665</v>
      </c>
      <c r="N115" s="142">
        <f t="shared" si="79"/>
        <v>599</v>
      </c>
      <c r="O115" s="172">
        <f t="shared" si="61"/>
        <v>21.562275017998562</v>
      </c>
      <c r="P115" s="161">
        <f t="shared" si="80"/>
        <v>2778</v>
      </c>
      <c r="Q115" s="145">
        <v>790</v>
      </c>
      <c r="R115" s="13">
        <v>421</v>
      </c>
      <c r="S115" s="13">
        <v>2112</v>
      </c>
      <c r="T115" s="13">
        <v>7522</v>
      </c>
      <c r="U115" s="157">
        <v>13522</v>
      </c>
      <c r="V115" s="158">
        <v>3787</v>
      </c>
      <c r="W115" s="13">
        <v>2598</v>
      </c>
      <c r="Y115" s="13"/>
      <c r="Z115" s="13"/>
      <c r="AA115" s="13"/>
      <c r="AB115" s="13"/>
      <c r="AC115" s="13"/>
    </row>
    <row r="116" spans="1:29">
      <c r="A116" s="59">
        <v>364</v>
      </c>
      <c r="B116" s="140" t="s">
        <v>353</v>
      </c>
      <c r="C116" s="150">
        <f t="shared" si="73"/>
        <v>9630</v>
      </c>
      <c r="D116" s="142">
        <f t="shared" si="74"/>
        <v>104</v>
      </c>
      <c r="E116" s="172">
        <f t="shared" si="56"/>
        <v>1.0799584631360333</v>
      </c>
      <c r="F116" s="142">
        <f t="shared" si="75"/>
        <v>477</v>
      </c>
      <c r="G116" s="172">
        <f t="shared" si="57"/>
        <v>4.9532710280373831</v>
      </c>
      <c r="H116" s="142">
        <f t="shared" si="76"/>
        <v>1500</v>
      </c>
      <c r="I116" s="172">
        <f t="shared" si="58"/>
        <v>15.57632398753894</v>
      </c>
      <c r="J116" s="142">
        <f t="shared" si="77"/>
        <v>4091</v>
      </c>
      <c r="K116" s="172">
        <f t="shared" si="59"/>
        <v>42.481827622014542</v>
      </c>
      <c r="L116" s="142">
        <f t="shared" si="78"/>
        <v>1766</v>
      </c>
      <c r="M116" s="172">
        <f t="shared" si="60"/>
        <v>18.338525441329178</v>
      </c>
      <c r="N116" s="142">
        <f t="shared" si="79"/>
        <v>1692</v>
      </c>
      <c r="O116" s="172">
        <f t="shared" si="61"/>
        <v>17.570093457943926</v>
      </c>
      <c r="P116" s="161">
        <f t="shared" si="80"/>
        <v>9630</v>
      </c>
      <c r="Q116" s="145">
        <v>792</v>
      </c>
      <c r="R116" s="13">
        <v>35</v>
      </c>
      <c r="S116" s="13">
        <v>136</v>
      </c>
      <c r="T116" s="13">
        <v>418</v>
      </c>
      <c r="U116" s="157">
        <v>1299</v>
      </c>
      <c r="V116" s="158">
        <v>531</v>
      </c>
      <c r="W116" s="13">
        <v>602</v>
      </c>
      <c r="Y116" s="13"/>
      <c r="Z116" s="13"/>
      <c r="AA116" s="13"/>
      <c r="AB116" s="13"/>
      <c r="AC116" s="13"/>
    </row>
    <row r="117" spans="1:29">
      <c r="A117" s="59">
        <v>368</v>
      </c>
      <c r="B117" s="140" t="s">
        <v>352</v>
      </c>
      <c r="C117" s="150">
        <f t="shared" si="73"/>
        <v>6602</v>
      </c>
      <c r="D117" s="142">
        <f t="shared" si="74"/>
        <v>63</v>
      </c>
      <c r="E117" s="172">
        <f t="shared" si="56"/>
        <v>0.95425628597394729</v>
      </c>
      <c r="F117" s="142">
        <f t="shared" si="75"/>
        <v>322</v>
      </c>
      <c r="G117" s="172">
        <f t="shared" si="57"/>
        <v>4.8773099060890637</v>
      </c>
      <c r="H117" s="142">
        <f t="shared" si="76"/>
        <v>898</v>
      </c>
      <c r="I117" s="172">
        <f t="shared" si="58"/>
        <v>13.601938806422295</v>
      </c>
      <c r="J117" s="142">
        <f t="shared" si="77"/>
        <v>2538</v>
      </c>
      <c r="K117" s="172">
        <f t="shared" si="59"/>
        <v>38.442896092093306</v>
      </c>
      <c r="L117" s="142">
        <f t="shared" si="78"/>
        <v>1281</v>
      </c>
      <c r="M117" s="172">
        <f t="shared" si="60"/>
        <v>19.403211148136929</v>
      </c>
      <c r="N117" s="142">
        <f t="shared" si="79"/>
        <v>1500</v>
      </c>
      <c r="O117" s="172">
        <f t="shared" si="61"/>
        <v>22.720387761284456</v>
      </c>
      <c r="P117" s="161">
        <f t="shared" si="80"/>
        <v>6602</v>
      </c>
      <c r="Q117" s="145">
        <v>809</v>
      </c>
      <c r="R117" s="13">
        <v>27</v>
      </c>
      <c r="S117" s="13">
        <v>104</v>
      </c>
      <c r="T117" s="13">
        <v>405</v>
      </c>
      <c r="U117" s="157">
        <v>1213</v>
      </c>
      <c r="V117" s="158">
        <v>838</v>
      </c>
      <c r="W117" s="13">
        <v>1039</v>
      </c>
      <c r="Y117" s="13"/>
      <c r="Z117" s="13"/>
      <c r="AA117" s="13"/>
      <c r="AB117" s="13"/>
      <c r="AC117" s="13"/>
    </row>
    <row r="118" spans="1:29">
      <c r="A118" s="59">
        <v>390</v>
      </c>
      <c r="B118" s="140" t="s">
        <v>341</v>
      </c>
      <c r="C118" s="150">
        <f t="shared" si="73"/>
        <v>4088</v>
      </c>
      <c r="D118" s="142">
        <f t="shared" si="74"/>
        <v>67</v>
      </c>
      <c r="E118" s="172">
        <f t="shared" si="56"/>
        <v>1.6389432485322895</v>
      </c>
      <c r="F118" s="142">
        <f t="shared" si="75"/>
        <v>205</v>
      </c>
      <c r="G118" s="172">
        <f t="shared" si="57"/>
        <v>5.0146771037181992</v>
      </c>
      <c r="H118" s="142">
        <f t="shared" si="76"/>
        <v>644</v>
      </c>
      <c r="I118" s="172">
        <f t="shared" si="58"/>
        <v>15.753424657534246</v>
      </c>
      <c r="J118" s="142">
        <f t="shared" si="77"/>
        <v>1814</v>
      </c>
      <c r="K118" s="172">
        <f t="shared" si="59"/>
        <v>44.37377690802348</v>
      </c>
      <c r="L118" s="142">
        <f t="shared" si="78"/>
        <v>697</v>
      </c>
      <c r="M118" s="172">
        <f t="shared" si="60"/>
        <v>17.049902152641881</v>
      </c>
      <c r="N118" s="142">
        <f t="shared" si="79"/>
        <v>661</v>
      </c>
      <c r="O118" s="172">
        <f t="shared" si="61"/>
        <v>16.169275929549904</v>
      </c>
      <c r="P118" s="161">
        <f t="shared" si="80"/>
        <v>4088</v>
      </c>
      <c r="Q118" s="145">
        <v>819</v>
      </c>
      <c r="R118" s="13">
        <v>49</v>
      </c>
      <c r="S118" s="13">
        <v>238</v>
      </c>
      <c r="T118" s="13">
        <v>833</v>
      </c>
      <c r="U118" s="157">
        <v>1750</v>
      </c>
      <c r="V118" s="158">
        <v>549</v>
      </c>
      <c r="W118" s="13">
        <v>577</v>
      </c>
      <c r="Y118" s="13"/>
      <c r="Z118" s="13"/>
      <c r="AA118" s="13"/>
      <c r="AB118" s="13"/>
      <c r="AC118" s="13"/>
    </row>
    <row r="119" spans="1:29">
      <c r="A119" s="59">
        <v>467</v>
      </c>
      <c r="B119" s="140" t="s">
        <v>351</v>
      </c>
      <c r="C119" s="150">
        <f t="shared" si="73"/>
        <v>4414</v>
      </c>
      <c r="D119" s="142">
        <f t="shared" si="74"/>
        <v>39</v>
      </c>
      <c r="E119" s="172">
        <f t="shared" si="56"/>
        <v>0.88355233348436779</v>
      </c>
      <c r="F119" s="142">
        <f t="shared" si="75"/>
        <v>158</v>
      </c>
      <c r="G119" s="172">
        <f t="shared" si="57"/>
        <v>3.5795197100135927</v>
      </c>
      <c r="H119" s="142">
        <f t="shared" si="76"/>
        <v>620</v>
      </c>
      <c r="I119" s="172">
        <f t="shared" si="58"/>
        <v>14.046216583597642</v>
      </c>
      <c r="J119" s="142">
        <f t="shared" si="77"/>
        <v>1707</v>
      </c>
      <c r="K119" s="172">
        <f t="shared" si="59"/>
        <v>38.672405980969643</v>
      </c>
      <c r="L119" s="142">
        <f t="shared" si="78"/>
        <v>913</v>
      </c>
      <c r="M119" s="172">
        <f t="shared" si="60"/>
        <v>20.684186678749434</v>
      </c>
      <c r="N119" s="142">
        <f t="shared" si="79"/>
        <v>977</v>
      </c>
      <c r="O119" s="172">
        <f t="shared" si="61"/>
        <v>22.13411871318532</v>
      </c>
      <c r="P119" s="161">
        <f t="shared" si="80"/>
        <v>4414</v>
      </c>
      <c r="Q119" s="145">
        <v>837</v>
      </c>
      <c r="R119" s="13">
        <v>1153</v>
      </c>
      <c r="S119" s="13">
        <v>6388</v>
      </c>
      <c r="T119" s="13">
        <v>21956</v>
      </c>
      <c r="U119" s="157">
        <v>43377</v>
      </c>
      <c r="V119" s="158">
        <v>11184</v>
      </c>
      <c r="W119" s="13">
        <v>8538</v>
      </c>
      <c r="Y119" s="13"/>
      <c r="Z119" s="13"/>
      <c r="AA119" s="13"/>
      <c r="AB119" s="13"/>
      <c r="AC119" s="13"/>
    </row>
    <row r="120" spans="1:29">
      <c r="A120" s="59">
        <v>576</v>
      </c>
      <c r="B120" s="140" t="s">
        <v>350</v>
      </c>
      <c r="C120" s="150">
        <f t="shared" si="73"/>
        <v>5873</v>
      </c>
      <c r="D120" s="142">
        <f t="shared" si="74"/>
        <v>78</v>
      </c>
      <c r="E120" s="172">
        <f t="shared" si="56"/>
        <v>1.3281116975991827</v>
      </c>
      <c r="F120" s="142">
        <f t="shared" si="75"/>
        <v>302</v>
      </c>
      <c r="G120" s="172">
        <f t="shared" si="57"/>
        <v>5.1421760599352977</v>
      </c>
      <c r="H120" s="142">
        <f t="shared" si="76"/>
        <v>973</v>
      </c>
      <c r="I120" s="172">
        <f t="shared" si="58"/>
        <v>16.5673420738975</v>
      </c>
      <c r="J120" s="142">
        <f t="shared" si="77"/>
        <v>2452</v>
      </c>
      <c r="K120" s="172">
        <f t="shared" si="59"/>
        <v>41.750383109143542</v>
      </c>
      <c r="L120" s="142">
        <f t="shared" si="78"/>
        <v>1056</v>
      </c>
      <c r="M120" s="172">
        <f t="shared" si="60"/>
        <v>17.980589136727396</v>
      </c>
      <c r="N120" s="142">
        <f t="shared" si="79"/>
        <v>1012</v>
      </c>
      <c r="O120" s="172">
        <f t="shared" si="61"/>
        <v>17.231397922697088</v>
      </c>
      <c r="P120" s="161">
        <f t="shared" si="80"/>
        <v>5873</v>
      </c>
      <c r="Q120" s="145">
        <v>842</v>
      </c>
      <c r="R120" s="13">
        <v>65</v>
      </c>
      <c r="S120" s="13">
        <v>356</v>
      </c>
      <c r="T120" s="13">
        <v>1100</v>
      </c>
      <c r="U120" s="157">
        <v>2399</v>
      </c>
      <c r="V120" s="158">
        <v>836</v>
      </c>
      <c r="W120" s="13">
        <v>870</v>
      </c>
      <c r="Y120" s="13"/>
      <c r="Z120" s="13"/>
      <c r="AA120" s="13"/>
      <c r="AB120" s="13"/>
      <c r="AC120" s="13"/>
    </row>
    <row r="121" spans="1:29">
      <c r="A121" s="59">
        <v>642</v>
      </c>
      <c r="B121" s="140" t="s">
        <v>349</v>
      </c>
      <c r="C121" s="150">
        <f t="shared" si="73"/>
        <v>13025</v>
      </c>
      <c r="D121" s="142">
        <f t="shared" si="74"/>
        <v>136</v>
      </c>
      <c r="E121" s="172">
        <f t="shared" si="56"/>
        <v>1.0441458733205373</v>
      </c>
      <c r="F121" s="142">
        <f t="shared" si="75"/>
        <v>676</v>
      </c>
      <c r="G121" s="172">
        <f t="shared" si="57"/>
        <v>5.1900191938579656</v>
      </c>
      <c r="H121" s="142">
        <f t="shared" si="76"/>
        <v>2323</v>
      </c>
      <c r="I121" s="172">
        <f t="shared" si="58"/>
        <v>17.834932821497119</v>
      </c>
      <c r="J121" s="142">
        <f t="shared" si="77"/>
        <v>5483</v>
      </c>
      <c r="K121" s="172">
        <f t="shared" si="59"/>
        <v>42.095969289827259</v>
      </c>
      <c r="L121" s="142">
        <f t="shared" si="78"/>
        <v>2399</v>
      </c>
      <c r="M121" s="172">
        <f t="shared" si="60"/>
        <v>18.41842610364683</v>
      </c>
      <c r="N121" s="142">
        <f t="shared" si="79"/>
        <v>2008</v>
      </c>
      <c r="O121" s="172">
        <f t="shared" si="61"/>
        <v>15.416506717850286</v>
      </c>
      <c r="P121" s="161">
        <f t="shared" si="80"/>
        <v>13025</v>
      </c>
      <c r="Q121" s="145">
        <v>847</v>
      </c>
      <c r="R121" s="13">
        <v>353</v>
      </c>
      <c r="S121" s="13">
        <v>1616</v>
      </c>
      <c r="T121" s="13">
        <v>4944</v>
      </c>
      <c r="U121" s="157">
        <v>11092</v>
      </c>
      <c r="V121" s="158">
        <v>3757</v>
      </c>
      <c r="W121" s="13">
        <v>3076</v>
      </c>
      <c r="Y121" s="13"/>
      <c r="Z121" s="13"/>
      <c r="AA121" s="13"/>
      <c r="AB121" s="13"/>
      <c r="AC121" s="13"/>
    </row>
    <row r="122" spans="1:29">
      <c r="A122" s="59">
        <v>679</v>
      </c>
      <c r="B122" s="140" t="s">
        <v>348</v>
      </c>
      <c r="C122" s="150">
        <f t="shared" si="73"/>
        <v>13342</v>
      </c>
      <c r="D122" s="142">
        <f t="shared" si="74"/>
        <v>112</v>
      </c>
      <c r="E122" s="172">
        <f t="shared" si="56"/>
        <v>0.83945435466946483</v>
      </c>
      <c r="F122" s="142">
        <f t="shared" si="75"/>
        <v>482</v>
      </c>
      <c r="G122" s="172">
        <f t="shared" si="57"/>
        <v>3.6126517763453756</v>
      </c>
      <c r="H122" s="142">
        <f t="shared" si="76"/>
        <v>1917</v>
      </c>
      <c r="I122" s="172">
        <f t="shared" si="58"/>
        <v>14.368160695547893</v>
      </c>
      <c r="J122" s="142">
        <f t="shared" si="77"/>
        <v>5037</v>
      </c>
      <c r="K122" s="172">
        <f t="shared" si="59"/>
        <v>37.752960575625842</v>
      </c>
      <c r="L122" s="142">
        <f t="shared" si="78"/>
        <v>2692</v>
      </c>
      <c r="M122" s="172">
        <f t="shared" si="60"/>
        <v>20.176885024733924</v>
      </c>
      <c r="N122" s="142">
        <f t="shared" si="79"/>
        <v>3102</v>
      </c>
      <c r="O122" s="172">
        <f t="shared" si="61"/>
        <v>23.249887573077498</v>
      </c>
      <c r="P122" s="161">
        <f t="shared" si="80"/>
        <v>13342</v>
      </c>
      <c r="Q122" s="145">
        <v>854</v>
      </c>
      <c r="R122" s="13">
        <v>207</v>
      </c>
      <c r="S122" s="13">
        <v>905</v>
      </c>
      <c r="T122" s="13">
        <v>2918</v>
      </c>
      <c r="U122" s="157">
        <v>5792</v>
      </c>
      <c r="V122" s="158">
        <v>1747</v>
      </c>
      <c r="W122" s="13">
        <v>1341</v>
      </c>
      <c r="Y122" s="13"/>
      <c r="Z122" s="13"/>
      <c r="AA122" s="13"/>
      <c r="AB122" s="13"/>
      <c r="AC122" s="13"/>
    </row>
    <row r="123" spans="1:29">
      <c r="A123" s="59">
        <v>789</v>
      </c>
      <c r="B123" s="140" t="s">
        <v>347</v>
      </c>
      <c r="C123" s="150">
        <f t="shared" si="73"/>
        <v>8992</v>
      </c>
      <c r="D123" s="142">
        <f t="shared" si="74"/>
        <v>81</v>
      </c>
      <c r="E123" s="172">
        <f t="shared" si="56"/>
        <v>0.9008007117437723</v>
      </c>
      <c r="F123" s="142">
        <f t="shared" si="75"/>
        <v>390</v>
      </c>
      <c r="G123" s="172">
        <f t="shared" si="57"/>
        <v>4.3371886120996441</v>
      </c>
      <c r="H123" s="142">
        <f t="shared" si="76"/>
        <v>1240</v>
      </c>
      <c r="I123" s="172">
        <f t="shared" si="58"/>
        <v>13.790035587188612</v>
      </c>
      <c r="J123" s="142">
        <f t="shared" si="77"/>
        <v>3370</v>
      </c>
      <c r="K123" s="172">
        <f t="shared" si="59"/>
        <v>37.477758007117437</v>
      </c>
      <c r="L123" s="142">
        <f t="shared" si="78"/>
        <v>1862</v>
      </c>
      <c r="M123" s="172">
        <f t="shared" si="60"/>
        <v>20.707295373665481</v>
      </c>
      <c r="N123" s="142">
        <f t="shared" si="79"/>
        <v>2049</v>
      </c>
      <c r="O123" s="172">
        <f t="shared" si="61"/>
        <v>22.786921708185055</v>
      </c>
      <c r="P123" s="161">
        <f t="shared" si="80"/>
        <v>8992</v>
      </c>
      <c r="Q123" s="145">
        <v>856</v>
      </c>
      <c r="R123" s="13">
        <v>35</v>
      </c>
      <c r="S123" s="13">
        <v>119</v>
      </c>
      <c r="T123" s="13">
        <v>412</v>
      </c>
      <c r="U123" s="157">
        <v>1217</v>
      </c>
      <c r="V123" s="158">
        <v>688</v>
      </c>
      <c r="W123" s="13">
        <v>744</v>
      </c>
      <c r="Y123" s="13"/>
      <c r="Z123" s="13"/>
      <c r="AA123" s="13"/>
      <c r="AB123" s="13"/>
      <c r="AC123" s="13"/>
    </row>
    <row r="124" spans="1:29">
      <c r="A124" s="59">
        <v>792</v>
      </c>
      <c r="B124" s="140" t="s">
        <v>346</v>
      </c>
      <c r="C124" s="150">
        <f t="shared" si="73"/>
        <v>3021</v>
      </c>
      <c r="D124" s="142">
        <f t="shared" si="74"/>
        <v>35</v>
      </c>
      <c r="E124" s="172">
        <f t="shared" si="56"/>
        <v>1.1585567692816947</v>
      </c>
      <c r="F124" s="142">
        <f t="shared" si="75"/>
        <v>136</v>
      </c>
      <c r="G124" s="172">
        <f t="shared" si="57"/>
        <v>4.5018205892088714</v>
      </c>
      <c r="H124" s="142">
        <f t="shared" si="76"/>
        <v>418</v>
      </c>
      <c r="I124" s="172">
        <f t="shared" si="58"/>
        <v>13.836477987421384</v>
      </c>
      <c r="J124" s="142">
        <f t="shared" si="77"/>
        <v>1299</v>
      </c>
      <c r="K124" s="172">
        <f t="shared" si="59"/>
        <v>42.999006951340618</v>
      </c>
      <c r="L124" s="142">
        <f t="shared" si="78"/>
        <v>531</v>
      </c>
      <c r="M124" s="172">
        <f t="shared" si="60"/>
        <v>17.576961271102284</v>
      </c>
      <c r="N124" s="142">
        <f t="shared" si="79"/>
        <v>602</v>
      </c>
      <c r="O124" s="172">
        <f t="shared" si="61"/>
        <v>19.927176431645151</v>
      </c>
      <c r="P124" s="161">
        <f t="shared" si="80"/>
        <v>3021</v>
      </c>
      <c r="Q124" s="145">
        <v>858</v>
      </c>
      <c r="R124" s="13">
        <v>125</v>
      </c>
      <c r="S124" s="13">
        <v>607</v>
      </c>
      <c r="T124" s="13">
        <v>1966</v>
      </c>
      <c r="U124" s="157">
        <v>4489</v>
      </c>
      <c r="V124" s="158">
        <v>1595</v>
      </c>
      <c r="W124" s="13">
        <v>1384</v>
      </c>
      <c r="Y124" s="13"/>
      <c r="Z124" s="13"/>
      <c r="AA124" s="13"/>
      <c r="AB124" s="13"/>
      <c r="AC124" s="13"/>
    </row>
    <row r="125" spans="1:29">
      <c r="A125" s="59">
        <v>809</v>
      </c>
      <c r="B125" s="140" t="s">
        <v>345</v>
      </c>
      <c r="C125" s="150">
        <f t="shared" si="73"/>
        <v>3626</v>
      </c>
      <c r="D125" s="142">
        <f t="shared" si="74"/>
        <v>27</v>
      </c>
      <c r="E125" s="172">
        <f t="shared" si="56"/>
        <v>0.74462217319360169</v>
      </c>
      <c r="F125" s="142">
        <f t="shared" si="75"/>
        <v>104</v>
      </c>
      <c r="G125" s="172">
        <f t="shared" si="57"/>
        <v>2.8681742967457251</v>
      </c>
      <c r="H125" s="142">
        <f t="shared" si="76"/>
        <v>405</v>
      </c>
      <c r="I125" s="172">
        <f t="shared" si="58"/>
        <v>11.169332597904026</v>
      </c>
      <c r="J125" s="142">
        <f t="shared" si="77"/>
        <v>1213</v>
      </c>
      <c r="K125" s="172">
        <f t="shared" si="59"/>
        <v>33.452840595697737</v>
      </c>
      <c r="L125" s="142">
        <f t="shared" si="78"/>
        <v>838</v>
      </c>
      <c r="M125" s="172">
        <f t="shared" si="60"/>
        <v>23.110865968008827</v>
      </c>
      <c r="N125" s="142">
        <f t="shared" si="79"/>
        <v>1039</v>
      </c>
      <c r="O125" s="172">
        <f t="shared" si="61"/>
        <v>28.654164368450079</v>
      </c>
      <c r="P125" s="161">
        <f t="shared" si="80"/>
        <v>3626</v>
      </c>
      <c r="Q125" s="145">
        <v>861</v>
      </c>
      <c r="R125" s="13">
        <v>47</v>
      </c>
      <c r="S125" s="13">
        <v>191</v>
      </c>
      <c r="T125" s="13">
        <v>799</v>
      </c>
      <c r="U125" s="157">
        <v>2301</v>
      </c>
      <c r="V125" s="158">
        <v>1194</v>
      </c>
      <c r="W125" s="13">
        <v>1256</v>
      </c>
      <c r="Y125" s="13"/>
      <c r="Z125" s="13"/>
      <c r="AA125" s="13"/>
      <c r="AB125" s="13"/>
      <c r="AC125" s="13"/>
    </row>
    <row r="126" spans="1:29">
      <c r="A126" s="59">
        <v>847</v>
      </c>
      <c r="B126" s="140" t="s">
        <v>344</v>
      </c>
      <c r="C126" s="150">
        <f t="shared" si="73"/>
        <v>24838</v>
      </c>
      <c r="D126" s="142">
        <f t="shared" si="74"/>
        <v>353</v>
      </c>
      <c r="E126" s="172">
        <f t="shared" si="56"/>
        <v>1.4212094371527497</v>
      </c>
      <c r="F126" s="142">
        <f t="shared" si="75"/>
        <v>1616</v>
      </c>
      <c r="G126" s="172">
        <f t="shared" si="57"/>
        <v>6.5061599162573476</v>
      </c>
      <c r="H126" s="142">
        <f t="shared" si="76"/>
        <v>4944</v>
      </c>
      <c r="I126" s="172">
        <f t="shared" si="58"/>
        <v>19.904984298252678</v>
      </c>
      <c r="J126" s="142">
        <f t="shared" si="77"/>
        <v>11092</v>
      </c>
      <c r="K126" s="172">
        <f t="shared" si="59"/>
        <v>44.657379821241641</v>
      </c>
      <c r="L126" s="142">
        <f t="shared" si="78"/>
        <v>3757</v>
      </c>
      <c r="M126" s="172">
        <f t="shared" si="60"/>
        <v>15.126016587486916</v>
      </c>
      <c r="N126" s="142">
        <f t="shared" si="79"/>
        <v>3076</v>
      </c>
      <c r="O126" s="172">
        <f t="shared" si="61"/>
        <v>12.384249939608665</v>
      </c>
      <c r="P126" s="161">
        <f t="shared" si="80"/>
        <v>24838</v>
      </c>
      <c r="Q126" s="145">
        <v>873</v>
      </c>
      <c r="R126" s="13">
        <v>82</v>
      </c>
      <c r="S126" s="13">
        <v>586</v>
      </c>
      <c r="T126" s="13">
        <v>1949</v>
      </c>
      <c r="U126" s="157">
        <v>2937</v>
      </c>
      <c r="V126" s="158">
        <v>735</v>
      </c>
      <c r="W126" s="13">
        <v>664</v>
      </c>
      <c r="Y126" s="13"/>
      <c r="Z126" s="13"/>
      <c r="AA126" s="13"/>
      <c r="AB126" s="13"/>
      <c r="AC126" s="13"/>
    </row>
    <row r="127" spans="1:29">
      <c r="A127" s="59">
        <v>856</v>
      </c>
      <c r="B127" s="140" t="s">
        <v>343</v>
      </c>
      <c r="C127" s="150">
        <f t="shared" si="73"/>
        <v>3215</v>
      </c>
      <c r="D127" s="142">
        <f t="shared" si="74"/>
        <v>35</v>
      </c>
      <c r="E127" s="172">
        <f t="shared" si="56"/>
        <v>1.088646967340591</v>
      </c>
      <c r="F127" s="142">
        <f t="shared" si="75"/>
        <v>119</v>
      </c>
      <c r="G127" s="172">
        <f t="shared" si="57"/>
        <v>3.7013996889580092</v>
      </c>
      <c r="H127" s="142">
        <f t="shared" si="76"/>
        <v>412</v>
      </c>
      <c r="I127" s="172">
        <f t="shared" si="58"/>
        <v>12.8149300155521</v>
      </c>
      <c r="J127" s="142">
        <f t="shared" si="77"/>
        <v>1217</v>
      </c>
      <c r="K127" s="172">
        <f t="shared" si="59"/>
        <v>37.853810264385693</v>
      </c>
      <c r="L127" s="142">
        <f t="shared" si="78"/>
        <v>688</v>
      </c>
      <c r="M127" s="172">
        <f t="shared" si="60"/>
        <v>21.399688958009332</v>
      </c>
      <c r="N127" s="142">
        <f t="shared" si="79"/>
        <v>744</v>
      </c>
      <c r="O127" s="172">
        <f t="shared" si="61"/>
        <v>23.141524105754279</v>
      </c>
      <c r="P127" s="161">
        <f t="shared" si="80"/>
        <v>3215</v>
      </c>
      <c r="Q127" s="145">
        <v>885</v>
      </c>
      <c r="R127" s="13">
        <v>61</v>
      </c>
      <c r="S127" s="13">
        <v>295</v>
      </c>
      <c r="T127" s="13">
        <v>864</v>
      </c>
      <c r="U127" s="157">
        <v>2439</v>
      </c>
      <c r="V127" s="158">
        <v>916</v>
      </c>
      <c r="W127" s="13">
        <v>742</v>
      </c>
      <c r="Y127" s="13"/>
      <c r="Z127" s="13"/>
      <c r="AA127" s="13"/>
      <c r="AB127" s="13"/>
      <c r="AC127" s="13"/>
    </row>
    <row r="128" spans="1:29" ht="13.5" thickBot="1">
      <c r="A128" s="59">
        <v>861</v>
      </c>
      <c r="B128" s="140" t="s">
        <v>342</v>
      </c>
      <c r="C128" s="150">
        <f t="shared" si="73"/>
        <v>5788</v>
      </c>
      <c r="D128" s="142">
        <f t="shared" si="74"/>
        <v>47</v>
      </c>
      <c r="E128" s="172">
        <f t="shared" si="56"/>
        <v>0.81202487906012444</v>
      </c>
      <c r="F128" s="142">
        <f t="shared" si="75"/>
        <v>191</v>
      </c>
      <c r="G128" s="172">
        <f t="shared" si="57"/>
        <v>3.2999308914996544</v>
      </c>
      <c r="H128" s="142">
        <f t="shared" si="76"/>
        <v>799</v>
      </c>
      <c r="I128" s="172">
        <f t="shared" si="58"/>
        <v>13.804422944022116</v>
      </c>
      <c r="J128" s="142">
        <f t="shared" si="77"/>
        <v>2301</v>
      </c>
      <c r="K128" s="172">
        <f t="shared" si="59"/>
        <v>39.754664823773325</v>
      </c>
      <c r="L128" s="142">
        <f t="shared" si="78"/>
        <v>1194</v>
      </c>
      <c r="M128" s="172">
        <f t="shared" si="60"/>
        <v>20.628887353144439</v>
      </c>
      <c r="N128" s="142">
        <f t="shared" si="79"/>
        <v>1256</v>
      </c>
      <c r="O128" s="172">
        <f t="shared" si="61"/>
        <v>21.700069108500344</v>
      </c>
      <c r="P128" s="161">
        <f t="shared" si="80"/>
        <v>5788</v>
      </c>
      <c r="Q128" s="145">
        <v>887</v>
      </c>
      <c r="R128" s="13">
        <v>350</v>
      </c>
      <c r="S128" s="13">
        <v>1654</v>
      </c>
      <c r="T128" s="13">
        <v>5307</v>
      </c>
      <c r="U128" s="157">
        <v>12884</v>
      </c>
      <c r="V128" s="158">
        <v>4486</v>
      </c>
      <c r="W128" s="13">
        <v>3610</v>
      </c>
      <c r="Y128" s="13"/>
      <c r="Z128" s="13"/>
      <c r="AA128" s="13"/>
      <c r="AB128" s="13"/>
      <c r="AC128" s="13"/>
    </row>
    <row r="129" spans="1:29" ht="13.5" thickBot="1">
      <c r="A129" s="34">
        <v>9</v>
      </c>
      <c r="B129" s="147" t="s">
        <v>456</v>
      </c>
      <c r="C129" s="151">
        <f>SUM(C130:C139)</f>
        <v>827592</v>
      </c>
      <c r="D129" s="149">
        <f>SUM(D130:D139)</f>
        <v>7976</v>
      </c>
      <c r="E129" s="173">
        <f t="shared" si="56"/>
        <v>0.96375992034722424</v>
      </c>
      <c r="F129" s="149">
        <f t="shared" ref="F129:N129" si="81">SUM(F130:F139)</f>
        <v>38348</v>
      </c>
      <c r="G129" s="173">
        <f t="shared" si="57"/>
        <v>4.6336842308770505</v>
      </c>
      <c r="H129" s="149">
        <f t="shared" si="81"/>
        <v>117921</v>
      </c>
      <c r="I129" s="173">
        <f t="shared" si="58"/>
        <v>14.248687759185685</v>
      </c>
      <c r="J129" s="149">
        <f t="shared" si="81"/>
        <v>359646</v>
      </c>
      <c r="K129" s="173">
        <f t="shared" si="59"/>
        <v>43.456920801554389</v>
      </c>
      <c r="L129" s="149">
        <f t="shared" si="81"/>
        <v>162507</v>
      </c>
      <c r="M129" s="173">
        <f t="shared" si="60"/>
        <v>19.636125047124668</v>
      </c>
      <c r="N129" s="149">
        <f t="shared" si="81"/>
        <v>141194</v>
      </c>
      <c r="O129" s="174">
        <f t="shared" si="61"/>
        <v>17.06082224091098</v>
      </c>
      <c r="P129" s="159">
        <f>SUM(P130:P139)</f>
        <v>827592</v>
      </c>
      <c r="Q129" s="145">
        <v>890</v>
      </c>
      <c r="R129" s="13">
        <v>173</v>
      </c>
      <c r="S129" s="13">
        <v>657</v>
      </c>
      <c r="T129" s="13">
        <v>2540</v>
      </c>
      <c r="U129" s="157">
        <v>5901</v>
      </c>
      <c r="V129" s="158">
        <v>2594</v>
      </c>
      <c r="W129" s="13">
        <v>2539</v>
      </c>
      <c r="Y129" s="13"/>
      <c r="Z129" s="13"/>
      <c r="AA129" s="13"/>
      <c r="AB129" s="13"/>
      <c r="AC129" s="13"/>
    </row>
    <row r="130" spans="1:29">
      <c r="A130" s="1">
        <v>1</v>
      </c>
      <c r="B130" s="140" t="s">
        <v>455</v>
      </c>
      <c r="C130" s="150">
        <f t="shared" ref="C130:C139" si="82">(D130+F130+H130+J130+L130+N130)</f>
        <v>605446</v>
      </c>
      <c r="D130" s="142">
        <f t="shared" ref="D130:D139" si="83">VLOOKUP(A130,$Q$7:$W$131,2,0)</f>
        <v>5890</v>
      </c>
      <c r="E130" s="172">
        <f t="shared" si="56"/>
        <v>0.97283655354895393</v>
      </c>
      <c r="F130" s="142">
        <f t="shared" ref="F130:F139" si="84">VLOOKUP(A130,$Q$7:$W$131,3,0)</f>
        <v>28893</v>
      </c>
      <c r="G130" s="172">
        <f t="shared" si="57"/>
        <v>4.7721844722733326</v>
      </c>
      <c r="H130" s="142">
        <f t="shared" ref="H130:H139" si="85">VLOOKUP(A130,$Q$7:$W$131,4,0)</f>
        <v>87886</v>
      </c>
      <c r="I130" s="172">
        <f t="shared" si="58"/>
        <v>14.515910584924171</v>
      </c>
      <c r="J130" s="142">
        <f t="shared" ref="J130:J139" si="86">VLOOKUP(A130,$Q$7:$W$131,5,0)</f>
        <v>267143</v>
      </c>
      <c r="K130" s="172">
        <f t="shared" si="59"/>
        <v>44.123340479580342</v>
      </c>
      <c r="L130" s="142">
        <f t="shared" ref="L130:L139" si="87">VLOOKUP(A130,$Q$7:$W$131,6,0)</f>
        <v>116299</v>
      </c>
      <c r="M130" s="172">
        <f t="shared" si="60"/>
        <v>19.208814658945634</v>
      </c>
      <c r="N130" s="142">
        <f t="shared" ref="N130:N139" si="88">VLOOKUP(A130,$Q$7:$W$131,7,0)</f>
        <v>99335</v>
      </c>
      <c r="O130" s="172">
        <f t="shared" si="61"/>
        <v>16.406913250727563</v>
      </c>
      <c r="P130" s="161">
        <f t="shared" ref="P130:P139" si="89">(D130+F130+H130+J130+L130+N130)</f>
        <v>605446</v>
      </c>
      <c r="Q130" s="145">
        <v>893</v>
      </c>
      <c r="R130" s="13">
        <v>144</v>
      </c>
      <c r="S130" s="13">
        <v>858</v>
      </c>
      <c r="T130" s="13">
        <v>2313</v>
      </c>
      <c r="U130" s="157">
        <v>4212</v>
      </c>
      <c r="V130" s="158">
        <v>1268</v>
      </c>
      <c r="W130" s="13">
        <v>1268</v>
      </c>
      <c r="X130" s="13"/>
      <c r="Y130" s="13"/>
      <c r="Z130" s="13"/>
      <c r="AA130" s="13"/>
      <c r="AB130" s="13"/>
      <c r="AC130" s="13"/>
    </row>
    <row r="131" spans="1:29">
      <c r="A131" s="1">
        <v>79</v>
      </c>
      <c r="B131" s="140" t="s">
        <v>454</v>
      </c>
      <c r="C131" s="150">
        <f t="shared" si="82"/>
        <v>17358</v>
      </c>
      <c r="D131" s="142">
        <f t="shared" si="83"/>
        <v>174</v>
      </c>
      <c r="E131" s="172">
        <f t="shared" si="56"/>
        <v>1.0024196335983409</v>
      </c>
      <c r="F131" s="142">
        <f t="shared" si="84"/>
        <v>722</v>
      </c>
      <c r="G131" s="172">
        <f t="shared" si="57"/>
        <v>4.1594653761954143</v>
      </c>
      <c r="H131" s="142">
        <f t="shared" si="85"/>
        <v>2441</v>
      </c>
      <c r="I131" s="172">
        <f t="shared" si="58"/>
        <v>14.062680032261781</v>
      </c>
      <c r="J131" s="142">
        <f t="shared" si="86"/>
        <v>7348</v>
      </c>
      <c r="K131" s="172">
        <f t="shared" si="59"/>
        <v>42.332065906210389</v>
      </c>
      <c r="L131" s="142">
        <f t="shared" si="87"/>
        <v>3496</v>
      </c>
      <c r="M131" s="172">
        <f t="shared" si="60"/>
        <v>20.140569189998846</v>
      </c>
      <c r="N131" s="142">
        <f t="shared" si="88"/>
        <v>3177</v>
      </c>
      <c r="O131" s="172">
        <f t="shared" si="61"/>
        <v>18.302799861735224</v>
      </c>
      <c r="P131" s="161">
        <f t="shared" si="89"/>
        <v>17358</v>
      </c>
      <c r="Q131" s="145">
        <v>895</v>
      </c>
      <c r="R131" s="13">
        <v>359</v>
      </c>
      <c r="S131" s="13">
        <v>1681</v>
      </c>
      <c r="T131" s="13">
        <v>5511</v>
      </c>
      <c r="U131" s="157">
        <v>10165</v>
      </c>
      <c r="V131" s="158">
        <v>3094</v>
      </c>
      <c r="W131" s="13">
        <v>2088</v>
      </c>
    </row>
    <row r="132" spans="1:29">
      <c r="A132" s="1">
        <v>88</v>
      </c>
      <c r="B132" s="140" t="s">
        <v>453</v>
      </c>
      <c r="C132" s="150">
        <f t="shared" si="82"/>
        <v>90631</v>
      </c>
      <c r="D132" s="142">
        <f t="shared" si="83"/>
        <v>825</v>
      </c>
      <c r="E132" s="172">
        <f t="shared" si="56"/>
        <v>0.91028456047047912</v>
      </c>
      <c r="F132" s="142">
        <f t="shared" si="84"/>
        <v>4251</v>
      </c>
      <c r="G132" s="172">
        <f t="shared" si="57"/>
        <v>4.690448080678796</v>
      </c>
      <c r="H132" s="142">
        <f t="shared" si="85"/>
        <v>13377</v>
      </c>
      <c r="I132" s="172">
        <f t="shared" si="58"/>
        <v>14.759850382319515</v>
      </c>
      <c r="J132" s="142">
        <f t="shared" si="86"/>
        <v>39835</v>
      </c>
      <c r="K132" s="172">
        <f t="shared" si="59"/>
        <v>43.952952080413986</v>
      </c>
      <c r="L132" s="142">
        <f t="shared" si="87"/>
        <v>17498</v>
      </c>
      <c r="M132" s="172">
        <f t="shared" si="60"/>
        <v>19.306859683772661</v>
      </c>
      <c r="N132" s="142">
        <f t="shared" si="88"/>
        <v>14845</v>
      </c>
      <c r="O132" s="172">
        <f t="shared" si="61"/>
        <v>16.379605212344561</v>
      </c>
      <c r="P132" s="161">
        <f t="shared" si="89"/>
        <v>90631</v>
      </c>
    </row>
    <row r="133" spans="1:29">
      <c r="A133" s="1">
        <v>129</v>
      </c>
      <c r="B133" s="140" t="s">
        <v>452</v>
      </c>
      <c r="C133" s="150">
        <f t="shared" si="82"/>
        <v>14924</v>
      </c>
      <c r="D133" s="142">
        <f t="shared" si="83"/>
        <v>118</v>
      </c>
      <c r="E133" s="172">
        <f t="shared" si="56"/>
        <v>0.79067274189225412</v>
      </c>
      <c r="F133" s="142">
        <f t="shared" si="84"/>
        <v>535</v>
      </c>
      <c r="G133" s="172">
        <f t="shared" si="57"/>
        <v>3.5848298043419997</v>
      </c>
      <c r="H133" s="142">
        <f t="shared" si="85"/>
        <v>1793</v>
      </c>
      <c r="I133" s="172">
        <f t="shared" si="58"/>
        <v>12.014205306888234</v>
      </c>
      <c r="J133" s="142">
        <f t="shared" si="86"/>
        <v>5651</v>
      </c>
      <c r="K133" s="172">
        <f t="shared" si="59"/>
        <v>37.865183596890915</v>
      </c>
      <c r="L133" s="142">
        <f t="shared" si="87"/>
        <v>3534</v>
      </c>
      <c r="M133" s="172">
        <f t="shared" si="60"/>
        <v>23.67997855802734</v>
      </c>
      <c r="N133" s="142">
        <f t="shared" si="88"/>
        <v>3293</v>
      </c>
      <c r="O133" s="172">
        <f t="shared" si="61"/>
        <v>22.06512999195926</v>
      </c>
      <c r="P133" s="161">
        <f t="shared" si="89"/>
        <v>14924</v>
      </c>
    </row>
    <row r="134" spans="1:29">
      <c r="A134" s="1">
        <v>212</v>
      </c>
      <c r="B134" s="140" t="s">
        <v>451</v>
      </c>
      <c r="C134" s="150">
        <f t="shared" si="82"/>
        <v>15927</v>
      </c>
      <c r="D134" s="142">
        <f t="shared" si="83"/>
        <v>141</v>
      </c>
      <c r="E134" s="172">
        <f t="shared" ref="E134:E139" si="90">(D134/P134)*100</f>
        <v>0.88528913166321332</v>
      </c>
      <c r="F134" s="142">
        <f t="shared" si="84"/>
        <v>602</v>
      </c>
      <c r="G134" s="172">
        <f t="shared" ref="G134:G139" si="91">(F134/P134)*100</f>
        <v>3.7797450869592519</v>
      </c>
      <c r="H134" s="142">
        <f t="shared" si="85"/>
        <v>2067</v>
      </c>
      <c r="I134" s="172">
        <f t="shared" ref="I134:I139" si="92">(H134/P134)*100</f>
        <v>12.977961951403277</v>
      </c>
      <c r="J134" s="142">
        <f t="shared" si="86"/>
        <v>6683</v>
      </c>
      <c r="K134" s="172">
        <f t="shared" ref="K134:K139" si="93">(J134/P134)*100</f>
        <v>41.960193382306777</v>
      </c>
      <c r="L134" s="142">
        <f t="shared" si="87"/>
        <v>3546</v>
      </c>
      <c r="M134" s="172">
        <f t="shared" ref="M134:M139" si="94">(L134/P134)*100</f>
        <v>22.264079864381241</v>
      </c>
      <c r="N134" s="142">
        <f t="shared" si="88"/>
        <v>2888</v>
      </c>
      <c r="O134" s="172">
        <f t="shared" ref="O134:O139" si="95">(N134/P134)*100</f>
        <v>18.132730583286243</v>
      </c>
      <c r="P134" s="161">
        <f t="shared" si="89"/>
        <v>15927</v>
      </c>
    </row>
    <row r="135" spans="1:29">
      <c r="A135" s="1">
        <v>266</v>
      </c>
      <c r="B135" s="140" t="s">
        <v>450</v>
      </c>
      <c r="C135" s="150">
        <f t="shared" si="82"/>
        <v>15853</v>
      </c>
      <c r="D135" s="142">
        <f t="shared" si="83"/>
        <v>137</v>
      </c>
      <c r="E135" s="172">
        <f t="shared" si="90"/>
        <v>0.86418974326625875</v>
      </c>
      <c r="F135" s="142">
        <f t="shared" si="84"/>
        <v>597</v>
      </c>
      <c r="G135" s="172">
        <f t="shared" si="91"/>
        <v>3.7658487352551568</v>
      </c>
      <c r="H135" s="142">
        <f t="shared" si="85"/>
        <v>1907</v>
      </c>
      <c r="I135" s="172">
        <f t="shared" si="92"/>
        <v>12.029268908093105</v>
      </c>
      <c r="J135" s="142">
        <f t="shared" si="86"/>
        <v>5728</v>
      </c>
      <c r="K135" s="172">
        <f t="shared" si="93"/>
        <v>36.131962404592187</v>
      </c>
      <c r="L135" s="142">
        <f t="shared" si="87"/>
        <v>3597</v>
      </c>
      <c r="M135" s="172">
        <f t="shared" si="94"/>
        <v>22.689711726487101</v>
      </c>
      <c r="N135" s="142">
        <f t="shared" si="88"/>
        <v>3887</v>
      </c>
      <c r="O135" s="172">
        <f t="shared" si="95"/>
        <v>24.519018482306187</v>
      </c>
      <c r="P135" s="161">
        <f t="shared" si="89"/>
        <v>15853</v>
      </c>
    </row>
    <row r="136" spans="1:29">
      <c r="A136" s="1">
        <v>308</v>
      </c>
      <c r="B136" s="140" t="s">
        <v>449</v>
      </c>
      <c r="C136" s="150">
        <f t="shared" si="82"/>
        <v>12856</v>
      </c>
      <c r="D136" s="142">
        <f t="shared" si="83"/>
        <v>108</v>
      </c>
      <c r="E136" s="172">
        <f t="shared" si="90"/>
        <v>0.84007467330429375</v>
      </c>
      <c r="F136" s="142">
        <f t="shared" si="84"/>
        <v>534</v>
      </c>
      <c r="G136" s="172">
        <f t="shared" si="91"/>
        <v>4.1537025513378971</v>
      </c>
      <c r="H136" s="142">
        <f t="shared" si="85"/>
        <v>1737</v>
      </c>
      <c r="I136" s="172">
        <f t="shared" si="92"/>
        <v>13.511200995644057</v>
      </c>
      <c r="J136" s="142">
        <f t="shared" si="86"/>
        <v>5479</v>
      </c>
      <c r="K136" s="172">
        <f t="shared" si="93"/>
        <v>42.618232731798386</v>
      </c>
      <c r="L136" s="142">
        <f t="shared" si="87"/>
        <v>2729</v>
      </c>
      <c r="M136" s="172">
        <f t="shared" si="94"/>
        <v>21.227442439327941</v>
      </c>
      <c r="N136" s="142">
        <f t="shared" si="88"/>
        <v>2269</v>
      </c>
      <c r="O136" s="172">
        <f t="shared" si="95"/>
        <v>17.649346608587429</v>
      </c>
      <c r="P136" s="161">
        <f t="shared" si="89"/>
        <v>12856</v>
      </c>
    </row>
    <row r="137" spans="1:29">
      <c r="A137" s="1">
        <v>360</v>
      </c>
      <c r="B137" s="140" t="s">
        <v>447</v>
      </c>
      <c r="C137" s="150">
        <f t="shared" si="82"/>
        <v>39967</v>
      </c>
      <c r="D137" s="142">
        <f t="shared" si="83"/>
        <v>453</v>
      </c>
      <c r="E137" s="172">
        <f t="shared" si="90"/>
        <v>1.133435083944254</v>
      </c>
      <c r="F137" s="142">
        <f t="shared" si="84"/>
        <v>1565</v>
      </c>
      <c r="G137" s="172">
        <f t="shared" si="91"/>
        <v>3.9157304776440562</v>
      </c>
      <c r="H137" s="142">
        <f t="shared" si="85"/>
        <v>4921</v>
      </c>
      <c r="I137" s="172">
        <f t="shared" si="92"/>
        <v>12.312657942802813</v>
      </c>
      <c r="J137" s="142">
        <f t="shared" si="86"/>
        <v>16092</v>
      </c>
      <c r="K137" s="172">
        <f t="shared" si="93"/>
        <v>40.263217154152173</v>
      </c>
      <c r="L137" s="142">
        <f t="shared" si="87"/>
        <v>8718</v>
      </c>
      <c r="M137" s="172">
        <f t="shared" si="94"/>
        <v>21.812995721470212</v>
      </c>
      <c r="N137" s="142">
        <f t="shared" si="88"/>
        <v>8218</v>
      </c>
      <c r="O137" s="172">
        <f t="shared" si="95"/>
        <v>20.561963619986489</v>
      </c>
      <c r="P137" s="161">
        <f t="shared" si="89"/>
        <v>39967</v>
      </c>
    </row>
    <row r="138" spans="1:29">
      <c r="A138" s="1">
        <v>380</v>
      </c>
      <c r="B138" s="140" t="s">
        <v>446</v>
      </c>
      <c r="C138" s="150">
        <f t="shared" si="82"/>
        <v>8955</v>
      </c>
      <c r="D138" s="142">
        <f t="shared" si="83"/>
        <v>76</v>
      </c>
      <c r="E138" s="172">
        <f t="shared" si="90"/>
        <v>0.84868788386376326</v>
      </c>
      <c r="F138" s="142">
        <f t="shared" si="84"/>
        <v>378</v>
      </c>
      <c r="G138" s="172">
        <f t="shared" si="91"/>
        <v>4.2211055276381906</v>
      </c>
      <c r="H138" s="142">
        <f t="shared" si="85"/>
        <v>1067</v>
      </c>
      <c r="I138" s="172">
        <f t="shared" si="92"/>
        <v>11.915131211613623</v>
      </c>
      <c r="J138" s="142">
        <f t="shared" si="86"/>
        <v>3432</v>
      </c>
      <c r="K138" s="172">
        <f t="shared" si="93"/>
        <v>38.324958123953103</v>
      </c>
      <c r="L138" s="142">
        <f t="shared" si="87"/>
        <v>1877</v>
      </c>
      <c r="M138" s="172">
        <f t="shared" si="94"/>
        <v>20.960357342266889</v>
      </c>
      <c r="N138" s="142">
        <f t="shared" si="88"/>
        <v>2125</v>
      </c>
      <c r="O138" s="172">
        <f t="shared" si="95"/>
        <v>23.729759910664434</v>
      </c>
      <c r="P138" s="161">
        <f t="shared" si="89"/>
        <v>8955</v>
      </c>
    </row>
    <row r="139" spans="1:29">
      <c r="A139" s="1">
        <v>631</v>
      </c>
      <c r="B139" s="140" t="s">
        <v>445</v>
      </c>
      <c r="C139" s="150">
        <f t="shared" si="82"/>
        <v>5675</v>
      </c>
      <c r="D139" s="142">
        <f t="shared" si="83"/>
        <v>54</v>
      </c>
      <c r="E139" s="172">
        <f t="shared" si="90"/>
        <v>0.95154185022026438</v>
      </c>
      <c r="F139" s="142">
        <f t="shared" si="84"/>
        <v>271</v>
      </c>
      <c r="G139" s="172">
        <f t="shared" si="91"/>
        <v>4.7753303964757707</v>
      </c>
      <c r="H139" s="142">
        <f t="shared" si="85"/>
        <v>725</v>
      </c>
      <c r="I139" s="172">
        <f t="shared" si="92"/>
        <v>12.77533039647577</v>
      </c>
      <c r="J139" s="142">
        <f t="shared" si="86"/>
        <v>2255</v>
      </c>
      <c r="K139" s="172">
        <f t="shared" si="93"/>
        <v>39.735682819383264</v>
      </c>
      <c r="L139" s="142">
        <f t="shared" si="87"/>
        <v>1213</v>
      </c>
      <c r="M139" s="172">
        <f t="shared" si="94"/>
        <v>21.37444933920705</v>
      </c>
      <c r="N139" s="142">
        <f t="shared" si="88"/>
        <v>1157</v>
      </c>
      <c r="O139" s="172">
        <f t="shared" si="95"/>
        <v>20.387665198237887</v>
      </c>
      <c r="P139" s="161">
        <f t="shared" si="89"/>
        <v>5675</v>
      </c>
    </row>
    <row r="140" spans="1:29">
      <c r="B140" s="138"/>
    </row>
    <row r="141" spans="1:29">
      <c r="A141" s="639" t="s">
        <v>851</v>
      </c>
      <c r="B141" s="797" t="str">
        <f>'1.COBERTURA  DANE'!B141</f>
        <v>SISPRO-BODEGA DE DATOS JUNIO 2018</v>
      </c>
      <c r="C141" s="797"/>
    </row>
    <row r="142" spans="1:29">
      <c r="A142" s="641"/>
      <c r="B142" s="797" t="s">
        <v>1045</v>
      </c>
      <c r="C142" s="797"/>
    </row>
    <row r="143" spans="1:29">
      <c r="A143" s="642" t="s">
        <v>1024</v>
      </c>
      <c r="B143" s="798" t="s">
        <v>1023</v>
      </c>
      <c r="C143" s="798"/>
    </row>
    <row r="144" spans="1:29">
      <c r="B144" s="137"/>
    </row>
    <row r="145" spans="2:2">
      <c r="B145" s="135"/>
    </row>
    <row r="146" spans="2:2">
      <c r="B146" s="134"/>
    </row>
    <row r="147" spans="2:2">
      <c r="B147" s="134"/>
    </row>
    <row r="148" spans="2:2">
      <c r="B148" s="134"/>
    </row>
    <row r="149" spans="2:2">
      <c r="B149" s="134"/>
    </row>
    <row r="150" spans="2:2">
      <c r="B150" s="134"/>
    </row>
    <row r="151" spans="2:2">
      <c r="B151" s="134"/>
    </row>
    <row r="152" spans="2:2">
      <c r="B152" s="134"/>
    </row>
    <row r="153" spans="2:2">
      <c r="B153" s="134"/>
    </row>
    <row r="154" spans="2:2">
      <c r="B154" s="134"/>
    </row>
    <row r="155" spans="2:2">
      <c r="B155" s="134"/>
    </row>
    <row r="156" spans="2:2">
      <c r="B156" s="134"/>
    </row>
    <row r="157" spans="2:2">
      <c r="B157" s="134"/>
    </row>
    <row r="158" spans="2:2">
      <c r="B158" s="134"/>
    </row>
    <row r="159" spans="2:2">
      <c r="B159" s="134"/>
    </row>
    <row r="160" spans="2:2">
      <c r="B160" s="134"/>
    </row>
    <row r="161" spans="2:2">
      <c r="B161" s="134"/>
    </row>
    <row r="162" spans="2:2">
      <c r="B162" s="134"/>
    </row>
    <row r="163" spans="2:2">
      <c r="B163" s="134"/>
    </row>
    <row r="164" spans="2:2">
      <c r="B164" s="134"/>
    </row>
    <row r="165" spans="2:2">
      <c r="B165" s="134"/>
    </row>
    <row r="166" spans="2:2">
      <c r="B166" s="134"/>
    </row>
    <row r="167" spans="2:2">
      <c r="B167" s="134"/>
    </row>
    <row r="168" spans="2:2">
      <c r="B168" s="134"/>
    </row>
    <row r="169" spans="2:2">
      <c r="B169" s="134"/>
    </row>
    <row r="170" spans="2:2">
      <c r="B170" s="134"/>
    </row>
    <row r="171" spans="2:2">
      <c r="B171" s="134"/>
    </row>
    <row r="172" spans="2:2">
      <c r="B172" s="134"/>
    </row>
    <row r="173" spans="2:2">
      <c r="B173" s="134"/>
    </row>
    <row r="174" spans="2:2">
      <c r="B174" s="134"/>
    </row>
    <row r="175" spans="2:2">
      <c r="B175" s="134"/>
    </row>
    <row r="176" spans="2:2">
      <c r="B176" s="134"/>
    </row>
    <row r="177" spans="2:2">
      <c r="B177" s="134"/>
    </row>
    <row r="178" spans="2:2">
      <c r="B178" s="134"/>
    </row>
    <row r="179" spans="2:2">
      <c r="B179" s="134"/>
    </row>
    <row r="180" spans="2:2">
      <c r="B180" s="134"/>
    </row>
    <row r="181" spans="2:2">
      <c r="B181" s="134"/>
    </row>
    <row r="182" spans="2:2">
      <c r="B182" s="134"/>
    </row>
    <row r="183" spans="2:2">
      <c r="B183" s="134"/>
    </row>
    <row r="184" spans="2:2">
      <c r="B184" s="134"/>
    </row>
    <row r="185" spans="2:2">
      <c r="B185" s="134"/>
    </row>
    <row r="186" spans="2:2">
      <c r="B186" s="134"/>
    </row>
    <row r="187" spans="2:2">
      <c r="B187" s="134"/>
    </row>
    <row r="188" spans="2:2">
      <c r="B188" s="134"/>
    </row>
    <row r="189" spans="2:2">
      <c r="B189" s="134"/>
    </row>
    <row r="190" spans="2:2">
      <c r="B190" s="134"/>
    </row>
    <row r="191" spans="2:2">
      <c r="B191" s="134"/>
    </row>
    <row r="192" spans="2:2">
      <c r="B192" s="134"/>
    </row>
    <row r="193" spans="2:2">
      <c r="B193" s="134"/>
    </row>
    <row r="194" spans="2:2">
      <c r="B194" s="134"/>
    </row>
    <row r="195" spans="2:2">
      <c r="B195" s="134"/>
    </row>
    <row r="196" spans="2:2">
      <c r="B196" s="134"/>
    </row>
    <row r="197" spans="2:2">
      <c r="B197" s="134"/>
    </row>
    <row r="198" spans="2:2">
      <c r="B198" s="134"/>
    </row>
    <row r="199" spans="2:2">
      <c r="B199" s="134"/>
    </row>
    <row r="200" spans="2:2">
      <c r="B200" s="134"/>
    </row>
    <row r="201" spans="2:2">
      <c r="B201" s="134"/>
    </row>
    <row r="202" spans="2:2">
      <c r="B202" s="134"/>
    </row>
  </sheetData>
  <mergeCells count="9">
    <mergeCell ref="B142:C142"/>
    <mergeCell ref="B143:C143"/>
    <mergeCell ref="D1:O1"/>
    <mergeCell ref="A2:A5"/>
    <mergeCell ref="P2:P4"/>
    <mergeCell ref="D2:O3"/>
    <mergeCell ref="C2:C4"/>
    <mergeCell ref="B2:B4"/>
    <mergeCell ref="B141:C141"/>
  </mergeCells>
  <pageMargins left="0.75" right="0.75" top="1" bottom="1" header="0" footer="0"/>
  <pageSetup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00"/>
  </sheetPr>
  <dimension ref="A1:AC202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X4" sqref="X4"/>
    </sheetView>
  </sheetViews>
  <sheetFormatPr baseColWidth="10" defaultRowHeight="12.75"/>
  <cols>
    <col min="1" max="1" width="10.7109375" style="343" customWidth="1"/>
    <col min="2" max="2" width="20.140625" style="133" customWidth="1"/>
    <col min="3" max="15" width="11.42578125" style="141"/>
    <col min="16" max="16" width="11.5703125" style="141" customWidth="1"/>
    <col min="17" max="23" width="11.42578125" style="141" hidden="1" customWidth="1"/>
    <col min="24" max="16384" width="11.42578125" style="141"/>
  </cols>
  <sheetData>
    <row r="1" spans="1:29" ht="90.75" customHeight="1">
      <c r="A1" s="546"/>
      <c r="B1" s="547"/>
      <c r="C1" s="904" t="s">
        <v>1005</v>
      </c>
      <c r="D1" s="904"/>
      <c r="E1" s="904"/>
      <c r="F1" s="904"/>
      <c r="G1" s="904"/>
      <c r="H1" s="904"/>
      <c r="I1" s="904"/>
      <c r="J1" s="904"/>
      <c r="K1" s="904"/>
      <c r="L1" s="904"/>
      <c r="M1" s="904"/>
      <c r="N1" s="904"/>
      <c r="O1" s="904"/>
      <c r="P1" s="616" t="str">
        <f>UPPER((TEXT('1.COBERTURA  DANE'!C2,"mmmm yy")))</f>
        <v>JUNIO 18</v>
      </c>
      <c r="X1" s="185"/>
    </row>
    <row r="2" spans="1:29">
      <c r="A2" s="905"/>
      <c r="B2" s="917" t="s">
        <v>459</v>
      </c>
      <c r="C2" s="915" t="s">
        <v>192</v>
      </c>
      <c r="D2" s="909" t="s">
        <v>466</v>
      </c>
      <c r="E2" s="910"/>
      <c r="F2" s="910"/>
      <c r="G2" s="910"/>
      <c r="H2" s="910"/>
      <c r="I2" s="910"/>
      <c r="J2" s="910"/>
      <c r="K2" s="910"/>
      <c r="L2" s="910"/>
      <c r="M2" s="910"/>
      <c r="N2" s="910"/>
      <c r="O2" s="911"/>
      <c r="P2" s="906" t="s">
        <v>458</v>
      </c>
    </row>
    <row r="3" spans="1:29" ht="12.75" customHeight="1">
      <c r="A3" s="905"/>
      <c r="B3" s="917"/>
      <c r="C3" s="916"/>
      <c r="D3" s="912"/>
      <c r="E3" s="913"/>
      <c r="F3" s="913"/>
      <c r="G3" s="913"/>
      <c r="H3" s="913"/>
      <c r="I3" s="913"/>
      <c r="J3" s="913"/>
      <c r="K3" s="913"/>
      <c r="L3" s="913"/>
      <c r="M3" s="913"/>
      <c r="N3" s="913"/>
      <c r="O3" s="914"/>
      <c r="P3" s="907"/>
    </row>
    <row r="4" spans="1:29" ht="18.75" customHeight="1">
      <c r="A4" s="905"/>
      <c r="B4" s="917"/>
      <c r="C4" s="916"/>
      <c r="D4" s="193" t="s">
        <v>465</v>
      </c>
      <c r="E4" s="193" t="s">
        <v>209</v>
      </c>
      <c r="F4" s="193" t="s">
        <v>464</v>
      </c>
      <c r="G4" s="193" t="s">
        <v>209</v>
      </c>
      <c r="H4" s="193" t="s">
        <v>463</v>
      </c>
      <c r="I4" s="193" t="s">
        <v>209</v>
      </c>
      <c r="J4" s="193" t="s">
        <v>462</v>
      </c>
      <c r="K4" s="193" t="s">
        <v>209</v>
      </c>
      <c r="L4" s="193" t="s">
        <v>461</v>
      </c>
      <c r="M4" s="193" t="s">
        <v>209</v>
      </c>
      <c r="N4" s="193" t="s">
        <v>460</v>
      </c>
      <c r="O4" s="193" t="s">
        <v>209</v>
      </c>
      <c r="P4" s="908"/>
    </row>
    <row r="5" spans="1:29" ht="20.25" customHeight="1">
      <c r="A5" s="905"/>
      <c r="B5" s="154" t="s">
        <v>457</v>
      </c>
      <c r="C5" s="155">
        <f>SUM(C6+C13+C20+C32+C43+C63+C81+C105+C129)</f>
        <v>3726523</v>
      </c>
      <c r="D5" s="155">
        <f t="shared" ref="D5:N5" si="0">SUM(D6+D13+D20+D32+D43+D63+D81+D105+D129)</f>
        <v>34525</v>
      </c>
      <c r="E5" s="170">
        <f>(D5/P5)*100</f>
        <v>0.92646684322087913</v>
      </c>
      <c r="F5" s="155">
        <f t="shared" si="0"/>
        <v>158073</v>
      </c>
      <c r="G5" s="168">
        <f>(F5/P5)*100</f>
        <v>4.2418361566532665</v>
      </c>
      <c r="H5" s="155">
        <f t="shared" si="0"/>
        <v>456230</v>
      </c>
      <c r="I5" s="170">
        <f>(H5/P5)*100</f>
        <v>12.24277966350939</v>
      </c>
      <c r="J5" s="155">
        <f t="shared" si="0"/>
        <v>1835466</v>
      </c>
      <c r="K5" s="169">
        <f>(J5/P5)*100</f>
        <v>49.254117041542479</v>
      </c>
      <c r="L5" s="155">
        <f t="shared" si="0"/>
        <v>709234</v>
      </c>
      <c r="M5" s="169">
        <f>(L5/P5)*100</f>
        <v>19.032057497028731</v>
      </c>
      <c r="N5" s="155">
        <f t="shared" si="0"/>
        <v>532995</v>
      </c>
      <c r="O5" s="182">
        <f>(N5/P5)*100</f>
        <v>14.302742798045257</v>
      </c>
      <c r="P5" s="184">
        <f>+P6+P13+P20+P32+P43+P63+P81+P105+P129</f>
        <v>3726523</v>
      </c>
      <c r="R5" s="165">
        <v>0</v>
      </c>
      <c r="S5" s="165">
        <v>1</v>
      </c>
      <c r="T5" s="166" t="s">
        <v>266</v>
      </c>
      <c r="U5" s="166" t="s">
        <v>473</v>
      </c>
      <c r="V5" s="166" t="s">
        <v>474</v>
      </c>
      <c r="W5" s="166" t="s">
        <v>475</v>
      </c>
    </row>
    <row r="6" spans="1:29" ht="24.75" customHeight="1" thickBot="1">
      <c r="A6" s="34">
        <v>1</v>
      </c>
      <c r="B6" s="147" t="s">
        <v>121</v>
      </c>
      <c r="C6" s="148">
        <f>SUM(C7:C12)</f>
        <v>26207</v>
      </c>
      <c r="D6" s="148">
        <f>SUM(D7:D12)</f>
        <v>252</v>
      </c>
      <c r="E6" s="171">
        <f t="shared" ref="E6:E69" si="1">(D6/P6)*100</f>
        <v>0.96157515167703289</v>
      </c>
      <c r="F6" s="148">
        <f t="shared" ref="F6:N6" si="2">SUM(F7:F12)</f>
        <v>1224</v>
      </c>
      <c r="G6" s="171">
        <f t="shared" ref="G6:G69" si="3">(F6/P6)*100</f>
        <v>4.6705078795741599</v>
      </c>
      <c r="H6" s="148">
        <f t="shared" si="2"/>
        <v>3990</v>
      </c>
      <c r="I6" s="171">
        <f t="shared" ref="I6:I69" si="4">(H6/P6)*100</f>
        <v>15.22493990155302</v>
      </c>
      <c r="J6" s="148">
        <f t="shared" si="2"/>
        <v>13516</v>
      </c>
      <c r="K6" s="171">
        <f t="shared" ref="K6:K69" si="5">(J6/P6)*100</f>
        <v>51.574006944709424</v>
      </c>
      <c r="L6" s="148">
        <f t="shared" si="2"/>
        <v>4878</v>
      </c>
      <c r="M6" s="171">
        <f t="shared" ref="M6:M69" si="6">(L6/P6)*100</f>
        <v>18.613347578891137</v>
      </c>
      <c r="N6" s="148">
        <f t="shared" si="2"/>
        <v>2347</v>
      </c>
      <c r="O6" s="171">
        <f t="shared" ref="O6:O69" si="7">(N6/P6)*100</f>
        <v>8.9556225435952221</v>
      </c>
      <c r="P6" s="183">
        <f>SUM(P7:P12)</f>
        <v>26207</v>
      </c>
      <c r="Q6" s="152" t="s">
        <v>467</v>
      </c>
      <c r="R6" s="153" t="s">
        <v>465</v>
      </c>
      <c r="S6" s="153" t="s">
        <v>464</v>
      </c>
      <c r="T6" s="153" t="s">
        <v>463</v>
      </c>
      <c r="U6" s="153" t="s">
        <v>462</v>
      </c>
      <c r="V6" s="153" t="s">
        <v>461</v>
      </c>
      <c r="W6" s="153" t="s">
        <v>460</v>
      </c>
      <c r="Y6" s="13"/>
      <c r="Z6" s="13"/>
      <c r="AA6" s="13"/>
      <c r="AB6" s="13"/>
      <c r="AC6" s="13"/>
    </row>
    <row r="7" spans="1:29">
      <c r="A7" s="1">
        <v>142</v>
      </c>
      <c r="B7" s="140" t="s">
        <v>438</v>
      </c>
      <c r="C7" s="150">
        <f t="shared" ref="C7:C12" si="8">(D7+F7+H7+J7+L7+N7)</f>
        <v>866</v>
      </c>
      <c r="D7" s="142">
        <f t="shared" ref="D7:D12" si="9">VLOOKUP(A7,$Q$7:$W$131,2,0)</f>
        <v>6</v>
      </c>
      <c r="E7" s="172">
        <f t="shared" si="1"/>
        <v>0.69284064665127021</v>
      </c>
      <c r="F7" s="142">
        <f t="shared" ref="F7:F12" si="10">VLOOKUP(A7,$Q$7:$W$131,3,0)</f>
        <v>28</v>
      </c>
      <c r="G7" s="172">
        <f t="shared" si="3"/>
        <v>3.2332563510392611</v>
      </c>
      <c r="H7" s="142">
        <f t="shared" ref="H7:H12" si="11">VLOOKUP(A7,$Q$7:$W$131,4,0)</f>
        <v>114</v>
      </c>
      <c r="I7" s="172">
        <f t="shared" si="4"/>
        <v>13.163972286374134</v>
      </c>
      <c r="J7" s="142">
        <f t="shared" ref="J7:J12" si="12">VLOOKUP(A7,$Q$7:$W$131,5,0)</f>
        <v>346</v>
      </c>
      <c r="K7" s="172">
        <f t="shared" si="5"/>
        <v>39.953810623556578</v>
      </c>
      <c r="L7" s="142">
        <f t="shared" ref="L7:L12" si="13">VLOOKUP(A7,$Q$7:$W$131,6,0)</f>
        <v>200</v>
      </c>
      <c r="M7" s="172">
        <f t="shared" si="6"/>
        <v>23.094688221709006</v>
      </c>
      <c r="N7" s="142">
        <f t="shared" ref="N7:N12" si="14">VLOOKUP(A7,$Q$7:$W$131,7,0)</f>
        <v>172</v>
      </c>
      <c r="O7" s="172">
        <f t="shared" si="7"/>
        <v>19.861431870669747</v>
      </c>
      <c r="P7" s="161">
        <f>(D7+F7+H7+J7+L7+N7)</f>
        <v>866</v>
      </c>
      <c r="Q7" s="145">
        <v>1</v>
      </c>
      <c r="R7" s="13">
        <v>16981</v>
      </c>
      <c r="S7" s="13">
        <v>78001</v>
      </c>
      <c r="T7" s="13">
        <v>215703</v>
      </c>
      <c r="U7" s="157">
        <v>942179</v>
      </c>
      <c r="V7" s="158">
        <v>371428</v>
      </c>
      <c r="W7" s="13">
        <v>302939</v>
      </c>
      <c r="Y7" s="13"/>
      <c r="Z7" s="13"/>
      <c r="AA7" s="13"/>
      <c r="AB7" s="13"/>
      <c r="AC7" s="13"/>
    </row>
    <row r="8" spans="1:29">
      <c r="A8" s="1">
        <v>425</v>
      </c>
      <c r="B8" s="140" t="s">
        <v>437</v>
      </c>
      <c r="C8" s="150">
        <f t="shared" si="8"/>
        <v>1663</v>
      </c>
      <c r="D8" s="142">
        <f t="shared" si="9"/>
        <v>19</v>
      </c>
      <c r="E8" s="172">
        <f t="shared" si="1"/>
        <v>1.142513529765484</v>
      </c>
      <c r="F8" s="142">
        <f t="shared" si="10"/>
        <v>71</v>
      </c>
      <c r="G8" s="172">
        <f t="shared" si="3"/>
        <v>4.2693926638604935</v>
      </c>
      <c r="H8" s="142">
        <f t="shared" si="11"/>
        <v>253</v>
      </c>
      <c r="I8" s="172">
        <f t="shared" si="4"/>
        <v>15.213469633193025</v>
      </c>
      <c r="J8" s="142">
        <f t="shared" si="12"/>
        <v>843</v>
      </c>
      <c r="K8" s="172">
        <f t="shared" si="5"/>
        <v>50.69152134696332</v>
      </c>
      <c r="L8" s="142">
        <f t="shared" si="13"/>
        <v>299</v>
      </c>
      <c r="M8" s="172">
        <f t="shared" si="6"/>
        <v>17.979555021046302</v>
      </c>
      <c r="N8" s="142">
        <f t="shared" si="14"/>
        <v>178</v>
      </c>
      <c r="O8" s="172">
        <f t="shared" si="7"/>
        <v>10.703547805171377</v>
      </c>
      <c r="P8" s="161">
        <f t="shared" ref="P8:P71" si="15">(D8+F8+H8+J8+L8+N8)</f>
        <v>1663</v>
      </c>
      <c r="Q8" s="145">
        <v>2</v>
      </c>
      <c r="R8" s="13">
        <v>14</v>
      </c>
      <c r="S8" s="13">
        <v>100</v>
      </c>
      <c r="T8" s="13">
        <v>331</v>
      </c>
      <c r="U8" s="157">
        <v>1112</v>
      </c>
      <c r="V8" s="158">
        <v>471</v>
      </c>
      <c r="W8" s="13">
        <v>425</v>
      </c>
      <c r="Y8" s="13"/>
      <c r="Z8" s="13"/>
      <c r="AA8" s="13"/>
      <c r="AB8" s="13"/>
      <c r="AC8" s="13"/>
    </row>
    <row r="9" spans="1:29">
      <c r="A9" s="1">
        <v>579</v>
      </c>
      <c r="B9" s="140" t="s">
        <v>436</v>
      </c>
      <c r="C9" s="150">
        <f t="shared" si="8"/>
        <v>16527</v>
      </c>
      <c r="D9" s="142">
        <f t="shared" si="9"/>
        <v>172</v>
      </c>
      <c r="E9" s="172">
        <f t="shared" si="1"/>
        <v>1.0407212440249289</v>
      </c>
      <c r="F9" s="142">
        <f t="shared" si="10"/>
        <v>811</v>
      </c>
      <c r="G9" s="172">
        <f t="shared" si="3"/>
        <v>4.907121679675682</v>
      </c>
      <c r="H9" s="142">
        <f t="shared" si="11"/>
        <v>2537</v>
      </c>
      <c r="I9" s="172">
        <f t="shared" si="4"/>
        <v>15.350638349367701</v>
      </c>
      <c r="J9" s="142">
        <f t="shared" si="12"/>
        <v>8404</v>
      </c>
      <c r="K9" s="172">
        <f t="shared" si="5"/>
        <v>50.850124039450591</v>
      </c>
      <c r="L9" s="142">
        <f t="shared" si="13"/>
        <v>3108</v>
      </c>
      <c r="M9" s="172">
        <f t="shared" si="6"/>
        <v>18.805590851334181</v>
      </c>
      <c r="N9" s="142">
        <f t="shared" si="14"/>
        <v>1495</v>
      </c>
      <c r="O9" s="172">
        <f t="shared" si="7"/>
        <v>9.0458038361469111</v>
      </c>
      <c r="P9" s="161">
        <f t="shared" si="15"/>
        <v>16527</v>
      </c>
      <c r="Q9" s="145">
        <v>4</v>
      </c>
      <c r="R9" s="13">
        <v>1</v>
      </c>
      <c r="S9" s="13">
        <v>22</v>
      </c>
      <c r="T9" s="13">
        <v>38</v>
      </c>
      <c r="U9" s="157">
        <v>144</v>
      </c>
      <c r="V9" s="158">
        <v>69</v>
      </c>
      <c r="W9" s="13">
        <v>69</v>
      </c>
      <c r="Y9" s="13"/>
      <c r="Z9" s="13"/>
      <c r="AA9" s="13"/>
      <c r="AB9" s="13"/>
      <c r="AC9" s="13"/>
    </row>
    <row r="10" spans="1:29">
      <c r="A10" s="1">
        <v>585</v>
      </c>
      <c r="B10" s="140" t="s">
        <v>435</v>
      </c>
      <c r="C10" s="150">
        <f t="shared" si="8"/>
        <v>3183</v>
      </c>
      <c r="D10" s="142">
        <f t="shared" si="9"/>
        <v>17</v>
      </c>
      <c r="E10" s="172">
        <f t="shared" si="1"/>
        <v>0.53408733898837579</v>
      </c>
      <c r="F10" s="142">
        <f t="shared" si="10"/>
        <v>105</v>
      </c>
      <c r="G10" s="172">
        <f t="shared" si="3"/>
        <v>3.2987747408105559</v>
      </c>
      <c r="H10" s="142">
        <f t="shared" si="11"/>
        <v>540</v>
      </c>
      <c r="I10" s="172">
        <f t="shared" si="4"/>
        <v>16.96512723845429</v>
      </c>
      <c r="J10" s="142">
        <f t="shared" si="12"/>
        <v>1510</v>
      </c>
      <c r="K10" s="172">
        <f t="shared" si="5"/>
        <v>47.43952246308514</v>
      </c>
      <c r="L10" s="142">
        <f t="shared" si="13"/>
        <v>677</v>
      </c>
      <c r="M10" s="172">
        <f t="shared" si="6"/>
        <v>21.269242852654731</v>
      </c>
      <c r="N10" s="142">
        <f t="shared" si="14"/>
        <v>334</v>
      </c>
      <c r="O10" s="172">
        <f t="shared" si="7"/>
        <v>10.493245366006912</v>
      </c>
      <c r="P10" s="161">
        <f t="shared" si="15"/>
        <v>3183</v>
      </c>
      <c r="Q10" s="145">
        <v>21</v>
      </c>
      <c r="R10" s="13">
        <v>6</v>
      </c>
      <c r="S10" s="13">
        <v>22</v>
      </c>
      <c r="T10" s="13">
        <v>81</v>
      </c>
      <c r="U10" s="157">
        <v>254</v>
      </c>
      <c r="V10" s="158">
        <v>98</v>
      </c>
      <c r="W10" s="13">
        <v>73</v>
      </c>
      <c r="Y10" s="13"/>
      <c r="Z10" s="13"/>
      <c r="AA10" s="13"/>
      <c r="AB10" s="13"/>
      <c r="AC10" s="13"/>
    </row>
    <row r="11" spans="1:29">
      <c r="A11" s="1">
        <v>591</v>
      </c>
      <c r="B11" s="140" t="s">
        <v>434</v>
      </c>
      <c r="C11" s="150">
        <f t="shared" si="8"/>
        <v>3230</v>
      </c>
      <c r="D11" s="142">
        <f t="shared" si="9"/>
        <v>37</v>
      </c>
      <c r="E11" s="172">
        <f t="shared" si="1"/>
        <v>1.1455108359133126</v>
      </c>
      <c r="F11" s="142">
        <f t="shared" si="10"/>
        <v>194</v>
      </c>
      <c r="G11" s="172">
        <f t="shared" si="3"/>
        <v>6.0061919504643964</v>
      </c>
      <c r="H11" s="142">
        <f t="shared" si="11"/>
        <v>489</v>
      </c>
      <c r="I11" s="172">
        <f t="shared" si="4"/>
        <v>15.139318885448915</v>
      </c>
      <c r="J11" s="142">
        <f t="shared" si="12"/>
        <v>1910</v>
      </c>
      <c r="K11" s="172">
        <f t="shared" si="5"/>
        <v>59.133126934984524</v>
      </c>
      <c r="L11" s="142">
        <f t="shared" si="13"/>
        <v>456</v>
      </c>
      <c r="M11" s="172">
        <f t="shared" si="6"/>
        <v>14.117647058823529</v>
      </c>
      <c r="N11" s="142">
        <f t="shared" si="14"/>
        <v>144</v>
      </c>
      <c r="O11" s="172">
        <f t="shared" si="7"/>
        <v>4.458204334365325</v>
      </c>
      <c r="P11" s="161">
        <f t="shared" si="15"/>
        <v>3230</v>
      </c>
      <c r="Q11" s="145">
        <v>30</v>
      </c>
      <c r="R11" s="13">
        <v>131</v>
      </c>
      <c r="S11" s="13">
        <v>578</v>
      </c>
      <c r="T11" s="13">
        <v>1961</v>
      </c>
      <c r="U11" s="157">
        <v>6912</v>
      </c>
      <c r="V11" s="158">
        <v>2659</v>
      </c>
      <c r="W11" s="13">
        <v>1490</v>
      </c>
      <c r="Y11" s="13"/>
      <c r="Z11" s="13"/>
      <c r="AA11" s="13"/>
      <c r="AB11" s="13"/>
      <c r="AC11" s="13"/>
    </row>
    <row r="12" spans="1:29" ht="13.5" thickBot="1">
      <c r="A12" s="1">
        <v>893</v>
      </c>
      <c r="B12" s="140" t="s">
        <v>433</v>
      </c>
      <c r="C12" s="150">
        <f t="shared" si="8"/>
        <v>738</v>
      </c>
      <c r="D12" s="142">
        <f t="shared" si="9"/>
        <v>1</v>
      </c>
      <c r="E12" s="172">
        <f t="shared" si="1"/>
        <v>0.13550135501355012</v>
      </c>
      <c r="F12" s="142">
        <f t="shared" si="10"/>
        <v>15</v>
      </c>
      <c r="G12" s="172">
        <f t="shared" si="3"/>
        <v>2.0325203252032518</v>
      </c>
      <c r="H12" s="142">
        <f t="shared" si="11"/>
        <v>57</v>
      </c>
      <c r="I12" s="172">
        <f t="shared" si="4"/>
        <v>7.7235772357723578</v>
      </c>
      <c r="J12" s="142">
        <f t="shared" si="12"/>
        <v>503</v>
      </c>
      <c r="K12" s="172">
        <f t="shared" si="5"/>
        <v>68.157181571815713</v>
      </c>
      <c r="L12" s="142">
        <f t="shared" si="13"/>
        <v>138</v>
      </c>
      <c r="M12" s="172">
        <f t="shared" si="6"/>
        <v>18.699186991869919</v>
      </c>
      <c r="N12" s="142">
        <f t="shared" si="14"/>
        <v>24</v>
      </c>
      <c r="O12" s="172">
        <f t="shared" si="7"/>
        <v>3.2520325203252036</v>
      </c>
      <c r="P12" s="161">
        <f t="shared" si="15"/>
        <v>738</v>
      </c>
      <c r="Q12" s="145">
        <v>31</v>
      </c>
      <c r="R12" s="13">
        <v>32</v>
      </c>
      <c r="S12" s="13">
        <v>161</v>
      </c>
      <c r="T12" s="13">
        <v>647</v>
      </c>
      <c r="U12" s="157">
        <v>2441</v>
      </c>
      <c r="V12" s="158">
        <v>778</v>
      </c>
      <c r="W12" s="13">
        <v>422</v>
      </c>
      <c r="Y12" s="13"/>
      <c r="Z12" s="13"/>
      <c r="AA12" s="13"/>
      <c r="AB12" s="13"/>
      <c r="AC12" s="13"/>
    </row>
    <row r="13" spans="1:29" ht="13.5" thickBot="1">
      <c r="A13" s="34">
        <v>2</v>
      </c>
      <c r="B13" s="147" t="s">
        <v>119</v>
      </c>
      <c r="C13" s="151">
        <f>SUM(C14:C19)</f>
        <v>41966</v>
      </c>
      <c r="D13" s="149">
        <f>SUM(D14:D19)</f>
        <v>512</v>
      </c>
      <c r="E13" s="173">
        <f t="shared" si="1"/>
        <v>1.2200352666444263</v>
      </c>
      <c r="F13" s="149">
        <f t="shared" ref="F13:N13" si="16">SUM(F14:F19)</f>
        <v>2512</v>
      </c>
      <c r="G13" s="173">
        <f t="shared" si="3"/>
        <v>5.9857980269742175</v>
      </c>
      <c r="H13" s="149">
        <f t="shared" si="16"/>
        <v>7345</v>
      </c>
      <c r="I13" s="173">
        <f t="shared" si="4"/>
        <v>17.502263737311157</v>
      </c>
      <c r="J13" s="149">
        <f t="shared" si="16"/>
        <v>22861</v>
      </c>
      <c r="K13" s="173">
        <f t="shared" si="5"/>
        <v>54.475051231949678</v>
      </c>
      <c r="L13" s="149">
        <f t="shared" si="16"/>
        <v>6152</v>
      </c>
      <c r="M13" s="173">
        <f t="shared" si="6"/>
        <v>14.659486250774437</v>
      </c>
      <c r="N13" s="149">
        <f t="shared" si="16"/>
        <v>2584</v>
      </c>
      <c r="O13" s="174">
        <f t="shared" si="7"/>
        <v>6.15736548634609</v>
      </c>
      <c r="P13" s="159">
        <f>SUM(P14:P19)</f>
        <v>41966</v>
      </c>
      <c r="Q13" s="145">
        <v>34</v>
      </c>
      <c r="R13" s="13">
        <v>75</v>
      </c>
      <c r="S13" s="13">
        <v>328</v>
      </c>
      <c r="T13" s="13">
        <v>1086</v>
      </c>
      <c r="U13" s="157">
        <v>3814</v>
      </c>
      <c r="V13" s="158">
        <v>1719</v>
      </c>
      <c r="W13" s="13">
        <v>1277</v>
      </c>
      <c r="Y13" s="13"/>
      <c r="Z13" s="13"/>
      <c r="AA13" s="13"/>
      <c r="AB13" s="13"/>
      <c r="AC13" s="13"/>
    </row>
    <row r="14" spans="1:29">
      <c r="A14" s="1">
        <v>120</v>
      </c>
      <c r="B14" s="140" t="s">
        <v>444</v>
      </c>
      <c r="C14" s="150">
        <f t="shared" ref="C14:C19" si="17">(D14+F14+H14+J14+L14+N14)</f>
        <v>1103</v>
      </c>
      <c r="D14" s="142">
        <f t="shared" ref="D14:D19" si="18">VLOOKUP(A14,$Q$7:$W$131,2,0)</f>
        <v>9</v>
      </c>
      <c r="E14" s="172">
        <f t="shared" si="1"/>
        <v>0.81595648232094287</v>
      </c>
      <c r="F14" s="142">
        <f t="shared" ref="F14:F19" si="19">VLOOKUP(A14,$Q$7:$W$131,3,0)</f>
        <v>57</v>
      </c>
      <c r="G14" s="172">
        <f t="shared" si="3"/>
        <v>5.1677243880326387</v>
      </c>
      <c r="H14" s="142">
        <f t="shared" ref="H14:H19" si="20">VLOOKUP(A14,$Q$7:$W$131,4,0)</f>
        <v>134</v>
      </c>
      <c r="I14" s="172">
        <f t="shared" si="4"/>
        <v>12.14868540344515</v>
      </c>
      <c r="J14" s="142">
        <f t="shared" ref="J14:J19" si="21">VLOOKUP(A14,$Q$7:$W$131,5,0)</f>
        <v>688</v>
      </c>
      <c r="K14" s="172">
        <f t="shared" si="5"/>
        <v>62.37533998186764</v>
      </c>
      <c r="L14" s="142">
        <f t="shared" ref="L14:L19" si="22">VLOOKUP(A14,$Q$7:$W$131,6,0)</f>
        <v>157</v>
      </c>
      <c r="M14" s="172">
        <f t="shared" si="6"/>
        <v>14.233907524932004</v>
      </c>
      <c r="N14" s="142">
        <f t="shared" ref="N14:N19" si="23">VLOOKUP(A14,$Q$7:$W$131,7,0)</f>
        <v>58</v>
      </c>
      <c r="O14" s="172">
        <f t="shared" si="7"/>
        <v>5.2583862194016318</v>
      </c>
      <c r="P14" s="161">
        <f t="shared" si="15"/>
        <v>1103</v>
      </c>
      <c r="Q14" s="145">
        <v>36</v>
      </c>
      <c r="R14" s="13">
        <v>9</v>
      </c>
      <c r="S14" s="13">
        <v>71</v>
      </c>
      <c r="T14" s="13">
        <v>222</v>
      </c>
      <c r="U14" s="157">
        <v>758</v>
      </c>
      <c r="V14" s="158">
        <v>281</v>
      </c>
      <c r="W14" s="13">
        <v>131</v>
      </c>
      <c r="Y14" s="13"/>
      <c r="Z14" s="13"/>
      <c r="AA14" s="13"/>
      <c r="AB14" s="13"/>
      <c r="AC14" s="13"/>
    </row>
    <row r="15" spans="1:29">
      <c r="A15" s="1">
        <v>154</v>
      </c>
      <c r="B15" s="140" t="s">
        <v>443</v>
      </c>
      <c r="C15" s="150">
        <f t="shared" si="17"/>
        <v>26151</v>
      </c>
      <c r="D15" s="142">
        <f t="shared" si="18"/>
        <v>338</v>
      </c>
      <c r="E15" s="172">
        <f t="shared" si="1"/>
        <v>1.2924935948912089</v>
      </c>
      <c r="F15" s="142">
        <f t="shared" si="19"/>
        <v>1591</v>
      </c>
      <c r="G15" s="172">
        <f t="shared" si="3"/>
        <v>6.0838973653015183</v>
      </c>
      <c r="H15" s="142">
        <f t="shared" si="20"/>
        <v>4588</v>
      </c>
      <c r="I15" s="172">
        <f t="shared" si="4"/>
        <v>17.544262169706705</v>
      </c>
      <c r="J15" s="142">
        <f t="shared" si="21"/>
        <v>13837</v>
      </c>
      <c r="K15" s="172">
        <f t="shared" si="5"/>
        <v>52.911934534052229</v>
      </c>
      <c r="L15" s="142">
        <f t="shared" si="22"/>
        <v>4039</v>
      </c>
      <c r="M15" s="172">
        <f t="shared" si="6"/>
        <v>15.444916064395242</v>
      </c>
      <c r="N15" s="142">
        <f t="shared" si="23"/>
        <v>1758</v>
      </c>
      <c r="O15" s="172">
        <f t="shared" si="7"/>
        <v>6.7224962716530916</v>
      </c>
      <c r="P15" s="161">
        <f t="shared" si="15"/>
        <v>26151</v>
      </c>
      <c r="Q15" s="145">
        <v>38</v>
      </c>
      <c r="R15" s="13">
        <v>2</v>
      </c>
      <c r="S15" s="13">
        <v>41</v>
      </c>
      <c r="T15" s="13">
        <v>135</v>
      </c>
      <c r="U15" s="157">
        <v>655</v>
      </c>
      <c r="V15" s="158">
        <v>143</v>
      </c>
      <c r="W15" s="13">
        <v>95</v>
      </c>
      <c r="Y15" s="13"/>
      <c r="Z15" s="13"/>
      <c r="AA15" s="13"/>
      <c r="AB15" s="13"/>
      <c r="AC15" s="13"/>
    </row>
    <row r="16" spans="1:29">
      <c r="A16" s="1">
        <v>250</v>
      </c>
      <c r="B16" s="140" t="s">
        <v>442</v>
      </c>
      <c r="C16" s="150">
        <f t="shared" si="17"/>
        <v>8852</v>
      </c>
      <c r="D16" s="142">
        <f t="shared" si="18"/>
        <v>114</v>
      </c>
      <c r="E16" s="172">
        <f t="shared" si="1"/>
        <v>1.2878445549028468</v>
      </c>
      <c r="F16" s="142">
        <f t="shared" si="19"/>
        <v>610</v>
      </c>
      <c r="G16" s="172">
        <f t="shared" si="3"/>
        <v>6.8910980569362863</v>
      </c>
      <c r="H16" s="142">
        <f t="shared" si="20"/>
        <v>1825</v>
      </c>
      <c r="I16" s="172">
        <f t="shared" si="4"/>
        <v>20.616809760506101</v>
      </c>
      <c r="J16" s="142">
        <f t="shared" si="21"/>
        <v>4669</v>
      </c>
      <c r="K16" s="172">
        <f t="shared" si="5"/>
        <v>52.745142340713954</v>
      </c>
      <c r="L16" s="142">
        <f t="shared" si="22"/>
        <v>1149</v>
      </c>
      <c r="M16" s="172">
        <f t="shared" si="6"/>
        <v>12.98011748757343</v>
      </c>
      <c r="N16" s="142">
        <f t="shared" si="23"/>
        <v>485</v>
      </c>
      <c r="O16" s="172">
        <f t="shared" si="7"/>
        <v>5.478987799367375</v>
      </c>
      <c r="P16" s="161">
        <f t="shared" si="15"/>
        <v>8852</v>
      </c>
      <c r="Q16" s="145">
        <v>40</v>
      </c>
      <c r="R16" s="13">
        <v>10</v>
      </c>
      <c r="S16" s="13">
        <v>62</v>
      </c>
      <c r="T16" s="13">
        <v>210</v>
      </c>
      <c r="U16" s="157">
        <v>1009</v>
      </c>
      <c r="V16" s="158">
        <v>276</v>
      </c>
      <c r="W16" s="13">
        <v>84</v>
      </c>
      <c r="Y16" s="13"/>
      <c r="Z16" s="13"/>
      <c r="AA16" s="13"/>
      <c r="AB16" s="13"/>
      <c r="AC16" s="13"/>
    </row>
    <row r="17" spans="1:29">
      <c r="A17" s="1">
        <v>495</v>
      </c>
      <c r="B17" s="140" t="s">
        <v>441</v>
      </c>
      <c r="C17" s="150">
        <f t="shared" si="17"/>
        <v>1219</v>
      </c>
      <c r="D17" s="142">
        <f t="shared" si="18"/>
        <v>9</v>
      </c>
      <c r="E17" s="172">
        <f t="shared" si="1"/>
        <v>0.73831009023789984</v>
      </c>
      <c r="F17" s="142">
        <f t="shared" si="19"/>
        <v>60</v>
      </c>
      <c r="G17" s="172">
        <f t="shared" si="3"/>
        <v>4.9220672682526656</v>
      </c>
      <c r="H17" s="142">
        <f t="shared" si="20"/>
        <v>173</v>
      </c>
      <c r="I17" s="172">
        <f t="shared" si="4"/>
        <v>14.191960623461854</v>
      </c>
      <c r="J17" s="142">
        <f t="shared" si="21"/>
        <v>748</v>
      </c>
      <c r="K17" s="172">
        <f t="shared" si="5"/>
        <v>61.361771944216571</v>
      </c>
      <c r="L17" s="142">
        <f t="shared" si="22"/>
        <v>172</v>
      </c>
      <c r="M17" s="172">
        <f t="shared" si="6"/>
        <v>14.109926168990977</v>
      </c>
      <c r="N17" s="142">
        <f t="shared" si="23"/>
        <v>57</v>
      </c>
      <c r="O17" s="172">
        <f t="shared" si="7"/>
        <v>4.6759639048400334</v>
      </c>
      <c r="P17" s="161">
        <f t="shared" si="15"/>
        <v>1219</v>
      </c>
      <c r="Q17" s="145">
        <v>42</v>
      </c>
      <c r="R17" s="13">
        <v>90</v>
      </c>
      <c r="S17" s="13">
        <v>388</v>
      </c>
      <c r="T17" s="13">
        <v>1188</v>
      </c>
      <c r="U17" s="157">
        <v>4526</v>
      </c>
      <c r="V17" s="158">
        <v>1594</v>
      </c>
      <c r="W17" s="13">
        <v>998</v>
      </c>
      <c r="Y17" s="13"/>
      <c r="Z17" s="13"/>
      <c r="AA17" s="13"/>
      <c r="AB17" s="13"/>
      <c r="AC17" s="13"/>
    </row>
    <row r="18" spans="1:29">
      <c r="A18" s="1">
        <v>790</v>
      </c>
      <c r="B18" s="140" t="s">
        <v>440</v>
      </c>
      <c r="C18" s="150">
        <f t="shared" si="17"/>
        <v>2612</v>
      </c>
      <c r="D18" s="142">
        <f t="shared" si="18"/>
        <v>17</v>
      </c>
      <c r="E18" s="172">
        <f t="shared" si="1"/>
        <v>0.65084226646248089</v>
      </c>
      <c r="F18" s="142">
        <f t="shared" si="19"/>
        <v>112</v>
      </c>
      <c r="G18" s="172">
        <f t="shared" si="3"/>
        <v>4.2879019908116387</v>
      </c>
      <c r="H18" s="142">
        <f t="shared" si="20"/>
        <v>357</v>
      </c>
      <c r="I18" s="172">
        <f t="shared" si="4"/>
        <v>13.667687595712097</v>
      </c>
      <c r="J18" s="142">
        <f t="shared" si="21"/>
        <v>1658</v>
      </c>
      <c r="K18" s="172">
        <f t="shared" si="5"/>
        <v>63.476263399693721</v>
      </c>
      <c r="L18" s="142">
        <f t="shared" si="22"/>
        <v>352</v>
      </c>
      <c r="M18" s="172">
        <f t="shared" si="6"/>
        <v>13.476263399693721</v>
      </c>
      <c r="N18" s="142">
        <f t="shared" si="23"/>
        <v>116</v>
      </c>
      <c r="O18" s="172">
        <f t="shared" si="7"/>
        <v>4.4410413476263404</v>
      </c>
      <c r="P18" s="161">
        <f t="shared" si="15"/>
        <v>2612</v>
      </c>
      <c r="Q18" s="145">
        <v>44</v>
      </c>
      <c r="R18" s="13">
        <v>12</v>
      </c>
      <c r="S18" s="13">
        <v>81</v>
      </c>
      <c r="T18" s="13">
        <v>234</v>
      </c>
      <c r="U18" s="157">
        <v>671</v>
      </c>
      <c r="V18" s="158">
        <v>190</v>
      </c>
      <c r="W18" s="13">
        <v>64</v>
      </c>
      <c r="Y18" s="13"/>
      <c r="Z18" s="13"/>
      <c r="AA18" s="13"/>
      <c r="AB18" s="13"/>
      <c r="AC18" s="13"/>
    </row>
    <row r="19" spans="1:29" ht="13.5" thickBot="1">
      <c r="A19" s="1">
        <v>895</v>
      </c>
      <c r="B19" s="140" t="s">
        <v>439</v>
      </c>
      <c r="C19" s="150">
        <f t="shared" si="17"/>
        <v>2029</v>
      </c>
      <c r="D19" s="142">
        <f t="shared" si="18"/>
        <v>25</v>
      </c>
      <c r="E19" s="172">
        <f t="shared" si="1"/>
        <v>1.2321340561853129</v>
      </c>
      <c r="F19" s="142">
        <f t="shared" si="19"/>
        <v>82</v>
      </c>
      <c r="G19" s="172">
        <f t="shared" si="3"/>
        <v>4.0413997042878265</v>
      </c>
      <c r="H19" s="142">
        <f t="shared" si="20"/>
        <v>268</v>
      </c>
      <c r="I19" s="172">
        <f t="shared" si="4"/>
        <v>13.208477082306555</v>
      </c>
      <c r="J19" s="142">
        <f t="shared" si="21"/>
        <v>1261</v>
      </c>
      <c r="K19" s="172">
        <f t="shared" si="5"/>
        <v>62.148841793987188</v>
      </c>
      <c r="L19" s="142">
        <f t="shared" si="22"/>
        <v>283</v>
      </c>
      <c r="M19" s="172">
        <f t="shared" si="6"/>
        <v>13.947757516017742</v>
      </c>
      <c r="N19" s="142">
        <f t="shared" si="23"/>
        <v>110</v>
      </c>
      <c r="O19" s="172">
        <f t="shared" si="7"/>
        <v>5.4213898472153774</v>
      </c>
      <c r="P19" s="161">
        <f t="shared" si="15"/>
        <v>2029</v>
      </c>
      <c r="Q19" s="145">
        <v>45</v>
      </c>
      <c r="R19" s="13">
        <v>1197</v>
      </c>
      <c r="S19" s="13">
        <v>5140</v>
      </c>
      <c r="T19" s="13">
        <v>16034</v>
      </c>
      <c r="U19" s="157">
        <v>44947</v>
      </c>
      <c r="V19" s="158">
        <v>13592</v>
      </c>
      <c r="W19" s="13">
        <v>4975</v>
      </c>
      <c r="Y19" s="13"/>
      <c r="Z19" s="13"/>
      <c r="AA19" s="13"/>
      <c r="AB19" s="13"/>
      <c r="AC19" s="13"/>
    </row>
    <row r="20" spans="1:29" ht="13.5" thickBot="1">
      <c r="A20" s="34">
        <v>3</v>
      </c>
      <c r="B20" s="147" t="s">
        <v>340</v>
      </c>
      <c r="C20" s="151">
        <f>SUM(C21:C31)</f>
        <v>190549</v>
      </c>
      <c r="D20" s="149">
        <f>SUM(D21:D31)</f>
        <v>2724</v>
      </c>
      <c r="E20" s="173">
        <f t="shared" si="1"/>
        <v>1.4295535531543069</v>
      </c>
      <c r="F20" s="149">
        <f t="shared" ref="F20:N20" si="24">SUM(F21:F31)</f>
        <v>11517</v>
      </c>
      <c r="G20" s="173">
        <f t="shared" si="3"/>
        <v>6.0441146371799377</v>
      </c>
      <c r="H20" s="149">
        <f t="shared" si="24"/>
        <v>36661</v>
      </c>
      <c r="I20" s="173">
        <f t="shared" si="4"/>
        <v>19.239670635899429</v>
      </c>
      <c r="J20" s="149">
        <f t="shared" si="24"/>
        <v>100282</v>
      </c>
      <c r="K20" s="173">
        <f t="shared" si="5"/>
        <v>52.627932972621217</v>
      </c>
      <c r="L20" s="149">
        <f t="shared" si="24"/>
        <v>28708</v>
      </c>
      <c r="M20" s="173">
        <f t="shared" si="6"/>
        <v>15.065941044035917</v>
      </c>
      <c r="N20" s="149">
        <f t="shared" si="24"/>
        <v>10657</v>
      </c>
      <c r="O20" s="174">
        <f t="shared" si="7"/>
        <v>5.5927871571091945</v>
      </c>
      <c r="P20" s="159">
        <f>SUM(P21:P31)</f>
        <v>190549</v>
      </c>
      <c r="Q20" s="145">
        <v>51</v>
      </c>
      <c r="R20" s="13">
        <v>49</v>
      </c>
      <c r="S20" s="13">
        <v>182</v>
      </c>
      <c r="T20" s="13">
        <v>622</v>
      </c>
      <c r="U20" s="157">
        <v>1955</v>
      </c>
      <c r="V20" s="158">
        <v>640</v>
      </c>
      <c r="W20" s="13">
        <v>281</v>
      </c>
      <c r="Y20" s="13"/>
      <c r="Z20" s="13"/>
      <c r="AA20" s="13"/>
      <c r="AB20" s="13"/>
      <c r="AC20" s="13"/>
    </row>
    <row r="21" spans="1:29">
      <c r="A21" s="1">
        <v>45</v>
      </c>
      <c r="B21" s="140" t="s">
        <v>339</v>
      </c>
      <c r="C21" s="150">
        <f t="shared" ref="C21:C31" si="25">(D21+F21+H21+J21+L21+N21)</f>
        <v>85885</v>
      </c>
      <c r="D21" s="142">
        <f t="shared" ref="D21:D31" si="26">VLOOKUP(A21,$Q$7:$W$131,2,0)</f>
        <v>1197</v>
      </c>
      <c r="E21" s="172">
        <f t="shared" si="1"/>
        <v>1.3937241660359785</v>
      </c>
      <c r="F21" s="142">
        <f t="shared" ref="F21:F31" si="27">VLOOKUP(A21,$Q$7:$W$131,3,0)</f>
        <v>5140</v>
      </c>
      <c r="G21" s="172">
        <f t="shared" si="3"/>
        <v>5.9847470454677767</v>
      </c>
      <c r="H21" s="142">
        <f t="shared" ref="H21:H31" si="28">VLOOKUP(A21,$Q$7:$W$131,4,0)</f>
        <v>16034</v>
      </c>
      <c r="I21" s="172">
        <f t="shared" si="4"/>
        <v>18.669150608371659</v>
      </c>
      <c r="J21" s="142">
        <f t="shared" ref="J21:J31" si="29">VLOOKUP(A21,$Q$7:$W$131,5,0)</f>
        <v>44947</v>
      </c>
      <c r="K21" s="172">
        <f t="shared" si="5"/>
        <v>52.333934912965006</v>
      </c>
      <c r="L21" s="142">
        <f t="shared" ref="L21:L31" si="30">VLOOKUP(A21,$Q$7:$W$131,6,0)</f>
        <v>13592</v>
      </c>
      <c r="M21" s="172">
        <f t="shared" si="6"/>
        <v>15.825813587937358</v>
      </c>
      <c r="N21" s="142">
        <f t="shared" ref="N21:N31" si="31">VLOOKUP(A21,$Q$7:$W$131,7,0)</f>
        <v>4975</v>
      </c>
      <c r="O21" s="172">
        <f t="shared" si="7"/>
        <v>5.7926296792222161</v>
      </c>
      <c r="P21" s="161">
        <f t="shared" si="15"/>
        <v>85885</v>
      </c>
      <c r="Q21" s="145">
        <v>55</v>
      </c>
      <c r="R21" s="13">
        <v>5</v>
      </c>
      <c r="S21" s="13">
        <v>28</v>
      </c>
      <c r="T21" s="13">
        <v>71</v>
      </c>
      <c r="U21" s="157">
        <v>266</v>
      </c>
      <c r="V21" s="158">
        <v>87</v>
      </c>
      <c r="W21" s="13">
        <v>41</v>
      </c>
      <c r="Y21" s="13"/>
      <c r="Z21" s="13"/>
      <c r="AA21" s="13"/>
      <c r="AB21" s="13"/>
      <c r="AC21" s="13"/>
    </row>
    <row r="22" spans="1:29">
      <c r="A22" s="1">
        <v>51</v>
      </c>
      <c r="B22" s="140" t="s">
        <v>338</v>
      </c>
      <c r="C22" s="150">
        <f t="shared" si="25"/>
        <v>3729</v>
      </c>
      <c r="D22" s="142">
        <f t="shared" si="26"/>
        <v>49</v>
      </c>
      <c r="E22" s="172">
        <f t="shared" si="1"/>
        <v>1.3140252078305177</v>
      </c>
      <c r="F22" s="142">
        <f t="shared" si="27"/>
        <v>182</v>
      </c>
      <c r="G22" s="172">
        <f t="shared" si="3"/>
        <v>4.8806650576562083</v>
      </c>
      <c r="H22" s="142">
        <f t="shared" si="28"/>
        <v>622</v>
      </c>
      <c r="I22" s="172">
        <f t="shared" si="4"/>
        <v>16.680075087154734</v>
      </c>
      <c r="J22" s="142">
        <f t="shared" si="29"/>
        <v>1955</v>
      </c>
      <c r="K22" s="172">
        <f t="shared" si="5"/>
        <v>52.426924108340032</v>
      </c>
      <c r="L22" s="142">
        <f t="shared" si="30"/>
        <v>640</v>
      </c>
      <c r="M22" s="172">
        <f t="shared" si="6"/>
        <v>17.162778224725127</v>
      </c>
      <c r="N22" s="142">
        <f t="shared" si="31"/>
        <v>281</v>
      </c>
      <c r="O22" s="172">
        <f t="shared" si="7"/>
        <v>7.5355323142933761</v>
      </c>
      <c r="P22" s="161">
        <f t="shared" si="15"/>
        <v>3729</v>
      </c>
      <c r="Q22" s="145">
        <v>59</v>
      </c>
      <c r="R22" s="13">
        <v>4</v>
      </c>
      <c r="S22" s="13">
        <v>40</v>
      </c>
      <c r="T22" s="13">
        <v>143</v>
      </c>
      <c r="U22" s="157">
        <v>545</v>
      </c>
      <c r="V22" s="158">
        <v>258</v>
      </c>
      <c r="W22" s="13">
        <v>223</v>
      </c>
      <c r="Y22" s="13"/>
      <c r="Z22" s="13"/>
      <c r="AA22" s="13"/>
      <c r="AB22" s="13"/>
      <c r="AC22" s="13"/>
    </row>
    <row r="23" spans="1:29">
      <c r="A23" s="1">
        <v>147</v>
      </c>
      <c r="B23" s="140" t="s">
        <v>337</v>
      </c>
      <c r="C23" s="150">
        <f t="shared" si="25"/>
        <v>24705</v>
      </c>
      <c r="D23" s="142">
        <f t="shared" si="26"/>
        <v>382</v>
      </c>
      <c r="E23" s="172">
        <f t="shared" si="1"/>
        <v>1.5462456992511637</v>
      </c>
      <c r="F23" s="142">
        <f t="shared" si="27"/>
        <v>1587</v>
      </c>
      <c r="G23" s="172">
        <f t="shared" si="3"/>
        <v>6.4238008500303572</v>
      </c>
      <c r="H23" s="142">
        <f t="shared" si="28"/>
        <v>4888</v>
      </c>
      <c r="I23" s="172">
        <f t="shared" si="4"/>
        <v>19.785468528637928</v>
      </c>
      <c r="J23" s="142">
        <f t="shared" si="29"/>
        <v>13183</v>
      </c>
      <c r="K23" s="172">
        <f t="shared" si="5"/>
        <v>53.361667678607574</v>
      </c>
      <c r="L23" s="142">
        <f t="shared" si="30"/>
        <v>3498</v>
      </c>
      <c r="M23" s="172">
        <f t="shared" si="6"/>
        <v>14.159077109896781</v>
      </c>
      <c r="N23" s="142">
        <f t="shared" si="31"/>
        <v>1167</v>
      </c>
      <c r="O23" s="172">
        <f t="shared" si="7"/>
        <v>4.7237401335761993</v>
      </c>
      <c r="P23" s="161">
        <f t="shared" si="15"/>
        <v>24705</v>
      </c>
      <c r="Q23" s="145">
        <v>79</v>
      </c>
      <c r="R23" s="13">
        <v>183</v>
      </c>
      <c r="S23" s="13">
        <v>903</v>
      </c>
      <c r="T23" s="13">
        <v>2988</v>
      </c>
      <c r="U23" s="157">
        <v>10711</v>
      </c>
      <c r="V23" s="158">
        <v>4167</v>
      </c>
      <c r="W23" s="13">
        <v>2853</v>
      </c>
      <c r="Y23" s="13"/>
      <c r="Z23" s="13"/>
      <c r="AA23" s="13"/>
      <c r="AB23" s="13"/>
      <c r="AC23" s="13"/>
    </row>
    <row r="24" spans="1:29">
      <c r="A24" s="1">
        <v>172</v>
      </c>
      <c r="B24" s="140" t="s">
        <v>336</v>
      </c>
      <c r="C24" s="150">
        <f t="shared" si="25"/>
        <v>29355</v>
      </c>
      <c r="D24" s="142">
        <f t="shared" si="26"/>
        <v>408</v>
      </c>
      <c r="E24" s="172">
        <f t="shared" si="1"/>
        <v>1.3898824731732242</v>
      </c>
      <c r="F24" s="142">
        <f t="shared" si="27"/>
        <v>1743</v>
      </c>
      <c r="G24" s="172">
        <f t="shared" si="3"/>
        <v>5.9376596831885537</v>
      </c>
      <c r="H24" s="142">
        <f t="shared" si="28"/>
        <v>5920</v>
      </c>
      <c r="I24" s="172">
        <f t="shared" si="4"/>
        <v>20.166922159768351</v>
      </c>
      <c r="J24" s="142">
        <f t="shared" si="29"/>
        <v>15387</v>
      </c>
      <c r="K24" s="172">
        <f t="shared" si="5"/>
        <v>52.416964741951965</v>
      </c>
      <c r="L24" s="142">
        <f t="shared" si="30"/>
        <v>4278</v>
      </c>
      <c r="M24" s="172">
        <f t="shared" si="6"/>
        <v>14.573326520183954</v>
      </c>
      <c r="N24" s="142">
        <f t="shared" si="31"/>
        <v>1619</v>
      </c>
      <c r="O24" s="172">
        <f t="shared" si="7"/>
        <v>5.5152444217339465</v>
      </c>
      <c r="P24" s="161">
        <f t="shared" si="15"/>
        <v>29355</v>
      </c>
      <c r="Q24" s="145">
        <v>86</v>
      </c>
      <c r="R24" s="13">
        <v>16</v>
      </c>
      <c r="S24" s="13">
        <v>42</v>
      </c>
      <c r="T24" s="13">
        <v>193</v>
      </c>
      <c r="U24" s="157">
        <v>516</v>
      </c>
      <c r="V24" s="158">
        <v>197</v>
      </c>
      <c r="W24" s="13">
        <v>85</v>
      </c>
      <c r="Y24" s="13"/>
      <c r="Z24" s="13"/>
      <c r="AA24" s="13"/>
      <c r="AB24" s="13"/>
      <c r="AC24" s="13"/>
    </row>
    <row r="25" spans="1:29">
      <c r="A25" s="1">
        <v>475</v>
      </c>
      <c r="B25" s="140" t="s">
        <v>335</v>
      </c>
      <c r="C25" s="150">
        <f t="shared" si="25"/>
        <v>239</v>
      </c>
      <c r="D25" s="142">
        <f t="shared" si="26"/>
        <v>3</v>
      </c>
      <c r="E25" s="172">
        <f t="shared" si="1"/>
        <v>1.2552301255230125</v>
      </c>
      <c r="F25" s="142">
        <f t="shared" si="27"/>
        <v>8</v>
      </c>
      <c r="G25" s="172">
        <f t="shared" si="3"/>
        <v>3.3472803347280333</v>
      </c>
      <c r="H25" s="142">
        <f t="shared" si="28"/>
        <v>35</v>
      </c>
      <c r="I25" s="172">
        <f t="shared" si="4"/>
        <v>14.644351464435147</v>
      </c>
      <c r="J25" s="142">
        <f t="shared" si="29"/>
        <v>139</v>
      </c>
      <c r="K25" s="172">
        <f t="shared" si="5"/>
        <v>58.158995815899587</v>
      </c>
      <c r="L25" s="142">
        <f t="shared" si="30"/>
        <v>40</v>
      </c>
      <c r="M25" s="172">
        <f t="shared" si="6"/>
        <v>16.736401673640167</v>
      </c>
      <c r="N25" s="142">
        <f t="shared" si="31"/>
        <v>14</v>
      </c>
      <c r="O25" s="172">
        <f t="shared" si="7"/>
        <v>5.8577405857740583</v>
      </c>
      <c r="P25" s="161">
        <f t="shared" si="15"/>
        <v>239</v>
      </c>
      <c r="Q25" s="145">
        <v>88</v>
      </c>
      <c r="R25" s="13">
        <v>2951</v>
      </c>
      <c r="S25" s="13">
        <v>13711</v>
      </c>
      <c r="T25" s="13">
        <v>39419</v>
      </c>
      <c r="U25" s="157">
        <v>153792</v>
      </c>
      <c r="V25" s="158">
        <v>57181</v>
      </c>
      <c r="W25" s="13">
        <v>40838</v>
      </c>
      <c r="Y25" s="13"/>
      <c r="Z25" s="13"/>
      <c r="AA25" s="13"/>
      <c r="AB25" s="13"/>
      <c r="AC25" s="13"/>
    </row>
    <row r="26" spans="1:29">
      <c r="A26" s="1">
        <v>480</v>
      </c>
      <c r="B26" s="140" t="s">
        <v>334</v>
      </c>
      <c r="C26" s="150">
        <f t="shared" si="25"/>
        <v>2056</v>
      </c>
      <c r="D26" s="142">
        <f t="shared" si="26"/>
        <v>17</v>
      </c>
      <c r="E26" s="172">
        <f t="shared" si="1"/>
        <v>0.82684824902723741</v>
      </c>
      <c r="F26" s="142">
        <f t="shared" si="27"/>
        <v>121</v>
      </c>
      <c r="G26" s="172">
        <f t="shared" si="3"/>
        <v>5.8852140077821007</v>
      </c>
      <c r="H26" s="142">
        <f t="shared" si="28"/>
        <v>386</v>
      </c>
      <c r="I26" s="172">
        <f t="shared" si="4"/>
        <v>18.774319066147861</v>
      </c>
      <c r="J26" s="142">
        <f t="shared" si="29"/>
        <v>1156</v>
      </c>
      <c r="K26" s="172">
        <f t="shared" si="5"/>
        <v>56.225680933852139</v>
      </c>
      <c r="L26" s="142">
        <f t="shared" si="30"/>
        <v>279</v>
      </c>
      <c r="M26" s="172">
        <f t="shared" si="6"/>
        <v>13.570038910505836</v>
      </c>
      <c r="N26" s="142">
        <f t="shared" si="31"/>
        <v>97</v>
      </c>
      <c r="O26" s="172">
        <f t="shared" si="7"/>
        <v>4.717898832684825</v>
      </c>
      <c r="P26" s="161">
        <f t="shared" si="15"/>
        <v>2056</v>
      </c>
      <c r="Q26" s="145">
        <v>91</v>
      </c>
      <c r="R26" s="13">
        <v>5</v>
      </c>
      <c r="S26" s="13">
        <v>35</v>
      </c>
      <c r="T26" s="13">
        <v>124</v>
      </c>
      <c r="U26" s="157">
        <v>381</v>
      </c>
      <c r="V26" s="158">
        <v>166</v>
      </c>
      <c r="W26" s="13">
        <v>104</v>
      </c>
      <c r="Y26" s="13"/>
      <c r="Z26" s="13"/>
      <c r="AA26" s="13"/>
      <c r="AB26" s="13"/>
      <c r="AC26" s="13"/>
    </row>
    <row r="27" spans="1:29">
      <c r="A27" s="1">
        <v>490</v>
      </c>
      <c r="B27" s="140" t="s">
        <v>333</v>
      </c>
      <c r="C27" s="150">
        <f t="shared" si="25"/>
        <v>4271</v>
      </c>
      <c r="D27" s="142">
        <f t="shared" si="26"/>
        <v>52</v>
      </c>
      <c r="E27" s="172">
        <f t="shared" si="1"/>
        <v>1.217513462889253</v>
      </c>
      <c r="F27" s="142">
        <f t="shared" si="27"/>
        <v>244</v>
      </c>
      <c r="G27" s="172">
        <f t="shared" si="3"/>
        <v>5.7129477874034187</v>
      </c>
      <c r="H27" s="142">
        <f t="shared" si="28"/>
        <v>702</v>
      </c>
      <c r="I27" s="172">
        <f t="shared" si="4"/>
        <v>16.436431749004917</v>
      </c>
      <c r="J27" s="142">
        <f t="shared" si="29"/>
        <v>2451</v>
      </c>
      <c r="K27" s="172">
        <f t="shared" si="5"/>
        <v>57.387028798876138</v>
      </c>
      <c r="L27" s="142">
        <f t="shared" si="30"/>
        <v>579</v>
      </c>
      <c r="M27" s="172">
        <f t="shared" si="6"/>
        <v>13.55654413486303</v>
      </c>
      <c r="N27" s="142">
        <f t="shared" si="31"/>
        <v>243</v>
      </c>
      <c r="O27" s="172">
        <f t="shared" si="7"/>
        <v>5.6895340669632404</v>
      </c>
      <c r="P27" s="161">
        <f t="shared" si="15"/>
        <v>4271</v>
      </c>
      <c r="Q27" s="145">
        <v>93</v>
      </c>
      <c r="R27" s="13">
        <v>5</v>
      </c>
      <c r="S27" s="13">
        <v>48</v>
      </c>
      <c r="T27" s="13">
        <v>169</v>
      </c>
      <c r="U27" s="157">
        <v>609</v>
      </c>
      <c r="V27" s="158">
        <v>232</v>
      </c>
      <c r="W27" s="13">
        <v>125</v>
      </c>
      <c r="Y27" s="13"/>
      <c r="Z27" s="13"/>
      <c r="AA27" s="13"/>
      <c r="AB27" s="13"/>
      <c r="AC27" s="13"/>
    </row>
    <row r="28" spans="1:29">
      <c r="A28" s="1">
        <v>659</v>
      </c>
      <c r="B28" s="140" t="s">
        <v>332</v>
      </c>
      <c r="C28" s="150">
        <f t="shared" si="25"/>
        <v>939</v>
      </c>
      <c r="D28" s="142">
        <f t="shared" si="26"/>
        <v>4</v>
      </c>
      <c r="E28" s="172">
        <f t="shared" si="1"/>
        <v>0.42598509052183176</v>
      </c>
      <c r="F28" s="142">
        <f t="shared" si="27"/>
        <v>53</v>
      </c>
      <c r="G28" s="172">
        <f t="shared" si="3"/>
        <v>5.6443024494142708</v>
      </c>
      <c r="H28" s="142">
        <f t="shared" si="28"/>
        <v>152</v>
      </c>
      <c r="I28" s="172">
        <f t="shared" si="4"/>
        <v>16.187433439829608</v>
      </c>
      <c r="J28" s="142">
        <f t="shared" si="29"/>
        <v>521</v>
      </c>
      <c r="K28" s="172">
        <f t="shared" si="5"/>
        <v>55.484558040468578</v>
      </c>
      <c r="L28" s="142">
        <f t="shared" si="30"/>
        <v>155</v>
      </c>
      <c r="M28" s="172">
        <f t="shared" si="6"/>
        <v>16.50692225772098</v>
      </c>
      <c r="N28" s="142">
        <f t="shared" si="31"/>
        <v>54</v>
      </c>
      <c r="O28" s="172">
        <f t="shared" si="7"/>
        <v>5.7507987220447285</v>
      </c>
      <c r="P28" s="161">
        <f t="shared" si="15"/>
        <v>939</v>
      </c>
      <c r="Q28" s="145">
        <v>101</v>
      </c>
      <c r="R28" s="13">
        <v>46</v>
      </c>
      <c r="S28" s="13">
        <v>317</v>
      </c>
      <c r="T28" s="13">
        <v>983</v>
      </c>
      <c r="U28" s="157">
        <v>3447</v>
      </c>
      <c r="V28" s="158">
        <v>1532</v>
      </c>
      <c r="W28" s="13">
        <v>1029</v>
      </c>
      <c r="Y28" s="13"/>
      <c r="Z28" s="13"/>
      <c r="AA28" s="13"/>
      <c r="AB28" s="13"/>
      <c r="AC28" s="13"/>
    </row>
    <row r="29" spans="1:29">
      <c r="A29" s="1">
        <v>665</v>
      </c>
      <c r="B29" s="140" t="s">
        <v>330</v>
      </c>
      <c r="C29" s="150">
        <f t="shared" si="25"/>
        <v>2466</v>
      </c>
      <c r="D29" s="142">
        <f t="shared" si="26"/>
        <v>21</v>
      </c>
      <c r="E29" s="172">
        <f t="shared" si="1"/>
        <v>0.85158150851581504</v>
      </c>
      <c r="F29" s="142">
        <f t="shared" si="27"/>
        <v>109</v>
      </c>
      <c r="G29" s="172">
        <f t="shared" si="3"/>
        <v>4.4201135442011354</v>
      </c>
      <c r="H29" s="142">
        <f t="shared" si="28"/>
        <v>416</v>
      </c>
      <c r="I29" s="172">
        <f t="shared" si="4"/>
        <v>16.869424168694241</v>
      </c>
      <c r="J29" s="142">
        <f t="shared" si="29"/>
        <v>1381</v>
      </c>
      <c r="K29" s="172">
        <f t="shared" si="5"/>
        <v>56.001622060016217</v>
      </c>
      <c r="L29" s="142">
        <f t="shared" si="30"/>
        <v>380</v>
      </c>
      <c r="M29" s="172">
        <f t="shared" si="6"/>
        <v>15.4095701540957</v>
      </c>
      <c r="N29" s="142">
        <f t="shared" si="31"/>
        <v>159</v>
      </c>
      <c r="O29" s="172">
        <f t="shared" si="7"/>
        <v>6.447688564476886</v>
      </c>
      <c r="P29" s="161">
        <f t="shared" si="15"/>
        <v>2466</v>
      </c>
      <c r="Q29" s="145">
        <v>107</v>
      </c>
      <c r="R29" s="13">
        <v>5</v>
      </c>
      <c r="S29" s="13">
        <v>40</v>
      </c>
      <c r="T29" s="13">
        <v>133</v>
      </c>
      <c r="U29" s="157">
        <v>516</v>
      </c>
      <c r="V29" s="158">
        <v>91</v>
      </c>
      <c r="W29" s="13">
        <v>29</v>
      </c>
      <c r="Y29" s="13"/>
      <c r="Z29" s="13"/>
      <c r="AA29" s="13"/>
      <c r="AB29" s="13"/>
      <c r="AC29" s="13"/>
    </row>
    <row r="30" spans="1:29">
      <c r="A30" s="1">
        <v>837</v>
      </c>
      <c r="B30" s="140" t="s">
        <v>329</v>
      </c>
      <c r="C30" s="150">
        <f t="shared" si="25"/>
        <v>36755</v>
      </c>
      <c r="D30" s="142">
        <f t="shared" si="26"/>
        <v>590</v>
      </c>
      <c r="E30" s="172">
        <f t="shared" si="1"/>
        <v>1.6052237790776764</v>
      </c>
      <c r="F30" s="142">
        <f t="shared" si="27"/>
        <v>2325</v>
      </c>
      <c r="G30" s="172">
        <f t="shared" si="3"/>
        <v>6.3256699768738951</v>
      </c>
      <c r="H30" s="142">
        <f t="shared" si="28"/>
        <v>7494</v>
      </c>
      <c r="I30" s="172">
        <f t="shared" si="4"/>
        <v>20.389062712556115</v>
      </c>
      <c r="J30" s="142">
        <f t="shared" si="29"/>
        <v>19055</v>
      </c>
      <c r="K30" s="172">
        <f t="shared" si="5"/>
        <v>51.843286627669706</v>
      </c>
      <c r="L30" s="142">
        <f t="shared" si="30"/>
        <v>5248</v>
      </c>
      <c r="M30" s="172">
        <f t="shared" si="6"/>
        <v>14.278329478982451</v>
      </c>
      <c r="N30" s="142">
        <f t="shared" si="31"/>
        <v>2043</v>
      </c>
      <c r="O30" s="172">
        <f t="shared" si="7"/>
        <v>5.5584274248401577</v>
      </c>
      <c r="P30" s="161">
        <f t="shared" si="15"/>
        <v>36755</v>
      </c>
      <c r="Q30" s="145">
        <v>113</v>
      </c>
      <c r="R30" s="13">
        <v>25</v>
      </c>
      <c r="S30" s="13">
        <v>98</v>
      </c>
      <c r="T30" s="13">
        <v>283</v>
      </c>
      <c r="U30" s="157">
        <v>1169</v>
      </c>
      <c r="V30" s="158">
        <v>249</v>
      </c>
      <c r="W30" s="13">
        <v>90</v>
      </c>
      <c r="Y30" s="13"/>
      <c r="Z30" s="13"/>
      <c r="AA30" s="13"/>
      <c r="AB30" s="13"/>
      <c r="AC30" s="13"/>
    </row>
    <row r="31" spans="1:29" ht="13.5" thickBot="1">
      <c r="A31" s="1">
        <v>873</v>
      </c>
      <c r="B31" s="140" t="s">
        <v>328</v>
      </c>
      <c r="C31" s="150">
        <f t="shared" si="25"/>
        <v>149</v>
      </c>
      <c r="D31" s="142">
        <f t="shared" si="26"/>
        <v>1</v>
      </c>
      <c r="E31" s="172">
        <f t="shared" si="1"/>
        <v>0.67114093959731547</v>
      </c>
      <c r="F31" s="142">
        <f t="shared" si="27"/>
        <v>5</v>
      </c>
      <c r="G31" s="172">
        <f t="shared" si="3"/>
        <v>3.3557046979865772</v>
      </c>
      <c r="H31" s="142">
        <f t="shared" si="28"/>
        <v>12</v>
      </c>
      <c r="I31" s="172">
        <f t="shared" si="4"/>
        <v>8.0536912751677843</v>
      </c>
      <c r="J31" s="142">
        <f t="shared" si="29"/>
        <v>107</v>
      </c>
      <c r="K31" s="172">
        <f t="shared" si="5"/>
        <v>71.812080536912745</v>
      </c>
      <c r="L31" s="142">
        <f t="shared" si="30"/>
        <v>19</v>
      </c>
      <c r="M31" s="172">
        <f t="shared" si="6"/>
        <v>12.751677852348994</v>
      </c>
      <c r="N31" s="142">
        <f t="shared" si="31"/>
        <v>5</v>
      </c>
      <c r="O31" s="172">
        <f t="shared" si="7"/>
        <v>3.3557046979865772</v>
      </c>
      <c r="P31" s="161">
        <f t="shared" si="15"/>
        <v>149</v>
      </c>
      <c r="Q31" s="145">
        <v>120</v>
      </c>
      <c r="R31" s="13">
        <v>9</v>
      </c>
      <c r="S31" s="13">
        <v>57</v>
      </c>
      <c r="T31" s="13">
        <v>134</v>
      </c>
      <c r="U31" s="157">
        <v>688</v>
      </c>
      <c r="V31" s="158">
        <v>157</v>
      </c>
      <c r="W31" s="13">
        <v>58</v>
      </c>
      <c r="Y31" s="13"/>
      <c r="Z31" s="13"/>
      <c r="AA31" s="13"/>
      <c r="AB31" s="13"/>
      <c r="AC31" s="13"/>
    </row>
    <row r="32" spans="1:29" ht="13.5" thickBot="1">
      <c r="A32" s="34">
        <v>4</v>
      </c>
      <c r="B32" s="147" t="s">
        <v>123</v>
      </c>
      <c r="C32" s="151">
        <f>SUM(C33:C42)</f>
        <v>37686</v>
      </c>
      <c r="D32" s="149">
        <f>SUM(D33:D42)</f>
        <v>347</v>
      </c>
      <c r="E32" s="173">
        <f t="shared" si="1"/>
        <v>0.92076633232500127</v>
      </c>
      <c r="F32" s="149">
        <f t="shared" ref="F32:N32" si="32">SUM(F33:F42)</f>
        <v>1783</v>
      </c>
      <c r="G32" s="173">
        <f t="shared" si="3"/>
        <v>4.7311999150878314</v>
      </c>
      <c r="H32" s="149">
        <f t="shared" si="32"/>
        <v>5636</v>
      </c>
      <c r="I32" s="173">
        <f t="shared" si="4"/>
        <v>14.955155760759965</v>
      </c>
      <c r="J32" s="149">
        <f t="shared" si="32"/>
        <v>20472</v>
      </c>
      <c r="K32" s="173">
        <f t="shared" si="5"/>
        <v>54.322560101894602</v>
      </c>
      <c r="L32" s="149">
        <f t="shared" si="32"/>
        <v>6223</v>
      </c>
      <c r="M32" s="173">
        <f t="shared" si="6"/>
        <v>16.512763360399088</v>
      </c>
      <c r="N32" s="149">
        <f t="shared" si="32"/>
        <v>3225</v>
      </c>
      <c r="O32" s="174">
        <f t="shared" si="7"/>
        <v>8.5575545295335136</v>
      </c>
      <c r="P32" s="159">
        <f>SUM(P33:P42)</f>
        <v>37686</v>
      </c>
      <c r="Q32" s="145">
        <v>125</v>
      </c>
      <c r="R32" s="13">
        <v>7</v>
      </c>
      <c r="S32" s="13">
        <v>25</v>
      </c>
      <c r="T32" s="13">
        <v>94</v>
      </c>
      <c r="U32" s="157">
        <v>298</v>
      </c>
      <c r="V32" s="158">
        <v>69</v>
      </c>
      <c r="W32" s="13">
        <v>51</v>
      </c>
      <c r="Y32" s="13"/>
      <c r="Z32" s="13"/>
      <c r="AA32" s="13"/>
      <c r="AB32" s="13"/>
      <c r="AC32" s="13"/>
    </row>
    <row r="33" spans="1:29">
      <c r="A33" s="1">
        <v>31</v>
      </c>
      <c r="B33" s="140" t="s">
        <v>432</v>
      </c>
      <c r="C33" s="150">
        <f t="shared" ref="C33:C42" si="33">(D33+F33+H33+J33+L33+N33)</f>
        <v>4481</v>
      </c>
      <c r="D33" s="142">
        <f t="shared" ref="D33:D42" si="34">VLOOKUP(A33,$Q$7:$W$131,2,0)</f>
        <v>32</v>
      </c>
      <c r="E33" s="172">
        <f t="shared" si="1"/>
        <v>0.71412631109127422</v>
      </c>
      <c r="F33" s="142">
        <f t="shared" ref="F33:F42" si="35">VLOOKUP(A33,$Q$7:$W$131,3,0)</f>
        <v>161</v>
      </c>
      <c r="G33" s="172">
        <f t="shared" si="3"/>
        <v>3.5929480026779737</v>
      </c>
      <c r="H33" s="142">
        <f t="shared" ref="H33:H42" si="36">VLOOKUP(A33,$Q$7:$W$131,4,0)</f>
        <v>647</v>
      </c>
      <c r="I33" s="172">
        <f t="shared" si="4"/>
        <v>14.438741352376702</v>
      </c>
      <c r="J33" s="142">
        <f t="shared" ref="J33:J42" si="37">VLOOKUP(A33,$Q$7:$W$131,5,0)</f>
        <v>2441</v>
      </c>
      <c r="K33" s="172">
        <f t="shared" si="5"/>
        <v>54.474447667931273</v>
      </c>
      <c r="L33" s="142">
        <f t="shared" ref="L33:L42" si="38">VLOOKUP(A33,$Q$7:$W$131,6,0)</f>
        <v>778</v>
      </c>
      <c r="M33" s="172">
        <f t="shared" si="6"/>
        <v>17.362195938406604</v>
      </c>
      <c r="N33" s="142">
        <f t="shared" ref="N33:N42" si="39">VLOOKUP(A33,$Q$7:$W$131,7,0)</f>
        <v>422</v>
      </c>
      <c r="O33" s="172">
        <f t="shared" si="7"/>
        <v>9.4175407275161795</v>
      </c>
      <c r="P33" s="161">
        <f t="shared" si="15"/>
        <v>4481</v>
      </c>
      <c r="Q33" s="145">
        <v>129</v>
      </c>
      <c r="R33" s="13">
        <v>623</v>
      </c>
      <c r="S33" s="13">
        <v>2999</v>
      </c>
      <c r="T33" s="13">
        <v>8508</v>
      </c>
      <c r="U33" s="157">
        <v>35190</v>
      </c>
      <c r="V33" s="158">
        <v>14273</v>
      </c>
      <c r="W33" s="13">
        <v>10072</v>
      </c>
      <c r="Y33" s="13"/>
      <c r="Z33" s="13"/>
      <c r="AA33" s="13"/>
      <c r="AB33" s="13"/>
      <c r="AC33" s="13"/>
    </row>
    <row r="34" spans="1:29">
      <c r="A34" s="1">
        <v>40</v>
      </c>
      <c r="B34" s="140" t="s">
        <v>431</v>
      </c>
      <c r="C34" s="150">
        <f t="shared" si="33"/>
        <v>1651</v>
      </c>
      <c r="D34" s="142">
        <f t="shared" si="34"/>
        <v>10</v>
      </c>
      <c r="E34" s="172">
        <f t="shared" si="1"/>
        <v>0.60569351907934588</v>
      </c>
      <c r="F34" s="142">
        <f t="shared" si="35"/>
        <v>62</v>
      </c>
      <c r="G34" s="172">
        <f t="shared" si="3"/>
        <v>3.7552998182919439</v>
      </c>
      <c r="H34" s="142">
        <f t="shared" si="36"/>
        <v>210</v>
      </c>
      <c r="I34" s="172">
        <f t="shared" si="4"/>
        <v>12.719563900666264</v>
      </c>
      <c r="J34" s="142">
        <f t="shared" si="37"/>
        <v>1009</v>
      </c>
      <c r="K34" s="172">
        <f t="shared" si="5"/>
        <v>61.114476075105998</v>
      </c>
      <c r="L34" s="142">
        <f t="shared" si="38"/>
        <v>276</v>
      </c>
      <c r="M34" s="172">
        <f t="shared" si="6"/>
        <v>16.717141126589947</v>
      </c>
      <c r="N34" s="142">
        <f t="shared" si="39"/>
        <v>84</v>
      </c>
      <c r="O34" s="172">
        <f t="shared" si="7"/>
        <v>5.0878255602665057</v>
      </c>
      <c r="P34" s="161">
        <f t="shared" si="15"/>
        <v>1651</v>
      </c>
      <c r="Q34" s="145">
        <v>134</v>
      </c>
      <c r="R34" s="13">
        <v>9</v>
      </c>
      <c r="S34" s="13">
        <v>17</v>
      </c>
      <c r="T34" s="13">
        <v>78</v>
      </c>
      <c r="U34" s="157">
        <v>311</v>
      </c>
      <c r="V34" s="158">
        <v>118</v>
      </c>
      <c r="W34" s="13">
        <v>73</v>
      </c>
      <c r="Y34" s="13"/>
      <c r="Z34" s="13"/>
      <c r="AA34" s="13"/>
      <c r="AB34" s="13"/>
      <c r="AC34" s="13"/>
    </row>
    <row r="35" spans="1:29">
      <c r="A35" s="1">
        <v>190</v>
      </c>
      <c r="B35" s="140" t="s">
        <v>430</v>
      </c>
      <c r="C35" s="150">
        <f t="shared" si="33"/>
        <v>2754</v>
      </c>
      <c r="D35" s="142">
        <f t="shared" si="34"/>
        <v>22</v>
      </c>
      <c r="E35" s="172">
        <f t="shared" si="1"/>
        <v>0.79883805374001449</v>
      </c>
      <c r="F35" s="142">
        <f t="shared" si="35"/>
        <v>108</v>
      </c>
      <c r="G35" s="172">
        <f t="shared" si="3"/>
        <v>3.9215686274509802</v>
      </c>
      <c r="H35" s="142">
        <f t="shared" si="36"/>
        <v>368</v>
      </c>
      <c r="I35" s="172">
        <f t="shared" si="4"/>
        <v>13.362381989832969</v>
      </c>
      <c r="J35" s="142">
        <f t="shared" si="37"/>
        <v>1253</v>
      </c>
      <c r="K35" s="172">
        <f t="shared" si="5"/>
        <v>45.497458242556284</v>
      </c>
      <c r="L35" s="142">
        <f t="shared" si="38"/>
        <v>536</v>
      </c>
      <c r="M35" s="172">
        <f t="shared" si="6"/>
        <v>19.462599854756718</v>
      </c>
      <c r="N35" s="142">
        <f t="shared" si="39"/>
        <v>467</v>
      </c>
      <c r="O35" s="172">
        <f t="shared" si="7"/>
        <v>16.957153231663035</v>
      </c>
      <c r="P35" s="161">
        <f t="shared" si="15"/>
        <v>2754</v>
      </c>
      <c r="Q35" s="145">
        <v>138</v>
      </c>
      <c r="R35" s="13">
        <v>13</v>
      </c>
      <c r="S35" s="13">
        <v>74</v>
      </c>
      <c r="T35" s="13">
        <v>224</v>
      </c>
      <c r="U35" s="157">
        <v>810</v>
      </c>
      <c r="V35" s="158">
        <v>293</v>
      </c>
      <c r="W35" s="13">
        <v>204</v>
      </c>
      <c r="Y35" s="13"/>
      <c r="Z35" s="13"/>
      <c r="AA35" s="13"/>
      <c r="AB35" s="13"/>
      <c r="AC35" s="13"/>
    </row>
    <row r="36" spans="1:29">
      <c r="A36" s="1">
        <v>604</v>
      </c>
      <c r="B36" s="140" t="s">
        <v>429</v>
      </c>
      <c r="C36" s="150">
        <f t="shared" si="33"/>
        <v>4281</v>
      </c>
      <c r="D36" s="142">
        <f t="shared" si="34"/>
        <v>35</v>
      </c>
      <c r="E36" s="172">
        <f t="shared" si="1"/>
        <v>0.81756598925484691</v>
      </c>
      <c r="F36" s="142">
        <f t="shared" si="35"/>
        <v>205</v>
      </c>
      <c r="G36" s="172">
        <f t="shared" si="3"/>
        <v>4.7886007942069613</v>
      </c>
      <c r="H36" s="142">
        <f t="shared" si="36"/>
        <v>560</v>
      </c>
      <c r="I36" s="172">
        <f t="shared" si="4"/>
        <v>13.081055828077551</v>
      </c>
      <c r="J36" s="142">
        <f t="shared" si="37"/>
        <v>2604</v>
      </c>
      <c r="K36" s="172">
        <f t="shared" si="5"/>
        <v>60.826909600560619</v>
      </c>
      <c r="L36" s="142">
        <f t="shared" si="38"/>
        <v>631</v>
      </c>
      <c r="M36" s="172">
        <f t="shared" si="6"/>
        <v>14.739546834851669</v>
      </c>
      <c r="N36" s="142">
        <f t="shared" si="39"/>
        <v>246</v>
      </c>
      <c r="O36" s="172">
        <f t="shared" si="7"/>
        <v>5.746320953048353</v>
      </c>
      <c r="P36" s="161">
        <f t="shared" si="15"/>
        <v>4281</v>
      </c>
      <c r="Q36" s="145">
        <v>142</v>
      </c>
      <c r="R36" s="13">
        <v>6</v>
      </c>
      <c r="S36" s="13">
        <v>28</v>
      </c>
      <c r="T36" s="13">
        <v>114</v>
      </c>
      <c r="U36" s="157">
        <v>346</v>
      </c>
      <c r="V36" s="158">
        <v>200</v>
      </c>
      <c r="W36" s="13">
        <v>172</v>
      </c>
      <c r="Y36" s="13"/>
      <c r="Z36" s="13"/>
      <c r="AA36" s="13"/>
      <c r="AB36" s="13"/>
      <c r="AC36" s="13"/>
    </row>
    <row r="37" spans="1:29">
      <c r="A37" s="1">
        <v>670</v>
      </c>
      <c r="B37" s="140" t="s">
        <v>428</v>
      </c>
      <c r="C37" s="150">
        <f t="shared" si="33"/>
        <v>3241</v>
      </c>
      <c r="D37" s="142">
        <f t="shared" si="34"/>
        <v>19</v>
      </c>
      <c r="E37" s="172">
        <f t="shared" si="1"/>
        <v>0.58623881518049992</v>
      </c>
      <c r="F37" s="142">
        <f t="shared" si="35"/>
        <v>158</v>
      </c>
      <c r="G37" s="172">
        <f t="shared" si="3"/>
        <v>4.8750385683431041</v>
      </c>
      <c r="H37" s="142">
        <f t="shared" si="36"/>
        <v>537</v>
      </c>
      <c r="I37" s="172">
        <f t="shared" si="4"/>
        <v>16.568960197469917</v>
      </c>
      <c r="J37" s="142">
        <f t="shared" si="37"/>
        <v>1606</v>
      </c>
      <c r="K37" s="172">
        <f t="shared" si="5"/>
        <v>49.552607219993824</v>
      </c>
      <c r="L37" s="142">
        <f t="shared" si="38"/>
        <v>566</v>
      </c>
      <c r="M37" s="172">
        <f t="shared" si="6"/>
        <v>17.463745757482258</v>
      </c>
      <c r="N37" s="142">
        <f t="shared" si="39"/>
        <v>355</v>
      </c>
      <c r="O37" s="172">
        <f t="shared" si="7"/>
        <v>10.953409441530392</v>
      </c>
      <c r="P37" s="161">
        <f t="shared" si="15"/>
        <v>3241</v>
      </c>
      <c r="Q37" s="145">
        <v>145</v>
      </c>
      <c r="R37" s="13">
        <v>1</v>
      </c>
      <c r="S37" s="13">
        <v>20</v>
      </c>
      <c r="T37" s="13">
        <v>108</v>
      </c>
      <c r="U37" s="157">
        <v>305</v>
      </c>
      <c r="V37" s="158">
        <v>111</v>
      </c>
      <c r="W37" s="13">
        <v>116</v>
      </c>
      <c r="Y37" s="13"/>
      <c r="Z37" s="13"/>
      <c r="AA37" s="13"/>
      <c r="AB37" s="13"/>
      <c r="AC37" s="13"/>
    </row>
    <row r="38" spans="1:29">
      <c r="A38" s="1">
        <v>690</v>
      </c>
      <c r="B38" s="140" t="s">
        <v>162</v>
      </c>
      <c r="C38" s="150">
        <f t="shared" si="33"/>
        <v>1336</v>
      </c>
      <c r="D38" s="142">
        <f t="shared" si="34"/>
        <v>14</v>
      </c>
      <c r="E38" s="172">
        <f t="shared" si="1"/>
        <v>1.0479041916167664</v>
      </c>
      <c r="F38" s="142">
        <f t="shared" si="35"/>
        <v>60</v>
      </c>
      <c r="G38" s="172">
        <f t="shared" si="3"/>
        <v>4.4910179640718564</v>
      </c>
      <c r="H38" s="142">
        <f t="shared" si="36"/>
        <v>210</v>
      </c>
      <c r="I38" s="172">
        <f t="shared" si="4"/>
        <v>15.718562874251496</v>
      </c>
      <c r="J38" s="142">
        <f t="shared" si="37"/>
        <v>648</v>
      </c>
      <c r="K38" s="172">
        <f t="shared" si="5"/>
        <v>48.50299401197605</v>
      </c>
      <c r="L38" s="142">
        <f t="shared" si="38"/>
        <v>239</v>
      </c>
      <c r="M38" s="172">
        <f t="shared" si="6"/>
        <v>17.889221556886227</v>
      </c>
      <c r="N38" s="142">
        <f t="shared" si="39"/>
        <v>165</v>
      </c>
      <c r="O38" s="172">
        <f t="shared" si="7"/>
        <v>12.350299401197605</v>
      </c>
      <c r="P38" s="161">
        <f t="shared" si="15"/>
        <v>1336</v>
      </c>
      <c r="Q38" s="145">
        <v>147</v>
      </c>
      <c r="R38" s="13">
        <v>382</v>
      </c>
      <c r="S38" s="13">
        <v>1587</v>
      </c>
      <c r="T38" s="13">
        <v>4888</v>
      </c>
      <c r="U38" s="157">
        <v>13183</v>
      </c>
      <c r="V38" s="158">
        <v>3498</v>
      </c>
      <c r="W38" s="13">
        <v>1167</v>
      </c>
      <c r="Y38" s="13"/>
      <c r="Z38" s="13"/>
      <c r="AA38" s="13"/>
      <c r="AB38" s="13"/>
      <c r="AC38" s="13"/>
    </row>
    <row r="39" spans="1:29">
      <c r="A39" s="1">
        <v>736</v>
      </c>
      <c r="B39" s="140" t="s">
        <v>427</v>
      </c>
      <c r="C39" s="150">
        <f t="shared" si="33"/>
        <v>13781</v>
      </c>
      <c r="D39" s="142">
        <f t="shared" si="34"/>
        <v>171</v>
      </c>
      <c r="E39" s="172">
        <f t="shared" si="1"/>
        <v>1.2408388360786591</v>
      </c>
      <c r="F39" s="142">
        <f t="shared" si="35"/>
        <v>759</v>
      </c>
      <c r="G39" s="172">
        <f t="shared" si="3"/>
        <v>5.5075829039982587</v>
      </c>
      <c r="H39" s="142">
        <f t="shared" si="36"/>
        <v>2254</v>
      </c>
      <c r="I39" s="172">
        <f t="shared" si="4"/>
        <v>16.355852260358464</v>
      </c>
      <c r="J39" s="142">
        <f t="shared" si="37"/>
        <v>7630</v>
      </c>
      <c r="K39" s="172">
        <f t="shared" si="5"/>
        <v>55.366083738480519</v>
      </c>
      <c r="L39" s="142">
        <f t="shared" si="38"/>
        <v>2090</v>
      </c>
      <c r="M39" s="172">
        <f t="shared" si="6"/>
        <v>15.165807996516945</v>
      </c>
      <c r="N39" s="142">
        <f t="shared" si="39"/>
        <v>877</v>
      </c>
      <c r="O39" s="172">
        <f t="shared" si="7"/>
        <v>6.3638342645671573</v>
      </c>
      <c r="P39" s="161">
        <f t="shared" si="15"/>
        <v>13781</v>
      </c>
      <c r="Q39" s="145">
        <v>148</v>
      </c>
      <c r="R39" s="13">
        <v>269</v>
      </c>
      <c r="S39" s="13">
        <v>1111</v>
      </c>
      <c r="T39" s="13">
        <v>3384</v>
      </c>
      <c r="U39" s="157">
        <v>11431</v>
      </c>
      <c r="V39" s="158">
        <v>3992</v>
      </c>
      <c r="W39" s="13">
        <v>2522</v>
      </c>
      <c r="Y39" s="13"/>
      <c r="Z39" s="13"/>
      <c r="AA39" s="13"/>
      <c r="AB39" s="13"/>
      <c r="AC39" s="13"/>
    </row>
    <row r="40" spans="1:29">
      <c r="A40" s="1">
        <v>858</v>
      </c>
      <c r="B40" s="140" t="s">
        <v>426</v>
      </c>
      <c r="C40" s="150">
        <f t="shared" si="33"/>
        <v>2348</v>
      </c>
      <c r="D40" s="142">
        <f t="shared" si="34"/>
        <v>18</v>
      </c>
      <c r="E40" s="172">
        <f t="shared" si="1"/>
        <v>0.76660988074957415</v>
      </c>
      <c r="F40" s="142">
        <f t="shared" si="35"/>
        <v>102</v>
      </c>
      <c r="G40" s="172">
        <f t="shared" si="3"/>
        <v>4.34412265758092</v>
      </c>
      <c r="H40" s="142">
        <f t="shared" si="36"/>
        <v>288</v>
      </c>
      <c r="I40" s="172">
        <f t="shared" si="4"/>
        <v>12.265758091993186</v>
      </c>
      <c r="J40" s="142">
        <f t="shared" si="37"/>
        <v>1350</v>
      </c>
      <c r="K40" s="172">
        <f t="shared" si="5"/>
        <v>57.495741056218051</v>
      </c>
      <c r="L40" s="142">
        <f t="shared" si="38"/>
        <v>407</v>
      </c>
      <c r="M40" s="172">
        <f t="shared" si="6"/>
        <v>17.333901192504257</v>
      </c>
      <c r="N40" s="142">
        <f t="shared" si="39"/>
        <v>183</v>
      </c>
      <c r="O40" s="172">
        <f t="shared" si="7"/>
        <v>7.7938671209540038</v>
      </c>
      <c r="P40" s="161">
        <f t="shared" si="15"/>
        <v>2348</v>
      </c>
      <c r="Q40" s="145">
        <v>150</v>
      </c>
      <c r="R40" s="13">
        <v>9</v>
      </c>
      <c r="S40" s="13">
        <v>34</v>
      </c>
      <c r="T40" s="13">
        <v>143</v>
      </c>
      <c r="U40" s="157">
        <v>501</v>
      </c>
      <c r="V40" s="158">
        <v>267</v>
      </c>
      <c r="W40" s="13">
        <v>179</v>
      </c>
      <c r="Y40" s="13"/>
      <c r="Z40" s="13"/>
      <c r="AA40" s="13"/>
      <c r="AB40" s="13"/>
      <c r="AC40" s="13"/>
    </row>
    <row r="41" spans="1:29">
      <c r="A41" s="1">
        <v>885</v>
      </c>
      <c r="B41" s="140" t="s">
        <v>425</v>
      </c>
      <c r="C41" s="150">
        <f t="shared" si="33"/>
        <v>844</v>
      </c>
      <c r="D41" s="142">
        <f t="shared" si="34"/>
        <v>5</v>
      </c>
      <c r="E41" s="172">
        <f t="shared" si="1"/>
        <v>0.59241706161137442</v>
      </c>
      <c r="F41" s="142">
        <f t="shared" si="35"/>
        <v>45</v>
      </c>
      <c r="G41" s="172">
        <f t="shared" si="3"/>
        <v>5.3317535545023702</v>
      </c>
      <c r="H41" s="142">
        <f t="shared" si="36"/>
        <v>133</v>
      </c>
      <c r="I41" s="172">
        <f t="shared" si="4"/>
        <v>15.758293838862558</v>
      </c>
      <c r="J41" s="142">
        <f t="shared" si="37"/>
        <v>402</v>
      </c>
      <c r="K41" s="172">
        <f t="shared" si="5"/>
        <v>47.630331753554501</v>
      </c>
      <c r="L41" s="142">
        <f t="shared" si="38"/>
        <v>168</v>
      </c>
      <c r="M41" s="172">
        <f t="shared" si="6"/>
        <v>19.90521327014218</v>
      </c>
      <c r="N41" s="142">
        <f t="shared" si="39"/>
        <v>91</v>
      </c>
      <c r="O41" s="172">
        <f t="shared" si="7"/>
        <v>10.781990521327014</v>
      </c>
      <c r="P41" s="161">
        <f t="shared" si="15"/>
        <v>844</v>
      </c>
      <c r="Q41" s="145">
        <v>154</v>
      </c>
      <c r="R41" s="13">
        <v>338</v>
      </c>
      <c r="S41" s="13">
        <v>1591</v>
      </c>
      <c r="T41" s="13">
        <v>4588</v>
      </c>
      <c r="U41" s="157">
        <v>13837</v>
      </c>
      <c r="V41" s="158">
        <v>4039</v>
      </c>
      <c r="W41" s="13">
        <v>1758</v>
      </c>
      <c r="Y41" s="13"/>
      <c r="Z41" s="13"/>
      <c r="AA41" s="13"/>
      <c r="AB41" s="13"/>
      <c r="AC41" s="13"/>
    </row>
    <row r="42" spans="1:29" ht="13.5" thickBot="1">
      <c r="A42" s="1">
        <v>890</v>
      </c>
      <c r="B42" s="140" t="s">
        <v>424</v>
      </c>
      <c r="C42" s="150">
        <f t="shared" si="33"/>
        <v>2969</v>
      </c>
      <c r="D42" s="142">
        <f t="shared" si="34"/>
        <v>21</v>
      </c>
      <c r="E42" s="172">
        <f t="shared" si="1"/>
        <v>0.70730885820141465</v>
      </c>
      <c r="F42" s="142">
        <f t="shared" si="35"/>
        <v>123</v>
      </c>
      <c r="G42" s="172">
        <f t="shared" si="3"/>
        <v>4.142809026608286</v>
      </c>
      <c r="H42" s="142">
        <f t="shared" si="36"/>
        <v>429</v>
      </c>
      <c r="I42" s="172">
        <f t="shared" si="4"/>
        <v>14.449309531828899</v>
      </c>
      <c r="J42" s="142">
        <f t="shared" si="37"/>
        <v>1529</v>
      </c>
      <c r="K42" s="172">
        <f t="shared" si="5"/>
        <v>51.498821151902995</v>
      </c>
      <c r="L42" s="142">
        <f t="shared" si="38"/>
        <v>532</v>
      </c>
      <c r="M42" s="172">
        <f t="shared" si="6"/>
        <v>17.918491074435838</v>
      </c>
      <c r="N42" s="142">
        <f t="shared" si="39"/>
        <v>335</v>
      </c>
      <c r="O42" s="172">
        <f t="shared" si="7"/>
        <v>11.283260357022566</v>
      </c>
      <c r="P42" s="161">
        <f t="shared" si="15"/>
        <v>2969</v>
      </c>
      <c r="Q42" s="145">
        <v>172</v>
      </c>
      <c r="R42" s="13">
        <v>408</v>
      </c>
      <c r="S42" s="13">
        <v>1743</v>
      </c>
      <c r="T42" s="13">
        <v>5920</v>
      </c>
      <c r="U42" s="157">
        <v>15387</v>
      </c>
      <c r="V42" s="158">
        <v>4278</v>
      </c>
      <c r="W42" s="13">
        <v>1619</v>
      </c>
      <c r="Y42" s="13"/>
      <c r="Z42" s="13"/>
      <c r="AA42" s="13"/>
      <c r="AB42" s="13"/>
      <c r="AC42" s="13"/>
    </row>
    <row r="43" spans="1:29" ht="13.5" thickBot="1">
      <c r="A43" s="34">
        <v>5</v>
      </c>
      <c r="B43" s="147" t="s">
        <v>133</v>
      </c>
      <c r="C43" s="151">
        <f>SUM(C44:C62)</f>
        <v>34017</v>
      </c>
      <c r="D43" s="149">
        <f>SUM(D44:D62)</f>
        <v>311</v>
      </c>
      <c r="E43" s="173">
        <f t="shared" si="1"/>
        <v>0.91424875797395422</v>
      </c>
      <c r="F43" s="149">
        <f t="shared" ref="F43:N43" si="40">SUM(F44:F62)</f>
        <v>1475</v>
      </c>
      <c r="G43" s="173">
        <f t="shared" si="3"/>
        <v>4.336067260487404</v>
      </c>
      <c r="H43" s="149">
        <f t="shared" si="40"/>
        <v>4850</v>
      </c>
      <c r="I43" s="173">
        <f t="shared" si="4"/>
        <v>14.257577093806036</v>
      </c>
      <c r="J43" s="149">
        <f t="shared" si="40"/>
        <v>17455</v>
      </c>
      <c r="K43" s="173">
        <f t="shared" si="5"/>
        <v>51.312579004615344</v>
      </c>
      <c r="L43" s="149">
        <f t="shared" si="40"/>
        <v>6202</v>
      </c>
      <c r="M43" s="173">
        <f t="shared" si="6"/>
        <v>18.232060440368052</v>
      </c>
      <c r="N43" s="149">
        <f t="shared" si="40"/>
        <v>3724</v>
      </c>
      <c r="O43" s="174">
        <f t="shared" si="7"/>
        <v>10.947467442749213</v>
      </c>
      <c r="P43" s="159">
        <f>SUM(P44:P62)</f>
        <v>34017</v>
      </c>
      <c r="Q43" s="145">
        <v>190</v>
      </c>
      <c r="R43" s="13">
        <v>22</v>
      </c>
      <c r="S43" s="13">
        <v>108</v>
      </c>
      <c r="T43" s="13">
        <v>368</v>
      </c>
      <c r="U43" s="157">
        <v>1253</v>
      </c>
      <c r="V43" s="158">
        <v>536</v>
      </c>
      <c r="W43" s="13">
        <v>467</v>
      </c>
      <c r="Y43" s="13"/>
      <c r="Z43" s="13"/>
      <c r="AA43" s="13"/>
      <c r="AB43" s="13"/>
      <c r="AC43" s="13"/>
    </row>
    <row r="44" spans="1:29">
      <c r="A44" s="1">
        <v>4</v>
      </c>
      <c r="B44" s="140" t="s">
        <v>406</v>
      </c>
      <c r="C44" s="150">
        <f t="shared" ref="C44:C62" si="41">(D44+F44+H44+J44+L44+N44)</f>
        <v>343</v>
      </c>
      <c r="D44" s="142">
        <f t="shared" ref="D44:D62" si="42">VLOOKUP(A44,$Q$7:$W$131,2,0)</f>
        <v>1</v>
      </c>
      <c r="E44" s="172">
        <f t="shared" si="1"/>
        <v>0.29154518950437319</v>
      </c>
      <c r="F44" s="142">
        <f t="shared" ref="F44:F62" si="43">VLOOKUP(A44,$Q$7:$W$131,3,0)</f>
        <v>22</v>
      </c>
      <c r="G44" s="172">
        <f t="shared" si="3"/>
        <v>6.4139941690962097</v>
      </c>
      <c r="H44" s="142">
        <f t="shared" ref="H44:H62" si="44">VLOOKUP(A44,$Q$7:$W$131,4,0)</f>
        <v>38</v>
      </c>
      <c r="I44" s="172">
        <f t="shared" si="4"/>
        <v>11.078717201166182</v>
      </c>
      <c r="J44" s="142">
        <f t="shared" ref="J44:J62" si="45">VLOOKUP(A44,$Q$7:$W$131,5,0)</f>
        <v>144</v>
      </c>
      <c r="K44" s="172">
        <f t="shared" si="5"/>
        <v>41.982507288629741</v>
      </c>
      <c r="L44" s="142">
        <f t="shared" ref="L44:L62" si="46">VLOOKUP(A44,$Q$7:$W$131,6,0)</f>
        <v>69</v>
      </c>
      <c r="M44" s="172">
        <f t="shared" si="6"/>
        <v>20.11661807580175</v>
      </c>
      <c r="N44" s="142">
        <f t="shared" ref="N44:N62" si="47">VLOOKUP(A44,$Q$7:$W$131,7,0)</f>
        <v>69</v>
      </c>
      <c r="O44" s="172">
        <f t="shared" si="7"/>
        <v>20.11661807580175</v>
      </c>
      <c r="P44" s="161">
        <f t="shared" si="15"/>
        <v>343</v>
      </c>
      <c r="Q44" s="145">
        <v>197</v>
      </c>
      <c r="R44" s="13">
        <v>35</v>
      </c>
      <c r="S44" s="13">
        <v>153</v>
      </c>
      <c r="T44" s="13">
        <v>381</v>
      </c>
      <c r="U44" s="157">
        <v>1162</v>
      </c>
      <c r="V44" s="158">
        <v>388</v>
      </c>
      <c r="W44" s="13">
        <v>278</v>
      </c>
      <c r="Y44" s="13"/>
      <c r="Z44" s="13"/>
      <c r="AA44" s="13"/>
      <c r="AB44" s="13"/>
      <c r="AC44" s="13"/>
    </row>
    <row r="45" spans="1:29">
      <c r="A45" s="1">
        <v>42</v>
      </c>
      <c r="B45" s="140" t="s">
        <v>405</v>
      </c>
      <c r="C45" s="150">
        <f t="shared" si="41"/>
        <v>8784</v>
      </c>
      <c r="D45" s="142">
        <f t="shared" si="42"/>
        <v>90</v>
      </c>
      <c r="E45" s="172">
        <f t="shared" si="1"/>
        <v>1.0245901639344261</v>
      </c>
      <c r="F45" s="142">
        <f t="shared" si="43"/>
        <v>388</v>
      </c>
      <c r="G45" s="172">
        <f t="shared" si="3"/>
        <v>4.4171220400728597</v>
      </c>
      <c r="H45" s="142">
        <f t="shared" si="44"/>
        <v>1188</v>
      </c>
      <c r="I45" s="172">
        <f t="shared" si="4"/>
        <v>13.524590163934427</v>
      </c>
      <c r="J45" s="142">
        <f t="shared" si="45"/>
        <v>4526</v>
      </c>
      <c r="K45" s="172">
        <f t="shared" si="5"/>
        <v>51.525500910746814</v>
      </c>
      <c r="L45" s="142">
        <f t="shared" si="46"/>
        <v>1594</v>
      </c>
      <c r="M45" s="172">
        <f t="shared" si="6"/>
        <v>18.14663023679417</v>
      </c>
      <c r="N45" s="142">
        <f t="shared" si="47"/>
        <v>998</v>
      </c>
      <c r="O45" s="172">
        <f t="shared" si="7"/>
        <v>11.361566484517304</v>
      </c>
      <c r="P45" s="161">
        <f t="shared" si="15"/>
        <v>8784</v>
      </c>
      <c r="Q45" s="145">
        <v>206</v>
      </c>
      <c r="R45" s="13">
        <v>5</v>
      </c>
      <c r="S45" s="13">
        <v>25</v>
      </c>
      <c r="T45" s="13">
        <v>100</v>
      </c>
      <c r="U45" s="157">
        <v>276</v>
      </c>
      <c r="V45" s="158">
        <v>119</v>
      </c>
      <c r="W45" s="13">
        <v>97</v>
      </c>
      <c r="Y45" s="13"/>
      <c r="Z45" s="13"/>
      <c r="AA45" s="13"/>
      <c r="AB45" s="13"/>
      <c r="AC45" s="13"/>
    </row>
    <row r="46" spans="1:29">
      <c r="A46" s="1">
        <v>44</v>
      </c>
      <c r="B46" s="140" t="s">
        <v>403</v>
      </c>
      <c r="C46" s="150">
        <f t="shared" si="41"/>
        <v>1252</v>
      </c>
      <c r="D46" s="142">
        <f t="shared" si="42"/>
        <v>12</v>
      </c>
      <c r="E46" s="172">
        <f t="shared" si="1"/>
        <v>0.95846645367412142</v>
      </c>
      <c r="F46" s="142">
        <f t="shared" si="43"/>
        <v>81</v>
      </c>
      <c r="G46" s="172">
        <f t="shared" si="3"/>
        <v>6.4696485623003186</v>
      </c>
      <c r="H46" s="142">
        <f t="shared" si="44"/>
        <v>234</v>
      </c>
      <c r="I46" s="172">
        <f t="shared" si="4"/>
        <v>18.69009584664537</v>
      </c>
      <c r="J46" s="142">
        <f t="shared" si="45"/>
        <v>671</v>
      </c>
      <c r="K46" s="172">
        <f t="shared" si="5"/>
        <v>53.594249201277954</v>
      </c>
      <c r="L46" s="142">
        <f t="shared" si="46"/>
        <v>190</v>
      </c>
      <c r="M46" s="172">
        <f t="shared" si="6"/>
        <v>15.175718849840255</v>
      </c>
      <c r="N46" s="142">
        <f t="shared" si="47"/>
        <v>64</v>
      </c>
      <c r="O46" s="172">
        <f t="shared" si="7"/>
        <v>5.1118210862619806</v>
      </c>
      <c r="P46" s="161">
        <f t="shared" si="15"/>
        <v>1252</v>
      </c>
      <c r="Q46" s="145">
        <v>209</v>
      </c>
      <c r="R46" s="13">
        <v>28</v>
      </c>
      <c r="S46" s="13">
        <v>127</v>
      </c>
      <c r="T46" s="13">
        <v>440</v>
      </c>
      <c r="U46" s="157">
        <v>1441</v>
      </c>
      <c r="V46" s="158">
        <v>692</v>
      </c>
      <c r="W46" s="13">
        <v>497</v>
      </c>
      <c r="Y46" s="13"/>
      <c r="Z46" s="13"/>
      <c r="AA46" s="13"/>
      <c r="AB46" s="13"/>
      <c r="AC46" s="13"/>
    </row>
    <row r="47" spans="1:29">
      <c r="A47" s="1">
        <v>59</v>
      </c>
      <c r="B47" s="140" t="s">
        <v>402</v>
      </c>
      <c r="C47" s="150">
        <f t="shared" si="41"/>
        <v>1213</v>
      </c>
      <c r="D47" s="142">
        <f t="shared" si="42"/>
        <v>4</v>
      </c>
      <c r="E47" s="172">
        <f t="shared" si="1"/>
        <v>0.32976092333058532</v>
      </c>
      <c r="F47" s="142">
        <f t="shared" si="43"/>
        <v>40</v>
      </c>
      <c r="G47" s="172">
        <f t="shared" si="3"/>
        <v>3.2976092333058529</v>
      </c>
      <c r="H47" s="142">
        <f t="shared" si="44"/>
        <v>143</v>
      </c>
      <c r="I47" s="172">
        <f t="shared" si="4"/>
        <v>11.788953009068425</v>
      </c>
      <c r="J47" s="142">
        <f t="shared" si="45"/>
        <v>545</v>
      </c>
      <c r="K47" s="172">
        <f t="shared" si="5"/>
        <v>44.929925803792251</v>
      </c>
      <c r="L47" s="142">
        <f t="shared" si="46"/>
        <v>258</v>
      </c>
      <c r="M47" s="172">
        <f t="shared" si="6"/>
        <v>21.269579554822755</v>
      </c>
      <c r="N47" s="142">
        <f t="shared" si="47"/>
        <v>223</v>
      </c>
      <c r="O47" s="172">
        <f t="shared" si="7"/>
        <v>18.38417147568013</v>
      </c>
      <c r="P47" s="161">
        <f t="shared" si="15"/>
        <v>1213</v>
      </c>
      <c r="Q47" s="145">
        <v>212</v>
      </c>
      <c r="R47" s="13">
        <v>370</v>
      </c>
      <c r="S47" s="13">
        <v>1638</v>
      </c>
      <c r="T47" s="13">
        <v>5057</v>
      </c>
      <c r="U47" s="157">
        <v>20801</v>
      </c>
      <c r="V47" s="158">
        <v>9093</v>
      </c>
      <c r="W47" s="13">
        <v>6452</v>
      </c>
      <c r="Y47" s="13"/>
      <c r="Z47" s="13"/>
      <c r="AA47" s="13"/>
      <c r="AB47" s="13"/>
      <c r="AC47" s="13"/>
    </row>
    <row r="48" spans="1:29">
      <c r="A48" s="1">
        <v>113</v>
      </c>
      <c r="B48" s="140" t="s">
        <v>401</v>
      </c>
      <c r="C48" s="150">
        <f t="shared" si="41"/>
        <v>1914</v>
      </c>
      <c r="D48" s="142">
        <f t="shared" si="42"/>
        <v>25</v>
      </c>
      <c r="E48" s="172">
        <f t="shared" si="1"/>
        <v>1.3061650992685474</v>
      </c>
      <c r="F48" s="142">
        <f t="shared" si="43"/>
        <v>98</v>
      </c>
      <c r="G48" s="172">
        <f t="shared" si="3"/>
        <v>5.1201671891327063</v>
      </c>
      <c r="H48" s="142">
        <f t="shared" si="44"/>
        <v>283</v>
      </c>
      <c r="I48" s="172">
        <f t="shared" si="4"/>
        <v>14.785788923719959</v>
      </c>
      <c r="J48" s="142">
        <f t="shared" si="45"/>
        <v>1169</v>
      </c>
      <c r="K48" s="172">
        <f t="shared" si="5"/>
        <v>61.076280041797283</v>
      </c>
      <c r="L48" s="142">
        <f t="shared" si="46"/>
        <v>249</v>
      </c>
      <c r="M48" s="172">
        <f t="shared" si="6"/>
        <v>13.009404388714735</v>
      </c>
      <c r="N48" s="142">
        <f t="shared" si="47"/>
        <v>90</v>
      </c>
      <c r="O48" s="172">
        <f t="shared" si="7"/>
        <v>4.7021943573667713</v>
      </c>
      <c r="P48" s="161">
        <f t="shared" si="15"/>
        <v>1914</v>
      </c>
      <c r="Q48" s="145">
        <v>234</v>
      </c>
      <c r="R48" s="13">
        <v>10</v>
      </c>
      <c r="S48" s="13">
        <v>76</v>
      </c>
      <c r="T48" s="13">
        <v>234</v>
      </c>
      <c r="U48" s="157">
        <v>1012</v>
      </c>
      <c r="V48" s="158">
        <v>263</v>
      </c>
      <c r="W48" s="13">
        <v>139</v>
      </c>
      <c r="Y48" s="13"/>
      <c r="Z48" s="13"/>
      <c r="AA48" s="13"/>
      <c r="AB48" s="13"/>
      <c r="AC48" s="13"/>
    </row>
    <row r="49" spans="1:29">
      <c r="A49" s="1">
        <v>125</v>
      </c>
      <c r="B49" s="140" t="s">
        <v>400</v>
      </c>
      <c r="C49" s="150">
        <f t="shared" si="41"/>
        <v>544</v>
      </c>
      <c r="D49" s="142">
        <f t="shared" si="42"/>
        <v>7</v>
      </c>
      <c r="E49" s="172">
        <f t="shared" si="1"/>
        <v>1.2867647058823528</v>
      </c>
      <c r="F49" s="142">
        <f t="shared" si="43"/>
        <v>25</v>
      </c>
      <c r="G49" s="172">
        <f t="shared" si="3"/>
        <v>4.5955882352941178</v>
      </c>
      <c r="H49" s="142">
        <f t="shared" si="44"/>
        <v>94</v>
      </c>
      <c r="I49" s="172">
        <f t="shared" si="4"/>
        <v>17.27941176470588</v>
      </c>
      <c r="J49" s="142">
        <f t="shared" si="45"/>
        <v>298</v>
      </c>
      <c r="K49" s="172">
        <f t="shared" si="5"/>
        <v>54.779411764705884</v>
      </c>
      <c r="L49" s="142">
        <f t="shared" si="46"/>
        <v>69</v>
      </c>
      <c r="M49" s="172">
        <f t="shared" si="6"/>
        <v>12.683823529411764</v>
      </c>
      <c r="N49" s="142">
        <f t="shared" si="47"/>
        <v>51</v>
      </c>
      <c r="O49" s="172">
        <f t="shared" si="7"/>
        <v>9.375</v>
      </c>
      <c r="P49" s="161">
        <f t="shared" si="15"/>
        <v>544</v>
      </c>
      <c r="Q49" s="145">
        <v>237</v>
      </c>
      <c r="R49" s="13">
        <v>141</v>
      </c>
      <c r="S49" s="13">
        <v>663</v>
      </c>
      <c r="T49" s="13">
        <v>1964</v>
      </c>
      <c r="U49" s="157">
        <v>6194</v>
      </c>
      <c r="V49" s="158">
        <v>2296</v>
      </c>
      <c r="W49" s="13">
        <v>1320</v>
      </c>
      <c r="Y49" s="13"/>
      <c r="Z49" s="13"/>
      <c r="AA49" s="13"/>
      <c r="AB49" s="13"/>
      <c r="AC49" s="13"/>
    </row>
    <row r="50" spans="1:29">
      <c r="A50" s="1">
        <v>138</v>
      </c>
      <c r="B50" s="140" t="s">
        <v>399</v>
      </c>
      <c r="C50" s="150">
        <f t="shared" si="41"/>
        <v>1618</v>
      </c>
      <c r="D50" s="142">
        <f t="shared" si="42"/>
        <v>13</v>
      </c>
      <c r="E50" s="172">
        <f t="shared" si="1"/>
        <v>0.80346106304079112</v>
      </c>
      <c r="F50" s="142">
        <f t="shared" si="43"/>
        <v>74</v>
      </c>
      <c r="G50" s="172">
        <f t="shared" si="3"/>
        <v>4.573547589616811</v>
      </c>
      <c r="H50" s="142">
        <f t="shared" si="44"/>
        <v>224</v>
      </c>
      <c r="I50" s="172">
        <f t="shared" si="4"/>
        <v>13.8442521631644</v>
      </c>
      <c r="J50" s="142">
        <f t="shared" si="45"/>
        <v>810</v>
      </c>
      <c r="K50" s="172">
        <f t="shared" si="5"/>
        <v>50.061804697156987</v>
      </c>
      <c r="L50" s="142">
        <f t="shared" si="46"/>
        <v>293</v>
      </c>
      <c r="M50" s="172">
        <f t="shared" si="6"/>
        <v>18.108776266996291</v>
      </c>
      <c r="N50" s="142">
        <f t="shared" si="47"/>
        <v>204</v>
      </c>
      <c r="O50" s="172">
        <f t="shared" si="7"/>
        <v>12.60815822002472</v>
      </c>
      <c r="P50" s="161">
        <f t="shared" si="15"/>
        <v>1618</v>
      </c>
      <c r="Q50" s="145">
        <v>240</v>
      </c>
      <c r="R50" s="13">
        <v>15</v>
      </c>
      <c r="S50" s="13">
        <v>67</v>
      </c>
      <c r="T50" s="13">
        <v>258</v>
      </c>
      <c r="U50" s="157">
        <v>831</v>
      </c>
      <c r="V50" s="158">
        <v>389</v>
      </c>
      <c r="W50" s="13">
        <v>295</v>
      </c>
      <c r="Y50" s="13"/>
      <c r="Z50" s="13"/>
      <c r="AA50" s="13"/>
      <c r="AB50" s="13"/>
      <c r="AC50" s="13"/>
    </row>
    <row r="51" spans="1:29">
      <c r="A51" s="1">
        <v>234</v>
      </c>
      <c r="B51" s="140" t="s">
        <v>398</v>
      </c>
      <c r="C51" s="150">
        <f t="shared" si="41"/>
        <v>1734</v>
      </c>
      <c r="D51" s="142">
        <f t="shared" si="42"/>
        <v>10</v>
      </c>
      <c r="E51" s="172">
        <f t="shared" si="1"/>
        <v>0.57670126874279126</v>
      </c>
      <c r="F51" s="142">
        <f t="shared" si="43"/>
        <v>76</v>
      </c>
      <c r="G51" s="172">
        <f t="shared" si="3"/>
        <v>4.3829296424452133</v>
      </c>
      <c r="H51" s="142">
        <f t="shared" si="44"/>
        <v>234</v>
      </c>
      <c r="I51" s="172">
        <f t="shared" si="4"/>
        <v>13.494809688581316</v>
      </c>
      <c r="J51" s="142">
        <f t="shared" si="45"/>
        <v>1012</v>
      </c>
      <c r="K51" s="172">
        <f t="shared" si="5"/>
        <v>58.362168396770478</v>
      </c>
      <c r="L51" s="142">
        <f t="shared" si="46"/>
        <v>263</v>
      </c>
      <c r="M51" s="172">
        <f t="shared" si="6"/>
        <v>15.167243367935409</v>
      </c>
      <c r="N51" s="142">
        <f t="shared" si="47"/>
        <v>139</v>
      </c>
      <c r="O51" s="172">
        <f t="shared" si="7"/>
        <v>8.0161476355247974</v>
      </c>
      <c r="P51" s="161">
        <f t="shared" si="15"/>
        <v>1734</v>
      </c>
      <c r="Q51" s="145">
        <v>250</v>
      </c>
      <c r="R51" s="13">
        <v>114</v>
      </c>
      <c r="S51" s="13">
        <v>610</v>
      </c>
      <c r="T51" s="13">
        <v>1825</v>
      </c>
      <c r="U51" s="157">
        <v>4669</v>
      </c>
      <c r="V51" s="158">
        <v>1149</v>
      </c>
      <c r="W51" s="13">
        <v>485</v>
      </c>
      <c r="Y51" s="13"/>
      <c r="Z51" s="13"/>
      <c r="AA51" s="13"/>
      <c r="AB51" s="13"/>
      <c r="AC51" s="13"/>
    </row>
    <row r="52" spans="1:29">
      <c r="A52" s="1">
        <v>240</v>
      </c>
      <c r="B52" s="140" t="s">
        <v>397</v>
      </c>
      <c r="C52" s="150">
        <f t="shared" si="41"/>
        <v>1855</v>
      </c>
      <c r="D52" s="142">
        <f t="shared" si="42"/>
        <v>15</v>
      </c>
      <c r="E52" s="172">
        <f t="shared" si="1"/>
        <v>0.80862533692722371</v>
      </c>
      <c r="F52" s="142">
        <f t="shared" si="43"/>
        <v>67</v>
      </c>
      <c r="G52" s="172">
        <f t="shared" si="3"/>
        <v>3.6118598382749325</v>
      </c>
      <c r="H52" s="142">
        <f t="shared" si="44"/>
        <v>258</v>
      </c>
      <c r="I52" s="172">
        <f t="shared" si="4"/>
        <v>13.908355795148248</v>
      </c>
      <c r="J52" s="142">
        <f t="shared" si="45"/>
        <v>831</v>
      </c>
      <c r="K52" s="172">
        <f t="shared" si="5"/>
        <v>44.797843665768191</v>
      </c>
      <c r="L52" s="142">
        <f t="shared" si="46"/>
        <v>389</v>
      </c>
      <c r="M52" s="172">
        <f t="shared" si="6"/>
        <v>20.970350404312669</v>
      </c>
      <c r="N52" s="142">
        <f t="shared" si="47"/>
        <v>295</v>
      </c>
      <c r="O52" s="172">
        <f t="shared" si="7"/>
        <v>15.902964959568733</v>
      </c>
      <c r="P52" s="161">
        <f t="shared" si="15"/>
        <v>1855</v>
      </c>
      <c r="Q52" s="145">
        <v>264</v>
      </c>
      <c r="R52" s="13">
        <v>58</v>
      </c>
      <c r="S52" s="13">
        <v>341</v>
      </c>
      <c r="T52" s="13">
        <v>983</v>
      </c>
      <c r="U52" s="157">
        <v>3105</v>
      </c>
      <c r="V52" s="158">
        <v>1095</v>
      </c>
      <c r="W52" s="13">
        <v>563</v>
      </c>
      <c r="Y52" s="13"/>
      <c r="Z52" s="13"/>
      <c r="AA52" s="13"/>
      <c r="AB52" s="13"/>
      <c r="AC52" s="13"/>
    </row>
    <row r="53" spans="1:29">
      <c r="A53" s="1">
        <v>284</v>
      </c>
      <c r="B53" s="140" t="s">
        <v>396</v>
      </c>
      <c r="C53" s="150">
        <f t="shared" si="41"/>
        <v>2619</v>
      </c>
      <c r="D53" s="142">
        <f t="shared" si="42"/>
        <v>23</v>
      </c>
      <c r="E53" s="172">
        <f t="shared" si="1"/>
        <v>0.87819778541428029</v>
      </c>
      <c r="F53" s="142">
        <f t="shared" si="43"/>
        <v>138</v>
      </c>
      <c r="G53" s="172">
        <f t="shared" si="3"/>
        <v>5.2691867124856815</v>
      </c>
      <c r="H53" s="142">
        <f t="shared" si="44"/>
        <v>385</v>
      </c>
      <c r="I53" s="172">
        <f t="shared" si="4"/>
        <v>14.700267277586864</v>
      </c>
      <c r="J53" s="142">
        <f t="shared" si="45"/>
        <v>1294</v>
      </c>
      <c r="K53" s="172">
        <f t="shared" si="5"/>
        <v>49.408171057655593</v>
      </c>
      <c r="L53" s="142">
        <f t="shared" si="46"/>
        <v>456</v>
      </c>
      <c r="M53" s="172">
        <f t="shared" si="6"/>
        <v>17.411225658648338</v>
      </c>
      <c r="N53" s="142">
        <f t="shared" si="47"/>
        <v>323</v>
      </c>
      <c r="O53" s="172">
        <f t="shared" si="7"/>
        <v>12.33295150820924</v>
      </c>
      <c r="P53" s="161">
        <f t="shared" si="15"/>
        <v>2619</v>
      </c>
      <c r="Q53" s="145">
        <v>266</v>
      </c>
      <c r="R53" s="13">
        <v>973</v>
      </c>
      <c r="S53" s="13">
        <v>4552</v>
      </c>
      <c r="T53" s="13">
        <v>14048</v>
      </c>
      <c r="U53" s="157">
        <v>67577</v>
      </c>
      <c r="V53" s="158">
        <v>34549</v>
      </c>
      <c r="W53" s="13">
        <v>32939</v>
      </c>
      <c r="Y53" s="13"/>
      <c r="Z53" s="13"/>
      <c r="AA53" s="13"/>
      <c r="AB53" s="13"/>
      <c r="AC53" s="13"/>
    </row>
    <row r="54" spans="1:29">
      <c r="A54" s="1">
        <v>306</v>
      </c>
      <c r="B54" s="140" t="s">
        <v>395</v>
      </c>
      <c r="C54" s="150">
        <f t="shared" si="41"/>
        <v>763</v>
      </c>
      <c r="D54" s="142">
        <f t="shared" si="42"/>
        <v>7</v>
      </c>
      <c r="E54" s="172">
        <f t="shared" si="1"/>
        <v>0.91743119266055051</v>
      </c>
      <c r="F54" s="142">
        <f t="shared" si="43"/>
        <v>40</v>
      </c>
      <c r="G54" s="172">
        <f t="shared" si="3"/>
        <v>5.2424639580602879</v>
      </c>
      <c r="H54" s="142">
        <f t="shared" si="44"/>
        <v>121</v>
      </c>
      <c r="I54" s="172">
        <f t="shared" si="4"/>
        <v>15.858453473132371</v>
      </c>
      <c r="J54" s="142">
        <f t="shared" si="45"/>
        <v>426</v>
      </c>
      <c r="K54" s="172">
        <f t="shared" si="5"/>
        <v>55.832241153342068</v>
      </c>
      <c r="L54" s="142">
        <f t="shared" si="46"/>
        <v>109</v>
      </c>
      <c r="M54" s="172">
        <f t="shared" si="6"/>
        <v>14.285714285714285</v>
      </c>
      <c r="N54" s="142">
        <f t="shared" si="47"/>
        <v>60</v>
      </c>
      <c r="O54" s="172">
        <f t="shared" si="7"/>
        <v>7.8636959370904327</v>
      </c>
      <c r="P54" s="161">
        <f t="shared" si="15"/>
        <v>763</v>
      </c>
      <c r="Q54" s="145">
        <v>282</v>
      </c>
      <c r="R54" s="13">
        <v>54</v>
      </c>
      <c r="S54" s="13">
        <v>255</v>
      </c>
      <c r="T54" s="13">
        <v>965</v>
      </c>
      <c r="U54" s="157">
        <v>3176</v>
      </c>
      <c r="V54" s="158">
        <v>1619</v>
      </c>
      <c r="W54" s="13">
        <v>1011</v>
      </c>
      <c r="Y54" s="13"/>
      <c r="Z54" s="13"/>
      <c r="AA54" s="13"/>
      <c r="AB54" s="13"/>
      <c r="AC54" s="13"/>
    </row>
    <row r="55" spans="1:29">
      <c r="A55" s="1">
        <v>347</v>
      </c>
      <c r="B55" s="140" t="s">
        <v>394</v>
      </c>
      <c r="C55" s="150">
        <f t="shared" si="41"/>
        <v>887</v>
      </c>
      <c r="D55" s="142">
        <f t="shared" si="42"/>
        <v>7</v>
      </c>
      <c r="E55" s="172">
        <f t="shared" si="1"/>
        <v>0.78917700112739564</v>
      </c>
      <c r="F55" s="142">
        <f t="shared" si="43"/>
        <v>30</v>
      </c>
      <c r="G55" s="172">
        <f t="shared" si="3"/>
        <v>3.3821871476888385</v>
      </c>
      <c r="H55" s="142">
        <f t="shared" si="44"/>
        <v>145</v>
      </c>
      <c r="I55" s="172">
        <f t="shared" si="4"/>
        <v>16.347237880496053</v>
      </c>
      <c r="J55" s="142">
        <f t="shared" si="45"/>
        <v>479</v>
      </c>
      <c r="K55" s="172">
        <f t="shared" si="5"/>
        <v>54.002254791431795</v>
      </c>
      <c r="L55" s="142">
        <f t="shared" si="46"/>
        <v>143</v>
      </c>
      <c r="M55" s="172">
        <f t="shared" si="6"/>
        <v>16.121758737316799</v>
      </c>
      <c r="N55" s="142">
        <f t="shared" si="47"/>
        <v>83</v>
      </c>
      <c r="O55" s="172">
        <f t="shared" si="7"/>
        <v>9.3573844419391214</v>
      </c>
      <c r="P55" s="161">
        <f t="shared" si="15"/>
        <v>887</v>
      </c>
      <c r="Q55" s="145">
        <v>284</v>
      </c>
      <c r="R55" s="13">
        <v>23</v>
      </c>
      <c r="S55" s="13">
        <v>138</v>
      </c>
      <c r="T55" s="13">
        <v>385</v>
      </c>
      <c r="U55" s="157">
        <v>1294</v>
      </c>
      <c r="V55" s="158">
        <v>456</v>
      </c>
      <c r="W55" s="13">
        <v>323</v>
      </c>
      <c r="Y55" s="13"/>
      <c r="Z55" s="13"/>
      <c r="AA55" s="13"/>
      <c r="AB55" s="13"/>
      <c r="AC55" s="13"/>
    </row>
    <row r="56" spans="1:29">
      <c r="A56" s="1">
        <v>411</v>
      </c>
      <c r="B56" s="140" t="s">
        <v>393</v>
      </c>
      <c r="C56" s="150">
        <f t="shared" si="41"/>
        <v>1184</v>
      </c>
      <c r="D56" s="142">
        <f t="shared" si="42"/>
        <v>11</v>
      </c>
      <c r="E56" s="172">
        <f t="shared" si="1"/>
        <v>0.92905405405405406</v>
      </c>
      <c r="F56" s="142">
        <f t="shared" si="43"/>
        <v>36</v>
      </c>
      <c r="G56" s="172">
        <f t="shared" si="3"/>
        <v>3.0405405405405408</v>
      </c>
      <c r="H56" s="142">
        <f t="shared" si="44"/>
        <v>163</v>
      </c>
      <c r="I56" s="172">
        <f t="shared" si="4"/>
        <v>13.766891891891891</v>
      </c>
      <c r="J56" s="142">
        <f t="shared" si="45"/>
        <v>571</v>
      </c>
      <c r="K56" s="172">
        <f t="shared" si="5"/>
        <v>48.226351351351347</v>
      </c>
      <c r="L56" s="142">
        <f t="shared" si="46"/>
        <v>236</v>
      </c>
      <c r="M56" s="172">
        <f t="shared" si="6"/>
        <v>19.932432432432432</v>
      </c>
      <c r="N56" s="142">
        <f t="shared" si="47"/>
        <v>167</v>
      </c>
      <c r="O56" s="172">
        <f t="shared" si="7"/>
        <v>14.104729729729728</v>
      </c>
      <c r="P56" s="161">
        <f t="shared" si="15"/>
        <v>1184</v>
      </c>
      <c r="Q56" s="145">
        <v>306</v>
      </c>
      <c r="R56" s="13">
        <v>7</v>
      </c>
      <c r="S56" s="13">
        <v>40</v>
      </c>
      <c r="T56" s="13">
        <v>121</v>
      </c>
      <c r="U56" s="157">
        <v>426</v>
      </c>
      <c r="V56" s="158">
        <v>109</v>
      </c>
      <c r="W56" s="13">
        <v>60</v>
      </c>
      <c r="Y56" s="13"/>
      <c r="Z56" s="13"/>
      <c r="AA56" s="13"/>
      <c r="AB56" s="13"/>
      <c r="AC56" s="13"/>
    </row>
    <row r="57" spans="1:29">
      <c r="A57" s="1">
        <v>501</v>
      </c>
      <c r="B57" s="140" t="s">
        <v>392</v>
      </c>
      <c r="C57" s="150">
        <f t="shared" si="41"/>
        <v>201</v>
      </c>
      <c r="D57" s="142">
        <f t="shared" si="42"/>
        <v>2</v>
      </c>
      <c r="E57" s="172">
        <f t="shared" si="1"/>
        <v>0.99502487562189057</v>
      </c>
      <c r="F57" s="142">
        <f t="shared" si="43"/>
        <v>3</v>
      </c>
      <c r="G57" s="172">
        <f t="shared" si="3"/>
        <v>1.4925373134328357</v>
      </c>
      <c r="H57" s="142">
        <f t="shared" si="44"/>
        <v>30</v>
      </c>
      <c r="I57" s="172">
        <f t="shared" si="4"/>
        <v>14.925373134328357</v>
      </c>
      <c r="J57" s="142">
        <f t="shared" si="45"/>
        <v>102</v>
      </c>
      <c r="K57" s="172">
        <f t="shared" si="5"/>
        <v>50.746268656716417</v>
      </c>
      <c r="L57" s="142">
        <f t="shared" si="46"/>
        <v>44</v>
      </c>
      <c r="M57" s="172">
        <f t="shared" si="6"/>
        <v>21.890547263681594</v>
      </c>
      <c r="N57" s="142">
        <f t="shared" si="47"/>
        <v>20</v>
      </c>
      <c r="O57" s="172">
        <f t="shared" si="7"/>
        <v>9.9502487562189064</v>
      </c>
      <c r="P57" s="161">
        <f t="shared" si="15"/>
        <v>201</v>
      </c>
      <c r="Q57" s="145">
        <v>308</v>
      </c>
      <c r="R57" s="13">
        <v>283</v>
      </c>
      <c r="S57" s="13">
        <v>1413</v>
      </c>
      <c r="T57" s="13">
        <v>4248</v>
      </c>
      <c r="U57" s="157">
        <v>16530</v>
      </c>
      <c r="V57" s="158">
        <v>6866</v>
      </c>
      <c r="W57" s="13">
        <v>4582</v>
      </c>
      <c r="Y57" s="13"/>
      <c r="Z57" s="13"/>
      <c r="AA57" s="13"/>
      <c r="AB57" s="13"/>
      <c r="AC57" s="13"/>
    </row>
    <row r="58" spans="1:29">
      <c r="A58" s="1">
        <v>543</v>
      </c>
      <c r="B58" s="140" t="s">
        <v>391</v>
      </c>
      <c r="C58" s="150">
        <f t="shared" si="41"/>
        <v>592</v>
      </c>
      <c r="D58" s="142">
        <f t="shared" si="42"/>
        <v>6</v>
      </c>
      <c r="E58" s="172">
        <f t="shared" si="1"/>
        <v>1.0135135135135136</v>
      </c>
      <c r="F58" s="142">
        <f t="shared" si="43"/>
        <v>25</v>
      </c>
      <c r="G58" s="172">
        <f t="shared" si="3"/>
        <v>4.2229729729729728</v>
      </c>
      <c r="H58" s="142">
        <f t="shared" si="44"/>
        <v>100</v>
      </c>
      <c r="I58" s="172">
        <f t="shared" si="4"/>
        <v>16.891891891891891</v>
      </c>
      <c r="J58" s="142">
        <f t="shared" si="45"/>
        <v>355</v>
      </c>
      <c r="K58" s="172">
        <f t="shared" si="5"/>
        <v>59.966216216216218</v>
      </c>
      <c r="L58" s="142">
        <f t="shared" si="46"/>
        <v>71</v>
      </c>
      <c r="M58" s="172">
        <f t="shared" si="6"/>
        <v>11.993243243243242</v>
      </c>
      <c r="N58" s="142">
        <f t="shared" si="47"/>
        <v>35</v>
      </c>
      <c r="O58" s="172">
        <f t="shared" si="7"/>
        <v>5.9121621621621623</v>
      </c>
      <c r="P58" s="161">
        <f t="shared" si="15"/>
        <v>592</v>
      </c>
      <c r="Q58" s="145">
        <v>310</v>
      </c>
      <c r="R58" s="13">
        <v>14</v>
      </c>
      <c r="S58" s="13">
        <v>85</v>
      </c>
      <c r="T58" s="13">
        <v>328</v>
      </c>
      <c r="U58" s="157">
        <v>1041</v>
      </c>
      <c r="V58" s="158">
        <v>472</v>
      </c>
      <c r="W58" s="13">
        <v>338</v>
      </c>
      <c r="Y58" s="13"/>
      <c r="Z58" s="13"/>
      <c r="AA58" s="13"/>
      <c r="AB58" s="13"/>
      <c r="AC58" s="13"/>
    </row>
    <row r="59" spans="1:29">
      <c r="A59" s="1">
        <v>628</v>
      </c>
      <c r="B59" s="140" t="s">
        <v>390</v>
      </c>
      <c r="C59" s="150">
        <f t="shared" si="41"/>
        <v>804</v>
      </c>
      <c r="D59" s="142">
        <f t="shared" si="42"/>
        <v>7</v>
      </c>
      <c r="E59" s="172">
        <f t="shared" si="1"/>
        <v>0.87064676616915426</v>
      </c>
      <c r="F59" s="142">
        <f t="shared" si="43"/>
        <v>27</v>
      </c>
      <c r="G59" s="172">
        <f t="shared" si="3"/>
        <v>3.3582089552238807</v>
      </c>
      <c r="H59" s="142">
        <f t="shared" si="44"/>
        <v>115</v>
      </c>
      <c r="I59" s="172">
        <f t="shared" si="4"/>
        <v>14.303482587064675</v>
      </c>
      <c r="J59" s="142">
        <f t="shared" si="45"/>
        <v>432</v>
      </c>
      <c r="K59" s="172">
        <f t="shared" si="5"/>
        <v>53.731343283582092</v>
      </c>
      <c r="L59" s="142">
        <f t="shared" si="46"/>
        <v>143</v>
      </c>
      <c r="M59" s="172">
        <f t="shared" si="6"/>
        <v>17.786069651741293</v>
      </c>
      <c r="N59" s="142">
        <f t="shared" si="47"/>
        <v>80</v>
      </c>
      <c r="O59" s="172">
        <f t="shared" si="7"/>
        <v>9.9502487562189064</v>
      </c>
      <c r="P59" s="161">
        <f t="shared" si="15"/>
        <v>804</v>
      </c>
      <c r="Q59" s="145">
        <v>313</v>
      </c>
      <c r="R59" s="13">
        <v>25</v>
      </c>
      <c r="S59" s="13">
        <v>93</v>
      </c>
      <c r="T59" s="13">
        <v>247</v>
      </c>
      <c r="U59" s="157">
        <v>762</v>
      </c>
      <c r="V59" s="158">
        <v>259</v>
      </c>
      <c r="W59" s="13">
        <v>206</v>
      </c>
      <c r="Y59" s="13"/>
      <c r="Z59" s="13"/>
      <c r="AA59" s="13"/>
      <c r="AB59" s="13"/>
      <c r="AC59" s="13"/>
    </row>
    <row r="60" spans="1:29">
      <c r="A60" s="1">
        <v>656</v>
      </c>
      <c r="B60" s="140" t="s">
        <v>389</v>
      </c>
      <c r="C60" s="150">
        <f t="shared" si="41"/>
        <v>4408</v>
      </c>
      <c r="D60" s="142">
        <f t="shared" si="42"/>
        <v>35</v>
      </c>
      <c r="E60" s="172">
        <f t="shared" si="1"/>
        <v>0.79401088929219599</v>
      </c>
      <c r="F60" s="142">
        <f t="shared" si="43"/>
        <v>179</v>
      </c>
      <c r="G60" s="172">
        <f t="shared" si="3"/>
        <v>4.0607985480943736</v>
      </c>
      <c r="H60" s="142">
        <f t="shared" si="44"/>
        <v>627</v>
      </c>
      <c r="I60" s="172">
        <f t="shared" si="4"/>
        <v>14.224137931034484</v>
      </c>
      <c r="J60" s="142">
        <f t="shared" si="45"/>
        <v>2169</v>
      </c>
      <c r="K60" s="172">
        <f t="shared" si="5"/>
        <v>49.205989110707804</v>
      </c>
      <c r="L60" s="142">
        <f t="shared" si="46"/>
        <v>954</v>
      </c>
      <c r="M60" s="172">
        <f t="shared" si="6"/>
        <v>21.642468239564426</v>
      </c>
      <c r="N60" s="142">
        <f t="shared" si="47"/>
        <v>444</v>
      </c>
      <c r="O60" s="172">
        <f t="shared" si="7"/>
        <v>10.072595281306715</v>
      </c>
      <c r="P60" s="161">
        <f t="shared" si="15"/>
        <v>4408</v>
      </c>
      <c r="Q60" s="145">
        <v>315</v>
      </c>
      <c r="R60" s="13">
        <v>13</v>
      </c>
      <c r="S60" s="13">
        <v>42</v>
      </c>
      <c r="T60" s="13">
        <v>199</v>
      </c>
      <c r="U60" s="157">
        <v>728</v>
      </c>
      <c r="V60" s="158">
        <v>244</v>
      </c>
      <c r="W60" s="13">
        <v>99</v>
      </c>
      <c r="Y60" s="13"/>
      <c r="Z60" s="13"/>
      <c r="AA60" s="13"/>
      <c r="AB60" s="13"/>
      <c r="AC60" s="13"/>
    </row>
    <row r="61" spans="1:29">
      <c r="A61" s="1">
        <v>761</v>
      </c>
      <c r="B61" s="140" t="s">
        <v>388</v>
      </c>
      <c r="C61" s="150">
        <f t="shared" si="41"/>
        <v>2748</v>
      </c>
      <c r="D61" s="142">
        <f t="shared" si="42"/>
        <v>31</v>
      </c>
      <c r="E61" s="172">
        <f t="shared" si="1"/>
        <v>1.1280931586608443</v>
      </c>
      <c r="F61" s="142">
        <f t="shared" si="43"/>
        <v>103</v>
      </c>
      <c r="G61" s="172">
        <f t="shared" si="3"/>
        <v>3.7481804949053856</v>
      </c>
      <c r="H61" s="142">
        <f t="shared" si="44"/>
        <v>368</v>
      </c>
      <c r="I61" s="172">
        <f t="shared" si="4"/>
        <v>13.39155749636099</v>
      </c>
      <c r="J61" s="142">
        <f t="shared" si="45"/>
        <v>1308</v>
      </c>
      <c r="K61" s="172">
        <f t="shared" si="5"/>
        <v>47.598253275109172</v>
      </c>
      <c r="L61" s="142">
        <f t="shared" si="46"/>
        <v>596</v>
      </c>
      <c r="M61" s="172">
        <f t="shared" si="6"/>
        <v>21.688500727802037</v>
      </c>
      <c r="N61" s="142">
        <f t="shared" si="47"/>
        <v>342</v>
      </c>
      <c r="O61" s="172">
        <f t="shared" si="7"/>
        <v>12.445414847161572</v>
      </c>
      <c r="P61" s="161">
        <f t="shared" si="15"/>
        <v>2748</v>
      </c>
      <c r="Q61" s="145">
        <v>318</v>
      </c>
      <c r="R61" s="13">
        <v>236</v>
      </c>
      <c r="S61" s="13">
        <v>1025</v>
      </c>
      <c r="T61" s="13">
        <v>3074</v>
      </c>
      <c r="U61" s="157">
        <v>12180</v>
      </c>
      <c r="V61" s="158">
        <v>4396</v>
      </c>
      <c r="W61" s="13">
        <v>3217</v>
      </c>
      <c r="Y61" s="13"/>
      <c r="Z61" s="13"/>
      <c r="AA61" s="13"/>
      <c r="AB61" s="13"/>
      <c r="AC61" s="13"/>
    </row>
    <row r="62" spans="1:29" ht="13.5" thickBot="1">
      <c r="A62" s="1">
        <v>842</v>
      </c>
      <c r="B62" s="140" t="s">
        <v>387</v>
      </c>
      <c r="C62" s="150">
        <f t="shared" si="41"/>
        <v>554</v>
      </c>
      <c r="D62" s="142">
        <f t="shared" si="42"/>
        <v>5</v>
      </c>
      <c r="E62" s="172">
        <f t="shared" si="1"/>
        <v>0.90252707581227432</v>
      </c>
      <c r="F62" s="142">
        <f t="shared" si="43"/>
        <v>23</v>
      </c>
      <c r="G62" s="172">
        <f t="shared" si="3"/>
        <v>4.1516245487364625</v>
      </c>
      <c r="H62" s="142">
        <f t="shared" si="44"/>
        <v>100</v>
      </c>
      <c r="I62" s="172">
        <f t="shared" si="4"/>
        <v>18.050541516245488</v>
      </c>
      <c r="J62" s="142">
        <f t="shared" si="45"/>
        <v>313</v>
      </c>
      <c r="K62" s="172">
        <f t="shared" si="5"/>
        <v>56.498194945848383</v>
      </c>
      <c r="L62" s="142">
        <f t="shared" si="46"/>
        <v>76</v>
      </c>
      <c r="M62" s="172">
        <f t="shared" si="6"/>
        <v>13.718411552346572</v>
      </c>
      <c r="N62" s="142">
        <f t="shared" si="47"/>
        <v>37</v>
      </c>
      <c r="O62" s="172">
        <f t="shared" si="7"/>
        <v>6.6787003610108311</v>
      </c>
      <c r="P62" s="161">
        <f t="shared" si="15"/>
        <v>554</v>
      </c>
      <c r="Q62" s="145">
        <v>321</v>
      </c>
      <c r="R62" s="13">
        <v>16</v>
      </c>
      <c r="S62" s="13">
        <v>105</v>
      </c>
      <c r="T62" s="13">
        <v>338</v>
      </c>
      <c r="U62" s="157">
        <v>1197</v>
      </c>
      <c r="V62" s="158">
        <v>505</v>
      </c>
      <c r="W62" s="13">
        <v>383</v>
      </c>
      <c r="Y62" s="13"/>
      <c r="Z62" s="13"/>
      <c r="AA62" s="13"/>
      <c r="AB62" s="13"/>
      <c r="AC62" s="13"/>
    </row>
    <row r="63" spans="1:29" ht="13.5" thickBot="1">
      <c r="A63" s="34">
        <v>6</v>
      </c>
      <c r="B63" s="147" t="s">
        <v>126</v>
      </c>
      <c r="C63" s="151">
        <f>SUM(C64:C80)</f>
        <v>81862</v>
      </c>
      <c r="D63" s="149">
        <f>SUM(D64:D80)</f>
        <v>847</v>
      </c>
      <c r="E63" s="173">
        <f t="shared" si="1"/>
        <v>1.0346680999731255</v>
      </c>
      <c r="F63" s="149">
        <f t="shared" ref="F63:N63" si="48">SUM(F64:F80)</f>
        <v>4102</v>
      </c>
      <c r="G63" s="173">
        <f t="shared" si="3"/>
        <v>5.0108719552417487</v>
      </c>
      <c r="H63" s="149">
        <f t="shared" si="48"/>
        <v>12983</v>
      </c>
      <c r="I63" s="173">
        <f t="shared" si="4"/>
        <v>15.859617404900931</v>
      </c>
      <c r="J63" s="149">
        <f t="shared" si="48"/>
        <v>42514</v>
      </c>
      <c r="K63" s="173">
        <f t="shared" si="5"/>
        <v>51.933742151425562</v>
      </c>
      <c r="L63" s="149">
        <f t="shared" si="48"/>
        <v>14014</v>
      </c>
      <c r="M63" s="173">
        <f t="shared" si="6"/>
        <v>17.119054017737167</v>
      </c>
      <c r="N63" s="149">
        <f t="shared" si="48"/>
        <v>7402</v>
      </c>
      <c r="O63" s="174">
        <f t="shared" si="7"/>
        <v>9.042046370721458</v>
      </c>
      <c r="P63" s="159">
        <f>SUM(P64:P80)</f>
        <v>81862</v>
      </c>
      <c r="Q63" s="145">
        <v>347</v>
      </c>
      <c r="R63" s="13">
        <v>7</v>
      </c>
      <c r="S63" s="13">
        <v>30</v>
      </c>
      <c r="T63" s="13">
        <v>145</v>
      </c>
      <c r="U63" s="157">
        <v>479</v>
      </c>
      <c r="V63" s="158">
        <v>143</v>
      </c>
      <c r="W63" s="13">
        <v>83</v>
      </c>
      <c r="Y63" s="13"/>
      <c r="Z63" s="13"/>
      <c r="AA63" s="13"/>
      <c r="AB63" s="13"/>
      <c r="AC63" s="13"/>
    </row>
    <row r="64" spans="1:29">
      <c r="A64" s="1">
        <v>38</v>
      </c>
      <c r="B64" s="140" t="s">
        <v>423</v>
      </c>
      <c r="C64" s="150">
        <f t="shared" ref="C64:C80" si="49">(D64+F64+H64+J64+L64+N64)</f>
        <v>1071</v>
      </c>
      <c r="D64" s="142">
        <f t="shared" ref="D64:D80" si="50">VLOOKUP(A64,$Q$7:$W$131,2,0)</f>
        <v>2</v>
      </c>
      <c r="E64" s="172">
        <f t="shared" si="1"/>
        <v>0.18674136321195145</v>
      </c>
      <c r="F64" s="142">
        <f t="shared" ref="F64:F80" si="51">VLOOKUP(A64,$Q$7:$W$131,3,0)</f>
        <v>41</v>
      </c>
      <c r="G64" s="172">
        <f t="shared" si="3"/>
        <v>3.8281979458450048</v>
      </c>
      <c r="H64" s="142">
        <f t="shared" ref="H64:H80" si="52">VLOOKUP(A64,$Q$7:$W$131,4,0)</f>
        <v>135</v>
      </c>
      <c r="I64" s="172">
        <f t="shared" si="4"/>
        <v>12.605042016806722</v>
      </c>
      <c r="J64" s="142">
        <f t="shared" ref="J64:J80" si="53">VLOOKUP(A64,$Q$7:$W$131,5,0)</f>
        <v>655</v>
      </c>
      <c r="K64" s="172">
        <f t="shared" si="5"/>
        <v>61.157796451914102</v>
      </c>
      <c r="L64" s="142">
        <f t="shared" ref="L64:L80" si="54">VLOOKUP(A64,$Q$7:$W$131,6,0)</f>
        <v>143</v>
      </c>
      <c r="M64" s="172">
        <f t="shared" si="6"/>
        <v>13.352007469654529</v>
      </c>
      <c r="N64" s="142">
        <f t="shared" ref="N64:N80" si="55">VLOOKUP(A64,$Q$7:$W$131,7,0)</f>
        <v>95</v>
      </c>
      <c r="O64" s="172">
        <f t="shared" si="7"/>
        <v>8.8702147525676942</v>
      </c>
      <c r="P64" s="161">
        <f t="shared" si="15"/>
        <v>1071</v>
      </c>
      <c r="Q64" s="145">
        <v>353</v>
      </c>
      <c r="R64" s="13">
        <v>5</v>
      </c>
      <c r="S64" s="13">
        <v>48</v>
      </c>
      <c r="T64" s="13">
        <v>157</v>
      </c>
      <c r="U64" s="157">
        <v>543</v>
      </c>
      <c r="V64" s="158">
        <v>169</v>
      </c>
      <c r="W64" s="13">
        <v>106</v>
      </c>
      <c r="Y64" s="13"/>
      <c r="Z64" s="13"/>
      <c r="AA64" s="13"/>
      <c r="AB64" s="13"/>
      <c r="AC64" s="13"/>
    </row>
    <row r="65" spans="1:29">
      <c r="A65" s="1">
        <v>86</v>
      </c>
      <c r="B65" s="140" t="s">
        <v>422</v>
      </c>
      <c r="C65" s="150">
        <f t="shared" si="49"/>
        <v>1049</v>
      </c>
      <c r="D65" s="142">
        <f t="shared" si="50"/>
        <v>16</v>
      </c>
      <c r="E65" s="172">
        <f t="shared" si="1"/>
        <v>1.5252621544327931</v>
      </c>
      <c r="F65" s="142">
        <f t="shared" si="51"/>
        <v>42</v>
      </c>
      <c r="G65" s="172">
        <f t="shared" si="3"/>
        <v>4.0038131553860818</v>
      </c>
      <c r="H65" s="142">
        <f t="shared" si="52"/>
        <v>193</v>
      </c>
      <c r="I65" s="172">
        <f t="shared" si="4"/>
        <v>18.398474737845564</v>
      </c>
      <c r="J65" s="142">
        <f t="shared" si="53"/>
        <v>516</v>
      </c>
      <c r="K65" s="172">
        <f t="shared" si="5"/>
        <v>49.189704480457578</v>
      </c>
      <c r="L65" s="142">
        <f t="shared" si="54"/>
        <v>197</v>
      </c>
      <c r="M65" s="172">
        <f t="shared" si="6"/>
        <v>18.779790276453763</v>
      </c>
      <c r="N65" s="142">
        <f t="shared" si="55"/>
        <v>85</v>
      </c>
      <c r="O65" s="172">
        <f t="shared" si="7"/>
        <v>8.1029551954242134</v>
      </c>
      <c r="P65" s="161">
        <f t="shared" si="15"/>
        <v>1049</v>
      </c>
      <c r="Q65" s="145">
        <v>360</v>
      </c>
      <c r="R65" s="13">
        <v>2344</v>
      </c>
      <c r="S65" s="13">
        <v>10627</v>
      </c>
      <c r="T65" s="13">
        <v>32044</v>
      </c>
      <c r="U65" s="157">
        <v>131594</v>
      </c>
      <c r="V65" s="158">
        <v>53151</v>
      </c>
      <c r="W65" s="13">
        <v>37206</v>
      </c>
      <c r="Y65" s="13"/>
      <c r="Z65" s="13"/>
      <c r="AA65" s="13"/>
      <c r="AB65" s="13"/>
      <c r="AC65" s="13"/>
    </row>
    <row r="66" spans="1:29">
      <c r="A66" s="1">
        <v>107</v>
      </c>
      <c r="B66" s="140" t="s">
        <v>421</v>
      </c>
      <c r="C66" s="150">
        <f t="shared" si="49"/>
        <v>814</v>
      </c>
      <c r="D66" s="142">
        <f t="shared" si="50"/>
        <v>5</v>
      </c>
      <c r="E66" s="172">
        <f t="shared" si="1"/>
        <v>0.61425061425061422</v>
      </c>
      <c r="F66" s="142">
        <f t="shared" si="51"/>
        <v>40</v>
      </c>
      <c r="G66" s="172">
        <f t="shared" si="3"/>
        <v>4.9140049140049138</v>
      </c>
      <c r="H66" s="142">
        <f t="shared" si="52"/>
        <v>133</v>
      </c>
      <c r="I66" s="172">
        <f t="shared" si="4"/>
        <v>16.339066339066338</v>
      </c>
      <c r="J66" s="142">
        <f t="shared" si="53"/>
        <v>516</v>
      </c>
      <c r="K66" s="172">
        <f t="shared" si="5"/>
        <v>63.390663390663391</v>
      </c>
      <c r="L66" s="142">
        <f t="shared" si="54"/>
        <v>91</v>
      </c>
      <c r="M66" s="172">
        <f t="shared" si="6"/>
        <v>11.179361179361178</v>
      </c>
      <c r="N66" s="142">
        <f t="shared" si="55"/>
        <v>29</v>
      </c>
      <c r="O66" s="172">
        <f t="shared" si="7"/>
        <v>3.5626535626535629</v>
      </c>
      <c r="P66" s="161">
        <f t="shared" si="15"/>
        <v>814</v>
      </c>
      <c r="Q66" s="145">
        <v>361</v>
      </c>
      <c r="R66" s="13">
        <v>19</v>
      </c>
      <c r="S66" s="13">
        <v>108</v>
      </c>
      <c r="T66" s="13">
        <v>325</v>
      </c>
      <c r="U66" s="157">
        <v>1490</v>
      </c>
      <c r="V66" s="158">
        <v>357</v>
      </c>
      <c r="W66" s="13">
        <v>180</v>
      </c>
      <c r="Y66" s="13"/>
      <c r="Z66" s="13"/>
      <c r="AA66" s="13"/>
      <c r="AB66" s="13"/>
      <c r="AC66" s="13"/>
    </row>
    <row r="67" spans="1:29">
      <c r="A67" s="1">
        <v>134</v>
      </c>
      <c r="B67" s="140" t="s">
        <v>420</v>
      </c>
      <c r="C67" s="150">
        <f t="shared" si="49"/>
        <v>606</v>
      </c>
      <c r="D67" s="142">
        <f t="shared" si="50"/>
        <v>9</v>
      </c>
      <c r="E67" s="172">
        <f t="shared" si="1"/>
        <v>1.4851485148514851</v>
      </c>
      <c r="F67" s="142">
        <f t="shared" si="51"/>
        <v>17</v>
      </c>
      <c r="G67" s="172">
        <f t="shared" si="3"/>
        <v>2.8052805280528053</v>
      </c>
      <c r="H67" s="142">
        <f t="shared" si="52"/>
        <v>78</v>
      </c>
      <c r="I67" s="172">
        <f t="shared" si="4"/>
        <v>12.871287128712872</v>
      </c>
      <c r="J67" s="142">
        <f t="shared" si="53"/>
        <v>311</v>
      </c>
      <c r="K67" s="172">
        <f t="shared" si="5"/>
        <v>51.320132013201324</v>
      </c>
      <c r="L67" s="142">
        <f t="shared" si="54"/>
        <v>118</v>
      </c>
      <c r="M67" s="172">
        <f t="shared" si="6"/>
        <v>19.471947194719473</v>
      </c>
      <c r="N67" s="142">
        <f t="shared" si="55"/>
        <v>73</v>
      </c>
      <c r="O67" s="172">
        <f t="shared" si="7"/>
        <v>12.046204620462046</v>
      </c>
      <c r="P67" s="161">
        <f t="shared" si="15"/>
        <v>606</v>
      </c>
      <c r="Q67" s="145">
        <v>364</v>
      </c>
      <c r="R67" s="13">
        <v>41</v>
      </c>
      <c r="S67" s="13">
        <v>117</v>
      </c>
      <c r="T67" s="13">
        <v>441</v>
      </c>
      <c r="U67" s="157">
        <v>1468</v>
      </c>
      <c r="V67" s="158">
        <v>674</v>
      </c>
      <c r="W67" s="13">
        <v>607</v>
      </c>
      <c r="Y67" s="13"/>
      <c r="Z67" s="13"/>
      <c r="AA67" s="13"/>
      <c r="AB67" s="13"/>
      <c r="AC67" s="13"/>
    </row>
    <row r="68" spans="1:29">
      <c r="A68" s="1">
        <v>150</v>
      </c>
      <c r="B68" s="140" t="s">
        <v>419</v>
      </c>
      <c r="C68" s="150">
        <f t="shared" si="49"/>
        <v>1133</v>
      </c>
      <c r="D68" s="142">
        <f t="shared" si="50"/>
        <v>9</v>
      </c>
      <c r="E68" s="172">
        <f t="shared" si="1"/>
        <v>0.79435127978817288</v>
      </c>
      <c r="F68" s="142">
        <f t="shared" si="51"/>
        <v>34</v>
      </c>
      <c r="G68" s="172">
        <f t="shared" si="3"/>
        <v>3.0008826125330978</v>
      </c>
      <c r="H68" s="142">
        <f t="shared" si="52"/>
        <v>143</v>
      </c>
      <c r="I68" s="172">
        <f t="shared" si="4"/>
        <v>12.621359223300971</v>
      </c>
      <c r="J68" s="142">
        <f t="shared" si="53"/>
        <v>501</v>
      </c>
      <c r="K68" s="172">
        <f t="shared" si="5"/>
        <v>44.218887908208302</v>
      </c>
      <c r="L68" s="142">
        <f t="shared" si="54"/>
        <v>267</v>
      </c>
      <c r="M68" s="172">
        <f t="shared" si="6"/>
        <v>23.565754633715798</v>
      </c>
      <c r="N68" s="142">
        <f t="shared" si="55"/>
        <v>179</v>
      </c>
      <c r="O68" s="172">
        <f t="shared" si="7"/>
        <v>15.798764342453664</v>
      </c>
      <c r="P68" s="161">
        <f t="shared" si="15"/>
        <v>1133</v>
      </c>
      <c r="Q68" s="145">
        <v>368</v>
      </c>
      <c r="R68" s="13">
        <v>17</v>
      </c>
      <c r="S68" s="13">
        <v>122</v>
      </c>
      <c r="T68" s="13">
        <v>415</v>
      </c>
      <c r="U68" s="157">
        <v>1716</v>
      </c>
      <c r="V68" s="158">
        <v>794</v>
      </c>
      <c r="W68" s="13">
        <v>603</v>
      </c>
      <c r="Y68" s="13"/>
      <c r="Z68" s="13"/>
      <c r="AA68" s="13"/>
      <c r="AB68" s="13"/>
      <c r="AC68" s="13"/>
    </row>
    <row r="69" spans="1:29">
      <c r="A69" s="1">
        <v>237</v>
      </c>
      <c r="B69" s="140" t="s">
        <v>418</v>
      </c>
      <c r="C69" s="150">
        <f t="shared" si="49"/>
        <v>12578</v>
      </c>
      <c r="D69" s="142">
        <f t="shared" si="50"/>
        <v>141</v>
      </c>
      <c r="E69" s="172">
        <f t="shared" si="1"/>
        <v>1.1210049292415327</v>
      </c>
      <c r="F69" s="142">
        <f t="shared" si="51"/>
        <v>663</v>
      </c>
      <c r="G69" s="172">
        <f t="shared" si="3"/>
        <v>5.2711082843059307</v>
      </c>
      <c r="H69" s="142">
        <f t="shared" si="52"/>
        <v>1964</v>
      </c>
      <c r="I69" s="172">
        <f t="shared" si="4"/>
        <v>15.614565113690571</v>
      </c>
      <c r="J69" s="142">
        <f t="shared" si="53"/>
        <v>6194</v>
      </c>
      <c r="K69" s="172">
        <f t="shared" si="5"/>
        <v>49.244712990936556</v>
      </c>
      <c r="L69" s="142">
        <f t="shared" si="54"/>
        <v>2296</v>
      </c>
      <c r="M69" s="172">
        <f t="shared" si="6"/>
        <v>18.254094450628081</v>
      </c>
      <c r="N69" s="142">
        <f t="shared" si="55"/>
        <v>1320</v>
      </c>
      <c r="O69" s="172">
        <f t="shared" si="7"/>
        <v>10.494514231197329</v>
      </c>
      <c r="P69" s="161">
        <f t="shared" si="15"/>
        <v>12578</v>
      </c>
      <c r="Q69" s="145">
        <v>376</v>
      </c>
      <c r="R69" s="13">
        <v>551</v>
      </c>
      <c r="S69" s="13">
        <v>2513</v>
      </c>
      <c r="T69" s="13">
        <v>7298</v>
      </c>
      <c r="U69" s="157">
        <v>27281</v>
      </c>
      <c r="V69" s="158">
        <v>10445</v>
      </c>
      <c r="W69" s="13">
        <v>7409</v>
      </c>
      <c r="Y69" s="13"/>
      <c r="Z69" s="13"/>
      <c r="AA69" s="13"/>
      <c r="AB69" s="13"/>
      <c r="AC69" s="13"/>
    </row>
    <row r="70" spans="1:29">
      <c r="A70" s="1">
        <v>264</v>
      </c>
      <c r="B70" s="140" t="s">
        <v>416</v>
      </c>
      <c r="C70" s="150">
        <f t="shared" si="49"/>
        <v>6145</v>
      </c>
      <c r="D70" s="142">
        <f t="shared" si="50"/>
        <v>58</v>
      </c>
      <c r="E70" s="172">
        <f t="shared" ref="E70:E133" si="56">(D70/P70)*100</f>
        <v>0.94385679414157853</v>
      </c>
      <c r="F70" s="142">
        <f t="shared" si="51"/>
        <v>341</v>
      </c>
      <c r="G70" s="172">
        <f t="shared" ref="G70:G133" si="57">(F70/P70)*100</f>
        <v>5.5492270138323843</v>
      </c>
      <c r="H70" s="142">
        <f t="shared" si="52"/>
        <v>983</v>
      </c>
      <c r="I70" s="172">
        <f t="shared" ref="I70:I133" si="58">(H70/P70)*100</f>
        <v>15.99674532139951</v>
      </c>
      <c r="J70" s="142">
        <f t="shared" si="53"/>
        <v>3105</v>
      </c>
      <c r="K70" s="172">
        <f t="shared" ref="K70:K133" si="59">(J70/P70)*100</f>
        <v>50.528885272579338</v>
      </c>
      <c r="L70" s="142">
        <f t="shared" si="54"/>
        <v>1095</v>
      </c>
      <c r="M70" s="172">
        <f t="shared" ref="M70:M133" si="60">(L70/P70)*100</f>
        <v>17.819365337672906</v>
      </c>
      <c r="N70" s="142">
        <f t="shared" si="55"/>
        <v>563</v>
      </c>
      <c r="O70" s="172">
        <f t="shared" ref="O70:O133" si="61">(N70/P70)*100</f>
        <v>9.1619202603742877</v>
      </c>
      <c r="P70" s="161">
        <f t="shared" si="15"/>
        <v>6145</v>
      </c>
      <c r="Q70" s="145">
        <v>380</v>
      </c>
      <c r="R70" s="13">
        <v>64</v>
      </c>
      <c r="S70" s="13">
        <v>178</v>
      </c>
      <c r="T70" s="13">
        <v>606</v>
      </c>
      <c r="U70" s="157">
        <v>3220</v>
      </c>
      <c r="V70" s="158">
        <v>1759</v>
      </c>
      <c r="W70" s="13">
        <v>2336</v>
      </c>
      <c r="Y70" s="13"/>
      <c r="Z70" s="13"/>
      <c r="AA70" s="13"/>
      <c r="AB70" s="13"/>
      <c r="AC70" s="13"/>
    </row>
    <row r="71" spans="1:29">
      <c r="A71" s="1">
        <v>310</v>
      </c>
      <c r="B71" s="140" t="s">
        <v>415</v>
      </c>
      <c r="C71" s="150">
        <f t="shared" si="49"/>
        <v>2278</v>
      </c>
      <c r="D71" s="142">
        <f t="shared" si="50"/>
        <v>14</v>
      </c>
      <c r="E71" s="172">
        <f t="shared" si="56"/>
        <v>0.61457418788410889</v>
      </c>
      <c r="F71" s="142">
        <f t="shared" si="51"/>
        <v>85</v>
      </c>
      <c r="G71" s="172">
        <f t="shared" si="57"/>
        <v>3.7313432835820892</v>
      </c>
      <c r="H71" s="142">
        <f t="shared" si="52"/>
        <v>328</v>
      </c>
      <c r="I71" s="172">
        <f t="shared" si="58"/>
        <v>14.398595258999123</v>
      </c>
      <c r="J71" s="142">
        <f t="shared" si="53"/>
        <v>1041</v>
      </c>
      <c r="K71" s="172">
        <f t="shared" si="59"/>
        <v>45.697980684811242</v>
      </c>
      <c r="L71" s="142">
        <f t="shared" si="54"/>
        <v>472</v>
      </c>
      <c r="M71" s="172">
        <f t="shared" si="60"/>
        <v>20.719929762949956</v>
      </c>
      <c r="N71" s="142">
        <f t="shared" si="55"/>
        <v>338</v>
      </c>
      <c r="O71" s="172">
        <f t="shared" si="61"/>
        <v>14.837576821773485</v>
      </c>
      <c r="P71" s="161">
        <f t="shared" si="15"/>
        <v>2278</v>
      </c>
      <c r="Q71" s="145">
        <v>390</v>
      </c>
      <c r="R71" s="13">
        <v>35</v>
      </c>
      <c r="S71" s="13">
        <v>142</v>
      </c>
      <c r="T71" s="13">
        <v>443</v>
      </c>
      <c r="U71" s="157">
        <v>1962</v>
      </c>
      <c r="V71" s="158">
        <v>589</v>
      </c>
      <c r="W71" s="13">
        <v>226</v>
      </c>
      <c r="Y71" s="13"/>
      <c r="Z71" s="13"/>
      <c r="AA71" s="13"/>
      <c r="AB71" s="13"/>
      <c r="AC71" s="13"/>
    </row>
    <row r="72" spans="1:29">
      <c r="A72" s="1">
        <v>315</v>
      </c>
      <c r="B72" s="140" t="s">
        <v>161</v>
      </c>
      <c r="C72" s="150">
        <f t="shared" si="49"/>
        <v>1325</v>
      </c>
      <c r="D72" s="142">
        <f t="shared" si="50"/>
        <v>13</v>
      </c>
      <c r="E72" s="172">
        <f t="shared" si="56"/>
        <v>0.98113207547169812</v>
      </c>
      <c r="F72" s="142">
        <f t="shared" si="51"/>
        <v>42</v>
      </c>
      <c r="G72" s="172">
        <f t="shared" si="57"/>
        <v>3.1698113207547167</v>
      </c>
      <c r="H72" s="142">
        <f t="shared" si="52"/>
        <v>199</v>
      </c>
      <c r="I72" s="172">
        <f t="shared" si="58"/>
        <v>15.018867924528301</v>
      </c>
      <c r="J72" s="142">
        <f t="shared" si="53"/>
        <v>728</v>
      </c>
      <c r="K72" s="172">
        <f t="shared" si="59"/>
        <v>54.943396226415096</v>
      </c>
      <c r="L72" s="142">
        <f t="shared" si="54"/>
        <v>244</v>
      </c>
      <c r="M72" s="172">
        <f t="shared" si="60"/>
        <v>18.415094339622641</v>
      </c>
      <c r="N72" s="142">
        <f t="shared" si="55"/>
        <v>99</v>
      </c>
      <c r="O72" s="172">
        <f t="shared" si="61"/>
        <v>7.4716981132075482</v>
      </c>
      <c r="P72" s="161">
        <f t="shared" ref="P72:P80" si="62">(D72+F72+H72+J72+L72+N72)</f>
        <v>1325</v>
      </c>
      <c r="Q72" s="145">
        <v>400</v>
      </c>
      <c r="R72" s="13">
        <v>117</v>
      </c>
      <c r="S72" s="13">
        <v>501</v>
      </c>
      <c r="T72" s="13">
        <v>1490</v>
      </c>
      <c r="U72" s="157">
        <v>4905</v>
      </c>
      <c r="V72" s="158">
        <v>1764</v>
      </c>
      <c r="W72" s="13">
        <v>1050</v>
      </c>
      <c r="Y72" s="13"/>
      <c r="Z72" s="13"/>
      <c r="AA72" s="13"/>
      <c r="AB72" s="13"/>
      <c r="AC72" s="13"/>
    </row>
    <row r="73" spans="1:29">
      <c r="A73" s="1">
        <v>361</v>
      </c>
      <c r="B73" s="140" t="s">
        <v>414</v>
      </c>
      <c r="C73" s="150">
        <f t="shared" si="49"/>
        <v>2479</v>
      </c>
      <c r="D73" s="142">
        <f t="shared" si="50"/>
        <v>19</v>
      </c>
      <c r="E73" s="172">
        <f t="shared" si="56"/>
        <v>0.76643807987091572</v>
      </c>
      <c r="F73" s="142">
        <f t="shared" si="51"/>
        <v>108</v>
      </c>
      <c r="G73" s="172">
        <f t="shared" si="57"/>
        <v>4.3565954013715205</v>
      </c>
      <c r="H73" s="142">
        <f t="shared" si="52"/>
        <v>325</v>
      </c>
      <c r="I73" s="172">
        <f t="shared" si="58"/>
        <v>13.110125050423557</v>
      </c>
      <c r="J73" s="142">
        <f t="shared" si="53"/>
        <v>1490</v>
      </c>
      <c r="K73" s="172">
        <f t="shared" si="59"/>
        <v>60.104881000403388</v>
      </c>
      <c r="L73" s="142">
        <f t="shared" si="54"/>
        <v>357</v>
      </c>
      <c r="M73" s="172">
        <f t="shared" si="60"/>
        <v>14.400968132311414</v>
      </c>
      <c r="N73" s="142">
        <f t="shared" si="55"/>
        <v>180</v>
      </c>
      <c r="O73" s="172">
        <f t="shared" si="61"/>
        <v>7.2609923356192017</v>
      </c>
      <c r="P73" s="161">
        <f t="shared" si="62"/>
        <v>2479</v>
      </c>
      <c r="Q73" s="145">
        <v>411</v>
      </c>
      <c r="R73" s="13">
        <v>11</v>
      </c>
      <c r="S73" s="13">
        <v>36</v>
      </c>
      <c r="T73" s="13">
        <v>163</v>
      </c>
      <c r="U73" s="157">
        <v>571</v>
      </c>
      <c r="V73" s="158">
        <v>236</v>
      </c>
      <c r="W73" s="13">
        <v>167</v>
      </c>
      <c r="Y73" s="13"/>
      <c r="Z73" s="13"/>
      <c r="AA73" s="13"/>
      <c r="AB73" s="13"/>
      <c r="AC73" s="13"/>
    </row>
    <row r="74" spans="1:29">
      <c r="A74" s="1">
        <v>647</v>
      </c>
      <c r="B74" s="140" t="s">
        <v>413</v>
      </c>
      <c r="C74" s="150">
        <f t="shared" si="49"/>
        <v>1399</v>
      </c>
      <c r="D74" s="142">
        <f t="shared" si="50"/>
        <v>17</v>
      </c>
      <c r="E74" s="172">
        <f t="shared" si="56"/>
        <v>1.2151536812008579</v>
      </c>
      <c r="F74" s="142">
        <f t="shared" si="51"/>
        <v>76</v>
      </c>
      <c r="G74" s="172">
        <f t="shared" si="57"/>
        <v>5.432451751250893</v>
      </c>
      <c r="H74" s="142">
        <f t="shared" si="52"/>
        <v>220</v>
      </c>
      <c r="I74" s="172">
        <f t="shared" si="58"/>
        <v>15.725518227305219</v>
      </c>
      <c r="J74" s="142">
        <f t="shared" si="53"/>
        <v>823</v>
      </c>
      <c r="K74" s="172">
        <f t="shared" si="59"/>
        <v>58.827734095782702</v>
      </c>
      <c r="L74" s="142">
        <f t="shared" si="54"/>
        <v>181</v>
      </c>
      <c r="M74" s="172">
        <f t="shared" si="60"/>
        <v>12.937812723373836</v>
      </c>
      <c r="N74" s="142">
        <f t="shared" si="55"/>
        <v>82</v>
      </c>
      <c r="O74" s="172">
        <f t="shared" si="61"/>
        <v>5.8613295210864909</v>
      </c>
      <c r="P74" s="161">
        <f t="shared" si="62"/>
        <v>1399</v>
      </c>
      <c r="Q74" s="145">
        <v>425</v>
      </c>
      <c r="R74" s="13">
        <v>19</v>
      </c>
      <c r="S74" s="13">
        <v>71</v>
      </c>
      <c r="T74" s="13">
        <v>253</v>
      </c>
      <c r="U74" s="157">
        <v>843</v>
      </c>
      <c r="V74" s="158">
        <v>299</v>
      </c>
      <c r="W74" s="13">
        <v>178</v>
      </c>
      <c r="Y74" s="13"/>
      <c r="Z74" s="13"/>
      <c r="AA74" s="13"/>
      <c r="AB74" s="13"/>
      <c r="AC74" s="13"/>
    </row>
    <row r="75" spans="1:29">
      <c r="A75" s="1">
        <v>658</v>
      </c>
      <c r="B75" s="140" t="s">
        <v>412</v>
      </c>
      <c r="C75" s="150">
        <f t="shared" si="49"/>
        <v>1032</v>
      </c>
      <c r="D75" s="142">
        <f t="shared" si="50"/>
        <v>10</v>
      </c>
      <c r="E75" s="172">
        <f t="shared" si="56"/>
        <v>0.96899224806201545</v>
      </c>
      <c r="F75" s="142">
        <f t="shared" si="51"/>
        <v>46</v>
      </c>
      <c r="G75" s="172">
        <f t="shared" si="57"/>
        <v>4.4573643410852712</v>
      </c>
      <c r="H75" s="142">
        <f t="shared" si="52"/>
        <v>187</v>
      </c>
      <c r="I75" s="172">
        <f t="shared" si="58"/>
        <v>18.120155038759687</v>
      </c>
      <c r="J75" s="142">
        <f t="shared" si="53"/>
        <v>508</v>
      </c>
      <c r="K75" s="172">
        <f t="shared" si="59"/>
        <v>49.224806201550386</v>
      </c>
      <c r="L75" s="142">
        <f t="shared" si="54"/>
        <v>176</v>
      </c>
      <c r="M75" s="172">
        <f t="shared" si="60"/>
        <v>17.054263565891471</v>
      </c>
      <c r="N75" s="142">
        <f t="shared" si="55"/>
        <v>105</v>
      </c>
      <c r="O75" s="172">
        <f t="shared" si="61"/>
        <v>10.174418604651162</v>
      </c>
      <c r="P75" s="161">
        <f t="shared" si="62"/>
        <v>1032</v>
      </c>
      <c r="Q75" s="145">
        <v>440</v>
      </c>
      <c r="R75" s="13">
        <v>422</v>
      </c>
      <c r="S75" s="13">
        <v>1747</v>
      </c>
      <c r="T75" s="13">
        <v>4895</v>
      </c>
      <c r="U75" s="157">
        <v>17654</v>
      </c>
      <c r="V75" s="158">
        <v>6165</v>
      </c>
      <c r="W75" s="13">
        <v>3953</v>
      </c>
      <c r="Y75" s="13"/>
      <c r="Z75" s="13"/>
      <c r="AA75" s="13"/>
      <c r="AB75" s="13"/>
      <c r="AC75" s="13"/>
    </row>
    <row r="76" spans="1:29">
      <c r="A76" s="1">
        <v>664</v>
      </c>
      <c r="B76" s="140" t="s">
        <v>411</v>
      </c>
      <c r="C76" s="150">
        <f t="shared" si="49"/>
        <v>14010</v>
      </c>
      <c r="D76" s="142">
        <f t="shared" si="50"/>
        <v>155</v>
      </c>
      <c r="E76" s="172">
        <f t="shared" si="56"/>
        <v>1.1063526052819415</v>
      </c>
      <c r="F76" s="142">
        <f t="shared" si="51"/>
        <v>745</v>
      </c>
      <c r="G76" s="172">
        <f t="shared" si="57"/>
        <v>5.3176302640970734</v>
      </c>
      <c r="H76" s="142">
        <f t="shared" si="52"/>
        <v>2292</v>
      </c>
      <c r="I76" s="172">
        <f t="shared" si="58"/>
        <v>16.359743040685228</v>
      </c>
      <c r="J76" s="142">
        <f t="shared" si="53"/>
        <v>7240</v>
      </c>
      <c r="K76" s="172">
        <f t="shared" si="59"/>
        <v>51.677373304782307</v>
      </c>
      <c r="L76" s="142">
        <f t="shared" si="54"/>
        <v>2409</v>
      </c>
      <c r="M76" s="172">
        <f t="shared" si="60"/>
        <v>17.194860813704498</v>
      </c>
      <c r="N76" s="142">
        <f t="shared" si="55"/>
        <v>1169</v>
      </c>
      <c r="O76" s="172">
        <f t="shared" si="61"/>
        <v>8.3440399714489644</v>
      </c>
      <c r="P76" s="161">
        <f t="shared" si="62"/>
        <v>14010</v>
      </c>
      <c r="Q76" s="145">
        <v>467</v>
      </c>
      <c r="R76" s="13">
        <v>7</v>
      </c>
      <c r="S76" s="13">
        <v>30</v>
      </c>
      <c r="T76" s="13">
        <v>118</v>
      </c>
      <c r="U76" s="157">
        <v>375</v>
      </c>
      <c r="V76" s="158">
        <v>162</v>
      </c>
      <c r="W76" s="13">
        <v>165</v>
      </c>
      <c r="Y76" s="13"/>
      <c r="Z76" s="13"/>
      <c r="AA76" s="13"/>
      <c r="AB76" s="13"/>
      <c r="AC76" s="13"/>
    </row>
    <row r="77" spans="1:29">
      <c r="A77" s="1">
        <v>686</v>
      </c>
      <c r="B77" s="140" t="s">
        <v>410</v>
      </c>
      <c r="C77" s="150">
        <f t="shared" si="49"/>
        <v>18391</v>
      </c>
      <c r="D77" s="142">
        <f t="shared" si="50"/>
        <v>231</v>
      </c>
      <c r="E77" s="172">
        <f t="shared" si="56"/>
        <v>1.2560491544777337</v>
      </c>
      <c r="F77" s="142">
        <f t="shared" si="51"/>
        <v>976</v>
      </c>
      <c r="G77" s="172">
        <f t="shared" si="57"/>
        <v>5.3069436137241039</v>
      </c>
      <c r="H77" s="142">
        <f t="shared" si="52"/>
        <v>3036</v>
      </c>
      <c r="I77" s="172">
        <f t="shared" si="58"/>
        <v>16.508074601707357</v>
      </c>
      <c r="J77" s="142">
        <f t="shared" si="53"/>
        <v>9735</v>
      </c>
      <c r="K77" s="172">
        <f t="shared" si="59"/>
        <v>52.933500081561633</v>
      </c>
      <c r="L77" s="142">
        <f t="shared" si="54"/>
        <v>3049</v>
      </c>
      <c r="M77" s="172">
        <f t="shared" si="60"/>
        <v>16.578761350660649</v>
      </c>
      <c r="N77" s="142">
        <f t="shared" si="55"/>
        <v>1364</v>
      </c>
      <c r="O77" s="172">
        <f t="shared" si="61"/>
        <v>7.4166711978685225</v>
      </c>
      <c r="P77" s="161">
        <f t="shared" si="62"/>
        <v>18391</v>
      </c>
      <c r="Q77" s="145">
        <v>475</v>
      </c>
      <c r="R77" s="13">
        <v>3</v>
      </c>
      <c r="S77" s="13">
        <v>8</v>
      </c>
      <c r="T77" s="13">
        <v>35</v>
      </c>
      <c r="U77" s="157">
        <v>139</v>
      </c>
      <c r="V77" s="158">
        <v>40</v>
      </c>
      <c r="W77" s="13">
        <v>14</v>
      </c>
      <c r="Y77" s="13"/>
      <c r="Z77" s="13"/>
      <c r="AA77" s="13"/>
      <c r="AB77" s="13"/>
      <c r="AC77" s="13"/>
    </row>
    <row r="78" spans="1:29">
      <c r="A78" s="1">
        <v>819</v>
      </c>
      <c r="B78" s="140" t="s">
        <v>409</v>
      </c>
      <c r="C78" s="150">
        <f t="shared" si="49"/>
        <v>982</v>
      </c>
      <c r="D78" s="142">
        <f t="shared" si="50"/>
        <v>5</v>
      </c>
      <c r="E78" s="172">
        <f t="shared" si="56"/>
        <v>0.50916496945010181</v>
      </c>
      <c r="F78" s="142">
        <f t="shared" si="51"/>
        <v>63</v>
      </c>
      <c r="G78" s="172">
        <f t="shared" si="57"/>
        <v>6.4154786150712839</v>
      </c>
      <c r="H78" s="142">
        <f t="shared" si="52"/>
        <v>165</v>
      </c>
      <c r="I78" s="172">
        <f t="shared" si="58"/>
        <v>16.802443991853362</v>
      </c>
      <c r="J78" s="142">
        <f t="shared" si="53"/>
        <v>575</v>
      </c>
      <c r="K78" s="172">
        <f t="shared" si="59"/>
        <v>58.553971486761711</v>
      </c>
      <c r="L78" s="142">
        <f t="shared" si="54"/>
        <v>118</v>
      </c>
      <c r="M78" s="172">
        <f t="shared" si="60"/>
        <v>12.016293279022404</v>
      </c>
      <c r="N78" s="142">
        <f t="shared" si="55"/>
        <v>56</v>
      </c>
      <c r="O78" s="172">
        <f t="shared" si="61"/>
        <v>5.7026476578411405</v>
      </c>
      <c r="P78" s="161">
        <f t="shared" si="62"/>
        <v>982</v>
      </c>
      <c r="Q78" s="145">
        <v>480</v>
      </c>
      <c r="R78" s="13">
        <v>17</v>
      </c>
      <c r="S78" s="13">
        <v>121</v>
      </c>
      <c r="T78" s="13">
        <v>386</v>
      </c>
      <c r="U78" s="157">
        <v>1156</v>
      </c>
      <c r="V78" s="158">
        <v>279</v>
      </c>
      <c r="W78" s="13">
        <v>97</v>
      </c>
      <c r="Y78" s="13"/>
      <c r="Z78" s="13"/>
      <c r="AA78" s="13"/>
      <c r="AB78" s="13"/>
      <c r="AC78" s="13"/>
    </row>
    <row r="79" spans="1:29">
      <c r="A79" s="1">
        <v>854</v>
      </c>
      <c r="B79" s="140" t="s">
        <v>408</v>
      </c>
      <c r="C79" s="150">
        <f t="shared" si="49"/>
        <v>1307</v>
      </c>
      <c r="D79" s="142">
        <f t="shared" si="50"/>
        <v>8</v>
      </c>
      <c r="E79" s="172">
        <f t="shared" si="56"/>
        <v>0.61208875286916598</v>
      </c>
      <c r="F79" s="142">
        <f t="shared" si="51"/>
        <v>42</v>
      </c>
      <c r="G79" s="172">
        <f t="shared" si="57"/>
        <v>3.2134659525631215</v>
      </c>
      <c r="H79" s="142">
        <f t="shared" si="52"/>
        <v>164</v>
      </c>
      <c r="I79" s="172">
        <f t="shared" si="58"/>
        <v>12.547819433817903</v>
      </c>
      <c r="J79" s="142">
        <f t="shared" si="53"/>
        <v>793</v>
      </c>
      <c r="K79" s="172">
        <f t="shared" si="59"/>
        <v>60.673297628156085</v>
      </c>
      <c r="L79" s="142">
        <f t="shared" si="54"/>
        <v>208</v>
      </c>
      <c r="M79" s="172">
        <f t="shared" si="60"/>
        <v>15.914307574598316</v>
      </c>
      <c r="N79" s="142">
        <f t="shared" si="55"/>
        <v>92</v>
      </c>
      <c r="O79" s="172">
        <f t="shared" si="61"/>
        <v>7.03902065799541</v>
      </c>
      <c r="P79" s="161">
        <f t="shared" si="62"/>
        <v>1307</v>
      </c>
      <c r="Q79" s="145">
        <v>483</v>
      </c>
      <c r="R79" s="13">
        <v>3</v>
      </c>
      <c r="S79" s="13">
        <v>34</v>
      </c>
      <c r="T79" s="13">
        <v>109</v>
      </c>
      <c r="U79" s="157">
        <v>336</v>
      </c>
      <c r="V79" s="158">
        <v>121</v>
      </c>
      <c r="W79" s="13">
        <v>90</v>
      </c>
      <c r="Y79" s="13"/>
      <c r="Z79" s="13"/>
      <c r="AA79" s="13"/>
      <c r="AB79" s="13"/>
      <c r="AC79" s="13"/>
    </row>
    <row r="80" spans="1:29" ht="13.5" thickBot="1">
      <c r="A80" s="1">
        <v>887</v>
      </c>
      <c r="B80" s="140" t="s">
        <v>407</v>
      </c>
      <c r="C80" s="150">
        <f t="shared" si="49"/>
        <v>15263</v>
      </c>
      <c r="D80" s="142">
        <f t="shared" si="50"/>
        <v>135</v>
      </c>
      <c r="E80" s="172">
        <f t="shared" si="56"/>
        <v>0.88449190853698478</v>
      </c>
      <c r="F80" s="142">
        <f t="shared" si="51"/>
        <v>741</v>
      </c>
      <c r="G80" s="172">
        <f t="shared" si="57"/>
        <v>4.8548778090807838</v>
      </c>
      <c r="H80" s="142">
        <f t="shared" si="52"/>
        <v>2438</v>
      </c>
      <c r="I80" s="172">
        <f t="shared" si="58"/>
        <v>15.973268688986439</v>
      </c>
      <c r="J80" s="142">
        <f t="shared" si="53"/>
        <v>7783</v>
      </c>
      <c r="K80" s="172">
        <f t="shared" si="59"/>
        <v>50.992596475135954</v>
      </c>
      <c r="L80" s="142">
        <f t="shared" si="54"/>
        <v>2593</v>
      </c>
      <c r="M80" s="172">
        <f t="shared" si="60"/>
        <v>16.988796435825197</v>
      </c>
      <c r="N80" s="142">
        <f t="shared" si="55"/>
        <v>1573</v>
      </c>
      <c r="O80" s="172">
        <f t="shared" si="61"/>
        <v>10.305968682434646</v>
      </c>
      <c r="P80" s="161">
        <f t="shared" si="62"/>
        <v>15263</v>
      </c>
      <c r="Q80" s="145">
        <v>490</v>
      </c>
      <c r="R80" s="13">
        <v>52</v>
      </c>
      <c r="S80" s="13">
        <v>244</v>
      </c>
      <c r="T80" s="13">
        <v>702</v>
      </c>
      <c r="U80" s="157">
        <v>2451</v>
      </c>
      <c r="V80" s="158">
        <v>579</v>
      </c>
      <c r="W80" s="13">
        <v>243</v>
      </c>
      <c r="Y80" s="13"/>
      <c r="Z80" s="13"/>
      <c r="AA80" s="13"/>
      <c r="AB80" s="13"/>
      <c r="AC80" s="13"/>
    </row>
    <row r="81" spans="1:29" ht="13.5" thickBot="1">
      <c r="A81" s="34">
        <v>7</v>
      </c>
      <c r="B81" s="147" t="s">
        <v>137</v>
      </c>
      <c r="C81" s="151">
        <f>SUM(C82:C104)</f>
        <v>339144</v>
      </c>
      <c r="D81" s="149">
        <f>SUM(D82:D104)</f>
        <v>3629</v>
      </c>
      <c r="E81" s="173">
        <f t="shared" si="56"/>
        <v>1.0700469417120753</v>
      </c>
      <c r="F81" s="149">
        <f t="shared" ref="F81:N81" si="63">SUM(F82:F104)</f>
        <v>16004</v>
      </c>
      <c r="G81" s="173">
        <f t="shared" si="57"/>
        <v>4.7189394475503033</v>
      </c>
      <c r="H81" s="149">
        <f t="shared" si="63"/>
        <v>45325</v>
      </c>
      <c r="I81" s="173">
        <f t="shared" si="58"/>
        <v>13.364529521383247</v>
      </c>
      <c r="J81" s="149">
        <f t="shared" si="63"/>
        <v>168833</v>
      </c>
      <c r="K81" s="173">
        <f t="shared" si="59"/>
        <v>49.782098459651358</v>
      </c>
      <c r="L81" s="149">
        <f t="shared" si="63"/>
        <v>61866</v>
      </c>
      <c r="M81" s="173">
        <f t="shared" si="60"/>
        <v>18.241808789186894</v>
      </c>
      <c r="N81" s="149">
        <f t="shared" si="63"/>
        <v>43487</v>
      </c>
      <c r="O81" s="174">
        <f t="shared" si="61"/>
        <v>12.822576840516122</v>
      </c>
      <c r="P81" s="159">
        <f>SUM(P82:P104)</f>
        <v>339144</v>
      </c>
      <c r="Q81" s="145">
        <v>495</v>
      </c>
      <c r="R81" s="13">
        <v>9</v>
      </c>
      <c r="S81" s="13">
        <v>60</v>
      </c>
      <c r="T81" s="13">
        <v>173</v>
      </c>
      <c r="U81" s="157">
        <v>748</v>
      </c>
      <c r="V81" s="158">
        <v>172</v>
      </c>
      <c r="W81" s="13">
        <v>57</v>
      </c>
      <c r="Y81" s="13"/>
      <c r="Z81" s="13"/>
      <c r="AA81" s="13"/>
      <c r="AB81" s="13"/>
      <c r="AC81" s="13"/>
    </row>
    <row r="82" spans="1:29">
      <c r="A82" s="1">
        <v>2</v>
      </c>
      <c r="B82" s="140" t="s">
        <v>386</v>
      </c>
      <c r="C82" s="150">
        <f t="shared" ref="C82:C104" si="64">(D82+F82+H82+J82+L82+N82)</f>
        <v>2453</v>
      </c>
      <c r="D82" s="142">
        <f t="shared" ref="D82:D104" si="65">VLOOKUP(A82,$Q$7:$W$131,2,0)</f>
        <v>14</v>
      </c>
      <c r="E82" s="172">
        <f t="shared" si="56"/>
        <v>0.57072971871178158</v>
      </c>
      <c r="F82" s="142">
        <f t="shared" ref="F82:F104" si="66">VLOOKUP(A82,$Q$7:$W$131,3,0)</f>
        <v>100</v>
      </c>
      <c r="G82" s="172">
        <f t="shared" si="57"/>
        <v>4.0766408479412961</v>
      </c>
      <c r="H82" s="142">
        <f t="shared" ref="H82:H104" si="67">VLOOKUP(A82,$Q$7:$W$131,4,0)</f>
        <v>331</v>
      </c>
      <c r="I82" s="172">
        <f t="shared" si="58"/>
        <v>13.493681206685689</v>
      </c>
      <c r="J82" s="142">
        <f t="shared" ref="J82:J104" si="68">VLOOKUP(A82,$Q$7:$W$131,5,0)</f>
        <v>1112</v>
      </c>
      <c r="K82" s="172">
        <f t="shared" si="59"/>
        <v>45.332246229107213</v>
      </c>
      <c r="L82" s="142">
        <f t="shared" ref="L82:L104" si="69">VLOOKUP(A82,$Q$7:$W$131,6,0)</f>
        <v>471</v>
      </c>
      <c r="M82" s="172">
        <f t="shared" si="60"/>
        <v>19.200978393803506</v>
      </c>
      <c r="N82" s="142">
        <f t="shared" ref="N82:N104" si="70">VLOOKUP(A82,$Q$7:$W$131,7,0)</f>
        <v>425</v>
      </c>
      <c r="O82" s="172">
        <f t="shared" si="61"/>
        <v>17.325723603750511</v>
      </c>
      <c r="P82" s="161">
        <f t="shared" ref="P82:P104" si="71">(D82+F82+H82+J82+L82+N82)</f>
        <v>2453</v>
      </c>
      <c r="Q82" s="145">
        <v>501</v>
      </c>
      <c r="R82" s="13">
        <v>2</v>
      </c>
      <c r="S82" s="13">
        <v>3</v>
      </c>
      <c r="T82" s="13">
        <v>30</v>
      </c>
      <c r="U82" s="157">
        <v>102</v>
      </c>
      <c r="V82" s="158">
        <v>44</v>
      </c>
      <c r="W82" s="13">
        <v>20</v>
      </c>
      <c r="Y82" s="13"/>
      <c r="Z82" s="13"/>
      <c r="AA82" s="13"/>
      <c r="AB82" s="13"/>
      <c r="AC82" s="13"/>
    </row>
    <row r="83" spans="1:29">
      <c r="A83" s="1">
        <v>21</v>
      </c>
      <c r="B83" s="140" t="s">
        <v>385</v>
      </c>
      <c r="C83" s="150">
        <f t="shared" si="64"/>
        <v>534</v>
      </c>
      <c r="D83" s="142">
        <f t="shared" si="65"/>
        <v>6</v>
      </c>
      <c r="E83" s="172">
        <f t="shared" si="56"/>
        <v>1.1235955056179776</v>
      </c>
      <c r="F83" s="142">
        <f t="shared" si="66"/>
        <v>22</v>
      </c>
      <c r="G83" s="172">
        <f t="shared" si="57"/>
        <v>4.119850187265917</v>
      </c>
      <c r="H83" s="142">
        <f t="shared" si="67"/>
        <v>81</v>
      </c>
      <c r="I83" s="172">
        <f t="shared" si="58"/>
        <v>15.168539325842698</v>
      </c>
      <c r="J83" s="142">
        <f t="shared" si="68"/>
        <v>254</v>
      </c>
      <c r="K83" s="172">
        <f t="shared" si="59"/>
        <v>47.565543071161045</v>
      </c>
      <c r="L83" s="142">
        <f t="shared" si="69"/>
        <v>98</v>
      </c>
      <c r="M83" s="172">
        <f t="shared" si="60"/>
        <v>18.352059925093634</v>
      </c>
      <c r="N83" s="142">
        <f t="shared" si="70"/>
        <v>73</v>
      </c>
      <c r="O83" s="172">
        <f t="shared" si="61"/>
        <v>13.670411985018728</v>
      </c>
      <c r="P83" s="161">
        <f t="shared" si="71"/>
        <v>534</v>
      </c>
      <c r="Q83" s="145">
        <v>541</v>
      </c>
      <c r="R83" s="13">
        <v>34</v>
      </c>
      <c r="S83" s="13">
        <v>227</v>
      </c>
      <c r="T83" s="13">
        <v>667</v>
      </c>
      <c r="U83" s="157">
        <v>2246</v>
      </c>
      <c r="V83" s="158">
        <v>937</v>
      </c>
      <c r="W83" s="13">
        <v>642</v>
      </c>
      <c r="Y83" s="13"/>
      <c r="Z83" s="13"/>
      <c r="AA83" s="13"/>
      <c r="AB83" s="13"/>
      <c r="AC83" s="13"/>
    </row>
    <row r="84" spans="1:29">
      <c r="A84" s="1">
        <v>55</v>
      </c>
      <c r="B84" s="140" t="s">
        <v>384</v>
      </c>
      <c r="C84" s="150">
        <f t="shared" si="64"/>
        <v>498</v>
      </c>
      <c r="D84" s="142">
        <f t="shared" si="65"/>
        <v>5</v>
      </c>
      <c r="E84" s="172">
        <f t="shared" si="56"/>
        <v>1.0040160642570282</v>
      </c>
      <c r="F84" s="142">
        <f t="shared" si="66"/>
        <v>28</v>
      </c>
      <c r="G84" s="172">
        <f t="shared" si="57"/>
        <v>5.6224899598393572</v>
      </c>
      <c r="H84" s="142">
        <f t="shared" si="67"/>
        <v>71</v>
      </c>
      <c r="I84" s="172">
        <f t="shared" si="58"/>
        <v>14.257028112449799</v>
      </c>
      <c r="J84" s="142">
        <f t="shared" si="68"/>
        <v>266</v>
      </c>
      <c r="K84" s="172">
        <f t="shared" si="59"/>
        <v>53.413654618473892</v>
      </c>
      <c r="L84" s="142">
        <f t="shared" si="69"/>
        <v>87</v>
      </c>
      <c r="M84" s="172">
        <f t="shared" si="60"/>
        <v>17.46987951807229</v>
      </c>
      <c r="N84" s="142">
        <f t="shared" si="70"/>
        <v>41</v>
      </c>
      <c r="O84" s="172">
        <f t="shared" si="61"/>
        <v>8.2329317269076299</v>
      </c>
      <c r="P84" s="161">
        <f t="shared" si="71"/>
        <v>498</v>
      </c>
      <c r="Q84" s="145">
        <v>543</v>
      </c>
      <c r="R84" s="13">
        <v>6</v>
      </c>
      <c r="S84" s="13">
        <v>25</v>
      </c>
      <c r="T84" s="13">
        <v>100</v>
      </c>
      <c r="U84" s="157">
        <v>355</v>
      </c>
      <c r="V84" s="158">
        <v>71</v>
      </c>
      <c r="W84" s="13">
        <v>35</v>
      </c>
      <c r="Y84" s="13"/>
      <c r="Z84" s="13"/>
      <c r="AA84" s="13"/>
      <c r="AB84" s="13"/>
      <c r="AC84" s="13"/>
    </row>
    <row r="85" spans="1:29">
      <c r="A85" s="1">
        <v>148</v>
      </c>
      <c r="B85" s="140" t="s">
        <v>383</v>
      </c>
      <c r="C85" s="150">
        <f t="shared" si="64"/>
        <v>22709</v>
      </c>
      <c r="D85" s="142">
        <f t="shared" si="65"/>
        <v>269</v>
      </c>
      <c r="E85" s="172">
        <f t="shared" si="56"/>
        <v>1.1845523801136115</v>
      </c>
      <c r="F85" s="142">
        <f t="shared" si="66"/>
        <v>1111</v>
      </c>
      <c r="G85" s="172">
        <f t="shared" si="57"/>
        <v>4.8923334360826107</v>
      </c>
      <c r="H85" s="142">
        <f t="shared" si="67"/>
        <v>3384</v>
      </c>
      <c r="I85" s="172">
        <f t="shared" si="58"/>
        <v>14.9015808710203</v>
      </c>
      <c r="J85" s="142">
        <f t="shared" si="68"/>
        <v>11431</v>
      </c>
      <c r="K85" s="172">
        <f t="shared" si="59"/>
        <v>50.336870844158696</v>
      </c>
      <c r="L85" s="142">
        <f t="shared" si="69"/>
        <v>3992</v>
      </c>
      <c r="M85" s="172">
        <f t="shared" si="60"/>
        <v>17.578933462503855</v>
      </c>
      <c r="N85" s="142">
        <f t="shared" si="70"/>
        <v>2522</v>
      </c>
      <c r="O85" s="172">
        <f t="shared" si="61"/>
        <v>11.105729006120921</v>
      </c>
      <c r="P85" s="161">
        <f t="shared" si="71"/>
        <v>22709</v>
      </c>
      <c r="Q85" s="145">
        <v>576</v>
      </c>
      <c r="R85" s="13">
        <v>4</v>
      </c>
      <c r="S85" s="13">
        <v>36</v>
      </c>
      <c r="T85" s="13">
        <v>143</v>
      </c>
      <c r="U85" s="157">
        <v>502</v>
      </c>
      <c r="V85" s="158">
        <v>259</v>
      </c>
      <c r="W85" s="13">
        <v>248</v>
      </c>
      <c r="Y85" s="13"/>
      <c r="Z85" s="13"/>
      <c r="AA85" s="13"/>
      <c r="AB85" s="13"/>
      <c r="AC85" s="13"/>
    </row>
    <row r="86" spans="1:29">
      <c r="A86" s="1">
        <v>197</v>
      </c>
      <c r="B86" s="140" t="s">
        <v>382</v>
      </c>
      <c r="C86" s="150">
        <f t="shared" si="64"/>
        <v>2397</v>
      </c>
      <c r="D86" s="142">
        <f t="shared" si="65"/>
        <v>35</v>
      </c>
      <c r="E86" s="172">
        <f t="shared" si="56"/>
        <v>1.4601585314977055</v>
      </c>
      <c r="F86" s="142">
        <f t="shared" si="66"/>
        <v>153</v>
      </c>
      <c r="G86" s="172">
        <f t="shared" si="57"/>
        <v>6.3829787234042552</v>
      </c>
      <c r="H86" s="142">
        <f t="shared" si="67"/>
        <v>381</v>
      </c>
      <c r="I86" s="172">
        <f t="shared" si="58"/>
        <v>15.894868585732166</v>
      </c>
      <c r="J86" s="142">
        <f t="shared" si="68"/>
        <v>1162</v>
      </c>
      <c r="K86" s="172">
        <f t="shared" si="59"/>
        <v>48.477263245723826</v>
      </c>
      <c r="L86" s="142">
        <f t="shared" si="69"/>
        <v>388</v>
      </c>
      <c r="M86" s="172">
        <f t="shared" si="60"/>
        <v>16.186900292031705</v>
      </c>
      <c r="N86" s="142">
        <f t="shared" si="70"/>
        <v>278</v>
      </c>
      <c r="O86" s="172">
        <f t="shared" si="61"/>
        <v>11.597830621610346</v>
      </c>
      <c r="P86" s="161">
        <f t="shared" si="71"/>
        <v>2397</v>
      </c>
      <c r="Q86" s="145">
        <v>579</v>
      </c>
      <c r="R86" s="13">
        <v>172</v>
      </c>
      <c r="S86" s="13">
        <v>811</v>
      </c>
      <c r="T86" s="13">
        <v>2537</v>
      </c>
      <c r="U86" s="157">
        <v>8404</v>
      </c>
      <c r="V86" s="158">
        <v>3108</v>
      </c>
      <c r="W86" s="13">
        <v>1495</v>
      </c>
      <c r="Y86" s="13"/>
      <c r="Z86" s="13"/>
      <c r="AA86" s="13"/>
      <c r="AB86" s="13"/>
      <c r="AC86" s="13"/>
    </row>
    <row r="87" spans="1:29">
      <c r="A87" s="1">
        <v>206</v>
      </c>
      <c r="B87" s="140" t="s">
        <v>381</v>
      </c>
      <c r="C87" s="150">
        <f t="shared" si="64"/>
        <v>622</v>
      </c>
      <c r="D87" s="142">
        <f t="shared" si="65"/>
        <v>5</v>
      </c>
      <c r="E87" s="172">
        <f t="shared" si="56"/>
        <v>0.8038585209003215</v>
      </c>
      <c r="F87" s="142">
        <f t="shared" si="66"/>
        <v>25</v>
      </c>
      <c r="G87" s="172">
        <f t="shared" si="57"/>
        <v>4.019292604501608</v>
      </c>
      <c r="H87" s="142">
        <f t="shared" si="67"/>
        <v>100</v>
      </c>
      <c r="I87" s="172">
        <f t="shared" si="58"/>
        <v>16.077170418006432</v>
      </c>
      <c r="J87" s="142">
        <f t="shared" si="68"/>
        <v>276</v>
      </c>
      <c r="K87" s="172">
        <f t="shared" si="59"/>
        <v>44.372990353697752</v>
      </c>
      <c r="L87" s="142">
        <f t="shared" si="69"/>
        <v>119</v>
      </c>
      <c r="M87" s="172">
        <f t="shared" si="60"/>
        <v>19.131832797427652</v>
      </c>
      <c r="N87" s="142">
        <f t="shared" si="70"/>
        <v>97</v>
      </c>
      <c r="O87" s="172">
        <f t="shared" si="61"/>
        <v>15.594855305466238</v>
      </c>
      <c r="P87" s="161">
        <f t="shared" si="71"/>
        <v>622</v>
      </c>
      <c r="Q87" s="145">
        <v>585</v>
      </c>
      <c r="R87" s="13">
        <v>17</v>
      </c>
      <c r="S87" s="13">
        <v>105</v>
      </c>
      <c r="T87" s="13">
        <v>540</v>
      </c>
      <c r="U87" s="157">
        <v>1510</v>
      </c>
      <c r="V87" s="158">
        <v>677</v>
      </c>
      <c r="W87" s="13">
        <v>334</v>
      </c>
      <c r="Y87" s="13"/>
      <c r="Z87" s="13"/>
      <c r="AA87" s="13"/>
      <c r="AB87" s="13"/>
      <c r="AC87" s="13"/>
    </row>
    <row r="88" spans="1:29">
      <c r="A88" s="1">
        <v>313</v>
      </c>
      <c r="B88" s="140" t="s">
        <v>380</v>
      </c>
      <c r="C88" s="150">
        <f t="shared" si="64"/>
        <v>1592</v>
      </c>
      <c r="D88" s="142">
        <f t="shared" si="65"/>
        <v>25</v>
      </c>
      <c r="E88" s="172">
        <f t="shared" si="56"/>
        <v>1.5703517587939697</v>
      </c>
      <c r="F88" s="142">
        <f t="shared" si="66"/>
        <v>93</v>
      </c>
      <c r="G88" s="172">
        <f t="shared" si="57"/>
        <v>5.841708542713568</v>
      </c>
      <c r="H88" s="142">
        <f t="shared" si="67"/>
        <v>247</v>
      </c>
      <c r="I88" s="172">
        <f t="shared" si="58"/>
        <v>15.515075376884422</v>
      </c>
      <c r="J88" s="142">
        <f t="shared" si="68"/>
        <v>762</v>
      </c>
      <c r="K88" s="172">
        <f t="shared" si="59"/>
        <v>47.8643216080402</v>
      </c>
      <c r="L88" s="142">
        <f t="shared" si="69"/>
        <v>259</v>
      </c>
      <c r="M88" s="172">
        <f t="shared" si="60"/>
        <v>16.268844221105528</v>
      </c>
      <c r="N88" s="142">
        <f t="shared" si="70"/>
        <v>206</v>
      </c>
      <c r="O88" s="172">
        <f t="shared" si="61"/>
        <v>12.939698492462313</v>
      </c>
      <c r="P88" s="161">
        <f t="shared" si="71"/>
        <v>1592</v>
      </c>
      <c r="Q88" s="145">
        <v>591</v>
      </c>
      <c r="R88" s="13">
        <v>37</v>
      </c>
      <c r="S88" s="13">
        <v>194</v>
      </c>
      <c r="T88" s="13">
        <v>489</v>
      </c>
      <c r="U88" s="157">
        <v>1910</v>
      </c>
      <c r="V88" s="158">
        <v>456</v>
      </c>
      <c r="W88" s="13">
        <v>144</v>
      </c>
      <c r="Y88" s="13"/>
      <c r="Z88" s="13"/>
      <c r="AA88" s="13"/>
      <c r="AB88" s="13"/>
      <c r="AC88" s="13"/>
    </row>
    <row r="89" spans="1:29">
      <c r="A89" s="1">
        <v>318</v>
      </c>
      <c r="B89" s="140" t="s">
        <v>379</v>
      </c>
      <c r="C89" s="150">
        <f t="shared" si="64"/>
        <v>24128</v>
      </c>
      <c r="D89" s="142">
        <f t="shared" si="65"/>
        <v>236</v>
      </c>
      <c r="E89" s="172">
        <f t="shared" si="56"/>
        <v>0.97811671087533159</v>
      </c>
      <c r="F89" s="142">
        <f t="shared" si="66"/>
        <v>1025</v>
      </c>
      <c r="G89" s="172">
        <f t="shared" si="57"/>
        <v>4.2481763925729439</v>
      </c>
      <c r="H89" s="142">
        <f t="shared" si="67"/>
        <v>3074</v>
      </c>
      <c r="I89" s="172">
        <f t="shared" si="58"/>
        <v>12.740384615384615</v>
      </c>
      <c r="J89" s="142">
        <f t="shared" si="68"/>
        <v>12180</v>
      </c>
      <c r="K89" s="172">
        <f t="shared" si="59"/>
        <v>50.480769230769226</v>
      </c>
      <c r="L89" s="142">
        <f t="shared" si="69"/>
        <v>4396</v>
      </c>
      <c r="M89" s="172">
        <f t="shared" si="60"/>
        <v>18.219496021220159</v>
      </c>
      <c r="N89" s="142">
        <f t="shared" si="70"/>
        <v>3217</v>
      </c>
      <c r="O89" s="172">
        <f t="shared" si="61"/>
        <v>13.33305702917772</v>
      </c>
      <c r="P89" s="161">
        <f t="shared" si="71"/>
        <v>24128</v>
      </c>
      <c r="Q89" s="145">
        <v>604</v>
      </c>
      <c r="R89" s="13">
        <v>35</v>
      </c>
      <c r="S89" s="13">
        <v>205</v>
      </c>
      <c r="T89" s="13">
        <v>560</v>
      </c>
      <c r="U89" s="157">
        <v>2604</v>
      </c>
      <c r="V89" s="158">
        <v>631</v>
      </c>
      <c r="W89" s="13">
        <v>246</v>
      </c>
      <c r="Y89" s="13"/>
      <c r="Z89" s="13"/>
      <c r="AA89" s="13"/>
      <c r="AB89" s="13"/>
      <c r="AC89" s="13"/>
    </row>
    <row r="90" spans="1:29">
      <c r="A90" s="1">
        <v>321</v>
      </c>
      <c r="B90" s="140" t="s">
        <v>378</v>
      </c>
      <c r="C90" s="150">
        <f t="shared" si="64"/>
        <v>2544</v>
      </c>
      <c r="D90" s="142">
        <f t="shared" si="65"/>
        <v>16</v>
      </c>
      <c r="E90" s="172">
        <f t="shared" si="56"/>
        <v>0.62893081761006298</v>
      </c>
      <c r="F90" s="142">
        <f t="shared" si="66"/>
        <v>105</v>
      </c>
      <c r="G90" s="172">
        <f t="shared" si="57"/>
        <v>4.1273584905660377</v>
      </c>
      <c r="H90" s="142">
        <f t="shared" si="67"/>
        <v>338</v>
      </c>
      <c r="I90" s="172">
        <f t="shared" si="58"/>
        <v>13.286163522012579</v>
      </c>
      <c r="J90" s="142">
        <f t="shared" si="68"/>
        <v>1197</v>
      </c>
      <c r="K90" s="172">
        <f t="shared" si="59"/>
        <v>47.051886792452827</v>
      </c>
      <c r="L90" s="142">
        <f t="shared" si="69"/>
        <v>505</v>
      </c>
      <c r="M90" s="172">
        <f t="shared" si="60"/>
        <v>19.85062893081761</v>
      </c>
      <c r="N90" s="142">
        <f t="shared" si="70"/>
        <v>383</v>
      </c>
      <c r="O90" s="172">
        <f t="shared" si="61"/>
        <v>15.055031446540882</v>
      </c>
      <c r="P90" s="161">
        <f t="shared" si="71"/>
        <v>2544</v>
      </c>
      <c r="Q90" s="145">
        <v>607</v>
      </c>
      <c r="R90" s="13">
        <v>54</v>
      </c>
      <c r="S90" s="13">
        <v>232</v>
      </c>
      <c r="T90" s="13">
        <v>767</v>
      </c>
      <c r="U90" s="157">
        <v>3057</v>
      </c>
      <c r="V90" s="158">
        <v>1440</v>
      </c>
      <c r="W90" s="13">
        <v>1131</v>
      </c>
      <c r="Y90" s="13"/>
      <c r="Z90" s="13"/>
      <c r="AA90" s="13"/>
      <c r="AB90" s="13"/>
      <c r="AC90" s="13"/>
    </row>
    <row r="91" spans="1:29">
      <c r="A91" s="1">
        <v>376</v>
      </c>
      <c r="B91" s="140" t="s">
        <v>377</v>
      </c>
      <c r="C91" s="150">
        <f t="shared" si="64"/>
        <v>55497</v>
      </c>
      <c r="D91" s="142">
        <f t="shared" si="65"/>
        <v>551</v>
      </c>
      <c r="E91" s="172">
        <f t="shared" si="56"/>
        <v>0.99284646016901812</v>
      </c>
      <c r="F91" s="142">
        <f t="shared" si="66"/>
        <v>2513</v>
      </c>
      <c r="G91" s="172">
        <f t="shared" si="57"/>
        <v>4.5281726940194966</v>
      </c>
      <c r="H91" s="142">
        <f t="shared" si="67"/>
        <v>7298</v>
      </c>
      <c r="I91" s="172">
        <f t="shared" si="58"/>
        <v>13.150260374434655</v>
      </c>
      <c r="J91" s="142">
        <f t="shared" si="68"/>
        <v>27281</v>
      </c>
      <c r="K91" s="172">
        <f t="shared" si="59"/>
        <v>49.157612123177827</v>
      </c>
      <c r="L91" s="142">
        <f t="shared" si="69"/>
        <v>10445</v>
      </c>
      <c r="M91" s="172">
        <f t="shared" si="60"/>
        <v>18.820837162369138</v>
      </c>
      <c r="N91" s="142">
        <f t="shared" si="70"/>
        <v>7409</v>
      </c>
      <c r="O91" s="172">
        <f t="shared" si="61"/>
        <v>13.350271185829865</v>
      </c>
      <c r="P91" s="161">
        <f t="shared" si="71"/>
        <v>55497</v>
      </c>
      <c r="Q91" s="145">
        <v>615</v>
      </c>
      <c r="R91" s="13">
        <v>1460</v>
      </c>
      <c r="S91" s="13">
        <v>6396</v>
      </c>
      <c r="T91" s="13">
        <v>17487</v>
      </c>
      <c r="U91" s="157">
        <v>70116</v>
      </c>
      <c r="V91" s="158">
        <v>25896</v>
      </c>
      <c r="W91" s="13">
        <v>18872</v>
      </c>
      <c r="Y91" s="13"/>
      <c r="Z91" s="13"/>
      <c r="AA91" s="13"/>
      <c r="AB91" s="13"/>
      <c r="AC91" s="13"/>
    </row>
    <row r="92" spans="1:29">
      <c r="A92" s="1">
        <v>400</v>
      </c>
      <c r="B92" s="140" t="s">
        <v>376</v>
      </c>
      <c r="C92" s="150">
        <f t="shared" si="64"/>
        <v>9827</v>
      </c>
      <c r="D92" s="142">
        <f t="shared" si="65"/>
        <v>117</v>
      </c>
      <c r="E92" s="172">
        <f t="shared" si="56"/>
        <v>1.1905973338760558</v>
      </c>
      <c r="F92" s="142">
        <f t="shared" si="66"/>
        <v>501</v>
      </c>
      <c r="G92" s="172">
        <f t="shared" si="57"/>
        <v>5.0981988399308031</v>
      </c>
      <c r="H92" s="142">
        <f t="shared" si="67"/>
        <v>1490</v>
      </c>
      <c r="I92" s="172">
        <f t="shared" si="58"/>
        <v>15.162307927139512</v>
      </c>
      <c r="J92" s="142">
        <f t="shared" si="68"/>
        <v>4905</v>
      </c>
      <c r="K92" s="172">
        <f t="shared" si="59"/>
        <v>49.913503612496186</v>
      </c>
      <c r="L92" s="142">
        <f t="shared" si="69"/>
        <v>1764</v>
      </c>
      <c r="M92" s="172">
        <f t="shared" si="60"/>
        <v>17.950544418438994</v>
      </c>
      <c r="N92" s="142">
        <f t="shared" si="70"/>
        <v>1050</v>
      </c>
      <c r="O92" s="172">
        <f t="shared" si="61"/>
        <v>10.68484786811845</v>
      </c>
      <c r="P92" s="161">
        <f t="shared" si="71"/>
        <v>9827</v>
      </c>
      <c r="Q92" s="145">
        <v>628</v>
      </c>
      <c r="R92" s="13">
        <v>7</v>
      </c>
      <c r="S92" s="13">
        <v>27</v>
      </c>
      <c r="T92" s="13">
        <v>115</v>
      </c>
      <c r="U92" s="157">
        <v>432</v>
      </c>
      <c r="V92" s="158">
        <v>143</v>
      </c>
      <c r="W92" s="13">
        <v>80</v>
      </c>
      <c r="Y92" s="13"/>
      <c r="Z92" s="13"/>
      <c r="AA92" s="13"/>
      <c r="AB92" s="13"/>
      <c r="AC92" s="13"/>
    </row>
    <row r="93" spans="1:29">
      <c r="A93" s="1">
        <v>440</v>
      </c>
      <c r="B93" s="140" t="s">
        <v>375</v>
      </c>
      <c r="C93" s="150">
        <f t="shared" si="64"/>
        <v>34836</v>
      </c>
      <c r="D93" s="142">
        <f t="shared" si="65"/>
        <v>422</v>
      </c>
      <c r="E93" s="172">
        <f t="shared" si="56"/>
        <v>1.2113905155586175</v>
      </c>
      <c r="F93" s="142">
        <f t="shared" si="66"/>
        <v>1747</v>
      </c>
      <c r="G93" s="172">
        <f t="shared" si="57"/>
        <v>5.014927086921575</v>
      </c>
      <c r="H93" s="142">
        <f t="shared" si="67"/>
        <v>4895</v>
      </c>
      <c r="I93" s="172">
        <f t="shared" si="58"/>
        <v>14.05155586175221</v>
      </c>
      <c r="J93" s="142">
        <f t="shared" si="68"/>
        <v>17654</v>
      </c>
      <c r="K93" s="172">
        <f t="shared" si="59"/>
        <v>50.677460098748419</v>
      </c>
      <c r="L93" s="142">
        <f t="shared" si="69"/>
        <v>6165</v>
      </c>
      <c r="M93" s="172">
        <f t="shared" si="60"/>
        <v>17.697209782983119</v>
      </c>
      <c r="N93" s="142">
        <f t="shared" si="70"/>
        <v>3953</v>
      </c>
      <c r="O93" s="172">
        <f t="shared" si="61"/>
        <v>11.347456654036055</v>
      </c>
      <c r="P93" s="161">
        <f t="shared" si="71"/>
        <v>34836</v>
      </c>
      <c r="Q93" s="145">
        <v>631</v>
      </c>
      <c r="R93" s="13">
        <v>483</v>
      </c>
      <c r="S93" s="13">
        <v>2084</v>
      </c>
      <c r="T93" s="13">
        <v>5298</v>
      </c>
      <c r="U93" s="157">
        <v>27714</v>
      </c>
      <c r="V93" s="158">
        <v>11364</v>
      </c>
      <c r="W93" s="13">
        <v>7836</v>
      </c>
      <c r="Y93" s="13"/>
      <c r="Z93" s="13"/>
      <c r="AA93" s="13"/>
      <c r="AB93" s="13"/>
      <c r="AC93" s="13"/>
    </row>
    <row r="94" spans="1:29">
      <c r="A94" s="1">
        <v>483</v>
      </c>
      <c r="B94" s="140" t="s">
        <v>374</v>
      </c>
      <c r="C94" s="150">
        <f t="shared" si="64"/>
        <v>693</v>
      </c>
      <c r="D94" s="142">
        <f t="shared" si="65"/>
        <v>3</v>
      </c>
      <c r="E94" s="172">
        <f t="shared" si="56"/>
        <v>0.4329004329004329</v>
      </c>
      <c r="F94" s="142">
        <f t="shared" si="66"/>
        <v>34</v>
      </c>
      <c r="G94" s="172">
        <f t="shared" si="57"/>
        <v>4.9062049062049065</v>
      </c>
      <c r="H94" s="142">
        <f t="shared" si="67"/>
        <v>109</v>
      </c>
      <c r="I94" s="172">
        <f t="shared" si="58"/>
        <v>15.728715728715729</v>
      </c>
      <c r="J94" s="142">
        <f t="shared" si="68"/>
        <v>336</v>
      </c>
      <c r="K94" s="172">
        <f t="shared" si="59"/>
        <v>48.484848484848484</v>
      </c>
      <c r="L94" s="142">
        <f t="shared" si="69"/>
        <v>121</v>
      </c>
      <c r="M94" s="172">
        <f t="shared" si="60"/>
        <v>17.460317460317459</v>
      </c>
      <c r="N94" s="142">
        <f t="shared" si="70"/>
        <v>90</v>
      </c>
      <c r="O94" s="172">
        <f t="shared" si="61"/>
        <v>12.987012987012985</v>
      </c>
      <c r="P94" s="161">
        <f t="shared" si="71"/>
        <v>693</v>
      </c>
      <c r="Q94" s="145">
        <v>642</v>
      </c>
      <c r="R94" s="13">
        <v>10</v>
      </c>
      <c r="S94" s="13">
        <v>76</v>
      </c>
      <c r="T94" s="13">
        <v>294</v>
      </c>
      <c r="U94" s="157">
        <v>1052</v>
      </c>
      <c r="V94" s="158">
        <v>391</v>
      </c>
      <c r="W94" s="13">
        <v>290</v>
      </c>
      <c r="Y94" s="13"/>
      <c r="Z94" s="13"/>
      <c r="AA94" s="13"/>
      <c r="AB94" s="13"/>
      <c r="AC94" s="13"/>
    </row>
    <row r="95" spans="1:29">
      <c r="A95" s="1">
        <v>541</v>
      </c>
      <c r="B95" s="140" t="s">
        <v>373</v>
      </c>
      <c r="C95" s="150">
        <f t="shared" si="64"/>
        <v>4753</v>
      </c>
      <c r="D95" s="142">
        <f t="shared" si="65"/>
        <v>34</v>
      </c>
      <c r="E95" s="172">
        <f t="shared" si="56"/>
        <v>0.7153376814643384</v>
      </c>
      <c r="F95" s="142">
        <f t="shared" si="66"/>
        <v>227</v>
      </c>
      <c r="G95" s="172">
        <f t="shared" si="57"/>
        <v>4.7759309909530829</v>
      </c>
      <c r="H95" s="142">
        <f t="shared" si="67"/>
        <v>667</v>
      </c>
      <c r="I95" s="172">
        <f t="shared" si="58"/>
        <v>14.03324216284452</v>
      </c>
      <c r="J95" s="142">
        <f t="shared" si="68"/>
        <v>2246</v>
      </c>
      <c r="K95" s="172">
        <f t="shared" si="59"/>
        <v>47.25436566379129</v>
      </c>
      <c r="L95" s="142">
        <f t="shared" si="69"/>
        <v>937</v>
      </c>
      <c r="M95" s="172">
        <f t="shared" si="60"/>
        <v>19.713864927414264</v>
      </c>
      <c r="N95" s="142">
        <f t="shared" si="70"/>
        <v>642</v>
      </c>
      <c r="O95" s="172">
        <f t="shared" si="61"/>
        <v>13.507258573532505</v>
      </c>
      <c r="P95" s="161">
        <f t="shared" si="71"/>
        <v>4753</v>
      </c>
      <c r="Q95" s="145">
        <v>647</v>
      </c>
      <c r="R95" s="13">
        <v>17</v>
      </c>
      <c r="S95" s="13">
        <v>76</v>
      </c>
      <c r="T95" s="13">
        <v>220</v>
      </c>
      <c r="U95" s="157">
        <v>823</v>
      </c>
      <c r="V95" s="158">
        <v>181</v>
      </c>
      <c r="W95" s="13">
        <v>82</v>
      </c>
      <c r="Y95" s="13"/>
      <c r="Z95" s="13"/>
      <c r="AA95" s="13"/>
      <c r="AB95" s="13"/>
      <c r="AC95" s="13"/>
    </row>
    <row r="96" spans="1:29">
      <c r="A96" s="1">
        <v>607</v>
      </c>
      <c r="B96" s="140" t="s">
        <v>372</v>
      </c>
      <c r="C96" s="150">
        <f t="shared" si="64"/>
        <v>6681</v>
      </c>
      <c r="D96" s="142">
        <f t="shared" si="65"/>
        <v>54</v>
      </c>
      <c r="E96" s="172">
        <f t="shared" si="56"/>
        <v>0.80826223619218684</v>
      </c>
      <c r="F96" s="142">
        <f t="shared" si="66"/>
        <v>232</v>
      </c>
      <c r="G96" s="172">
        <f t="shared" si="57"/>
        <v>3.4725340517886547</v>
      </c>
      <c r="H96" s="142">
        <f t="shared" si="67"/>
        <v>767</v>
      </c>
      <c r="I96" s="172">
        <f t="shared" si="58"/>
        <v>11.480317317766801</v>
      </c>
      <c r="J96" s="142">
        <f t="shared" si="68"/>
        <v>3057</v>
      </c>
      <c r="K96" s="172">
        <f t="shared" si="59"/>
        <v>45.756623259991017</v>
      </c>
      <c r="L96" s="142">
        <f t="shared" si="69"/>
        <v>1440</v>
      </c>
      <c r="M96" s="172">
        <f t="shared" si="60"/>
        <v>21.553659631791646</v>
      </c>
      <c r="N96" s="142">
        <f t="shared" si="70"/>
        <v>1131</v>
      </c>
      <c r="O96" s="172">
        <f t="shared" si="61"/>
        <v>16.928603502469691</v>
      </c>
      <c r="P96" s="161">
        <f t="shared" si="71"/>
        <v>6681</v>
      </c>
      <c r="Q96" s="145">
        <v>649</v>
      </c>
      <c r="R96" s="13">
        <v>18</v>
      </c>
      <c r="S96" s="13">
        <v>148</v>
      </c>
      <c r="T96" s="13">
        <v>444</v>
      </c>
      <c r="U96" s="157">
        <v>1182</v>
      </c>
      <c r="V96" s="158">
        <v>397</v>
      </c>
      <c r="W96" s="13">
        <v>246</v>
      </c>
      <c r="Y96" s="13"/>
      <c r="Z96" s="13"/>
      <c r="AA96" s="13"/>
      <c r="AB96" s="13"/>
      <c r="AC96" s="13"/>
    </row>
    <row r="97" spans="1:29">
      <c r="A97" s="1">
        <v>615</v>
      </c>
      <c r="B97" s="140" t="s">
        <v>371</v>
      </c>
      <c r="C97" s="150">
        <f t="shared" si="64"/>
        <v>140227</v>
      </c>
      <c r="D97" s="142">
        <f t="shared" si="65"/>
        <v>1460</v>
      </c>
      <c r="E97" s="172">
        <f t="shared" si="56"/>
        <v>1.0411689617548689</v>
      </c>
      <c r="F97" s="142">
        <f t="shared" si="66"/>
        <v>6396</v>
      </c>
      <c r="G97" s="172">
        <f t="shared" si="57"/>
        <v>4.5611758077973574</v>
      </c>
      <c r="H97" s="142">
        <f t="shared" si="67"/>
        <v>17487</v>
      </c>
      <c r="I97" s="172">
        <f t="shared" si="58"/>
        <v>12.470494270005062</v>
      </c>
      <c r="J97" s="142">
        <f t="shared" si="68"/>
        <v>70116</v>
      </c>
      <c r="K97" s="172">
        <f t="shared" si="59"/>
        <v>50.001782823564646</v>
      </c>
      <c r="L97" s="142">
        <f t="shared" si="69"/>
        <v>25896</v>
      </c>
      <c r="M97" s="172">
        <f t="shared" si="60"/>
        <v>18.467199612057591</v>
      </c>
      <c r="N97" s="142">
        <f t="shared" si="70"/>
        <v>18872</v>
      </c>
      <c r="O97" s="172">
        <f t="shared" si="61"/>
        <v>13.458178524820468</v>
      </c>
      <c r="P97" s="161">
        <f t="shared" si="71"/>
        <v>140227</v>
      </c>
      <c r="Q97" s="145">
        <v>652</v>
      </c>
      <c r="R97" s="13">
        <v>5</v>
      </c>
      <c r="S97" s="13">
        <v>24</v>
      </c>
      <c r="T97" s="13">
        <v>90</v>
      </c>
      <c r="U97" s="157">
        <v>269</v>
      </c>
      <c r="V97" s="158">
        <v>56</v>
      </c>
      <c r="W97" s="13">
        <v>20</v>
      </c>
      <c r="Y97" s="13"/>
      <c r="Z97" s="13"/>
      <c r="AA97" s="13"/>
      <c r="AB97" s="13"/>
      <c r="AC97" s="13"/>
    </row>
    <row r="98" spans="1:29">
      <c r="A98" s="1">
        <v>649</v>
      </c>
      <c r="B98" s="140" t="s">
        <v>370</v>
      </c>
      <c r="C98" s="150">
        <f t="shared" si="64"/>
        <v>2435</v>
      </c>
      <c r="D98" s="142">
        <f t="shared" si="65"/>
        <v>18</v>
      </c>
      <c r="E98" s="172">
        <f t="shared" si="56"/>
        <v>0.73921971252566732</v>
      </c>
      <c r="F98" s="142">
        <f t="shared" si="66"/>
        <v>148</v>
      </c>
      <c r="G98" s="172">
        <f t="shared" si="57"/>
        <v>6.0780287474332653</v>
      </c>
      <c r="H98" s="142">
        <f t="shared" si="67"/>
        <v>444</v>
      </c>
      <c r="I98" s="172">
        <f t="shared" si="58"/>
        <v>18.234086242299792</v>
      </c>
      <c r="J98" s="142">
        <f t="shared" si="68"/>
        <v>1182</v>
      </c>
      <c r="K98" s="172">
        <f t="shared" si="59"/>
        <v>48.542094455852158</v>
      </c>
      <c r="L98" s="142">
        <f t="shared" si="69"/>
        <v>397</v>
      </c>
      <c r="M98" s="172">
        <f t="shared" si="60"/>
        <v>16.303901437371664</v>
      </c>
      <c r="N98" s="142">
        <f t="shared" si="70"/>
        <v>246</v>
      </c>
      <c r="O98" s="172">
        <f t="shared" si="61"/>
        <v>10.102669404517455</v>
      </c>
      <c r="P98" s="161">
        <f t="shared" si="71"/>
        <v>2435</v>
      </c>
      <c r="Q98" s="145">
        <v>656</v>
      </c>
      <c r="R98" s="13">
        <v>35</v>
      </c>
      <c r="S98" s="13">
        <v>179</v>
      </c>
      <c r="T98" s="13">
        <v>627</v>
      </c>
      <c r="U98" s="157">
        <v>2169</v>
      </c>
      <c r="V98" s="158">
        <v>954</v>
      </c>
      <c r="W98" s="13">
        <v>444</v>
      </c>
      <c r="Y98" s="13"/>
      <c r="Z98" s="13"/>
      <c r="AA98" s="13"/>
      <c r="AB98" s="13"/>
      <c r="AC98" s="13"/>
    </row>
    <row r="99" spans="1:29">
      <c r="A99" s="1">
        <v>652</v>
      </c>
      <c r="B99" s="140" t="s">
        <v>369</v>
      </c>
      <c r="C99" s="150">
        <f t="shared" si="64"/>
        <v>464</v>
      </c>
      <c r="D99" s="142">
        <f t="shared" si="65"/>
        <v>5</v>
      </c>
      <c r="E99" s="172">
        <f t="shared" si="56"/>
        <v>1.0775862068965518</v>
      </c>
      <c r="F99" s="142">
        <f t="shared" si="66"/>
        <v>24</v>
      </c>
      <c r="G99" s="172">
        <f t="shared" si="57"/>
        <v>5.1724137931034484</v>
      </c>
      <c r="H99" s="142">
        <f t="shared" si="67"/>
        <v>90</v>
      </c>
      <c r="I99" s="172">
        <f t="shared" si="58"/>
        <v>19.396551724137932</v>
      </c>
      <c r="J99" s="142">
        <f t="shared" si="68"/>
        <v>269</v>
      </c>
      <c r="K99" s="172">
        <f t="shared" si="59"/>
        <v>57.974137931034484</v>
      </c>
      <c r="L99" s="142">
        <f t="shared" si="69"/>
        <v>56</v>
      </c>
      <c r="M99" s="172">
        <f t="shared" si="60"/>
        <v>12.068965517241379</v>
      </c>
      <c r="N99" s="142">
        <f t="shared" si="70"/>
        <v>20</v>
      </c>
      <c r="O99" s="172">
        <f t="shared" si="61"/>
        <v>4.3103448275862073</v>
      </c>
      <c r="P99" s="161">
        <f t="shared" si="71"/>
        <v>464</v>
      </c>
      <c r="Q99" s="145">
        <v>658</v>
      </c>
      <c r="R99" s="13">
        <v>10</v>
      </c>
      <c r="S99" s="13">
        <v>46</v>
      </c>
      <c r="T99" s="13">
        <v>187</v>
      </c>
      <c r="U99" s="157">
        <v>508</v>
      </c>
      <c r="V99" s="158">
        <v>176</v>
      </c>
      <c r="W99" s="13">
        <v>105</v>
      </c>
      <c r="Y99" s="13"/>
      <c r="Z99" s="13"/>
      <c r="AA99" s="13"/>
      <c r="AB99" s="13"/>
      <c r="AC99" s="13"/>
    </row>
    <row r="100" spans="1:29">
      <c r="A100" s="1">
        <v>660</v>
      </c>
      <c r="B100" s="140" t="s">
        <v>368</v>
      </c>
      <c r="C100" s="150">
        <f t="shared" si="64"/>
        <v>3287</v>
      </c>
      <c r="D100" s="142">
        <f t="shared" si="65"/>
        <v>42</v>
      </c>
      <c r="E100" s="172">
        <f t="shared" si="56"/>
        <v>1.2777608761788866</v>
      </c>
      <c r="F100" s="142">
        <f t="shared" si="66"/>
        <v>233</v>
      </c>
      <c r="G100" s="172">
        <f t="shared" si="57"/>
        <v>7.0885305749923937</v>
      </c>
      <c r="H100" s="142">
        <f t="shared" si="67"/>
        <v>622</v>
      </c>
      <c r="I100" s="172">
        <f t="shared" si="58"/>
        <v>18.923030118649226</v>
      </c>
      <c r="J100" s="142">
        <f t="shared" si="68"/>
        <v>1796</v>
      </c>
      <c r="K100" s="172">
        <f t="shared" si="59"/>
        <v>54.639488895649521</v>
      </c>
      <c r="L100" s="142">
        <f t="shared" si="69"/>
        <v>421</v>
      </c>
      <c r="M100" s="172">
        <f t="shared" si="60"/>
        <v>12.808031639793125</v>
      </c>
      <c r="N100" s="142">
        <f t="shared" si="70"/>
        <v>173</v>
      </c>
      <c r="O100" s="172">
        <f t="shared" si="61"/>
        <v>5.2631578947368416</v>
      </c>
      <c r="P100" s="161">
        <f t="shared" si="71"/>
        <v>3287</v>
      </c>
      <c r="Q100" s="145">
        <v>659</v>
      </c>
      <c r="R100" s="13">
        <v>4</v>
      </c>
      <c r="S100" s="13">
        <v>53</v>
      </c>
      <c r="T100" s="13">
        <v>152</v>
      </c>
      <c r="U100" s="157">
        <v>521</v>
      </c>
      <c r="V100" s="158">
        <v>155</v>
      </c>
      <c r="W100" s="13">
        <v>54</v>
      </c>
      <c r="Y100" s="13"/>
      <c r="Z100" s="13"/>
      <c r="AA100" s="13"/>
      <c r="AB100" s="13"/>
      <c r="AC100" s="13"/>
    </row>
    <row r="101" spans="1:29">
      <c r="A101" s="1">
        <v>667</v>
      </c>
      <c r="B101" s="140" t="s">
        <v>367</v>
      </c>
      <c r="C101" s="150">
        <f t="shared" si="64"/>
        <v>3188</v>
      </c>
      <c r="D101" s="142">
        <f t="shared" si="65"/>
        <v>38</v>
      </c>
      <c r="E101" s="172">
        <f t="shared" si="56"/>
        <v>1.1919698870765372</v>
      </c>
      <c r="F101" s="142">
        <f t="shared" si="66"/>
        <v>163</v>
      </c>
      <c r="G101" s="172">
        <f t="shared" si="57"/>
        <v>5.1129234629861982</v>
      </c>
      <c r="H101" s="142">
        <f t="shared" si="67"/>
        <v>485</v>
      </c>
      <c r="I101" s="172">
        <f t="shared" si="58"/>
        <v>15.213299874529485</v>
      </c>
      <c r="J101" s="142">
        <f t="shared" si="68"/>
        <v>1581</v>
      </c>
      <c r="K101" s="172">
        <f t="shared" si="59"/>
        <v>49.592220828105397</v>
      </c>
      <c r="L101" s="142">
        <f t="shared" si="69"/>
        <v>577</v>
      </c>
      <c r="M101" s="172">
        <f t="shared" si="60"/>
        <v>18.099121706398996</v>
      </c>
      <c r="N101" s="142">
        <f t="shared" si="70"/>
        <v>344</v>
      </c>
      <c r="O101" s="172">
        <f t="shared" si="61"/>
        <v>10.790464240903388</v>
      </c>
      <c r="P101" s="161">
        <f t="shared" si="71"/>
        <v>3188</v>
      </c>
      <c r="Q101" s="145">
        <v>660</v>
      </c>
      <c r="R101" s="13">
        <v>42</v>
      </c>
      <c r="S101" s="13">
        <v>233</v>
      </c>
      <c r="T101" s="13">
        <v>622</v>
      </c>
      <c r="U101" s="157">
        <v>1796</v>
      </c>
      <c r="V101" s="158">
        <v>421</v>
      </c>
      <c r="W101" s="13">
        <v>173</v>
      </c>
      <c r="Y101" s="13"/>
      <c r="Z101" s="13"/>
      <c r="AA101" s="13"/>
      <c r="AB101" s="13"/>
      <c r="AC101" s="13"/>
    </row>
    <row r="102" spans="1:29">
      <c r="A102" s="1">
        <v>674</v>
      </c>
      <c r="B102" s="140" t="s">
        <v>366</v>
      </c>
      <c r="C102" s="150">
        <f t="shared" si="64"/>
        <v>2179</v>
      </c>
      <c r="D102" s="142">
        <f t="shared" si="65"/>
        <v>20</v>
      </c>
      <c r="E102" s="172">
        <f t="shared" si="56"/>
        <v>0.9178522257916476</v>
      </c>
      <c r="F102" s="142">
        <f t="shared" si="66"/>
        <v>98</v>
      </c>
      <c r="G102" s="172">
        <f t="shared" si="57"/>
        <v>4.4974759063790737</v>
      </c>
      <c r="H102" s="142">
        <f t="shared" si="67"/>
        <v>277</v>
      </c>
      <c r="I102" s="172">
        <f t="shared" si="58"/>
        <v>12.712253327214318</v>
      </c>
      <c r="J102" s="142">
        <f t="shared" si="68"/>
        <v>1135</v>
      </c>
      <c r="K102" s="172">
        <f t="shared" si="59"/>
        <v>52.088113813675996</v>
      </c>
      <c r="L102" s="142">
        <f t="shared" si="69"/>
        <v>397</v>
      </c>
      <c r="M102" s="172">
        <f t="shared" si="60"/>
        <v>18.219366681964203</v>
      </c>
      <c r="N102" s="142">
        <f t="shared" si="70"/>
        <v>252</v>
      </c>
      <c r="O102" s="172">
        <f t="shared" si="61"/>
        <v>11.56493804497476</v>
      </c>
      <c r="P102" s="161">
        <f t="shared" si="71"/>
        <v>2179</v>
      </c>
      <c r="Q102" s="145">
        <v>664</v>
      </c>
      <c r="R102" s="13">
        <v>155</v>
      </c>
      <c r="S102" s="13">
        <v>745</v>
      </c>
      <c r="T102" s="13">
        <v>2292</v>
      </c>
      <c r="U102" s="157">
        <v>7240</v>
      </c>
      <c r="V102" s="158">
        <v>2409</v>
      </c>
      <c r="W102" s="13">
        <v>1169</v>
      </c>
      <c r="Y102" s="13"/>
      <c r="Z102" s="13"/>
      <c r="AA102" s="13"/>
      <c r="AB102" s="13"/>
      <c r="AC102" s="13"/>
    </row>
    <row r="103" spans="1:29">
      <c r="A103" s="1">
        <v>697</v>
      </c>
      <c r="B103" s="140" t="s">
        <v>365</v>
      </c>
      <c r="C103" s="150">
        <f t="shared" si="64"/>
        <v>11723</v>
      </c>
      <c r="D103" s="142">
        <f t="shared" si="65"/>
        <v>188</v>
      </c>
      <c r="E103" s="172">
        <f t="shared" si="56"/>
        <v>1.6036850635502857</v>
      </c>
      <c r="F103" s="142">
        <f t="shared" si="66"/>
        <v>776</v>
      </c>
      <c r="G103" s="172">
        <f t="shared" si="57"/>
        <v>6.6194660069947968</v>
      </c>
      <c r="H103" s="142">
        <f t="shared" si="67"/>
        <v>1865</v>
      </c>
      <c r="I103" s="172">
        <f t="shared" si="58"/>
        <v>15.908897040006826</v>
      </c>
      <c r="J103" s="142">
        <f t="shared" si="68"/>
        <v>5706</v>
      </c>
      <c r="K103" s="172">
        <f t="shared" si="59"/>
        <v>48.673547726691119</v>
      </c>
      <c r="L103" s="142">
        <f t="shared" si="69"/>
        <v>1849</v>
      </c>
      <c r="M103" s="172">
        <f t="shared" si="60"/>
        <v>15.772413204811055</v>
      </c>
      <c r="N103" s="142">
        <f t="shared" si="70"/>
        <v>1339</v>
      </c>
      <c r="O103" s="172">
        <f t="shared" si="61"/>
        <v>11.421990957945919</v>
      </c>
      <c r="P103" s="161">
        <f t="shared" si="71"/>
        <v>11723</v>
      </c>
      <c r="Q103" s="145">
        <v>665</v>
      </c>
      <c r="R103" s="13">
        <v>21</v>
      </c>
      <c r="S103" s="13">
        <v>109</v>
      </c>
      <c r="T103" s="13">
        <v>416</v>
      </c>
      <c r="U103" s="157">
        <v>1381</v>
      </c>
      <c r="V103" s="158">
        <v>380</v>
      </c>
      <c r="W103" s="13">
        <v>159</v>
      </c>
      <c r="Y103" s="13"/>
      <c r="Z103" s="13"/>
      <c r="AA103" s="13"/>
      <c r="AB103" s="13"/>
      <c r="AC103" s="13"/>
    </row>
    <row r="104" spans="1:29" ht="13.5" thickBot="1">
      <c r="A104" s="1">
        <v>756</v>
      </c>
      <c r="B104" s="140" t="s">
        <v>363</v>
      </c>
      <c r="C104" s="150">
        <f t="shared" si="64"/>
        <v>5877</v>
      </c>
      <c r="D104" s="142">
        <f t="shared" si="65"/>
        <v>66</v>
      </c>
      <c r="E104" s="172">
        <f t="shared" si="56"/>
        <v>1.1230219499744767</v>
      </c>
      <c r="F104" s="142">
        <f t="shared" si="66"/>
        <v>250</v>
      </c>
      <c r="G104" s="172">
        <f t="shared" si="57"/>
        <v>4.2538710226305936</v>
      </c>
      <c r="H104" s="142">
        <f t="shared" si="67"/>
        <v>822</v>
      </c>
      <c r="I104" s="172">
        <f t="shared" si="58"/>
        <v>13.986727922409392</v>
      </c>
      <c r="J104" s="142">
        <f t="shared" si="68"/>
        <v>2929</v>
      </c>
      <c r="K104" s="172">
        <f t="shared" si="59"/>
        <v>49.838352901140034</v>
      </c>
      <c r="L104" s="142">
        <f t="shared" si="69"/>
        <v>1086</v>
      </c>
      <c r="M104" s="172">
        <f t="shared" si="60"/>
        <v>18.478815722307299</v>
      </c>
      <c r="N104" s="142">
        <f t="shared" si="70"/>
        <v>724</v>
      </c>
      <c r="O104" s="172">
        <f t="shared" si="61"/>
        <v>12.3192104815382</v>
      </c>
      <c r="P104" s="161">
        <f t="shared" si="71"/>
        <v>5877</v>
      </c>
      <c r="Q104" s="145">
        <v>667</v>
      </c>
      <c r="R104" s="13">
        <v>38</v>
      </c>
      <c r="S104" s="13">
        <v>163</v>
      </c>
      <c r="T104" s="13">
        <v>485</v>
      </c>
      <c r="U104" s="157">
        <v>1581</v>
      </c>
      <c r="V104" s="158">
        <v>577</v>
      </c>
      <c r="W104" s="13">
        <v>344</v>
      </c>
      <c r="Y104" s="13"/>
      <c r="Z104" s="13"/>
      <c r="AA104" s="13"/>
      <c r="AB104" s="13"/>
      <c r="AC104" s="13"/>
    </row>
    <row r="105" spans="1:29" ht="13.5" thickBot="1">
      <c r="A105" s="34">
        <v>8</v>
      </c>
      <c r="B105" s="147" t="s">
        <v>144</v>
      </c>
      <c r="C105" s="151">
        <f>SUM(C106:C128)</f>
        <v>84620</v>
      </c>
      <c r="D105" s="149">
        <f>SUM(D106:D128)</f>
        <v>648</v>
      </c>
      <c r="E105" s="173">
        <f t="shared" si="56"/>
        <v>0.76577641219569847</v>
      </c>
      <c r="F105" s="149">
        <f t="shared" ref="F105:N105" si="72">SUM(F106:F128)</f>
        <v>3350</v>
      </c>
      <c r="G105" s="173">
        <f t="shared" si="57"/>
        <v>3.958874970456157</v>
      </c>
      <c r="H105" s="149">
        <f t="shared" si="72"/>
        <v>11521</v>
      </c>
      <c r="I105" s="173">
        <f t="shared" si="58"/>
        <v>13.614984637201607</v>
      </c>
      <c r="J105" s="149">
        <f t="shared" si="72"/>
        <v>40225</v>
      </c>
      <c r="K105" s="173">
        <f t="shared" si="59"/>
        <v>47.53604348853699</v>
      </c>
      <c r="L105" s="149">
        <f t="shared" si="72"/>
        <v>17360</v>
      </c>
      <c r="M105" s="173">
        <f t="shared" si="60"/>
        <v>20.515244623020561</v>
      </c>
      <c r="N105" s="149">
        <f t="shared" si="72"/>
        <v>11516</v>
      </c>
      <c r="O105" s="174">
        <f t="shared" si="61"/>
        <v>13.609075868588985</v>
      </c>
      <c r="P105" s="159">
        <f>SUM(P106:P128)</f>
        <v>84620</v>
      </c>
      <c r="Q105" s="145">
        <v>670</v>
      </c>
      <c r="R105" s="13">
        <v>19</v>
      </c>
      <c r="S105" s="13">
        <v>158</v>
      </c>
      <c r="T105" s="13">
        <v>537</v>
      </c>
      <c r="U105" s="157">
        <v>1606</v>
      </c>
      <c r="V105" s="158">
        <v>566</v>
      </c>
      <c r="W105" s="13">
        <v>355</v>
      </c>
      <c r="Y105" s="13"/>
      <c r="Z105" s="13"/>
      <c r="AA105" s="13"/>
      <c r="AB105" s="13"/>
      <c r="AC105" s="13"/>
    </row>
    <row r="106" spans="1:29">
      <c r="A106" s="59">
        <v>30</v>
      </c>
      <c r="B106" s="140" t="s">
        <v>362</v>
      </c>
      <c r="C106" s="150">
        <f t="shared" ref="C106:C128" si="73">(D106+F106+H106+J106+L106+N106)</f>
        <v>13731</v>
      </c>
      <c r="D106" s="142">
        <f t="shared" ref="D106:D128" si="74">VLOOKUP(A106,$Q$7:$W$131,2,0)</f>
        <v>131</v>
      </c>
      <c r="E106" s="172">
        <f t="shared" si="56"/>
        <v>0.95404559027019142</v>
      </c>
      <c r="F106" s="142">
        <f t="shared" ref="F106:F128" si="75">VLOOKUP(A106,$Q$7:$W$131,3,0)</f>
        <v>578</v>
      </c>
      <c r="G106" s="172">
        <f t="shared" si="57"/>
        <v>4.2094530624135169</v>
      </c>
      <c r="H106" s="142">
        <f t="shared" ref="H106:H128" si="76">VLOOKUP(A106,$Q$7:$W$131,4,0)</f>
        <v>1961</v>
      </c>
      <c r="I106" s="172">
        <f t="shared" si="58"/>
        <v>14.281552690991187</v>
      </c>
      <c r="J106" s="142">
        <f t="shared" ref="J106:J128" si="77">VLOOKUP(A106,$Q$7:$W$131,5,0)</f>
        <v>6912</v>
      </c>
      <c r="K106" s="172">
        <f t="shared" si="59"/>
        <v>50.338649770592092</v>
      </c>
      <c r="L106" s="142">
        <f t="shared" ref="L106:L128" si="78">VLOOKUP(A106,$Q$7:$W$131,6,0)</f>
        <v>2659</v>
      </c>
      <c r="M106" s="172">
        <f t="shared" si="60"/>
        <v>19.364940645255263</v>
      </c>
      <c r="N106" s="142">
        <f t="shared" ref="N106:N128" si="79">VLOOKUP(A106,$Q$7:$W$131,7,0)</f>
        <v>1490</v>
      </c>
      <c r="O106" s="172">
        <f t="shared" si="61"/>
        <v>10.851358240477751</v>
      </c>
      <c r="P106" s="161">
        <f t="shared" ref="P106:P128" si="80">(D106+F106+H106+J106+L106+N106)</f>
        <v>13731</v>
      </c>
      <c r="Q106" s="145">
        <v>674</v>
      </c>
      <c r="R106" s="13">
        <v>20</v>
      </c>
      <c r="S106" s="13">
        <v>98</v>
      </c>
      <c r="T106" s="13">
        <v>277</v>
      </c>
      <c r="U106" s="157">
        <v>1135</v>
      </c>
      <c r="V106" s="158">
        <v>397</v>
      </c>
      <c r="W106" s="13">
        <v>252</v>
      </c>
      <c r="Y106" s="13"/>
      <c r="Z106" s="13"/>
      <c r="AA106" s="13"/>
      <c r="AB106" s="13"/>
      <c r="AC106" s="13"/>
    </row>
    <row r="107" spans="1:29">
      <c r="A107" s="59">
        <v>34</v>
      </c>
      <c r="B107" s="140" t="s">
        <v>361</v>
      </c>
      <c r="C107" s="150">
        <f t="shared" si="73"/>
        <v>8299</v>
      </c>
      <c r="D107" s="142">
        <f t="shared" si="74"/>
        <v>75</v>
      </c>
      <c r="E107" s="172">
        <f t="shared" si="56"/>
        <v>0.90372334016146516</v>
      </c>
      <c r="F107" s="142">
        <f t="shared" si="75"/>
        <v>328</v>
      </c>
      <c r="G107" s="172">
        <f t="shared" si="57"/>
        <v>3.9522834076394746</v>
      </c>
      <c r="H107" s="142">
        <f t="shared" si="76"/>
        <v>1086</v>
      </c>
      <c r="I107" s="172">
        <f t="shared" si="58"/>
        <v>13.085913965538017</v>
      </c>
      <c r="J107" s="142">
        <f t="shared" si="77"/>
        <v>3814</v>
      </c>
      <c r="K107" s="172">
        <f t="shared" si="59"/>
        <v>45.957344258344378</v>
      </c>
      <c r="L107" s="142">
        <f t="shared" si="78"/>
        <v>1719</v>
      </c>
      <c r="M107" s="172">
        <f t="shared" si="60"/>
        <v>20.713338956500781</v>
      </c>
      <c r="N107" s="142">
        <f t="shared" si="79"/>
        <v>1277</v>
      </c>
      <c r="O107" s="172">
        <f t="shared" si="61"/>
        <v>15.387396071815882</v>
      </c>
      <c r="P107" s="161">
        <f t="shared" si="80"/>
        <v>8299</v>
      </c>
      <c r="Q107" s="145">
        <v>679</v>
      </c>
      <c r="R107" s="13">
        <v>35</v>
      </c>
      <c r="S107" s="13">
        <v>247</v>
      </c>
      <c r="T107" s="13">
        <v>875</v>
      </c>
      <c r="U107" s="157">
        <v>2812</v>
      </c>
      <c r="V107" s="158">
        <v>1216</v>
      </c>
      <c r="W107" s="13">
        <v>976</v>
      </c>
      <c r="Y107" s="13"/>
      <c r="Z107" s="13"/>
      <c r="AA107" s="13"/>
      <c r="AB107" s="13"/>
      <c r="AC107" s="13"/>
    </row>
    <row r="108" spans="1:29">
      <c r="A108" s="59">
        <v>36</v>
      </c>
      <c r="B108" s="140" t="s">
        <v>360</v>
      </c>
      <c r="C108" s="150">
        <f t="shared" si="73"/>
        <v>1472</v>
      </c>
      <c r="D108" s="142">
        <f t="shared" si="74"/>
        <v>9</v>
      </c>
      <c r="E108" s="172">
        <f t="shared" si="56"/>
        <v>0.61141304347826086</v>
      </c>
      <c r="F108" s="142">
        <f t="shared" si="75"/>
        <v>71</v>
      </c>
      <c r="G108" s="172">
        <f t="shared" si="57"/>
        <v>4.8233695652173916</v>
      </c>
      <c r="H108" s="142">
        <f t="shared" si="76"/>
        <v>222</v>
      </c>
      <c r="I108" s="172">
        <f t="shared" si="58"/>
        <v>15.081521739130435</v>
      </c>
      <c r="J108" s="142">
        <f t="shared" si="77"/>
        <v>758</v>
      </c>
      <c r="K108" s="172">
        <f t="shared" si="59"/>
        <v>51.494565217391312</v>
      </c>
      <c r="L108" s="142">
        <f t="shared" si="78"/>
        <v>281</v>
      </c>
      <c r="M108" s="172">
        <f t="shared" si="60"/>
        <v>19.089673913043477</v>
      </c>
      <c r="N108" s="142">
        <f t="shared" si="79"/>
        <v>131</v>
      </c>
      <c r="O108" s="172">
        <f t="shared" si="61"/>
        <v>8.8994565217391308</v>
      </c>
      <c r="P108" s="161">
        <f t="shared" si="80"/>
        <v>1472</v>
      </c>
      <c r="Q108" s="145">
        <v>686</v>
      </c>
      <c r="R108" s="13">
        <v>231</v>
      </c>
      <c r="S108" s="13">
        <v>976</v>
      </c>
      <c r="T108" s="13">
        <v>3036</v>
      </c>
      <c r="U108" s="157">
        <v>9735</v>
      </c>
      <c r="V108" s="158">
        <v>3049</v>
      </c>
      <c r="W108" s="13">
        <v>1364</v>
      </c>
      <c r="Y108" s="13"/>
      <c r="Z108" s="13"/>
      <c r="AA108" s="13"/>
      <c r="AB108" s="13"/>
      <c r="AC108" s="13"/>
    </row>
    <row r="109" spans="1:29">
      <c r="A109" s="59">
        <v>91</v>
      </c>
      <c r="B109" s="140" t="s">
        <v>359</v>
      </c>
      <c r="C109" s="150">
        <f t="shared" si="73"/>
        <v>815</v>
      </c>
      <c r="D109" s="142">
        <f t="shared" si="74"/>
        <v>5</v>
      </c>
      <c r="E109" s="172">
        <f t="shared" si="56"/>
        <v>0.61349693251533743</v>
      </c>
      <c r="F109" s="142">
        <f t="shared" si="75"/>
        <v>35</v>
      </c>
      <c r="G109" s="172">
        <f t="shared" si="57"/>
        <v>4.294478527607362</v>
      </c>
      <c r="H109" s="142">
        <f t="shared" si="76"/>
        <v>124</v>
      </c>
      <c r="I109" s="172">
        <f t="shared" si="58"/>
        <v>15.214723926380369</v>
      </c>
      <c r="J109" s="142">
        <f t="shared" si="77"/>
        <v>381</v>
      </c>
      <c r="K109" s="172">
        <f t="shared" si="59"/>
        <v>46.748466257668717</v>
      </c>
      <c r="L109" s="142">
        <f t="shared" si="78"/>
        <v>166</v>
      </c>
      <c r="M109" s="172">
        <f t="shared" si="60"/>
        <v>20.368098159509202</v>
      </c>
      <c r="N109" s="142">
        <f t="shared" si="79"/>
        <v>104</v>
      </c>
      <c r="O109" s="172">
        <f t="shared" si="61"/>
        <v>12.760736196319019</v>
      </c>
      <c r="P109" s="161">
        <f t="shared" si="80"/>
        <v>815</v>
      </c>
      <c r="Q109" s="145">
        <v>690</v>
      </c>
      <c r="R109" s="13">
        <v>14</v>
      </c>
      <c r="S109" s="13">
        <v>60</v>
      </c>
      <c r="T109" s="13">
        <v>210</v>
      </c>
      <c r="U109" s="157">
        <v>648</v>
      </c>
      <c r="V109" s="158">
        <v>239</v>
      </c>
      <c r="W109" s="13">
        <v>165</v>
      </c>
      <c r="Y109" s="13"/>
      <c r="Z109" s="13"/>
      <c r="AA109" s="13"/>
      <c r="AB109" s="13"/>
      <c r="AC109" s="13"/>
    </row>
    <row r="110" spans="1:29">
      <c r="A110" s="59">
        <v>93</v>
      </c>
      <c r="B110" s="140" t="s">
        <v>358</v>
      </c>
      <c r="C110" s="150">
        <f t="shared" si="73"/>
        <v>1188</v>
      </c>
      <c r="D110" s="142">
        <f t="shared" si="74"/>
        <v>5</v>
      </c>
      <c r="E110" s="172">
        <f t="shared" si="56"/>
        <v>0.42087542087542085</v>
      </c>
      <c r="F110" s="142">
        <f t="shared" si="75"/>
        <v>48</v>
      </c>
      <c r="G110" s="172">
        <f t="shared" si="57"/>
        <v>4.0404040404040407</v>
      </c>
      <c r="H110" s="142">
        <f t="shared" si="76"/>
        <v>169</v>
      </c>
      <c r="I110" s="172">
        <f t="shared" si="58"/>
        <v>14.225589225589225</v>
      </c>
      <c r="J110" s="142">
        <f t="shared" si="77"/>
        <v>609</v>
      </c>
      <c r="K110" s="172">
        <f t="shared" si="59"/>
        <v>51.262626262626263</v>
      </c>
      <c r="L110" s="142">
        <f t="shared" si="78"/>
        <v>232</v>
      </c>
      <c r="M110" s="172">
        <f t="shared" si="60"/>
        <v>19.528619528619529</v>
      </c>
      <c r="N110" s="142">
        <f t="shared" si="79"/>
        <v>125</v>
      </c>
      <c r="O110" s="172">
        <f t="shared" si="61"/>
        <v>10.521885521885523</v>
      </c>
      <c r="P110" s="161">
        <f t="shared" si="80"/>
        <v>1188</v>
      </c>
      <c r="Q110" s="145">
        <v>697</v>
      </c>
      <c r="R110" s="13">
        <v>188</v>
      </c>
      <c r="S110" s="13">
        <v>776</v>
      </c>
      <c r="T110" s="13">
        <v>1865</v>
      </c>
      <c r="U110" s="157">
        <v>5706</v>
      </c>
      <c r="V110" s="158">
        <v>1849</v>
      </c>
      <c r="W110" s="13">
        <v>1339</v>
      </c>
      <c r="Y110" s="13"/>
      <c r="Z110" s="13"/>
      <c r="AA110" s="13"/>
      <c r="AB110" s="13"/>
      <c r="AC110" s="13"/>
    </row>
    <row r="111" spans="1:29">
      <c r="A111" s="59">
        <v>101</v>
      </c>
      <c r="B111" s="140" t="s">
        <v>357</v>
      </c>
      <c r="C111" s="150">
        <f t="shared" si="73"/>
        <v>7354</v>
      </c>
      <c r="D111" s="142">
        <f t="shared" si="74"/>
        <v>46</v>
      </c>
      <c r="E111" s="172">
        <f t="shared" si="56"/>
        <v>0.62550992657057392</v>
      </c>
      <c r="F111" s="142">
        <f t="shared" si="75"/>
        <v>317</v>
      </c>
      <c r="G111" s="172">
        <f t="shared" si="57"/>
        <v>4.3105792765841722</v>
      </c>
      <c r="H111" s="142">
        <f t="shared" si="76"/>
        <v>983</v>
      </c>
      <c r="I111" s="172">
        <f t="shared" si="58"/>
        <v>13.366875169975522</v>
      </c>
      <c r="J111" s="142">
        <f t="shared" si="77"/>
        <v>3447</v>
      </c>
      <c r="K111" s="172">
        <f t="shared" si="59"/>
        <v>46.872450367147131</v>
      </c>
      <c r="L111" s="142">
        <f t="shared" si="78"/>
        <v>1532</v>
      </c>
      <c r="M111" s="172">
        <f t="shared" si="60"/>
        <v>20.832200163176502</v>
      </c>
      <c r="N111" s="142">
        <f t="shared" si="79"/>
        <v>1029</v>
      </c>
      <c r="O111" s="172">
        <f t="shared" si="61"/>
        <v>13.992385096546098</v>
      </c>
      <c r="P111" s="161">
        <f t="shared" si="80"/>
        <v>7354</v>
      </c>
      <c r="Q111" s="145">
        <v>736</v>
      </c>
      <c r="R111" s="13">
        <v>171</v>
      </c>
      <c r="S111" s="13">
        <v>759</v>
      </c>
      <c r="T111" s="13">
        <v>2254</v>
      </c>
      <c r="U111" s="157">
        <v>7630</v>
      </c>
      <c r="V111" s="158">
        <v>2090</v>
      </c>
      <c r="W111" s="13">
        <v>877</v>
      </c>
      <c r="Y111" s="13"/>
      <c r="Z111" s="13"/>
      <c r="AA111" s="13"/>
      <c r="AB111" s="13"/>
      <c r="AC111" s="13"/>
    </row>
    <row r="112" spans="1:29">
      <c r="A112" s="59">
        <v>145</v>
      </c>
      <c r="B112" s="140" t="s">
        <v>356</v>
      </c>
      <c r="C112" s="150">
        <f t="shared" si="73"/>
        <v>661</v>
      </c>
      <c r="D112" s="142">
        <f t="shared" si="74"/>
        <v>1</v>
      </c>
      <c r="E112" s="172">
        <f t="shared" si="56"/>
        <v>0.15128593040847202</v>
      </c>
      <c r="F112" s="142">
        <f t="shared" si="75"/>
        <v>20</v>
      </c>
      <c r="G112" s="172">
        <f t="shared" si="57"/>
        <v>3.0257186081694405</v>
      </c>
      <c r="H112" s="142">
        <f t="shared" si="76"/>
        <v>108</v>
      </c>
      <c r="I112" s="172">
        <f t="shared" si="58"/>
        <v>16.338880484114977</v>
      </c>
      <c r="J112" s="142">
        <f t="shared" si="77"/>
        <v>305</v>
      </c>
      <c r="K112" s="172">
        <f t="shared" si="59"/>
        <v>46.142208774583963</v>
      </c>
      <c r="L112" s="142">
        <f t="shared" si="78"/>
        <v>111</v>
      </c>
      <c r="M112" s="172">
        <f t="shared" si="60"/>
        <v>16.792738275340394</v>
      </c>
      <c r="N112" s="142">
        <f t="shared" si="79"/>
        <v>116</v>
      </c>
      <c r="O112" s="172">
        <f t="shared" si="61"/>
        <v>17.549167927382754</v>
      </c>
      <c r="P112" s="161">
        <f t="shared" si="80"/>
        <v>661</v>
      </c>
      <c r="Q112" s="145">
        <v>756</v>
      </c>
      <c r="R112" s="13">
        <v>66</v>
      </c>
      <c r="S112" s="13">
        <v>250</v>
      </c>
      <c r="T112" s="13">
        <v>822</v>
      </c>
      <c r="U112" s="157">
        <v>2929</v>
      </c>
      <c r="V112" s="158">
        <v>1086</v>
      </c>
      <c r="W112" s="13">
        <v>724</v>
      </c>
      <c r="Y112" s="13"/>
      <c r="Z112" s="13"/>
      <c r="AA112" s="13"/>
      <c r="AB112" s="13"/>
      <c r="AC112" s="13"/>
    </row>
    <row r="113" spans="1:29">
      <c r="A113" s="59">
        <v>209</v>
      </c>
      <c r="B113" s="140" t="s">
        <v>160</v>
      </c>
      <c r="C113" s="150">
        <f t="shared" si="73"/>
        <v>3225</v>
      </c>
      <c r="D113" s="142">
        <f t="shared" si="74"/>
        <v>28</v>
      </c>
      <c r="E113" s="172">
        <f t="shared" si="56"/>
        <v>0.86821705426356577</v>
      </c>
      <c r="F113" s="142">
        <f t="shared" si="75"/>
        <v>127</v>
      </c>
      <c r="G113" s="172">
        <f t="shared" si="57"/>
        <v>3.9379844961240309</v>
      </c>
      <c r="H113" s="142">
        <f t="shared" si="76"/>
        <v>440</v>
      </c>
      <c r="I113" s="172">
        <f t="shared" si="58"/>
        <v>13.643410852713178</v>
      </c>
      <c r="J113" s="142">
        <f t="shared" si="77"/>
        <v>1441</v>
      </c>
      <c r="K113" s="172">
        <f t="shared" si="59"/>
        <v>44.68217054263566</v>
      </c>
      <c r="L113" s="142">
        <f t="shared" si="78"/>
        <v>692</v>
      </c>
      <c r="M113" s="172">
        <f t="shared" si="60"/>
        <v>21.457364341085274</v>
      </c>
      <c r="N113" s="142">
        <f t="shared" si="79"/>
        <v>497</v>
      </c>
      <c r="O113" s="172">
        <f t="shared" si="61"/>
        <v>15.410852713178294</v>
      </c>
      <c r="P113" s="161">
        <f t="shared" si="80"/>
        <v>3225</v>
      </c>
      <c r="Q113" s="145">
        <v>761</v>
      </c>
      <c r="R113" s="13">
        <v>31</v>
      </c>
      <c r="S113" s="13">
        <v>103</v>
      </c>
      <c r="T113" s="13">
        <v>368</v>
      </c>
      <c r="U113" s="157">
        <v>1308</v>
      </c>
      <c r="V113" s="158">
        <v>596</v>
      </c>
      <c r="W113" s="13">
        <v>342</v>
      </c>
      <c r="Y113" s="13"/>
      <c r="Z113" s="13"/>
      <c r="AA113" s="13"/>
      <c r="AB113" s="13"/>
      <c r="AC113" s="13"/>
    </row>
    <row r="114" spans="1:29">
      <c r="A114" s="59">
        <v>282</v>
      </c>
      <c r="B114" s="140" t="s">
        <v>355</v>
      </c>
      <c r="C114" s="150">
        <f t="shared" si="73"/>
        <v>7080</v>
      </c>
      <c r="D114" s="142">
        <f t="shared" si="74"/>
        <v>54</v>
      </c>
      <c r="E114" s="172">
        <f t="shared" si="56"/>
        <v>0.76271186440677974</v>
      </c>
      <c r="F114" s="142">
        <f t="shared" si="75"/>
        <v>255</v>
      </c>
      <c r="G114" s="172">
        <f t="shared" si="57"/>
        <v>3.6016949152542375</v>
      </c>
      <c r="H114" s="142">
        <f t="shared" si="76"/>
        <v>965</v>
      </c>
      <c r="I114" s="172">
        <f t="shared" si="58"/>
        <v>13.62994350282486</v>
      </c>
      <c r="J114" s="142">
        <f t="shared" si="77"/>
        <v>3176</v>
      </c>
      <c r="K114" s="172">
        <f t="shared" si="59"/>
        <v>44.858757062146893</v>
      </c>
      <c r="L114" s="142">
        <f t="shared" si="78"/>
        <v>1619</v>
      </c>
      <c r="M114" s="172">
        <f t="shared" si="60"/>
        <v>22.86723163841808</v>
      </c>
      <c r="N114" s="142">
        <f t="shared" si="79"/>
        <v>1011</v>
      </c>
      <c r="O114" s="172">
        <f t="shared" si="61"/>
        <v>14.279661016949152</v>
      </c>
      <c r="P114" s="161">
        <f t="shared" si="80"/>
        <v>7080</v>
      </c>
      <c r="Q114" s="145">
        <v>789</v>
      </c>
      <c r="R114" s="13">
        <v>20</v>
      </c>
      <c r="S114" s="13">
        <v>152</v>
      </c>
      <c r="T114" s="13">
        <v>559</v>
      </c>
      <c r="U114" s="157">
        <v>1981</v>
      </c>
      <c r="V114" s="158">
        <v>877</v>
      </c>
      <c r="W114" s="13">
        <v>588</v>
      </c>
      <c r="Y114" s="13"/>
      <c r="Z114" s="13"/>
      <c r="AA114" s="13"/>
      <c r="AB114" s="13"/>
      <c r="AC114" s="13"/>
    </row>
    <row r="115" spans="1:29">
      <c r="A115" s="59">
        <v>353</v>
      </c>
      <c r="B115" s="140" t="s">
        <v>354</v>
      </c>
      <c r="C115" s="150">
        <f t="shared" si="73"/>
        <v>1028</v>
      </c>
      <c r="D115" s="142">
        <f t="shared" si="74"/>
        <v>5</v>
      </c>
      <c r="E115" s="172">
        <f t="shared" si="56"/>
        <v>0.48638132295719844</v>
      </c>
      <c r="F115" s="142">
        <f t="shared" si="75"/>
        <v>48</v>
      </c>
      <c r="G115" s="172">
        <f t="shared" si="57"/>
        <v>4.6692607003891053</v>
      </c>
      <c r="H115" s="142">
        <f t="shared" si="76"/>
        <v>157</v>
      </c>
      <c r="I115" s="172">
        <f t="shared" si="58"/>
        <v>15.272373540856032</v>
      </c>
      <c r="J115" s="142">
        <f t="shared" si="77"/>
        <v>543</v>
      </c>
      <c r="K115" s="172">
        <f t="shared" si="59"/>
        <v>52.821011673151752</v>
      </c>
      <c r="L115" s="142">
        <f t="shared" si="78"/>
        <v>169</v>
      </c>
      <c r="M115" s="172">
        <f t="shared" si="60"/>
        <v>16.439688715953306</v>
      </c>
      <c r="N115" s="142">
        <f t="shared" si="79"/>
        <v>106</v>
      </c>
      <c r="O115" s="172">
        <f t="shared" si="61"/>
        <v>10.311284046692606</v>
      </c>
      <c r="P115" s="161">
        <f t="shared" si="80"/>
        <v>1028</v>
      </c>
      <c r="Q115" s="145">
        <v>790</v>
      </c>
      <c r="R115" s="13">
        <v>17</v>
      </c>
      <c r="S115" s="13">
        <v>112</v>
      </c>
      <c r="T115" s="13">
        <v>357</v>
      </c>
      <c r="U115" s="157">
        <v>1658</v>
      </c>
      <c r="V115" s="158">
        <v>352</v>
      </c>
      <c r="W115" s="13">
        <v>116</v>
      </c>
      <c r="Y115" s="13"/>
      <c r="Z115" s="13"/>
      <c r="AA115" s="13"/>
      <c r="AB115" s="13"/>
      <c r="AC115" s="13"/>
    </row>
    <row r="116" spans="1:29">
      <c r="A116" s="59">
        <v>364</v>
      </c>
      <c r="B116" s="140" t="s">
        <v>353</v>
      </c>
      <c r="C116" s="150">
        <f t="shared" si="73"/>
        <v>3348</v>
      </c>
      <c r="D116" s="142">
        <f t="shared" si="74"/>
        <v>41</v>
      </c>
      <c r="E116" s="172">
        <f t="shared" si="56"/>
        <v>1.2246117084826762</v>
      </c>
      <c r="F116" s="142">
        <f t="shared" si="75"/>
        <v>117</v>
      </c>
      <c r="G116" s="172">
        <f t="shared" si="57"/>
        <v>3.4946236559139781</v>
      </c>
      <c r="H116" s="142">
        <f t="shared" si="76"/>
        <v>441</v>
      </c>
      <c r="I116" s="172">
        <f t="shared" si="58"/>
        <v>13.172043010752688</v>
      </c>
      <c r="J116" s="142">
        <f t="shared" si="77"/>
        <v>1468</v>
      </c>
      <c r="K116" s="172">
        <f t="shared" si="59"/>
        <v>43.847072879330945</v>
      </c>
      <c r="L116" s="142">
        <f t="shared" si="78"/>
        <v>674</v>
      </c>
      <c r="M116" s="172">
        <f t="shared" si="60"/>
        <v>20.131421744324971</v>
      </c>
      <c r="N116" s="142">
        <f t="shared" si="79"/>
        <v>607</v>
      </c>
      <c r="O116" s="172">
        <f t="shared" si="61"/>
        <v>18.130227001194744</v>
      </c>
      <c r="P116" s="161">
        <f t="shared" si="80"/>
        <v>3348</v>
      </c>
      <c r="Q116" s="145">
        <v>792</v>
      </c>
      <c r="R116" s="13">
        <v>17</v>
      </c>
      <c r="S116" s="13">
        <v>78</v>
      </c>
      <c r="T116" s="13">
        <v>273</v>
      </c>
      <c r="U116" s="157">
        <v>1007</v>
      </c>
      <c r="V116" s="158">
        <v>381</v>
      </c>
      <c r="W116" s="13">
        <v>173</v>
      </c>
      <c r="Y116" s="13"/>
      <c r="Z116" s="13"/>
      <c r="AA116" s="13"/>
      <c r="AB116" s="13"/>
      <c r="AC116" s="13"/>
    </row>
    <row r="117" spans="1:29">
      <c r="A117" s="59">
        <v>368</v>
      </c>
      <c r="B117" s="140" t="s">
        <v>352</v>
      </c>
      <c r="C117" s="150">
        <f t="shared" si="73"/>
        <v>3667</v>
      </c>
      <c r="D117" s="142">
        <f t="shared" si="74"/>
        <v>17</v>
      </c>
      <c r="E117" s="172">
        <f t="shared" si="56"/>
        <v>0.4635942187073902</v>
      </c>
      <c r="F117" s="142">
        <f t="shared" si="75"/>
        <v>122</v>
      </c>
      <c r="G117" s="172">
        <f t="shared" si="57"/>
        <v>3.3269702754295061</v>
      </c>
      <c r="H117" s="142">
        <f t="shared" si="76"/>
        <v>415</v>
      </c>
      <c r="I117" s="172">
        <f t="shared" si="58"/>
        <v>11.317152986092173</v>
      </c>
      <c r="J117" s="142">
        <f t="shared" si="77"/>
        <v>1716</v>
      </c>
      <c r="K117" s="172">
        <f t="shared" si="59"/>
        <v>46.795745841287157</v>
      </c>
      <c r="L117" s="142">
        <f t="shared" si="78"/>
        <v>794</v>
      </c>
      <c r="M117" s="172">
        <f t="shared" si="60"/>
        <v>21.652577038451049</v>
      </c>
      <c r="N117" s="142">
        <f t="shared" si="79"/>
        <v>603</v>
      </c>
      <c r="O117" s="172">
        <f t="shared" si="61"/>
        <v>16.443959640032723</v>
      </c>
      <c r="P117" s="161">
        <f t="shared" si="80"/>
        <v>3667</v>
      </c>
      <c r="Q117" s="145">
        <v>809</v>
      </c>
      <c r="R117" s="13">
        <v>31</v>
      </c>
      <c r="S117" s="13">
        <v>131</v>
      </c>
      <c r="T117" s="13">
        <v>497</v>
      </c>
      <c r="U117" s="157">
        <v>1539</v>
      </c>
      <c r="V117" s="158">
        <v>780</v>
      </c>
      <c r="W117" s="13">
        <v>522</v>
      </c>
      <c r="Y117" s="13"/>
      <c r="Z117" s="13"/>
      <c r="AA117" s="13"/>
      <c r="AB117" s="13"/>
      <c r="AC117" s="13"/>
    </row>
    <row r="118" spans="1:29">
      <c r="A118" s="59">
        <v>390</v>
      </c>
      <c r="B118" s="140" t="s">
        <v>341</v>
      </c>
      <c r="C118" s="150">
        <f t="shared" si="73"/>
        <v>3397</v>
      </c>
      <c r="D118" s="142">
        <f t="shared" si="74"/>
        <v>35</v>
      </c>
      <c r="E118" s="172">
        <f t="shared" si="56"/>
        <v>1.0303208713570797</v>
      </c>
      <c r="F118" s="142">
        <f t="shared" si="75"/>
        <v>142</v>
      </c>
      <c r="G118" s="172">
        <f t="shared" si="57"/>
        <v>4.1801589637915813</v>
      </c>
      <c r="H118" s="142">
        <f t="shared" si="76"/>
        <v>443</v>
      </c>
      <c r="I118" s="172">
        <f t="shared" si="58"/>
        <v>13.040918457462466</v>
      </c>
      <c r="J118" s="142">
        <f t="shared" si="77"/>
        <v>1962</v>
      </c>
      <c r="K118" s="172">
        <f t="shared" si="59"/>
        <v>57.756844274359729</v>
      </c>
      <c r="L118" s="142">
        <f t="shared" si="78"/>
        <v>589</v>
      </c>
      <c r="M118" s="172">
        <f t="shared" si="60"/>
        <v>17.338828377980573</v>
      </c>
      <c r="N118" s="142">
        <f t="shared" si="79"/>
        <v>226</v>
      </c>
      <c r="O118" s="172">
        <f t="shared" si="61"/>
        <v>6.6529290550485713</v>
      </c>
      <c r="P118" s="161">
        <f t="shared" si="80"/>
        <v>3397</v>
      </c>
      <c r="Q118" s="145">
        <v>819</v>
      </c>
      <c r="R118" s="13">
        <v>5</v>
      </c>
      <c r="S118" s="13">
        <v>63</v>
      </c>
      <c r="T118" s="13">
        <v>165</v>
      </c>
      <c r="U118" s="157">
        <v>575</v>
      </c>
      <c r="V118" s="158">
        <v>118</v>
      </c>
      <c r="W118" s="13">
        <v>56</v>
      </c>
      <c r="Y118" s="13"/>
      <c r="Z118" s="13"/>
      <c r="AA118" s="13"/>
      <c r="AB118" s="13"/>
      <c r="AC118" s="13"/>
    </row>
    <row r="119" spans="1:29">
      <c r="A119" s="59">
        <v>467</v>
      </c>
      <c r="B119" s="140" t="s">
        <v>351</v>
      </c>
      <c r="C119" s="150">
        <f t="shared" si="73"/>
        <v>857</v>
      </c>
      <c r="D119" s="142">
        <f t="shared" si="74"/>
        <v>7</v>
      </c>
      <c r="E119" s="172">
        <f t="shared" si="56"/>
        <v>0.81680280046674447</v>
      </c>
      <c r="F119" s="142">
        <f t="shared" si="75"/>
        <v>30</v>
      </c>
      <c r="G119" s="172">
        <f t="shared" si="57"/>
        <v>3.5005834305717616</v>
      </c>
      <c r="H119" s="142">
        <f t="shared" si="76"/>
        <v>118</v>
      </c>
      <c r="I119" s="172">
        <f t="shared" si="58"/>
        <v>13.768961493582262</v>
      </c>
      <c r="J119" s="142">
        <f t="shared" si="77"/>
        <v>375</v>
      </c>
      <c r="K119" s="172">
        <f t="shared" si="59"/>
        <v>43.757292882147027</v>
      </c>
      <c r="L119" s="142">
        <f t="shared" si="78"/>
        <v>162</v>
      </c>
      <c r="M119" s="172">
        <f t="shared" si="60"/>
        <v>18.903150525087515</v>
      </c>
      <c r="N119" s="142">
        <f t="shared" si="79"/>
        <v>165</v>
      </c>
      <c r="O119" s="172">
        <f t="shared" si="61"/>
        <v>19.253208868144693</v>
      </c>
      <c r="P119" s="161">
        <f t="shared" si="80"/>
        <v>857</v>
      </c>
      <c r="Q119" s="145">
        <v>837</v>
      </c>
      <c r="R119" s="13">
        <v>590</v>
      </c>
      <c r="S119" s="13">
        <v>2325</v>
      </c>
      <c r="T119" s="13">
        <v>7494</v>
      </c>
      <c r="U119" s="157">
        <v>19055</v>
      </c>
      <c r="V119" s="158">
        <v>5248</v>
      </c>
      <c r="W119" s="13">
        <v>2043</v>
      </c>
      <c r="Y119" s="13"/>
      <c r="Z119" s="13"/>
      <c r="AA119" s="13"/>
      <c r="AB119" s="13"/>
      <c r="AC119" s="13"/>
    </row>
    <row r="120" spans="1:29">
      <c r="A120" s="59">
        <v>576</v>
      </c>
      <c r="B120" s="140" t="s">
        <v>350</v>
      </c>
      <c r="C120" s="150">
        <f t="shared" si="73"/>
        <v>1192</v>
      </c>
      <c r="D120" s="142">
        <f t="shared" si="74"/>
        <v>4</v>
      </c>
      <c r="E120" s="172">
        <f t="shared" si="56"/>
        <v>0.33557046979865773</v>
      </c>
      <c r="F120" s="142">
        <f t="shared" si="75"/>
        <v>36</v>
      </c>
      <c r="G120" s="172">
        <f t="shared" si="57"/>
        <v>3.0201342281879198</v>
      </c>
      <c r="H120" s="142">
        <f t="shared" si="76"/>
        <v>143</v>
      </c>
      <c r="I120" s="172">
        <f t="shared" si="58"/>
        <v>11.996644295302012</v>
      </c>
      <c r="J120" s="142">
        <f t="shared" si="77"/>
        <v>502</v>
      </c>
      <c r="K120" s="172">
        <f t="shared" si="59"/>
        <v>42.114093959731541</v>
      </c>
      <c r="L120" s="142">
        <f t="shared" si="78"/>
        <v>259</v>
      </c>
      <c r="M120" s="172">
        <f t="shared" si="60"/>
        <v>21.728187919463089</v>
      </c>
      <c r="N120" s="142">
        <f t="shared" si="79"/>
        <v>248</v>
      </c>
      <c r="O120" s="172">
        <f t="shared" si="61"/>
        <v>20.80536912751678</v>
      </c>
      <c r="P120" s="161">
        <f t="shared" si="80"/>
        <v>1192</v>
      </c>
      <c r="Q120" s="145">
        <v>842</v>
      </c>
      <c r="R120" s="13">
        <v>5</v>
      </c>
      <c r="S120" s="13">
        <v>23</v>
      </c>
      <c r="T120" s="13">
        <v>100</v>
      </c>
      <c r="U120" s="157">
        <v>313</v>
      </c>
      <c r="V120" s="158">
        <v>76</v>
      </c>
      <c r="W120" s="13">
        <v>37</v>
      </c>
      <c r="Y120" s="13"/>
      <c r="Z120" s="13"/>
      <c r="AA120" s="13"/>
      <c r="AB120" s="13"/>
      <c r="AC120" s="13"/>
    </row>
    <row r="121" spans="1:29">
      <c r="A121" s="59">
        <v>642</v>
      </c>
      <c r="B121" s="140" t="s">
        <v>349</v>
      </c>
      <c r="C121" s="150">
        <f t="shared" si="73"/>
        <v>2113</v>
      </c>
      <c r="D121" s="142">
        <f t="shared" si="74"/>
        <v>10</v>
      </c>
      <c r="E121" s="172">
        <f t="shared" si="56"/>
        <v>0.47326076668244199</v>
      </c>
      <c r="F121" s="142">
        <f t="shared" si="75"/>
        <v>76</v>
      </c>
      <c r="G121" s="172">
        <f t="shared" si="57"/>
        <v>3.5967818267865597</v>
      </c>
      <c r="H121" s="142">
        <f t="shared" si="76"/>
        <v>294</v>
      </c>
      <c r="I121" s="172">
        <f t="shared" si="58"/>
        <v>13.913866540463795</v>
      </c>
      <c r="J121" s="142">
        <f t="shared" si="77"/>
        <v>1052</v>
      </c>
      <c r="K121" s="172">
        <f t="shared" si="59"/>
        <v>49.787032654992899</v>
      </c>
      <c r="L121" s="142">
        <f t="shared" si="78"/>
        <v>391</v>
      </c>
      <c r="M121" s="172">
        <f t="shared" si="60"/>
        <v>18.504495977283483</v>
      </c>
      <c r="N121" s="142">
        <f t="shared" si="79"/>
        <v>290</v>
      </c>
      <c r="O121" s="172">
        <f t="shared" si="61"/>
        <v>13.724562233790818</v>
      </c>
      <c r="P121" s="161">
        <f t="shared" si="80"/>
        <v>2113</v>
      </c>
      <c r="Q121" s="145">
        <v>847</v>
      </c>
      <c r="R121" s="13">
        <v>36</v>
      </c>
      <c r="S121" s="13">
        <v>177</v>
      </c>
      <c r="T121" s="13">
        <v>519</v>
      </c>
      <c r="U121" s="157">
        <v>1850</v>
      </c>
      <c r="V121" s="158">
        <v>773</v>
      </c>
      <c r="W121" s="13">
        <v>506</v>
      </c>
      <c r="Y121" s="13"/>
      <c r="Z121" s="13"/>
      <c r="AA121" s="13"/>
      <c r="AB121" s="13"/>
      <c r="AC121" s="13"/>
    </row>
    <row r="122" spans="1:29">
      <c r="A122" s="59">
        <v>679</v>
      </c>
      <c r="B122" s="140" t="s">
        <v>348</v>
      </c>
      <c r="C122" s="150">
        <f t="shared" si="73"/>
        <v>6161</v>
      </c>
      <c r="D122" s="142">
        <f t="shared" si="74"/>
        <v>35</v>
      </c>
      <c r="E122" s="172">
        <f t="shared" si="56"/>
        <v>0.56808959584483043</v>
      </c>
      <c r="F122" s="142">
        <f t="shared" si="75"/>
        <v>247</v>
      </c>
      <c r="G122" s="172">
        <f t="shared" si="57"/>
        <v>4.009089433533517</v>
      </c>
      <c r="H122" s="142">
        <f t="shared" si="76"/>
        <v>875</v>
      </c>
      <c r="I122" s="172">
        <f t="shared" si="58"/>
        <v>14.20223989612076</v>
      </c>
      <c r="J122" s="142">
        <f t="shared" si="77"/>
        <v>2812</v>
      </c>
      <c r="K122" s="172">
        <f t="shared" si="59"/>
        <v>45.641941243304657</v>
      </c>
      <c r="L122" s="142">
        <f t="shared" si="78"/>
        <v>1216</v>
      </c>
      <c r="M122" s="172">
        <f t="shared" si="60"/>
        <v>19.737055672780393</v>
      </c>
      <c r="N122" s="142">
        <f t="shared" si="79"/>
        <v>976</v>
      </c>
      <c r="O122" s="172">
        <f t="shared" si="61"/>
        <v>15.841584158415841</v>
      </c>
      <c r="P122" s="161">
        <f t="shared" si="80"/>
        <v>6161</v>
      </c>
      <c r="Q122" s="145">
        <v>854</v>
      </c>
      <c r="R122" s="13">
        <v>8</v>
      </c>
      <c r="S122" s="13">
        <v>42</v>
      </c>
      <c r="T122" s="13">
        <v>164</v>
      </c>
      <c r="U122" s="157">
        <v>793</v>
      </c>
      <c r="V122" s="158">
        <v>208</v>
      </c>
      <c r="W122" s="13">
        <v>92</v>
      </c>
      <c r="Y122" s="13"/>
      <c r="Z122" s="13"/>
      <c r="AA122" s="13"/>
      <c r="AB122" s="13"/>
      <c r="AC122" s="13"/>
    </row>
    <row r="123" spans="1:29">
      <c r="A123" s="59">
        <v>789</v>
      </c>
      <c r="B123" s="140" t="s">
        <v>347</v>
      </c>
      <c r="C123" s="150">
        <f t="shared" si="73"/>
        <v>4177</v>
      </c>
      <c r="D123" s="142">
        <f t="shared" si="74"/>
        <v>20</v>
      </c>
      <c r="E123" s="172">
        <f t="shared" si="56"/>
        <v>0.47881254488867608</v>
      </c>
      <c r="F123" s="142">
        <f t="shared" si="75"/>
        <v>152</v>
      </c>
      <c r="G123" s="172">
        <f t="shared" si="57"/>
        <v>3.6389753411539383</v>
      </c>
      <c r="H123" s="142">
        <f t="shared" si="76"/>
        <v>559</v>
      </c>
      <c r="I123" s="172">
        <f t="shared" si="58"/>
        <v>13.382810629638497</v>
      </c>
      <c r="J123" s="142">
        <f t="shared" si="77"/>
        <v>1981</v>
      </c>
      <c r="K123" s="172">
        <f t="shared" si="59"/>
        <v>47.426382571223364</v>
      </c>
      <c r="L123" s="142">
        <f t="shared" si="78"/>
        <v>877</v>
      </c>
      <c r="M123" s="172">
        <f t="shared" si="60"/>
        <v>20.995930093368447</v>
      </c>
      <c r="N123" s="142">
        <f t="shared" si="79"/>
        <v>588</v>
      </c>
      <c r="O123" s="172">
        <f t="shared" si="61"/>
        <v>14.077088819727077</v>
      </c>
      <c r="P123" s="161">
        <f t="shared" si="80"/>
        <v>4177</v>
      </c>
      <c r="Q123" s="145">
        <v>856</v>
      </c>
      <c r="R123" s="13">
        <v>16</v>
      </c>
      <c r="S123" s="13">
        <v>68</v>
      </c>
      <c r="T123" s="13">
        <v>203</v>
      </c>
      <c r="U123" s="157">
        <v>757</v>
      </c>
      <c r="V123" s="158">
        <v>330</v>
      </c>
      <c r="W123" s="13">
        <v>183</v>
      </c>
      <c r="Y123" s="13"/>
      <c r="Z123" s="13"/>
      <c r="AA123" s="13"/>
      <c r="AB123" s="13"/>
      <c r="AC123" s="13"/>
    </row>
    <row r="124" spans="1:29">
      <c r="A124" s="59">
        <v>792</v>
      </c>
      <c r="B124" s="140" t="s">
        <v>346</v>
      </c>
      <c r="C124" s="150">
        <f t="shared" si="73"/>
        <v>1929</v>
      </c>
      <c r="D124" s="142">
        <f t="shared" si="74"/>
        <v>17</v>
      </c>
      <c r="E124" s="172">
        <f t="shared" si="56"/>
        <v>0.88128564022809752</v>
      </c>
      <c r="F124" s="142">
        <f t="shared" si="75"/>
        <v>78</v>
      </c>
      <c r="G124" s="172">
        <f t="shared" si="57"/>
        <v>4.0435458786936236</v>
      </c>
      <c r="H124" s="142">
        <f t="shared" si="76"/>
        <v>273</v>
      </c>
      <c r="I124" s="172">
        <f t="shared" si="58"/>
        <v>14.152410575427682</v>
      </c>
      <c r="J124" s="142">
        <f t="shared" si="77"/>
        <v>1007</v>
      </c>
      <c r="K124" s="172">
        <f t="shared" si="59"/>
        <v>52.203214100570236</v>
      </c>
      <c r="L124" s="142">
        <f t="shared" si="78"/>
        <v>381</v>
      </c>
      <c r="M124" s="172">
        <f t="shared" si="60"/>
        <v>19.751166407465007</v>
      </c>
      <c r="N124" s="142">
        <f t="shared" si="79"/>
        <v>173</v>
      </c>
      <c r="O124" s="172">
        <f t="shared" si="61"/>
        <v>8.9683773976153436</v>
      </c>
      <c r="P124" s="161">
        <f t="shared" si="80"/>
        <v>1929</v>
      </c>
      <c r="Q124" s="145">
        <v>858</v>
      </c>
      <c r="R124" s="13">
        <v>18</v>
      </c>
      <c r="S124" s="13">
        <v>102</v>
      </c>
      <c r="T124" s="13">
        <v>288</v>
      </c>
      <c r="U124" s="157">
        <v>1350</v>
      </c>
      <c r="V124" s="158">
        <v>407</v>
      </c>
      <c r="W124" s="13">
        <v>183</v>
      </c>
      <c r="Y124" s="13"/>
      <c r="Z124" s="13"/>
      <c r="AA124" s="13"/>
      <c r="AB124" s="13"/>
      <c r="AC124" s="13"/>
    </row>
    <row r="125" spans="1:29">
      <c r="A125" s="59">
        <v>809</v>
      </c>
      <c r="B125" s="140" t="s">
        <v>345</v>
      </c>
      <c r="C125" s="150">
        <f t="shared" si="73"/>
        <v>3500</v>
      </c>
      <c r="D125" s="142">
        <f t="shared" si="74"/>
        <v>31</v>
      </c>
      <c r="E125" s="172">
        <f t="shared" si="56"/>
        <v>0.88571428571428568</v>
      </c>
      <c r="F125" s="142">
        <f t="shared" si="75"/>
        <v>131</v>
      </c>
      <c r="G125" s="172">
        <f t="shared" si="57"/>
        <v>3.7428571428571429</v>
      </c>
      <c r="H125" s="142">
        <f t="shared" si="76"/>
        <v>497</v>
      </c>
      <c r="I125" s="172">
        <f t="shared" si="58"/>
        <v>14.2</v>
      </c>
      <c r="J125" s="142">
        <f t="shared" si="77"/>
        <v>1539</v>
      </c>
      <c r="K125" s="172">
        <f t="shared" si="59"/>
        <v>43.971428571428575</v>
      </c>
      <c r="L125" s="142">
        <f t="shared" si="78"/>
        <v>780</v>
      </c>
      <c r="M125" s="172">
        <f t="shared" si="60"/>
        <v>22.285714285714285</v>
      </c>
      <c r="N125" s="142">
        <f t="shared" si="79"/>
        <v>522</v>
      </c>
      <c r="O125" s="172">
        <f t="shared" si="61"/>
        <v>14.914285714285713</v>
      </c>
      <c r="P125" s="161">
        <f t="shared" si="80"/>
        <v>3500</v>
      </c>
      <c r="Q125" s="145">
        <v>861</v>
      </c>
      <c r="R125" s="13">
        <v>20</v>
      </c>
      <c r="S125" s="13">
        <v>147</v>
      </c>
      <c r="T125" s="13">
        <v>526</v>
      </c>
      <c r="U125" s="157">
        <v>1818</v>
      </c>
      <c r="V125" s="158">
        <v>954</v>
      </c>
      <c r="W125" s="13">
        <v>543</v>
      </c>
      <c r="Y125" s="13"/>
      <c r="Z125" s="13"/>
      <c r="AA125" s="13"/>
      <c r="AB125" s="13"/>
      <c r="AC125" s="13"/>
    </row>
    <row r="126" spans="1:29">
      <c r="A126" s="59">
        <v>847</v>
      </c>
      <c r="B126" s="140" t="s">
        <v>344</v>
      </c>
      <c r="C126" s="150">
        <f t="shared" si="73"/>
        <v>3861</v>
      </c>
      <c r="D126" s="142">
        <f t="shared" si="74"/>
        <v>36</v>
      </c>
      <c r="E126" s="172">
        <f t="shared" si="56"/>
        <v>0.93240093240093236</v>
      </c>
      <c r="F126" s="142">
        <f t="shared" si="75"/>
        <v>177</v>
      </c>
      <c r="G126" s="172">
        <f t="shared" si="57"/>
        <v>4.5843045843045838</v>
      </c>
      <c r="H126" s="142">
        <f t="shared" si="76"/>
        <v>519</v>
      </c>
      <c r="I126" s="172">
        <f t="shared" si="58"/>
        <v>13.442113442113444</v>
      </c>
      <c r="J126" s="142">
        <f t="shared" si="77"/>
        <v>1850</v>
      </c>
      <c r="K126" s="172">
        <f t="shared" si="59"/>
        <v>47.915047915047914</v>
      </c>
      <c r="L126" s="142">
        <f t="shared" si="78"/>
        <v>773</v>
      </c>
      <c r="M126" s="172">
        <f t="shared" si="60"/>
        <v>20.02072002072002</v>
      </c>
      <c r="N126" s="142">
        <f t="shared" si="79"/>
        <v>506</v>
      </c>
      <c r="O126" s="172">
        <f t="shared" si="61"/>
        <v>13.105413105413104</v>
      </c>
      <c r="P126" s="161">
        <f t="shared" si="80"/>
        <v>3861</v>
      </c>
      <c r="Q126" s="145">
        <v>873</v>
      </c>
      <c r="R126" s="13">
        <v>1</v>
      </c>
      <c r="S126" s="13">
        <v>5</v>
      </c>
      <c r="T126" s="13">
        <v>12</v>
      </c>
      <c r="U126" s="157">
        <v>107</v>
      </c>
      <c r="V126" s="158">
        <v>19</v>
      </c>
      <c r="W126" s="13">
        <v>5</v>
      </c>
      <c r="Y126" s="13"/>
      <c r="Z126" s="13"/>
      <c r="AA126" s="13"/>
      <c r="AB126" s="13"/>
      <c r="AC126" s="13"/>
    </row>
    <row r="127" spans="1:29">
      <c r="A127" s="59">
        <v>856</v>
      </c>
      <c r="B127" s="140" t="s">
        <v>343</v>
      </c>
      <c r="C127" s="150">
        <f t="shared" si="73"/>
        <v>1557</v>
      </c>
      <c r="D127" s="142">
        <f t="shared" si="74"/>
        <v>16</v>
      </c>
      <c r="E127" s="172">
        <f t="shared" si="56"/>
        <v>1.0276172125883107</v>
      </c>
      <c r="F127" s="142">
        <f t="shared" si="75"/>
        <v>68</v>
      </c>
      <c r="G127" s="172">
        <f t="shared" si="57"/>
        <v>4.3673731535003206</v>
      </c>
      <c r="H127" s="142">
        <f t="shared" si="76"/>
        <v>203</v>
      </c>
      <c r="I127" s="172">
        <f t="shared" si="58"/>
        <v>13.037893384714195</v>
      </c>
      <c r="J127" s="142">
        <f t="shared" si="77"/>
        <v>757</v>
      </c>
      <c r="K127" s="172">
        <f t="shared" si="59"/>
        <v>48.619139370584456</v>
      </c>
      <c r="L127" s="142">
        <f t="shared" si="78"/>
        <v>330</v>
      </c>
      <c r="M127" s="172">
        <f t="shared" si="60"/>
        <v>21.194605009633911</v>
      </c>
      <c r="N127" s="142">
        <f t="shared" si="79"/>
        <v>183</v>
      </c>
      <c r="O127" s="172">
        <f t="shared" si="61"/>
        <v>11.753371868978805</v>
      </c>
      <c r="P127" s="161">
        <f t="shared" si="80"/>
        <v>1557</v>
      </c>
      <c r="Q127" s="145">
        <v>885</v>
      </c>
      <c r="R127" s="13">
        <v>5</v>
      </c>
      <c r="S127" s="13">
        <v>45</v>
      </c>
      <c r="T127" s="13">
        <v>133</v>
      </c>
      <c r="U127" s="157">
        <v>402</v>
      </c>
      <c r="V127" s="158">
        <v>168</v>
      </c>
      <c r="W127" s="13">
        <v>91</v>
      </c>
      <c r="Y127" s="13"/>
      <c r="Z127" s="13"/>
      <c r="AA127" s="13"/>
      <c r="AB127" s="13"/>
      <c r="AC127" s="13"/>
    </row>
    <row r="128" spans="1:29" ht="13.5" thickBot="1">
      <c r="A128" s="59">
        <v>861</v>
      </c>
      <c r="B128" s="140" t="s">
        <v>342</v>
      </c>
      <c r="C128" s="150">
        <f t="shared" si="73"/>
        <v>4008</v>
      </c>
      <c r="D128" s="142">
        <f t="shared" si="74"/>
        <v>20</v>
      </c>
      <c r="E128" s="172">
        <f t="shared" si="56"/>
        <v>0.49900199600798401</v>
      </c>
      <c r="F128" s="142">
        <f t="shared" si="75"/>
        <v>147</v>
      </c>
      <c r="G128" s="172">
        <f t="shared" si="57"/>
        <v>3.6676646706586826</v>
      </c>
      <c r="H128" s="142">
        <f t="shared" si="76"/>
        <v>526</v>
      </c>
      <c r="I128" s="172">
        <f t="shared" si="58"/>
        <v>13.123752495009979</v>
      </c>
      <c r="J128" s="142">
        <f t="shared" si="77"/>
        <v>1818</v>
      </c>
      <c r="K128" s="172">
        <f t="shared" si="59"/>
        <v>45.359281437125745</v>
      </c>
      <c r="L128" s="142">
        <f t="shared" si="78"/>
        <v>954</v>
      </c>
      <c r="M128" s="172">
        <f t="shared" si="60"/>
        <v>23.802395209580837</v>
      </c>
      <c r="N128" s="142">
        <f t="shared" si="79"/>
        <v>543</v>
      </c>
      <c r="O128" s="172">
        <f t="shared" si="61"/>
        <v>13.547904191616766</v>
      </c>
      <c r="P128" s="161">
        <f t="shared" si="80"/>
        <v>4008</v>
      </c>
      <c r="Q128" s="145">
        <v>887</v>
      </c>
      <c r="R128" s="13">
        <v>135</v>
      </c>
      <c r="S128" s="13">
        <v>741</v>
      </c>
      <c r="T128" s="13">
        <v>2438</v>
      </c>
      <c r="U128" s="157">
        <v>7783</v>
      </c>
      <c r="V128" s="158">
        <v>2593</v>
      </c>
      <c r="W128" s="13">
        <v>1573</v>
      </c>
      <c r="Y128" s="13"/>
      <c r="Z128" s="13"/>
      <c r="AA128" s="13"/>
      <c r="AB128" s="13"/>
      <c r="AC128" s="13"/>
    </row>
    <row r="129" spans="1:29" ht="13.5" thickBot="1">
      <c r="A129" s="34">
        <v>9</v>
      </c>
      <c r="B129" s="147" t="s">
        <v>456</v>
      </c>
      <c r="C129" s="151">
        <f>SUM(C130:C139)</f>
        <v>2890472</v>
      </c>
      <c r="D129" s="149">
        <f>SUM(D130:D139)</f>
        <v>25255</v>
      </c>
      <c r="E129" s="173">
        <f t="shared" si="56"/>
        <v>0.87373273292389619</v>
      </c>
      <c r="F129" s="149">
        <f t="shared" ref="F129:N129" si="81">SUM(F130:F139)</f>
        <v>116106</v>
      </c>
      <c r="G129" s="173">
        <f t="shared" si="57"/>
        <v>4.0168526109230598</v>
      </c>
      <c r="H129" s="149">
        <f t="shared" si="81"/>
        <v>327919</v>
      </c>
      <c r="I129" s="173">
        <f t="shared" si="58"/>
        <v>11.344825343404121</v>
      </c>
      <c r="J129" s="149">
        <f t="shared" si="81"/>
        <v>1409308</v>
      </c>
      <c r="K129" s="173">
        <f t="shared" si="59"/>
        <v>48.757019614789563</v>
      </c>
      <c r="L129" s="149">
        <f t="shared" si="81"/>
        <v>563831</v>
      </c>
      <c r="M129" s="173">
        <f t="shared" si="60"/>
        <v>19.506537340614265</v>
      </c>
      <c r="N129" s="149">
        <f t="shared" si="81"/>
        <v>448053</v>
      </c>
      <c r="O129" s="174">
        <f t="shared" si="61"/>
        <v>15.501032357345098</v>
      </c>
      <c r="P129" s="159">
        <f>SUM(P130:P139)</f>
        <v>2890472</v>
      </c>
      <c r="Q129" s="145">
        <v>890</v>
      </c>
      <c r="R129" s="13">
        <v>21</v>
      </c>
      <c r="S129" s="13">
        <v>123</v>
      </c>
      <c r="T129" s="13">
        <v>429</v>
      </c>
      <c r="U129" s="157">
        <v>1529</v>
      </c>
      <c r="V129" s="158">
        <v>532</v>
      </c>
      <c r="W129" s="13">
        <v>335</v>
      </c>
      <c r="Y129" s="13"/>
      <c r="Z129" s="13"/>
      <c r="AA129" s="13"/>
      <c r="AB129" s="13"/>
      <c r="AC129" s="13"/>
    </row>
    <row r="130" spans="1:29">
      <c r="A130" s="1">
        <v>1</v>
      </c>
      <c r="B130" s="140" t="s">
        <v>455</v>
      </c>
      <c r="C130" s="150">
        <f t="shared" ref="C130:C139" si="82">(D130+F130+H130+J130+L130+N130)</f>
        <v>1927231</v>
      </c>
      <c r="D130" s="142">
        <f t="shared" ref="D130:D139" si="83">VLOOKUP(A130,$Q$7:$W$131,2,0)</f>
        <v>16981</v>
      </c>
      <c r="E130" s="172">
        <f t="shared" si="56"/>
        <v>0.88110869947608772</v>
      </c>
      <c r="F130" s="142">
        <f t="shared" ref="F130:F139" si="84">VLOOKUP(A130,$Q$7:$W$131,3,0)</f>
        <v>78001</v>
      </c>
      <c r="G130" s="172">
        <f t="shared" si="57"/>
        <v>4.0473093261783353</v>
      </c>
      <c r="H130" s="142">
        <f t="shared" ref="H130:H139" si="85">VLOOKUP(A130,$Q$7:$W$131,4,0)</f>
        <v>215703</v>
      </c>
      <c r="I130" s="172">
        <f t="shared" si="58"/>
        <v>11.192379118019584</v>
      </c>
      <c r="J130" s="142">
        <f t="shared" ref="J130:J139" si="86">VLOOKUP(A130,$Q$7:$W$131,5,0)</f>
        <v>942179</v>
      </c>
      <c r="K130" s="172">
        <f t="shared" si="59"/>
        <v>48.887704691342137</v>
      </c>
      <c r="L130" s="142">
        <f t="shared" ref="L130:L139" si="87">VLOOKUP(A130,$Q$7:$W$131,6,0)</f>
        <v>371428</v>
      </c>
      <c r="M130" s="172">
        <f t="shared" si="60"/>
        <v>19.272624817678835</v>
      </c>
      <c r="N130" s="142">
        <f t="shared" ref="N130:N139" si="88">VLOOKUP(A130,$Q$7:$W$131,7,0)</f>
        <v>302939</v>
      </c>
      <c r="O130" s="172">
        <f t="shared" si="61"/>
        <v>15.718873347305021</v>
      </c>
      <c r="P130" s="161">
        <f t="shared" ref="P130:P139" si="89">(D130+F130+H130+J130+L130+N130)</f>
        <v>1927231</v>
      </c>
      <c r="Q130" s="145">
        <v>893</v>
      </c>
      <c r="R130" s="13">
        <v>1</v>
      </c>
      <c r="S130" s="13">
        <v>15</v>
      </c>
      <c r="T130" s="13">
        <v>57</v>
      </c>
      <c r="U130" s="157">
        <v>503</v>
      </c>
      <c r="V130" s="158">
        <v>138</v>
      </c>
      <c r="W130" s="13">
        <v>24</v>
      </c>
      <c r="X130" s="13"/>
      <c r="Y130" s="13"/>
      <c r="Z130" s="13"/>
      <c r="AA130" s="13"/>
      <c r="AB130" s="13"/>
      <c r="AC130" s="13"/>
    </row>
    <row r="131" spans="1:29">
      <c r="A131" s="1">
        <v>79</v>
      </c>
      <c r="B131" s="140" t="s">
        <v>454</v>
      </c>
      <c r="C131" s="150">
        <f t="shared" si="82"/>
        <v>21805</v>
      </c>
      <c r="D131" s="142">
        <f t="shared" si="83"/>
        <v>183</v>
      </c>
      <c r="E131" s="172">
        <f t="shared" si="56"/>
        <v>0.83925705113506077</v>
      </c>
      <c r="F131" s="142">
        <f t="shared" si="84"/>
        <v>903</v>
      </c>
      <c r="G131" s="172">
        <f t="shared" si="57"/>
        <v>4.1412520064205456</v>
      </c>
      <c r="H131" s="142">
        <f t="shared" si="85"/>
        <v>2988</v>
      </c>
      <c r="I131" s="172">
        <f t="shared" si="58"/>
        <v>13.703279064434762</v>
      </c>
      <c r="J131" s="142">
        <f t="shared" si="86"/>
        <v>10711</v>
      </c>
      <c r="K131" s="172">
        <f t="shared" si="59"/>
        <v>49.121761063976152</v>
      </c>
      <c r="L131" s="142">
        <f t="shared" si="87"/>
        <v>4167</v>
      </c>
      <c r="M131" s="172">
        <f t="shared" si="60"/>
        <v>19.110295803714745</v>
      </c>
      <c r="N131" s="142">
        <f t="shared" si="88"/>
        <v>2853</v>
      </c>
      <c r="O131" s="172">
        <f t="shared" si="61"/>
        <v>13.084155010318735</v>
      </c>
      <c r="P131" s="161">
        <f t="shared" si="89"/>
        <v>21805</v>
      </c>
      <c r="Q131" s="145">
        <v>895</v>
      </c>
      <c r="R131" s="13">
        <v>25</v>
      </c>
      <c r="S131" s="13">
        <v>82</v>
      </c>
      <c r="T131" s="13">
        <v>268</v>
      </c>
      <c r="U131" s="157">
        <v>1261</v>
      </c>
      <c r="V131" s="158">
        <v>283</v>
      </c>
      <c r="W131" s="13">
        <v>110</v>
      </c>
    </row>
    <row r="132" spans="1:29">
      <c r="A132" s="1">
        <v>88</v>
      </c>
      <c r="B132" s="140" t="s">
        <v>453</v>
      </c>
      <c r="C132" s="150">
        <f t="shared" si="82"/>
        <v>307892</v>
      </c>
      <c r="D132" s="142">
        <f t="shared" si="83"/>
        <v>2951</v>
      </c>
      <c r="E132" s="172">
        <f t="shared" si="56"/>
        <v>0.95845296402634683</v>
      </c>
      <c r="F132" s="142">
        <f t="shared" si="84"/>
        <v>13711</v>
      </c>
      <c r="G132" s="172">
        <f t="shared" si="57"/>
        <v>4.453184883010926</v>
      </c>
      <c r="H132" s="142">
        <f t="shared" si="85"/>
        <v>39419</v>
      </c>
      <c r="I132" s="172">
        <f t="shared" si="58"/>
        <v>12.802865940004937</v>
      </c>
      <c r="J132" s="142">
        <f t="shared" si="86"/>
        <v>153792</v>
      </c>
      <c r="K132" s="172">
        <f t="shared" si="59"/>
        <v>49.949982461382561</v>
      </c>
      <c r="L132" s="142">
        <f t="shared" si="87"/>
        <v>57181</v>
      </c>
      <c r="M132" s="172">
        <f t="shared" si="60"/>
        <v>18.571771920023906</v>
      </c>
      <c r="N132" s="142">
        <f t="shared" si="88"/>
        <v>40838</v>
      </c>
      <c r="O132" s="172">
        <f t="shared" si="61"/>
        <v>13.263741831551323</v>
      </c>
      <c r="P132" s="161">
        <f t="shared" si="89"/>
        <v>307892</v>
      </c>
    </row>
    <row r="133" spans="1:29">
      <c r="A133" s="1">
        <v>129</v>
      </c>
      <c r="B133" s="140" t="s">
        <v>452</v>
      </c>
      <c r="C133" s="150">
        <f t="shared" si="82"/>
        <v>71665</v>
      </c>
      <c r="D133" s="142">
        <f t="shared" si="83"/>
        <v>623</v>
      </c>
      <c r="E133" s="172">
        <f t="shared" si="56"/>
        <v>0.86932254238470652</v>
      </c>
      <c r="F133" s="142">
        <f t="shared" si="84"/>
        <v>2999</v>
      </c>
      <c r="G133" s="172">
        <f t="shared" si="57"/>
        <v>4.1847484825228491</v>
      </c>
      <c r="H133" s="142">
        <f t="shared" si="85"/>
        <v>8508</v>
      </c>
      <c r="I133" s="172">
        <f t="shared" si="58"/>
        <v>11.87190399776739</v>
      </c>
      <c r="J133" s="142">
        <f t="shared" si="86"/>
        <v>35190</v>
      </c>
      <c r="K133" s="172">
        <f t="shared" si="59"/>
        <v>49.103467522500523</v>
      </c>
      <c r="L133" s="142">
        <f t="shared" si="87"/>
        <v>14273</v>
      </c>
      <c r="M133" s="172">
        <f t="shared" si="60"/>
        <v>19.916277122723784</v>
      </c>
      <c r="N133" s="142">
        <f t="shared" si="88"/>
        <v>10072</v>
      </c>
      <c r="O133" s="172">
        <f t="shared" si="61"/>
        <v>14.054280332100747</v>
      </c>
      <c r="P133" s="161">
        <f t="shared" si="89"/>
        <v>71665</v>
      </c>
    </row>
    <row r="134" spans="1:29">
      <c r="A134" s="1">
        <v>212</v>
      </c>
      <c r="B134" s="140" t="s">
        <v>451</v>
      </c>
      <c r="C134" s="150">
        <f t="shared" si="82"/>
        <v>43411</v>
      </c>
      <c r="D134" s="142">
        <f t="shared" si="83"/>
        <v>370</v>
      </c>
      <c r="E134" s="172">
        <f t="shared" ref="E134:E139" si="90">(D134/P134)*100</f>
        <v>0.85231853677639313</v>
      </c>
      <c r="F134" s="142">
        <f t="shared" si="84"/>
        <v>1638</v>
      </c>
      <c r="G134" s="172">
        <f t="shared" ref="G134:G139" si="91">(F134/P134)*100</f>
        <v>3.7732371979452215</v>
      </c>
      <c r="H134" s="142">
        <f t="shared" si="85"/>
        <v>5057</v>
      </c>
      <c r="I134" s="172">
        <f t="shared" ref="I134:I139" si="92">(H134/P134)*100</f>
        <v>11.649121190481674</v>
      </c>
      <c r="J134" s="142">
        <f t="shared" si="86"/>
        <v>20801</v>
      </c>
      <c r="K134" s="172">
        <f t="shared" ref="K134:K139" si="93">(J134/P134)*100</f>
        <v>47.916426712123652</v>
      </c>
      <c r="L134" s="142">
        <f t="shared" si="87"/>
        <v>9093</v>
      </c>
      <c r="M134" s="172">
        <f t="shared" ref="M134:M139" si="94">(L134/P134)*100</f>
        <v>20.946303932183088</v>
      </c>
      <c r="N134" s="142">
        <f t="shared" si="88"/>
        <v>6452</v>
      </c>
      <c r="O134" s="172">
        <f t="shared" ref="O134:O139" si="95">(N134/P134)*100</f>
        <v>14.862592430489968</v>
      </c>
      <c r="P134" s="161">
        <f t="shared" si="89"/>
        <v>43411</v>
      </c>
    </row>
    <row r="135" spans="1:29">
      <c r="A135" s="1">
        <v>266</v>
      </c>
      <c r="B135" s="140" t="s">
        <v>450</v>
      </c>
      <c r="C135" s="150">
        <f t="shared" si="82"/>
        <v>154638</v>
      </c>
      <c r="D135" s="142">
        <f t="shared" si="83"/>
        <v>973</v>
      </c>
      <c r="E135" s="172">
        <f t="shared" si="90"/>
        <v>0.62921144867367662</v>
      </c>
      <c r="F135" s="142">
        <f t="shared" si="84"/>
        <v>4552</v>
      </c>
      <c r="G135" s="172">
        <f t="shared" si="91"/>
        <v>2.9436490383993585</v>
      </c>
      <c r="H135" s="142">
        <f t="shared" si="85"/>
        <v>14048</v>
      </c>
      <c r="I135" s="172">
        <f t="shared" si="92"/>
        <v>9.0844423750953833</v>
      </c>
      <c r="J135" s="142">
        <f t="shared" si="86"/>
        <v>67577</v>
      </c>
      <c r="K135" s="172">
        <f t="shared" si="93"/>
        <v>43.700125454286784</v>
      </c>
      <c r="L135" s="142">
        <f t="shared" si="87"/>
        <v>34549</v>
      </c>
      <c r="M135" s="172">
        <f t="shared" si="94"/>
        <v>22.341856464775802</v>
      </c>
      <c r="N135" s="142">
        <f t="shared" si="88"/>
        <v>32939</v>
      </c>
      <c r="O135" s="172">
        <f t="shared" si="95"/>
        <v>21.300715218768996</v>
      </c>
      <c r="P135" s="161">
        <f t="shared" si="89"/>
        <v>154638</v>
      </c>
    </row>
    <row r="136" spans="1:29">
      <c r="A136" s="1">
        <v>308</v>
      </c>
      <c r="B136" s="140" t="s">
        <v>449</v>
      </c>
      <c r="C136" s="150">
        <f t="shared" si="82"/>
        <v>33922</v>
      </c>
      <c r="D136" s="142">
        <f t="shared" si="83"/>
        <v>283</v>
      </c>
      <c r="E136" s="172">
        <f t="shared" si="90"/>
        <v>0.8342668474736159</v>
      </c>
      <c r="F136" s="142">
        <f t="shared" si="84"/>
        <v>1413</v>
      </c>
      <c r="G136" s="172">
        <f t="shared" si="91"/>
        <v>4.1654383585873482</v>
      </c>
      <c r="H136" s="142">
        <f t="shared" si="85"/>
        <v>4248</v>
      </c>
      <c r="I136" s="172">
        <f t="shared" si="92"/>
        <v>12.52284653027534</v>
      </c>
      <c r="J136" s="142">
        <f t="shared" si="86"/>
        <v>16530</v>
      </c>
      <c r="K136" s="172">
        <f t="shared" si="93"/>
        <v>48.729438122752192</v>
      </c>
      <c r="L136" s="142">
        <f t="shared" si="87"/>
        <v>6866</v>
      </c>
      <c r="M136" s="172">
        <f t="shared" si="94"/>
        <v>20.240551854253876</v>
      </c>
      <c r="N136" s="142">
        <f t="shared" si="88"/>
        <v>4582</v>
      </c>
      <c r="O136" s="172">
        <f t="shared" si="95"/>
        <v>13.507458286657625</v>
      </c>
      <c r="P136" s="161">
        <f t="shared" si="89"/>
        <v>33922</v>
      </c>
    </row>
    <row r="137" spans="1:29">
      <c r="A137" s="1">
        <v>360</v>
      </c>
      <c r="B137" s="140" t="s">
        <v>447</v>
      </c>
      <c r="C137" s="150">
        <f t="shared" si="82"/>
        <v>266966</v>
      </c>
      <c r="D137" s="142">
        <f t="shared" si="83"/>
        <v>2344</v>
      </c>
      <c r="E137" s="172">
        <f t="shared" si="90"/>
        <v>0.87801442880366776</v>
      </c>
      <c r="F137" s="142">
        <f t="shared" si="84"/>
        <v>10627</v>
      </c>
      <c r="G137" s="172">
        <f t="shared" si="91"/>
        <v>3.9806567128398371</v>
      </c>
      <c r="H137" s="142">
        <f t="shared" si="85"/>
        <v>32044</v>
      </c>
      <c r="I137" s="172">
        <f t="shared" si="92"/>
        <v>12.003026602638538</v>
      </c>
      <c r="J137" s="142">
        <f t="shared" si="86"/>
        <v>131594</v>
      </c>
      <c r="K137" s="172">
        <f t="shared" si="93"/>
        <v>49.29241925938134</v>
      </c>
      <c r="L137" s="142">
        <f t="shared" si="87"/>
        <v>53151</v>
      </c>
      <c r="M137" s="172">
        <f t="shared" si="94"/>
        <v>19.909276836750749</v>
      </c>
      <c r="N137" s="142">
        <f t="shared" si="88"/>
        <v>37206</v>
      </c>
      <c r="O137" s="172">
        <f t="shared" si="95"/>
        <v>13.936606159585866</v>
      </c>
      <c r="P137" s="161">
        <f t="shared" si="89"/>
        <v>266966</v>
      </c>
    </row>
    <row r="138" spans="1:29">
      <c r="A138" s="1">
        <v>380</v>
      </c>
      <c r="B138" s="140" t="s">
        <v>446</v>
      </c>
      <c r="C138" s="150">
        <f t="shared" si="82"/>
        <v>8163</v>
      </c>
      <c r="D138" s="142">
        <f t="shared" si="83"/>
        <v>64</v>
      </c>
      <c r="E138" s="172">
        <f t="shared" si="90"/>
        <v>0.78402548082812695</v>
      </c>
      <c r="F138" s="142">
        <f t="shared" si="84"/>
        <v>178</v>
      </c>
      <c r="G138" s="172">
        <f t="shared" si="91"/>
        <v>2.1805708685532279</v>
      </c>
      <c r="H138" s="142">
        <f t="shared" si="85"/>
        <v>606</v>
      </c>
      <c r="I138" s="172">
        <f t="shared" si="92"/>
        <v>7.423741271591326</v>
      </c>
      <c r="J138" s="142">
        <f t="shared" si="86"/>
        <v>3220</v>
      </c>
      <c r="K138" s="172">
        <f t="shared" si="93"/>
        <v>39.446282004165134</v>
      </c>
      <c r="L138" s="142">
        <f t="shared" si="87"/>
        <v>1759</v>
      </c>
      <c r="M138" s="172">
        <f t="shared" si="94"/>
        <v>21.548450324635553</v>
      </c>
      <c r="N138" s="142">
        <f t="shared" si="88"/>
        <v>2336</v>
      </c>
      <c r="O138" s="172">
        <f t="shared" si="95"/>
        <v>28.616930050226628</v>
      </c>
      <c r="P138" s="161">
        <f t="shared" si="89"/>
        <v>8163</v>
      </c>
    </row>
    <row r="139" spans="1:29">
      <c r="A139" s="1">
        <v>631</v>
      </c>
      <c r="B139" s="140" t="s">
        <v>445</v>
      </c>
      <c r="C139" s="150">
        <f t="shared" si="82"/>
        <v>54779</v>
      </c>
      <c r="D139" s="142">
        <f t="shared" si="83"/>
        <v>483</v>
      </c>
      <c r="E139" s="172">
        <f t="shared" si="90"/>
        <v>0.88172474853502258</v>
      </c>
      <c r="F139" s="142">
        <f t="shared" si="84"/>
        <v>2084</v>
      </c>
      <c r="G139" s="172">
        <f t="shared" si="91"/>
        <v>3.8043775899523542</v>
      </c>
      <c r="H139" s="142">
        <f t="shared" si="85"/>
        <v>5298</v>
      </c>
      <c r="I139" s="172">
        <f t="shared" si="92"/>
        <v>9.6715894777195643</v>
      </c>
      <c r="J139" s="142">
        <f t="shared" si="86"/>
        <v>27714</v>
      </c>
      <c r="K139" s="172">
        <f t="shared" si="93"/>
        <v>50.592380291717632</v>
      </c>
      <c r="L139" s="142">
        <f t="shared" si="87"/>
        <v>11364</v>
      </c>
      <c r="M139" s="172">
        <f t="shared" si="94"/>
        <v>20.745176071122145</v>
      </c>
      <c r="N139" s="142">
        <f t="shared" si="88"/>
        <v>7836</v>
      </c>
      <c r="O139" s="172">
        <f t="shared" si="95"/>
        <v>14.304751820953285</v>
      </c>
      <c r="P139" s="161">
        <f t="shared" si="89"/>
        <v>54779</v>
      </c>
    </row>
    <row r="140" spans="1:29">
      <c r="B140" s="138"/>
    </row>
    <row r="141" spans="1:29">
      <c r="B141" s="639" t="s">
        <v>851</v>
      </c>
      <c r="C141" s="797" t="str">
        <f>'1.COBERTURA  DANE'!B141</f>
        <v>SISPRO-BODEGA DE DATOS JUNIO 2018</v>
      </c>
      <c r="D141" s="797"/>
    </row>
    <row r="142" spans="1:29">
      <c r="B142" s="641"/>
      <c r="C142" s="797" t="s">
        <v>998</v>
      </c>
      <c r="D142" s="797"/>
    </row>
    <row r="143" spans="1:29">
      <c r="B143" s="642" t="s">
        <v>1024</v>
      </c>
      <c r="C143" s="798" t="s">
        <v>1023</v>
      </c>
      <c r="D143" s="798"/>
    </row>
    <row r="144" spans="1:29">
      <c r="B144" s="137"/>
    </row>
    <row r="145" spans="2:2">
      <c r="B145" s="135"/>
    </row>
    <row r="146" spans="2:2">
      <c r="B146" s="134"/>
    </row>
    <row r="147" spans="2:2">
      <c r="B147" s="134"/>
    </row>
    <row r="148" spans="2:2">
      <c r="B148" s="134"/>
    </row>
    <row r="149" spans="2:2">
      <c r="B149" s="134"/>
    </row>
    <row r="150" spans="2:2">
      <c r="B150" s="134"/>
    </row>
    <row r="151" spans="2:2">
      <c r="B151" s="134"/>
    </row>
    <row r="152" spans="2:2">
      <c r="B152" s="134"/>
    </row>
    <row r="153" spans="2:2">
      <c r="B153" s="134"/>
    </row>
    <row r="154" spans="2:2">
      <c r="B154" s="134"/>
    </row>
    <row r="155" spans="2:2">
      <c r="B155" s="134"/>
    </row>
    <row r="156" spans="2:2">
      <c r="B156" s="134"/>
    </row>
    <row r="157" spans="2:2">
      <c r="B157" s="134"/>
    </row>
    <row r="158" spans="2:2">
      <c r="B158" s="134"/>
    </row>
    <row r="159" spans="2:2">
      <c r="B159" s="134"/>
    </row>
    <row r="160" spans="2:2">
      <c r="B160" s="134"/>
    </row>
    <row r="161" spans="2:2">
      <c r="B161" s="134"/>
    </row>
    <row r="162" spans="2:2">
      <c r="B162" s="134"/>
    </row>
    <row r="163" spans="2:2">
      <c r="B163" s="134"/>
    </row>
    <row r="164" spans="2:2">
      <c r="B164" s="134"/>
    </row>
    <row r="165" spans="2:2">
      <c r="B165" s="134"/>
    </row>
    <row r="166" spans="2:2">
      <c r="B166" s="134"/>
    </row>
    <row r="167" spans="2:2">
      <c r="B167" s="134"/>
    </row>
    <row r="168" spans="2:2">
      <c r="B168" s="134"/>
    </row>
    <row r="169" spans="2:2">
      <c r="B169" s="134"/>
    </row>
    <row r="170" spans="2:2">
      <c r="B170" s="134"/>
    </row>
    <row r="171" spans="2:2">
      <c r="B171" s="134"/>
    </row>
    <row r="172" spans="2:2">
      <c r="B172" s="134"/>
    </row>
    <row r="173" spans="2:2">
      <c r="B173" s="134"/>
    </row>
    <row r="174" spans="2:2">
      <c r="B174" s="134"/>
    </row>
    <row r="175" spans="2:2">
      <c r="B175" s="134"/>
    </row>
    <row r="176" spans="2:2">
      <c r="B176" s="134"/>
    </row>
    <row r="177" spans="2:2">
      <c r="B177" s="134"/>
    </row>
    <row r="178" spans="2:2">
      <c r="B178" s="134"/>
    </row>
    <row r="179" spans="2:2">
      <c r="B179" s="134"/>
    </row>
    <row r="180" spans="2:2">
      <c r="B180" s="134"/>
    </row>
    <row r="181" spans="2:2">
      <c r="B181" s="134"/>
    </row>
    <row r="182" spans="2:2">
      <c r="B182" s="134"/>
    </row>
    <row r="183" spans="2:2">
      <c r="B183" s="134"/>
    </row>
    <row r="184" spans="2:2">
      <c r="B184" s="134"/>
    </row>
    <row r="185" spans="2:2">
      <c r="B185" s="134"/>
    </row>
    <row r="186" spans="2:2">
      <c r="B186" s="134"/>
    </row>
    <row r="187" spans="2:2">
      <c r="B187" s="134"/>
    </row>
    <row r="188" spans="2:2">
      <c r="B188" s="134"/>
    </row>
    <row r="189" spans="2:2">
      <c r="B189" s="134"/>
    </row>
    <row r="190" spans="2:2">
      <c r="B190" s="134"/>
    </row>
    <row r="191" spans="2:2">
      <c r="B191" s="134"/>
    </row>
    <row r="192" spans="2:2">
      <c r="B192" s="134"/>
    </row>
    <row r="193" spans="2:2">
      <c r="B193" s="134"/>
    </row>
    <row r="194" spans="2:2">
      <c r="B194" s="134"/>
    </row>
    <row r="195" spans="2:2">
      <c r="B195" s="134"/>
    </row>
    <row r="196" spans="2:2">
      <c r="B196" s="134"/>
    </row>
    <row r="197" spans="2:2">
      <c r="B197" s="134"/>
    </row>
    <row r="198" spans="2:2">
      <c r="B198" s="134"/>
    </row>
    <row r="199" spans="2:2">
      <c r="B199" s="134"/>
    </row>
    <row r="200" spans="2:2">
      <c r="B200" s="134"/>
    </row>
    <row r="201" spans="2:2">
      <c r="B201" s="134"/>
    </row>
    <row r="202" spans="2:2">
      <c r="B202" s="134"/>
    </row>
  </sheetData>
  <mergeCells count="9">
    <mergeCell ref="C142:D142"/>
    <mergeCell ref="C143:D143"/>
    <mergeCell ref="C1:O1"/>
    <mergeCell ref="P2:P4"/>
    <mergeCell ref="A2:A5"/>
    <mergeCell ref="B2:B4"/>
    <mergeCell ref="C2:C4"/>
    <mergeCell ref="D2:O3"/>
    <mergeCell ref="C141:D141"/>
  </mergeCells>
  <pageMargins left="0.75" right="0.75" top="1" bottom="1" header="0" footer="0"/>
  <pageSetup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I141"/>
  <sheetViews>
    <sheetView topLeftCell="AE119" workbookViewId="0">
      <selection activeCell="AD129" sqref="AD129:BA138"/>
    </sheetView>
  </sheetViews>
  <sheetFormatPr baseColWidth="10" defaultRowHeight="12.75"/>
  <cols>
    <col min="1" max="1" width="26.42578125" customWidth="1"/>
    <col min="2" max="2" width="23" customWidth="1"/>
    <col min="3" max="3" width="7" customWidth="1"/>
    <col min="4" max="4" width="13.140625" style="343" customWidth="1"/>
    <col min="5" max="5" width="6" style="343" customWidth="1"/>
    <col min="6" max="6" width="13.140625" customWidth="1"/>
    <col min="7" max="8" width="13.140625" bestFit="1" customWidth="1"/>
    <col min="9" max="9" width="26.42578125" customWidth="1"/>
    <col min="10" max="10" width="23" customWidth="1"/>
    <col min="11" max="18" width="7" customWidth="1"/>
    <col min="19" max="22" width="6" customWidth="1"/>
    <col min="23" max="23" width="13.140625" bestFit="1" customWidth="1"/>
    <col min="24" max="27" width="13.140625" style="343" customWidth="1"/>
    <col min="29" max="29" width="26.42578125" customWidth="1"/>
    <col min="30" max="30" width="23" customWidth="1"/>
    <col min="31" max="31" width="5" customWidth="1"/>
    <col min="32" max="32" width="4" customWidth="1"/>
    <col min="33" max="33" width="5" customWidth="1"/>
    <col min="34" max="34" width="8" customWidth="1"/>
    <col min="35" max="35" width="4" customWidth="1"/>
    <col min="36" max="37" width="5" customWidth="1"/>
    <col min="38" max="38" width="7" customWidth="1"/>
    <col min="39" max="40" width="4" customWidth="1"/>
    <col min="41" max="41" width="3" customWidth="1"/>
    <col min="42" max="42" width="4" customWidth="1"/>
    <col min="43" max="43" width="5" customWidth="1"/>
    <col min="44" max="44" width="6" customWidth="1"/>
    <col min="45" max="45" width="5" customWidth="1"/>
    <col min="46" max="46" width="6" bestFit="1" customWidth="1"/>
    <col min="47" max="47" width="4" customWidth="1"/>
    <col min="48" max="48" width="5" customWidth="1"/>
    <col min="49" max="50" width="3" customWidth="1"/>
    <col min="51" max="51" width="5" customWidth="1"/>
    <col min="52" max="52" width="3" customWidth="1"/>
    <col min="53" max="53" width="3" bestFit="1" customWidth="1"/>
    <col min="54" max="55" width="13.140625" style="343" bestFit="1" customWidth="1"/>
    <col min="56" max="56" width="13.140625" style="343" customWidth="1"/>
    <col min="57" max="57" width="26.42578125" customWidth="1"/>
    <col min="58" max="58" width="23" customWidth="1"/>
    <col min="59" max="59" width="8" customWidth="1"/>
    <col min="60" max="60" width="13.140625" bestFit="1" customWidth="1"/>
    <col min="62" max="62" width="26.42578125" customWidth="1"/>
    <col min="63" max="63" width="23" customWidth="1"/>
    <col min="64" max="64" width="8" customWidth="1"/>
    <col min="65" max="65" width="6" customWidth="1"/>
    <col min="66" max="66" width="13.140625" customWidth="1"/>
    <col min="67" max="67" width="13.140625" bestFit="1" customWidth="1"/>
    <col min="68" max="68" width="13.140625" style="343" customWidth="1"/>
    <col min="69" max="69" width="26.42578125" customWidth="1"/>
    <col min="70" max="70" width="23" customWidth="1"/>
    <col min="71" max="73" width="7" bestFit="1" customWidth="1"/>
    <col min="74" max="74" width="8" bestFit="1" customWidth="1"/>
    <col min="75" max="79" width="7" bestFit="1" customWidth="1"/>
    <col min="80" max="82" width="6" bestFit="1" customWidth="1"/>
    <col min="83" max="83" width="13.140625" customWidth="1"/>
    <col min="84" max="84" width="13.140625" bestFit="1" customWidth="1"/>
    <col min="85" max="85" width="13.140625" style="343" customWidth="1"/>
  </cols>
  <sheetData>
    <row r="3" spans="1:87">
      <c r="A3" s="43" t="s">
        <v>262</v>
      </c>
      <c r="B3" s="43" t="s">
        <v>264</v>
      </c>
      <c r="D3"/>
      <c r="E3"/>
      <c r="I3" s="43" t="s">
        <v>262</v>
      </c>
      <c r="J3" s="43" t="s">
        <v>264</v>
      </c>
      <c r="AC3" s="689" t="s">
        <v>262</v>
      </c>
      <c r="AD3" s="689" t="s">
        <v>264</v>
      </c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/>
      <c r="BD3"/>
      <c r="BE3" s="43" t="s">
        <v>845</v>
      </c>
      <c r="BF3" s="43" t="s">
        <v>264</v>
      </c>
      <c r="BJ3" s="43" t="s">
        <v>845</v>
      </c>
      <c r="BK3" s="43" t="s">
        <v>264</v>
      </c>
      <c r="BQ3" s="43" t="s">
        <v>845</v>
      </c>
      <c r="BR3" s="43" t="s">
        <v>264</v>
      </c>
    </row>
    <row r="4" spans="1:87">
      <c r="A4" s="43" t="s">
        <v>263</v>
      </c>
      <c r="B4" s="343" t="s">
        <v>286</v>
      </c>
      <c r="C4" s="343" t="s">
        <v>285</v>
      </c>
      <c r="D4" s="343" t="s">
        <v>117</v>
      </c>
      <c r="E4"/>
      <c r="I4" s="43" t="s">
        <v>263</v>
      </c>
      <c r="J4" s="343">
        <v>0</v>
      </c>
      <c r="K4" s="343">
        <v>1</v>
      </c>
      <c r="L4" s="343">
        <v>2</v>
      </c>
      <c r="M4" s="343">
        <v>3</v>
      </c>
      <c r="N4" s="343">
        <v>4</v>
      </c>
      <c r="O4" s="343">
        <v>5</v>
      </c>
      <c r="P4" s="343">
        <v>6</v>
      </c>
      <c r="Q4" s="343">
        <v>7</v>
      </c>
      <c r="R4" s="343">
        <v>8</v>
      </c>
      <c r="S4" s="343">
        <v>9</v>
      </c>
      <c r="T4" s="343">
        <v>10</v>
      </c>
      <c r="U4" s="343">
        <v>11</v>
      </c>
      <c r="V4" s="343">
        <v>12</v>
      </c>
      <c r="W4" s="343" t="s">
        <v>117</v>
      </c>
      <c r="AC4" s="689" t="s">
        <v>263</v>
      </c>
      <c r="AD4" s="388" t="s">
        <v>265</v>
      </c>
      <c r="AE4" s="388" t="s">
        <v>266</v>
      </c>
      <c r="AF4" s="388" t="s">
        <v>287</v>
      </c>
      <c r="AG4" s="388" t="s">
        <v>297</v>
      </c>
      <c r="AH4" s="388" t="s">
        <v>294</v>
      </c>
      <c r="AI4" s="388" t="s">
        <v>295</v>
      </c>
      <c r="AJ4" s="388" t="s">
        <v>296</v>
      </c>
      <c r="AK4" s="388" t="s">
        <v>267</v>
      </c>
      <c r="AL4" s="388" t="s">
        <v>268</v>
      </c>
      <c r="AM4" s="388" t="s">
        <v>1096</v>
      </c>
      <c r="AN4" s="388" t="s">
        <v>1099</v>
      </c>
      <c r="AO4" s="388" t="s">
        <v>1100</v>
      </c>
      <c r="AP4" s="388" t="s">
        <v>1089</v>
      </c>
      <c r="AQ4" s="388" t="s">
        <v>1093</v>
      </c>
      <c r="AR4" s="388" t="s">
        <v>1090</v>
      </c>
      <c r="AS4" s="388" t="s">
        <v>1091</v>
      </c>
      <c r="AT4" s="388" t="s">
        <v>1092</v>
      </c>
      <c r="AU4" s="388" t="s">
        <v>1097</v>
      </c>
      <c r="AV4" s="388" t="s">
        <v>1094</v>
      </c>
      <c r="AW4" s="388" t="s">
        <v>1102</v>
      </c>
      <c r="AX4" s="388" t="s">
        <v>1098</v>
      </c>
      <c r="AY4" s="388" t="s">
        <v>1095</v>
      </c>
      <c r="AZ4" s="388" t="s">
        <v>1101</v>
      </c>
      <c r="BA4" s="388" t="s">
        <v>1103</v>
      </c>
      <c r="BB4" s="1" t="s">
        <v>117</v>
      </c>
      <c r="BC4"/>
      <c r="BD4"/>
      <c r="BE4" s="43" t="s">
        <v>263</v>
      </c>
      <c r="BF4" s="343" t="s">
        <v>261</v>
      </c>
      <c r="BG4" s="343" t="s">
        <v>260</v>
      </c>
      <c r="BH4" s="343" t="s">
        <v>117</v>
      </c>
      <c r="BJ4" s="43" t="s">
        <v>263</v>
      </c>
      <c r="BK4" s="343" t="s">
        <v>848</v>
      </c>
      <c r="BL4" s="343" t="s">
        <v>847</v>
      </c>
      <c r="BM4" s="343" t="s">
        <v>846</v>
      </c>
      <c r="BN4" s="343" t="s">
        <v>117</v>
      </c>
      <c r="BQ4" s="43" t="s">
        <v>263</v>
      </c>
      <c r="BR4" s="343">
        <v>0</v>
      </c>
      <c r="BS4" s="343">
        <v>1</v>
      </c>
      <c r="BT4" s="343">
        <v>2</v>
      </c>
      <c r="BU4" s="343">
        <v>3</v>
      </c>
      <c r="BV4" s="343">
        <v>4</v>
      </c>
      <c r="BW4" s="343">
        <v>5</v>
      </c>
      <c r="BX4" s="343">
        <v>6</v>
      </c>
      <c r="BY4" s="343">
        <v>7</v>
      </c>
      <c r="BZ4" s="343">
        <v>8</v>
      </c>
      <c r="CA4" s="343">
        <v>9</v>
      </c>
      <c r="CB4" s="343">
        <v>10</v>
      </c>
      <c r="CC4" s="343">
        <v>11</v>
      </c>
      <c r="CD4" s="343">
        <v>12</v>
      </c>
      <c r="CE4" s="343" t="s">
        <v>117</v>
      </c>
    </row>
    <row r="5" spans="1:87">
      <c r="A5" s="14" t="s">
        <v>867</v>
      </c>
      <c r="B5" s="13">
        <v>589265</v>
      </c>
      <c r="C5" s="13">
        <v>16181</v>
      </c>
      <c r="D5" s="13">
        <v>605446</v>
      </c>
      <c r="E5"/>
      <c r="I5" s="14" t="s">
        <v>867</v>
      </c>
      <c r="J5" s="13">
        <v>5890</v>
      </c>
      <c r="K5" s="13">
        <v>28893</v>
      </c>
      <c r="L5" s="13">
        <v>87886</v>
      </c>
      <c r="M5" s="13">
        <v>45076</v>
      </c>
      <c r="N5" s="13">
        <v>222067</v>
      </c>
      <c r="O5" s="13">
        <v>36236</v>
      </c>
      <c r="P5" s="13">
        <v>40811</v>
      </c>
      <c r="Q5" s="13">
        <v>39252</v>
      </c>
      <c r="R5" s="13">
        <v>31538</v>
      </c>
      <c r="S5" s="13">
        <v>22859</v>
      </c>
      <c r="T5" s="13">
        <v>16770</v>
      </c>
      <c r="U5" s="13">
        <v>12254</v>
      </c>
      <c r="V5" s="13">
        <v>15914</v>
      </c>
      <c r="W5" s="13">
        <v>605446</v>
      </c>
      <c r="X5" s="13">
        <f t="shared" ref="X5:X36" si="0">M5+N5</f>
        <v>267143</v>
      </c>
      <c r="Y5" s="13">
        <f t="shared" ref="Y5:Y36" si="1">O5+P5+Q5</f>
        <v>116299</v>
      </c>
      <c r="Z5" s="13">
        <f>R5+S5+T5+U5+V5</f>
        <v>99335</v>
      </c>
      <c r="AC5" s="21" t="s">
        <v>265</v>
      </c>
      <c r="AD5" s="588">
        <v>43</v>
      </c>
      <c r="AE5" s="588">
        <v>72</v>
      </c>
      <c r="AF5" s="588">
        <v>1</v>
      </c>
      <c r="AG5" s="588">
        <v>66</v>
      </c>
      <c r="AH5" s="588">
        <v>50586</v>
      </c>
      <c r="AI5" s="588">
        <v>1</v>
      </c>
      <c r="AJ5" s="588">
        <v>177</v>
      </c>
      <c r="AK5" s="588">
        <v>98</v>
      </c>
      <c r="AL5" s="588">
        <v>7048</v>
      </c>
      <c r="AM5" s="588">
        <v>2</v>
      </c>
      <c r="AN5" s="588">
        <v>1</v>
      </c>
      <c r="AO5" s="588"/>
      <c r="AP5" s="588">
        <v>2</v>
      </c>
      <c r="AQ5" s="588">
        <v>39</v>
      </c>
      <c r="AR5" s="588">
        <v>3739</v>
      </c>
      <c r="AS5" s="588">
        <v>50</v>
      </c>
      <c r="AT5" s="588">
        <v>32</v>
      </c>
      <c r="AU5" s="588">
        <v>1</v>
      </c>
      <c r="AV5" s="588">
        <v>6</v>
      </c>
      <c r="AW5" s="588"/>
      <c r="AX5" s="588"/>
      <c r="AY5" s="588">
        <v>18</v>
      </c>
      <c r="AZ5" s="588"/>
      <c r="BA5" s="588"/>
      <c r="BB5" s="688">
        <v>61982</v>
      </c>
      <c r="BC5"/>
      <c r="BD5"/>
      <c r="BE5" s="14" t="s">
        <v>867</v>
      </c>
      <c r="BF5" s="13">
        <v>915583</v>
      </c>
      <c r="BG5" s="13">
        <v>1011648</v>
      </c>
      <c r="BH5" s="13">
        <v>1927231</v>
      </c>
      <c r="BJ5" s="14" t="s">
        <v>867</v>
      </c>
      <c r="BK5" s="13">
        <v>1130359</v>
      </c>
      <c r="BL5" s="13">
        <v>789057</v>
      </c>
      <c r="BM5" s="13">
        <v>7815</v>
      </c>
      <c r="BN5" s="13">
        <v>1927231</v>
      </c>
      <c r="BP5" s="13"/>
      <c r="BQ5" s="14" t="s">
        <v>867</v>
      </c>
      <c r="BR5" s="13">
        <v>16981</v>
      </c>
      <c r="BS5" s="13">
        <v>78001</v>
      </c>
      <c r="BT5" s="13">
        <v>215703</v>
      </c>
      <c r="BU5" s="13">
        <v>99370</v>
      </c>
      <c r="BV5" s="13">
        <v>842809</v>
      </c>
      <c r="BW5" s="13">
        <v>123406</v>
      </c>
      <c r="BX5" s="13">
        <v>130320</v>
      </c>
      <c r="BY5" s="13">
        <v>117702</v>
      </c>
      <c r="BZ5" s="13">
        <v>93844</v>
      </c>
      <c r="CA5" s="13">
        <v>73089</v>
      </c>
      <c r="CB5" s="13">
        <v>51432</v>
      </c>
      <c r="CC5" s="13">
        <v>36373</v>
      </c>
      <c r="CD5" s="13">
        <v>48201</v>
      </c>
      <c r="CE5" s="13">
        <v>1927231</v>
      </c>
      <c r="CG5" s="13">
        <f>BU5+BV5</f>
        <v>942179</v>
      </c>
      <c r="CH5" s="13">
        <f>BW5+BX5+BY5</f>
        <v>371428</v>
      </c>
      <c r="CI5">
        <f>SUM(BZ5:CD5)</f>
        <v>302939</v>
      </c>
    </row>
    <row r="6" spans="1:87">
      <c r="A6" s="14" t="s">
        <v>868</v>
      </c>
      <c r="B6" s="13">
        <v>3808</v>
      </c>
      <c r="C6" s="13">
        <v>8888</v>
      </c>
      <c r="D6" s="13">
        <v>12696</v>
      </c>
      <c r="E6"/>
      <c r="I6" s="14" t="s">
        <v>868</v>
      </c>
      <c r="J6" s="13">
        <v>123</v>
      </c>
      <c r="K6" s="13">
        <v>571</v>
      </c>
      <c r="L6" s="13">
        <v>2005</v>
      </c>
      <c r="M6" s="13">
        <v>1078</v>
      </c>
      <c r="N6" s="13">
        <v>4105</v>
      </c>
      <c r="O6" s="13">
        <v>780</v>
      </c>
      <c r="P6" s="13">
        <v>833</v>
      </c>
      <c r="Q6" s="13">
        <v>784</v>
      </c>
      <c r="R6" s="13">
        <v>755</v>
      </c>
      <c r="S6" s="13">
        <v>554</v>
      </c>
      <c r="T6" s="13">
        <v>411</v>
      </c>
      <c r="U6" s="13">
        <v>338</v>
      </c>
      <c r="V6" s="13">
        <v>359</v>
      </c>
      <c r="W6" s="13">
        <v>12696</v>
      </c>
      <c r="X6" s="13">
        <f t="shared" si="0"/>
        <v>5183</v>
      </c>
      <c r="Y6" s="13">
        <f t="shared" si="1"/>
        <v>2397</v>
      </c>
      <c r="Z6" s="13">
        <f t="shared" ref="Z6:Z69" si="2">R6+S6+T6+U6+V6</f>
        <v>2417</v>
      </c>
      <c r="AC6" s="690" t="s">
        <v>896</v>
      </c>
      <c r="AD6" s="688">
        <v>1</v>
      </c>
      <c r="AE6" s="688">
        <v>2</v>
      </c>
      <c r="AF6" s="688"/>
      <c r="AG6" s="688">
        <v>7</v>
      </c>
      <c r="AH6" s="688">
        <v>2077</v>
      </c>
      <c r="AI6" s="688"/>
      <c r="AJ6" s="688">
        <v>27</v>
      </c>
      <c r="AK6" s="688">
        <v>8</v>
      </c>
      <c r="AL6" s="688">
        <v>243</v>
      </c>
      <c r="AM6" s="688"/>
      <c r="AN6" s="688"/>
      <c r="AO6" s="688"/>
      <c r="AP6" s="688">
        <v>1</v>
      </c>
      <c r="AQ6" s="688"/>
      <c r="AR6" s="688">
        <v>675</v>
      </c>
      <c r="AS6" s="688">
        <v>9</v>
      </c>
      <c r="AT6" s="688">
        <v>1</v>
      </c>
      <c r="AU6" s="688"/>
      <c r="AV6" s="688"/>
      <c r="AW6" s="688"/>
      <c r="AX6" s="688"/>
      <c r="AY6" s="688"/>
      <c r="AZ6" s="688"/>
      <c r="BA6" s="688"/>
      <c r="BB6" s="688">
        <v>3051</v>
      </c>
      <c r="BC6"/>
      <c r="BD6"/>
      <c r="BE6" s="14" t="s">
        <v>868</v>
      </c>
      <c r="BF6" s="13">
        <v>1253</v>
      </c>
      <c r="BG6" s="13">
        <v>1200</v>
      </c>
      <c r="BH6" s="13">
        <v>2453</v>
      </c>
      <c r="BJ6" s="14" t="s">
        <v>868</v>
      </c>
      <c r="BK6" s="13">
        <v>1375</v>
      </c>
      <c r="BL6" s="13">
        <v>1078</v>
      </c>
      <c r="BM6" s="13"/>
      <c r="BN6" s="13">
        <v>2453</v>
      </c>
      <c r="BP6" s="13"/>
      <c r="BQ6" s="14" t="s">
        <v>868</v>
      </c>
      <c r="BR6" s="13">
        <v>14</v>
      </c>
      <c r="BS6" s="13">
        <v>100</v>
      </c>
      <c r="BT6" s="13">
        <v>331</v>
      </c>
      <c r="BU6" s="13">
        <v>137</v>
      </c>
      <c r="BV6" s="13">
        <v>975</v>
      </c>
      <c r="BW6" s="13">
        <v>172</v>
      </c>
      <c r="BX6" s="13">
        <v>154</v>
      </c>
      <c r="BY6" s="13">
        <v>145</v>
      </c>
      <c r="BZ6" s="13">
        <v>116</v>
      </c>
      <c r="CA6" s="13">
        <v>104</v>
      </c>
      <c r="CB6" s="13">
        <v>82</v>
      </c>
      <c r="CC6" s="13">
        <v>48</v>
      </c>
      <c r="CD6" s="13">
        <v>75</v>
      </c>
      <c r="CE6" s="13">
        <v>2453</v>
      </c>
      <c r="CG6" s="13">
        <f t="shared" ref="CG6:CG69" si="3">BU6+BV6</f>
        <v>1112</v>
      </c>
      <c r="CH6" s="13">
        <f t="shared" ref="CH6:CH69" si="4">BW6+BX6+BY6</f>
        <v>471</v>
      </c>
      <c r="CI6" s="343">
        <f t="shared" ref="CI6:CI69" si="5">SUM(BZ6:CD6)</f>
        <v>425</v>
      </c>
    </row>
    <row r="7" spans="1:87">
      <c r="A7" s="14" t="s">
        <v>869</v>
      </c>
      <c r="B7" s="13">
        <v>394</v>
      </c>
      <c r="C7" s="13">
        <v>994</v>
      </c>
      <c r="D7" s="13">
        <v>1388</v>
      </c>
      <c r="E7"/>
      <c r="I7" s="14" t="s">
        <v>869</v>
      </c>
      <c r="J7" s="13">
        <v>22</v>
      </c>
      <c r="K7" s="13">
        <v>67</v>
      </c>
      <c r="L7" s="13">
        <v>212</v>
      </c>
      <c r="M7" s="13">
        <v>111</v>
      </c>
      <c r="N7" s="13">
        <v>445</v>
      </c>
      <c r="O7" s="13">
        <v>94</v>
      </c>
      <c r="P7" s="13">
        <v>111</v>
      </c>
      <c r="Q7" s="13">
        <v>86</v>
      </c>
      <c r="R7" s="13">
        <v>60</v>
      </c>
      <c r="S7" s="13">
        <v>52</v>
      </c>
      <c r="T7" s="13">
        <v>43</v>
      </c>
      <c r="U7" s="13">
        <v>39</v>
      </c>
      <c r="V7" s="13">
        <v>46</v>
      </c>
      <c r="W7" s="13">
        <v>1388</v>
      </c>
      <c r="X7" s="13">
        <f t="shared" si="0"/>
        <v>556</v>
      </c>
      <c r="Y7" s="13">
        <f t="shared" si="1"/>
        <v>291</v>
      </c>
      <c r="Z7" s="13">
        <f t="shared" si="2"/>
        <v>240</v>
      </c>
      <c r="AC7" s="690" t="s">
        <v>934</v>
      </c>
      <c r="AD7" s="688">
        <v>4</v>
      </c>
      <c r="AE7" s="688"/>
      <c r="AF7" s="688">
        <v>1</v>
      </c>
      <c r="AG7" s="688"/>
      <c r="AH7" s="688">
        <v>5736</v>
      </c>
      <c r="AI7" s="688"/>
      <c r="AJ7" s="688">
        <v>8</v>
      </c>
      <c r="AK7" s="688">
        <v>1</v>
      </c>
      <c r="AL7" s="688">
        <v>291</v>
      </c>
      <c r="AM7" s="688"/>
      <c r="AN7" s="688"/>
      <c r="AO7" s="688"/>
      <c r="AP7" s="688"/>
      <c r="AQ7" s="688">
        <v>9</v>
      </c>
      <c r="AR7" s="688">
        <v>251</v>
      </c>
      <c r="AS7" s="688">
        <v>8</v>
      </c>
      <c r="AT7" s="688">
        <v>1</v>
      </c>
      <c r="AU7" s="688"/>
      <c r="AV7" s="688">
        <v>1</v>
      </c>
      <c r="AW7" s="688"/>
      <c r="AX7" s="688"/>
      <c r="AY7" s="688">
        <v>1</v>
      </c>
      <c r="AZ7" s="688"/>
      <c r="BA7" s="688"/>
      <c r="BB7" s="688">
        <v>6312</v>
      </c>
      <c r="BC7"/>
      <c r="BD7"/>
      <c r="BE7" s="14" t="s">
        <v>869</v>
      </c>
      <c r="BF7" s="13">
        <v>146</v>
      </c>
      <c r="BG7" s="13">
        <v>197</v>
      </c>
      <c r="BH7" s="13">
        <v>343</v>
      </c>
      <c r="BJ7" s="14" t="s">
        <v>869</v>
      </c>
      <c r="BK7" s="13">
        <v>163</v>
      </c>
      <c r="BL7" s="13">
        <v>180</v>
      </c>
      <c r="BM7" s="13"/>
      <c r="BN7" s="13">
        <v>343</v>
      </c>
      <c r="BP7" s="13"/>
      <c r="BQ7" s="14" t="s">
        <v>869</v>
      </c>
      <c r="BR7" s="13">
        <v>1</v>
      </c>
      <c r="BS7" s="13">
        <v>22</v>
      </c>
      <c r="BT7" s="13">
        <v>38</v>
      </c>
      <c r="BU7" s="13">
        <v>20</v>
      </c>
      <c r="BV7" s="13">
        <v>124</v>
      </c>
      <c r="BW7" s="13">
        <v>19</v>
      </c>
      <c r="BX7" s="13">
        <v>33</v>
      </c>
      <c r="BY7" s="13">
        <v>17</v>
      </c>
      <c r="BZ7" s="13">
        <v>26</v>
      </c>
      <c r="CA7" s="13">
        <v>14</v>
      </c>
      <c r="CB7" s="13">
        <v>11</v>
      </c>
      <c r="CC7" s="13">
        <v>8</v>
      </c>
      <c r="CD7" s="13">
        <v>10</v>
      </c>
      <c r="CE7" s="13">
        <v>343</v>
      </c>
      <c r="CG7" s="13">
        <f t="shared" si="3"/>
        <v>144</v>
      </c>
      <c r="CH7" s="13">
        <f t="shared" si="4"/>
        <v>69</v>
      </c>
      <c r="CI7" s="343">
        <f t="shared" si="5"/>
        <v>69</v>
      </c>
    </row>
    <row r="8" spans="1:87">
      <c r="A8" s="14" t="s">
        <v>870</v>
      </c>
      <c r="B8" s="13">
        <v>1272</v>
      </c>
      <c r="C8" s="13">
        <v>1717</v>
      </c>
      <c r="D8" s="13">
        <v>2989</v>
      </c>
      <c r="E8"/>
      <c r="I8" s="14" t="s">
        <v>870</v>
      </c>
      <c r="J8" s="13">
        <v>34</v>
      </c>
      <c r="K8" s="13">
        <v>184</v>
      </c>
      <c r="L8" s="13">
        <v>473</v>
      </c>
      <c r="M8" s="13">
        <v>218</v>
      </c>
      <c r="N8" s="13">
        <v>1035</v>
      </c>
      <c r="O8" s="13">
        <v>167</v>
      </c>
      <c r="P8" s="13">
        <v>189</v>
      </c>
      <c r="Q8" s="13">
        <v>170</v>
      </c>
      <c r="R8" s="13">
        <v>141</v>
      </c>
      <c r="S8" s="13">
        <v>107</v>
      </c>
      <c r="T8" s="13">
        <v>78</v>
      </c>
      <c r="U8" s="13">
        <v>84</v>
      </c>
      <c r="V8" s="13">
        <v>109</v>
      </c>
      <c r="W8" s="13">
        <v>2989</v>
      </c>
      <c r="X8" s="13">
        <f t="shared" si="0"/>
        <v>1253</v>
      </c>
      <c r="Y8" s="13">
        <f t="shared" si="1"/>
        <v>526</v>
      </c>
      <c r="Z8" s="13">
        <f t="shared" si="2"/>
        <v>519</v>
      </c>
      <c r="AC8" s="690" t="s">
        <v>946</v>
      </c>
      <c r="AD8" s="688">
        <v>29</v>
      </c>
      <c r="AE8" s="688">
        <v>52</v>
      </c>
      <c r="AF8" s="688"/>
      <c r="AG8" s="688">
        <v>37</v>
      </c>
      <c r="AH8" s="688">
        <v>22841</v>
      </c>
      <c r="AI8" s="688"/>
      <c r="AJ8" s="688">
        <v>50</v>
      </c>
      <c r="AK8" s="688">
        <v>44</v>
      </c>
      <c r="AL8" s="688">
        <v>966</v>
      </c>
      <c r="AM8" s="688">
        <v>2</v>
      </c>
      <c r="AN8" s="688"/>
      <c r="AO8" s="688"/>
      <c r="AP8" s="688">
        <v>1</v>
      </c>
      <c r="AQ8" s="688">
        <v>24</v>
      </c>
      <c r="AR8" s="688">
        <v>1949</v>
      </c>
      <c r="AS8" s="688">
        <v>13</v>
      </c>
      <c r="AT8" s="688">
        <v>27</v>
      </c>
      <c r="AU8" s="688">
        <v>1</v>
      </c>
      <c r="AV8" s="688">
        <v>4</v>
      </c>
      <c r="AW8" s="688"/>
      <c r="AX8" s="688"/>
      <c r="AY8" s="688">
        <v>7</v>
      </c>
      <c r="AZ8" s="688"/>
      <c r="BA8" s="688"/>
      <c r="BB8" s="688">
        <v>26047</v>
      </c>
      <c r="BC8"/>
      <c r="BD8"/>
      <c r="BE8" s="14" t="s">
        <v>870</v>
      </c>
      <c r="BF8" s="13">
        <v>269</v>
      </c>
      <c r="BG8" s="13">
        <v>265</v>
      </c>
      <c r="BH8" s="13">
        <v>534</v>
      </c>
      <c r="BJ8" s="14" t="s">
        <v>870</v>
      </c>
      <c r="BK8" s="13">
        <v>291</v>
      </c>
      <c r="BL8" s="13">
        <v>243</v>
      </c>
      <c r="BM8" s="13"/>
      <c r="BN8" s="13">
        <v>534</v>
      </c>
      <c r="BP8" s="13"/>
      <c r="BQ8" s="14" t="s">
        <v>870</v>
      </c>
      <c r="BR8" s="13">
        <v>6</v>
      </c>
      <c r="BS8" s="13">
        <v>22</v>
      </c>
      <c r="BT8" s="13">
        <v>81</v>
      </c>
      <c r="BU8" s="13">
        <v>28</v>
      </c>
      <c r="BV8" s="13">
        <v>226</v>
      </c>
      <c r="BW8" s="13">
        <v>29</v>
      </c>
      <c r="BX8" s="13">
        <v>40</v>
      </c>
      <c r="BY8" s="13">
        <v>29</v>
      </c>
      <c r="BZ8" s="13">
        <v>25</v>
      </c>
      <c r="CA8" s="13">
        <v>18</v>
      </c>
      <c r="CB8" s="13">
        <v>13</v>
      </c>
      <c r="CC8" s="13">
        <v>9</v>
      </c>
      <c r="CD8" s="13">
        <v>8</v>
      </c>
      <c r="CE8" s="13">
        <v>534</v>
      </c>
      <c r="CG8" s="13">
        <f t="shared" si="3"/>
        <v>254</v>
      </c>
      <c r="CH8" s="13">
        <f t="shared" si="4"/>
        <v>98</v>
      </c>
      <c r="CI8" s="343">
        <f t="shared" si="5"/>
        <v>73</v>
      </c>
    </row>
    <row r="9" spans="1:87">
      <c r="A9" s="14" t="s">
        <v>871</v>
      </c>
      <c r="B9" s="13">
        <v>6069</v>
      </c>
      <c r="C9" s="13">
        <v>3939</v>
      </c>
      <c r="D9" s="13">
        <v>10008</v>
      </c>
      <c r="E9"/>
      <c r="I9" s="14" t="s">
        <v>871</v>
      </c>
      <c r="J9" s="13">
        <v>122</v>
      </c>
      <c r="K9" s="13">
        <v>383</v>
      </c>
      <c r="L9" s="13">
        <v>1300</v>
      </c>
      <c r="M9" s="13">
        <v>794</v>
      </c>
      <c r="N9" s="13">
        <v>3202</v>
      </c>
      <c r="O9" s="13">
        <v>642</v>
      </c>
      <c r="P9" s="13">
        <v>756</v>
      </c>
      <c r="Q9" s="13">
        <v>751</v>
      </c>
      <c r="R9" s="13">
        <v>605</v>
      </c>
      <c r="S9" s="13">
        <v>478</v>
      </c>
      <c r="T9" s="13">
        <v>372</v>
      </c>
      <c r="U9" s="13">
        <v>274</v>
      </c>
      <c r="V9" s="13">
        <v>329</v>
      </c>
      <c r="W9" s="13">
        <v>10008</v>
      </c>
      <c r="X9" s="13">
        <f t="shared" si="0"/>
        <v>3996</v>
      </c>
      <c r="Y9" s="13">
        <f t="shared" si="1"/>
        <v>2149</v>
      </c>
      <c r="Z9" s="13">
        <f t="shared" si="2"/>
        <v>2058</v>
      </c>
      <c r="AC9" s="690" t="s">
        <v>947</v>
      </c>
      <c r="AD9" s="688">
        <v>6</v>
      </c>
      <c r="AE9" s="688">
        <v>2</v>
      </c>
      <c r="AF9" s="688"/>
      <c r="AG9" s="688">
        <v>4</v>
      </c>
      <c r="AH9" s="688">
        <v>6776</v>
      </c>
      <c r="AI9" s="688">
        <v>1</v>
      </c>
      <c r="AJ9" s="688">
        <v>1</v>
      </c>
      <c r="AK9" s="688">
        <v>10</v>
      </c>
      <c r="AL9" s="688">
        <v>266</v>
      </c>
      <c r="AM9" s="688"/>
      <c r="AN9" s="688"/>
      <c r="AO9" s="688"/>
      <c r="AP9" s="688"/>
      <c r="AQ9" s="688">
        <v>1</v>
      </c>
      <c r="AR9" s="688">
        <v>243</v>
      </c>
      <c r="AS9" s="688">
        <v>9</v>
      </c>
      <c r="AT9" s="688">
        <v>3</v>
      </c>
      <c r="AU9" s="688"/>
      <c r="AV9" s="688"/>
      <c r="AW9" s="688"/>
      <c r="AX9" s="688"/>
      <c r="AY9" s="688">
        <v>4</v>
      </c>
      <c r="AZ9" s="688"/>
      <c r="BA9" s="688"/>
      <c r="BB9" s="688">
        <v>7326</v>
      </c>
      <c r="BC9"/>
      <c r="BD9"/>
      <c r="BE9" s="14" t="s">
        <v>871</v>
      </c>
      <c r="BF9" s="13">
        <v>7237</v>
      </c>
      <c r="BG9" s="13">
        <v>6494</v>
      </c>
      <c r="BH9" s="13">
        <v>13731</v>
      </c>
      <c r="BJ9" s="14" t="s">
        <v>871</v>
      </c>
      <c r="BK9" s="13">
        <v>7256</v>
      </c>
      <c r="BL9" s="13">
        <v>6467</v>
      </c>
      <c r="BM9" s="13">
        <v>8</v>
      </c>
      <c r="BN9" s="13">
        <v>13731</v>
      </c>
      <c r="BP9" s="13"/>
      <c r="BQ9" s="14" t="s">
        <v>871</v>
      </c>
      <c r="BR9" s="13">
        <v>131</v>
      </c>
      <c r="BS9" s="13">
        <v>578</v>
      </c>
      <c r="BT9" s="13">
        <v>1961</v>
      </c>
      <c r="BU9" s="13">
        <v>938</v>
      </c>
      <c r="BV9" s="13">
        <v>5974</v>
      </c>
      <c r="BW9" s="13">
        <v>931</v>
      </c>
      <c r="BX9" s="13">
        <v>968</v>
      </c>
      <c r="BY9" s="13">
        <v>760</v>
      </c>
      <c r="BZ9" s="13">
        <v>542</v>
      </c>
      <c r="CA9" s="13">
        <v>373</v>
      </c>
      <c r="CB9" s="13">
        <v>245</v>
      </c>
      <c r="CC9" s="13">
        <v>151</v>
      </c>
      <c r="CD9" s="13">
        <v>179</v>
      </c>
      <c r="CE9" s="13">
        <v>13731</v>
      </c>
      <c r="CG9" s="13">
        <f t="shared" si="3"/>
        <v>6912</v>
      </c>
      <c r="CH9" s="13">
        <f t="shared" si="4"/>
        <v>2659</v>
      </c>
      <c r="CI9" s="343">
        <f t="shared" si="5"/>
        <v>1490</v>
      </c>
    </row>
    <row r="10" spans="1:87">
      <c r="A10" s="14" t="s">
        <v>872</v>
      </c>
      <c r="B10" s="13">
        <v>8104</v>
      </c>
      <c r="C10" s="13">
        <v>8680</v>
      </c>
      <c r="D10" s="13">
        <v>16784</v>
      </c>
      <c r="E10"/>
      <c r="I10" s="14" t="s">
        <v>872</v>
      </c>
      <c r="J10" s="13">
        <v>226</v>
      </c>
      <c r="K10" s="13">
        <v>1001</v>
      </c>
      <c r="L10" s="13">
        <v>3194</v>
      </c>
      <c r="M10" s="13">
        <v>1658</v>
      </c>
      <c r="N10" s="13">
        <v>5955</v>
      </c>
      <c r="O10" s="13">
        <v>896</v>
      </c>
      <c r="P10" s="13">
        <v>922</v>
      </c>
      <c r="Q10" s="13">
        <v>783</v>
      </c>
      <c r="R10" s="13">
        <v>627</v>
      </c>
      <c r="S10" s="13">
        <v>518</v>
      </c>
      <c r="T10" s="13">
        <v>368</v>
      </c>
      <c r="U10" s="13">
        <v>285</v>
      </c>
      <c r="V10" s="13">
        <v>351</v>
      </c>
      <c r="W10" s="13">
        <v>16784</v>
      </c>
      <c r="X10" s="13">
        <f t="shared" si="0"/>
        <v>7613</v>
      </c>
      <c r="Y10" s="13">
        <f t="shared" si="1"/>
        <v>2601</v>
      </c>
      <c r="Z10" s="13">
        <f t="shared" si="2"/>
        <v>2149</v>
      </c>
      <c r="AC10" s="690" t="s">
        <v>948</v>
      </c>
      <c r="AD10" s="688">
        <v>2</v>
      </c>
      <c r="AE10" s="688">
        <v>11</v>
      </c>
      <c r="AF10" s="688"/>
      <c r="AG10" s="688">
        <v>12</v>
      </c>
      <c r="AH10" s="688">
        <v>7969</v>
      </c>
      <c r="AI10" s="688"/>
      <c r="AJ10" s="688">
        <v>6</v>
      </c>
      <c r="AK10" s="688">
        <v>27</v>
      </c>
      <c r="AL10" s="688">
        <v>904</v>
      </c>
      <c r="AM10" s="688"/>
      <c r="AN10" s="688"/>
      <c r="AO10" s="688"/>
      <c r="AP10" s="688"/>
      <c r="AQ10" s="688">
        <v>4</v>
      </c>
      <c r="AR10" s="688">
        <v>238</v>
      </c>
      <c r="AS10" s="688">
        <v>5</v>
      </c>
      <c r="AT10" s="688"/>
      <c r="AU10" s="688"/>
      <c r="AV10" s="688"/>
      <c r="AW10" s="688"/>
      <c r="AX10" s="688"/>
      <c r="AY10" s="688">
        <v>5</v>
      </c>
      <c r="AZ10" s="688"/>
      <c r="BA10" s="688"/>
      <c r="BB10" s="688">
        <v>9183</v>
      </c>
      <c r="BC10"/>
      <c r="BD10"/>
      <c r="BE10" s="14" t="s">
        <v>872</v>
      </c>
      <c r="BF10" s="13">
        <v>2541</v>
      </c>
      <c r="BG10" s="13">
        <v>1940</v>
      </c>
      <c r="BH10" s="13">
        <v>4481</v>
      </c>
      <c r="BJ10" s="14" t="s">
        <v>872</v>
      </c>
      <c r="BK10" s="13">
        <v>2537</v>
      </c>
      <c r="BL10" s="13">
        <v>1942</v>
      </c>
      <c r="BM10" s="13">
        <v>2</v>
      </c>
      <c r="BN10" s="13">
        <v>4481</v>
      </c>
      <c r="BP10" s="13"/>
      <c r="BQ10" s="14" t="s">
        <v>872</v>
      </c>
      <c r="BR10" s="13">
        <v>32</v>
      </c>
      <c r="BS10" s="13">
        <v>161</v>
      </c>
      <c r="BT10" s="13">
        <v>647</v>
      </c>
      <c r="BU10" s="13">
        <v>288</v>
      </c>
      <c r="BV10" s="13">
        <v>2153</v>
      </c>
      <c r="BW10" s="13">
        <v>308</v>
      </c>
      <c r="BX10" s="13">
        <v>278</v>
      </c>
      <c r="BY10" s="13">
        <v>192</v>
      </c>
      <c r="BZ10" s="13">
        <v>165</v>
      </c>
      <c r="CA10" s="13">
        <v>122</v>
      </c>
      <c r="CB10" s="13">
        <v>49</v>
      </c>
      <c r="CC10" s="13">
        <v>40</v>
      </c>
      <c r="CD10" s="13">
        <v>46</v>
      </c>
      <c r="CE10" s="13">
        <v>4481</v>
      </c>
      <c r="CG10" s="13">
        <f t="shared" si="3"/>
        <v>2441</v>
      </c>
      <c r="CH10" s="13">
        <f t="shared" si="4"/>
        <v>778</v>
      </c>
      <c r="CI10" s="343">
        <f t="shared" si="5"/>
        <v>422</v>
      </c>
    </row>
    <row r="11" spans="1:87">
      <c r="A11" s="14" t="s">
        <v>873</v>
      </c>
      <c r="B11" s="13">
        <v>13664</v>
      </c>
      <c r="C11" s="13">
        <v>15130</v>
      </c>
      <c r="D11" s="13">
        <v>28794</v>
      </c>
      <c r="E11"/>
      <c r="I11" s="14" t="s">
        <v>873</v>
      </c>
      <c r="J11" s="13">
        <v>339</v>
      </c>
      <c r="K11" s="13">
        <v>1549</v>
      </c>
      <c r="L11" s="13">
        <v>4682</v>
      </c>
      <c r="M11" s="13">
        <v>2405</v>
      </c>
      <c r="N11" s="13">
        <v>10071</v>
      </c>
      <c r="O11" s="13">
        <v>1734</v>
      </c>
      <c r="P11" s="13">
        <v>1721</v>
      </c>
      <c r="Q11" s="13">
        <v>1660</v>
      </c>
      <c r="R11" s="13">
        <v>1497</v>
      </c>
      <c r="S11" s="13">
        <v>1213</v>
      </c>
      <c r="T11" s="13">
        <v>798</v>
      </c>
      <c r="U11" s="13">
        <v>501</v>
      </c>
      <c r="V11" s="13">
        <v>624</v>
      </c>
      <c r="W11" s="13">
        <v>28794</v>
      </c>
      <c r="X11" s="13">
        <f t="shared" si="0"/>
        <v>12476</v>
      </c>
      <c r="Y11" s="13">
        <f t="shared" si="1"/>
        <v>5115</v>
      </c>
      <c r="Z11" s="13">
        <f t="shared" si="2"/>
        <v>4633</v>
      </c>
      <c r="AC11" s="690" t="s">
        <v>990</v>
      </c>
      <c r="AD11" s="688">
        <v>1</v>
      </c>
      <c r="AE11" s="688">
        <v>5</v>
      </c>
      <c r="AF11" s="688"/>
      <c r="AG11" s="688">
        <v>6</v>
      </c>
      <c r="AH11" s="688">
        <v>5187</v>
      </c>
      <c r="AI11" s="688"/>
      <c r="AJ11" s="688">
        <v>85</v>
      </c>
      <c r="AK11" s="688">
        <v>8</v>
      </c>
      <c r="AL11" s="688">
        <v>4378</v>
      </c>
      <c r="AM11" s="688"/>
      <c r="AN11" s="688">
        <v>1</v>
      </c>
      <c r="AO11" s="688"/>
      <c r="AP11" s="688"/>
      <c r="AQ11" s="688">
        <v>1</v>
      </c>
      <c r="AR11" s="688">
        <v>383</v>
      </c>
      <c r="AS11" s="688">
        <v>6</v>
      </c>
      <c r="AT11" s="688"/>
      <c r="AU11" s="688"/>
      <c r="AV11" s="688">
        <v>1</v>
      </c>
      <c r="AW11" s="688"/>
      <c r="AX11" s="688"/>
      <c r="AY11" s="688">
        <v>1</v>
      </c>
      <c r="AZ11" s="688"/>
      <c r="BA11" s="688"/>
      <c r="BB11" s="688">
        <v>10063</v>
      </c>
      <c r="BC11"/>
      <c r="BD11"/>
      <c r="BE11" s="14" t="s">
        <v>873</v>
      </c>
      <c r="BF11" s="13">
        <v>4241</v>
      </c>
      <c r="BG11" s="13">
        <v>4058</v>
      </c>
      <c r="BH11" s="13">
        <v>8299</v>
      </c>
      <c r="BJ11" s="14" t="s">
        <v>873</v>
      </c>
      <c r="BK11" s="13">
        <v>4247</v>
      </c>
      <c r="BL11" s="13">
        <v>4049</v>
      </c>
      <c r="BM11" s="13">
        <v>3</v>
      </c>
      <c r="BN11" s="13">
        <v>8299</v>
      </c>
      <c r="BP11" s="13"/>
      <c r="BQ11" s="14" t="s">
        <v>873</v>
      </c>
      <c r="BR11" s="13">
        <v>75</v>
      </c>
      <c r="BS11" s="13">
        <v>328</v>
      </c>
      <c r="BT11" s="13">
        <v>1086</v>
      </c>
      <c r="BU11" s="13">
        <v>513</v>
      </c>
      <c r="BV11" s="13">
        <v>3301</v>
      </c>
      <c r="BW11" s="13">
        <v>637</v>
      </c>
      <c r="BX11" s="13">
        <v>590</v>
      </c>
      <c r="BY11" s="13">
        <v>492</v>
      </c>
      <c r="BZ11" s="13">
        <v>446</v>
      </c>
      <c r="CA11" s="13">
        <v>302</v>
      </c>
      <c r="CB11" s="13">
        <v>236</v>
      </c>
      <c r="CC11" s="13">
        <v>135</v>
      </c>
      <c r="CD11" s="13">
        <v>158</v>
      </c>
      <c r="CE11" s="13">
        <v>8299</v>
      </c>
      <c r="CG11" s="13">
        <f t="shared" si="3"/>
        <v>3814</v>
      </c>
      <c r="CH11" s="13">
        <f t="shared" si="4"/>
        <v>1719</v>
      </c>
      <c r="CI11" s="343">
        <f t="shared" si="5"/>
        <v>1277</v>
      </c>
    </row>
    <row r="12" spans="1:87">
      <c r="A12" s="14" t="s">
        <v>874</v>
      </c>
      <c r="B12" s="13">
        <v>1565</v>
      </c>
      <c r="C12" s="13">
        <v>1165</v>
      </c>
      <c r="D12" s="13">
        <v>2730</v>
      </c>
      <c r="E12"/>
      <c r="I12" s="14" t="s">
        <v>874</v>
      </c>
      <c r="J12" s="13">
        <v>26</v>
      </c>
      <c r="K12" s="13">
        <v>131</v>
      </c>
      <c r="L12" s="13">
        <v>405</v>
      </c>
      <c r="M12" s="13">
        <v>230</v>
      </c>
      <c r="N12" s="13">
        <v>832</v>
      </c>
      <c r="O12" s="13">
        <v>152</v>
      </c>
      <c r="P12" s="13">
        <v>161</v>
      </c>
      <c r="Q12" s="13">
        <v>193</v>
      </c>
      <c r="R12" s="13">
        <v>179</v>
      </c>
      <c r="S12" s="13">
        <v>139</v>
      </c>
      <c r="T12" s="13">
        <v>116</v>
      </c>
      <c r="U12" s="13">
        <v>81</v>
      </c>
      <c r="V12" s="13">
        <v>85</v>
      </c>
      <c r="W12" s="13">
        <v>2730</v>
      </c>
      <c r="X12" s="13">
        <f t="shared" si="0"/>
        <v>1062</v>
      </c>
      <c r="Y12" s="13">
        <f t="shared" si="1"/>
        <v>506</v>
      </c>
      <c r="Z12" s="13">
        <f t="shared" si="2"/>
        <v>600</v>
      </c>
      <c r="AC12" s="21" t="s">
        <v>266</v>
      </c>
      <c r="AD12" s="588">
        <v>322</v>
      </c>
      <c r="AE12" s="588">
        <v>73</v>
      </c>
      <c r="AF12" s="588">
        <v>42</v>
      </c>
      <c r="AG12" s="588">
        <v>55</v>
      </c>
      <c r="AH12" s="588">
        <v>144511</v>
      </c>
      <c r="AI12" s="588">
        <v>7</v>
      </c>
      <c r="AJ12" s="588">
        <v>875</v>
      </c>
      <c r="AK12" s="588">
        <v>400</v>
      </c>
      <c r="AL12" s="588">
        <v>53834</v>
      </c>
      <c r="AM12" s="588">
        <v>3</v>
      </c>
      <c r="AN12" s="588">
        <v>1</v>
      </c>
      <c r="AO12" s="588"/>
      <c r="AP12" s="588">
        <v>2</v>
      </c>
      <c r="AQ12" s="588">
        <v>3</v>
      </c>
      <c r="AR12" s="588">
        <v>13636</v>
      </c>
      <c r="AS12" s="588">
        <v>4</v>
      </c>
      <c r="AT12" s="588">
        <v>6121</v>
      </c>
      <c r="AU12" s="588">
        <v>28</v>
      </c>
      <c r="AV12" s="588">
        <v>232</v>
      </c>
      <c r="AW12" s="588"/>
      <c r="AX12" s="588"/>
      <c r="AY12" s="588">
        <v>53</v>
      </c>
      <c r="AZ12" s="588"/>
      <c r="BA12" s="588"/>
      <c r="BB12" s="688">
        <v>220202</v>
      </c>
      <c r="BC12"/>
      <c r="BD12"/>
      <c r="BE12" s="14" t="s">
        <v>874</v>
      </c>
      <c r="BF12" s="13">
        <v>850</v>
      </c>
      <c r="BG12" s="13">
        <v>622</v>
      </c>
      <c r="BH12" s="13">
        <v>1472</v>
      </c>
      <c r="BJ12" s="14" t="s">
        <v>874</v>
      </c>
      <c r="BK12" s="13">
        <v>779</v>
      </c>
      <c r="BL12" s="13">
        <v>693</v>
      </c>
      <c r="BM12" s="13"/>
      <c r="BN12" s="13">
        <v>1472</v>
      </c>
      <c r="BP12" s="13"/>
      <c r="BQ12" s="14" t="s">
        <v>874</v>
      </c>
      <c r="BR12" s="13">
        <v>9</v>
      </c>
      <c r="BS12" s="13">
        <v>71</v>
      </c>
      <c r="BT12" s="13">
        <v>222</v>
      </c>
      <c r="BU12" s="13">
        <v>114</v>
      </c>
      <c r="BV12" s="13">
        <v>644</v>
      </c>
      <c r="BW12" s="13">
        <v>102</v>
      </c>
      <c r="BX12" s="13">
        <v>94</v>
      </c>
      <c r="BY12" s="13">
        <v>85</v>
      </c>
      <c r="BZ12" s="13">
        <v>38</v>
      </c>
      <c r="CA12" s="13">
        <v>34</v>
      </c>
      <c r="CB12" s="13">
        <v>27</v>
      </c>
      <c r="CC12" s="13">
        <v>17</v>
      </c>
      <c r="CD12" s="13">
        <v>15</v>
      </c>
      <c r="CE12" s="13">
        <v>1472</v>
      </c>
      <c r="CG12" s="13">
        <f t="shared" si="3"/>
        <v>758</v>
      </c>
      <c r="CH12" s="13">
        <f t="shared" si="4"/>
        <v>281</v>
      </c>
      <c r="CI12" s="343">
        <f t="shared" si="5"/>
        <v>131</v>
      </c>
    </row>
    <row r="13" spans="1:87">
      <c r="A13" s="14" t="s">
        <v>875</v>
      </c>
      <c r="B13" s="13">
        <v>1457</v>
      </c>
      <c r="C13" s="13">
        <v>7301</v>
      </c>
      <c r="D13" s="13">
        <v>8758</v>
      </c>
      <c r="E13"/>
      <c r="I13" s="14" t="s">
        <v>875</v>
      </c>
      <c r="J13" s="13">
        <v>110</v>
      </c>
      <c r="K13" s="13">
        <v>476</v>
      </c>
      <c r="L13" s="13">
        <v>1578</v>
      </c>
      <c r="M13" s="13">
        <v>857</v>
      </c>
      <c r="N13" s="13">
        <v>3082</v>
      </c>
      <c r="O13" s="13">
        <v>489</v>
      </c>
      <c r="P13" s="13">
        <v>468</v>
      </c>
      <c r="Q13" s="13">
        <v>475</v>
      </c>
      <c r="R13" s="13">
        <v>389</v>
      </c>
      <c r="S13" s="13">
        <v>298</v>
      </c>
      <c r="T13" s="13">
        <v>218</v>
      </c>
      <c r="U13" s="13">
        <v>130</v>
      </c>
      <c r="V13" s="13">
        <v>188</v>
      </c>
      <c r="W13" s="13">
        <v>8758</v>
      </c>
      <c r="X13" s="13">
        <f t="shared" si="0"/>
        <v>3939</v>
      </c>
      <c r="Y13" s="13">
        <f t="shared" si="1"/>
        <v>1432</v>
      </c>
      <c r="Z13" s="13">
        <f t="shared" si="2"/>
        <v>1223</v>
      </c>
      <c r="AC13" s="690" t="s">
        <v>891</v>
      </c>
      <c r="AD13" s="688">
        <v>43</v>
      </c>
      <c r="AE13" s="688">
        <v>1</v>
      </c>
      <c r="AF13" s="688"/>
      <c r="AG13" s="688">
        <v>1</v>
      </c>
      <c r="AH13" s="688">
        <v>15412</v>
      </c>
      <c r="AI13" s="688">
        <v>1</v>
      </c>
      <c r="AJ13" s="688">
        <v>8</v>
      </c>
      <c r="AK13" s="688">
        <v>52</v>
      </c>
      <c r="AL13" s="688">
        <v>6688</v>
      </c>
      <c r="AM13" s="688"/>
      <c r="AN13" s="688"/>
      <c r="AO13" s="688"/>
      <c r="AP13" s="688"/>
      <c r="AQ13" s="688"/>
      <c r="AR13" s="688">
        <v>245</v>
      </c>
      <c r="AS13" s="688"/>
      <c r="AT13" s="688">
        <v>1518</v>
      </c>
      <c r="AU13" s="688"/>
      <c r="AV13" s="688">
        <v>31</v>
      </c>
      <c r="AW13" s="688"/>
      <c r="AX13" s="688"/>
      <c r="AY13" s="688">
        <v>4</v>
      </c>
      <c r="AZ13" s="688"/>
      <c r="BA13" s="688"/>
      <c r="BB13" s="688">
        <v>24004</v>
      </c>
      <c r="BC13"/>
      <c r="BD13"/>
      <c r="BE13" s="14" t="s">
        <v>875</v>
      </c>
      <c r="BF13" s="13">
        <v>632</v>
      </c>
      <c r="BG13" s="13">
        <v>439</v>
      </c>
      <c r="BH13" s="13">
        <v>1071</v>
      </c>
      <c r="BJ13" s="14" t="s">
        <v>875</v>
      </c>
      <c r="BK13" s="13">
        <v>667</v>
      </c>
      <c r="BL13" s="13">
        <v>404</v>
      </c>
      <c r="BM13" s="13"/>
      <c r="BN13" s="13">
        <v>1071</v>
      </c>
      <c r="BP13" s="13"/>
      <c r="BQ13" s="14" t="s">
        <v>875</v>
      </c>
      <c r="BR13" s="13">
        <v>2</v>
      </c>
      <c r="BS13" s="13">
        <v>41</v>
      </c>
      <c r="BT13" s="13">
        <v>135</v>
      </c>
      <c r="BU13" s="13">
        <v>77</v>
      </c>
      <c r="BV13" s="13">
        <v>578</v>
      </c>
      <c r="BW13" s="13">
        <v>54</v>
      </c>
      <c r="BX13" s="13">
        <v>47</v>
      </c>
      <c r="BY13" s="13">
        <v>42</v>
      </c>
      <c r="BZ13" s="13">
        <v>37</v>
      </c>
      <c r="CA13" s="13">
        <v>20</v>
      </c>
      <c r="CB13" s="13">
        <v>9</v>
      </c>
      <c r="CC13" s="13">
        <v>15</v>
      </c>
      <c r="CD13" s="13">
        <v>14</v>
      </c>
      <c r="CE13" s="13">
        <v>1071</v>
      </c>
      <c r="CG13" s="13">
        <f t="shared" si="3"/>
        <v>655</v>
      </c>
      <c r="CH13" s="13">
        <f t="shared" si="4"/>
        <v>143</v>
      </c>
      <c r="CI13" s="343">
        <f t="shared" si="5"/>
        <v>95</v>
      </c>
    </row>
    <row r="14" spans="1:87">
      <c r="A14" s="14" t="s">
        <v>876</v>
      </c>
      <c r="B14" s="13">
        <v>5190</v>
      </c>
      <c r="C14" s="13">
        <v>8723</v>
      </c>
      <c r="D14" s="13">
        <v>13913</v>
      </c>
      <c r="E14"/>
      <c r="I14" s="14" t="s">
        <v>876</v>
      </c>
      <c r="J14" s="13">
        <v>208</v>
      </c>
      <c r="K14" s="13">
        <v>897</v>
      </c>
      <c r="L14" s="13">
        <v>2959</v>
      </c>
      <c r="M14" s="13">
        <v>1336</v>
      </c>
      <c r="N14" s="13">
        <v>5345</v>
      </c>
      <c r="O14" s="13">
        <v>710</v>
      </c>
      <c r="P14" s="13">
        <v>658</v>
      </c>
      <c r="Q14" s="13">
        <v>523</v>
      </c>
      <c r="R14" s="13">
        <v>391</v>
      </c>
      <c r="S14" s="13">
        <v>294</v>
      </c>
      <c r="T14" s="13">
        <v>239</v>
      </c>
      <c r="U14" s="13">
        <v>148</v>
      </c>
      <c r="V14" s="13">
        <v>205</v>
      </c>
      <c r="W14" s="13">
        <v>13913</v>
      </c>
      <c r="X14" s="13">
        <f t="shared" si="0"/>
        <v>6681</v>
      </c>
      <c r="Y14" s="13">
        <f t="shared" si="1"/>
        <v>1891</v>
      </c>
      <c r="Z14" s="13">
        <f t="shared" si="2"/>
        <v>1277</v>
      </c>
      <c r="AC14" s="690" t="s">
        <v>901</v>
      </c>
      <c r="AD14" s="688">
        <v>199</v>
      </c>
      <c r="AE14" s="688">
        <v>58</v>
      </c>
      <c r="AF14" s="688">
        <v>23</v>
      </c>
      <c r="AG14" s="688">
        <v>14</v>
      </c>
      <c r="AH14" s="688">
        <v>57053</v>
      </c>
      <c r="AI14" s="688">
        <v>2</v>
      </c>
      <c r="AJ14" s="688">
        <v>274</v>
      </c>
      <c r="AK14" s="688">
        <v>197</v>
      </c>
      <c r="AL14" s="688">
        <v>11039</v>
      </c>
      <c r="AM14" s="688">
        <v>3</v>
      </c>
      <c r="AN14" s="688">
        <v>1</v>
      </c>
      <c r="AO14" s="688"/>
      <c r="AP14" s="688">
        <v>2</v>
      </c>
      <c r="AQ14" s="688">
        <v>1</v>
      </c>
      <c r="AR14" s="688">
        <v>2974</v>
      </c>
      <c r="AS14" s="688">
        <v>1</v>
      </c>
      <c r="AT14" s="688">
        <v>1361</v>
      </c>
      <c r="AU14" s="688">
        <v>9</v>
      </c>
      <c r="AV14" s="688">
        <v>106</v>
      </c>
      <c r="AW14" s="688"/>
      <c r="AX14" s="688"/>
      <c r="AY14" s="688">
        <v>31</v>
      </c>
      <c r="AZ14" s="688"/>
      <c r="BA14" s="688"/>
      <c r="BB14" s="688">
        <v>73348</v>
      </c>
      <c r="BC14"/>
      <c r="BD14"/>
      <c r="BE14" s="14" t="s">
        <v>876</v>
      </c>
      <c r="BF14" s="13">
        <v>923</v>
      </c>
      <c r="BG14" s="13">
        <v>728</v>
      </c>
      <c r="BH14" s="13">
        <v>1651</v>
      </c>
      <c r="BJ14" s="14" t="s">
        <v>876</v>
      </c>
      <c r="BK14" s="13">
        <v>1060</v>
      </c>
      <c r="BL14" s="13">
        <v>589</v>
      </c>
      <c r="BM14" s="13">
        <v>2</v>
      </c>
      <c r="BN14" s="13">
        <v>1651</v>
      </c>
      <c r="BP14" s="13"/>
      <c r="BQ14" s="14" t="s">
        <v>876</v>
      </c>
      <c r="BR14" s="13">
        <v>10</v>
      </c>
      <c r="BS14" s="13">
        <v>62</v>
      </c>
      <c r="BT14" s="13">
        <v>210</v>
      </c>
      <c r="BU14" s="13">
        <v>96</v>
      </c>
      <c r="BV14" s="13">
        <v>913</v>
      </c>
      <c r="BW14" s="13">
        <v>116</v>
      </c>
      <c r="BX14" s="13">
        <v>100</v>
      </c>
      <c r="BY14" s="13">
        <v>60</v>
      </c>
      <c r="BZ14" s="13">
        <v>34</v>
      </c>
      <c r="CA14" s="13">
        <v>19</v>
      </c>
      <c r="CB14" s="13">
        <v>15</v>
      </c>
      <c r="CC14" s="13">
        <v>5</v>
      </c>
      <c r="CD14" s="13">
        <v>11</v>
      </c>
      <c r="CE14" s="13">
        <v>1651</v>
      </c>
      <c r="CG14" s="13">
        <f t="shared" si="3"/>
        <v>1009</v>
      </c>
      <c r="CH14" s="13">
        <f t="shared" si="4"/>
        <v>276</v>
      </c>
      <c r="CI14" s="343">
        <f t="shared" si="5"/>
        <v>84</v>
      </c>
    </row>
    <row r="15" spans="1:87">
      <c r="A15" s="14" t="s">
        <v>877</v>
      </c>
      <c r="B15" s="13">
        <v>9171</v>
      </c>
      <c r="C15" s="13">
        <v>7649</v>
      </c>
      <c r="D15" s="13">
        <v>16820</v>
      </c>
      <c r="E15"/>
      <c r="I15" s="14" t="s">
        <v>877</v>
      </c>
      <c r="J15" s="13">
        <v>190</v>
      </c>
      <c r="K15" s="13">
        <v>908</v>
      </c>
      <c r="L15" s="13">
        <v>2867</v>
      </c>
      <c r="M15" s="13">
        <v>1382</v>
      </c>
      <c r="N15" s="13">
        <v>6265</v>
      </c>
      <c r="O15" s="13">
        <v>958</v>
      </c>
      <c r="P15" s="13">
        <v>921</v>
      </c>
      <c r="Q15" s="13">
        <v>857</v>
      </c>
      <c r="R15" s="13">
        <v>719</v>
      </c>
      <c r="S15" s="13">
        <v>527</v>
      </c>
      <c r="T15" s="13">
        <v>422</v>
      </c>
      <c r="U15" s="13">
        <v>304</v>
      </c>
      <c r="V15" s="13">
        <v>500</v>
      </c>
      <c r="W15" s="13">
        <v>16820</v>
      </c>
      <c r="X15" s="13">
        <f t="shared" si="0"/>
        <v>7647</v>
      </c>
      <c r="Y15" s="13">
        <f t="shared" si="1"/>
        <v>2736</v>
      </c>
      <c r="Z15" s="13">
        <f t="shared" si="2"/>
        <v>2472</v>
      </c>
      <c r="AC15" s="690" t="s">
        <v>911</v>
      </c>
      <c r="AD15" s="688">
        <v>35</v>
      </c>
      <c r="AE15" s="688">
        <v>2</v>
      </c>
      <c r="AF15" s="688">
        <v>13</v>
      </c>
      <c r="AG15" s="688">
        <v>11</v>
      </c>
      <c r="AH15" s="688">
        <v>27309</v>
      </c>
      <c r="AI15" s="688">
        <v>1</v>
      </c>
      <c r="AJ15" s="688">
        <v>257</v>
      </c>
      <c r="AK15" s="688">
        <v>49</v>
      </c>
      <c r="AL15" s="688">
        <v>13857</v>
      </c>
      <c r="AM15" s="688"/>
      <c r="AN15" s="688"/>
      <c r="AO15" s="688"/>
      <c r="AP15" s="688"/>
      <c r="AQ15" s="688"/>
      <c r="AR15" s="688">
        <v>3508</v>
      </c>
      <c r="AS15" s="688"/>
      <c r="AT15" s="688">
        <v>1229</v>
      </c>
      <c r="AU15" s="688">
        <v>12</v>
      </c>
      <c r="AV15" s="688">
        <v>47</v>
      </c>
      <c r="AW15" s="688"/>
      <c r="AX15" s="688"/>
      <c r="AY15" s="688">
        <v>3</v>
      </c>
      <c r="AZ15" s="688"/>
      <c r="BA15" s="688"/>
      <c r="BB15" s="688">
        <v>46333</v>
      </c>
      <c r="BC15"/>
      <c r="BD15"/>
      <c r="BE15" s="14" t="s">
        <v>877</v>
      </c>
      <c r="BF15" s="13">
        <v>4491</v>
      </c>
      <c r="BG15" s="13">
        <v>4293</v>
      </c>
      <c r="BH15" s="13">
        <v>8784</v>
      </c>
      <c r="BJ15" s="14" t="s">
        <v>877</v>
      </c>
      <c r="BK15" s="13">
        <v>4819</v>
      </c>
      <c r="BL15" s="13">
        <v>3951</v>
      </c>
      <c r="BM15" s="13">
        <v>14</v>
      </c>
      <c r="BN15" s="13">
        <v>8784</v>
      </c>
      <c r="BP15" s="13"/>
      <c r="BQ15" s="14" t="s">
        <v>877</v>
      </c>
      <c r="BR15" s="13">
        <v>90</v>
      </c>
      <c r="BS15" s="13">
        <v>388</v>
      </c>
      <c r="BT15" s="13">
        <v>1188</v>
      </c>
      <c r="BU15" s="13">
        <v>559</v>
      </c>
      <c r="BV15" s="13">
        <v>3967</v>
      </c>
      <c r="BW15" s="13">
        <v>597</v>
      </c>
      <c r="BX15" s="13">
        <v>551</v>
      </c>
      <c r="BY15" s="13">
        <v>446</v>
      </c>
      <c r="BZ15" s="13">
        <v>337</v>
      </c>
      <c r="CA15" s="13">
        <v>234</v>
      </c>
      <c r="CB15" s="13">
        <v>181</v>
      </c>
      <c r="CC15" s="13">
        <v>104</v>
      </c>
      <c r="CD15" s="13">
        <v>142</v>
      </c>
      <c r="CE15" s="13">
        <v>8784</v>
      </c>
      <c r="CG15" s="13">
        <f t="shared" si="3"/>
        <v>4526</v>
      </c>
      <c r="CH15" s="13">
        <f t="shared" si="4"/>
        <v>1594</v>
      </c>
      <c r="CI15" s="343">
        <f t="shared" si="5"/>
        <v>998</v>
      </c>
    </row>
    <row r="16" spans="1:87">
      <c r="A16" s="14" t="s">
        <v>878</v>
      </c>
      <c r="B16" s="13">
        <v>1078</v>
      </c>
      <c r="C16" s="13">
        <v>4370</v>
      </c>
      <c r="D16" s="13">
        <v>5448</v>
      </c>
      <c r="E16"/>
      <c r="I16" s="14" t="s">
        <v>878</v>
      </c>
      <c r="J16" s="13">
        <v>74</v>
      </c>
      <c r="K16" s="13">
        <v>278</v>
      </c>
      <c r="L16" s="13">
        <v>917</v>
      </c>
      <c r="M16" s="13">
        <v>526</v>
      </c>
      <c r="N16" s="13">
        <v>1939</v>
      </c>
      <c r="O16" s="13">
        <v>327</v>
      </c>
      <c r="P16" s="13">
        <v>279</v>
      </c>
      <c r="Q16" s="13">
        <v>289</v>
      </c>
      <c r="R16" s="13">
        <v>235</v>
      </c>
      <c r="S16" s="13">
        <v>194</v>
      </c>
      <c r="T16" s="13">
        <v>129</v>
      </c>
      <c r="U16" s="13">
        <v>104</v>
      </c>
      <c r="V16" s="13">
        <v>157</v>
      </c>
      <c r="W16" s="13">
        <v>5448</v>
      </c>
      <c r="X16" s="13">
        <f t="shared" si="0"/>
        <v>2465</v>
      </c>
      <c r="Y16" s="13">
        <f t="shared" si="1"/>
        <v>895</v>
      </c>
      <c r="Z16" s="13">
        <f t="shared" si="2"/>
        <v>819</v>
      </c>
      <c r="AC16" s="690" t="s">
        <v>941</v>
      </c>
      <c r="AD16" s="688">
        <v>12</v>
      </c>
      <c r="AE16" s="688">
        <v>1</v>
      </c>
      <c r="AF16" s="688"/>
      <c r="AG16" s="688">
        <v>5</v>
      </c>
      <c r="AH16" s="688">
        <v>13242</v>
      </c>
      <c r="AI16" s="688"/>
      <c r="AJ16" s="688">
        <v>53</v>
      </c>
      <c r="AK16" s="688">
        <v>11</v>
      </c>
      <c r="AL16" s="688">
        <v>8209</v>
      </c>
      <c r="AM16" s="688"/>
      <c r="AN16" s="688"/>
      <c r="AO16" s="688"/>
      <c r="AP16" s="688"/>
      <c r="AQ16" s="688">
        <v>1</v>
      </c>
      <c r="AR16" s="688">
        <v>2099</v>
      </c>
      <c r="AS16" s="688"/>
      <c r="AT16" s="688">
        <v>7</v>
      </c>
      <c r="AU16" s="688"/>
      <c r="AV16" s="688">
        <v>16</v>
      </c>
      <c r="AW16" s="688"/>
      <c r="AX16" s="688"/>
      <c r="AY16" s="688">
        <v>1</v>
      </c>
      <c r="AZ16" s="688"/>
      <c r="BA16" s="688"/>
      <c r="BB16" s="688">
        <v>23657</v>
      </c>
      <c r="BC16"/>
      <c r="BD16"/>
      <c r="BE16" s="14" t="s">
        <v>878</v>
      </c>
      <c r="BF16" s="13">
        <v>678</v>
      </c>
      <c r="BG16" s="13">
        <v>574</v>
      </c>
      <c r="BH16" s="13">
        <v>1252</v>
      </c>
      <c r="BJ16" s="14" t="s">
        <v>878</v>
      </c>
      <c r="BK16" s="13">
        <v>579</v>
      </c>
      <c r="BL16" s="13">
        <v>671</v>
      </c>
      <c r="BM16" s="13">
        <v>2</v>
      </c>
      <c r="BN16" s="13">
        <v>1252</v>
      </c>
      <c r="BP16" s="13"/>
      <c r="BQ16" s="14" t="s">
        <v>878</v>
      </c>
      <c r="BR16" s="13">
        <v>12</v>
      </c>
      <c r="BS16" s="13">
        <v>81</v>
      </c>
      <c r="BT16" s="13">
        <v>234</v>
      </c>
      <c r="BU16" s="13">
        <v>94</v>
      </c>
      <c r="BV16" s="13">
        <v>577</v>
      </c>
      <c r="BW16" s="13">
        <v>84</v>
      </c>
      <c r="BX16" s="13">
        <v>66</v>
      </c>
      <c r="BY16" s="13">
        <v>40</v>
      </c>
      <c r="BZ16" s="13">
        <v>24</v>
      </c>
      <c r="CA16" s="13">
        <v>16</v>
      </c>
      <c r="CB16" s="13">
        <v>8</v>
      </c>
      <c r="CC16" s="13">
        <v>6</v>
      </c>
      <c r="CD16" s="13">
        <v>10</v>
      </c>
      <c r="CE16" s="13">
        <v>1252</v>
      </c>
      <c r="CG16" s="13">
        <f t="shared" si="3"/>
        <v>671</v>
      </c>
      <c r="CH16" s="13">
        <f t="shared" si="4"/>
        <v>190</v>
      </c>
      <c r="CI16" s="343">
        <f t="shared" si="5"/>
        <v>64</v>
      </c>
    </row>
    <row r="17" spans="1:87">
      <c r="A17" s="14" t="s">
        <v>879</v>
      </c>
      <c r="B17" s="13">
        <v>41319</v>
      </c>
      <c r="C17" s="13">
        <v>8184</v>
      </c>
      <c r="D17" s="13">
        <v>49503</v>
      </c>
      <c r="E17"/>
      <c r="I17" s="14" t="s">
        <v>879</v>
      </c>
      <c r="J17" s="13">
        <v>666</v>
      </c>
      <c r="K17" s="13">
        <v>3276</v>
      </c>
      <c r="L17" s="13">
        <v>9517</v>
      </c>
      <c r="M17" s="13">
        <v>4353</v>
      </c>
      <c r="N17" s="13">
        <v>18840</v>
      </c>
      <c r="O17" s="13">
        <v>2462</v>
      </c>
      <c r="P17" s="13">
        <v>2326</v>
      </c>
      <c r="Q17" s="13">
        <v>2213</v>
      </c>
      <c r="R17" s="13">
        <v>1744</v>
      </c>
      <c r="S17" s="13">
        <v>1361</v>
      </c>
      <c r="T17" s="13">
        <v>924</v>
      </c>
      <c r="U17" s="13">
        <v>784</v>
      </c>
      <c r="V17" s="13">
        <v>1037</v>
      </c>
      <c r="W17" s="13">
        <v>49503</v>
      </c>
      <c r="X17" s="13">
        <f t="shared" si="0"/>
        <v>23193</v>
      </c>
      <c r="Y17" s="13">
        <f t="shared" si="1"/>
        <v>7001</v>
      </c>
      <c r="Z17" s="13">
        <f t="shared" si="2"/>
        <v>5850</v>
      </c>
      <c r="AC17" s="690" t="s">
        <v>975</v>
      </c>
      <c r="AD17" s="688">
        <v>26</v>
      </c>
      <c r="AE17" s="688">
        <v>3</v>
      </c>
      <c r="AF17" s="688">
        <v>4</v>
      </c>
      <c r="AG17" s="688">
        <v>17</v>
      </c>
      <c r="AH17" s="688">
        <v>17764</v>
      </c>
      <c r="AI17" s="688">
        <v>1</v>
      </c>
      <c r="AJ17" s="688">
        <v>69</v>
      </c>
      <c r="AK17" s="688">
        <v>77</v>
      </c>
      <c r="AL17" s="688">
        <v>9613</v>
      </c>
      <c r="AM17" s="688"/>
      <c r="AN17" s="688"/>
      <c r="AO17" s="688"/>
      <c r="AP17" s="688"/>
      <c r="AQ17" s="688"/>
      <c r="AR17" s="688">
        <v>2341</v>
      </c>
      <c r="AS17" s="688">
        <v>2</v>
      </c>
      <c r="AT17" s="688">
        <v>26</v>
      </c>
      <c r="AU17" s="688">
        <v>2</v>
      </c>
      <c r="AV17" s="688">
        <v>7</v>
      </c>
      <c r="AW17" s="688"/>
      <c r="AX17" s="688"/>
      <c r="AY17" s="688">
        <v>10</v>
      </c>
      <c r="AZ17" s="688"/>
      <c r="BA17" s="688"/>
      <c r="BB17" s="688">
        <v>29962</v>
      </c>
      <c r="BC17"/>
      <c r="BD17"/>
      <c r="BE17" s="14" t="s">
        <v>879</v>
      </c>
      <c r="BF17" s="13">
        <v>44188</v>
      </c>
      <c r="BG17" s="13">
        <v>41697</v>
      </c>
      <c r="BH17" s="13">
        <v>85885</v>
      </c>
      <c r="BJ17" s="14" t="s">
        <v>879</v>
      </c>
      <c r="BK17" s="13">
        <v>38577</v>
      </c>
      <c r="BL17" s="13">
        <v>47225</v>
      </c>
      <c r="BM17" s="13">
        <v>83</v>
      </c>
      <c r="BN17" s="13">
        <v>85885</v>
      </c>
      <c r="BP17" s="13"/>
      <c r="BQ17" s="14" t="s">
        <v>879</v>
      </c>
      <c r="BR17" s="13">
        <v>1197</v>
      </c>
      <c r="BS17" s="13">
        <v>5140</v>
      </c>
      <c r="BT17" s="13">
        <v>16034</v>
      </c>
      <c r="BU17" s="13">
        <v>7266</v>
      </c>
      <c r="BV17" s="13">
        <v>37681</v>
      </c>
      <c r="BW17" s="13">
        <v>5337</v>
      </c>
      <c r="BX17" s="13">
        <v>4652</v>
      </c>
      <c r="BY17" s="13">
        <v>3603</v>
      </c>
      <c r="BZ17" s="13">
        <v>2241</v>
      </c>
      <c r="CA17" s="13">
        <v>1205</v>
      </c>
      <c r="CB17" s="13">
        <v>702</v>
      </c>
      <c r="CC17" s="13">
        <v>459</v>
      </c>
      <c r="CD17" s="13">
        <v>368</v>
      </c>
      <c r="CE17" s="13">
        <v>85885</v>
      </c>
      <c r="CG17" s="13">
        <f t="shared" si="3"/>
        <v>44947</v>
      </c>
      <c r="CH17" s="13">
        <f t="shared" si="4"/>
        <v>13592</v>
      </c>
      <c r="CI17" s="343">
        <f t="shared" si="5"/>
        <v>4975</v>
      </c>
    </row>
    <row r="18" spans="1:87">
      <c r="A18" s="14" t="s">
        <v>880</v>
      </c>
      <c r="B18" s="13">
        <v>12149</v>
      </c>
      <c r="C18" s="13">
        <v>14419</v>
      </c>
      <c r="D18" s="13">
        <v>26568</v>
      </c>
      <c r="E18"/>
      <c r="I18" s="14" t="s">
        <v>880</v>
      </c>
      <c r="J18" s="13">
        <v>302</v>
      </c>
      <c r="K18" s="13">
        <v>1748</v>
      </c>
      <c r="L18" s="13">
        <v>5869</v>
      </c>
      <c r="M18" s="13">
        <v>2707</v>
      </c>
      <c r="N18" s="13">
        <v>9123</v>
      </c>
      <c r="O18" s="13">
        <v>1363</v>
      </c>
      <c r="P18" s="13">
        <v>1244</v>
      </c>
      <c r="Q18" s="13">
        <v>1090</v>
      </c>
      <c r="R18" s="13">
        <v>867</v>
      </c>
      <c r="S18" s="13">
        <v>676</v>
      </c>
      <c r="T18" s="13">
        <v>540</v>
      </c>
      <c r="U18" s="13">
        <v>404</v>
      </c>
      <c r="V18" s="13">
        <v>635</v>
      </c>
      <c r="W18" s="13">
        <v>26568</v>
      </c>
      <c r="X18" s="13">
        <f t="shared" si="0"/>
        <v>11830</v>
      </c>
      <c r="Y18" s="13">
        <f t="shared" si="1"/>
        <v>3697</v>
      </c>
      <c r="Z18" s="13">
        <f t="shared" si="2"/>
        <v>3122</v>
      </c>
      <c r="AC18" s="690" t="s">
        <v>991</v>
      </c>
      <c r="AD18" s="688">
        <v>7</v>
      </c>
      <c r="AE18" s="688">
        <v>8</v>
      </c>
      <c r="AF18" s="688">
        <v>2</v>
      </c>
      <c r="AG18" s="688">
        <v>7</v>
      </c>
      <c r="AH18" s="688">
        <v>13731</v>
      </c>
      <c r="AI18" s="688">
        <v>2</v>
      </c>
      <c r="AJ18" s="688">
        <v>214</v>
      </c>
      <c r="AK18" s="688">
        <v>14</v>
      </c>
      <c r="AL18" s="688">
        <v>4428</v>
      </c>
      <c r="AM18" s="688"/>
      <c r="AN18" s="688"/>
      <c r="AO18" s="688"/>
      <c r="AP18" s="688"/>
      <c r="AQ18" s="688">
        <v>1</v>
      </c>
      <c r="AR18" s="688">
        <v>2469</v>
      </c>
      <c r="AS18" s="688">
        <v>1</v>
      </c>
      <c r="AT18" s="688">
        <v>1980</v>
      </c>
      <c r="AU18" s="688">
        <v>5</v>
      </c>
      <c r="AV18" s="688">
        <v>25</v>
      </c>
      <c r="AW18" s="688"/>
      <c r="AX18" s="688"/>
      <c r="AY18" s="688">
        <v>4</v>
      </c>
      <c r="AZ18" s="688"/>
      <c r="BA18" s="688"/>
      <c r="BB18" s="688">
        <v>22898</v>
      </c>
      <c r="BC18"/>
      <c r="BD18"/>
      <c r="BE18" s="14" t="s">
        <v>880</v>
      </c>
      <c r="BF18" s="13">
        <v>2006</v>
      </c>
      <c r="BG18" s="13">
        <v>1723</v>
      </c>
      <c r="BH18" s="13">
        <v>3729</v>
      </c>
      <c r="BJ18" s="14" t="s">
        <v>880</v>
      </c>
      <c r="BK18" s="13">
        <v>1890</v>
      </c>
      <c r="BL18" s="13">
        <v>1839</v>
      </c>
      <c r="BM18" s="13"/>
      <c r="BN18" s="13">
        <v>3729</v>
      </c>
      <c r="BP18" s="13"/>
      <c r="BQ18" s="14" t="s">
        <v>880</v>
      </c>
      <c r="BR18" s="13">
        <v>49</v>
      </c>
      <c r="BS18" s="13">
        <v>182</v>
      </c>
      <c r="BT18" s="13">
        <v>622</v>
      </c>
      <c r="BU18" s="13">
        <v>279</v>
      </c>
      <c r="BV18" s="13">
        <v>1676</v>
      </c>
      <c r="BW18" s="13">
        <v>280</v>
      </c>
      <c r="BX18" s="13">
        <v>212</v>
      </c>
      <c r="BY18" s="13">
        <v>148</v>
      </c>
      <c r="BZ18" s="13">
        <v>101</v>
      </c>
      <c r="CA18" s="13">
        <v>77</v>
      </c>
      <c r="CB18" s="13">
        <v>45</v>
      </c>
      <c r="CC18" s="13">
        <v>27</v>
      </c>
      <c r="CD18" s="13">
        <v>31</v>
      </c>
      <c r="CE18" s="13">
        <v>3729</v>
      </c>
      <c r="CG18" s="13">
        <f t="shared" si="3"/>
        <v>1955</v>
      </c>
      <c r="CH18" s="13">
        <f t="shared" si="4"/>
        <v>640</v>
      </c>
      <c r="CI18" s="343">
        <f t="shared" si="5"/>
        <v>281</v>
      </c>
    </row>
    <row r="19" spans="1:87">
      <c r="A19" s="14" t="s">
        <v>881</v>
      </c>
      <c r="B19" s="13">
        <v>2264</v>
      </c>
      <c r="C19" s="13">
        <v>4349</v>
      </c>
      <c r="D19" s="13">
        <v>6613</v>
      </c>
      <c r="E19"/>
      <c r="I19" s="14" t="s">
        <v>881</v>
      </c>
      <c r="J19" s="13">
        <v>78</v>
      </c>
      <c r="K19" s="13">
        <v>387</v>
      </c>
      <c r="L19" s="13">
        <v>1255</v>
      </c>
      <c r="M19" s="13">
        <v>670</v>
      </c>
      <c r="N19" s="13">
        <v>2258</v>
      </c>
      <c r="O19" s="13">
        <v>357</v>
      </c>
      <c r="P19" s="13">
        <v>348</v>
      </c>
      <c r="Q19" s="13">
        <v>304</v>
      </c>
      <c r="R19" s="13">
        <v>291</v>
      </c>
      <c r="S19" s="13">
        <v>221</v>
      </c>
      <c r="T19" s="13">
        <v>175</v>
      </c>
      <c r="U19" s="13">
        <v>129</v>
      </c>
      <c r="V19" s="13">
        <v>140</v>
      </c>
      <c r="W19" s="13">
        <v>6613</v>
      </c>
      <c r="X19" s="13">
        <f t="shared" si="0"/>
        <v>2928</v>
      </c>
      <c r="Y19" s="13">
        <f t="shared" si="1"/>
        <v>1009</v>
      </c>
      <c r="Z19" s="13">
        <f t="shared" si="2"/>
        <v>956</v>
      </c>
      <c r="AC19" s="21" t="s">
        <v>287</v>
      </c>
      <c r="AD19" s="588">
        <v>131</v>
      </c>
      <c r="AE19" s="588">
        <v>184</v>
      </c>
      <c r="AF19" s="588">
        <v>129</v>
      </c>
      <c r="AG19" s="588">
        <v>121</v>
      </c>
      <c r="AH19" s="588">
        <v>233156</v>
      </c>
      <c r="AI19" s="588">
        <v>98</v>
      </c>
      <c r="AJ19" s="588">
        <v>864</v>
      </c>
      <c r="AK19" s="588">
        <v>780</v>
      </c>
      <c r="AL19" s="588">
        <v>85891</v>
      </c>
      <c r="AM19" s="588">
        <v>7</v>
      </c>
      <c r="AN19" s="588">
        <v>6</v>
      </c>
      <c r="AO19" s="588"/>
      <c r="AP19" s="588">
        <v>24</v>
      </c>
      <c r="AQ19" s="588">
        <v>193</v>
      </c>
      <c r="AR19" s="588">
        <v>17625</v>
      </c>
      <c r="AS19" s="588">
        <v>14</v>
      </c>
      <c r="AT19" s="588">
        <v>13855</v>
      </c>
      <c r="AU19" s="588">
        <v>118</v>
      </c>
      <c r="AV19" s="588">
        <v>1812</v>
      </c>
      <c r="AW19" s="588"/>
      <c r="AX19" s="588"/>
      <c r="AY19" s="588">
        <v>78</v>
      </c>
      <c r="AZ19" s="588"/>
      <c r="BA19" s="588"/>
      <c r="BB19" s="688">
        <v>355086</v>
      </c>
      <c r="BC19"/>
      <c r="BD19"/>
      <c r="BE19" s="14" t="s">
        <v>881</v>
      </c>
      <c r="BF19" s="13">
        <v>272</v>
      </c>
      <c r="BG19" s="13">
        <v>226</v>
      </c>
      <c r="BH19" s="13">
        <v>498</v>
      </c>
      <c r="BJ19" s="14" t="s">
        <v>881</v>
      </c>
      <c r="BK19" s="13">
        <v>300</v>
      </c>
      <c r="BL19" s="13">
        <v>198</v>
      </c>
      <c r="BM19" s="13"/>
      <c r="BN19" s="13">
        <v>498</v>
      </c>
      <c r="BP19" s="13"/>
      <c r="BQ19" s="14" t="s">
        <v>881</v>
      </c>
      <c r="BR19" s="13">
        <v>5</v>
      </c>
      <c r="BS19" s="13">
        <v>28</v>
      </c>
      <c r="BT19" s="13">
        <v>71</v>
      </c>
      <c r="BU19" s="13">
        <v>27</v>
      </c>
      <c r="BV19" s="13">
        <v>239</v>
      </c>
      <c r="BW19" s="13">
        <v>31</v>
      </c>
      <c r="BX19" s="13">
        <v>27</v>
      </c>
      <c r="BY19" s="13">
        <v>29</v>
      </c>
      <c r="BZ19" s="13">
        <v>10</v>
      </c>
      <c r="CA19" s="13">
        <v>10</v>
      </c>
      <c r="CB19" s="13">
        <v>10</v>
      </c>
      <c r="CC19" s="13">
        <v>5</v>
      </c>
      <c r="CD19" s="13">
        <v>6</v>
      </c>
      <c r="CE19" s="13">
        <v>498</v>
      </c>
      <c r="CG19" s="13">
        <f t="shared" si="3"/>
        <v>266</v>
      </c>
      <c r="CH19" s="13">
        <f t="shared" si="4"/>
        <v>87</v>
      </c>
      <c r="CI19" s="343">
        <f t="shared" si="5"/>
        <v>41</v>
      </c>
    </row>
    <row r="20" spans="1:87">
      <c r="A20" s="14" t="s">
        <v>882</v>
      </c>
      <c r="B20" s="13">
        <v>803</v>
      </c>
      <c r="C20" s="13">
        <v>2027</v>
      </c>
      <c r="D20" s="13">
        <v>2830</v>
      </c>
      <c r="E20"/>
      <c r="I20" s="14" t="s">
        <v>882</v>
      </c>
      <c r="J20" s="13">
        <v>16</v>
      </c>
      <c r="K20" s="13">
        <v>110</v>
      </c>
      <c r="L20" s="13">
        <v>338</v>
      </c>
      <c r="M20" s="13">
        <v>193</v>
      </c>
      <c r="N20" s="13">
        <v>810</v>
      </c>
      <c r="O20" s="13">
        <v>195</v>
      </c>
      <c r="P20" s="13">
        <v>213</v>
      </c>
      <c r="Q20" s="13">
        <v>234</v>
      </c>
      <c r="R20" s="13">
        <v>206</v>
      </c>
      <c r="S20" s="13">
        <v>168</v>
      </c>
      <c r="T20" s="13">
        <v>124</v>
      </c>
      <c r="U20" s="13">
        <v>102</v>
      </c>
      <c r="V20" s="13">
        <v>121</v>
      </c>
      <c r="W20" s="13">
        <v>2830</v>
      </c>
      <c r="X20" s="13">
        <f t="shared" si="0"/>
        <v>1003</v>
      </c>
      <c r="Y20" s="13">
        <f t="shared" si="1"/>
        <v>642</v>
      </c>
      <c r="Z20" s="13">
        <f t="shared" si="2"/>
        <v>721</v>
      </c>
      <c r="AC20" s="690" t="s">
        <v>879</v>
      </c>
      <c r="AD20" s="688">
        <v>15</v>
      </c>
      <c r="AE20" s="688">
        <v>113</v>
      </c>
      <c r="AF20" s="688">
        <v>46</v>
      </c>
      <c r="AG20" s="688">
        <v>45</v>
      </c>
      <c r="AH20" s="688">
        <v>37949</v>
      </c>
      <c r="AI20" s="688">
        <v>1</v>
      </c>
      <c r="AJ20" s="688">
        <v>72</v>
      </c>
      <c r="AK20" s="688">
        <v>219</v>
      </c>
      <c r="AL20" s="688">
        <v>6556</v>
      </c>
      <c r="AM20" s="688">
        <v>4</v>
      </c>
      <c r="AN20" s="688">
        <v>4</v>
      </c>
      <c r="AO20" s="688"/>
      <c r="AP20" s="688">
        <v>3</v>
      </c>
      <c r="AQ20" s="688">
        <v>171</v>
      </c>
      <c r="AR20" s="688">
        <v>3104</v>
      </c>
      <c r="AS20" s="688">
        <v>6</v>
      </c>
      <c r="AT20" s="688">
        <v>923</v>
      </c>
      <c r="AU20" s="688">
        <v>9</v>
      </c>
      <c r="AV20" s="688">
        <v>242</v>
      </c>
      <c r="AW20" s="688"/>
      <c r="AX20" s="688"/>
      <c r="AY20" s="688">
        <v>21</v>
      </c>
      <c r="AZ20" s="688"/>
      <c r="BA20" s="688"/>
      <c r="BB20" s="688">
        <v>49503</v>
      </c>
      <c r="BC20"/>
      <c r="BD20"/>
      <c r="BE20" s="14" t="s">
        <v>882</v>
      </c>
      <c r="BF20" s="13">
        <v>625</v>
      </c>
      <c r="BG20" s="13">
        <v>588</v>
      </c>
      <c r="BH20" s="13">
        <v>1213</v>
      </c>
      <c r="BJ20" s="14" t="s">
        <v>882</v>
      </c>
      <c r="BK20" s="13">
        <v>665</v>
      </c>
      <c r="BL20" s="13">
        <v>547</v>
      </c>
      <c r="BM20" s="13">
        <v>1</v>
      </c>
      <c r="BN20" s="13">
        <v>1213</v>
      </c>
      <c r="BP20" s="13"/>
      <c r="BQ20" s="14" t="s">
        <v>882</v>
      </c>
      <c r="BR20" s="13">
        <v>4</v>
      </c>
      <c r="BS20" s="13">
        <v>40</v>
      </c>
      <c r="BT20" s="13">
        <v>143</v>
      </c>
      <c r="BU20" s="13">
        <v>71</v>
      </c>
      <c r="BV20" s="13">
        <v>474</v>
      </c>
      <c r="BW20" s="13">
        <v>99</v>
      </c>
      <c r="BX20" s="13">
        <v>90</v>
      </c>
      <c r="BY20" s="13">
        <v>69</v>
      </c>
      <c r="BZ20" s="13">
        <v>64</v>
      </c>
      <c r="CA20" s="13">
        <v>53</v>
      </c>
      <c r="CB20" s="13">
        <v>37</v>
      </c>
      <c r="CC20" s="13">
        <v>32</v>
      </c>
      <c r="CD20" s="13">
        <v>37</v>
      </c>
      <c r="CE20" s="13">
        <v>1213</v>
      </c>
      <c r="CG20" s="13">
        <f t="shared" si="3"/>
        <v>545</v>
      </c>
      <c r="CH20" s="13">
        <f t="shared" si="4"/>
        <v>258</v>
      </c>
      <c r="CI20" s="343">
        <f t="shared" si="5"/>
        <v>223</v>
      </c>
    </row>
    <row r="21" spans="1:87">
      <c r="A21" s="14" t="s">
        <v>883</v>
      </c>
      <c r="B21" s="13">
        <v>7938</v>
      </c>
      <c r="C21" s="13">
        <v>9420</v>
      </c>
      <c r="D21" s="13">
        <v>17358</v>
      </c>
      <c r="E21"/>
      <c r="I21" s="14" t="s">
        <v>883</v>
      </c>
      <c r="J21" s="13">
        <v>174</v>
      </c>
      <c r="K21" s="13">
        <v>722</v>
      </c>
      <c r="L21" s="13">
        <v>2441</v>
      </c>
      <c r="M21" s="13">
        <v>1457</v>
      </c>
      <c r="N21" s="13">
        <v>5891</v>
      </c>
      <c r="O21" s="13">
        <v>1147</v>
      </c>
      <c r="P21" s="13">
        <v>1240</v>
      </c>
      <c r="Q21" s="13">
        <v>1109</v>
      </c>
      <c r="R21" s="13">
        <v>917</v>
      </c>
      <c r="S21" s="13">
        <v>715</v>
      </c>
      <c r="T21" s="13">
        <v>577</v>
      </c>
      <c r="U21" s="13">
        <v>423</v>
      </c>
      <c r="V21" s="13">
        <v>545</v>
      </c>
      <c r="W21" s="13">
        <v>17358</v>
      </c>
      <c r="X21" s="13">
        <f t="shared" si="0"/>
        <v>7348</v>
      </c>
      <c r="Y21" s="13">
        <f t="shared" si="1"/>
        <v>3496</v>
      </c>
      <c r="Z21" s="13">
        <f t="shared" si="2"/>
        <v>3177</v>
      </c>
      <c r="AC21" s="690" t="s">
        <v>880</v>
      </c>
      <c r="AD21" s="688"/>
      <c r="AE21" s="688">
        <v>1</v>
      </c>
      <c r="AF21" s="688"/>
      <c r="AG21" s="688">
        <v>17</v>
      </c>
      <c r="AH21" s="688">
        <v>21989</v>
      </c>
      <c r="AI21" s="688">
        <v>2</v>
      </c>
      <c r="AJ21" s="688">
        <v>76</v>
      </c>
      <c r="AK21" s="688">
        <v>10</v>
      </c>
      <c r="AL21" s="688">
        <v>367</v>
      </c>
      <c r="AM21" s="688"/>
      <c r="AN21" s="688"/>
      <c r="AO21" s="688"/>
      <c r="AP21" s="688"/>
      <c r="AQ21" s="688"/>
      <c r="AR21" s="688">
        <v>3157</v>
      </c>
      <c r="AS21" s="688"/>
      <c r="AT21" s="688">
        <v>923</v>
      </c>
      <c r="AU21" s="688">
        <v>7</v>
      </c>
      <c r="AV21" s="688">
        <v>14</v>
      </c>
      <c r="AW21" s="688"/>
      <c r="AX21" s="688"/>
      <c r="AY21" s="688">
        <v>5</v>
      </c>
      <c r="AZ21" s="688"/>
      <c r="BA21" s="688"/>
      <c r="BB21" s="688">
        <v>26568</v>
      </c>
      <c r="BC21"/>
      <c r="BD21"/>
      <c r="BE21" s="14" t="s">
        <v>883</v>
      </c>
      <c r="BF21" s="13">
        <v>11148</v>
      </c>
      <c r="BG21" s="13">
        <v>10657</v>
      </c>
      <c r="BH21" s="13">
        <v>21805</v>
      </c>
      <c r="BJ21" s="14" t="s">
        <v>883</v>
      </c>
      <c r="BK21" s="13">
        <v>11427</v>
      </c>
      <c r="BL21" s="13">
        <v>10349</v>
      </c>
      <c r="BM21" s="13">
        <v>29</v>
      </c>
      <c r="BN21" s="13">
        <v>21805</v>
      </c>
      <c r="BP21" s="13"/>
      <c r="BQ21" s="14" t="s">
        <v>883</v>
      </c>
      <c r="BR21" s="13">
        <v>183</v>
      </c>
      <c r="BS21" s="13">
        <v>903</v>
      </c>
      <c r="BT21" s="13">
        <v>2988</v>
      </c>
      <c r="BU21" s="13">
        <v>1343</v>
      </c>
      <c r="BV21" s="13">
        <v>9368</v>
      </c>
      <c r="BW21" s="13">
        <v>1535</v>
      </c>
      <c r="BX21" s="13">
        <v>1452</v>
      </c>
      <c r="BY21" s="13">
        <v>1180</v>
      </c>
      <c r="BZ21" s="13">
        <v>848</v>
      </c>
      <c r="CA21" s="13">
        <v>715</v>
      </c>
      <c r="CB21" s="13">
        <v>500</v>
      </c>
      <c r="CC21" s="13">
        <v>379</v>
      </c>
      <c r="CD21" s="13">
        <v>411</v>
      </c>
      <c r="CE21" s="13">
        <v>21805</v>
      </c>
      <c r="CG21" s="13">
        <f t="shared" si="3"/>
        <v>10711</v>
      </c>
      <c r="CH21" s="13">
        <f t="shared" si="4"/>
        <v>4167</v>
      </c>
      <c r="CI21" s="343">
        <f t="shared" si="5"/>
        <v>2853</v>
      </c>
    </row>
    <row r="22" spans="1:87">
      <c r="A22" s="14" t="s">
        <v>884</v>
      </c>
      <c r="B22" s="13">
        <v>831</v>
      </c>
      <c r="C22" s="13">
        <v>2118</v>
      </c>
      <c r="D22" s="13">
        <v>2949</v>
      </c>
      <c r="E22"/>
      <c r="I22" s="14" t="s">
        <v>884</v>
      </c>
      <c r="J22" s="13">
        <v>34</v>
      </c>
      <c r="K22" s="13">
        <v>142</v>
      </c>
      <c r="L22" s="13">
        <v>517</v>
      </c>
      <c r="M22" s="13">
        <v>305</v>
      </c>
      <c r="N22" s="13">
        <v>988</v>
      </c>
      <c r="O22" s="13">
        <v>206</v>
      </c>
      <c r="P22" s="13">
        <v>199</v>
      </c>
      <c r="Q22" s="13">
        <v>157</v>
      </c>
      <c r="R22" s="13">
        <v>130</v>
      </c>
      <c r="S22" s="13">
        <v>82</v>
      </c>
      <c r="T22" s="13">
        <v>70</v>
      </c>
      <c r="U22" s="13">
        <v>47</v>
      </c>
      <c r="V22" s="13">
        <v>72</v>
      </c>
      <c r="W22" s="13">
        <v>2949</v>
      </c>
      <c r="X22" s="13">
        <f t="shared" si="0"/>
        <v>1293</v>
      </c>
      <c r="Y22" s="13">
        <f t="shared" si="1"/>
        <v>562</v>
      </c>
      <c r="Z22" s="13">
        <f t="shared" si="2"/>
        <v>401</v>
      </c>
      <c r="AC22" s="690" t="s">
        <v>898</v>
      </c>
      <c r="AD22" s="688">
        <v>42</v>
      </c>
      <c r="AE22" s="688">
        <v>28</v>
      </c>
      <c r="AF22" s="688">
        <v>18</v>
      </c>
      <c r="AG22" s="688">
        <v>7</v>
      </c>
      <c r="AH22" s="688">
        <v>19019</v>
      </c>
      <c r="AI22" s="688">
        <v>2</v>
      </c>
      <c r="AJ22" s="688">
        <v>140</v>
      </c>
      <c r="AK22" s="688">
        <v>184</v>
      </c>
      <c r="AL22" s="688">
        <v>2925</v>
      </c>
      <c r="AM22" s="688"/>
      <c r="AN22" s="688"/>
      <c r="AO22" s="688"/>
      <c r="AP22" s="688">
        <v>4</v>
      </c>
      <c r="AQ22" s="688">
        <v>3</v>
      </c>
      <c r="AR22" s="688">
        <v>1930</v>
      </c>
      <c r="AS22" s="688">
        <v>3</v>
      </c>
      <c r="AT22" s="688">
        <v>50</v>
      </c>
      <c r="AU22" s="688">
        <v>41</v>
      </c>
      <c r="AV22" s="688">
        <v>67</v>
      </c>
      <c r="AW22" s="688"/>
      <c r="AX22" s="688"/>
      <c r="AY22" s="688">
        <v>6</v>
      </c>
      <c r="AZ22" s="688"/>
      <c r="BA22" s="688"/>
      <c r="BB22" s="688">
        <v>24469</v>
      </c>
      <c r="BC22"/>
      <c r="BD22"/>
      <c r="BE22" s="14" t="s">
        <v>884</v>
      </c>
      <c r="BF22" s="13">
        <v>524</v>
      </c>
      <c r="BG22" s="13">
        <v>525</v>
      </c>
      <c r="BH22" s="13">
        <v>1049</v>
      </c>
      <c r="BJ22" s="14" t="s">
        <v>884</v>
      </c>
      <c r="BK22" s="13">
        <v>495</v>
      </c>
      <c r="BL22" s="13">
        <v>553</v>
      </c>
      <c r="BM22" s="13">
        <v>1</v>
      </c>
      <c r="BN22" s="13">
        <v>1049</v>
      </c>
      <c r="BP22" s="13"/>
      <c r="BQ22" s="14" t="s">
        <v>884</v>
      </c>
      <c r="BR22" s="13">
        <v>16</v>
      </c>
      <c r="BS22" s="13">
        <v>42</v>
      </c>
      <c r="BT22" s="13">
        <v>193</v>
      </c>
      <c r="BU22" s="13">
        <v>91</v>
      </c>
      <c r="BV22" s="13">
        <v>425</v>
      </c>
      <c r="BW22" s="13">
        <v>87</v>
      </c>
      <c r="BX22" s="13">
        <v>69</v>
      </c>
      <c r="BY22" s="13">
        <v>41</v>
      </c>
      <c r="BZ22" s="13">
        <v>30</v>
      </c>
      <c r="CA22" s="13">
        <v>18</v>
      </c>
      <c r="CB22" s="13">
        <v>14</v>
      </c>
      <c r="CC22" s="13">
        <v>8</v>
      </c>
      <c r="CD22" s="13">
        <v>15</v>
      </c>
      <c r="CE22" s="13">
        <v>1049</v>
      </c>
      <c r="CG22" s="13">
        <f t="shared" si="3"/>
        <v>516</v>
      </c>
      <c r="CH22" s="13">
        <f t="shared" si="4"/>
        <v>197</v>
      </c>
      <c r="CI22" s="343">
        <f t="shared" si="5"/>
        <v>85</v>
      </c>
    </row>
    <row r="23" spans="1:87">
      <c r="A23" s="14" t="s">
        <v>885</v>
      </c>
      <c r="B23" s="13">
        <v>87436</v>
      </c>
      <c r="C23" s="13">
        <v>3195</v>
      </c>
      <c r="D23" s="13">
        <v>90631</v>
      </c>
      <c r="E23"/>
      <c r="I23" s="14" t="s">
        <v>885</v>
      </c>
      <c r="J23" s="13">
        <v>825</v>
      </c>
      <c r="K23" s="13">
        <v>4251</v>
      </c>
      <c r="L23" s="13">
        <v>13377</v>
      </c>
      <c r="M23" s="13">
        <v>7227</v>
      </c>
      <c r="N23" s="13">
        <v>32608</v>
      </c>
      <c r="O23" s="13">
        <v>5209</v>
      </c>
      <c r="P23" s="13">
        <v>6195</v>
      </c>
      <c r="Q23" s="13">
        <v>6094</v>
      </c>
      <c r="R23" s="13">
        <v>4801</v>
      </c>
      <c r="S23" s="13">
        <v>3299</v>
      </c>
      <c r="T23" s="13">
        <v>2460</v>
      </c>
      <c r="U23" s="13">
        <v>1851</v>
      </c>
      <c r="V23" s="13">
        <v>2434</v>
      </c>
      <c r="W23" s="13">
        <v>90631</v>
      </c>
      <c r="X23" s="13">
        <f t="shared" si="0"/>
        <v>39835</v>
      </c>
      <c r="Y23" s="13">
        <f t="shared" si="1"/>
        <v>17498</v>
      </c>
      <c r="Z23" s="13">
        <f t="shared" si="2"/>
        <v>14845</v>
      </c>
      <c r="AC23" s="690" t="s">
        <v>902</v>
      </c>
      <c r="AD23" s="688">
        <v>4</v>
      </c>
      <c r="AE23" s="688">
        <v>11</v>
      </c>
      <c r="AF23" s="688">
        <v>35</v>
      </c>
      <c r="AG23" s="688">
        <v>11</v>
      </c>
      <c r="AH23" s="688">
        <v>25290</v>
      </c>
      <c r="AI23" s="688">
        <v>21</v>
      </c>
      <c r="AJ23" s="688">
        <v>262</v>
      </c>
      <c r="AK23" s="688">
        <v>78</v>
      </c>
      <c r="AL23" s="688">
        <v>5354</v>
      </c>
      <c r="AM23" s="688">
        <v>2</v>
      </c>
      <c r="AN23" s="688">
        <v>1</v>
      </c>
      <c r="AO23" s="688"/>
      <c r="AP23" s="688">
        <v>4</v>
      </c>
      <c r="AQ23" s="688">
        <v>7</v>
      </c>
      <c r="AR23" s="688">
        <v>1400</v>
      </c>
      <c r="AS23" s="688">
        <v>2</v>
      </c>
      <c r="AT23" s="688">
        <v>2357</v>
      </c>
      <c r="AU23" s="688">
        <v>5</v>
      </c>
      <c r="AV23" s="688">
        <v>184</v>
      </c>
      <c r="AW23" s="688"/>
      <c r="AX23" s="688"/>
      <c r="AY23" s="688">
        <v>11</v>
      </c>
      <c r="AZ23" s="688"/>
      <c r="BA23" s="688"/>
      <c r="BB23" s="688">
        <v>35039</v>
      </c>
      <c r="BC23"/>
      <c r="BD23"/>
      <c r="BE23" s="14" t="s">
        <v>885</v>
      </c>
      <c r="BF23" s="13">
        <v>145785</v>
      </c>
      <c r="BG23" s="13">
        <v>162107</v>
      </c>
      <c r="BH23" s="13">
        <v>307892</v>
      </c>
      <c r="BJ23" s="14" t="s">
        <v>885</v>
      </c>
      <c r="BK23" s="13">
        <v>165641</v>
      </c>
      <c r="BL23" s="13">
        <v>141366</v>
      </c>
      <c r="BM23" s="13">
        <v>885</v>
      </c>
      <c r="BN23" s="13">
        <v>307892</v>
      </c>
      <c r="BP23" s="13"/>
      <c r="BQ23" s="14" t="s">
        <v>885</v>
      </c>
      <c r="BR23" s="13">
        <v>2951</v>
      </c>
      <c r="BS23" s="13">
        <v>13711</v>
      </c>
      <c r="BT23" s="13">
        <v>39419</v>
      </c>
      <c r="BU23" s="13">
        <v>17996</v>
      </c>
      <c r="BV23" s="13">
        <v>135796</v>
      </c>
      <c r="BW23" s="13">
        <v>19441</v>
      </c>
      <c r="BX23" s="13">
        <v>20291</v>
      </c>
      <c r="BY23" s="13">
        <v>17449</v>
      </c>
      <c r="BZ23" s="13">
        <v>13890</v>
      </c>
      <c r="CA23" s="13">
        <v>10326</v>
      </c>
      <c r="CB23" s="13">
        <v>6777</v>
      </c>
      <c r="CC23" s="13">
        <v>4420</v>
      </c>
      <c r="CD23" s="13">
        <v>5425</v>
      </c>
      <c r="CE23" s="13">
        <v>307892</v>
      </c>
      <c r="CG23" s="13">
        <f t="shared" si="3"/>
        <v>153792</v>
      </c>
      <c r="CH23" s="13">
        <f t="shared" si="4"/>
        <v>57181</v>
      </c>
      <c r="CI23" s="343">
        <f t="shared" si="5"/>
        <v>40838</v>
      </c>
    </row>
    <row r="24" spans="1:87">
      <c r="A24" s="14" t="s">
        <v>886</v>
      </c>
      <c r="B24" s="13">
        <v>2604</v>
      </c>
      <c r="C24" s="13">
        <v>3902</v>
      </c>
      <c r="D24" s="13">
        <v>6506</v>
      </c>
      <c r="E24"/>
      <c r="I24" s="14" t="s">
        <v>886</v>
      </c>
      <c r="J24" s="13">
        <v>65</v>
      </c>
      <c r="K24" s="13">
        <v>318</v>
      </c>
      <c r="L24" s="13">
        <v>1096</v>
      </c>
      <c r="M24" s="13">
        <v>610</v>
      </c>
      <c r="N24" s="13">
        <v>2212</v>
      </c>
      <c r="O24" s="13">
        <v>395</v>
      </c>
      <c r="P24" s="13">
        <v>386</v>
      </c>
      <c r="Q24" s="13">
        <v>385</v>
      </c>
      <c r="R24" s="13">
        <v>325</v>
      </c>
      <c r="S24" s="13">
        <v>255</v>
      </c>
      <c r="T24" s="13">
        <v>181</v>
      </c>
      <c r="U24" s="13">
        <v>130</v>
      </c>
      <c r="V24" s="13">
        <v>148</v>
      </c>
      <c r="W24" s="13">
        <v>6506</v>
      </c>
      <c r="X24" s="13">
        <f t="shared" si="0"/>
        <v>2822</v>
      </c>
      <c r="Y24" s="13">
        <f t="shared" si="1"/>
        <v>1166</v>
      </c>
      <c r="Z24" s="13">
        <f t="shared" si="2"/>
        <v>1039</v>
      </c>
      <c r="AC24" s="690" t="s">
        <v>937</v>
      </c>
      <c r="AD24" s="688">
        <v>2</v>
      </c>
      <c r="AE24" s="688">
        <v>1</v>
      </c>
      <c r="AF24" s="688"/>
      <c r="AG24" s="688">
        <v>1</v>
      </c>
      <c r="AH24" s="688">
        <v>1437</v>
      </c>
      <c r="AI24" s="688"/>
      <c r="AJ24" s="688"/>
      <c r="AK24" s="688">
        <v>6</v>
      </c>
      <c r="AL24" s="688">
        <v>118</v>
      </c>
      <c r="AM24" s="688"/>
      <c r="AN24" s="688"/>
      <c r="AO24" s="688"/>
      <c r="AP24" s="688"/>
      <c r="AQ24" s="688"/>
      <c r="AR24" s="688">
        <v>723</v>
      </c>
      <c r="AS24" s="688"/>
      <c r="AT24" s="688">
        <v>2097</v>
      </c>
      <c r="AU24" s="688"/>
      <c r="AV24" s="688"/>
      <c r="AW24" s="688"/>
      <c r="AX24" s="688"/>
      <c r="AY24" s="688"/>
      <c r="AZ24" s="688"/>
      <c r="BA24" s="688"/>
      <c r="BB24" s="688">
        <v>4385</v>
      </c>
      <c r="BC24"/>
      <c r="BD24"/>
      <c r="BE24" s="14" t="s">
        <v>886</v>
      </c>
      <c r="BF24" s="13">
        <v>405</v>
      </c>
      <c r="BG24" s="13">
        <v>410</v>
      </c>
      <c r="BH24" s="13">
        <v>815</v>
      </c>
      <c r="BJ24" s="14" t="s">
        <v>886</v>
      </c>
      <c r="BK24" s="13">
        <v>425</v>
      </c>
      <c r="BL24" s="13">
        <v>388</v>
      </c>
      <c r="BM24" s="13">
        <v>2</v>
      </c>
      <c r="BN24" s="13">
        <v>815</v>
      </c>
      <c r="BP24" s="13"/>
      <c r="BQ24" s="14" t="s">
        <v>886</v>
      </c>
      <c r="BR24" s="13">
        <v>5</v>
      </c>
      <c r="BS24" s="13">
        <v>35</v>
      </c>
      <c r="BT24" s="13">
        <v>124</v>
      </c>
      <c r="BU24" s="13">
        <v>44</v>
      </c>
      <c r="BV24" s="13">
        <v>337</v>
      </c>
      <c r="BW24" s="13">
        <v>69</v>
      </c>
      <c r="BX24" s="13">
        <v>52</v>
      </c>
      <c r="BY24" s="13">
        <v>45</v>
      </c>
      <c r="BZ24" s="13">
        <v>45</v>
      </c>
      <c r="CA24" s="13">
        <v>21</v>
      </c>
      <c r="CB24" s="13">
        <v>20</v>
      </c>
      <c r="CC24" s="13">
        <v>5</v>
      </c>
      <c r="CD24" s="13">
        <v>13</v>
      </c>
      <c r="CE24" s="13">
        <v>815</v>
      </c>
      <c r="CG24" s="13">
        <f t="shared" si="3"/>
        <v>381</v>
      </c>
      <c r="CH24" s="13">
        <f t="shared" si="4"/>
        <v>166</v>
      </c>
      <c r="CI24" s="343">
        <f t="shared" si="5"/>
        <v>104</v>
      </c>
    </row>
    <row r="25" spans="1:87">
      <c r="A25" s="14" t="s">
        <v>887</v>
      </c>
      <c r="B25" s="13">
        <v>3997</v>
      </c>
      <c r="C25" s="13">
        <v>9963</v>
      </c>
      <c r="D25" s="13">
        <v>13960</v>
      </c>
      <c r="E25"/>
      <c r="I25" s="14" t="s">
        <v>887</v>
      </c>
      <c r="J25" s="13">
        <v>163</v>
      </c>
      <c r="K25" s="13">
        <v>857</v>
      </c>
      <c r="L25" s="13">
        <v>2550</v>
      </c>
      <c r="M25" s="13">
        <v>1287</v>
      </c>
      <c r="N25" s="13">
        <v>5046</v>
      </c>
      <c r="O25" s="13">
        <v>844</v>
      </c>
      <c r="P25" s="13">
        <v>785</v>
      </c>
      <c r="Q25" s="13">
        <v>694</v>
      </c>
      <c r="R25" s="13">
        <v>565</v>
      </c>
      <c r="S25" s="13">
        <v>419</v>
      </c>
      <c r="T25" s="13">
        <v>302</v>
      </c>
      <c r="U25" s="13">
        <v>211</v>
      </c>
      <c r="V25" s="13">
        <v>237</v>
      </c>
      <c r="W25" s="13">
        <v>13960</v>
      </c>
      <c r="X25" s="13">
        <f t="shared" si="0"/>
        <v>6333</v>
      </c>
      <c r="Y25" s="13">
        <f t="shared" si="1"/>
        <v>2323</v>
      </c>
      <c r="Z25" s="13">
        <f t="shared" si="2"/>
        <v>1734</v>
      </c>
      <c r="AC25" s="690" t="s">
        <v>938</v>
      </c>
      <c r="AD25" s="688">
        <v>10</v>
      </c>
      <c r="AE25" s="688"/>
      <c r="AF25" s="688">
        <v>19</v>
      </c>
      <c r="AG25" s="688">
        <v>8</v>
      </c>
      <c r="AH25" s="688">
        <v>12826</v>
      </c>
      <c r="AI25" s="688"/>
      <c r="AJ25" s="688">
        <v>40</v>
      </c>
      <c r="AK25" s="688">
        <v>50</v>
      </c>
      <c r="AL25" s="688">
        <v>1300</v>
      </c>
      <c r="AM25" s="688"/>
      <c r="AN25" s="688"/>
      <c r="AO25" s="688"/>
      <c r="AP25" s="688">
        <v>2</v>
      </c>
      <c r="AQ25" s="688">
        <v>1</v>
      </c>
      <c r="AR25" s="688">
        <v>1931</v>
      </c>
      <c r="AS25" s="688"/>
      <c r="AT25" s="688">
        <v>2203</v>
      </c>
      <c r="AU25" s="688">
        <v>1</v>
      </c>
      <c r="AV25" s="688">
        <v>185</v>
      </c>
      <c r="AW25" s="688"/>
      <c r="AX25" s="688"/>
      <c r="AY25" s="688">
        <v>2</v>
      </c>
      <c r="AZ25" s="688"/>
      <c r="BA25" s="688"/>
      <c r="BB25" s="688">
        <v>18578</v>
      </c>
      <c r="BC25"/>
      <c r="BD25"/>
      <c r="BE25" s="14" t="s">
        <v>887</v>
      </c>
      <c r="BF25" s="13">
        <v>592</v>
      </c>
      <c r="BG25" s="13">
        <v>596</v>
      </c>
      <c r="BH25" s="13">
        <v>1188</v>
      </c>
      <c r="BJ25" s="14" t="s">
        <v>887</v>
      </c>
      <c r="BK25" s="13">
        <v>630</v>
      </c>
      <c r="BL25" s="13">
        <v>557</v>
      </c>
      <c r="BM25" s="13">
        <v>1</v>
      </c>
      <c r="BN25" s="13">
        <v>1188</v>
      </c>
      <c r="BP25" s="13"/>
      <c r="BQ25" s="14" t="s">
        <v>887</v>
      </c>
      <c r="BR25" s="13">
        <v>5</v>
      </c>
      <c r="BS25" s="13">
        <v>48</v>
      </c>
      <c r="BT25" s="13">
        <v>169</v>
      </c>
      <c r="BU25" s="13">
        <v>90</v>
      </c>
      <c r="BV25" s="13">
        <v>519</v>
      </c>
      <c r="BW25" s="13">
        <v>94</v>
      </c>
      <c r="BX25" s="13">
        <v>72</v>
      </c>
      <c r="BY25" s="13">
        <v>66</v>
      </c>
      <c r="BZ25" s="13">
        <v>43</v>
      </c>
      <c r="CA25" s="13">
        <v>30</v>
      </c>
      <c r="CB25" s="13">
        <v>17</v>
      </c>
      <c r="CC25" s="13">
        <v>16</v>
      </c>
      <c r="CD25" s="13">
        <v>19</v>
      </c>
      <c r="CE25" s="13">
        <v>1188</v>
      </c>
      <c r="CG25" s="13">
        <f t="shared" si="3"/>
        <v>609</v>
      </c>
      <c r="CH25" s="13">
        <f t="shared" si="4"/>
        <v>232</v>
      </c>
      <c r="CI25" s="343">
        <f t="shared" si="5"/>
        <v>125</v>
      </c>
    </row>
    <row r="26" spans="1:87">
      <c r="A26" s="14" t="s">
        <v>888</v>
      </c>
      <c r="B26" s="13">
        <v>10641</v>
      </c>
      <c r="C26" s="13">
        <v>8247</v>
      </c>
      <c r="D26" s="13">
        <v>18888</v>
      </c>
      <c r="E26"/>
      <c r="I26" s="14" t="s">
        <v>888</v>
      </c>
      <c r="J26" s="13">
        <v>232</v>
      </c>
      <c r="K26" s="13">
        <v>952</v>
      </c>
      <c r="L26" s="13">
        <v>3093</v>
      </c>
      <c r="M26" s="13">
        <v>1673</v>
      </c>
      <c r="N26" s="13">
        <v>6317</v>
      </c>
      <c r="O26" s="13">
        <v>1134</v>
      </c>
      <c r="P26" s="13">
        <v>1258</v>
      </c>
      <c r="Q26" s="13">
        <v>1121</v>
      </c>
      <c r="R26" s="13">
        <v>1025</v>
      </c>
      <c r="S26" s="13">
        <v>740</v>
      </c>
      <c r="T26" s="13">
        <v>527</v>
      </c>
      <c r="U26" s="13">
        <v>384</v>
      </c>
      <c r="V26" s="13">
        <v>432</v>
      </c>
      <c r="W26" s="13">
        <v>18888</v>
      </c>
      <c r="X26" s="13">
        <f t="shared" si="0"/>
        <v>7990</v>
      </c>
      <c r="Y26" s="13">
        <f t="shared" si="1"/>
        <v>3513</v>
      </c>
      <c r="Z26" s="13">
        <f t="shared" si="2"/>
        <v>3108</v>
      </c>
      <c r="AC26" s="690" t="s">
        <v>940</v>
      </c>
      <c r="AD26" s="688">
        <v>25</v>
      </c>
      <c r="AE26" s="688">
        <v>7</v>
      </c>
      <c r="AF26" s="688"/>
      <c r="AG26" s="688">
        <v>5</v>
      </c>
      <c r="AH26" s="688">
        <v>40937</v>
      </c>
      <c r="AI26" s="688">
        <v>2</v>
      </c>
      <c r="AJ26" s="688">
        <v>17</v>
      </c>
      <c r="AK26" s="688">
        <v>27</v>
      </c>
      <c r="AL26" s="688">
        <v>1451</v>
      </c>
      <c r="AM26" s="688"/>
      <c r="AN26" s="688"/>
      <c r="AO26" s="688"/>
      <c r="AP26" s="688"/>
      <c r="AQ26" s="688">
        <v>1</v>
      </c>
      <c r="AR26" s="688">
        <v>529</v>
      </c>
      <c r="AS26" s="688"/>
      <c r="AT26" s="688">
        <v>2450</v>
      </c>
      <c r="AU26" s="688">
        <v>6</v>
      </c>
      <c r="AV26" s="688">
        <v>890</v>
      </c>
      <c r="AW26" s="688"/>
      <c r="AX26" s="688"/>
      <c r="AY26" s="688">
        <v>5</v>
      </c>
      <c r="AZ26" s="688"/>
      <c r="BA26" s="688"/>
      <c r="BB26" s="688">
        <v>46352</v>
      </c>
      <c r="BC26"/>
      <c r="BD26"/>
      <c r="BE26" s="14" t="s">
        <v>888</v>
      </c>
      <c r="BF26" s="13">
        <v>3732</v>
      </c>
      <c r="BG26" s="13">
        <v>3622</v>
      </c>
      <c r="BH26" s="13">
        <v>7354</v>
      </c>
      <c r="BJ26" s="14" t="s">
        <v>888</v>
      </c>
      <c r="BK26" s="13">
        <v>3815</v>
      </c>
      <c r="BL26" s="13">
        <v>3533</v>
      </c>
      <c r="BM26" s="13">
        <v>6</v>
      </c>
      <c r="BN26" s="13">
        <v>7354</v>
      </c>
      <c r="BP26" s="13"/>
      <c r="BQ26" s="14" t="s">
        <v>888</v>
      </c>
      <c r="BR26" s="13">
        <v>46</v>
      </c>
      <c r="BS26" s="13">
        <v>317</v>
      </c>
      <c r="BT26" s="13">
        <v>983</v>
      </c>
      <c r="BU26" s="13">
        <v>479</v>
      </c>
      <c r="BV26" s="13">
        <v>2968</v>
      </c>
      <c r="BW26" s="13">
        <v>512</v>
      </c>
      <c r="BX26" s="13">
        <v>563</v>
      </c>
      <c r="BY26" s="13">
        <v>457</v>
      </c>
      <c r="BZ26" s="13">
        <v>333</v>
      </c>
      <c r="CA26" s="13">
        <v>256</v>
      </c>
      <c r="CB26" s="13">
        <v>186</v>
      </c>
      <c r="CC26" s="13">
        <v>119</v>
      </c>
      <c r="CD26" s="13">
        <v>135</v>
      </c>
      <c r="CE26" s="13">
        <v>7354</v>
      </c>
      <c r="CG26" s="13">
        <f t="shared" si="3"/>
        <v>3447</v>
      </c>
      <c r="CH26" s="13">
        <f t="shared" si="4"/>
        <v>1532</v>
      </c>
      <c r="CI26" s="343">
        <f t="shared" si="5"/>
        <v>1029</v>
      </c>
    </row>
    <row r="27" spans="1:87">
      <c r="A27" s="14" t="s">
        <v>889</v>
      </c>
      <c r="B27" s="13">
        <v>1901</v>
      </c>
      <c r="C27" s="13">
        <v>4078</v>
      </c>
      <c r="D27" s="13">
        <v>5979</v>
      </c>
      <c r="E27"/>
      <c r="I27" s="14" t="s">
        <v>889</v>
      </c>
      <c r="J27" s="13">
        <v>79</v>
      </c>
      <c r="K27" s="13">
        <v>398</v>
      </c>
      <c r="L27" s="13">
        <v>1324</v>
      </c>
      <c r="M27" s="13">
        <v>581</v>
      </c>
      <c r="N27" s="13">
        <v>2122</v>
      </c>
      <c r="O27" s="13">
        <v>275</v>
      </c>
      <c r="P27" s="13">
        <v>282</v>
      </c>
      <c r="Q27" s="13">
        <v>271</v>
      </c>
      <c r="R27" s="13">
        <v>214</v>
      </c>
      <c r="S27" s="13">
        <v>157</v>
      </c>
      <c r="T27" s="13">
        <v>96</v>
      </c>
      <c r="U27" s="13">
        <v>74</v>
      </c>
      <c r="V27" s="13">
        <v>106</v>
      </c>
      <c r="W27" s="13">
        <v>5979</v>
      </c>
      <c r="X27" s="13">
        <f t="shared" si="0"/>
        <v>2703</v>
      </c>
      <c r="Y27" s="13">
        <f t="shared" si="1"/>
        <v>828</v>
      </c>
      <c r="Z27" s="13">
        <f t="shared" si="2"/>
        <v>647</v>
      </c>
      <c r="AC27" s="690" t="s">
        <v>960</v>
      </c>
      <c r="AD27" s="688">
        <v>4</v>
      </c>
      <c r="AE27" s="688">
        <v>4</v>
      </c>
      <c r="AF27" s="688">
        <v>4</v>
      </c>
      <c r="AG27" s="688">
        <v>6</v>
      </c>
      <c r="AH27" s="688">
        <v>17214</v>
      </c>
      <c r="AI27" s="688">
        <v>2</v>
      </c>
      <c r="AJ27" s="688">
        <v>101</v>
      </c>
      <c r="AK27" s="688">
        <v>4</v>
      </c>
      <c r="AL27" s="688">
        <v>135</v>
      </c>
      <c r="AM27" s="688"/>
      <c r="AN27" s="688"/>
      <c r="AO27" s="688"/>
      <c r="AP27" s="688"/>
      <c r="AQ27" s="688"/>
      <c r="AR27" s="688">
        <v>2468</v>
      </c>
      <c r="AS27" s="688"/>
      <c r="AT27" s="688">
        <v>334</v>
      </c>
      <c r="AU27" s="688">
        <v>3</v>
      </c>
      <c r="AV27" s="688">
        <v>15</v>
      </c>
      <c r="AW27" s="688"/>
      <c r="AX27" s="688"/>
      <c r="AY27" s="688">
        <v>1</v>
      </c>
      <c r="AZ27" s="688"/>
      <c r="BA27" s="688"/>
      <c r="BB27" s="688">
        <v>20295</v>
      </c>
      <c r="BC27"/>
      <c r="BD27"/>
      <c r="BE27" s="14" t="s">
        <v>889</v>
      </c>
      <c r="BF27" s="13">
        <v>442</v>
      </c>
      <c r="BG27" s="13">
        <v>372</v>
      </c>
      <c r="BH27" s="13">
        <v>814</v>
      </c>
      <c r="BJ27" s="14" t="s">
        <v>889</v>
      </c>
      <c r="BK27" s="13">
        <v>507</v>
      </c>
      <c r="BL27" s="13">
        <v>306</v>
      </c>
      <c r="BM27" s="13">
        <v>1</v>
      </c>
      <c r="BN27" s="13">
        <v>814</v>
      </c>
      <c r="BP27" s="13"/>
      <c r="BQ27" s="14" t="s">
        <v>889</v>
      </c>
      <c r="BR27" s="13">
        <v>5</v>
      </c>
      <c r="BS27" s="13">
        <v>40</v>
      </c>
      <c r="BT27" s="13">
        <v>133</v>
      </c>
      <c r="BU27" s="13">
        <v>52</v>
      </c>
      <c r="BV27" s="13">
        <v>464</v>
      </c>
      <c r="BW27" s="13">
        <v>32</v>
      </c>
      <c r="BX27" s="13">
        <v>31</v>
      </c>
      <c r="BY27" s="13">
        <v>28</v>
      </c>
      <c r="BZ27" s="13">
        <v>11</v>
      </c>
      <c r="CA27" s="13">
        <v>8</v>
      </c>
      <c r="CB27" s="13">
        <v>4</v>
      </c>
      <c r="CC27" s="13">
        <v>4</v>
      </c>
      <c r="CD27" s="13">
        <v>2</v>
      </c>
      <c r="CE27" s="13">
        <v>814</v>
      </c>
      <c r="CG27" s="13">
        <f t="shared" si="3"/>
        <v>516</v>
      </c>
      <c r="CH27" s="13">
        <f t="shared" si="4"/>
        <v>91</v>
      </c>
      <c r="CI27" s="343">
        <f t="shared" si="5"/>
        <v>29</v>
      </c>
    </row>
    <row r="28" spans="1:87">
      <c r="A28" s="14" t="s">
        <v>890</v>
      </c>
      <c r="B28" s="13">
        <v>1719</v>
      </c>
      <c r="C28" s="13">
        <v>3803</v>
      </c>
      <c r="D28" s="13">
        <v>5522</v>
      </c>
      <c r="E28"/>
      <c r="I28" s="14" t="s">
        <v>890</v>
      </c>
      <c r="J28" s="13">
        <v>63</v>
      </c>
      <c r="K28" s="13">
        <v>332</v>
      </c>
      <c r="L28" s="13">
        <v>1068</v>
      </c>
      <c r="M28" s="13">
        <v>501</v>
      </c>
      <c r="N28" s="13">
        <v>1856</v>
      </c>
      <c r="O28" s="13">
        <v>288</v>
      </c>
      <c r="P28" s="13">
        <v>295</v>
      </c>
      <c r="Q28" s="13">
        <v>244</v>
      </c>
      <c r="R28" s="13">
        <v>224</v>
      </c>
      <c r="S28" s="13">
        <v>169</v>
      </c>
      <c r="T28" s="13">
        <v>137</v>
      </c>
      <c r="U28" s="13">
        <v>142</v>
      </c>
      <c r="V28" s="13">
        <v>203</v>
      </c>
      <c r="W28" s="13">
        <v>5522</v>
      </c>
      <c r="X28" s="13">
        <f t="shared" si="0"/>
        <v>2357</v>
      </c>
      <c r="Y28" s="13">
        <f t="shared" si="1"/>
        <v>827</v>
      </c>
      <c r="Z28" s="13">
        <f t="shared" si="2"/>
        <v>875</v>
      </c>
      <c r="AC28" s="690" t="s">
        <v>963</v>
      </c>
      <c r="AD28" s="688">
        <v>1</v>
      </c>
      <c r="AE28" s="688">
        <v>4</v>
      </c>
      <c r="AF28" s="688">
        <v>1</v>
      </c>
      <c r="AG28" s="688">
        <v>12</v>
      </c>
      <c r="AH28" s="688">
        <v>12956</v>
      </c>
      <c r="AI28" s="688">
        <v>10</v>
      </c>
      <c r="AJ28" s="688">
        <v>32</v>
      </c>
      <c r="AK28" s="688">
        <v>63</v>
      </c>
      <c r="AL28" s="688">
        <v>15037</v>
      </c>
      <c r="AM28" s="688">
        <v>1</v>
      </c>
      <c r="AN28" s="688">
        <v>1</v>
      </c>
      <c r="AO28" s="688"/>
      <c r="AP28" s="688"/>
      <c r="AQ28" s="688"/>
      <c r="AR28" s="688">
        <v>2118</v>
      </c>
      <c r="AS28" s="688">
        <v>1</v>
      </c>
      <c r="AT28" s="688">
        <v>5</v>
      </c>
      <c r="AU28" s="688">
        <v>16</v>
      </c>
      <c r="AV28" s="688">
        <v>90</v>
      </c>
      <c r="AW28" s="688"/>
      <c r="AX28" s="688"/>
      <c r="AY28" s="688"/>
      <c r="AZ28" s="688"/>
      <c r="BA28" s="688"/>
      <c r="BB28" s="688">
        <v>30348</v>
      </c>
      <c r="BC28"/>
      <c r="BD28"/>
      <c r="BE28" s="14" t="s">
        <v>890</v>
      </c>
      <c r="BF28" s="13">
        <v>1088</v>
      </c>
      <c r="BG28" s="13">
        <v>826</v>
      </c>
      <c r="BH28" s="13">
        <v>1914</v>
      </c>
      <c r="BJ28" s="14" t="s">
        <v>890</v>
      </c>
      <c r="BK28" s="13">
        <v>1085</v>
      </c>
      <c r="BL28" s="13">
        <v>829</v>
      </c>
      <c r="BM28" s="13"/>
      <c r="BN28" s="13">
        <v>1914</v>
      </c>
      <c r="BP28" s="13"/>
      <c r="BQ28" s="14" t="s">
        <v>890</v>
      </c>
      <c r="BR28" s="13">
        <v>25</v>
      </c>
      <c r="BS28" s="13">
        <v>98</v>
      </c>
      <c r="BT28" s="13">
        <v>283</v>
      </c>
      <c r="BU28" s="13">
        <v>136</v>
      </c>
      <c r="BV28" s="13">
        <v>1033</v>
      </c>
      <c r="BW28" s="13">
        <v>103</v>
      </c>
      <c r="BX28" s="13">
        <v>94</v>
      </c>
      <c r="BY28" s="13">
        <v>52</v>
      </c>
      <c r="BZ28" s="13">
        <v>36</v>
      </c>
      <c r="CA28" s="13">
        <v>17</v>
      </c>
      <c r="CB28" s="13">
        <v>8</v>
      </c>
      <c r="CC28" s="13">
        <v>15</v>
      </c>
      <c r="CD28" s="13">
        <v>14</v>
      </c>
      <c r="CE28" s="13">
        <v>1914</v>
      </c>
      <c r="CG28" s="13">
        <f t="shared" si="3"/>
        <v>1169</v>
      </c>
      <c r="CH28" s="13">
        <f t="shared" si="4"/>
        <v>249</v>
      </c>
      <c r="CI28" s="343">
        <f t="shared" si="5"/>
        <v>90</v>
      </c>
    </row>
    <row r="29" spans="1:87">
      <c r="A29" s="14" t="s">
        <v>891</v>
      </c>
      <c r="B29" s="13">
        <v>15592</v>
      </c>
      <c r="C29" s="13">
        <v>8412</v>
      </c>
      <c r="D29" s="13">
        <v>24004</v>
      </c>
      <c r="E29"/>
      <c r="I29" s="14" t="s">
        <v>891</v>
      </c>
      <c r="J29" s="13">
        <v>294</v>
      </c>
      <c r="K29" s="13">
        <v>1745</v>
      </c>
      <c r="L29" s="13">
        <v>6090</v>
      </c>
      <c r="M29" s="13">
        <v>2389</v>
      </c>
      <c r="N29" s="13">
        <v>7889</v>
      </c>
      <c r="O29" s="13">
        <v>1159</v>
      </c>
      <c r="P29" s="13">
        <v>1058</v>
      </c>
      <c r="Q29" s="13">
        <v>908</v>
      </c>
      <c r="R29" s="13">
        <v>706</v>
      </c>
      <c r="S29" s="13">
        <v>577</v>
      </c>
      <c r="T29" s="13">
        <v>395</v>
      </c>
      <c r="U29" s="13">
        <v>353</v>
      </c>
      <c r="V29" s="13">
        <v>441</v>
      </c>
      <c r="W29" s="13">
        <v>24004</v>
      </c>
      <c r="X29" s="13">
        <f t="shared" si="0"/>
        <v>10278</v>
      </c>
      <c r="Y29" s="13">
        <f t="shared" si="1"/>
        <v>3125</v>
      </c>
      <c r="Z29" s="13">
        <f t="shared" si="2"/>
        <v>2472</v>
      </c>
      <c r="AC29" s="690" t="s">
        <v>979</v>
      </c>
      <c r="AD29" s="688">
        <v>10</v>
      </c>
      <c r="AE29" s="688">
        <v>12</v>
      </c>
      <c r="AF29" s="688">
        <v>6</v>
      </c>
      <c r="AG29" s="688">
        <v>9</v>
      </c>
      <c r="AH29" s="688">
        <v>37685</v>
      </c>
      <c r="AI29" s="688">
        <v>53</v>
      </c>
      <c r="AJ29" s="688">
        <v>124</v>
      </c>
      <c r="AK29" s="688">
        <v>139</v>
      </c>
      <c r="AL29" s="688">
        <v>52511</v>
      </c>
      <c r="AM29" s="688"/>
      <c r="AN29" s="688"/>
      <c r="AO29" s="688"/>
      <c r="AP29" s="688">
        <v>10</v>
      </c>
      <c r="AQ29" s="688">
        <v>10</v>
      </c>
      <c r="AR29" s="688">
        <v>225</v>
      </c>
      <c r="AS29" s="688">
        <v>2</v>
      </c>
      <c r="AT29" s="688">
        <v>1621</v>
      </c>
      <c r="AU29" s="688">
        <v>28</v>
      </c>
      <c r="AV29" s="688">
        <v>125</v>
      </c>
      <c r="AW29" s="688"/>
      <c r="AX29" s="688"/>
      <c r="AY29" s="688">
        <v>26</v>
      </c>
      <c r="AZ29" s="688"/>
      <c r="BA29" s="688"/>
      <c r="BB29" s="688">
        <v>92596</v>
      </c>
      <c r="BC29"/>
      <c r="BD29"/>
      <c r="BE29" s="14" t="s">
        <v>891</v>
      </c>
      <c r="BF29" s="13">
        <v>593</v>
      </c>
      <c r="BG29" s="13">
        <v>510</v>
      </c>
      <c r="BH29" s="13">
        <v>1103</v>
      </c>
      <c r="BJ29" s="14" t="s">
        <v>891</v>
      </c>
      <c r="BK29" s="13">
        <v>770</v>
      </c>
      <c r="BL29" s="13">
        <v>333</v>
      </c>
      <c r="BM29" s="13"/>
      <c r="BN29" s="13">
        <v>1103</v>
      </c>
      <c r="BP29" s="13"/>
      <c r="BQ29" s="14" t="s">
        <v>891</v>
      </c>
      <c r="BR29" s="13">
        <v>9</v>
      </c>
      <c r="BS29" s="13">
        <v>57</v>
      </c>
      <c r="BT29" s="13">
        <v>134</v>
      </c>
      <c r="BU29" s="13">
        <v>54</v>
      </c>
      <c r="BV29" s="13">
        <v>634</v>
      </c>
      <c r="BW29" s="13">
        <v>66</v>
      </c>
      <c r="BX29" s="13">
        <v>54</v>
      </c>
      <c r="BY29" s="13">
        <v>37</v>
      </c>
      <c r="BZ29" s="13">
        <v>17</v>
      </c>
      <c r="CA29" s="13">
        <v>18</v>
      </c>
      <c r="CB29" s="13">
        <v>8</v>
      </c>
      <c r="CC29" s="13">
        <v>8</v>
      </c>
      <c r="CD29" s="13">
        <v>7</v>
      </c>
      <c r="CE29" s="13">
        <v>1103</v>
      </c>
      <c r="CG29" s="13">
        <f t="shared" si="3"/>
        <v>688</v>
      </c>
      <c r="CH29" s="13">
        <f t="shared" si="4"/>
        <v>157</v>
      </c>
      <c r="CI29" s="343">
        <f t="shared" si="5"/>
        <v>58</v>
      </c>
    </row>
    <row r="30" spans="1:87">
      <c r="A30" s="14" t="s">
        <v>892</v>
      </c>
      <c r="B30" s="13">
        <v>1003</v>
      </c>
      <c r="C30" s="13">
        <v>5613</v>
      </c>
      <c r="D30" s="13">
        <v>6616</v>
      </c>
      <c r="E30"/>
      <c r="I30" s="14" t="s">
        <v>892</v>
      </c>
      <c r="J30" s="13">
        <v>92</v>
      </c>
      <c r="K30" s="13">
        <v>388</v>
      </c>
      <c r="L30" s="13">
        <v>1193</v>
      </c>
      <c r="M30" s="13">
        <v>606</v>
      </c>
      <c r="N30" s="13">
        <v>2514</v>
      </c>
      <c r="O30" s="13">
        <v>375</v>
      </c>
      <c r="P30" s="13">
        <v>366</v>
      </c>
      <c r="Q30" s="13">
        <v>279</v>
      </c>
      <c r="R30" s="13">
        <v>258</v>
      </c>
      <c r="S30" s="13">
        <v>170</v>
      </c>
      <c r="T30" s="13">
        <v>153</v>
      </c>
      <c r="U30" s="13">
        <v>112</v>
      </c>
      <c r="V30" s="13">
        <v>110</v>
      </c>
      <c r="W30" s="13">
        <v>6616</v>
      </c>
      <c r="X30" s="13">
        <f t="shared" si="0"/>
        <v>3120</v>
      </c>
      <c r="Y30" s="13">
        <f t="shared" si="1"/>
        <v>1020</v>
      </c>
      <c r="Z30" s="13">
        <f t="shared" si="2"/>
        <v>803</v>
      </c>
      <c r="AC30" s="690" t="s">
        <v>986</v>
      </c>
      <c r="AD30" s="688">
        <v>18</v>
      </c>
      <c r="AE30" s="688">
        <v>3</v>
      </c>
      <c r="AF30" s="688"/>
      <c r="AG30" s="688"/>
      <c r="AH30" s="688">
        <v>5854</v>
      </c>
      <c r="AI30" s="688">
        <v>5</v>
      </c>
      <c r="AJ30" s="688"/>
      <c r="AK30" s="688"/>
      <c r="AL30" s="688">
        <v>137</v>
      </c>
      <c r="AM30" s="688"/>
      <c r="AN30" s="688"/>
      <c r="AO30" s="688"/>
      <c r="AP30" s="688">
        <v>1</v>
      </c>
      <c r="AQ30" s="688"/>
      <c r="AR30" s="688">
        <v>40</v>
      </c>
      <c r="AS30" s="688"/>
      <c r="AT30" s="688">
        <v>892</v>
      </c>
      <c r="AU30" s="688">
        <v>2</v>
      </c>
      <c r="AV30" s="688"/>
      <c r="AW30" s="688"/>
      <c r="AX30" s="688"/>
      <c r="AY30" s="688">
        <v>1</v>
      </c>
      <c r="AZ30" s="688"/>
      <c r="BA30" s="688"/>
      <c r="BB30" s="688">
        <v>6953</v>
      </c>
      <c r="BC30"/>
      <c r="BD30"/>
      <c r="BE30" s="14" t="s">
        <v>892</v>
      </c>
      <c r="BF30" s="13">
        <v>260</v>
      </c>
      <c r="BG30" s="13">
        <v>284</v>
      </c>
      <c r="BH30" s="13">
        <v>544</v>
      </c>
      <c r="BJ30" s="14" t="s">
        <v>892</v>
      </c>
      <c r="BK30" s="13">
        <v>269</v>
      </c>
      <c r="BL30" s="13">
        <v>275</v>
      </c>
      <c r="BM30" s="13"/>
      <c r="BN30" s="13">
        <v>544</v>
      </c>
      <c r="BP30" s="13"/>
      <c r="BQ30" s="14" t="s">
        <v>892</v>
      </c>
      <c r="BR30" s="13">
        <v>7</v>
      </c>
      <c r="BS30" s="13">
        <v>25</v>
      </c>
      <c r="BT30" s="13">
        <v>94</v>
      </c>
      <c r="BU30" s="13">
        <v>37</v>
      </c>
      <c r="BV30" s="13">
        <v>261</v>
      </c>
      <c r="BW30" s="13">
        <v>34</v>
      </c>
      <c r="BX30" s="13">
        <v>19</v>
      </c>
      <c r="BY30" s="13">
        <v>16</v>
      </c>
      <c r="BZ30" s="13">
        <v>9</v>
      </c>
      <c r="CA30" s="13">
        <v>24</v>
      </c>
      <c r="CB30" s="13">
        <v>14</v>
      </c>
      <c r="CC30" s="13">
        <v>2</v>
      </c>
      <c r="CD30" s="13">
        <v>2</v>
      </c>
      <c r="CE30" s="13">
        <v>544</v>
      </c>
      <c r="CG30" s="13">
        <f t="shared" si="3"/>
        <v>298</v>
      </c>
      <c r="CH30" s="13">
        <f t="shared" si="4"/>
        <v>69</v>
      </c>
      <c r="CI30" s="343">
        <f t="shared" si="5"/>
        <v>51</v>
      </c>
    </row>
    <row r="31" spans="1:87">
      <c r="A31" s="14" t="s">
        <v>893</v>
      </c>
      <c r="B31" s="13">
        <v>13408</v>
      </c>
      <c r="C31" s="13">
        <v>1516</v>
      </c>
      <c r="D31" s="13">
        <v>14924</v>
      </c>
      <c r="E31"/>
      <c r="I31" s="14" t="s">
        <v>893</v>
      </c>
      <c r="J31" s="13">
        <v>118</v>
      </c>
      <c r="K31" s="13">
        <v>535</v>
      </c>
      <c r="L31" s="13">
        <v>1793</v>
      </c>
      <c r="M31" s="13">
        <v>1061</v>
      </c>
      <c r="N31" s="13">
        <v>4590</v>
      </c>
      <c r="O31" s="13">
        <v>998</v>
      </c>
      <c r="P31" s="13">
        <v>1225</v>
      </c>
      <c r="Q31" s="13">
        <v>1311</v>
      </c>
      <c r="R31" s="13">
        <v>1098</v>
      </c>
      <c r="S31" s="13">
        <v>754</v>
      </c>
      <c r="T31" s="13">
        <v>579</v>
      </c>
      <c r="U31" s="13">
        <v>362</v>
      </c>
      <c r="V31" s="13">
        <v>500</v>
      </c>
      <c r="W31" s="13">
        <v>14924</v>
      </c>
      <c r="X31" s="13">
        <f t="shared" si="0"/>
        <v>5651</v>
      </c>
      <c r="Y31" s="13">
        <f t="shared" si="1"/>
        <v>3534</v>
      </c>
      <c r="Z31" s="13">
        <f t="shared" si="2"/>
        <v>3293</v>
      </c>
      <c r="AC31" s="21" t="s">
        <v>297</v>
      </c>
      <c r="AD31" s="588">
        <v>112</v>
      </c>
      <c r="AE31" s="588">
        <v>76</v>
      </c>
      <c r="AF31" s="588">
        <v>5</v>
      </c>
      <c r="AG31" s="588">
        <v>141</v>
      </c>
      <c r="AH31" s="588">
        <v>96213</v>
      </c>
      <c r="AI31" s="588">
        <v>8</v>
      </c>
      <c r="AJ31" s="588">
        <v>783</v>
      </c>
      <c r="AK31" s="588">
        <v>89</v>
      </c>
      <c r="AL31" s="588">
        <v>22662</v>
      </c>
      <c r="AM31" s="588">
        <v>6</v>
      </c>
      <c r="AN31" s="588"/>
      <c r="AO31" s="588"/>
      <c r="AP31" s="588">
        <v>6</v>
      </c>
      <c r="AQ31" s="588">
        <v>67</v>
      </c>
      <c r="AR31" s="588">
        <v>8829</v>
      </c>
      <c r="AS31" s="588">
        <v>32</v>
      </c>
      <c r="AT31" s="588">
        <v>716</v>
      </c>
      <c r="AU31" s="588">
        <v>6</v>
      </c>
      <c r="AV31" s="588">
        <v>37</v>
      </c>
      <c r="AW31" s="588"/>
      <c r="AX31" s="588"/>
      <c r="AY31" s="588">
        <v>26</v>
      </c>
      <c r="AZ31" s="588"/>
      <c r="BA31" s="588"/>
      <c r="BB31" s="688">
        <v>129814</v>
      </c>
      <c r="BC31"/>
      <c r="BD31"/>
      <c r="BE31" s="14" t="s">
        <v>893</v>
      </c>
      <c r="BF31" s="13">
        <v>34961</v>
      </c>
      <c r="BG31" s="13">
        <v>36704</v>
      </c>
      <c r="BH31" s="13">
        <v>71665</v>
      </c>
      <c r="BJ31" s="14" t="s">
        <v>893</v>
      </c>
      <c r="BK31" s="13">
        <v>39797</v>
      </c>
      <c r="BL31" s="13">
        <v>31696</v>
      </c>
      <c r="BM31" s="13">
        <v>172</v>
      </c>
      <c r="BN31" s="13">
        <v>71665</v>
      </c>
      <c r="BP31" s="13"/>
      <c r="BQ31" s="14" t="s">
        <v>893</v>
      </c>
      <c r="BR31" s="13">
        <v>623</v>
      </c>
      <c r="BS31" s="13">
        <v>2999</v>
      </c>
      <c r="BT31" s="13">
        <v>8508</v>
      </c>
      <c r="BU31" s="13">
        <v>4071</v>
      </c>
      <c r="BV31" s="13">
        <v>31119</v>
      </c>
      <c r="BW31" s="13">
        <v>4951</v>
      </c>
      <c r="BX31" s="13">
        <v>4990</v>
      </c>
      <c r="BY31" s="13">
        <v>4332</v>
      </c>
      <c r="BZ31" s="13">
        <v>3301</v>
      </c>
      <c r="CA31" s="13">
        <v>2609</v>
      </c>
      <c r="CB31" s="13">
        <v>1778</v>
      </c>
      <c r="CC31" s="13">
        <v>1108</v>
      </c>
      <c r="CD31" s="13">
        <v>1276</v>
      </c>
      <c r="CE31" s="13">
        <v>71665</v>
      </c>
      <c r="CG31" s="13">
        <f t="shared" si="3"/>
        <v>35190</v>
      </c>
      <c r="CH31" s="13">
        <f t="shared" si="4"/>
        <v>14273</v>
      </c>
      <c r="CI31" s="343">
        <f t="shared" si="5"/>
        <v>10072</v>
      </c>
    </row>
    <row r="32" spans="1:87">
      <c r="A32" s="14" t="s">
        <v>894</v>
      </c>
      <c r="B32" s="13">
        <v>1555</v>
      </c>
      <c r="C32" s="13">
        <v>4588</v>
      </c>
      <c r="D32" s="13">
        <v>6143</v>
      </c>
      <c r="E32"/>
      <c r="I32" s="14" t="s">
        <v>894</v>
      </c>
      <c r="J32" s="13">
        <v>66</v>
      </c>
      <c r="K32" s="13">
        <v>325</v>
      </c>
      <c r="L32" s="13">
        <v>1279</v>
      </c>
      <c r="M32" s="13">
        <v>636</v>
      </c>
      <c r="N32" s="13">
        <v>2130</v>
      </c>
      <c r="O32" s="13">
        <v>331</v>
      </c>
      <c r="P32" s="13">
        <v>302</v>
      </c>
      <c r="Q32" s="13">
        <v>304</v>
      </c>
      <c r="R32" s="13">
        <v>223</v>
      </c>
      <c r="S32" s="13">
        <v>168</v>
      </c>
      <c r="T32" s="13">
        <v>150</v>
      </c>
      <c r="U32" s="13">
        <v>112</v>
      </c>
      <c r="V32" s="13">
        <v>117</v>
      </c>
      <c r="W32" s="13">
        <v>6143</v>
      </c>
      <c r="X32" s="13">
        <f t="shared" si="0"/>
        <v>2766</v>
      </c>
      <c r="Y32" s="13">
        <f t="shared" si="1"/>
        <v>937</v>
      </c>
      <c r="Z32" s="13">
        <f t="shared" si="2"/>
        <v>770</v>
      </c>
      <c r="AC32" s="690" t="s">
        <v>872</v>
      </c>
      <c r="AD32" s="688">
        <v>33</v>
      </c>
      <c r="AE32" s="688">
        <v>4</v>
      </c>
      <c r="AF32" s="688"/>
      <c r="AG32" s="688">
        <v>14</v>
      </c>
      <c r="AH32" s="688">
        <v>10983</v>
      </c>
      <c r="AI32" s="688">
        <v>1</v>
      </c>
      <c r="AJ32" s="688">
        <v>88</v>
      </c>
      <c r="AK32" s="688">
        <v>15</v>
      </c>
      <c r="AL32" s="688">
        <v>3485</v>
      </c>
      <c r="AM32" s="688"/>
      <c r="AN32" s="688"/>
      <c r="AO32" s="688"/>
      <c r="AP32" s="688">
        <v>1</v>
      </c>
      <c r="AQ32" s="688">
        <v>6</v>
      </c>
      <c r="AR32" s="688">
        <v>2141</v>
      </c>
      <c r="AS32" s="688">
        <v>4</v>
      </c>
      <c r="AT32" s="688">
        <v>1</v>
      </c>
      <c r="AU32" s="688">
        <v>1</v>
      </c>
      <c r="AV32" s="688">
        <v>5</v>
      </c>
      <c r="AW32" s="688"/>
      <c r="AX32" s="688"/>
      <c r="AY32" s="688">
        <v>2</v>
      </c>
      <c r="AZ32" s="688"/>
      <c r="BA32" s="688"/>
      <c r="BB32" s="688">
        <v>16784</v>
      </c>
      <c r="BC32"/>
      <c r="BD32"/>
      <c r="BE32" s="14" t="s">
        <v>894</v>
      </c>
      <c r="BF32" s="13">
        <v>319</v>
      </c>
      <c r="BG32" s="13">
        <v>287</v>
      </c>
      <c r="BH32" s="13">
        <v>606</v>
      </c>
      <c r="BJ32" s="14" t="s">
        <v>894</v>
      </c>
      <c r="BK32" s="13">
        <v>344</v>
      </c>
      <c r="BL32" s="13">
        <v>262</v>
      </c>
      <c r="BM32" s="13"/>
      <c r="BN32" s="13">
        <v>606</v>
      </c>
      <c r="BP32" s="13"/>
      <c r="BQ32" s="14" t="s">
        <v>894</v>
      </c>
      <c r="BR32" s="13">
        <v>9</v>
      </c>
      <c r="BS32" s="13">
        <v>17</v>
      </c>
      <c r="BT32" s="13">
        <v>78</v>
      </c>
      <c r="BU32" s="13">
        <v>36</v>
      </c>
      <c r="BV32" s="13">
        <v>275</v>
      </c>
      <c r="BW32" s="13">
        <v>47</v>
      </c>
      <c r="BX32" s="13">
        <v>47</v>
      </c>
      <c r="BY32" s="13">
        <v>24</v>
      </c>
      <c r="BZ32" s="13">
        <v>18</v>
      </c>
      <c r="CA32" s="13">
        <v>22</v>
      </c>
      <c r="CB32" s="13">
        <v>10</v>
      </c>
      <c r="CC32" s="13">
        <v>13</v>
      </c>
      <c r="CD32" s="13">
        <v>10</v>
      </c>
      <c r="CE32" s="13">
        <v>606</v>
      </c>
      <c r="CG32" s="13">
        <f t="shared" si="3"/>
        <v>311</v>
      </c>
      <c r="CH32" s="13">
        <f t="shared" si="4"/>
        <v>118</v>
      </c>
      <c r="CI32" s="343">
        <f t="shared" si="5"/>
        <v>73</v>
      </c>
    </row>
    <row r="33" spans="1:87">
      <c r="A33" s="14" t="s">
        <v>895</v>
      </c>
      <c r="B33" s="13">
        <v>3707</v>
      </c>
      <c r="C33" s="13">
        <v>7864</v>
      </c>
      <c r="D33" s="13">
        <v>11571</v>
      </c>
      <c r="E33"/>
      <c r="I33" s="14" t="s">
        <v>895</v>
      </c>
      <c r="J33" s="13">
        <v>101</v>
      </c>
      <c r="K33" s="13">
        <v>634</v>
      </c>
      <c r="L33" s="13">
        <v>1979</v>
      </c>
      <c r="M33" s="13">
        <v>1052</v>
      </c>
      <c r="N33" s="13">
        <v>3799</v>
      </c>
      <c r="O33" s="13">
        <v>648</v>
      </c>
      <c r="P33" s="13">
        <v>667</v>
      </c>
      <c r="Q33" s="13">
        <v>656</v>
      </c>
      <c r="R33" s="13">
        <v>577</v>
      </c>
      <c r="S33" s="13">
        <v>436</v>
      </c>
      <c r="T33" s="13">
        <v>376</v>
      </c>
      <c r="U33" s="13">
        <v>272</v>
      </c>
      <c r="V33" s="13">
        <v>374</v>
      </c>
      <c r="W33" s="13">
        <v>11571</v>
      </c>
      <c r="X33" s="13">
        <f t="shared" si="0"/>
        <v>4851</v>
      </c>
      <c r="Y33" s="13">
        <f t="shared" si="1"/>
        <v>1971</v>
      </c>
      <c r="Z33" s="13">
        <f t="shared" si="2"/>
        <v>2035</v>
      </c>
      <c r="AC33" s="690" t="s">
        <v>876</v>
      </c>
      <c r="AD33" s="688">
        <v>15</v>
      </c>
      <c r="AE33" s="688">
        <v>6</v>
      </c>
      <c r="AF33" s="688"/>
      <c r="AG33" s="688">
        <v>8</v>
      </c>
      <c r="AH33" s="688">
        <v>7565</v>
      </c>
      <c r="AI33" s="688"/>
      <c r="AJ33" s="688">
        <v>114</v>
      </c>
      <c r="AK33" s="688">
        <v>8</v>
      </c>
      <c r="AL33" s="688">
        <v>4923</v>
      </c>
      <c r="AM33" s="688">
        <v>1</v>
      </c>
      <c r="AN33" s="688"/>
      <c r="AO33" s="688"/>
      <c r="AP33" s="688">
        <v>1</v>
      </c>
      <c r="AQ33" s="688">
        <v>6</v>
      </c>
      <c r="AR33" s="688">
        <v>1257</v>
      </c>
      <c r="AS33" s="688"/>
      <c r="AT33" s="688">
        <v>2</v>
      </c>
      <c r="AU33" s="688"/>
      <c r="AV33" s="688">
        <v>4</v>
      </c>
      <c r="AW33" s="688"/>
      <c r="AX33" s="688"/>
      <c r="AY33" s="688">
        <v>3</v>
      </c>
      <c r="AZ33" s="688"/>
      <c r="BA33" s="688"/>
      <c r="BB33" s="688">
        <v>13913</v>
      </c>
      <c r="BC33"/>
      <c r="BD33"/>
      <c r="BE33" s="14" t="s">
        <v>895</v>
      </c>
      <c r="BF33" s="13">
        <v>851</v>
      </c>
      <c r="BG33" s="13">
        <v>767</v>
      </c>
      <c r="BH33" s="13">
        <v>1618</v>
      </c>
      <c r="BJ33" s="14" t="s">
        <v>895</v>
      </c>
      <c r="BK33" s="13">
        <v>917</v>
      </c>
      <c r="BL33" s="13">
        <v>701</v>
      </c>
      <c r="BM33" s="13"/>
      <c r="BN33" s="13">
        <v>1618</v>
      </c>
      <c r="BP33" s="13"/>
      <c r="BQ33" s="14" t="s">
        <v>895</v>
      </c>
      <c r="BR33" s="13">
        <v>13</v>
      </c>
      <c r="BS33" s="13">
        <v>74</v>
      </c>
      <c r="BT33" s="13">
        <v>224</v>
      </c>
      <c r="BU33" s="13">
        <v>102</v>
      </c>
      <c r="BV33" s="13">
        <v>708</v>
      </c>
      <c r="BW33" s="13">
        <v>112</v>
      </c>
      <c r="BX33" s="13">
        <v>93</v>
      </c>
      <c r="BY33" s="13">
        <v>88</v>
      </c>
      <c r="BZ33" s="13">
        <v>63</v>
      </c>
      <c r="CA33" s="13">
        <v>39</v>
      </c>
      <c r="CB33" s="13">
        <v>31</v>
      </c>
      <c r="CC33" s="13">
        <v>31</v>
      </c>
      <c r="CD33" s="13">
        <v>40</v>
      </c>
      <c r="CE33" s="13">
        <v>1618</v>
      </c>
      <c r="CG33" s="13">
        <f t="shared" si="3"/>
        <v>810</v>
      </c>
      <c r="CH33" s="13">
        <f t="shared" si="4"/>
        <v>293</v>
      </c>
      <c r="CI33" s="343">
        <f t="shared" si="5"/>
        <v>204</v>
      </c>
    </row>
    <row r="34" spans="1:87">
      <c r="A34" s="14" t="s">
        <v>896</v>
      </c>
      <c r="B34" s="13">
        <v>1643</v>
      </c>
      <c r="C34" s="13">
        <v>1408</v>
      </c>
      <c r="D34" s="13">
        <v>3051</v>
      </c>
      <c r="E34"/>
      <c r="I34" s="14" t="s">
        <v>896</v>
      </c>
      <c r="J34" s="13">
        <v>33</v>
      </c>
      <c r="K34" s="13">
        <v>148</v>
      </c>
      <c r="L34" s="13">
        <v>465</v>
      </c>
      <c r="M34" s="13">
        <v>238</v>
      </c>
      <c r="N34" s="13">
        <v>967</v>
      </c>
      <c r="O34" s="13">
        <v>185</v>
      </c>
      <c r="P34" s="13">
        <v>205</v>
      </c>
      <c r="Q34" s="13">
        <v>208</v>
      </c>
      <c r="R34" s="13">
        <v>153</v>
      </c>
      <c r="S34" s="13">
        <v>132</v>
      </c>
      <c r="T34" s="13">
        <v>129</v>
      </c>
      <c r="U34" s="13">
        <v>86</v>
      </c>
      <c r="V34" s="13">
        <v>102</v>
      </c>
      <c r="W34" s="13">
        <v>3051</v>
      </c>
      <c r="X34" s="13">
        <f t="shared" si="0"/>
        <v>1205</v>
      </c>
      <c r="Y34" s="13">
        <f t="shared" si="1"/>
        <v>598</v>
      </c>
      <c r="Z34" s="13">
        <f t="shared" si="2"/>
        <v>602</v>
      </c>
      <c r="AC34" s="690" t="s">
        <v>903</v>
      </c>
      <c r="AD34" s="688">
        <v>3</v>
      </c>
      <c r="AE34" s="688">
        <v>1</v>
      </c>
      <c r="AF34" s="688">
        <v>2</v>
      </c>
      <c r="AG34" s="688">
        <v>36</v>
      </c>
      <c r="AH34" s="688">
        <v>5830</v>
      </c>
      <c r="AI34" s="688"/>
      <c r="AJ34" s="688">
        <v>19</v>
      </c>
      <c r="AK34" s="688">
        <v>3</v>
      </c>
      <c r="AL34" s="688">
        <v>542</v>
      </c>
      <c r="AM34" s="688"/>
      <c r="AN34" s="688"/>
      <c r="AO34" s="688"/>
      <c r="AP34" s="688">
        <v>1</v>
      </c>
      <c r="AQ34" s="688">
        <v>2</v>
      </c>
      <c r="AR34" s="688">
        <v>28</v>
      </c>
      <c r="AS34" s="688"/>
      <c r="AT34" s="688"/>
      <c r="AU34" s="688">
        <v>2</v>
      </c>
      <c r="AV34" s="688"/>
      <c r="AW34" s="688"/>
      <c r="AX34" s="688"/>
      <c r="AY34" s="688"/>
      <c r="AZ34" s="688"/>
      <c r="BA34" s="688"/>
      <c r="BB34" s="688">
        <v>6469</v>
      </c>
      <c r="BC34"/>
      <c r="BD34"/>
      <c r="BE34" s="14" t="s">
        <v>896</v>
      </c>
      <c r="BF34" s="13">
        <v>443</v>
      </c>
      <c r="BG34" s="13">
        <v>423</v>
      </c>
      <c r="BH34" s="13">
        <v>866</v>
      </c>
      <c r="BJ34" s="14" t="s">
        <v>896</v>
      </c>
      <c r="BK34" s="13">
        <v>457</v>
      </c>
      <c r="BL34" s="13">
        <v>408</v>
      </c>
      <c r="BM34" s="13">
        <v>1</v>
      </c>
      <c r="BN34" s="13">
        <v>866</v>
      </c>
      <c r="BP34" s="13"/>
      <c r="BQ34" s="14" t="s">
        <v>896</v>
      </c>
      <c r="BR34" s="13">
        <v>6</v>
      </c>
      <c r="BS34" s="13">
        <v>28</v>
      </c>
      <c r="BT34" s="13">
        <v>114</v>
      </c>
      <c r="BU34" s="13">
        <v>46</v>
      </c>
      <c r="BV34" s="13">
        <v>300</v>
      </c>
      <c r="BW34" s="13">
        <v>48</v>
      </c>
      <c r="BX34" s="13">
        <v>82</v>
      </c>
      <c r="BY34" s="13">
        <v>70</v>
      </c>
      <c r="BZ34" s="13">
        <v>50</v>
      </c>
      <c r="CA34" s="13">
        <v>31</v>
      </c>
      <c r="CB34" s="13">
        <v>32</v>
      </c>
      <c r="CC34" s="13">
        <v>26</v>
      </c>
      <c r="CD34" s="13">
        <v>33</v>
      </c>
      <c r="CE34" s="13">
        <v>866</v>
      </c>
      <c r="CG34" s="13">
        <f t="shared" si="3"/>
        <v>346</v>
      </c>
      <c r="CH34" s="13">
        <f t="shared" si="4"/>
        <v>200</v>
      </c>
      <c r="CI34" s="343">
        <f t="shared" si="5"/>
        <v>172</v>
      </c>
    </row>
    <row r="35" spans="1:87">
      <c r="A35" s="14" t="s">
        <v>897</v>
      </c>
      <c r="B35" s="13">
        <v>2128</v>
      </c>
      <c r="C35" s="13">
        <v>1528</v>
      </c>
      <c r="D35" s="13">
        <v>3656</v>
      </c>
      <c r="E35"/>
      <c r="I35" s="14" t="s">
        <v>897</v>
      </c>
      <c r="J35" s="13">
        <v>27</v>
      </c>
      <c r="K35" s="13">
        <v>140</v>
      </c>
      <c r="L35" s="13">
        <v>590</v>
      </c>
      <c r="M35" s="13">
        <v>269</v>
      </c>
      <c r="N35" s="13">
        <v>1147</v>
      </c>
      <c r="O35" s="13">
        <v>247</v>
      </c>
      <c r="P35" s="13">
        <v>248</v>
      </c>
      <c r="Q35" s="13">
        <v>265</v>
      </c>
      <c r="R35" s="13">
        <v>238</v>
      </c>
      <c r="S35" s="13">
        <v>160</v>
      </c>
      <c r="T35" s="13">
        <v>145</v>
      </c>
      <c r="U35" s="13">
        <v>76</v>
      </c>
      <c r="V35" s="13">
        <v>104</v>
      </c>
      <c r="W35" s="13">
        <v>3656</v>
      </c>
      <c r="X35" s="13">
        <f t="shared" si="0"/>
        <v>1416</v>
      </c>
      <c r="Y35" s="13">
        <f t="shared" si="1"/>
        <v>760</v>
      </c>
      <c r="Z35" s="13">
        <f t="shared" si="2"/>
        <v>723</v>
      </c>
      <c r="AC35" s="690" t="s">
        <v>949</v>
      </c>
      <c r="AD35" s="688">
        <v>14</v>
      </c>
      <c r="AE35" s="688">
        <v>11</v>
      </c>
      <c r="AF35" s="688">
        <v>1</v>
      </c>
      <c r="AG35" s="688">
        <v>30</v>
      </c>
      <c r="AH35" s="688">
        <v>14899</v>
      </c>
      <c r="AI35" s="688">
        <v>2</v>
      </c>
      <c r="AJ35" s="688">
        <v>24</v>
      </c>
      <c r="AK35" s="688">
        <v>14</v>
      </c>
      <c r="AL35" s="688">
        <v>3995</v>
      </c>
      <c r="AM35" s="688">
        <v>1</v>
      </c>
      <c r="AN35" s="688"/>
      <c r="AO35" s="688"/>
      <c r="AP35" s="688"/>
      <c r="AQ35" s="688"/>
      <c r="AR35" s="688">
        <v>398</v>
      </c>
      <c r="AS35" s="688"/>
      <c r="AT35" s="688">
        <v>12</v>
      </c>
      <c r="AU35" s="688"/>
      <c r="AV35" s="688">
        <v>6</v>
      </c>
      <c r="AW35" s="688"/>
      <c r="AX35" s="688"/>
      <c r="AY35" s="688">
        <v>2</v>
      </c>
      <c r="AZ35" s="688"/>
      <c r="BA35" s="688"/>
      <c r="BB35" s="688">
        <v>19409</v>
      </c>
      <c r="BC35"/>
      <c r="BD35"/>
      <c r="BE35" s="14" t="s">
        <v>897</v>
      </c>
      <c r="BF35" s="13">
        <v>321</v>
      </c>
      <c r="BG35" s="13">
        <v>340</v>
      </c>
      <c r="BH35" s="13">
        <v>661</v>
      </c>
      <c r="BJ35" s="14" t="s">
        <v>897</v>
      </c>
      <c r="BK35" s="13">
        <v>353</v>
      </c>
      <c r="BL35" s="13">
        <v>306</v>
      </c>
      <c r="BM35" s="13">
        <v>2</v>
      </c>
      <c r="BN35" s="13">
        <v>661</v>
      </c>
      <c r="BP35" s="13"/>
      <c r="BQ35" s="14" t="s">
        <v>897</v>
      </c>
      <c r="BR35" s="13">
        <v>1</v>
      </c>
      <c r="BS35" s="13">
        <v>20</v>
      </c>
      <c r="BT35" s="13">
        <v>108</v>
      </c>
      <c r="BU35" s="13">
        <v>32</v>
      </c>
      <c r="BV35" s="13">
        <v>273</v>
      </c>
      <c r="BW35" s="13">
        <v>30</v>
      </c>
      <c r="BX35" s="13">
        <v>43</v>
      </c>
      <c r="BY35" s="13">
        <v>38</v>
      </c>
      <c r="BZ35" s="13">
        <v>41</v>
      </c>
      <c r="CA35" s="13">
        <v>30</v>
      </c>
      <c r="CB35" s="13">
        <v>15</v>
      </c>
      <c r="CC35" s="13">
        <v>14</v>
      </c>
      <c r="CD35" s="13">
        <v>16</v>
      </c>
      <c r="CE35" s="13">
        <v>661</v>
      </c>
      <c r="CG35" s="13">
        <f t="shared" si="3"/>
        <v>305</v>
      </c>
      <c r="CH35" s="13">
        <f t="shared" si="4"/>
        <v>111</v>
      </c>
      <c r="CI35" s="343">
        <f t="shared" si="5"/>
        <v>116</v>
      </c>
    </row>
    <row r="36" spans="1:87">
      <c r="A36" s="14" t="s">
        <v>898</v>
      </c>
      <c r="B36" s="13">
        <v>18453</v>
      </c>
      <c r="C36" s="13">
        <v>6016</v>
      </c>
      <c r="D36" s="13">
        <v>24469</v>
      </c>
      <c r="E36"/>
      <c r="I36" s="14" t="s">
        <v>898</v>
      </c>
      <c r="J36" s="13">
        <v>365</v>
      </c>
      <c r="K36" s="13">
        <v>1524</v>
      </c>
      <c r="L36" s="13">
        <v>5238</v>
      </c>
      <c r="M36" s="13">
        <v>2475</v>
      </c>
      <c r="N36" s="13">
        <v>9183</v>
      </c>
      <c r="O36" s="13">
        <v>1062</v>
      </c>
      <c r="P36" s="13">
        <v>1054</v>
      </c>
      <c r="Q36" s="13">
        <v>945</v>
      </c>
      <c r="R36" s="13">
        <v>752</v>
      </c>
      <c r="S36" s="13">
        <v>590</v>
      </c>
      <c r="T36" s="13">
        <v>445</v>
      </c>
      <c r="U36" s="13">
        <v>393</v>
      </c>
      <c r="V36" s="13">
        <v>443</v>
      </c>
      <c r="W36" s="13">
        <v>24469</v>
      </c>
      <c r="X36" s="13">
        <f t="shared" si="0"/>
        <v>11658</v>
      </c>
      <c r="Y36" s="13">
        <f t="shared" si="1"/>
        <v>3061</v>
      </c>
      <c r="Z36" s="13">
        <f t="shared" si="2"/>
        <v>2623</v>
      </c>
      <c r="AC36" s="690" t="s">
        <v>965</v>
      </c>
      <c r="AD36" s="688">
        <v>5</v>
      </c>
      <c r="AE36" s="688">
        <v>5</v>
      </c>
      <c r="AF36" s="688">
        <v>1</v>
      </c>
      <c r="AG36" s="688">
        <v>11</v>
      </c>
      <c r="AH36" s="688">
        <v>10349</v>
      </c>
      <c r="AI36" s="688"/>
      <c r="AJ36" s="688">
        <v>55</v>
      </c>
      <c r="AK36" s="688">
        <v>5</v>
      </c>
      <c r="AL36" s="688">
        <v>2095</v>
      </c>
      <c r="AM36" s="688"/>
      <c r="AN36" s="688"/>
      <c r="AO36" s="688"/>
      <c r="AP36" s="688"/>
      <c r="AQ36" s="688">
        <v>1</v>
      </c>
      <c r="AR36" s="688">
        <v>863</v>
      </c>
      <c r="AS36" s="688"/>
      <c r="AT36" s="688">
        <v>2</v>
      </c>
      <c r="AU36" s="688">
        <v>1</v>
      </c>
      <c r="AV36" s="688">
        <v>2</v>
      </c>
      <c r="AW36" s="688"/>
      <c r="AX36" s="688"/>
      <c r="AY36" s="688">
        <v>3</v>
      </c>
      <c r="AZ36" s="688"/>
      <c r="BA36" s="688"/>
      <c r="BB36" s="688">
        <v>13398</v>
      </c>
      <c r="BC36"/>
      <c r="BD36"/>
      <c r="BE36" s="14" t="s">
        <v>898</v>
      </c>
      <c r="BF36" s="13">
        <v>12984</v>
      </c>
      <c r="BG36" s="13">
        <v>11721</v>
      </c>
      <c r="BH36" s="13">
        <v>24705</v>
      </c>
      <c r="BJ36" s="14" t="s">
        <v>898</v>
      </c>
      <c r="BK36" s="13">
        <v>10437</v>
      </c>
      <c r="BL36" s="13">
        <v>14260</v>
      </c>
      <c r="BM36" s="13">
        <v>8</v>
      </c>
      <c r="BN36" s="13">
        <v>24705</v>
      </c>
      <c r="BP36" s="13"/>
      <c r="BQ36" s="14" t="s">
        <v>898</v>
      </c>
      <c r="BR36" s="13">
        <v>382</v>
      </c>
      <c r="BS36" s="13">
        <v>1587</v>
      </c>
      <c r="BT36" s="13">
        <v>4888</v>
      </c>
      <c r="BU36" s="13">
        <v>2336</v>
      </c>
      <c r="BV36" s="13">
        <v>10847</v>
      </c>
      <c r="BW36" s="13">
        <v>1404</v>
      </c>
      <c r="BX36" s="13">
        <v>1124</v>
      </c>
      <c r="BY36" s="13">
        <v>970</v>
      </c>
      <c r="BZ36" s="13">
        <v>527</v>
      </c>
      <c r="CA36" s="13">
        <v>295</v>
      </c>
      <c r="CB36" s="13">
        <v>164</v>
      </c>
      <c r="CC36" s="13">
        <v>99</v>
      </c>
      <c r="CD36" s="13">
        <v>82</v>
      </c>
      <c r="CE36" s="13">
        <v>24705</v>
      </c>
      <c r="CG36" s="13">
        <f t="shared" si="3"/>
        <v>13183</v>
      </c>
      <c r="CH36" s="13">
        <f t="shared" si="4"/>
        <v>3498</v>
      </c>
      <c r="CI36" s="343">
        <f t="shared" si="5"/>
        <v>1167</v>
      </c>
    </row>
    <row r="37" spans="1:87">
      <c r="A37" s="14" t="s">
        <v>899</v>
      </c>
      <c r="B37" s="13">
        <v>7288</v>
      </c>
      <c r="C37" s="13">
        <v>7287</v>
      </c>
      <c r="D37" s="13">
        <v>14575</v>
      </c>
      <c r="E37"/>
      <c r="I37" s="14" t="s">
        <v>899</v>
      </c>
      <c r="J37" s="13">
        <v>210</v>
      </c>
      <c r="K37" s="13">
        <v>818</v>
      </c>
      <c r="L37" s="13">
        <v>2320</v>
      </c>
      <c r="M37" s="13">
        <v>1110</v>
      </c>
      <c r="N37" s="13">
        <v>5283</v>
      </c>
      <c r="O37" s="13">
        <v>837</v>
      </c>
      <c r="P37" s="13">
        <v>885</v>
      </c>
      <c r="Q37" s="13">
        <v>761</v>
      </c>
      <c r="R37" s="13">
        <v>693</v>
      </c>
      <c r="S37" s="13">
        <v>521</v>
      </c>
      <c r="T37" s="13">
        <v>387</v>
      </c>
      <c r="U37" s="13">
        <v>332</v>
      </c>
      <c r="V37" s="13">
        <v>418</v>
      </c>
      <c r="W37" s="13">
        <v>14575</v>
      </c>
      <c r="X37" s="13">
        <f t="shared" ref="X37:X68" si="6">M37+N37</f>
        <v>6393</v>
      </c>
      <c r="Y37" s="13">
        <f t="shared" ref="Y37:Y68" si="7">O37+P37+Q37</f>
        <v>2483</v>
      </c>
      <c r="Z37" s="13">
        <f t="shared" si="2"/>
        <v>2351</v>
      </c>
      <c r="AC37" s="690" t="s">
        <v>969</v>
      </c>
      <c r="AD37" s="688">
        <v>5</v>
      </c>
      <c r="AE37" s="688">
        <v>2</v>
      </c>
      <c r="AF37" s="688"/>
      <c r="AG37" s="688">
        <v>15</v>
      </c>
      <c r="AH37" s="688">
        <v>5472</v>
      </c>
      <c r="AI37" s="688"/>
      <c r="AJ37" s="688">
        <v>26</v>
      </c>
      <c r="AK37" s="688">
        <v>6</v>
      </c>
      <c r="AL37" s="688">
        <v>936</v>
      </c>
      <c r="AM37" s="688"/>
      <c r="AN37" s="688"/>
      <c r="AO37" s="688"/>
      <c r="AP37" s="688"/>
      <c r="AQ37" s="688">
        <v>44</v>
      </c>
      <c r="AR37" s="688">
        <v>5</v>
      </c>
      <c r="AS37" s="688">
        <v>9</v>
      </c>
      <c r="AT37" s="688">
        <v>1</v>
      </c>
      <c r="AU37" s="688"/>
      <c r="AV37" s="688"/>
      <c r="AW37" s="688"/>
      <c r="AX37" s="688"/>
      <c r="AY37" s="688">
        <v>5</v>
      </c>
      <c r="AZ37" s="688"/>
      <c r="BA37" s="688"/>
      <c r="BB37" s="688">
        <v>6526</v>
      </c>
      <c r="BC37"/>
      <c r="BD37"/>
      <c r="BE37" s="14" t="s">
        <v>899</v>
      </c>
      <c r="BF37" s="13">
        <v>11456</v>
      </c>
      <c r="BG37" s="13">
        <v>11253</v>
      </c>
      <c r="BH37" s="13">
        <v>22709</v>
      </c>
      <c r="BJ37" s="14" t="s">
        <v>899</v>
      </c>
      <c r="BK37" s="13">
        <v>11824</v>
      </c>
      <c r="BL37" s="13">
        <v>10867</v>
      </c>
      <c r="BM37" s="13">
        <v>18</v>
      </c>
      <c r="BN37" s="13">
        <v>22709</v>
      </c>
      <c r="BP37" s="13"/>
      <c r="BQ37" s="14" t="s">
        <v>899</v>
      </c>
      <c r="BR37" s="13">
        <v>269</v>
      </c>
      <c r="BS37" s="13">
        <v>1111</v>
      </c>
      <c r="BT37" s="13">
        <v>3384</v>
      </c>
      <c r="BU37" s="13">
        <v>1475</v>
      </c>
      <c r="BV37" s="13">
        <v>9956</v>
      </c>
      <c r="BW37" s="13">
        <v>1492</v>
      </c>
      <c r="BX37" s="13">
        <v>1340</v>
      </c>
      <c r="BY37" s="13">
        <v>1160</v>
      </c>
      <c r="BZ37" s="13">
        <v>883</v>
      </c>
      <c r="CA37" s="13">
        <v>649</v>
      </c>
      <c r="CB37" s="13">
        <v>454</v>
      </c>
      <c r="CC37" s="13">
        <v>286</v>
      </c>
      <c r="CD37" s="13">
        <v>250</v>
      </c>
      <c r="CE37" s="13">
        <v>22709</v>
      </c>
      <c r="CG37" s="13">
        <f t="shared" si="3"/>
        <v>11431</v>
      </c>
      <c r="CH37" s="13">
        <f t="shared" si="4"/>
        <v>3992</v>
      </c>
      <c r="CI37" s="343">
        <f t="shared" si="5"/>
        <v>2522</v>
      </c>
    </row>
    <row r="38" spans="1:87">
      <c r="A38" s="14" t="s">
        <v>900</v>
      </c>
      <c r="B38" s="13">
        <v>1173</v>
      </c>
      <c r="C38" s="13">
        <v>430</v>
      </c>
      <c r="D38" s="13">
        <v>1603</v>
      </c>
      <c r="E38"/>
      <c r="I38" s="14" t="s">
        <v>900</v>
      </c>
      <c r="J38" s="13">
        <v>8</v>
      </c>
      <c r="K38" s="13">
        <v>62</v>
      </c>
      <c r="L38" s="13">
        <v>201</v>
      </c>
      <c r="M38" s="13">
        <v>155</v>
      </c>
      <c r="N38" s="13">
        <v>475</v>
      </c>
      <c r="O38" s="13">
        <v>98</v>
      </c>
      <c r="P38" s="13">
        <v>131</v>
      </c>
      <c r="Q38" s="13">
        <v>118</v>
      </c>
      <c r="R38" s="13">
        <v>96</v>
      </c>
      <c r="S38" s="13">
        <v>73</v>
      </c>
      <c r="T38" s="13">
        <v>70</v>
      </c>
      <c r="U38" s="13">
        <v>47</v>
      </c>
      <c r="V38" s="13">
        <v>69</v>
      </c>
      <c r="W38" s="13">
        <v>1603</v>
      </c>
      <c r="X38" s="13">
        <f t="shared" si="6"/>
        <v>630</v>
      </c>
      <c r="Y38" s="13">
        <f t="shared" si="7"/>
        <v>347</v>
      </c>
      <c r="Z38" s="13">
        <f t="shared" si="2"/>
        <v>355</v>
      </c>
      <c r="AC38" s="690" t="s">
        <v>971</v>
      </c>
      <c r="AD38" s="688">
        <v>14</v>
      </c>
      <c r="AE38" s="688">
        <v>11</v>
      </c>
      <c r="AF38" s="688"/>
      <c r="AG38" s="688">
        <v>26</v>
      </c>
      <c r="AH38" s="688">
        <v>16926</v>
      </c>
      <c r="AI38" s="688">
        <v>3</v>
      </c>
      <c r="AJ38" s="688">
        <v>105</v>
      </c>
      <c r="AK38" s="688">
        <v>15</v>
      </c>
      <c r="AL38" s="688">
        <v>3491</v>
      </c>
      <c r="AM38" s="688"/>
      <c r="AN38" s="688"/>
      <c r="AO38" s="688"/>
      <c r="AP38" s="688"/>
      <c r="AQ38" s="688">
        <v>2</v>
      </c>
      <c r="AR38" s="688">
        <v>2143</v>
      </c>
      <c r="AS38" s="688"/>
      <c r="AT38" s="688">
        <v>683</v>
      </c>
      <c r="AU38" s="688"/>
      <c r="AV38" s="688">
        <v>6</v>
      </c>
      <c r="AW38" s="688"/>
      <c r="AX38" s="688"/>
      <c r="AY38" s="688">
        <v>3</v>
      </c>
      <c r="AZ38" s="688"/>
      <c r="BA38" s="688"/>
      <c r="BB38" s="688">
        <v>23428</v>
      </c>
      <c r="BC38"/>
      <c r="BD38"/>
      <c r="BE38" s="14" t="s">
        <v>900</v>
      </c>
      <c r="BF38" s="13">
        <v>590</v>
      </c>
      <c r="BG38" s="13">
        <v>543</v>
      </c>
      <c r="BH38" s="13">
        <v>1133</v>
      </c>
      <c r="BJ38" s="14" t="s">
        <v>900</v>
      </c>
      <c r="BK38" s="13">
        <v>613</v>
      </c>
      <c r="BL38" s="13">
        <v>519</v>
      </c>
      <c r="BM38" s="13">
        <v>1</v>
      </c>
      <c r="BN38" s="13">
        <v>1133</v>
      </c>
      <c r="BP38" s="13"/>
      <c r="BQ38" s="14" t="s">
        <v>900</v>
      </c>
      <c r="BR38" s="13">
        <v>9</v>
      </c>
      <c r="BS38" s="13">
        <v>34</v>
      </c>
      <c r="BT38" s="13">
        <v>143</v>
      </c>
      <c r="BU38" s="13">
        <v>83</v>
      </c>
      <c r="BV38" s="13">
        <v>418</v>
      </c>
      <c r="BW38" s="13">
        <v>84</v>
      </c>
      <c r="BX38" s="13">
        <v>103</v>
      </c>
      <c r="BY38" s="13">
        <v>80</v>
      </c>
      <c r="BZ38" s="13">
        <v>54</v>
      </c>
      <c r="CA38" s="13">
        <v>32</v>
      </c>
      <c r="CB38" s="13">
        <v>31</v>
      </c>
      <c r="CC38" s="13">
        <v>25</v>
      </c>
      <c r="CD38" s="13">
        <v>37</v>
      </c>
      <c r="CE38" s="13">
        <v>1133</v>
      </c>
      <c r="CG38" s="13">
        <f t="shared" si="3"/>
        <v>501</v>
      </c>
      <c r="CH38" s="13">
        <f t="shared" si="4"/>
        <v>267</v>
      </c>
      <c r="CI38" s="343">
        <f t="shared" si="5"/>
        <v>179</v>
      </c>
    </row>
    <row r="39" spans="1:87">
      <c r="A39" s="14" t="s">
        <v>901</v>
      </c>
      <c r="B39" s="13">
        <v>62738</v>
      </c>
      <c r="C39" s="13">
        <v>10610</v>
      </c>
      <c r="D39" s="13">
        <v>73348</v>
      </c>
      <c r="E39"/>
      <c r="I39" s="14" t="s">
        <v>901</v>
      </c>
      <c r="J39" s="13">
        <v>1241</v>
      </c>
      <c r="K39" s="13">
        <v>5064</v>
      </c>
      <c r="L39" s="13">
        <v>15378</v>
      </c>
      <c r="M39" s="13">
        <v>6425</v>
      </c>
      <c r="N39" s="13">
        <v>25809</v>
      </c>
      <c r="O39" s="13">
        <v>3875</v>
      </c>
      <c r="P39" s="13">
        <v>3751</v>
      </c>
      <c r="Q39" s="13">
        <v>3384</v>
      </c>
      <c r="R39" s="13">
        <v>2621</v>
      </c>
      <c r="S39" s="13">
        <v>2065</v>
      </c>
      <c r="T39" s="13">
        <v>1288</v>
      </c>
      <c r="U39" s="13">
        <v>1095</v>
      </c>
      <c r="V39" s="13">
        <v>1352</v>
      </c>
      <c r="W39" s="13">
        <v>73348</v>
      </c>
      <c r="X39" s="13">
        <f t="shared" si="6"/>
        <v>32234</v>
      </c>
      <c r="Y39" s="13">
        <f t="shared" si="7"/>
        <v>11010</v>
      </c>
      <c r="Z39" s="13">
        <f t="shared" si="2"/>
        <v>8421</v>
      </c>
      <c r="AC39" s="690" t="s">
        <v>984</v>
      </c>
      <c r="AD39" s="688">
        <v>3</v>
      </c>
      <c r="AE39" s="688">
        <v>7</v>
      </c>
      <c r="AF39" s="688"/>
      <c r="AG39" s="688"/>
      <c r="AH39" s="688">
        <v>8732</v>
      </c>
      <c r="AI39" s="688"/>
      <c r="AJ39" s="688">
        <v>180</v>
      </c>
      <c r="AK39" s="688">
        <v>3</v>
      </c>
      <c r="AL39" s="688">
        <v>921</v>
      </c>
      <c r="AM39" s="688"/>
      <c r="AN39" s="688"/>
      <c r="AO39" s="688"/>
      <c r="AP39" s="688">
        <v>2</v>
      </c>
      <c r="AQ39" s="688">
        <v>2</v>
      </c>
      <c r="AR39" s="688">
        <v>288</v>
      </c>
      <c r="AS39" s="688">
        <v>6</v>
      </c>
      <c r="AT39" s="688">
        <v>14</v>
      </c>
      <c r="AU39" s="688"/>
      <c r="AV39" s="688">
        <v>5</v>
      </c>
      <c r="AW39" s="688"/>
      <c r="AX39" s="688"/>
      <c r="AY39" s="688">
        <v>3</v>
      </c>
      <c r="AZ39" s="688"/>
      <c r="BA39" s="688"/>
      <c r="BB39" s="688">
        <v>10166</v>
      </c>
      <c r="BC39"/>
      <c r="BD39"/>
      <c r="BE39" s="14" t="s">
        <v>901</v>
      </c>
      <c r="BF39" s="13">
        <v>13687</v>
      </c>
      <c r="BG39" s="13">
        <v>12464</v>
      </c>
      <c r="BH39" s="13">
        <v>26151</v>
      </c>
      <c r="BJ39" s="14" t="s">
        <v>901</v>
      </c>
      <c r="BK39" s="13">
        <v>13078</v>
      </c>
      <c r="BL39" s="13">
        <v>13057</v>
      </c>
      <c r="BM39" s="13">
        <v>16</v>
      </c>
      <c r="BN39" s="13">
        <v>26151</v>
      </c>
      <c r="BP39" s="13"/>
      <c r="BQ39" s="14" t="s">
        <v>901</v>
      </c>
      <c r="BR39" s="13">
        <v>338</v>
      </c>
      <c r="BS39" s="13">
        <v>1591</v>
      </c>
      <c r="BT39" s="13">
        <v>4588</v>
      </c>
      <c r="BU39" s="13">
        <v>1702</v>
      </c>
      <c r="BV39" s="13">
        <v>12135</v>
      </c>
      <c r="BW39" s="13">
        <v>1633</v>
      </c>
      <c r="BX39" s="13">
        <v>1341</v>
      </c>
      <c r="BY39" s="13">
        <v>1065</v>
      </c>
      <c r="BZ39" s="13">
        <v>690</v>
      </c>
      <c r="CA39" s="13">
        <v>456</v>
      </c>
      <c r="CB39" s="13">
        <v>265</v>
      </c>
      <c r="CC39" s="13">
        <v>170</v>
      </c>
      <c r="CD39" s="13">
        <v>177</v>
      </c>
      <c r="CE39" s="13">
        <v>26151</v>
      </c>
      <c r="CG39" s="13">
        <f t="shared" si="3"/>
        <v>13837</v>
      </c>
      <c r="CH39" s="13">
        <f t="shared" si="4"/>
        <v>4039</v>
      </c>
      <c r="CI39" s="343">
        <f t="shared" si="5"/>
        <v>1758</v>
      </c>
    </row>
    <row r="40" spans="1:87">
      <c r="A40" s="14" t="s">
        <v>902</v>
      </c>
      <c r="B40" s="13">
        <v>26261</v>
      </c>
      <c r="C40" s="13">
        <v>8778</v>
      </c>
      <c r="D40" s="13">
        <v>35039</v>
      </c>
      <c r="E40"/>
      <c r="I40" s="14" t="s">
        <v>902</v>
      </c>
      <c r="J40" s="13">
        <v>559</v>
      </c>
      <c r="K40" s="13">
        <v>2505</v>
      </c>
      <c r="L40" s="13">
        <v>7622</v>
      </c>
      <c r="M40" s="13">
        <v>3394</v>
      </c>
      <c r="N40" s="13">
        <v>12493</v>
      </c>
      <c r="O40" s="13">
        <v>1625</v>
      </c>
      <c r="P40" s="13">
        <v>1502</v>
      </c>
      <c r="Q40" s="13">
        <v>1347</v>
      </c>
      <c r="R40" s="13">
        <v>1124</v>
      </c>
      <c r="S40" s="13">
        <v>897</v>
      </c>
      <c r="T40" s="13">
        <v>689</v>
      </c>
      <c r="U40" s="13">
        <v>552</v>
      </c>
      <c r="V40" s="13">
        <v>730</v>
      </c>
      <c r="W40" s="13">
        <v>35039</v>
      </c>
      <c r="X40" s="13">
        <f t="shared" si="6"/>
        <v>15887</v>
      </c>
      <c r="Y40" s="13">
        <f t="shared" si="7"/>
        <v>4474</v>
      </c>
      <c r="Z40" s="13">
        <f t="shared" si="2"/>
        <v>3992</v>
      </c>
      <c r="AC40" s="690" t="s">
        <v>987</v>
      </c>
      <c r="AD40" s="688">
        <v>7</v>
      </c>
      <c r="AE40" s="688">
        <v>1</v>
      </c>
      <c r="AF40" s="688"/>
      <c r="AG40" s="688"/>
      <c r="AH40" s="688">
        <v>4633</v>
      </c>
      <c r="AI40" s="688">
        <v>1</v>
      </c>
      <c r="AJ40" s="688">
        <v>43</v>
      </c>
      <c r="AK40" s="688">
        <v>5</v>
      </c>
      <c r="AL40" s="688">
        <v>331</v>
      </c>
      <c r="AM40" s="688">
        <v>1</v>
      </c>
      <c r="AN40" s="688"/>
      <c r="AO40" s="688"/>
      <c r="AP40" s="688">
        <v>1</v>
      </c>
      <c r="AQ40" s="688">
        <v>1</v>
      </c>
      <c r="AR40" s="688">
        <v>283</v>
      </c>
      <c r="AS40" s="688">
        <v>2</v>
      </c>
      <c r="AT40" s="688"/>
      <c r="AU40" s="688"/>
      <c r="AV40" s="688">
        <v>8</v>
      </c>
      <c r="AW40" s="688"/>
      <c r="AX40" s="688"/>
      <c r="AY40" s="688"/>
      <c r="AZ40" s="688"/>
      <c r="BA40" s="688"/>
      <c r="BB40" s="688">
        <v>5317</v>
      </c>
      <c r="BC40"/>
      <c r="BD40"/>
      <c r="BE40" s="14" t="s">
        <v>902</v>
      </c>
      <c r="BF40" s="13">
        <v>15549</v>
      </c>
      <c r="BG40" s="13">
        <v>13806</v>
      </c>
      <c r="BH40" s="13">
        <v>29355</v>
      </c>
      <c r="BJ40" s="14" t="s">
        <v>902</v>
      </c>
      <c r="BK40" s="13">
        <v>12202</v>
      </c>
      <c r="BL40" s="13">
        <v>17134</v>
      </c>
      <c r="BM40" s="13">
        <v>19</v>
      </c>
      <c r="BN40" s="13">
        <v>29355</v>
      </c>
      <c r="BP40" s="13"/>
      <c r="BQ40" s="14" t="s">
        <v>902</v>
      </c>
      <c r="BR40" s="13">
        <v>408</v>
      </c>
      <c r="BS40" s="13">
        <v>1743</v>
      </c>
      <c r="BT40" s="13">
        <v>5920</v>
      </c>
      <c r="BU40" s="13">
        <v>2628</v>
      </c>
      <c r="BV40" s="13">
        <v>12759</v>
      </c>
      <c r="BW40" s="13">
        <v>1721</v>
      </c>
      <c r="BX40" s="13">
        <v>1474</v>
      </c>
      <c r="BY40" s="13">
        <v>1083</v>
      </c>
      <c r="BZ40" s="13">
        <v>679</v>
      </c>
      <c r="CA40" s="13">
        <v>435</v>
      </c>
      <c r="CB40" s="13">
        <v>240</v>
      </c>
      <c r="CC40" s="13">
        <v>146</v>
      </c>
      <c r="CD40" s="13">
        <v>119</v>
      </c>
      <c r="CE40" s="13">
        <v>29355</v>
      </c>
      <c r="CG40" s="13">
        <f t="shared" si="3"/>
        <v>15387</v>
      </c>
      <c r="CH40" s="13">
        <f t="shared" si="4"/>
        <v>4278</v>
      </c>
      <c r="CI40" s="343">
        <f t="shared" si="5"/>
        <v>1619</v>
      </c>
    </row>
    <row r="41" spans="1:87">
      <c r="A41" s="14" t="s">
        <v>903</v>
      </c>
      <c r="B41" s="13">
        <v>4935</v>
      </c>
      <c r="C41" s="13">
        <v>1534</v>
      </c>
      <c r="D41" s="13">
        <v>6469</v>
      </c>
      <c r="E41"/>
      <c r="I41" s="14" t="s">
        <v>903</v>
      </c>
      <c r="J41" s="13">
        <v>59</v>
      </c>
      <c r="K41" s="13">
        <v>284</v>
      </c>
      <c r="L41" s="13">
        <v>1002</v>
      </c>
      <c r="M41" s="13">
        <v>492</v>
      </c>
      <c r="N41" s="13">
        <v>2083</v>
      </c>
      <c r="O41" s="13">
        <v>389</v>
      </c>
      <c r="P41" s="13">
        <v>441</v>
      </c>
      <c r="Q41" s="13">
        <v>452</v>
      </c>
      <c r="R41" s="13">
        <v>375</v>
      </c>
      <c r="S41" s="13">
        <v>273</v>
      </c>
      <c r="T41" s="13">
        <v>226</v>
      </c>
      <c r="U41" s="13">
        <v>192</v>
      </c>
      <c r="V41" s="13">
        <v>201</v>
      </c>
      <c r="W41" s="13">
        <v>6469</v>
      </c>
      <c r="X41" s="13">
        <f t="shared" si="6"/>
        <v>2575</v>
      </c>
      <c r="Y41" s="13">
        <f t="shared" si="7"/>
        <v>1282</v>
      </c>
      <c r="Z41" s="13">
        <f t="shared" si="2"/>
        <v>1267</v>
      </c>
      <c r="AC41" s="690" t="s">
        <v>989</v>
      </c>
      <c r="AD41" s="688">
        <v>13</v>
      </c>
      <c r="AE41" s="688">
        <v>28</v>
      </c>
      <c r="AF41" s="688">
        <v>1</v>
      </c>
      <c r="AG41" s="688">
        <v>1</v>
      </c>
      <c r="AH41" s="688">
        <v>10824</v>
      </c>
      <c r="AI41" s="688">
        <v>1</v>
      </c>
      <c r="AJ41" s="688">
        <v>129</v>
      </c>
      <c r="AK41" s="688">
        <v>15</v>
      </c>
      <c r="AL41" s="688">
        <v>1943</v>
      </c>
      <c r="AM41" s="688">
        <v>3</v>
      </c>
      <c r="AN41" s="688"/>
      <c r="AO41" s="688"/>
      <c r="AP41" s="688"/>
      <c r="AQ41" s="688">
        <v>3</v>
      </c>
      <c r="AR41" s="688">
        <v>1423</v>
      </c>
      <c r="AS41" s="688">
        <v>11</v>
      </c>
      <c r="AT41" s="688">
        <v>1</v>
      </c>
      <c r="AU41" s="688">
        <v>2</v>
      </c>
      <c r="AV41" s="688">
        <v>1</v>
      </c>
      <c r="AW41" s="688"/>
      <c r="AX41" s="688"/>
      <c r="AY41" s="688">
        <v>5</v>
      </c>
      <c r="AZ41" s="688"/>
      <c r="BA41" s="688"/>
      <c r="BB41" s="688">
        <v>14404</v>
      </c>
      <c r="BC41"/>
      <c r="BD41"/>
      <c r="BE41" s="14" t="s">
        <v>903</v>
      </c>
      <c r="BF41" s="13">
        <v>1471</v>
      </c>
      <c r="BG41" s="13">
        <v>1283</v>
      </c>
      <c r="BH41" s="13">
        <v>2754</v>
      </c>
      <c r="BJ41" s="14" t="s">
        <v>903</v>
      </c>
      <c r="BK41" s="13">
        <v>1538</v>
      </c>
      <c r="BL41" s="13">
        <v>1213</v>
      </c>
      <c r="BM41" s="13">
        <v>3</v>
      </c>
      <c r="BN41" s="13">
        <v>2754</v>
      </c>
      <c r="BP41" s="13"/>
      <c r="BQ41" s="14" t="s">
        <v>903</v>
      </c>
      <c r="BR41" s="13">
        <v>22</v>
      </c>
      <c r="BS41" s="13">
        <v>108</v>
      </c>
      <c r="BT41" s="13">
        <v>368</v>
      </c>
      <c r="BU41" s="13">
        <v>164</v>
      </c>
      <c r="BV41" s="13">
        <v>1089</v>
      </c>
      <c r="BW41" s="13">
        <v>186</v>
      </c>
      <c r="BX41" s="13">
        <v>189</v>
      </c>
      <c r="BY41" s="13">
        <v>161</v>
      </c>
      <c r="BZ41" s="13">
        <v>119</v>
      </c>
      <c r="CA41" s="13">
        <v>104</v>
      </c>
      <c r="CB41" s="13">
        <v>78</v>
      </c>
      <c r="CC41" s="13">
        <v>65</v>
      </c>
      <c r="CD41" s="13">
        <v>101</v>
      </c>
      <c r="CE41" s="13">
        <v>2754</v>
      </c>
      <c r="CG41" s="13">
        <f t="shared" si="3"/>
        <v>1253</v>
      </c>
      <c r="CH41" s="13">
        <f t="shared" si="4"/>
        <v>536</v>
      </c>
      <c r="CI41" s="343">
        <f t="shared" si="5"/>
        <v>467</v>
      </c>
    </row>
    <row r="42" spans="1:87">
      <c r="A42" s="14" t="s">
        <v>904</v>
      </c>
      <c r="B42" s="13">
        <v>3639</v>
      </c>
      <c r="C42" s="13">
        <v>7451</v>
      </c>
      <c r="D42" s="13">
        <v>11090</v>
      </c>
      <c r="E42"/>
      <c r="I42" s="14" t="s">
        <v>904</v>
      </c>
      <c r="J42" s="13">
        <v>124</v>
      </c>
      <c r="K42" s="13">
        <v>572</v>
      </c>
      <c r="L42" s="13">
        <v>1794</v>
      </c>
      <c r="M42" s="13">
        <v>942</v>
      </c>
      <c r="N42" s="13">
        <v>3631</v>
      </c>
      <c r="O42" s="13">
        <v>658</v>
      </c>
      <c r="P42" s="13">
        <v>664</v>
      </c>
      <c r="Q42" s="13">
        <v>692</v>
      </c>
      <c r="R42" s="13">
        <v>550</v>
      </c>
      <c r="S42" s="13">
        <v>433</v>
      </c>
      <c r="T42" s="13">
        <v>369</v>
      </c>
      <c r="U42" s="13">
        <v>293</v>
      </c>
      <c r="V42" s="13">
        <v>368</v>
      </c>
      <c r="W42" s="13">
        <v>11090</v>
      </c>
      <c r="X42" s="13">
        <f t="shared" si="6"/>
        <v>4573</v>
      </c>
      <c r="Y42" s="13">
        <f t="shared" si="7"/>
        <v>2014</v>
      </c>
      <c r="Z42" s="13">
        <f t="shared" si="2"/>
        <v>2013</v>
      </c>
      <c r="AC42" s="21" t="s">
        <v>294</v>
      </c>
      <c r="AD42" s="588">
        <v>102</v>
      </c>
      <c r="AE42" s="588">
        <v>145</v>
      </c>
      <c r="AF42" s="588">
        <v>6</v>
      </c>
      <c r="AG42" s="588">
        <v>107</v>
      </c>
      <c r="AH42" s="588">
        <v>91867</v>
      </c>
      <c r="AI42" s="588">
        <v>1</v>
      </c>
      <c r="AJ42" s="588">
        <v>562</v>
      </c>
      <c r="AK42" s="588">
        <v>104</v>
      </c>
      <c r="AL42" s="588">
        <v>35938</v>
      </c>
      <c r="AM42" s="588">
        <v>12</v>
      </c>
      <c r="AN42" s="588">
        <v>6</v>
      </c>
      <c r="AO42" s="588">
        <v>1</v>
      </c>
      <c r="AP42" s="588">
        <v>5</v>
      </c>
      <c r="AQ42" s="588">
        <v>17</v>
      </c>
      <c r="AR42" s="588">
        <v>7759</v>
      </c>
      <c r="AS42" s="588">
        <v>65</v>
      </c>
      <c r="AT42" s="588">
        <v>8689</v>
      </c>
      <c r="AU42" s="588">
        <v>9</v>
      </c>
      <c r="AV42" s="588">
        <v>59</v>
      </c>
      <c r="AW42" s="588"/>
      <c r="AX42" s="588">
        <v>2</v>
      </c>
      <c r="AY42" s="588">
        <v>34</v>
      </c>
      <c r="AZ42" s="588"/>
      <c r="BA42" s="588"/>
      <c r="BB42" s="688">
        <v>145490</v>
      </c>
      <c r="BC42"/>
      <c r="BD42"/>
      <c r="BE42" s="14" t="s">
        <v>904</v>
      </c>
      <c r="BF42" s="13">
        <v>1246</v>
      </c>
      <c r="BG42" s="13">
        <v>1151</v>
      </c>
      <c r="BH42" s="13">
        <v>2397</v>
      </c>
      <c r="BJ42" s="14" t="s">
        <v>904</v>
      </c>
      <c r="BK42" s="13">
        <v>1209</v>
      </c>
      <c r="BL42" s="13">
        <v>1184</v>
      </c>
      <c r="BM42" s="13">
        <v>4</v>
      </c>
      <c r="BN42" s="13">
        <v>2397</v>
      </c>
      <c r="BP42" s="13"/>
      <c r="BQ42" s="14" t="s">
        <v>904</v>
      </c>
      <c r="BR42" s="13">
        <v>35</v>
      </c>
      <c r="BS42" s="13">
        <v>153</v>
      </c>
      <c r="BT42" s="13">
        <v>381</v>
      </c>
      <c r="BU42" s="13">
        <v>163</v>
      </c>
      <c r="BV42" s="13">
        <v>999</v>
      </c>
      <c r="BW42" s="13">
        <v>159</v>
      </c>
      <c r="BX42" s="13">
        <v>134</v>
      </c>
      <c r="BY42" s="13">
        <v>95</v>
      </c>
      <c r="BZ42" s="13">
        <v>79</v>
      </c>
      <c r="CA42" s="13">
        <v>63</v>
      </c>
      <c r="CB42" s="13">
        <v>54</v>
      </c>
      <c r="CC42" s="13">
        <v>28</v>
      </c>
      <c r="CD42" s="13">
        <v>54</v>
      </c>
      <c r="CE42" s="13">
        <v>2397</v>
      </c>
      <c r="CG42" s="13">
        <f t="shared" si="3"/>
        <v>1162</v>
      </c>
      <c r="CH42" s="13">
        <f t="shared" si="4"/>
        <v>388</v>
      </c>
      <c r="CI42" s="343">
        <f t="shared" si="5"/>
        <v>278</v>
      </c>
    </row>
    <row r="43" spans="1:87">
      <c r="A43" s="14" t="s">
        <v>905</v>
      </c>
      <c r="B43" s="13">
        <v>779</v>
      </c>
      <c r="C43" s="13">
        <v>2123</v>
      </c>
      <c r="D43" s="13">
        <v>2902</v>
      </c>
      <c r="E43"/>
      <c r="I43" s="14" t="s">
        <v>905</v>
      </c>
      <c r="J43" s="13">
        <v>23</v>
      </c>
      <c r="K43" s="13">
        <v>137</v>
      </c>
      <c r="L43" s="13">
        <v>427</v>
      </c>
      <c r="M43" s="13">
        <v>225</v>
      </c>
      <c r="N43" s="13">
        <v>937</v>
      </c>
      <c r="O43" s="13">
        <v>197</v>
      </c>
      <c r="P43" s="13">
        <v>204</v>
      </c>
      <c r="Q43" s="13">
        <v>206</v>
      </c>
      <c r="R43" s="13">
        <v>144</v>
      </c>
      <c r="S43" s="13">
        <v>124</v>
      </c>
      <c r="T43" s="13">
        <v>94</v>
      </c>
      <c r="U43" s="13">
        <v>79</v>
      </c>
      <c r="V43" s="13">
        <v>105</v>
      </c>
      <c r="W43" s="13">
        <v>2902</v>
      </c>
      <c r="X43" s="13">
        <f t="shared" si="6"/>
        <v>1162</v>
      </c>
      <c r="Y43" s="13">
        <f t="shared" si="7"/>
        <v>607</v>
      </c>
      <c r="Z43" s="13">
        <f t="shared" si="2"/>
        <v>546</v>
      </c>
      <c r="AC43" s="690" t="s">
        <v>869</v>
      </c>
      <c r="AD43" s="688">
        <v>1</v>
      </c>
      <c r="AE43" s="688"/>
      <c r="AF43" s="688"/>
      <c r="AG43" s="688"/>
      <c r="AH43" s="688">
        <v>1052</v>
      </c>
      <c r="AI43" s="688"/>
      <c r="AJ43" s="688"/>
      <c r="AK43" s="688"/>
      <c r="AL43" s="688">
        <v>333</v>
      </c>
      <c r="AM43" s="688"/>
      <c r="AN43" s="688"/>
      <c r="AO43" s="688"/>
      <c r="AP43" s="688"/>
      <c r="AQ43" s="688"/>
      <c r="AR43" s="688">
        <v>1</v>
      </c>
      <c r="AS43" s="688">
        <v>1</v>
      </c>
      <c r="AT43" s="688"/>
      <c r="AU43" s="688"/>
      <c r="AV43" s="688"/>
      <c r="AW43" s="688"/>
      <c r="AX43" s="688"/>
      <c r="AY43" s="688"/>
      <c r="AZ43" s="688"/>
      <c r="BA43" s="688"/>
      <c r="BB43" s="688">
        <v>1388</v>
      </c>
      <c r="BC43"/>
      <c r="BD43"/>
      <c r="BE43" s="14" t="s">
        <v>905</v>
      </c>
      <c r="BF43" s="13">
        <v>324</v>
      </c>
      <c r="BG43" s="13">
        <v>298</v>
      </c>
      <c r="BH43" s="13">
        <v>622</v>
      </c>
      <c r="BJ43" s="14" t="s">
        <v>905</v>
      </c>
      <c r="BK43" s="13">
        <v>325</v>
      </c>
      <c r="BL43" s="13">
        <v>297</v>
      </c>
      <c r="BM43" s="13"/>
      <c r="BN43" s="13">
        <v>622</v>
      </c>
      <c r="BP43" s="13"/>
      <c r="BQ43" s="14" t="s">
        <v>905</v>
      </c>
      <c r="BR43" s="13">
        <v>5</v>
      </c>
      <c r="BS43" s="13">
        <v>25</v>
      </c>
      <c r="BT43" s="13">
        <v>100</v>
      </c>
      <c r="BU43" s="13">
        <v>31</v>
      </c>
      <c r="BV43" s="13">
        <v>245</v>
      </c>
      <c r="BW43" s="13">
        <v>37</v>
      </c>
      <c r="BX43" s="13">
        <v>47</v>
      </c>
      <c r="BY43" s="13">
        <v>35</v>
      </c>
      <c r="BZ43" s="13">
        <v>30</v>
      </c>
      <c r="CA43" s="13">
        <v>22</v>
      </c>
      <c r="CB43" s="13">
        <v>16</v>
      </c>
      <c r="CC43" s="13">
        <v>8</v>
      </c>
      <c r="CD43" s="13">
        <v>21</v>
      </c>
      <c r="CE43" s="13">
        <v>622</v>
      </c>
      <c r="CG43" s="13">
        <f t="shared" si="3"/>
        <v>276</v>
      </c>
      <c r="CH43" s="13">
        <f t="shared" si="4"/>
        <v>119</v>
      </c>
      <c r="CI43" s="343">
        <f t="shared" si="5"/>
        <v>97</v>
      </c>
    </row>
    <row r="44" spans="1:87">
      <c r="A44" s="14" t="s">
        <v>906</v>
      </c>
      <c r="B44" s="13">
        <v>5424</v>
      </c>
      <c r="C44" s="13">
        <v>8270</v>
      </c>
      <c r="D44" s="13">
        <v>13694</v>
      </c>
      <c r="E44"/>
      <c r="I44" s="14" t="s">
        <v>906</v>
      </c>
      <c r="J44" s="13">
        <v>158</v>
      </c>
      <c r="K44" s="13">
        <v>647</v>
      </c>
      <c r="L44" s="13">
        <v>2167</v>
      </c>
      <c r="M44" s="13">
        <v>1247</v>
      </c>
      <c r="N44" s="13">
        <v>4911</v>
      </c>
      <c r="O44" s="13">
        <v>862</v>
      </c>
      <c r="P44" s="13">
        <v>862</v>
      </c>
      <c r="Q44" s="13">
        <v>757</v>
      </c>
      <c r="R44" s="13">
        <v>642</v>
      </c>
      <c r="S44" s="13">
        <v>505</v>
      </c>
      <c r="T44" s="13">
        <v>368</v>
      </c>
      <c r="U44" s="13">
        <v>286</v>
      </c>
      <c r="V44" s="13">
        <v>282</v>
      </c>
      <c r="W44" s="13">
        <v>13694</v>
      </c>
      <c r="X44" s="13">
        <f t="shared" si="6"/>
        <v>6158</v>
      </c>
      <c r="Y44" s="13">
        <f t="shared" si="7"/>
        <v>2481</v>
      </c>
      <c r="Z44" s="13">
        <f t="shared" si="2"/>
        <v>2083</v>
      </c>
      <c r="AC44" s="690" t="s">
        <v>877</v>
      </c>
      <c r="AD44" s="688">
        <v>9</v>
      </c>
      <c r="AE44" s="688">
        <v>42</v>
      </c>
      <c r="AF44" s="688"/>
      <c r="AG44" s="688">
        <v>23</v>
      </c>
      <c r="AH44" s="688">
        <v>13448</v>
      </c>
      <c r="AI44" s="688"/>
      <c r="AJ44" s="688">
        <v>122</v>
      </c>
      <c r="AK44" s="688">
        <v>5</v>
      </c>
      <c r="AL44" s="688">
        <v>1529</v>
      </c>
      <c r="AM44" s="688"/>
      <c r="AN44" s="688"/>
      <c r="AO44" s="688"/>
      <c r="AP44" s="688"/>
      <c r="AQ44" s="688">
        <v>1</v>
      </c>
      <c r="AR44" s="688">
        <v>1607</v>
      </c>
      <c r="AS44" s="688">
        <v>12</v>
      </c>
      <c r="AT44" s="688">
        <v>1</v>
      </c>
      <c r="AU44" s="688">
        <v>2</v>
      </c>
      <c r="AV44" s="688">
        <v>3</v>
      </c>
      <c r="AW44" s="688"/>
      <c r="AX44" s="688"/>
      <c r="AY44" s="688">
        <v>16</v>
      </c>
      <c r="AZ44" s="688"/>
      <c r="BA44" s="688"/>
      <c r="BB44" s="688">
        <v>16820</v>
      </c>
      <c r="BC44"/>
      <c r="BD44"/>
      <c r="BE44" s="14" t="s">
        <v>906</v>
      </c>
      <c r="BF44" s="13">
        <v>1628</v>
      </c>
      <c r="BG44" s="13">
        <v>1597</v>
      </c>
      <c r="BH44" s="13">
        <v>3225</v>
      </c>
      <c r="BJ44" s="14" t="s">
        <v>906</v>
      </c>
      <c r="BK44" s="13">
        <v>1572</v>
      </c>
      <c r="BL44" s="13">
        <v>1649</v>
      </c>
      <c r="BM44" s="13">
        <v>4</v>
      </c>
      <c r="BN44" s="13">
        <v>3225</v>
      </c>
      <c r="BP44" s="13"/>
      <c r="BQ44" s="14" t="s">
        <v>906</v>
      </c>
      <c r="BR44" s="13">
        <v>28</v>
      </c>
      <c r="BS44" s="13">
        <v>127</v>
      </c>
      <c r="BT44" s="13">
        <v>440</v>
      </c>
      <c r="BU44" s="13">
        <v>210</v>
      </c>
      <c r="BV44" s="13">
        <v>1231</v>
      </c>
      <c r="BW44" s="13">
        <v>248</v>
      </c>
      <c r="BX44" s="13">
        <v>233</v>
      </c>
      <c r="BY44" s="13">
        <v>211</v>
      </c>
      <c r="BZ44" s="13">
        <v>164</v>
      </c>
      <c r="CA44" s="13">
        <v>122</v>
      </c>
      <c r="CB44" s="13">
        <v>89</v>
      </c>
      <c r="CC44" s="13">
        <v>63</v>
      </c>
      <c r="CD44" s="13">
        <v>59</v>
      </c>
      <c r="CE44" s="13">
        <v>3225</v>
      </c>
      <c r="CG44" s="13">
        <f t="shared" si="3"/>
        <v>1441</v>
      </c>
      <c r="CH44" s="13">
        <f t="shared" si="4"/>
        <v>692</v>
      </c>
      <c r="CI44" s="343">
        <f t="shared" si="5"/>
        <v>497</v>
      </c>
    </row>
    <row r="45" spans="1:87">
      <c r="A45" s="14" t="s">
        <v>907</v>
      </c>
      <c r="B45" s="13">
        <v>12234</v>
      </c>
      <c r="C45" s="13">
        <v>3693</v>
      </c>
      <c r="D45" s="13">
        <v>15927</v>
      </c>
      <c r="E45"/>
      <c r="I45" s="14" t="s">
        <v>907</v>
      </c>
      <c r="J45" s="13">
        <v>141</v>
      </c>
      <c r="K45" s="13">
        <v>602</v>
      </c>
      <c r="L45" s="13">
        <v>2067</v>
      </c>
      <c r="M45" s="13">
        <v>1124</v>
      </c>
      <c r="N45" s="13">
        <v>5559</v>
      </c>
      <c r="O45" s="13">
        <v>1057</v>
      </c>
      <c r="P45" s="13">
        <v>1189</v>
      </c>
      <c r="Q45" s="13">
        <v>1300</v>
      </c>
      <c r="R45" s="13">
        <v>965</v>
      </c>
      <c r="S45" s="13">
        <v>655</v>
      </c>
      <c r="T45" s="13">
        <v>414</v>
      </c>
      <c r="U45" s="13">
        <v>356</v>
      </c>
      <c r="V45" s="13">
        <v>498</v>
      </c>
      <c r="W45" s="13">
        <v>15927</v>
      </c>
      <c r="X45" s="13">
        <f t="shared" si="6"/>
        <v>6683</v>
      </c>
      <c r="Y45" s="13">
        <f t="shared" si="7"/>
        <v>3546</v>
      </c>
      <c r="Z45" s="13">
        <f t="shared" si="2"/>
        <v>2888</v>
      </c>
      <c r="AC45" s="690" t="s">
        <v>878</v>
      </c>
      <c r="AD45" s="688"/>
      <c r="AE45" s="688">
        <v>3</v>
      </c>
      <c r="AF45" s="688"/>
      <c r="AG45" s="688"/>
      <c r="AH45" s="688">
        <v>4078</v>
      </c>
      <c r="AI45" s="688"/>
      <c r="AJ45" s="688">
        <v>1</v>
      </c>
      <c r="AK45" s="688"/>
      <c r="AL45" s="688">
        <v>1351</v>
      </c>
      <c r="AM45" s="688"/>
      <c r="AN45" s="688"/>
      <c r="AO45" s="688"/>
      <c r="AP45" s="688"/>
      <c r="AQ45" s="688"/>
      <c r="AR45" s="688">
        <v>11</v>
      </c>
      <c r="AS45" s="688"/>
      <c r="AT45" s="688">
        <v>2</v>
      </c>
      <c r="AU45" s="688"/>
      <c r="AV45" s="688"/>
      <c r="AW45" s="688"/>
      <c r="AX45" s="688"/>
      <c r="AY45" s="688">
        <v>2</v>
      </c>
      <c r="AZ45" s="688"/>
      <c r="BA45" s="688"/>
      <c r="BB45" s="688">
        <v>5448</v>
      </c>
      <c r="BC45"/>
      <c r="BD45"/>
      <c r="BE45" s="14" t="s">
        <v>907</v>
      </c>
      <c r="BF45" s="13">
        <v>21064</v>
      </c>
      <c r="BG45" s="13">
        <v>22347</v>
      </c>
      <c r="BH45" s="13">
        <v>43411</v>
      </c>
      <c r="BJ45" s="14" t="s">
        <v>907</v>
      </c>
      <c r="BK45" s="13">
        <v>24218</v>
      </c>
      <c r="BL45" s="13">
        <v>19072</v>
      </c>
      <c r="BM45" s="13">
        <v>121</v>
      </c>
      <c r="BN45" s="13">
        <v>43411</v>
      </c>
      <c r="BP45" s="13"/>
      <c r="BQ45" s="14" t="s">
        <v>907</v>
      </c>
      <c r="BR45" s="13">
        <v>370</v>
      </c>
      <c r="BS45" s="13">
        <v>1638</v>
      </c>
      <c r="BT45" s="13">
        <v>5057</v>
      </c>
      <c r="BU45" s="13">
        <v>2449</v>
      </c>
      <c r="BV45" s="13">
        <v>18352</v>
      </c>
      <c r="BW45" s="13">
        <v>3048</v>
      </c>
      <c r="BX45" s="13">
        <v>3293</v>
      </c>
      <c r="BY45" s="13">
        <v>2752</v>
      </c>
      <c r="BZ45" s="13">
        <v>2046</v>
      </c>
      <c r="CA45" s="13">
        <v>1513</v>
      </c>
      <c r="CB45" s="13">
        <v>1157</v>
      </c>
      <c r="CC45" s="13">
        <v>778</v>
      </c>
      <c r="CD45" s="13">
        <v>958</v>
      </c>
      <c r="CE45" s="13">
        <v>43411</v>
      </c>
      <c r="CG45" s="13">
        <f t="shared" si="3"/>
        <v>20801</v>
      </c>
      <c r="CH45" s="13">
        <f t="shared" si="4"/>
        <v>9093</v>
      </c>
      <c r="CI45" s="343">
        <f t="shared" si="5"/>
        <v>6452</v>
      </c>
    </row>
    <row r="46" spans="1:87">
      <c r="A46" s="14" t="s">
        <v>908</v>
      </c>
      <c r="B46" s="13">
        <v>6577</v>
      </c>
      <c r="C46" s="13">
        <v>13443</v>
      </c>
      <c r="D46" s="13">
        <v>20020</v>
      </c>
      <c r="E46"/>
      <c r="I46" s="14" t="s">
        <v>908</v>
      </c>
      <c r="J46" s="13">
        <v>333</v>
      </c>
      <c r="K46" s="13">
        <v>1618</v>
      </c>
      <c r="L46" s="13">
        <v>4639</v>
      </c>
      <c r="M46" s="13">
        <v>1888</v>
      </c>
      <c r="N46" s="13">
        <v>6695</v>
      </c>
      <c r="O46" s="13">
        <v>888</v>
      </c>
      <c r="P46" s="13">
        <v>858</v>
      </c>
      <c r="Q46" s="13">
        <v>763</v>
      </c>
      <c r="R46" s="13">
        <v>620</v>
      </c>
      <c r="S46" s="13">
        <v>485</v>
      </c>
      <c r="T46" s="13">
        <v>428</v>
      </c>
      <c r="U46" s="13">
        <v>333</v>
      </c>
      <c r="V46" s="13">
        <v>472</v>
      </c>
      <c r="W46" s="13">
        <v>20020</v>
      </c>
      <c r="X46" s="13">
        <f t="shared" si="6"/>
        <v>8583</v>
      </c>
      <c r="Y46" s="13">
        <f t="shared" si="7"/>
        <v>2509</v>
      </c>
      <c r="Z46" s="13">
        <f t="shared" si="2"/>
        <v>2338</v>
      </c>
      <c r="AC46" s="690" t="s">
        <v>882</v>
      </c>
      <c r="AD46" s="688">
        <v>13</v>
      </c>
      <c r="AE46" s="688">
        <v>2</v>
      </c>
      <c r="AF46" s="688"/>
      <c r="AG46" s="688">
        <v>4</v>
      </c>
      <c r="AH46" s="688">
        <v>1958</v>
      </c>
      <c r="AI46" s="688"/>
      <c r="AJ46" s="688">
        <v>28</v>
      </c>
      <c r="AK46" s="688">
        <v>1</v>
      </c>
      <c r="AL46" s="688">
        <v>247</v>
      </c>
      <c r="AM46" s="688"/>
      <c r="AN46" s="688"/>
      <c r="AO46" s="688"/>
      <c r="AP46" s="688"/>
      <c r="AQ46" s="688"/>
      <c r="AR46" s="688">
        <v>574</v>
      </c>
      <c r="AS46" s="688"/>
      <c r="AT46" s="688"/>
      <c r="AU46" s="688"/>
      <c r="AV46" s="688">
        <v>3</v>
      </c>
      <c r="AW46" s="688"/>
      <c r="AX46" s="688"/>
      <c r="AY46" s="688"/>
      <c r="AZ46" s="688"/>
      <c r="BA46" s="688"/>
      <c r="BB46" s="688">
        <v>2830</v>
      </c>
      <c r="BC46"/>
      <c r="BD46"/>
      <c r="BE46" s="14" t="s">
        <v>908</v>
      </c>
      <c r="BF46" s="13">
        <v>889</v>
      </c>
      <c r="BG46" s="13">
        <v>845</v>
      </c>
      <c r="BH46" s="13">
        <v>1734</v>
      </c>
      <c r="BJ46" s="14" t="s">
        <v>908</v>
      </c>
      <c r="BK46" s="13">
        <v>1108</v>
      </c>
      <c r="BL46" s="13">
        <v>626</v>
      </c>
      <c r="BM46" s="13"/>
      <c r="BN46" s="13">
        <v>1734</v>
      </c>
      <c r="BP46" s="13"/>
      <c r="BQ46" s="14" t="s">
        <v>908</v>
      </c>
      <c r="BR46" s="13">
        <v>10</v>
      </c>
      <c r="BS46" s="13">
        <v>76</v>
      </c>
      <c r="BT46" s="13">
        <v>234</v>
      </c>
      <c r="BU46" s="13">
        <v>111</v>
      </c>
      <c r="BV46" s="13">
        <v>901</v>
      </c>
      <c r="BW46" s="13">
        <v>104</v>
      </c>
      <c r="BX46" s="13">
        <v>92</v>
      </c>
      <c r="BY46" s="13">
        <v>67</v>
      </c>
      <c r="BZ46" s="13">
        <v>47</v>
      </c>
      <c r="CA46" s="13">
        <v>31</v>
      </c>
      <c r="CB46" s="13">
        <v>20</v>
      </c>
      <c r="CC46" s="13">
        <v>17</v>
      </c>
      <c r="CD46" s="13">
        <v>24</v>
      </c>
      <c r="CE46" s="13">
        <v>1734</v>
      </c>
      <c r="CG46" s="13">
        <f t="shared" si="3"/>
        <v>1012</v>
      </c>
      <c r="CH46" s="13">
        <f t="shared" si="4"/>
        <v>263</v>
      </c>
      <c r="CI46" s="343">
        <f t="shared" si="5"/>
        <v>139</v>
      </c>
    </row>
    <row r="47" spans="1:87">
      <c r="A47" s="14" t="s">
        <v>909</v>
      </c>
      <c r="B47" s="13">
        <v>3331</v>
      </c>
      <c r="C47" s="13">
        <v>2511</v>
      </c>
      <c r="D47" s="13">
        <v>5842</v>
      </c>
      <c r="E47"/>
      <c r="I47" s="14" t="s">
        <v>909</v>
      </c>
      <c r="J47" s="13">
        <v>63</v>
      </c>
      <c r="K47" s="13">
        <v>274</v>
      </c>
      <c r="L47" s="13">
        <v>958</v>
      </c>
      <c r="M47" s="13">
        <v>536</v>
      </c>
      <c r="N47" s="13">
        <v>2100</v>
      </c>
      <c r="O47" s="13">
        <v>342</v>
      </c>
      <c r="P47" s="13">
        <v>351</v>
      </c>
      <c r="Q47" s="13">
        <v>322</v>
      </c>
      <c r="R47" s="13">
        <v>280</v>
      </c>
      <c r="S47" s="13">
        <v>225</v>
      </c>
      <c r="T47" s="13">
        <v>155</v>
      </c>
      <c r="U47" s="13">
        <v>113</v>
      </c>
      <c r="V47" s="13">
        <v>123</v>
      </c>
      <c r="W47" s="13">
        <v>5842</v>
      </c>
      <c r="X47" s="13">
        <f t="shared" si="6"/>
        <v>2636</v>
      </c>
      <c r="Y47" s="13">
        <f t="shared" si="7"/>
        <v>1015</v>
      </c>
      <c r="Z47" s="13">
        <f t="shared" si="2"/>
        <v>896</v>
      </c>
      <c r="AC47" s="690" t="s">
        <v>890</v>
      </c>
      <c r="AD47" s="688">
        <v>3</v>
      </c>
      <c r="AE47" s="688">
        <v>2</v>
      </c>
      <c r="AF47" s="688">
        <v>1</v>
      </c>
      <c r="AG47" s="688">
        <v>3</v>
      </c>
      <c r="AH47" s="688">
        <v>4927</v>
      </c>
      <c r="AI47" s="688"/>
      <c r="AJ47" s="688">
        <v>10</v>
      </c>
      <c r="AK47" s="688">
        <v>1</v>
      </c>
      <c r="AL47" s="688">
        <v>264</v>
      </c>
      <c r="AM47" s="688">
        <v>2</v>
      </c>
      <c r="AN47" s="688"/>
      <c r="AO47" s="688"/>
      <c r="AP47" s="688"/>
      <c r="AQ47" s="688"/>
      <c r="AR47" s="688">
        <v>309</v>
      </c>
      <c r="AS47" s="688"/>
      <c r="AT47" s="688"/>
      <c r="AU47" s="688"/>
      <c r="AV47" s="688"/>
      <c r="AW47" s="688"/>
      <c r="AX47" s="688"/>
      <c r="AY47" s="688"/>
      <c r="AZ47" s="688"/>
      <c r="BA47" s="688"/>
      <c r="BB47" s="688">
        <v>5522</v>
      </c>
      <c r="BC47"/>
      <c r="BD47"/>
      <c r="BE47" s="14" t="s">
        <v>909</v>
      </c>
      <c r="BF47" s="13">
        <v>6094</v>
      </c>
      <c r="BG47" s="13">
        <v>6484</v>
      </c>
      <c r="BH47" s="13">
        <v>12578</v>
      </c>
      <c r="BJ47" s="14" t="s">
        <v>909</v>
      </c>
      <c r="BK47" s="13">
        <v>5980</v>
      </c>
      <c r="BL47" s="13">
        <v>6580</v>
      </c>
      <c r="BM47" s="13">
        <v>18</v>
      </c>
      <c r="BN47" s="13">
        <v>12578</v>
      </c>
      <c r="BP47" s="13"/>
      <c r="BQ47" s="14" t="s">
        <v>909</v>
      </c>
      <c r="BR47" s="13">
        <v>141</v>
      </c>
      <c r="BS47" s="13">
        <v>663</v>
      </c>
      <c r="BT47" s="13">
        <v>1964</v>
      </c>
      <c r="BU47" s="13">
        <v>864</v>
      </c>
      <c r="BV47" s="13">
        <v>5330</v>
      </c>
      <c r="BW47" s="13">
        <v>803</v>
      </c>
      <c r="BX47" s="13">
        <v>790</v>
      </c>
      <c r="BY47" s="13">
        <v>703</v>
      </c>
      <c r="BZ47" s="13">
        <v>464</v>
      </c>
      <c r="CA47" s="13">
        <v>316</v>
      </c>
      <c r="CB47" s="13">
        <v>223</v>
      </c>
      <c r="CC47" s="13">
        <v>152</v>
      </c>
      <c r="CD47" s="13">
        <v>165</v>
      </c>
      <c r="CE47" s="13">
        <v>12578</v>
      </c>
      <c r="CG47" s="13">
        <f t="shared" si="3"/>
        <v>6194</v>
      </c>
      <c r="CH47" s="13">
        <f t="shared" si="4"/>
        <v>2296</v>
      </c>
      <c r="CI47" s="343">
        <f t="shared" si="5"/>
        <v>1320</v>
      </c>
    </row>
    <row r="48" spans="1:87">
      <c r="A48" s="14" t="s">
        <v>910</v>
      </c>
      <c r="B48" s="13">
        <v>1337</v>
      </c>
      <c r="C48" s="13">
        <v>5712</v>
      </c>
      <c r="D48" s="13">
        <v>7049</v>
      </c>
      <c r="E48"/>
      <c r="I48" s="14" t="s">
        <v>910</v>
      </c>
      <c r="J48" s="13">
        <v>62</v>
      </c>
      <c r="K48" s="13">
        <v>245</v>
      </c>
      <c r="L48" s="13">
        <v>965</v>
      </c>
      <c r="M48" s="13">
        <v>569</v>
      </c>
      <c r="N48" s="13">
        <v>2025</v>
      </c>
      <c r="O48" s="13">
        <v>479</v>
      </c>
      <c r="P48" s="13">
        <v>536</v>
      </c>
      <c r="Q48" s="13">
        <v>543</v>
      </c>
      <c r="R48" s="13">
        <v>452</v>
      </c>
      <c r="S48" s="13">
        <v>390</v>
      </c>
      <c r="T48" s="13">
        <v>294</v>
      </c>
      <c r="U48" s="13">
        <v>203</v>
      </c>
      <c r="V48" s="13">
        <v>286</v>
      </c>
      <c r="W48" s="13">
        <v>7049</v>
      </c>
      <c r="X48" s="13">
        <f t="shared" si="6"/>
        <v>2594</v>
      </c>
      <c r="Y48" s="13">
        <f t="shared" si="7"/>
        <v>1558</v>
      </c>
      <c r="Z48" s="13">
        <f t="shared" si="2"/>
        <v>1625</v>
      </c>
      <c r="AC48" s="690" t="s">
        <v>892</v>
      </c>
      <c r="AD48" s="688"/>
      <c r="AE48" s="688">
        <v>2</v>
      </c>
      <c r="AF48" s="688"/>
      <c r="AG48" s="688"/>
      <c r="AH48" s="688">
        <v>5942</v>
      </c>
      <c r="AI48" s="688"/>
      <c r="AJ48" s="688">
        <v>1</v>
      </c>
      <c r="AK48" s="688">
        <v>1</v>
      </c>
      <c r="AL48" s="688">
        <v>667</v>
      </c>
      <c r="AM48" s="688"/>
      <c r="AN48" s="688"/>
      <c r="AO48" s="688"/>
      <c r="AP48" s="688"/>
      <c r="AQ48" s="688"/>
      <c r="AR48" s="688">
        <v>2</v>
      </c>
      <c r="AS48" s="688"/>
      <c r="AT48" s="688"/>
      <c r="AU48" s="688">
        <v>1</v>
      </c>
      <c r="AV48" s="688"/>
      <c r="AW48" s="688"/>
      <c r="AX48" s="688"/>
      <c r="AY48" s="688"/>
      <c r="AZ48" s="688"/>
      <c r="BA48" s="688"/>
      <c r="BB48" s="688">
        <v>6616</v>
      </c>
      <c r="BC48"/>
      <c r="BD48"/>
      <c r="BE48" s="14" t="s">
        <v>910</v>
      </c>
      <c r="BF48" s="13">
        <v>1008</v>
      </c>
      <c r="BG48" s="13">
        <v>847</v>
      </c>
      <c r="BH48" s="13">
        <v>1855</v>
      </c>
      <c r="BJ48" s="14" t="s">
        <v>910</v>
      </c>
      <c r="BK48" s="13">
        <v>937</v>
      </c>
      <c r="BL48" s="13">
        <v>916</v>
      </c>
      <c r="BM48" s="13">
        <v>2</v>
      </c>
      <c r="BN48" s="13">
        <v>1855</v>
      </c>
      <c r="BP48" s="13"/>
      <c r="BQ48" s="14" t="s">
        <v>910</v>
      </c>
      <c r="BR48" s="13">
        <v>15</v>
      </c>
      <c r="BS48" s="13">
        <v>67</v>
      </c>
      <c r="BT48" s="13">
        <v>258</v>
      </c>
      <c r="BU48" s="13">
        <v>135</v>
      </c>
      <c r="BV48" s="13">
        <v>696</v>
      </c>
      <c r="BW48" s="13">
        <v>156</v>
      </c>
      <c r="BX48" s="13">
        <v>131</v>
      </c>
      <c r="BY48" s="13">
        <v>102</v>
      </c>
      <c r="BZ48" s="13">
        <v>93</v>
      </c>
      <c r="CA48" s="13">
        <v>61</v>
      </c>
      <c r="CB48" s="13">
        <v>50</v>
      </c>
      <c r="CC48" s="13">
        <v>38</v>
      </c>
      <c r="CD48" s="13">
        <v>53</v>
      </c>
      <c r="CE48" s="13">
        <v>1855</v>
      </c>
      <c r="CG48" s="13">
        <f t="shared" si="3"/>
        <v>831</v>
      </c>
      <c r="CH48" s="13">
        <f t="shared" si="4"/>
        <v>389</v>
      </c>
      <c r="CI48" s="343">
        <f t="shared" si="5"/>
        <v>295</v>
      </c>
    </row>
    <row r="49" spans="1:87">
      <c r="A49" s="14" t="s">
        <v>911</v>
      </c>
      <c r="B49" s="13">
        <v>31605</v>
      </c>
      <c r="C49" s="13">
        <v>14728</v>
      </c>
      <c r="D49" s="13">
        <v>46333</v>
      </c>
      <c r="E49"/>
      <c r="I49" s="14" t="s">
        <v>911</v>
      </c>
      <c r="J49" s="13">
        <v>707</v>
      </c>
      <c r="K49" s="13">
        <v>3578</v>
      </c>
      <c r="L49" s="13">
        <v>10931</v>
      </c>
      <c r="M49" s="13">
        <v>4535</v>
      </c>
      <c r="N49" s="13">
        <v>16113</v>
      </c>
      <c r="O49" s="13">
        <v>2192</v>
      </c>
      <c r="P49" s="13">
        <v>2150</v>
      </c>
      <c r="Q49" s="13">
        <v>1896</v>
      </c>
      <c r="R49" s="13">
        <v>1399</v>
      </c>
      <c r="S49" s="13">
        <v>1046</v>
      </c>
      <c r="T49" s="13">
        <v>696</v>
      </c>
      <c r="U49" s="13">
        <v>453</v>
      </c>
      <c r="V49" s="13">
        <v>637</v>
      </c>
      <c r="W49" s="13">
        <v>46333</v>
      </c>
      <c r="X49" s="13">
        <f t="shared" si="6"/>
        <v>20648</v>
      </c>
      <c r="Y49" s="13">
        <f t="shared" si="7"/>
        <v>6238</v>
      </c>
      <c r="Z49" s="13">
        <f t="shared" si="2"/>
        <v>4231</v>
      </c>
      <c r="AC49" s="690" t="s">
        <v>895</v>
      </c>
      <c r="AD49" s="688">
        <v>4</v>
      </c>
      <c r="AE49" s="688">
        <v>5</v>
      </c>
      <c r="AF49" s="688"/>
      <c r="AG49" s="688">
        <v>24</v>
      </c>
      <c r="AH49" s="688">
        <v>10477</v>
      </c>
      <c r="AI49" s="688"/>
      <c r="AJ49" s="688">
        <v>198</v>
      </c>
      <c r="AK49" s="688"/>
      <c r="AL49" s="688">
        <v>788</v>
      </c>
      <c r="AM49" s="688">
        <v>1</v>
      </c>
      <c r="AN49" s="688">
        <v>4</v>
      </c>
      <c r="AO49" s="688">
        <v>1</v>
      </c>
      <c r="AP49" s="688">
        <v>1</v>
      </c>
      <c r="AQ49" s="688">
        <v>6</v>
      </c>
      <c r="AR49" s="688">
        <v>25</v>
      </c>
      <c r="AS49" s="688">
        <v>26</v>
      </c>
      <c r="AT49" s="688">
        <v>8</v>
      </c>
      <c r="AU49" s="688">
        <v>2</v>
      </c>
      <c r="AV49" s="688"/>
      <c r="AW49" s="688"/>
      <c r="AX49" s="688"/>
      <c r="AY49" s="688">
        <v>1</v>
      </c>
      <c r="AZ49" s="688"/>
      <c r="BA49" s="688"/>
      <c r="BB49" s="688">
        <v>11571</v>
      </c>
      <c r="BC49"/>
      <c r="BD49"/>
      <c r="BE49" s="14" t="s">
        <v>911</v>
      </c>
      <c r="BF49" s="13">
        <v>4593</v>
      </c>
      <c r="BG49" s="13">
        <v>4259</v>
      </c>
      <c r="BH49" s="13">
        <v>8852</v>
      </c>
      <c r="BJ49" s="14" t="s">
        <v>911</v>
      </c>
      <c r="BK49" s="13">
        <v>4116</v>
      </c>
      <c r="BL49" s="13">
        <v>4735</v>
      </c>
      <c r="BM49" s="13">
        <v>1</v>
      </c>
      <c r="BN49" s="13">
        <v>8852</v>
      </c>
      <c r="BP49" s="13"/>
      <c r="BQ49" s="14" t="s">
        <v>911</v>
      </c>
      <c r="BR49" s="13">
        <v>114</v>
      </c>
      <c r="BS49" s="13">
        <v>610</v>
      </c>
      <c r="BT49" s="13">
        <v>1825</v>
      </c>
      <c r="BU49" s="13">
        <v>579</v>
      </c>
      <c r="BV49" s="13">
        <v>4090</v>
      </c>
      <c r="BW49" s="13">
        <v>440</v>
      </c>
      <c r="BX49" s="13">
        <v>419</v>
      </c>
      <c r="BY49" s="13">
        <v>290</v>
      </c>
      <c r="BZ49" s="13">
        <v>198</v>
      </c>
      <c r="CA49" s="13">
        <v>104</v>
      </c>
      <c r="CB49" s="13">
        <v>70</v>
      </c>
      <c r="CC49" s="13">
        <v>46</v>
      </c>
      <c r="CD49" s="13">
        <v>67</v>
      </c>
      <c r="CE49" s="13">
        <v>8852</v>
      </c>
      <c r="CG49" s="13">
        <f t="shared" si="3"/>
        <v>4669</v>
      </c>
      <c r="CH49" s="13">
        <f t="shared" si="4"/>
        <v>1149</v>
      </c>
      <c r="CI49" s="343">
        <f t="shared" si="5"/>
        <v>485</v>
      </c>
    </row>
    <row r="50" spans="1:87">
      <c r="A50" s="14" t="s">
        <v>912</v>
      </c>
      <c r="B50" s="13">
        <v>893</v>
      </c>
      <c r="C50" s="13">
        <v>1541</v>
      </c>
      <c r="D50" s="13">
        <v>2434</v>
      </c>
      <c r="E50"/>
      <c r="I50" s="14" t="s">
        <v>912</v>
      </c>
      <c r="J50" s="13">
        <v>24</v>
      </c>
      <c r="K50" s="13">
        <v>136</v>
      </c>
      <c r="L50" s="13">
        <v>434</v>
      </c>
      <c r="M50" s="13">
        <v>206</v>
      </c>
      <c r="N50" s="13">
        <v>808</v>
      </c>
      <c r="O50" s="13">
        <v>156</v>
      </c>
      <c r="P50" s="13">
        <v>168</v>
      </c>
      <c r="Q50" s="13">
        <v>139</v>
      </c>
      <c r="R50" s="13">
        <v>102</v>
      </c>
      <c r="S50" s="13">
        <v>95</v>
      </c>
      <c r="T50" s="13">
        <v>65</v>
      </c>
      <c r="U50" s="13">
        <v>41</v>
      </c>
      <c r="V50" s="13">
        <v>60</v>
      </c>
      <c r="W50" s="13">
        <v>2434</v>
      </c>
      <c r="X50" s="13">
        <f t="shared" si="6"/>
        <v>1014</v>
      </c>
      <c r="Y50" s="13">
        <f t="shared" si="7"/>
        <v>463</v>
      </c>
      <c r="Z50" s="13">
        <f t="shared" si="2"/>
        <v>363</v>
      </c>
      <c r="AC50" s="690" t="s">
        <v>908</v>
      </c>
      <c r="AD50" s="688">
        <v>5</v>
      </c>
      <c r="AE50" s="688">
        <v>18</v>
      </c>
      <c r="AF50" s="688">
        <v>3</v>
      </c>
      <c r="AG50" s="688"/>
      <c r="AH50" s="688">
        <v>3136</v>
      </c>
      <c r="AI50" s="688"/>
      <c r="AJ50" s="688">
        <v>19</v>
      </c>
      <c r="AK50" s="688">
        <v>23</v>
      </c>
      <c r="AL50" s="688">
        <v>11689</v>
      </c>
      <c r="AM50" s="688"/>
      <c r="AN50" s="688"/>
      <c r="AO50" s="688"/>
      <c r="AP50" s="688"/>
      <c r="AQ50" s="688"/>
      <c r="AR50" s="688">
        <v>1237</v>
      </c>
      <c r="AS50" s="688">
        <v>4</v>
      </c>
      <c r="AT50" s="688">
        <v>3865</v>
      </c>
      <c r="AU50" s="688"/>
      <c r="AV50" s="688">
        <v>19</v>
      </c>
      <c r="AW50" s="688"/>
      <c r="AX50" s="688">
        <v>2</v>
      </c>
      <c r="AY50" s="688"/>
      <c r="AZ50" s="688"/>
      <c r="BA50" s="688"/>
      <c r="BB50" s="688">
        <v>20020</v>
      </c>
      <c r="BC50"/>
      <c r="BD50"/>
      <c r="BE50" s="14" t="s">
        <v>912</v>
      </c>
      <c r="BF50" s="13">
        <v>3222</v>
      </c>
      <c r="BG50" s="13">
        <v>2923</v>
      </c>
      <c r="BH50" s="13">
        <v>6145</v>
      </c>
      <c r="BJ50" s="14" t="s">
        <v>912</v>
      </c>
      <c r="BK50" s="13">
        <v>2827</v>
      </c>
      <c r="BL50" s="13">
        <v>3315</v>
      </c>
      <c r="BM50" s="13">
        <v>3</v>
      </c>
      <c r="BN50" s="13">
        <v>6145</v>
      </c>
      <c r="BP50" s="13"/>
      <c r="BQ50" s="14" t="s">
        <v>912</v>
      </c>
      <c r="BR50" s="13">
        <v>58</v>
      </c>
      <c r="BS50" s="13">
        <v>341</v>
      </c>
      <c r="BT50" s="13">
        <v>983</v>
      </c>
      <c r="BU50" s="13">
        <v>444</v>
      </c>
      <c r="BV50" s="13">
        <v>2661</v>
      </c>
      <c r="BW50" s="13">
        <v>453</v>
      </c>
      <c r="BX50" s="13">
        <v>343</v>
      </c>
      <c r="BY50" s="13">
        <v>299</v>
      </c>
      <c r="BZ50" s="13">
        <v>210</v>
      </c>
      <c r="CA50" s="13">
        <v>137</v>
      </c>
      <c r="CB50" s="13">
        <v>83</v>
      </c>
      <c r="CC50" s="13">
        <v>63</v>
      </c>
      <c r="CD50" s="13">
        <v>70</v>
      </c>
      <c r="CE50" s="13">
        <v>6145</v>
      </c>
      <c r="CG50" s="13">
        <f t="shared" si="3"/>
        <v>3105</v>
      </c>
      <c r="CH50" s="13">
        <f t="shared" si="4"/>
        <v>1095</v>
      </c>
      <c r="CI50" s="343">
        <f t="shared" si="5"/>
        <v>563</v>
      </c>
    </row>
    <row r="51" spans="1:87">
      <c r="A51" s="14" t="s">
        <v>913</v>
      </c>
      <c r="B51" s="13">
        <v>15461</v>
      </c>
      <c r="C51" s="13">
        <v>392</v>
      </c>
      <c r="D51" s="13">
        <v>15853</v>
      </c>
      <c r="E51"/>
      <c r="I51" s="14" t="s">
        <v>913</v>
      </c>
      <c r="J51" s="13">
        <v>137</v>
      </c>
      <c r="K51" s="13">
        <v>597</v>
      </c>
      <c r="L51" s="13">
        <v>1907</v>
      </c>
      <c r="M51" s="13">
        <v>1073</v>
      </c>
      <c r="N51" s="13">
        <v>4655</v>
      </c>
      <c r="O51" s="13">
        <v>951</v>
      </c>
      <c r="P51" s="13">
        <v>1281</v>
      </c>
      <c r="Q51" s="13">
        <v>1365</v>
      </c>
      <c r="R51" s="13">
        <v>1192</v>
      </c>
      <c r="S51" s="13">
        <v>809</v>
      </c>
      <c r="T51" s="13">
        <v>651</v>
      </c>
      <c r="U51" s="13">
        <v>509</v>
      </c>
      <c r="V51" s="13">
        <v>726</v>
      </c>
      <c r="W51" s="13">
        <v>15853</v>
      </c>
      <c r="X51" s="13">
        <f t="shared" si="6"/>
        <v>5728</v>
      </c>
      <c r="Y51" s="13">
        <f t="shared" si="7"/>
        <v>3597</v>
      </c>
      <c r="Z51" s="13">
        <f t="shared" si="2"/>
        <v>3887</v>
      </c>
      <c r="AC51" s="690" t="s">
        <v>910</v>
      </c>
      <c r="AD51" s="688"/>
      <c r="AE51" s="688">
        <v>1</v>
      </c>
      <c r="AF51" s="688"/>
      <c r="AG51" s="688">
        <v>4</v>
      </c>
      <c r="AH51" s="688">
        <v>6907</v>
      </c>
      <c r="AI51" s="688"/>
      <c r="AJ51" s="688">
        <v>49</v>
      </c>
      <c r="AK51" s="688">
        <v>2</v>
      </c>
      <c r="AL51" s="688">
        <v>50</v>
      </c>
      <c r="AM51" s="688"/>
      <c r="AN51" s="688">
        <v>1</v>
      </c>
      <c r="AO51" s="688"/>
      <c r="AP51" s="688"/>
      <c r="AQ51" s="688">
        <v>6</v>
      </c>
      <c r="AR51" s="688">
        <v>25</v>
      </c>
      <c r="AS51" s="688">
        <v>3</v>
      </c>
      <c r="AT51" s="688"/>
      <c r="AU51" s="688"/>
      <c r="AV51" s="688"/>
      <c r="AW51" s="688"/>
      <c r="AX51" s="688"/>
      <c r="AY51" s="688">
        <v>1</v>
      </c>
      <c r="AZ51" s="688"/>
      <c r="BA51" s="688"/>
      <c r="BB51" s="688">
        <v>7049</v>
      </c>
      <c r="BC51"/>
      <c r="BD51"/>
      <c r="BE51" s="14" t="s">
        <v>913</v>
      </c>
      <c r="BF51" s="13">
        <v>70818</v>
      </c>
      <c r="BG51" s="13">
        <v>83820</v>
      </c>
      <c r="BH51" s="13">
        <v>154638</v>
      </c>
      <c r="BJ51" s="14" t="s">
        <v>913</v>
      </c>
      <c r="BK51" s="13">
        <v>93610</v>
      </c>
      <c r="BL51" s="13">
        <v>60110</v>
      </c>
      <c r="BM51" s="13">
        <v>918</v>
      </c>
      <c r="BN51" s="13">
        <v>154638</v>
      </c>
      <c r="BP51" s="13"/>
      <c r="BQ51" s="14" t="s">
        <v>913</v>
      </c>
      <c r="BR51" s="13">
        <v>973</v>
      </c>
      <c r="BS51" s="13">
        <v>4552</v>
      </c>
      <c r="BT51" s="13">
        <v>14048</v>
      </c>
      <c r="BU51" s="13">
        <v>7160</v>
      </c>
      <c r="BV51" s="13">
        <v>60417</v>
      </c>
      <c r="BW51" s="13">
        <v>10152</v>
      </c>
      <c r="BX51" s="13">
        <v>12399</v>
      </c>
      <c r="BY51" s="13">
        <v>11998</v>
      </c>
      <c r="BZ51" s="13">
        <v>10181</v>
      </c>
      <c r="CA51" s="13">
        <v>8131</v>
      </c>
      <c r="CB51" s="13">
        <v>5661</v>
      </c>
      <c r="CC51" s="13">
        <v>3874</v>
      </c>
      <c r="CD51" s="13">
        <v>5092</v>
      </c>
      <c r="CE51" s="13">
        <v>154638</v>
      </c>
      <c r="CG51" s="13">
        <f t="shared" si="3"/>
        <v>67577</v>
      </c>
      <c r="CH51" s="13">
        <f t="shared" si="4"/>
        <v>34549</v>
      </c>
      <c r="CI51" s="343">
        <f t="shared" si="5"/>
        <v>32939</v>
      </c>
    </row>
    <row r="52" spans="1:87">
      <c r="A52" s="14" t="s">
        <v>914</v>
      </c>
      <c r="B52" s="13">
        <v>3298</v>
      </c>
      <c r="C52" s="13">
        <v>4326</v>
      </c>
      <c r="D52" s="13">
        <v>7624</v>
      </c>
      <c r="E52"/>
      <c r="I52" s="14" t="s">
        <v>914</v>
      </c>
      <c r="J52" s="13">
        <v>72</v>
      </c>
      <c r="K52" s="13">
        <v>285</v>
      </c>
      <c r="L52" s="13">
        <v>987</v>
      </c>
      <c r="M52" s="13">
        <v>623</v>
      </c>
      <c r="N52" s="13">
        <v>2086</v>
      </c>
      <c r="O52" s="13">
        <v>442</v>
      </c>
      <c r="P52" s="13">
        <v>571</v>
      </c>
      <c r="Q52" s="13">
        <v>603</v>
      </c>
      <c r="R52" s="13">
        <v>577</v>
      </c>
      <c r="S52" s="13">
        <v>428</v>
      </c>
      <c r="T52" s="13">
        <v>329</v>
      </c>
      <c r="U52" s="13">
        <v>295</v>
      </c>
      <c r="V52" s="13">
        <v>326</v>
      </c>
      <c r="W52" s="13">
        <v>7624</v>
      </c>
      <c r="X52" s="13">
        <f t="shared" si="6"/>
        <v>2709</v>
      </c>
      <c r="Y52" s="13">
        <f t="shared" si="7"/>
        <v>1616</v>
      </c>
      <c r="Z52" s="13">
        <f t="shared" si="2"/>
        <v>1955</v>
      </c>
      <c r="AC52" s="690" t="s">
        <v>915</v>
      </c>
      <c r="AD52" s="688">
        <v>36</v>
      </c>
      <c r="AE52" s="688">
        <v>9</v>
      </c>
      <c r="AF52" s="688"/>
      <c r="AG52" s="688">
        <v>5</v>
      </c>
      <c r="AH52" s="688">
        <v>5852</v>
      </c>
      <c r="AI52" s="688">
        <v>1</v>
      </c>
      <c r="AJ52" s="688">
        <v>31</v>
      </c>
      <c r="AK52" s="688">
        <v>41</v>
      </c>
      <c r="AL52" s="688">
        <v>5968</v>
      </c>
      <c r="AM52" s="688"/>
      <c r="AN52" s="688"/>
      <c r="AO52" s="688"/>
      <c r="AP52" s="688"/>
      <c r="AQ52" s="688"/>
      <c r="AR52" s="688">
        <v>2173</v>
      </c>
      <c r="AS52" s="688">
        <v>11</v>
      </c>
      <c r="AT52" s="688">
        <v>4676</v>
      </c>
      <c r="AU52" s="688"/>
      <c r="AV52" s="688">
        <v>5</v>
      </c>
      <c r="AW52" s="688"/>
      <c r="AX52" s="688"/>
      <c r="AY52" s="688"/>
      <c r="AZ52" s="688"/>
      <c r="BA52" s="688"/>
      <c r="BB52" s="688">
        <v>18808</v>
      </c>
      <c r="BC52"/>
      <c r="BD52"/>
      <c r="BE52" s="14" t="s">
        <v>914</v>
      </c>
      <c r="BF52" s="13">
        <v>3759</v>
      </c>
      <c r="BG52" s="13">
        <v>3321</v>
      </c>
      <c r="BH52" s="13">
        <v>7080</v>
      </c>
      <c r="BJ52" s="14" t="s">
        <v>914</v>
      </c>
      <c r="BK52" s="13">
        <v>3564</v>
      </c>
      <c r="BL52" s="13">
        <v>3509</v>
      </c>
      <c r="BM52" s="13">
        <v>7</v>
      </c>
      <c r="BN52" s="13">
        <v>7080</v>
      </c>
      <c r="BP52" s="13"/>
      <c r="BQ52" s="14" t="s">
        <v>914</v>
      </c>
      <c r="BR52" s="13">
        <v>54</v>
      </c>
      <c r="BS52" s="13">
        <v>255</v>
      </c>
      <c r="BT52" s="13">
        <v>965</v>
      </c>
      <c r="BU52" s="13">
        <v>497</v>
      </c>
      <c r="BV52" s="13">
        <v>2679</v>
      </c>
      <c r="BW52" s="13">
        <v>565</v>
      </c>
      <c r="BX52" s="13">
        <v>568</v>
      </c>
      <c r="BY52" s="13">
        <v>486</v>
      </c>
      <c r="BZ52" s="13">
        <v>320</v>
      </c>
      <c r="CA52" s="13">
        <v>261</v>
      </c>
      <c r="CB52" s="13">
        <v>177</v>
      </c>
      <c r="CC52" s="13">
        <v>103</v>
      </c>
      <c r="CD52" s="13">
        <v>150</v>
      </c>
      <c r="CE52" s="13">
        <v>7080</v>
      </c>
      <c r="CG52" s="13">
        <f t="shared" si="3"/>
        <v>3176</v>
      </c>
      <c r="CH52" s="13">
        <f t="shared" si="4"/>
        <v>1619</v>
      </c>
      <c r="CI52" s="343">
        <f t="shared" si="5"/>
        <v>1011</v>
      </c>
    </row>
    <row r="53" spans="1:87">
      <c r="A53" s="14" t="s">
        <v>915</v>
      </c>
      <c r="B53" s="13">
        <v>5946</v>
      </c>
      <c r="C53" s="13">
        <v>12862</v>
      </c>
      <c r="D53" s="13">
        <v>18808</v>
      </c>
      <c r="E53"/>
      <c r="I53" s="14" t="s">
        <v>915</v>
      </c>
      <c r="J53" s="13">
        <v>237</v>
      </c>
      <c r="K53" s="13">
        <v>1408</v>
      </c>
      <c r="L53" s="13">
        <v>3857</v>
      </c>
      <c r="M53" s="13">
        <v>1820</v>
      </c>
      <c r="N53" s="13">
        <v>6533</v>
      </c>
      <c r="O53" s="13">
        <v>855</v>
      </c>
      <c r="P53" s="13">
        <v>935</v>
      </c>
      <c r="Q53" s="13">
        <v>871</v>
      </c>
      <c r="R53" s="13">
        <v>600</v>
      </c>
      <c r="S53" s="13">
        <v>495</v>
      </c>
      <c r="T53" s="13">
        <v>444</v>
      </c>
      <c r="U53" s="13">
        <v>331</v>
      </c>
      <c r="V53" s="13">
        <v>422</v>
      </c>
      <c r="W53" s="13">
        <v>18808</v>
      </c>
      <c r="X53" s="13">
        <f t="shared" si="6"/>
        <v>8353</v>
      </c>
      <c r="Y53" s="13">
        <f t="shared" si="7"/>
        <v>2661</v>
      </c>
      <c r="Z53" s="13">
        <f t="shared" si="2"/>
        <v>2292</v>
      </c>
      <c r="AC53" s="690" t="s">
        <v>916</v>
      </c>
      <c r="AD53" s="688"/>
      <c r="AE53" s="688"/>
      <c r="AF53" s="688"/>
      <c r="AG53" s="688">
        <v>1</v>
      </c>
      <c r="AH53" s="688">
        <v>3369</v>
      </c>
      <c r="AI53" s="688"/>
      <c r="AJ53" s="688"/>
      <c r="AK53" s="688">
        <v>2</v>
      </c>
      <c r="AL53" s="688">
        <v>52</v>
      </c>
      <c r="AM53" s="688"/>
      <c r="AN53" s="688"/>
      <c r="AO53" s="688"/>
      <c r="AP53" s="688"/>
      <c r="AQ53" s="688"/>
      <c r="AR53" s="688">
        <v>41</v>
      </c>
      <c r="AS53" s="688"/>
      <c r="AT53" s="688">
        <v>7</v>
      </c>
      <c r="AU53" s="688"/>
      <c r="AV53" s="688">
        <v>1</v>
      </c>
      <c r="AW53" s="688"/>
      <c r="AX53" s="688"/>
      <c r="AY53" s="688"/>
      <c r="AZ53" s="688"/>
      <c r="BA53" s="688"/>
      <c r="BB53" s="688">
        <v>3473</v>
      </c>
      <c r="BC53"/>
      <c r="BD53"/>
      <c r="BE53" s="14" t="s">
        <v>915</v>
      </c>
      <c r="BF53" s="13">
        <v>1305</v>
      </c>
      <c r="BG53" s="13">
        <v>1314</v>
      </c>
      <c r="BH53" s="13">
        <v>2619</v>
      </c>
      <c r="BJ53" s="14" t="s">
        <v>915</v>
      </c>
      <c r="BK53" s="13">
        <v>1448</v>
      </c>
      <c r="BL53" s="13">
        <v>1170</v>
      </c>
      <c r="BM53" s="13">
        <v>1</v>
      </c>
      <c r="BN53" s="13">
        <v>2619</v>
      </c>
      <c r="BP53" s="13"/>
      <c r="BQ53" s="14" t="s">
        <v>915</v>
      </c>
      <c r="BR53" s="13">
        <v>23</v>
      </c>
      <c r="BS53" s="13">
        <v>138</v>
      </c>
      <c r="BT53" s="13">
        <v>385</v>
      </c>
      <c r="BU53" s="13">
        <v>166</v>
      </c>
      <c r="BV53" s="13">
        <v>1128</v>
      </c>
      <c r="BW53" s="13">
        <v>184</v>
      </c>
      <c r="BX53" s="13">
        <v>153</v>
      </c>
      <c r="BY53" s="13">
        <v>119</v>
      </c>
      <c r="BZ53" s="13">
        <v>97</v>
      </c>
      <c r="CA53" s="13">
        <v>75</v>
      </c>
      <c r="CB53" s="13">
        <v>62</v>
      </c>
      <c r="CC53" s="13">
        <v>31</v>
      </c>
      <c r="CD53" s="13">
        <v>58</v>
      </c>
      <c r="CE53" s="13">
        <v>2619</v>
      </c>
      <c r="CG53" s="13">
        <f t="shared" si="3"/>
        <v>1294</v>
      </c>
      <c r="CH53" s="13">
        <f t="shared" si="4"/>
        <v>456</v>
      </c>
      <c r="CI53" s="343">
        <f t="shared" si="5"/>
        <v>323</v>
      </c>
    </row>
    <row r="54" spans="1:87">
      <c r="A54" s="14" t="s">
        <v>916</v>
      </c>
      <c r="B54" s="13">
        <v>1453</v>
      </c>
      <c r="C54" s="13">
        <v>2020</v>
      </c>
      <c r="D54" s="13">
        <v>3473</v>
      </c>
      <c r="E54"/>
      <c r="I54" s="14" t="s">
        <v>916</v>
      </c>
      <c r="J54" s="13">
        <v>56</v>
      </c>
      <c r="K54" s="13">
        <v>217</v>
      </c>
      <c r="L54" s="13">
        <v>671</v>
      </c>
      <c r="M54" s="13">
        <v>295</v>
      </c>
      <c r="N54" s="13">
        <v>1089</v>
      </c>
      <c r="O54" s="13">
        <v>197</v>
      </c>
      <c r="P54" s="13">
        <v>187</v>
      </c>
      <c r="Q54" s="13">
        <v>156</v>
      </c>
      <c r="R54" s="13">
        <v>156</v>
      </c>
      <c r="S54" s="13">
        <v>144</v>
      </c>
      <c r="T54" s="13">
        <v>103</v>
      </c>
      <c r="U54" s="13">
        <v>87</v>
      </c>
      <c r="V54" s="13">
        <v>115</v>
      </c>
      <c r="W54" s="13">
        <v>3473</v>
      </c>
      <c r="X54" s="13">
        <f t="shared" si="6"/>
        <v>1384</v>
      </c>
      <c r="Y54" s="13">
        <f t="shared" si="7"/>
        <v>540</v>
      </c>
      <c r="Z54" s="13">
        <f t="shared" si="2"/>
        <v>605</v>
      </c>
      <c r="AC54" s="690" t="s">
        <v>923</v>
      </c>
      <c r="AD54" s="688">
        <v>2</v>
      </c>
      <c r="AE54" s="688">
        <v>12</v>
      </c>
      <c r="AF54" s="688"/>
      <c r="AG54" s="688">
        <v>5</v>
      </c>
      <c r="AH54" s="688">
        <v>3036</v>
      </c>
      <c r="AI54" s="688"/>
      <c r="AJ54" s="688">
        <v>15</v>
      </c>
      <c r="AK54" s="688"/>
      <c r="AL54" s="688">
        <v>269</v>
      </c>
      <c r="AM54" s="688">
        <v>3</v>
      </c>
      <c r="AN54" s="688"/>
      <c r="AO54" s="688"/>
      <c r="AP54" s="688">
        <v>1</v>
      </c>
      <c r="AQ54" s="688">
        <v>2</v>
      </c>
      <c r="AR54" s="688">
        <v>138</v>
      </c>
      <c r="AS54" s="688"/>
      <c r="AT54" s="688"/>
      <c r="AU54" s="688"/>
      <c r="AV54" s="688"/>
      <c r="AW54" s="688"/>
      <c r="AX54" s="688"/>
      <c r="AY54" s="688">
        <v>4</v>
      </c>
      <c r="AZ54" s="688"/>
      <c r="BA54" s="688"/>
      <c r="BB54" s="688">
        <v>3487</v>
      </c>
      <c r="BC54"/>
      <c r="BD54"/>
      <c r="BE54" s="14" t="s">
        <v>916</v>
      </c>
      <c r="BF54" s="13">
        <v>434</v>
      </c>
      <c r="BG54" s="13">
        <v>329</v>
      </c>
      <c r="BH54" s="13">
        <v>763</v>
      </c>
      <c r="BJ54" s="14" t="s">
        <v>916</v>
      </c>
      <c r="BK54" s="13">
        <v>425</v>
      </c>
      <c r="BL54" s="13">
        <v>338</v>
      </c>
      <c r="BM54" s="13"/>
      <c r="BN54" s="13">
        <v>763</v>
      </c>
      <c r="BP54" s="13"/>
      <c r="BQ54" s="14" t="s">
        <v>916</v>
      </c>
      <c r="BR54" s="13">
        <v>7</v>
      </c>
      <c r="BS54" s="13">
        <v>40</v>
      </c>
      <c r="BT54" s="13">
        <v>121</v>
      </c>
      <c r="BU54" s="13">
        <v>44</v>
      </c>
      <c r="BV54" s="13">
        <v>382</v>
      </c>
      <c r="BW54" s="13">
        <v>37</v>
      </c>
      <c r="BX54" s="13">
        <v>45</v>
      </c>
      <c r="BY54" s="13">
        <v>27</v>
      </c>
      <c r="BZ54" s="13">
        <v>14</v>
      </c>
      <c r="CA54" s="13">
        <v>21</v>
      </c>
      <c r="CB54" s="13">
        <v>5</v>
      </c>
      <c r="CC54" s="13">
        <v>6</v>
      </c>
      <c r="CD54" s="13">
        <v>14</v>
      </c>
      <c r="CE54" s="13">
        <v>763</v>
      </c>
      <c r="CG54" s="13">
        <f t="shared" si="3"/>
        <v>426</v>
      </c>
      <c r="CH54" s="13">
        <f t="shared" si="4"/>
        <v>109</v>
      </c>
      <c r="CI54" s="343">
        <f t="shared" si="5"/>
        <v>60</v>
      </c>
    </row>
    <row r="55" spans="1:87">
      <c r="A55" s="14" t="s">
        <v>917</v>
      </c>
      <c r="B55" s="13">
        <v>7749</v>
      </c>
      <c r="C55" s="13">
        <v>5107</v>
      </c>
      <c r="D55" s="13">
        <v>12856</v>
      </c>
      <c r="E55"/>
      <c r="I55" s="14" t="s">
        <v>917</v>
      </c>
      <c r="J55" s="13">
        <v>108</v>
      </c>
      <c r="K55" s="13">
        <v>534</v>
      </c>
      <c r="L55" s="13">
        <v>1737</v>
      </c>
      <c r="M55" s="13">
        <v>1027</v>
      </c>
      <c r="N55" s="13">
        <v>4452</v>
      </c>
      <c r="O55" s="13">
        <v>793</v>
      </c>
      <c r="P55" s="13">
        <v>978</v>
      </c>
      <c r="Q55" s="13">
        <v>958</v>
      </c>
      <c r="R55" s="13">
        <v>708</v>
      </c>
      <c r="S55" s="13">
        <v>489</v>
      </c>
      <c r="T55" s="13">
        <v>407</v>
      </c>
      <c r="U55" s="13">
        <v>266</v>
      </c>
      <c r="V55" s="13">
        <v>399</v>
      </c>
      <c r="W55" s="13">
        <v>12856</v>
      </c>
      <c r="X55" s="13">
        <f t="shared" si="6"/>
        <v>5479</v>
      </c>
      <c r="Y55" s="13">
        <f t="shared" si="7"/>
        <v>2729</v>
      </c>
      <c r="Z55" s="13">
        <f t="shared" si="2"/>
        <v>2269</v>
      </c>
      <c r="AC55" s="690" t="s">
        <v>933</v>
      </c>
      <c r="AD55" s="688">
        <v>6</v>
      </c>
      <c r="AE55" s="688">
        <v>6</v>
      </c>
      <c r="AF55" s="688"/>
      <c r="AG55" s="688"/>
      <c r="AH55" s="688">
        <v>4997</v>
      </c>
      <c r="AI55" s="688"/>
      <c r="AJ55" s="688">
        <v>3</v>
      </c>
      <c r="AK55" s="688">
        <v>7</v>
      </c>
      <c r="AL55" s="688">
        <v>2310</v>
      </c>
      <c r="AM55" s="688">
        <v>1</v>
      </c>
      <c r="AN55" s="688"/>
      <c r="AO55" s="688"/>
      <c r="AP55" s="688"/>
      <c r="AQ55" s="688"/>
      <c r="AR55" s="688">
        <v>47</v>
      </c>
      <c r="AS55" s="688">
        <v>2</v>
      </c>
      <c r="AT55" s="688"/>
      <c r="AU55" s="688">
        <v>2</v>
      </c>
      <c r="AV55" s="688">
        <v>2</v>
      </c>
      <c r="AW55" s="688"/>
      <c r="AX55" s="688"/>
      <c r="AY55" s="688">
        <v>2</v>
      </c>
      <c r="AZ55" s="688"/>
      <c r="BA55" s="688"/>
      <c r="BB55" s="688">
        <v>7385</v>
      </c>
      <c r="BC55"/>
      <c r="BD55"/>
      <c r="BE55" s="14" t="s">
        <v>917</v>
      </c>
      <c r="BF55" s="13">
        <v>16960</v>
      </c>
      <c r="BG55" s="13">
        <v>16962</v>
      </c>
      <c r="BH55" s="13">
        <v>33922</v>
      </c>
      <c r="BJ55" s="14" t="s">
        <v>917</v>
      </c>
      <c r="BK55" s="13">
        <v>18262</v>
      </c>
      <c r="BL55" s="13">
        <v>15585</v>
      </c>
      <c r="BM55" s="13">
        <v>75</v>
      </c>
      <c r="BN55" s="13">
        <v>33922</v>
      </c>
      <c r="BP55" s="13"/>
      <c r="BQ55" s="14" t="s">
        <v>917</v>
      </c>
      <c r="BR55" s="13">
        <v>283</v>
      </c>
      <c r="BS55" s="13">
        <v>1413</v>
      </c>
      <c r="BT55" s="13">
        <v>4248</v>
      </c>
      <c r="BU55" s="13">
        <v>2009</v>
      </c>
      <c r="BV55" s="13">
        <v>14521</v>
      </c>
      <c r="BW55" s="13">
        <v>2438</v>
      </c>
      <c r="BX55" s="13">
        <v>2461</v>
      </c>
      <c r="BY55" s="13">
        <v>1967</v>
      </c>
      <c r="BZ55" s="13">
        <v>1529</v>
      </c>
      <c r="CA55" s="13">
        <v>1169</v>
      </c>
      <c r="CB55" s="13">
        <v>791</v>
      </c>
      <c r="CC55" s="13">
        <v>512</v>
      </c>
      <c r="CD55" s="13">
        <v>581</v>
      </c>
      <c r="CE55" s="13">
        <v>33922</v>
      </c>
      <c r="CG55" s="13">
        <f t="shared" si="3"/>
        <v>16530</v>
      </c>
      <c r="CH55" s="13">
        <f t="shared" si="4"/>
        <v>6866</v>
      </c>
      <c r="CI55" s="343">
        <f t="shared" si="5"/>
        <v>4582</v>
      </c>
    </row>
    <row r="56" spans="1:87">
      <c r="A56" s="14" t="s">
        <v>918</v>
      </c>
      <c r="B56" s="13">
        <v>2362</v>
      </c>
      <c r="C56" s="13">
        <v>2507</v>
      </c>
      <c r="D56" s="13">
        <v>4869</v>
      </c>
      <c r="E56"/>
      <c r="I56" s="14" t="s">
        <v>918</v>
      </c>
      <c r="J56" s="13">
        <v>48</v>
      </c>
      <c r="K56" s="13">
        <v>202</v>
      </c>
      <c r="L56" s="13">
        <v>747</v>
      </c>
      <c r="M56" s="13">
        <v>375</v>
      </c>
      <c r="N56" s="13">
        <v>1516</v>
      </c>
      <c r="O56" s="13">
        <v>312</v>
      </c>
      <c r="P56" s="13">
        <v>325</v>
      </c>
      <c r="Q56" s="13">
        <v>327</v>
      </c>
      <c r="R56" s="13">
        <v>287</v>
      </c>
      <c r="S56" s="13">
        <v>236</v>
      </c>
      <c r="T56" s="13">
        <v>177</v>
      </c>
      <c r="U56" s="13">
        <v>138</v>
      </c>
      <c r="V56" s="13">
        <v>179</v>
      </c>
      <c r="W56" s="13">
        <v>4869</v>
      </c>
      <c r="X56" s="13">
        <f t="shared" si="6"/>
        <v>1891</v>
      </c>
      <c r="Y56" s="13">
        <f t="shared" si="7"/>
        <v>964</v>
      </c>
      <c r="Z56" s="13">
        <f t="shared" si="2"/>
        <v>1017</v>
      </c>
      <c r="AC56" s="690" t="s">
        <v>942</v>
      </c>
      <c r="AD56" s="688"/>
      <c r="AE56" s="688">
        <v>1</v>
      </c>
      <c r="AF56" s="688"/>
      <c r="AG56" s="688"/>
      <c r="AH56" s="688">
        <v>1649</v>
      </c>
      <c r="AI56" s="688"/>
      <c r="AJ56" s="688">
        <v>2</v>
      </c>
      <c r="AK56" s="688">
        <v>6</v>
      </c>
      <c r="AL56" s="688">
        <v>87</v>
      </c>
      <c r="AM56" s="688">
        <v>1</v>
      </c>
      <c r="AN56" s="688"/>
      <c r="AO56" s="688"/>
      <c r="AP56" s="688"/>
      <c r="AQ56" s="688"/>
      <c r="AR56" s="688">
        <v>2</v>
      </c>
      <c r="AS56" s="688"/>
      <c r="AT56" s="688">
        <v>2</v>
      </c>
      <c r="AU56" s="688"/>
      <c r="AV56" s="688"/>
      <c r="AW56" s="688"/>
      <c r="AX56" s="688"/>
      <c r="AY56" s="688">
        <v>1</v>
      </c>
      <c r="AZ56" s="688"/>
      <c r="BA56" s="688"/>
      <c r="BB56" s="688">
        <v>1751</v>
      </c>
      <c r="BC56"/>
      <c r="BD56"/>
      <c r="BE56" s="14" t="s">
        <v>918</v>
      </c>
      <c r="BF56" s="13">
        <v>1231</v>
      </c>
      <c r="BG56" s="13">
        <v>1047</v>
      </c>
      <c r="BH56" s="13">
        <v>2278</v>
      </c>
      <c r="BJ56" s="14" t="s">
        <v>918</v>
      </c>
      <c r="BK56" s="13">
        <v>1162</v>
      </c>
      <c r="BL56" s="13">
        <v>1116</v>
      </c>
      <c r="BM56" s="13"/>
      <c r="BN56" s="13">
        <v>2278</v>
      </c>
      <c r="BP56" s="13"/>
      <c r="BQ56" s="14" t="s">
        <v>918</v>
      </c>
      <c r="BR56" s="13">
        <v>14</v>
      </c>
      <c r="BS56" s="13">
        <v>85</v>
      </c>
      <c r="BT56" s="13">
        <v>328</v>
      </c>
      <c r="BU56" s="13">
        <v>164</v>
      </c>
      <c r="BV56" s="13">
        <v>877</v>
      </c>
      <c r="BW56" s="13">
        <v>156</v>
      </c>
      <c r="BX56" s="13">
        <v>185</v>
      </c>
      <c r="BY56" s="13">
        <v>131</v>
      </c>
      <c r="BZ56" s="13">
        <v>90</v>
      </c>
      <c r="CA56" s="13">
        <v>72</v>
      </c>
      <c r="CB56" s="13">
        <v>48</v>
      </c>
      <c r="CC56" s="13">
        <v>58</v>
      </c>
      <c r="CD56" s="13">
        <v>70</v>
      </c>
      <c r="CE56" s="13">
        <v>2278</v>
      </c>
      <c r="CG56" s="13">
        <f t="shared" si="3"/>
        <v>1041</v>
      </c>
      <c r="CH56" s="13">
        <f t="shared" si="4"/>
        <v>472</v>
      </c>
      <c r="CI56" s="343">
        <f t="shared" si="5"/>
        <v>338</v>
      </c>
    </row>
    <row r="57" spans="1:87">
      <c r="A57" s="14" t="s">
        <v>919</v>
      </c>
      <c r="B57" s="13">
        <v>2760</v>
      </c>
      <c r="C57" s="13">
        <v>3844</v>
      </c>
      <c r="D57" s="13">
        <v>6604</v>
      </c>
      <c r="E57"/>
      <c r="I57" s="14" t="s">
        <v>919</v>
      </c>
      <c r="J57" s="13">
        <v>77</v>
      </c>
      <c r="K57" s="13">
        <v>380</v>
      </c>
      <c r="L57" s="13">
        <v>1154</v>
      </c>
      <c r="M57" s="13">
        <v>561</v>
      </c>
      <c r="N57" s="13">
        <v>2078</v>
      </c>
      <c r="O57" s="13">
        <v>390</v>
      </c>
      <c r="P57" s="13">
        <v>404</v>
      </c>
      <c r="Q57" s="13">
        <v>373</v>
      </c>
      <c r="R57" s="13">
        <v>343</v>
      </c>
      <c r="S57" s="13">
        <v>275</v>
      </c>
      <c r="T57" s="13">
        <v>206</v>
      </c>
      <c r="U57" s="13">
        <v>162</v>
      </c>
      <c r="V57" s="13">
        <v>201</v>
      </c>
      <c r="W57" s="13">
        <v>6604</v>
      </c>
      <c r="X57" s="13">
        <f t="shared" si="6"/>
        <v>2639</v>
      </c>
      <c r="Y57" s="13">
        <f t="shared" si="7"/>
        <v>1167</v>
      </c>
      <c r="Z57" s="13">
        <f t="shared" si="2"/>
        <v>1187</v>
      </c>
      <c r="AC57" s="690" t="s">
        <v>944</v>
      </c>
      <c r="AD57" s="688">
        <v>5</v>
      </c>
      <c r="AE57" s="688">
        <v>6</v>
      </c>
      <c r="AF57" s="688"/>
      <c r="AG57" s="688"/>
      <c r="AH57" s="688">
        <v>1579</v>
      </c>
      <c r="AI57" s="688"/>
      <c r="AJ57" s="688">
        <v>10</v>
      </c>
      <c r="AK57" s="688">
        <v>1</v>
      </c>
      <c r="AL57" s="688">
        <v>4725</v>
      </c>
      <c r="AM57" s="688"/>
      <c r="AN57" s="688"/>
      <c r="AO57" s="688"/>
      <c r="AP57" s="688"/>
      <c r="AQ57" s="688">
        <v>2</v>
      </c>
      <c r="AR57" s="688">
        <v>207</v>
      </c>
      <c r="AS57" s="688">
        <v>1</v>
      </c>
      <c r="AT57" s="688"/>
      <c r="AU57" s="688"/>
      <c r="AV57" s="688">
        <v>1</v>
      </c>
      <c r="AW57" s="688"/>
      <c r="AX57" s="688"/>
      <c r="AY57" s="688"/>
      <c r="AZ57" s="688"/>
      <c r="BA57" s="688"/>
      <c r="BB57" s="688">
        <v>6537</v>
      </c>
      <c r="BC57"/>
      <c r="BD57"/>
      <c r="BE57" s="14" t="s">
        <v>919</v>
      </c>
      <c r="BF57" s="13">
        <v>800</v>
      </c>
      <c r="BG57" s="13">
        <v>792</v>
      </c>
      <c r="BH57" s="13">
        <v>1592</v>
      </c>
      <c r="BJ57" s="14" t="s">
        <v>919</v>
      </c>
      <c r="BK57" s="13">
        <v>819</v>
      </c>
      <c r="BL57" s="13">
        <v>772</v>
      </c>
      <c r="BM57" s="13">
        <v>1</v>
      </c>
      <c r="BN57" s="13">
        <v>1592</v>
      </c>
      <c r="BP57" s="13"/>
      <c r="BQ57" s="14" t="s">
        <v>919</v>
      </c>
      <c r="BR57" s="13">
        <v>25</v>
      </c>
      <c r="BS57" s="13">
        <v>93</v>
      </c>
      <c r="BT57" s="13">
        <v>247</v>
      </c>
      <c r="BU57" s="13">
        <v>120</v>
      </c>
      <c r="BV57" s="13">
        <v>642</v>
      </c>
      <c r="BW57" s="13">
        <v>90</v>
      </c>
      <c r="BX57" s="13">
        <v>102</v>
      </c>
      <c r="BY57" s="13">
        <v>67</v>
      </c>
      <c r="BZ57" s="13">
        <v>56</v>
      </c>
      <c r="CA57" s="13">
        <v>60</v>
      </c>
      <c r="CB57" s="13">
        <v>32</v>
      </c>
      <c r="CC57" s="13">
        <v>17</v>
      </c>
      <c r="CD57" s="13">
        <v>41</v>
      </c>
      <c r="CE57" s="13">
        <v>1592</v>
      </c>
      <c r="CG57" s="13">
        <f t="shared" si="3"/>
        <v>762</v>
      </c>
      <c r="CH57" s="13">
        <f t="shared" si="4"/>
        <v>259</v>
      </c>
      <c r="CI57" s="343">
        <f t="shared" si="5"/>
        <v>206</v>
      </c>
    </row>
    <row r="58" spans="1:87">
      <c r="A58" s="14" t="s">
        <v>920</v>
      </c>
      <c r="B58" s="13">
        <v>1126</v>
      </c>
      <c r="C58" s="13">
        <v>2813</v>
      </c>
      <c r="D58" s="13">
        <v>3939</v>
      </c>
      <c r="E58"/>
      <c r="I58" s="14" t="s">
        <v>920</v>
      </c>
      <c r="J58" s="13">
        <v>53</v>
      </c>
      <c r="K58" s="13">
        <v>193</v>
      </c>
      <c r="L58" s="13">
        <v>688</v>
      </c>
      <c r="M58" s="13">
        <v>335</v>
      </c>
      <c r="N58" s="13">
        <v>1309</v>
      </c>
      <c r="O58" s="13">
        <v>233</v>
      </c>
      <c r="P58" s="13">
        <v>209</v>
      </c>
      <c r="Q58" s="13">
        <v>242</v>
      </c>
      <c r="R58" s="13">
        <v>209</v>
      </c>
      <c r="S58" s="13">
        <v>153</v>
      </c>
      <c r="T58" s="13">
        <v>127</v>
      </c>
      <c r="U58" s="13">
        <v>98</v>
      </c>
      <c r="V58" s="13">
        <v>90</v>
      </c>
      <c r="W58" s="13">
        <v>3939</v>
      </c>
      <c r="X58" s="13">
        <f t="shared" si="6"/>
        <v>1644</v>
      </c>
      <c r="Y58" s="13">
        <f t="shared" si="7"/>
        <v>684</v>
      </c>
      <c r="Z58" s="13">
        <f t="shared" si="2"/>
        <v>677</v>
      </c>
      <c r="AC58" s="690" t="s">
        <v>952</v>
      </c>
      <c r="AD58" s="688">
        <v>1</v>
      </c>
      <c r="AE58" s="688">
        <v>2</v>
      </c>
      <c r="AF58" s="688"/>
      <c r="AG58" s="688">
        <v>13</v>
      </c>
      <c r="AH58" s="688">
        <v>5259</v>
      </c>
      <c r="AI58" s="688"/>
      <c r="AJ58" s="688">
        <v>1</v>
      </c>
      <c r="AK58" s="688">
        <v>2</v>
      </c>
      <c r="AL58" s="688">
        <v>1677</v>
      </c>
      <c r="AM58" s="688"/>
      <c r="AN58" s="688">
        <v>1</v>
      </c>
      <c r="AO58" s="688"/>
      <c r="AP58" s="688"/>
      <c r="AQ58" s="688"/>
      <c r="AR58" s="688">
        <v>173</v>
      </c>
      <c r="AS58" s="688"/>
      <c r="AT58" s="688"/>
      <c r="AU58" s="688">
        <v>1</v>
      </c>
      <c r="AV58" s="688">
        <v>1</v>
      </c>
      <c r="AW58" s="688"/>
      <c r="AX58" s="688"/>
      <c r="AY58" s="688"/>
      <c r="AZ58" s="688"/>
      <c r="BA58" s="688"/>
      <c r="BB58" s="688">
        <v>7131</v>
      </c>
      <c r="BC58"/>
      <c r="BD58"/>
      <c r="BE58" s="14" t="s">
        <v>920</v>
      </c>
      <c r="BF58" s="13">
        <v>737</v>
      </c>
      <c r="BG58" s="13">
        <v>588</v>
      </c>
      <c r="BH58" s="13">
        <v>1325</v>
      </c>
      <c r="BJ58" s="14" t="s">
        <v>920</v>
      </c>
      <c r="BK58" s="13">
        <v>718</v>
      </c>
      <c r="BL58" s="13">
        <v>606</v>
      </c>
      <c r="BM58" s="13">
        <v>1</v>
      </c>
      <c r="BN58" s="13">
        <v>1325</v>
      </c>
      <c r="BP58" s="13"/>
      <c r="BQ58" s="14" t="s">
        <v>920</v>
      </c>
      <c r="BR58" s="13">
        <v>13</v>
      </c>
      <c r="BS58" s="13">
        <v>42</v>
      </c>
      <c r="BT58" s="13">
        <v>199</v>
      </c>
      <c r="BU58" s="13">
        <v>113</v>
      </c>
      <c r="BV58" s="13">
        <v>615</v>
      </c>
      <c r="BW58" s="13">
        <v>96</v>
      </c>
      <c r="BX58" s="13">
        <v>87</v>
      </c>
      <c r="BY58" s="13">
        <v>61</v>
      </c>
      <c r="BZ58" s="13">
        <v>33</v>
      </c>
      <c r="CA58" s="13">
        <v>26</v>
      </c>
      <c r="CB58" s="13">
        <v>13</v>
      </c>
      <c r="CC58" s="13">
        <v>11</v>
      </c>
      <c r="CD58" s="13">
        <v>16</v>
      </c>
      <c r="CE58" s="13">
        <v>1325</v>
      </c>
      <c r="CG58" s="13">
        <f t="shared" si="3"/>
        <v>728</v>
      </c>
      <c r="CH58" s="13">
        <f t="shared" si="4"/>
        <v>244</v>
      </c>
      <c r="CI58" s="343">
        <f t="shared" si="5"/>
        <v>99</v>
      </c>
    </row>
    <row r="59" spans="1:87">
      <c r="A59" s="14" t="s">
        <v>921</v>
      </c>
      <c r="B59" s="13">
        <v>3741</v>
      </c>
      <c r="C59" s="13">
        <v>7207</v>
      </c>
      <c r="D59" s="13">
        <v>10948</v>
      </c>
      <c r="E59"/>
      <c r="I59" s="14" t="s">
        <v>921</v>
      </c>
      <c r="J59" s="13">
        <v>102</v>
      </c>
      <c r="K59" s="13">
        <v>451</v>
      </c>
      <c r="L59" s="13">
        <v>1439</v>
      </c>
      <c r="M59" s="13">
        <v>874</v>
      </c>
      <c r="N59" s="13">
        <v>3591</v>
      </c>
      <c r="O59" s="13">
        <v>750</v>
      </c>
      <c r="P59" s="13">
        <v>764</v>
      </c>
      <c r="Q59" s="13">
        <v>726</v>
      </c>
      <c r="R59" s="13">
        <v>575</v>
      </c>
      <c r="S59" s="13">
        <v>470</v>
      </c>
      <c r="T59" s="13">
        <v>445</v>
      </c>
      <c r="U59" s="13">
        <v>333</v>
      </c>
      <c r="V59" s="13">
        <v>428</v>
      </c>
      <c r="W59" s="13">
        <v>10948</v>
      </c>
      <c r="X59" s="13">
        <f t="shared" si="6"/>
        <v>4465</v>
      </c>
      <c r="Y59" s="13">
        <f t="shared" si="7"/>
        <v>2240</v>
      </c>
      <c r="Z59" s="13">
        <f t="shared" si="2"/>
        <v>2251</v>
      </c>
      <c r="AC59" s="690" t="s">
        <v>958</v>
      </c>
      <c r="AD59" s="688">
        <v>2</v>
      </c>
      <c r="AE59" s="688">
        <v>4</v>
      </c>
      <c r="AF59" s="688"/>
      <c r="AG59" s="688">
        <v>18</v>
      </c>
      <c r="AH59" s="688">
        <v>5471</v>
      </c>
      <c r="AI59" s="688"/>
      <c r="AJ59" s="688">
        <v>18</v>
      </c>
      <c r="AK59" s="688"/>
      <c r="AL59" s="688">
        <v>279</v>
      </c>
      <c r="AM59" s="688">
        <v>1</v>
      </c>
      <c r="AN59" s="688"/>
      <c r="AO59" s="688"/>
      <c r="AP59" s="688">
        <v>1</v>
      </c>
      <c r="AQ59" s="688"/>
      <c r="AR59" s="688">
        <v>662</v>
      </c>
      <c r="AS59" s="688">
        <v>1</v>
      </c>
      <c r="AT59" s="688"/>
      <c r="AU59" s="688"/>
      <c r="AV59" s="688">
        <v>3</v>
      </c>
      <c r="AW59" s="688"/>
      <c r="AX59" s="688"/>
      <c r="AY59" s="688">
        <v>3</v>
      </c>
      <c r="AZ59" s="688"/>
      <c r="BA59" s="688"/>
      <c r="BB59" s="688">
        <v>6463</v>
      </c>
      <c r="BC59"/>
      <c r="BD59"/>
      <c r="BE59" s="14" t="s">
        <v>921</v>
      </c>
      <c r="BF59" s="13">
        <v>12122</v>
      </c>
      <c r="BG59" s="13">
        <v>12006</v>
      </c>
      <c r="BH59" s="13">
        <v>24128</v>
      </c>
      <c r="BJ59" s="14" t="s">
        <v>921</v>
      </c>
      <c r="BK59" s="13">
        <v>12773</v>
      </c>
      <c r="BL59" s="13">
        <v>11316</v>
      </c>
      <c r="BM59" s="13">
        <v>39</v>
      </c>
      <c r="BN59" s="13">
        <v>24128</v>
      </c>
      <c r="BP59" s="13"/>
      <c r="BQ59" s="14" t="s">
        <v>921</v>
      </c>
      <c r="BR59" s="13">
        <v>236</v>
      </c>
      <c r="BS59" s="13">
        <v>1025</v>
      </c>
      <c r="BT59" s="13">
        <v>3074</v>
      </c>
      <c r="BU59" s="13">
        <v>1442</v>
      </c>
      <c r="BV59" s="13">
        <v>10738</v>
      </c>
      <c r="BW59" s="13">
        <v>1573</v>
      </c>
      <c r="BX59" s="13">
        <v>1521</v>
      </c>
      <c r="BY59" s="13">
        <v>1302</v>
      </c>
      <c r="BZ59" s="13">
        <v>1017</v>
      </c>
      <c r="CA59" s="13">
        <v>831</v>
      </c>
      <c r="CB59" s="13">
        <v>581</v>
      </c>
      <c r="CC59" s="13">
        <v>376</v>
      </c>
      <c r="CD59" s="13">
        <v>412</v>
      </c>
      <c r="CE59" s="13">
        <v>24128</v>
      </c>
      <c r="CG59" s="13">
        <f t="shared" si="3"/>
        <v>12180</v>
      </c>
      <c r="CH59" s="13">
        <f t="shared" si="4"/>
        <v>4396</v>
      </c>
      <c r="CI59" s="343">
        <f t="shared" si="5"/>
        <v>3217</v>
      </c>
    </row>
    <row r="60" spans="1:87">
      <c r="A60" s="14" t="s">
        <v>922</v>
      </c>
      <c r="B60" s="13">
        <v>2108</v>
      </c>
      <c r="C60" s="13">
        <v>723</v>
      </c>
      <c r="D60" s="13">
        <v>2831</v>
      </c>
      <c r="E60"/>
      <c r="I60" s="14" t="s">
        <v>922</v>
      </c>
      <c r="J60" s="13">
        <v>30</v>
      </c>
      <c r="K60" s="13">
        <v>144</v>
      </c>
      <c r="L60" s="13">
        <v>398</v>
      </c>
      <c r="M60" s="13">
        <v>204</v>
      </c>
      <c r="N60" s="13">
        <v>999</v>
      </c>
      <c r="O60" s="13">
        <v>164</v>
      </c>
      <c r="P60" s="13">
        <v>211</v>
      </c>
      <c r="Q60" s="13">
        <v>172</v>
      </c>
      <c r="R60" s="13">
        <v>131</v>
      </c>
      <c r="S60" s="13">
        <v>102</v>
      </c>
      <c r="T60" s="13">
        <v>90</v>
      </c>
      <c r="U60" s="13">
        <v>75</v>
      </c>
      <c r="V60" s="13">
        <v>111</v>
      </c>
      <c r="W60" s="13">
        <v>2831</v>
      </c>
      <c r="X60" s="13">
        <f t="shared" si="6"/>
        <v>1203</v>
      </c>
      <c r="Y60" s="13">
        <f t="shared" si="7"/>
        <v>547</v>
      </c>
      <c r="Z60" s="13">
        <f t="shared" si="2"/>
        <v>509</v>
      </c>
      <c r="AC60" s="690" t="s">
        <v>973</v>
      </c>
      <c r="AD60" s="688">
        <v>10</v>
      </c>
      <c r="AE60" s="688">
        <v>30</v>
      </c>
      <c r="AF60" s="688">
        <v>1</v>
      </c>
      <c r="AG60" s="688">
        <v>4</v>
      </c>
      <c r="AH60" s="688">
        <v>7020</v>
      </c>
      <c r="AI60" s="688"/>
      <c r="AJ60" s="688">
        <v>30</v>
      </c>
      <c r="AK60" s="688">
        <v>8</v>
      </c>
      <c r="AL60" s="688">
        <v>316</v>
      </c>
      <c r="AM60" s="688">
        <v>3</v>
      </c>
      <c r="AN60" s="688"/>
      <c r="AO60" s="688"/>
      <c r="AP60" s="688">
        <v>2</v>
      </c>
      <c r="AQ60" s="688"/>
      <c r="AR60" s="688">
        <v>97</v>
      </c>
      <c r="AS60" s="688">
        <v>4</v>
      </c>
      <c r="AT60" s="688">
        <v>16</v>
      </c>
      <c r="AU60" s="688">
        <v>1</v>
      </c>
      <c r="AV60" s="688">
        <v>19</v>
      </c>
      <c r="AW60" s="688"/>
      <c r="AX60" s="688"/>
      <c r="AY60" s="688">
        <v>4</v>
      </c>
      <c r="AZ60" s="688"/>
      <c r="BA60" s="688"/>
      <c r="BB60" s="688">
        <v>7565</v>
      </c>
      <c r="BC60"/>
      <c r="BD60"/>
      <c r="BE60" s="14" t="s">
        <v>922</v>
      </c>
      <c r="BF60" s="13">
        <v>1253</v>
      </c>
      <c r="BG60" s="13">
        <v>1291</v>
      </c>
      <c r="BH60" s="13">
        <v>2544</v>
      </c>
      <c r="BJ60" s="14" t="s">
        <v>922</v>
      </c>
      <c r="BK60" s="13">
        <v>1313</v>
      </c>
      <c r="BL60" s="13">
        <v>1221</v>
      </c>
      <c r="BM60" s="13">
        <v>10</v>
      </c>
      <c r="BN60" s="13">
        <v>2544</v>
      </c>
      <c r="BP60" s="13"/>
      <c r="BQ60" s="14" t="s">
        <v>922</v>
      </c>
      <c r="BR60" s="13">
        <v>16</v>
      </c>
      <c r="BS60" s="13">
        <v>105</v>
      </c>
      <c r="BT60" s="13">
        <v>338</v>
      </c>
      <c r="BU60" s="13">
        <v>164</v>
      </c>
      <c r="BV60" s="13">
        <v>1033</v>
      </c>
      <c r="BW60" s="13">
        <v>178</v>
      </c>
      <c r="BX60" s="13">
        <v>172</v>
      </c>
      <c r="BY60" s="13">
        <v>155</v>
      </c>
      <c r="BZ60" s="13">
        <v>110</v>
      </c>
      <c r="CA60" s="13">
        <v>99</v>
      </c>
      <c r="CB60" s="13">
        <v>63</v>
      </c>
      <c r="CC60" s="13">
        <v>53</v>
      </c>
      <c r="CD60" s="13">
        <v>58</v>
      </c>
      <c r="CE60" s="13">
        <v>2544</v>
      </c>
      <c r="CG60" s="13">
        <f t="shared" si="3"/>
        <v>1197</v>
      </c>
      <c r="CH60" s="13">
        <f t="shared" si="4"/>
        <v>505</v>
      </c>
      <c r="CI60" s="343">
        <f t="shared" si="5"/>
        <v>383</v>
      </c>
    </row>
    <row r="61" spans="1:87">
      <c r="A61" s="14" t="s">
        <v>923</v>
      </c>
      <c r="B61" s="13">
        <v>1679</v>
      </c>
      <c r="C61" s="13">
        <v>1808</v>
      </c>
      <c r="D61" s="13">
        <v>3487</v>
      </c>
      <c r="E61"/>
      <c r="I61" s="14" t="s">
        <v>923</v>
      </c>
      <c r="J61" s="13">
        <v>32</v>
      </c>
      <c r="K61" s="13">
        <v>134</v>
      </c>
      <c r="L61" s="13">
        <v>475</v>
      </c>
      <c r="M61" s="13">
        <v>253</v>
      </c>
      <c r="N61" s="13">
        <v>1025</v>
      </c>
      <c r="O61" s="13">
        <v>256</v>
      </c>
      <c r="P61" s="13">
        <v>273</v>
      </c>
      <c r="Q61" s="13">
        <v>294</v>
      </c>
      <c r="R61" s="13">
        <v>206</v>
      </c>
      <c r="S61" s="13">
        <v>175</v>
      </c>
      <c r="T61" s="13">
        <v>127</v>
      </c>
      <c r="U61" s="13">
        <v>109</v>
      </c>
      <c r="V61" s="13">
        <v>128</v>
      </c>
      <c r="W61" s="13">
        <v>3487</v>
      </c>
      <c r="X61" s="13">
        <f t="shared" si="6"/>
        <v>1278</v>
      </c>
      <c r="Y61" s="13">
        <f t="shared" si="7"/>
        <v>823</v>
      </c>
      <c r="Z61" s="13">
        <f t="shared" si="2"/>
        <v>745</v>
      </c>
      <c r="AC61" s="690" t="s">
        <v>980</v>
      </c>
      <c r="AD61" s="688">
        <v>5</v>
      </c>
      <c r="AE61" s="688"/>
      <c r="AF61" s="688">
        <v>1</v>
      </c>
      <c r="AG61" s="688">
        <v>3</v>
      </c>
      <c r="AH61" s="688">
        <v>1710</v>
      </c>
      <c r="AI61" s="688"/>
      <c r="AJ61" s="688">
        <v>24</v>
      </c>
      <c r="AK61" s="688">
        <v>4</v>
      </c>
      <c r="AL61" s="688">
        <v>3337</v>
      </c>
      <c r="AM61" s="688"/>
      <c r="AN61" s="688"/>
      <c r="AO61" s="688"/>
      <c r="AP61" s="688"/>
      <c r="AQ61" s="688"/>
      <c r="AR61" s="688">
        <v>428</v>
      </c>
      <c r="AS61" s="688"/>
      <c r="AT61" s="688">
        <v>112</v>
      </c>
      <c r="AU61" s="688"/>
      <c r="AV61" s="688">
        <v>2</v>
      </c>
      <c r="AW61" s="688"/>
      <c r="AX61" s="688"/>
      <c r="AY61" s="688"/>
      <c r="AZ61" s="688"/>
      <c r="BA61" s="688"/>
      <c r="BB61" s="688">
        <v>5626</v>
      </c>
      <c r="BC61"/>
      <c r="BD61"/>
      <c r="BE61" s="14" t="s">
        <v>923</v>
      </c>
      <c r="BF61" s="13">
        <v>513</v>
      </c>
      <c r="BG61" s="13">
        <v>374</v>
      </c>
      <c r="BH61" s="13">
        <v>887</v>
      </c>
      <c r="BJ61" s="14" t="s">
        <v>923</v>
      </c>
      <c r="BK61" s="13">
        <v>492</v>
      </c>
      <c r="BL61" s="13">
        <v>394</v>
      </c>
      <c r="BM61" s="13">
        <v>1</v>
      </c>
      <c r="BN61" s="13">
        <v>887</v>
      </c>
      <c r="BP61" s="13"/>
      <c r="BQ61" s="14" t="s">
        <v>923</v>
      </c>
      <c r="BR61" s="13">
        <v>7</v>
      </c>
      <c r="BS61" s="13">
        <v>30</v>
      </c>
      <c r="BT61" s="13">
        <v>145</v>
      </c>
      <c r="BU61" s="13">
        <v>59</v>
      </c>
      <c r="BV61" s="13">
        <v>420</v>
      </c>
      <c r="BW61" s="13">
        <v>49</v>
      </c>
      <c r="BX61" s="13">
        <v>52</v>
      </c>
      <c r="BY61" s="13">
        <v>42</v>
      </c>
      <c r="BZ61" s="13">
        <v>30</v>
      </c>
      <c r="CA61" s="13">
        <v>21</v>
      </c>
      <c r="CB61" s="13">
        <v>8</v>
      </c>
      <c r="CC61" s="13">
        <v>11</v>
      </c>
      <c r="CD61" s="13">
        <v>13</v>
      </c>
      <c r="CE61" s="13">
        <v>887</v>
      </c>
      <c r="CG61" s="13">
        <f t="shared" si="3"/>
        <v>479</v>
      </c>
      <c r="CH61" s="13">
        <f t="shared" si="4"/>
        <v>143</v>
      </c>
      <c r="CI61" s="343">
        <f t="shared" si="5"/>
        <v>83</v>
      </c>
    </row>
    <row r="62" spans="1:87">
      <c r="A62" s="14" t="s">
        <v>924</v>
      </c>
      <c r="B62" s="13">
        <v>1556</v>
      </c>
      <c r="C62" s="13">
        <v>1222</v>
      </c>
      <c r="D62" s="13">
        <v>2778</v>
      </c>
      <c r="E62"/>
      <c r="I62" s="14" t="s">
        <v>924</v>
      </c>
      <c r="J62" s="13">
        <v>24</v>
      </c>
      <c r="K62" s="13">
        <v>127</v>
      </c>
      <c r="L62" s="13">
        <v>421</v>
      </c>
      <c r="M62" s="13">
        <v>212</v>
      </c>
      <c r="N62" s="13">
        <v>856</v>
      </c>
      <c r="O62" s="13">
        <v>166</v>
      </c>
      <c r="P62" s="13">
        <v>183</v>
      </c>
      <c r="Q62" s="13">
        <v>190</v>
      </c>
      <c r="R62" s="13">
        <v>170</v>
      </c>
      <c r="S62" s="13">
        <v>148</v>
      </c>
      <c r="T62" s="13">
        <v>111</v>
      </c>
      <c r="U62" s="13">
        <v>71</v>
      </c>
      <c r="V62" s="13">
        <v>99</v>
      </c>
      <c r="W62" s="13">
        <v>2778</v>
      </c>
      <c r="X62" s="13">
        <f t="shared" si="6"/>
        <v>1068</v>
      </c>
      <c r="Y62" s="13">
        <f t="shared" si="7"/>
        <v>539</v>
      </c>
      <c r="Z62" s="13">
        <f t="shared" si="2"/>
        <v>599</v>
      </c>
      <c r="AC62" s="21" t="s">
        <v>295</v>
      </c>
      <c r="AD62" s="588">
        <v>69</v>
      </c>
      <c r="AE62" s="588">
        <v>161</v>
      </c>
      <c r="AF62" s="588">
        <v>45</v>
      </c>
      <c r="AG62" s="588">
        <v>304</v>
      </c>
      <c r="AH62" s="588">
        <v>110156</v>
      </c>
      <c r="AI62" s="588">
        <v>2</v>
      </c>
      <c r="AJ62" s="588">
        <v>759</v>
      </c>
      <c r="AK62" s="588">
        <v>64</v>
      </c>
      <c r="AL62" s="588">
        <v>20487</v>
      </c>
      <c r="AM62" s="588">
        <v>22</v>
      </c>
      <c r="AN62" s="588"/>
      <c r="AO62" s="588">
        <v>2</v>
      </c>
      <c r="AP62" s="588">
        <v>6</v>
      </c>
      <c r="AQ62" s="588">
        <v>47</v>
      </c>
      <c r="AR62" s="588">
        <v>5674</v>
      </c>
      <c r="AS62" s="588">
        <v>95</v>
      </c>
      <c r="AT62" s="588">
        <v>377</v>
      </c>
      <c r="AU62" s="588">
        <v>13</v>
      </c>
      <c r="AV62" s="588">
        <v>30</v>
      </c>
      <c r="AW62" s="588"/>
      <c r="AX62" s="588"/>
      <c r="AY62" s="588">
        <v>29</v>
      </c>
      <c r="AZ62" s="588"/>
      <c r="BA62" s="588"/>
      <c r="BB62" s="688">
        <v>138342</v>
      </c>
      <c r="BC62"/>
      <c r="BD62"/>
      <c r="BE62" s="14" t="s">
        <v>924</v>
      </c>
      <c r="BF62" s="13">
        <v>547</v>
      </c>
      <c r="BG62" s="13">
        <v>481</v>
      </c>
      <c r="BH62" s="13">
        <v>1028</v>
      </c>
      <c r="BJ62" s="14" t="s">
        <v>924</v>
      </c>
      <c r="BK62" s="13">
        <v>557</v>
      </c>
      <c r="BL62" s="13">
        <v>471</v>
      </c>
      <c r="BM62" s="13"/>
      <c r="BN62" s="13">
        <v>1028</v>
      </c>
      <c r="BP62" s="13"/>
      <c r="BQ62" s="14" t="s">
        <v>924</v>
      </c>
      <c r="BR62" s="13">
        <v>5</v>
      </c>
      <c r="BS62" s="13">
        <v>48</v>
      </c>
      <c r="BT62" s="13">
        <v>157</v>
      </c>
      <c r="BU62" s="13">
        <v>64</v>
      </c>
      <c r="BV62" s="13">
        <v>479</v>
      </c>
      <c r="BW62" s="13">
        <v>66</v>
      </c>
      <c r="BX62" s="13">
        <v>56</v>
      </c>
      <c r="BY62" s="13">
        <v>47</v>
      </c>
      <c r="BZ62" s="13">
        <v>30</v>
      </c>
      <c r="CA62" s="13">
        <v>20</v>
      </c>
      <c r="CB62" s="13">
        <v>14</v>
      </c>
      <c r="CC62" s="13">
        <v>23</v>
      </c>
      <c r="CD62" s="13">
        <v>19</v>
      </c>
      <c r="CE62" s="13">
        <v>1028</v>
      </c>
      <c r="CG62" s="13">
        <f t="shared" si="3"/>
        <v>543</v>
      </c>
      <c r="CH62" s="13">
        <f t="shared" si="4"/>
        <v>169</v>
      </c>
      <c r="CI62" s="343">
        <f t="shared" si="5"/>
        <v>106</v>
      </c>
    </row>
    <row r="63" spans="1:87">
      <c r="A63" s="14" t="s">
        <v>925</v>
      </c>
      <c r="B63" s="13">
        <v>38324</v>
      </c>
      <c r="C63" s="13">
        <v>1643</v>
      </c>
      <c r="D63" s="13">
        <v>39967</v>
      </c>
      <c r="E63"/>
      <c r="I63" s="14" t="s">
        <v>925</v>
      </c>
      <c r="J63" s="13">
        <v>453</v>
      </c>
      <c r="K63" s="13">
        <v>1565</v>
      </c>
      <c r="L63" s="13">
        <v>4921</v>
      </c>
      <c r="M63" s="13">
        <v>2864</v>
      </c>
      <c r="N63" s="13">
        <v>13228</v>
      </c>
      <c r="O63" s="13">
        <v>2513</v>
      </c>
      <c r="P63" s="13">
        <v>3138</v>
      </c>
      <c r="Q63" s="13">
        <v>3067</v>
      </c>
      <c r="R63" s="13">
        <v>2536</v>
      </c>
      <c r="S63" s="13">
        <v>1881</v>
      </c>
      <c r="T63" s="13">
        <v>1406</v>
      </c>
      <c r="U63" s="13">
        <v>1015</v>
      </c>
      <c r="V63" s="13">
        <v>1380</v>
      </c>
      <c r="W63" s="13">
        <v>39967</v>
      </c>
      <c r="X63" s="13">
        <f t="shared" si="6"/>
        <v>16092</v>
      </c>
      <c r="Y63" s="13">
        <f t="shared" si="7"/>
        <v>8718</v>
      </c>
      <c r="Z63" s="13">
        <f t="shared" si="2"/>
        <v>8218</v>
      </c>
      <c r="AC63" s="690" t="s">
        <v>875</v>
      </c>
      <c r="AD63" s="688">
        <v>10</v>
      </c>
      <c r="AE63" s="688"/>
      <c r="AF63" s="688"/>
      <c r="AG63" s="688">
        <v>42</v>
      </c>
      <c r="AH63" s="688">
        <v>5072</v>
      </c>
      <c r="AI63" s="688"/>
      <c r="AJ63" s="688">
        <v>54</v>
      </c>
      <c r="AK63" s="688">
        <v>1</v>
      </c>
      <c r="AL63" s="688">
        <v>2040</v>
      </c>
      <c r="AM63" s="688"/>
      <c r="AN63" s="688"/>
      <c r="AO63" s="688"/>
      <c r="AP63" s="688">
        <v>2</v>
      </c>
      <c r="AQ63" s="688"/>
      <c r="AR63" s="688">
        <v>1530</v>
      </c>
      <c r="AS63" s="688"/>
      <c r="AT63" s="688">
        <v>2</v>
      </c>
      <c r="AU63" s="688"/>
      <c r="AV63" s="688">
        <v>5</v>
      </c>
      <c r="AW63" s="688"/>
      <c r="AX63" s="688"/>
      <c r="AY63" s="688"/>
      <c r="AZ63" s="688"/>
      <c r="BA63" s="688"/>
      <c r="BB63" s="688">
        <v>8758</v>
      </c>
      <c r="BC63"/>
      <c r="BD63"/>
      <c r="BE63" s="14" t="s">
        <v>925</v>
      </c>
      <c r="BF63" s="13">
        <v>127465</v>
      </c>
      <c r="BG63" s="13">
        <v>139501</v>
      </c>
      <c r="BH63" s="13">
        <v>266966</v>
      </c>
      <c r="BJ63" s="14" t="s">
        <v>925</v>
      </c>
      <c r="BK63" s="13">
        <v>148648</v>
      </c>
      <c r="BL63" s="13">
        <v>117640</v>
      </c>
      <c r="BM63" s="13">
        <v>678</v>
      </c>
      <c r="BN63" s="13">
        <v>266966</v>
      </c>
      <c r="BP63" s="13"/>
      <c r="BQ63" s="14" t="s">
        <v>925</v>
      </c>
      <c r="BR63" s="13">
        <v>2344</v>
      </c>
      <c r="BS63" s="13">
        <v>10627</v>
      </c>
      <c r="BT63" s="13">
        <v>32044</v>
      </c>
      <c r="BU63" s="13">
        <v>15012</v>
      </c>
      <c r="BV63" s="13">
        <v>116582</v>
      </c>
      <c r="BW63" s="13">
        <v>18054</v>
      </c>
      <c r="BX63" s="13">
        <v>18965</v>
      </c>
      <c r="BY63" s="13">
        <v>16132</v>
      </c>
      <c r="BZ63" s="13">
        <v>12638</v>
      </c>
      <c r="CA63" s="13">
        <v>9266</v>
      </c>
      <c r="CB63" s="13">
        <v>6283</v>
      </c>
      <c r="CC63" s="13">
        <v>4157</v>
      </c>
      <c r="CD63" s="13">
        <v>4862</v>
      </c>
      <c r="CE63" s="13">
        <v>266966</v>
      </c>
      <c r="CG63" s="13">
        <f t="shared" si="3"/>
        <v>131594</v>
      </c>
      <c r="CH63" s="13">
        <f t="shared" si="4"/>
        <v>53151</v>
      </c>
      <c r="CI63" s="343">
        <f t="shared" si="5"/>
        <v>37206</v>
      </c>
    </row>
    <row r="64" spans="1:87">
      <c r="A64" s="14" t="s">
        <v>926</v>
      </c>
      <c r="B64" s="13">
        <v>4724</v>
      </c>
      <c r="C64" s="13">
        <v>14371</v>
      </c>
      <c r="D64" s="13">
        <v>19095</v>
      </c>
      <c r="E64"/>
      <c r="I64" s="14" t="s">
        <v>926</v>
      </c>
      <c r="J64" s="13">
        <v>256</v>
      </c>
      <c r="K64" s="13">
        <v>1214</v>
      </c>
      <c r="L64" s="13">
        <v>3954</v>
      </c>
      <c r="M64" s="13">
        <v>2101</v>
      </c>
      <c r="N64" s="13">
        <v>6677</v>
      </c>
      <c r="O64" s="13">
        <v>828</v>
      </c>
      <c r="P64" s="13">
        <v>882</v>
      </c>
      <c r="Q64" s="13">
        <v>806</v>
      </c>
      <c r="R64" s="13">
        <v>617</v>
      </c>
      <c r="S64" s="13">
        <v>557</v>
      </c>
      <c r="T64" s="13">
        <v>423</v>
      </c>
      <c r="U64" s="13">
        <v>343</v>
      </c>
      <c r="V64" s="13">
        <v>437</v>
      </c>
      <c r="W64" s="13">
        <v>19095</v>
      </c>
      <c r="X64" s="13">
        <f t="shared" si="6"/>
        <v>8778</v>
      </c>
      <c r="Y64" s="13">
        <f t="shared" si="7"/>
        <v>2516</v>
      </c>
      <c r="Z64" s="13">
        <f t="shared" si="2"/>
        <v>2377</v>
      </c>
      <c r="AC64" s="690" t="s">
        <v>884</v>
      </c>
      <c r="AD64" s="688"/>
      <c r="AE64" s="688"/>
      <c r="AF64" s="688"/>
      <c r="AG64" s="688">
        <v>2</v>
      </c>
      <c r="AH64" s="688">
        <v>2777</v>
      </c>
      <c r="AI64" s="688"/>
      <c r="AJ64" s="688"/>
      <c r="AK64" s="688">
        <v>2</v>
      </c>
      <c r="AL64" s="688">
        <v>167</v>
      </c>
      <c r="AM64" s="688"/>
      <c r="AN64" s="688"/>
      <c r="AO64" s="688"/>
      <c r="AP64" s="688"/>
      <c r="AQ64" s="688"/>
      <c r="AR64" s="688"/>
      <c r="AS64" s="688"/>
      <c r="AT64" s="688"/>
      <c r="AU64" s="688"/>
      <c r="AV64" s="688"/>
      <c r="AW64" s="688"/>
      <c r="AX64" s="688"/>
      <c r="AY64" s="688">
        <v>1</v>
      </c>
      <c r="AZ64" s="688"/>
      <c r="BA64" s="688"/>
      <c r="BB64" s="688">
        <v>2949</v>
      </c>
      <c r="BC64"/>
      <c r="BD64"/>
      <c r="BE64" s="14" t="s">
        <v>926</v>
      </c>
      <c r="BF64" s="13">
        <v>1450</v>
      </c>
      <c r="BG64" s="13">
        <v>1029</v>
      </c>
      <c r="BH64" s="13">
        <v>2479</v>
      </c>
      <c r="BJ64" s="14" t="s">
        <v>926</v>
      </c>
      <c r="BK64" s="13">
        <v>1635</v>
      </c>
      <c r="BL64" s="13">
        <v>844</v>
      </c>
      <c r="BM64" s="13"/>
      <c r="BN64" s="13">
        <v>2479</v>
      </c>
      <c r="BP64" s="13"/>
      <c r="BQ64" s="14" t="s">
        <v>926</v>
      </c>
      <c r="BR64" s="13">
        <v>19</v>
      </c>
      <c r="BS64" s="13">
        <v>108</v>
      </c>
      <c r="BT64" s="13">
        <v>325</v>
      </c>
      <c r="BU64" s="13">
        <v>124</v>
      </c>
      <c r="BV64" s="13">
        <v>1366</v>
      </c>
      <c r="BW64" s="13">
        <v>132</v>
      </c>
      <c r="BX64" s="13">
        <v>131</v>
      </c>
      <c r="BY64" s="13">
        <v>94</v>
      </c>
      <c r="BZ64" s="13">
        <v>64</v>
      </c>
      <c r="CA64" s="13">
        <v>29</v>
      </c>
      <c r="CB64" s="13">
        <v>31</v>
      </c>
      <c r="CC64" s="13">
        <v>20</v>
      </c>
      <c r="CD64" s="13">
        <v>36</v>
      </c>
      <c r="CE64" s="13">
        <v>2479</v>
      </c>
      <c r="CG64" s="13">
        <f t="shared" si="3"/>
        <v>1490</v>
      </c>
      <c r="CH64" s="13">
        <f t="shared" si="4"/>
        <v>357</v>
      </c>
      <c r="CI64" s="343">
        <f t="shared" si="5"/>
        <v>180</v>
      </c>
    </row>
    <row r="65" spans="1:87">
      <c r="A65" s="14" t="s">
        <v>927</v>
      </c>
      <c r="B65" s="13">
        <v>3815</v>
      </c>
      <c r="C65" s="13">
        <v>5815</v>
      </c>
      <c r="D65" s="13">
        <v>9630</v>
      </c>
      <c r="E65"/>
      <c r="I65" s="14" t="s">
        <v>927</v>
      </c>
      <c r="J65" s="13">
        <v>104</v>
      </c>
      <c r="K65" s="13">
        <v>477</v>
      </c>
      <c r="L65" s="13">
        <v>1500</v>
      </c>
      <c r="M65" s="13">
        <v>766</v>
      </c>
      <c r="N65" s="13">
        <v>3325</v>
      </c>
      <c r="O65" s="13">
        <v>614</v>
      </c>
      <c r="P65" s="13">
        <v>619</v>
      </c>
      <c r="Q65" s="13">
        <v>533</v>
      </c>
      <c r="R65" s="13">
        <v>490</v>
      </c>
      <c r="S65" s="13">
        <v>428</v>
      </c>
      <c r="T65" s="13">
        <v>313</v>
      </c>
      <c r="U65" s="13">
        <v>186</v>
      </c>
      <c r="V65" s="13">
        <v>275</v>
      </c>
      <c r="W65" s="13">
        <v>9630</v>
      </c>
      <c r="X65" s="13">
        <f t="shared" si="6"/>
        <v>4091</v>
      </c>
      <c r="Y65" s="13">
        <f t="shared" si="7"/>
        <v>1766</v>
      </c>
      <c r="Z65" s="13">
        <f t="shared" si="2"/>
        <v>1692</v>
      </c>
      <c r="AC65" s="690" t="s">
        <v>889</v>
      </c>
      <c r="AD65" s="688">
        <v>8</v>
      </c>
      <c r="AE65" s="688">
        <v>4</v>
      </c>
      <c r="AF65" s="688"/>
      <c r="AG65" s="688">
        <v>40</v>
      </c>
      <c r="AH65" s="688">
        <v>3936</v>
      </c>
      <c r="AI65" s="688"/>
      <c r="AJ65" s="688">
        <v>16</v>
      </c>
      <c r="AK65" s="688">
        <v>4</v>
      </c>
      <c r="AL65" s="688">
        <v>1937</v>
      </c>
      <c r="AM65" s="688">
        <v>1</v>
      </c>
      <c r="AN65" s="688"/>
      <c r="AO65" s="688"/>
      <c r="AP65" s="688"/>
      <c r="AQ65" s="688"/>
      <c r="AR65" s="688">
        <v>31</v>
      </c>
      <c r="AS65" s="688">
        <v>1</v>
      </c>
      <c r="AT65" s="688">
        <v>1</v>
      </c>
      <c r="AU65" s="688"/>
      <c r="AV65" s="688"/>
      <c r="AW65" s="688"/>
      <c r="AX65" s="688"/>
      <c r="AY65" s="688"/>
      <c r="AZ65" s="688"/>
      <c r="BA65" s="688"/>
      <c r="BB65" s="688">
        <v>5979</v>
      </c>
      <c r="BC65"/>
      <c r="BD65"/>
      <c r="BE65" s="14" t="s">
        <v>927</v>
      </c>
      <c r="BF65" s="13">
        <v>1659</v>
      </c>
      <c r="BG65" s="13">
        <v>1689</v>
      </c>
      <c r="BH65" s="13">
        <v>3348</v>
      </c>
      <c r="BJ65" s="14" t="s">
        <v>927</v>
      </c>
      <c r="BK65" s="13">
        <v>1730</v>
      </c>
      <c r="BL65" s="13">
        <v>1616</v>
      </c>
      <c r="BM65" s="13">
        <v>2</v>
      </c>
      <c r="BN65" s="13">
        <v>3348</v>
      </c>
      <c r="BP65" s="13"/>
      <c r="BQ65" s="14" t="s">
        <v>927</v>
      </c>
      <c r="BR65" s="13">
        <v>41</v>
      </c>
      <c r="BS65" s="13">
        <v>117</v>
      </c>
      <c r="BT65" s="13">
        <v>441</v>
      </c>
      <c r="BU65" s="13">
        <v>184</v>
      </c>
      <c r="BV65" s="13">
        <v>1284</v>
      </c>
      <c r="BW65" s="13">
        <v>229</v>
      </c>
      <c r="BX65" s="13">
        <v>226</v>
      </c>
      <c r="BY65" s="13">
        <v>219</v>
      </c>
      <c r="BZ65" s="13">
        <v>181</v>
      </c>
      <c r="CA65" s="13">
        <v>142</v>
      </c>
      <c r="CB65" s="13">
        <v>116</v>
      </c>
      <c r="CC65" s="13">
        <v>72</v>
      </c>
      <c r="CD65" s="13">
        <v>96</v>
      </c>
      <c r="CE65" s="13">
        <v>3348</v>
      </c>
      <c r="CG65" s="13">
        <f t="shared" si="3"/>
        <v>1468</v>
      </c>
      <c r="CH65" s="13">
        <f t="shared" si="4"/>
        <v>674</v>
      </c>
      <c r="CI65" s="343">
        <f t="shared" si="5"/>
        <v>607</v>
      </c>
    </row>
    <row r="66" spans="1:87">
      <c r="A66" s="14" t="s">
        <v>928</v>
      </c>
      <c r="B66" s="13">
        <v>2951</v>
      </c>
      <c r="C66" s="13">
        <v>3651</v>
      </c>
      <c r="D66" s="13">
        <v>6602</v>
      </c>
      <c r="E66"/>
      <c r="I66" s="14" t="s">
        <v>928</v>
      </c>
      <c r="J66" s="13">
        <v>63</v>
      </c>
      <c r="K66" s="13">
        <v>322</v>
      </c>
      <c r="L66" s="13">
        <v>898</v>
      </c>
      <c r="M66" s="13">
        <v>511</v>
      </c>
      <c r="N66" s="13">
        <v>2027</v>
      </c>
      <c r="O66" s="13">
        <v>380</v>
      </c>
      <c r="P66" s="13">
        <v>473</v>
      </c>
      <c r="Q66" s="13">
        <v>428</v>
      </c>
      <c r="R66" s="13">
        <v>425</v>
      </c>
      <c r="S66" s="13">
        <v>363</v>
      </c>
      <c r="T66" s="13">
        <v>280</v>
      </c>
      <c r="U66" s="13">
        <v>193</v>
      </c>
      <c r="V66" s="13">
        <v>239</v>
      </c>
      <c r="W66" s="13">
        <v>6602</v>
      </c>
      <c r="X66" s="13">
        <f t="shared" si="6"/>
        <v>2538</v>
      </c>
      <c r="Y66" s="13">
        <f t="shared" si="7"/>
        <v>1281</v>
      </c>
      <c r="Z66" s="13">
        <f t="shared" si="2"/>
        <v>1500</v>
      </c>
      <c r="AC66" s="690" t="s">
        <v>894</v>
      </c>
      <c r="AD66" s="688"/>
      <c r="AE66" s="688"/>
      <c r="AF66" s="688">
        <v>1</v>
      </c>
      <c r="AG66" s="688">
        <v>4</v>
      </c>
      <c r="AH66" s="688">
        <v>4606</v>
      </c>
      <c r="AI66" s="688"/>
      <c r="AJ66" s="688">
        <v>60</v>
      </c>
      <c r="AK66" s="688">
        <v>7</v>
      </c>
      <c r="AL66" s="688">
        <v>443</v>
      </c>
      <c r="AM66" s="688"/>
      <c r="AN66" s="688"/>
      <c r="AO66" s="688"/>
      <c r="AP66" s="688"/>
      <c r="AQ66" s="688">
        <v>1</v>
      </c>
      <c r="AR66" s="688">
        <v>1007</v>
      </c>
      <c r="AS66" s="688">
        <v>12</v>
      </c>
      <c r="AT66" s="688"/>
      <c r="AU66" s="688"/>
      <c r="AV66" s="688">
        <v>2</v>
      </c>
      <c r="AW66" s="688"/>
      <c r="AX66" s="688"/>
      <c r="AY66" s="688"/>
      <c r="AZ66" s="688"/>
      <c r="BA66" s="688"/>
      <c r="BB66" s="688">
        <v>6143</v>
      </c>
      <c r="BC66"/>
      <c r="BD66"/>
      <c r="BE66" s="14" t="s">
        <v>928</v>
      </c>
      <c r="BF66" s="13">
        <v>1987</v>
      </c>
      <c r="BG66" s="13">
        <v>1680</v>
      </c>
      <c r="BH66" s="13">
        <v>3667</v>
      </c>
      <c r="BJ66" s="14" t="s">
        <v>928</v>
      </c>
      <c r="BK66" s="13">
        <v>1993</v>
      </c>
      <c r="BL66" s="13">
        <v>1672</v>
      </c>
      <c r="BM66" s="13">
        <v>2</v>
      </c>
      <c r="BN66" s="13">
        <v>3667</v>
      </c>
      <c r="BP66" s="13"/>
      <c r="BQ66" s="14" t="s">
        <v>928</v>
      </c>
      <c r="BR66" s="13">
        <v>17</v>
      </c>
      <c r="BS66" s="13">
        <v>122</v>
      </c>
      <c r="BT66" s="13">
        <v>415</v>
      </c>
      <c r="BU66" s="13">
        <v>253</v>
      </c>
      <c r="BV66" s="13">
        <v>1463</v>
      </c>
      <c r="BW66" s="13">
        <v>274</v>
      </c>
      <c r="BX66" s="13">
        <v>246</v>
      </c>
      <c r="BY66" s="13">
        <v>274</v>
      </c>
      <c r="BZ66" s="13">
        <v>200</v>
      </c>
      <c r="CA66" s="13">
        <v>141</v>
      </c>
      <c r="CB66" s="13">
        <v>109</v>
      </c>
      <c r="CC66" s="13">
        <v>47</v>
      </c>
      <c r="CD66" s="13">
        <v>106</v>
      </c>
      <c r="CE66" s="13">
        <v>3667</v>
      </c>
      <c r="CG66" s="13">
        <f t="shared" si="3"/>
        <v>1716</v>
      </c>
      <c r="CH66" s="13">
        <f t="shared" si="4"/>
        <v>794</v>
      </c>
      <c r="CI66" s="343">
        <f t="shared" si="5"/>
        <v>603</v>
      </c>
    </row>
    <row r="67" spans="1:87">
      <c r="A67" s="14" t="s">
        <v>929</v>
      </c>
      <c r="B67" s="13">
        <v>8021</v>
      </c>
      <c r="C67" s="13">
        <v>2603</v>
      </c>
      <c r="D67" s="13">
        <v>10624</v>
      </c>
      <c r="E67"/>
      <c r="I67" s="14" t="s">
        <v>929</v>
      </c>
      <c r="J67" s="13">
        <v>93</v>
      </c>
      <c r="K67" s="13">
        <v>533</v>
      </c>
      <c r="L67" s="13">
        <v>1494</v>
      </c>
      <c r="M67" s="13">
        <v>868</v>
      </c>
      <c r="N67" s="13">
        <v>3614</v>
      </c>
      <c r="O67" s="13">
        <v>561</v>
      </c>
      <c r="P67" s="13">
        <v>668</v>
      </c>
      <c r="Q67" s="13">
        <v>692</v>
      </c>
      <c r="R67" s="13">
        <v>581</v>
      </c>
      <c r="S67" s="13">
        <v>438</v>
      </c>
      <c r="T67" s="13">
        <v>379</v>
      </c>
      <c r="U67" s="13">
        <v>304</v>
      </c>
      <c r="V67" s="13">
        <v>399</v>
      </c>
      <c r="W67" s="13">
        <v>10624</v>
      </c>
      <c r="X67" s="13">
        <f t="shared" si="6"/>
        <v>4482</v>
      </c>
      <c r="Y67" s="13">
        <f t="shared" si="7"/>
        <v>1921</v>
      </c>
      <c r="Z67" s="13">
        <f t="shared" si="2"/>
        <v>2101</v>
      </c>
      <c r="AC67" s="690" t="s">
        <v>900</v>
      </c>
      <c r="AD67" s="688">
        <v>1</v>
      </c>
      <c r="AE67" s="688">
        <v>4</v>
      </c>
      <c r="AF67" s="688"/>
      <c r="AG67" s="688">
        <v>1</v>
      </c>
      <c r="AH67" s="688">
        <v>1247</v>
      </c>
      <c r="AI67" s="688"/>
      <c r="AJ67" s="688">
        <v>18</v>
      </c>
      <c r="AK67" s="688">
        <v>1</v>
      </c>
      <c r="AL67" s="688">
        <v>111</v>
      </c>
      <c r="AM67" s="688"/>
      <c r="AN67" s="688"/>
      <c r="AO67" s="688"/>
      <c r="AP67" s="688"/>
      <c r="AQ67" s="688">
        <v>1</v>
      </c>
      <c r="AR67" s="688">
        <v>207</v>
      </c>
      <c r="AS67" s="688">
        <v>5</v>
      </c>
      <c r="AT67" s="688">
        <v>1</v>
      </c>
      <c r="AU67" s="688"/>
      <c r="AV67" s="688">
        <v>5</v>
      </c>
      <c r="AW67" s="688"/>
      <c r="AX67" s="688"/>
      <c r="AY67" s="688">
        <v>1</v>
      </c>
      <c r="AZ67" s="688"/>
      <c r="BA67" s="688"/>
      <c r="BB67" s="688">
        <v>1603</v>
      </c>
      <c r="BC67"/>
      <c r="BD67"/>
      <c r="BE67" s="14" t="s">
        <v>929</v>
      </c>
      <c r="BF67" s="13">
        <v>27409</v>
      </c>
      <c r="BG67" s="13">
        <v>28088</v>
      </c>
      <c r="BH67" s="13">
        <v>55497</v>
      </c>
      <c r="BJ67" s="14" t="s">
        <v>929</v>
      </c>
      <c r="BK67" s="13">
        <v>30038</v>
      </c>
      <c r="BL67" s="13">
        <v>25320</v>
      </c>
      <c r="BM67" s="13">
        <v>139</v>
      </c>
      <c r="BN67" s="13">
        <v>55497</v>
      </c>
      <c r="BP67" s="13"/>
      <c r="BQ67" s="14" t="s">
        <v>929</v>
      </c>
      <c r="BR67" s="13">
        <v>551</v>
      </c>
      <c r="BS67" s="13">
        <v>2513</v>
      </c>
      <c r="BT67" s="13">
        <v>7298</v>
      </c>
      <c r="BU67" s="13">
        <v>3510</v>
      </c>
      <c r="BV67" s="13">
        <v>23771</v>
      </c>
      <c r="BW67" s="13">
        <v>3699</v>
      </c>
      <c r="BX67" s="13">
        <v>3576</v>
      </c>
      <c r="BY67" s="13">
        <v>3170</v>
      </c>
      <c r="BZ67" s="13">
        <v>2496</v>
      </c>
      <c r="CA67" s="13">
        <v>1942</v>
      </c>
      <c r="CB67" s="13">
        <v>1286</v>
      </c>
      <c r="CC67" s="13">
        <v>762</v>
      </c>
      <c r="CD67" s="13">
        <v>923</v>
      </c>
      <c r="CE67" s="13">
        <v>55497</v>
      </c>
      <c r="CG67" s="13">
        <f t="shared" si="3"/>
        <v>27281</v>
      </c>
      <c r="CH67" s="13">
        <f t="shared" si="4"/>
        <v>10445</v>
      </c>
      <c r="CI67" s="343">
        <f t="shared" si="5"/>
        <v>7409</v>
      </c>
    </row>
    <row r="68" spans="1:87">
      <c r="A68" s="14" t="s">
        <v>930</v>
      </c>
      <c r="B68" s="13">
        <v>8402</v>
      </c>
      <c r="C68" s="13">
        <v>553</v>
      </c>
      <c r="D68" s="13">
        <v>8955</v>
      </c>
      <c r="E68"/>
      <c r="I68" s="14" t="s">
        <v>930</v>
      </c>
      <c r="J68" s="13">
        <v>76</v>
      </c>
      <c r="K68" s="13">
        <v>378</v>
      </c>
      <c r="L68" s="13">
        <v>1067</v>
      </c>
      <c r="M68" s="13">
        <v>641</v>
      </c>
      <c r="N68" s="13">
        <v>2791</v>
      </c>
      <c r="O68" s="13">
        <v>556</v>
      </c>
      <c r="P68" s="13">
        <v>671</v>
      </c>
      <c r="Q68" s="13">
        <v>650</v>
      </c>
      <c r="R68" s="13">
        <v>611</v>
      </c>
      <c r="S68" s="13">
        <v>465</v>
      </c>
      <c r="T68" s="13">
        <v>373</v>
      </c>
      <c r="U68" s="13">
        <v>297</v>
      </c>
      <c r="V68" s="13">
        <v>379</v>
      </c>
      <c r="W68" s="13">
        <v>8955</v>
      </c>
      <c r="X68" s="13">
        <f t="shared" si="6"/>
        <v>3432</v>
      </c>
      <c r="Y68" s="13">
        <f t="shared" si="7"/>
        <v>1877</v>
      </c>
      <c r="Z68" s="13">
        <f t="shared" si="2"/>
        <v>2125</v>
      </c>
      <c r="AC68" s="690" t="s">
        <v>909</v>
      </c>
      <c r="AD68" s="688">
        <v>14</v>
      </c>
      <c r="AE68" s="688">
        <v>4</v>
      </c>
      <c r="AF68" s="688"/>
      <c r="AG68" s="688">
        <v>60</v>
      </c>
      <c r="AH68" s="688">
        <v>5168</v>
      </c>
      <c r="AI68" s="688"/>
      <c r="AJ68" s="688">
        <v>47</v>
      </c>
      <c r="AK68" s="688">
        <v>3</v>
      </c>
      <c r="AL68" s="688">
        <v>455</v>
      </c>
      <c r="AM68" s="688"/>
      <c r="AN68" s="688"/>
      <c r="AO68" s="688"/>
      <c r="AP68" s="688"/>
      <c r="AQ68" s="688">
        <v>3</v>
      </c>
      <c r="AR68" s="688">
        <v>70</v>
      </c>
      <c r="AS68" s="688">
        <v>14</v>
      </c>
      <c r="AT68" s="688"/>
      <c r="AU68" s="688">
        <v>1</v>
      </c>
      <c r="AV68" s="688">
        <v>3</v>
      </c>
      <c r="AW68" s="688"/>
      <c r="AX68" s="688"/>
      <c r="AY68" s="688"/>
      <c r="AZ68" s="688"/>
      <c r="BA68" s="688"/>
      <c r="BB68" s="688">
        <v>5842</v>
      </c>
      <c r="BC68"/>
      <c r="BD68"/>
      <c r="BE68" s="14" t="s">
        <v>930</v>
      </c>
      <c r="BF68" s="13">
        <v>3917</v>
      </c>
      <c r="BG68" s="13">
        <v>4246</v>
      </c>
      <c r="BH68" s="13">
        <v>8163</v>
      </c>
      <c r="BJ68" s="14" t="s">
        <v>930</v>
      </c>
      <c r="BK68" s="13">
        <v>5270</v>
      </c>
      <c r="BL68" s="13">
        <v>2883</v>
      </c>
      <c r="BM68" s="13">
        <v>10</v>
      </c>
      <c r="BN68" s="13">
        <v>8163</v>
      </c>
      <c r="BP68" s="13"/>
      <c r="BQ68" s="14" t="s">
        <v>930</v>
      </c>
      <c r="BR68" s="13">
        <v>64</v>
      </c>
      <c r="BS68" s="13">
        <v>178</v>
      </c>
      <c r="BT68" s="13">
        <v>606</v>
      </c>
      <c r="BU68" s="13">
        <v>400</v>
      </c>
      <c r="BV68" s="13">
        <v>2820</v>
      </c>
      <c r="BW68" s="13">
        <v>512</v>
      </c>
      <c r="BX68" s="13">
        <v>647</v>
      </c>
      <c r="BY68" s="13">
        <v>600</v>
      </c>
      <c r="BZ68" s="13">
        <v>557</v>
      </c>
      <c r="CA68" s="13">
        <v>527</v>
      </c>
      <c r="CB68" s="13">
        <v>440</v>
      </c>
      <c r="CC68" s="13">
        <v>326</v>
      </c>
      <c r="CD68" s="13">
        <v>486</v>
      </c>
      <c r="CE68" s="13">
        <v>8163</v>
      </c>
      <c r="CG68" s="13">
        <f t="shared" si="3"/>
        <v>3220</v>
      </c>
      <c r="CH68" s="13">
        <f t="shared" si="4"/>
        <v>1759</v>
      </c>
      <c r="CI68" s="343">
        <f t="shared" si="5"/>
        <v>2336</v>
      </c>
    </row>
    <row r="69" spans="1:87">
      <c r="A69" s="14" t="s">
        <v>931</v>
      </c>
      <c r="B69" s="13">
        <v>3732</v>
      </c>
      <c r="C69" s="13">
        <v>356</v>
      </c>
      <c r="D69" s="13">
        <v>4088</v>
      </c>
      <c r="E69"/>
      <c r="I69" s="14" t="s">
        <v>931</v>
      </c>
      <c r="J69" s="13">
        <v>67</v>
      </c>
      <c r="K69" s="13">
        <v>205</v>
      </c>
      <c r="L69" s="13">
        <v>644</v>
      </c>
      <c r="M69" s="13">
        <v>364</v>
      </c>
      <c r="N69" s="13">
        <v>1450</v>
      </c>
      <c r="O69" s="13">
        <v>238</v>
      </c>
      <c r="P69" s="13">
        <v>259</v>
      </c>
      <c r="Q69" s="13">
        <v>200</v>
      </c>
      <c r="R69" s="13">
        <v>198</v>
      </c>
      <c r="S69" s="13">
        <v>157</v>
      </c>
      <c r="T69" s="13">
        <v>111</v>
      </c>
      <c r="U69" s="13">
        <v>93</v>
      </c>
      <c r="V69" s="13">
        <v>102</v>
      </c>
      <c r="W69" s="13">
        <v>4088</v>
      </c>
      <c r="X69" s="13">
        <f t="shared" ref="X69:X100" si="8">M69+N69</f>
        <v>1814</v>
      </c>
      <c r="Y69" s="13">
        <f t="shared" ref="Y69:Y100" si="9">O69+P69+Q69</f>
        <v>697</v>
      </c>
      <c r="Z69" s="13">
        <f t="shared" si="2"/>
        <v>661</v>
      </c>
      <c r="AC69" s="690" t="s">
        <v>912</v>
      </c>
      <c r="AD69" s="688"/>
      <c r="AE69" s="688"/>
      <c r="AF69" s="688"/>
      <c r="AG69" s="688">
        <v>2</v>
      </c>
      <c r="AH69" s="688">
        <v>2184</v>
      </c>
      <c r="AI69" s="688"/>
      <c r="AJ69" s="688">
        <v>68</v>
      </c>
      <c r="AK69" s="688"/>
      <c r="AL69" s="688">
        <v>172</v>
      </c>
      <c r="AM69" s="688">
        <v>1</v>
      </c>
      <c r="AN69" s="688"/>
      <c r="AO69" s="688"/>
      <c r="AP69" s="688"/>
      <c r="AQ69" s="688"/>
      <c r="AR69" s="688">
        <v>5</v>
      </c>
      <c r="AS69" s="688"/>
      <c r="AT69" s="688"/>
      <c r="AU69" s="688"/>
      <c r="AV69" s="688"/>
      <c r="AW69" s="688"/>
      <c r="AX69" s="688"/>
      <c r="AY69" s="688">
        <v>2</v>
      </c>
      <c r="AZ69" s="688"/>
      <c r="BA69" s="688"/>
      <c r="BB69" s="688">
        <v>2434</v>
      </c>
      <c r="BC69"/>
      <c r="BD69"/>
      <c r="BE69" s="14" t="s">
        <v>931</v>
      </c>
      <c r="BF69" s="13">
        <v>1963</v>
      </c>
      <c r="BG69" s="13">
        <v>1434</v>
      </c>
      <c r="BH69" s="13">
        <v>3397</v>
      </c>
      <c r="BJ69" s="14" t="s">
        <v>931</v>
      </c>
      <c r="BK69" s="13">
        <v>1956</v>
      </c>
      <c r="BL69" s="13">
        <v>1439</v>
      </c>
      <c r="BM69" s="13">
        <v>2</v>
      </c>
      <c r="BN69" s="13">
        <v>3397</v>
      </c>
      <c r="BP69" s="13"/>
      <c r="BQ69" s="14" t="s">
        <v>931</v>
      </c>
      <c r="BR69" s="13">
        <v>35</v>
      </c>
      <c r="BS69" s="13">
        <v>142</v>
      </c>
      <c r="BT69" s="13">
        <v>443</v>
      </c>
      <c r="BU69" s="13">
        <v>240</v>
      </c>
      <c r="BV69" s="13">
        <v>1722</v>
      </c>
      <c r="BW69" s="13">
        <v>245</v>
      </c>
      <c r="BX69" s="13">
        <v>196</v>
      </c>
      <c r="BY69" s="13">
        <v>148</v>
      </c>
      <c r="BZ69" s="13">
        <v>102</v>
      </c>
      <c r="CA69" s="13">
        <v>52</v>
      </c>
      <c r="CB69" s="13">
        <v>35</v>
      </c>
      <c r="CC69" s="13">
        <v>20</v>
      </c>
      <c r="CD69" s="13">
        <v>17</v>
      </c>
      <c r="CE69" s="13">
        <v>3397</v>
      </c>
      <c r="CG69" s="13">
        <f t="shared" si="3"/>
        <v>1962</v>
      </c>
      <c r="CH69" s="13">
        <f t="shared" si="4"/>
        <v>589</v>
      </c>
      <c r="CI69" s="343">
        <f t="shared" si="5"/>
        <v>226</v>
      </c>
    </row>
    <row r="70" spans="1:87">
      <c r="A70" s="14" t="s">
        <v>932</v>
      </c>
      <c r="B70" s="13">
        <v>4598</v>
      </c>
      <c r="C70" s="13">
        <v>4429</v>
      </c>
      <c r="D70" s="13">
        <v>9027</v>
      </c>
      <c r="E70"/>
      <c r="I70" s="14" t="s">
        <v>932</v>
      </c>
      <c r="J70" s="13">
        <v>97</v>
      </c>
      <c r="K70" s="13">
        <v>435</v>
      </c>
      <c r="L70" s="13">
        <v>1491</v>
      </c>
      <c r="M70" s="13">
        <v>708</v>
      </c>
      <c r="N70" s="13">
        <v>3145</v>
      </c>
      <c r="O70" s="13">
        <v>562</v>
      </c>
      <c r="P70" s="13">
        <v>599</v>
      </c>
      <c r="Q70" s="13">
        <v>529</v>
      </c>
      <c r="R70" s="13">
        <v>453</v>
      </c>
      <c r="S70" s="13">
        <v>342</v>
      </c>
      <c r="T70" s="13">
        <v>253</v>
      </c>
      <c r="U70" s="13">
        <v>175</v>
      </c>
      <c r="V70" s="13">
        <v>238</v>
      </c>
      <c r="W70" s="13">
        <v>9027</v>
      </c>
      <c r="X70" s="13">
        <f t="shared" si="8"/>
        <v>3853</v>
      </c>
      <c r="Y70" s="13">
        <f t="shared" si="9"/>
        <v>1690</v>
      </c>
      <c r="Z70" s="13">
        <f t="shared" ref="Z70:Z129" si="10">R70+S70+T70+U70+V70</f>
        <v>1461</v>
      </c>
      <c r="AC70" s="690" t="s">
        <v>918</v>
      </c>
      <c r="AD70" s="688">
        <v>3</v>
      </c>
      <c r="AE70" s="688">
        <v>5</v>
      </c>
      <c r="AF70" s="688"/>
      <c r="AG70" s="688">
        <v>30</v>
      </c>
      <c r="AH70" s="688">
        <v>4600</v>
      </c>
      <c r="AI70" s="688"/>
      <c r="AJ70" s="688">
        <v>34</v>
      </c>
      <c r="AK70" s="688">
        <v>4</v>
      </c>
      <c r="AL70" s="688">
        <v>183</v>
      </c>
      <c r="AM70" s="688"/>
      <c r="AN70" s="688"/>
      <c r="AO70" s="688"/>
      <c r="AP70" s="688"/>
      <c r="AQ70" s="688">
        <v>1</v>
      </c>
      <c r="AR70" s="688">
        <v>7</v>
      </c>
      <c r="AS70" s="688">
        <v>1</v>
      </c>
      <c r="AT70" s="688">
        <v>1</v>
      </c>
      <c r="AU70" s="688"/>
      <c r="AV70" s="688"/>
      <c r="AW70" s="688"/>
      <c r="AX70" s="688"/>
      <c r="AY70" s="688"/>
      <c r="AZ70" s="688"/>
      <c r="BA70" s="688"/>
      <c r="BB70" s="688">
        <v>4869</v>
      </c>
      <c r="BC70"/>
      <c r="BD70"/>
      <c r="BE70" s="14" t="s">
        <v>932</v>
      </c>
      <c r="BF70" s="13">
        <v>4994</v>
      </c>
      <c r="BG70" s="13">
        <v>4833</v>
      </c>
      <c r="BH70" s="13">
        <v>9827</v>
      </c>
      <c r="BJ70" s="14" t="s">
        <v>932</v>
      </c>
      <c r="BK70" s="13">
        <v>4628</v>
      </c>
      <c r="BL70" s="13">
        <v>5185</v>
      </c>
      <c r="BM70" s="13">
        <v>14</v>
      </c>
      <c r="BN70" s="13">
        <v>9827</v>
      </c>
      <c r="BP70" s="13"/>
      <c r="BQ70" s="14" t="s">
        <v>932</v>
      </c>
      <c r="BR70" s="13">
        <v>117</v>
      </c>
      <c r="BS70" s="13">
        <v>501</v>
      </c>
      <c r="BT70" s="13">
        <v>1490</v>
      </c>
      <c r="BU70" s="13">
        <v>720</v>
      </c>
      <c r="BV70" s="13">
        <v>4185</v>
      </c>
      <c r="BW70" s="13">
        <v>628</v>
      </c>
      <c r="BX70" s="13">
        <v>629</v>
      </c>
      <c r="BY70" s="13">
        <v>507</v>
      </c>
      <c r="BZ70" s="13">
        <v>400</v>
      </c>
      <c r="CA70" s="13">
        <v>270</v>
      </c>
      <c r="CB70" s="13">
        <v>151</v>
      </c>
      <c r="CC70" s="13">
        <v>105</v>
      </c>
      <c r="CD70" s="13">
        <v>124</v>
      </c>
      <c r="CE70" s="13">
        <v>9827</v>
      </c>
      <c r="CG70" s="13">
        <f t="shared" ref="CG70:CG131" si="11">BU70+BV70</f>
        <v>4905</v>
      </c>
      <c r="CH70" s="13">
        <f t="shared" ref="CH70:CH130" si="12">BW70+BX70+BY70</f>
        <v>1764</v>
      </c>
      <c r="CI70" s="343">
        <f t="shared" ref="CI70:CI130" si="13">SUM(BZ70:CD70)</f>
        <v>1050</v>
      </c>
    </row>
    <row r="71" spans="1:87">
      <c r="A71" s="14" t="s">
        <v>933</v>
      </c>
      <c r="B71" s="13">
        <v>2094</v>
      </c>
      <c r="C71" s="13">
        <v>5291</v>
      </c>
      <c r="D71" s="13">
        <v>7385</v>
      </c>
      <c r="E71"/>
      <c r="I71" s="14" t="s">
        <v>933</v>
      </c>
      <c r="J71" s="13">
        <v>80</v>
      </c>
      <c r="K71" s="13">
        <v>360</v>
      </c>
      <c r="L71" s="13">
        <v>1274</v>
      </c>
      <c r="M71" s="13">
        <v>609</v>
      </c>
      <c r="N71" s="13">
        <v>2442</v>
      </c>
      <c r="O71" s="13">
        <v>454</v>
      </c>
      <c r="P71" s="13">
        <v>454</v>
      </c>
      <c r="Q71" s="13">
        <v>429</v>
      </c>
      <c r="R71" s="13">
        <v>373</v>
      </c>
      <c r="S71" s="13">
        <v>304</v>
      </c>
      <c r="T71" s="13">
        <v>195</v>
      </c>
      <c r="U71" s="13">
        <v>151</v>
      </c>
      <c r="V71" s="13">
        <v>260</v>
      </c>
      <c r="W71" s="13">
        <v>7385</v>
      </c>
      <c r="X71" s="13">
        <f t="shared" si="8"/>
        <v>3051</v>
      </c>
      <c r="Y71" s="13">
        <f t="shared" si="9"/>
        <v>1337</v>
      </c>
      <c r="Z71" s="13">
        <f t="shared" si="10"/>
        <v>1283</v>
      </c>
      <c r="AC71" s="690" t="s">
        <v>920</v>
      </c>
      <c r="AD71" s="688">
        <v>2</v>
      </c>
      <c r="AE71" s="688">
        <v>1</v>
      </c>
      <c r="AF71" s="688"/>
      <c r="AG71" s="688"/>
      <c r="AH71" s="688">
        <v>3417</v>
      </c>
      <c r="AI71" s="688"/>
      <c r="AJ71" s="688">
        <v>15</v>
      </c>
      <c r="AK71" s="688">
        <v>1</v>
      </c>
      <c r="AL71" s="688">
        <v>77</v>
      </c>
      <c r="AM71" s="688"/>
      <c r="AN71" s="688"/>
      <c r="AO71" s="688"/>
      <c r="AP71" s="688">
        <v>1</v>
      </c>
      <c r="AQ71" s="688">
        <v>1</v>
      </c>
      <c r="AR71" s="688">
        <v>422</v>
      </c>
      <c r="AS71" s="688">
        <v>1</v>
      </c>
      <c r="AT71" s="688"/>
      <c r="AU71" s="688"/>
      <c r="AV71" s="688">
        <v>1</v>
      </c>
      <c r="AW71" s="688"/>
      <c r="AX71" s="688"/>
      <c r="AY71" s="688"/>
      <c r="AZ71" s="688"/>
      <c r="BA71" s="688"/>
      <c r="BB71" s="688">
        <v>3939</v>
      </c>
      <c r="BC71"/>
      <c r="BD71"/>
      <c r="BE71" s="14" t="s">
        <v>933</v>
      </c>
      <c r="BF71" s="13">
        <v>606</v>
      </c>
      <c r="BG71" s="13">
        <v>578</v>
      </c>
      <c r="BH71" s="13">
        <v>1184</v>
      </c>
      <c r="BJ71" s="14" t="s">
        <v>933</v>
      </c>
      <c r="BK71" s="13">
        <v>644</v>
      </c>
      <c r="BL71" s="13">
        <v>537</v>
      </c>
      <c r="BM71" s="13">
        <v>3</v>
      </c>
      <c r="BN71" s="13">
        <v>1184</v>
      </c>
      <c r="BP71" s="13"/>
      <c r="BQ71" s="14" t="s">
        <v>933</v>
      </c>
      <c r="BR71" s="13">
        <v>11</v>
      </c>
      <c r="BS71" s="13">
        <v>36</v>
      </c>
      <c r="BT71" s="13">
        <v>163</v>
      </c>
      <c r="BU71" s="13">
        <v>83</v>
      </c>
      <c r="BV71" s="13">
        <v>488</v>
      </c>
      <c r="BW71" s="13">
        <v>79</v>
      </c>
      <c r="BX71" s="13">
        <v>90</v>
      </c>
      <c r="BY71" s="13">
        <v>67</v>
      </c>
      <c r="BZ71" s="13">
        <v>52</v>
      </c>
      <c r="CA71" s="13">
        <v>33</v>
      </c>
      <c r="CB71" s="13">
        <v>34</v>
      </c>
      <c r="CC71" s="13">
        <v>16</v>
      </c>
      <c r="CD71" s="13">
        <v>32</v>
      </c>
      <c r="CE71" s="13">
        <v>1184</v>
      </c>
      <c r="CG71" s="13">
        <f t="shared" si="11"/>
        <v>571</v>
      </c>
      <c r="CH71" s="13">
        <f t="shared" si="12"/>
        <v>236</v>
      </c>
      <c r="CI71" s="343">
        <f t="shared" si="13"/>
        <v>167</v>
      </c>
    </row>
    <row r="72" spans="1:87">
      <c r="A72" s="14" t="s">
        <v>934</v>
      </c>
      <c r="B72" s="13">
        <v>3329</v>
      </c>
      <c r="C72" s="13">
        <v>2983</v>
      </c>
      <c r="D72" s="13">
        <v>6312</v>
      </c>
      <c r="E72"/>
      <c r="I72" s="14" t="s">
        <v>934</v>
      </c>
      <c r="J72" s="13">
        <v>90</v>
      </c>
      <c r="K72" s="13">
        <v>369</v>
      </c>
      <c r="L72" s="13">
        <v>1086</v>
      </c>
      <c r="M72" s="13">
        <v>514</v>
      </c>
      <c r="N72" s="13">
        <v>2065</v>
      </c>
      <c r="O72" s="13">
        <v>351</v>
      </c>
      <c r="P72" s="13">
        <v>439</v>
      </c>
      <c r="Q72" s="13">
        <v>353</v>
      </c>
      <c r="R72" s="13">
        <v>286</v>
      </c>
      <c r="S72" s="13">
        <v>239</v>
      </c>
      <c r="T72" s="13">
        <v>190</v>
      </c>
      <c r="U72" s="13">
        <v>137</v>
      </c>
      <c r="V72" s="13">
        <v>193</v>
      </c>
      <c r="W72" s="13">
        <v>6312</v>
      </c>
      <c r="X72" s="13">
        <f t="shared" si="8"/>
        <v>2579</v>
      </c>
      <c r="Y72" s="13">
        <f t="shared" si="9"/>
        <v>1143</v>
      </c>
      <c r="Z72" s="13">
        <f t="shared" si="10"/>
        <v>1045</v>
      </c>
      <c r="AC72" s="690" t="s">
        <v>926</v>
      </c>
      <c r="AD72" s="688">
        <v>8</v>
      </c>
      <c r="AE72" s="688">
        <v>6</v>
      </c>
      <c r="AF72" s="688">
        <v>39</v>
      </c>
      <c r="AG72" s="688">
        <v>7</v>
      </c>
      <c r="AH72" s="688">
        <v>15084</v>
      </c>
      <c r="AI72" s="688"/>
      <c r="AJ72" s="688">
        <v>133</v>
      </c>
      <c r="AK72" s="688">
        <v>9</v>
      </c>
      <c r="AL72" s="688">
        <v>3200</v>
      </c>
      <c r="AM72" s="688">
        <v>1</v>
      </c>
      <c r="AN72" s="688"/>
      <c r="AO72" s="688">
        <v>1</v>
      </c>
      <c r="AP72" s="688"/>
      <c r="AQ72" s="688">
        <v>2</v>
      </c>
      <c r="AR72" s="688">
        <v>219</v>
      </c>
      <c r="AS72" s="688">
        <v>31</v>
      </c>
      <c r="AT72" s="688">
        <v>354</v>
      </c>
      <c r="AU72" s="688"/>
      <c r="AV72" s="688">
        <v>1</v>
      </c>
      <c r="AW72" s="688"/>
      <c r="AX72" s="688"/>
      <c r="AY72" s="688"/>
      <c r="AZ72" s="688"/>
      <c r="BA72" s="688"/>
      <c r="BB72" s="688">
        <v>19095</v>
      </c>
      <c r="BC72"/>
      <c r="BD72"/>
      <c r="BE72" s="14" t="s">
        <v>934</v>
      </c>
      <c r="BF72" s="13">
        <v>912</v>
      </c>
      <c r="BG72" s="13">
        <v>751</v>
      </c>
      <c r="BH72" s="13">
        <v>1663</v>
      </c>
      <c r="BJ72" s="14" t="s">
        <v>934</v>
      </c>
      <c r="BK72" s="13">
        <v>920</v>
      </c>
      <c r="BL72" s="13">
        <v>742</v>
      </c>
      <c r="BM72" s="13">
        <v>1</v>
      </c>
      <c r="BN72" s="13">
        <v>1663</v>
      </c>
      <c r="BP72" s="13"/>
      <c r="BQ72" s="14" t="s">
        <v>934</v>
      </c>
      <c r="BR72" s="13">
        <v>19</v>
      </c>
      <c r="BS72" s="13">
        <v>71</v>
      </c>
      <c r="BT72" s="13">
        <v>253</v>
      </c>
      <c r="BU72" s="13">
        <v>89</v>
      </c>
      <c r="BV72" s="13">
        <v>754</v>
      </c>
      <c r="BW72" s="13">
        <v>110</v>
      </c>
      <c r="BX72" s="13">
        <v>110</v>
      </c>
      <c r="BY72" s="13">
        <v>79</v>
      </c>
      <c r="BZ72" s="13">
        <v>55</v>
      </c>
      <c r="CA72" s="13">
        <v>38</v>
      </c>
      <c r="CB72" s="13">
        <v>27</v>
      </c>
      <c r="CC72" s="13">
        <v>30</v>
      </c>
      <c r="CD72" s="13">
        <v>28</v>
      </c>
      <c r="CE72" s="13">
        <v>1663</v>
      </c>
      <c r="CG72" s="13">
        <f t="shared" si="11"/>
        <v>843</v>
      </c>
      <c r="CH72" s="13">
        <f t="shared" si="12"/>
        <v>299</v>
      </c>
      <c r="CI72" s="343">
        <f t="shared" si="13"/>
        <v>178</v>
      </c>
    </row>
    <row r="73" spans="1:87">
      <c r="A73" s="14" t="s">
        <v>935</v>
      </c>
      <c r="B73" s="13">
        <v>8514</v>
      </c>
      <c r="C73" s="13">
        <v>7545</v>
      </c>
      <c r="D73" s="13">
        <v>16059</v>
      </c>
      <c r="E73"/>
      <c r="I73" s="14" t="s">
        <v>935</v>
      </c>
      <c r="J73" s="13">
        <v>188</v>
      </c>
      <c r="K73" s="13">
        <v>851</v>
      </c>
      <c r="L73" s="13">
        <v>2598</v>
      </c>
      <c r="M73" s="13">
        <v>1395</v>
      </c>
      <c r="N73" s="13">
        <v>5459</v>
      </c>
      <c r="O73" s="13">
        <v>1022</v>
      </c>
      <c r="P73" s="13">
        <v>1052</v>
      </c>
      <c r="Q73" s="13">
        <v>891</v>
      </c>
      <c r="R73" s="13">
        <v>743</v>
      </c>
      <c r="S73" s="13">
        <v>564</v>
      </c>
      <c r="T73" s="13">
        <v>453</v>
      </c>
      <c r="U73" s="13">
        <v>370</v>
      </c>
      <c r="V73" s="13">
        <v>473</v>
      </c>
      <c r="W73" s="13">
        <v>16059</v>
      </c>
      <c r="X73" s="13">
        <f t="shared" si="8"/>
        <v>6854</v>
      </c>
      <c r="Y73" s="13">
        <f t="shared" si="9"/>
        <v>2965</v>
      </c>
      <c r="Z73" s="13">
        <f t="shared" si="10"/>
        <v>2603</v>
      </c>
      <c r="AC73" s="690" t="s">
        <v>955</v>
      </c>
      <c r="AD73" s="688">
        <v>1</v>
      </c>
      <c r="AE73" s="688">
        <v>2</v>
      </c>
      <c r="AF73" s="688"/>
      <c r="AG73" s="688">
        <v>2</v>
      </c>
      <c r="AH73" s="688">
        <v>3818</v>
      </c>
      <c r="AI73" s="688"/>
      <c r="AJ73" s="688">
        <v>14</v>
      </c>
      <c r="AK73" s="688">
        <v>4</v>
      </c>
      <c r="AL73" s="688">
        <v>176</v>
      </c>
      <c r="AM73" s="688"/>
      <c r="AN73" s="688"/>
      <c r="AO73" s="688"/>
      <c r="AP73" s="688">
        <v>2</v>
      </c>
      <c r="AQ73" s="688">
        <v>2</v>
      </c>
      <c r="AR73" s="688">
        <v>302</v>
      </c>
      <c r="AS73" s="688"/>
      <c r="AT73" s="688"/>
      <c r="AU73" s="688"/>
      <c r="AV73" s="688">
        <v>2</v>
      </c>
      <c r="AW73" s="688"/>
      <c r="AX73" s="688"/>
      <c r="AY73" s="688">
        <v>2</v>
      </c>
      <c r="AZ73" s="688"/>
      <c r="BA73" s="688"/>
      <c r="BB73" s="688">
        <v>4327</v>
      </c>
      <c r="BC73"/>
      <c r="BD73"/>
      <c r="BE73" s="14" t="s">
        <v>935</v>
      </c>
      <c r="BF73" s="13">
        <v>17460</v>
      </c>
      <c r="BG73" s="13">
        <v>17376</v>
      </c>
      <c r="BH73" s="13">
        <v>34836</v>
      </c>
      <c r="BJ73" s="14" t="s">
        <v>935</v>
      </c>
      <c r="BK73" s="13">
        <v>17178</v>
      </c>
      <c r="BL73" s="13">
        <v>17603</v>
      </c>
      <c r="BM73" s="13">
        <v>55</v>
      </c>
      <c r="BN73" s="13">
        <v>34836</v>
      </c>
      <c r="BP73" s="13"/>
      <c r="BQ73" s="14" t="s">
        <v>935</v>
      </c>
      <c r="BR73" s="13">
        <v>422</v>
      </c>
      <c r="BS73" s="13">
        <v>1747</v>
      </c>
      <c r="BT73" s="13">
        <v>4895</v>
      </c>
      <c r="BU73" s="13">
        <v>2289</v>
      </c>
      <c r="BV73" s="13">
        <v>15365</v>
      </c>
      <c r="BW73" s="13">
        <v>2208</v>
      </c>
      <c r="BX73" s="13">
        <v>2193</v>
      </c>
      <c r="BY73" s="13">
        <v>1764</v>
      </c>
      <c r="BZ73" s="13">
        <v>1336</v>
      </c>
      <c r="CA73" s="13">
        <v>996</v>
      </c>
      <c r="CB73" s="13">
        <v>713</v>
      </c>
      <c r="CC73" s="13">
        <v>437</v>
      </c>
      <c r="CD73" s="13">
        <v>471</v>
      </c>
      <c r="CE73" s="13">
        <v>34836</v>
      </c>
      <c r="CG73" s="13">
        <f t="shared" si="11"/>
        <v>17654</v>
      </c>
      <c r="CH73" s="13">
        <f t="shared" si="12"/>
        <v>6165</v>
      </c>
      <c r="CI73" s="343">
        <f t="shared" si="13"/>
        <v>3953</v>
      </c>
    </row>
    <row r="74" spans="1:87">
      <c r="A74" s="14" t="s">
        <v>936</v>
      </c>
      <c r="B74" s="13">
        <v>998</v>
      </c>
      <c r="C74" s="13">
        <v>3416</v>
      </c>
      <c r="D74" s="13">
        <v>4414</v>
      </c>
      <c r="E74"/>
      <c r="I74" s="14" t="s">
        <v>936</v>
      </c>
      <c r="J74" s="13">
        <v>39</v>
      </c>
      <c r="K74" s="13">
        <v>158</v>
      </c>
      <c r="L74" s="13">
        <v>620</v>
      </c>
      <c r="M74" s="13">
        <v>368</v>
      </c>
      <c r="N74" s="13">
        <v>1339</v>
      </c>
      <c r="O74" s="13">
        <v>273</v>
      </c>
      <c r="P74" s="13">
        <v>318</v>
      </c>
      <c r="Q74" s="13">
        <v>322</v>
      </c>
      <c r="R74" s="13">
        <v>278</v>
      </c>
      <c r="S74" s="13">
        <v>265</v>
      </c>
      <c r="T74" s="13">
        <v>178</v>
      </c>
      <c r="U74" s="13">
        <v>122</v>
      </c>
      <c r="V74" s="13">
        <v>134</v>
      </c>
      <c r="W74" s="13">
        <v>4414</v>
      </c>
      <c r="X74" s="13">
        <f t="shared" si="8"/>
        <v>1707</v>
      </c>
      <c r="Y74" s="13">
        <f t="shared" si="9"/>
        <v>913</v>
      </c>
      <c r="Z74" s="13">
        <f t="shared" si="10"/>
        <v>977</v>
      </c>
      <c r="AC74" s="690" t="s">
        <v>959</v>
      </c>
      <c r="AD74" s="688">
        <v>1</v>
      </c>
      <c r="AE74" s="688"/>
      <c r="AF74" s="688"/>
      <c r="AG74" s="688"/>
      <c r="AH74" s="688">
        <v>1689</v>
      </c>
      <c r="AI74" s="688"/>
      <c r="AJ74" s="688">
        <v>3</v>
      </c>
      <c r="AK74" s="688"/>
      <c r="AL74" s="688">
        <v>275</v>
      </c>
      <c r="AM74" s="688"/>
      <c r="AN74" s="688"/>
      <c r="AO74" s="688"/>
      <c r="AP74" s="688"/>
      <c r="AQ74" s="688"/>
      <c r="AR74" s="688">
        <v>13</v>
      </c>
      <c r="AS74" s="688">
        <v>1</v>
      </c>
      <c r="AT74" s="688"/>
      <c r="AU74" s="688"/>
      <c r="AV74" s="688"/>
      <c r="AW74" s="688"/>
      <c r="AX74" s="688"/>
      <c r="AY74" s="688"/>
      <c r="AZ74" s="688"/>
      <c r="BA74" s="688"/>
      <c r="BB74" s="688">
        <v>1982</v>
      </c>
      <c r="BC74"/>
      <c r="BD74"/>
      <c r="BE74" s="14" t="s">
        <v>936</v>
      </c>
      <c r="BF74" s="13">
        <v>446</v>
      </c>
      <c r="BG74" s="13">
        <v>411</v>
      </c>
      <c r="BH74" s="13">
        <v>857</v>
      </c>
      <c r="BJ74" s="14" t="s">
        <v>936</v>
      </c>
      <c r="BK74" s="13">
        <v>439</v>
      </c>
      <c r="BL74" s="13">
        <v>417</v>
      </c>
      <c r="BM74" s="13">
        <v>1</v>
      </c>
      <c r="BN74" s="13">
        <v>857</v>
      </c>
      <c r="BP74" s="13"/>
      <c r="BQ74" s="14" t="s">
        <v>936</v>
      </c>
      <c r="BR74" s="13">
        <v>7</v>
      </c>
      <c r="BS74" s="13">
        <v>30</v>
      </c>
      <c r="BT74" s="13">
        <v>118</v>
      </c>
      <c r="BU74" s="13">
        <v>60</v>
      </c>
      <c r="BV74" s="13">
        <v>315</v>
      </c>
      <c r="BW74" s="13">
        <v>68</v>
      </c>
      <c r="BX74" s="13">
        <v>45</v>
      </c>
      <c r="BY74" s="13">
        <v>49</v>
      </c>
      <c r="BZ74" s="13">
        <v>55</v>
      </c>
      <c r="CA74" s="13">
        <v>31</v>
      </c>
      <c r="CB74" s="13">
        <v>35</v>
      </c>
      <c r="CC74" s="13">
        <v>16</v>
      </c>
      <c r="CD74" s="13">
        <v>28</v>
      </c>
      <c r="CE74" s="13">
        <v>857</v>
      </c>
      <c r="CG74" s="13">
        <f t="shared" si="11"/>
        <v>375</v>
      </c>
      <c r="CH74" s="13">
        <f t="shared" si="12"/>
        <v>162</v>
      </c>
      <c r="CI74" s="343">
        <f t="shared" si="13"/>
        <v>165</v>
      </c>
    </row>
    <row r="75" spans="1:87">
      <c r="A75" s="14" t="s">
        <v>937</v>
      </c>
      <c r="B75" s="13">
        <v>1035</v>
      </c>
      <c r="C75" s="13">
        <v>3350</v>
      </c>
      <c r="D75" s="13">
        <v>4385</v>
      </c>
      <c r="E75"/>
      <c r="I75" s="14" t="s">
        <v>937</v>
      </c>
      <c r="J75" s="13">
        <v>97</v>
      </c>
      <c r="K75" s="13">
        <v>497</v>
      </c>
      <c r="L75" s="13">
        <v>1254</v>
      </c>
      <c r="M75" s="13">
        <v>479</v>
      </c>
      <c r="N75" s="13">
        <v>1422</v>
      </c>
      <c r="O75" s="13">
        <v>124</v>
      </c>
      <c r="P75" s="13">
        <v>127</v>
      </c>
      <c r="Q75" s="13">
        <v>112</v>
      </c>
      <c r="R75" s="13">
        <v>67</v>
      </c>
      <c r="S75" s="13">
        <v>69</v>
      </c>
      <c r="T75" s="13">
        <v>47</v>
      </c>
      <c r="U75" s="13">
        <v>45</v>
      </c>
      <c r="V75" s="13">
        <v>45</v>
      </c>
      <c r="W75" s="13">
        <v>4385</v>
      </c>
      <c r="X75" s="13">
        <f t="shared" si="8"/>
        <v>1901</v>
      </c>
      <c r="Y75" s="13">
        <f t="shared" si="9"/>
        <v>363</v>
      </c>
      <c r="Z75" s="13">
        <f t="shared" si="10"/>
        <v>273</v>
      </c>
      <c r="AC75" s="690" t="s">
        <v>962</v>
      </c>
      <c r="AD75" s="688">
        <v>5</v>
      </c>
      <c r="AE75" s="688">
        <v>48</v>
      </c>
      <c r="AF75" s="688">
        <v>3</v>
      </c>
      <c r="AG75" s="688">
        <v>22</v>
      </c>
      <c r="AH75" s="688">
        <v>8635</v>
      </c>
      <c r="AI75" s="688"/>
      <c r="AJ75" s="688">
        <v>82</v>
      </c>
      <c r="AK75" s="688">
        <v>6</v>
      </c>
      <c r="AL75" s="688">
        <v>429</v>
      </c>
      <c r="AM75" s="688">
        <v>17</v>
      </c>
      <c r="AN75" s="688"/>
      <c r="AO75" s="688">
        <v>1</v>
      </c>
      <c r="AP75" s="688"/>
      <c r="AQ75" s="688"/>
      <c r="AR75" s="688">
        <v>36</v>
      </c>
      <c r="AS75" s="688">
        <v>14</v>
      </c>
      <c r="AT75" s="688">
        <v>1</v>
      </c>
      <c r="AU75" s="688">
        <v>5</v>
      </c>
      <c r="AV75" s="688">
        <v>6</v>
      </c>
      <c r="AW75" s="688"/>
      <c r="AX75" s="688"/>
      <c r="AY75" s="688">
        <v>1</v>
      </c>
      <c r="AZ75" s="688"/>
      <c r="BA75" s="688"/>
      <c r="BB75" s="688">
        <v>9311</v>
      </c>
      <c r="BC75"/>
      <c r="BD75"/>
      <c r="BE75" s="14" t="s">
        <v>937</v>
      </c>
      <c r="BF75" s="13">
        <v>125</v>
      </c>
      <c r="BG75" s="13">
        <v>114</v>
      </c>
      <c r="BH75" s="13">
        <v>239</v>
      </c>
      <c r="BJ75" s="14" t="s">
        <v>937</v>
      </c>
      <c r="BK75" s="13">
        <v>173</v>
      </c>
      <c r="BL75" s="13">
        <v>66</v>
      </c>
      <c r="BM75" s="13"/>
      <c r="BN75" s="13">
        <v>239</v>
      </c>
      <c r="BP75" s="13"/>
      <c r="BQ75" s="14" t="s">
        <v>937</v>
      </c>
      <c r="BR75" s="13">
        <v>3</v>
      </c>
      <c r="BS75" s="13">
        <v>8</v>
      </c>
      <c r="BT75" s="13">
        <v>35</v>
      </c>
      <c r="BU75" s="13">
        <v>5</v>
      </c>
      <c r="BV75" s="13">
        <v>134</v>
      </c>
      <c r="BW75" s="13">
        <v>16</v>
      </c>
      <c r="BX75" s="13">
        <v>12</v>
      </c>
      <c r="BY75" s="13">
        <v>12</v>
      </c>
      <c r="BZ75" s="13">
        <v>8</v>
      </c>
      <c r="CA75" s="13">
        <v>2</v>
      </c>
      <c r="CB75" s="13">
        <v>1</v>
      </c>
      <c r="CC75" s="13">
        <v>1</v>
      </c>
      <c r="CD75" s="13">
        <v>2</v>
      </c>
      <c r="CE75" s="13">
        <v>239</v>
      </c>
      <c r="CG75" s="13">
        <f t="shared" si="11"/>
        <v>139</v>
      </c>
      <c r="CH75" s="13">
        <f t="shared" si="12"/>
        <v>40</v>
      </c>
      <c r="CI75" s="343">
        <f t="shared" si="13"/>
        <v>14</v>
      </c>
    </row>
    <row r="76" spans="1:87">
      <c r="A76" s="14" t="s">
        <v>938</v>
      </c>
      <c r="B76" s="13">
        <v>10138</v>
      </c>
      <c r="C76" s="13">
        <v>8440</v>
      </c>
      <c r="D76" s="13">
        <v>18578</v>
      </c>
      <c r="E76"/>
      <c r="I76" s="14" t="s">
        <v>938</v>
      </c>
      <c r="J76" s="13">
        <v>365</v>
      </c>
      <c r="K76" s="13">
        <v>1628</v>
      </c>
      <c r="L76" s="13">
        <v>4736</v>
      </c>
      <c r="M76" s="13">
        <v>1757</v>
      </c>
      <c r="N76" s="13">
        <v>6465</v>
      </c>
      <c r="O76" s="13">
        <v>827</v>
      </c>
      <c r="P76" s="13">
        <v>749</v>
      </c>
      <c r="Q76" s="13">
        <v>623</v>
      </c>
      <c r="R76" s="13">
        <v>424</v>
      </c>
      <c r="S76" s="13">
        <v>352</v>
      </c>
      <c r="T76" s="13">
        <v>238</v>
      </c>
      <c r="U76" s="13">
        <v>164</v>
      </c>
      <c r="V76" s="13">
        <v>250</v>
      </c>
      <c r="W76" s="13">
        <v>18578</v>
      </c>
      <c r="X76" s="13">
        <f t="shared" si="8"/>
        <v>8222</v>
      </c>
      <c r="Y76" s="13">
        <f t="shared" si="9"/>
        <v>2199</v>
      </c>
      <c r="Z76" s="13">
        <f t="shared" si="10"/>
        <v>1428</v>
      </c>
      <c r="AC76" s="690" t="s">
        <v>968</v>
      </c>
      <c r="AD76" s="688">
        <v>3</v>
      </c>
      <c r="AE76" s="688">
        <v>3</v>
      </c>
      <c r="AF76" s="688"/>
      <c r="AG76" s="688">
        <v>44</v>
      </c>
      <c r="AH76" s="688">
        <v>13852</v>
      </c>
      <c r="AI76" s="688">
        <v>1</v>
      </c>
      <c r="AJ76" s="688">
        <v>148</v>
      </c>
      <c r="AK76" s="688">
        <v>7</v>
      </c>
      <c r="AL76" s="688">
        <v>1729</v>
      </c>
      <c r="AM76" s="688">
        <v>1</v>
      </c>
      <c r="AN76" s="688"/>
      <c r="AO76" s="688"/>
      <c r="AP76" s="688"/>
      <c r="AQ76" s="688">
        <v>14</v>
      </c>
      <c r="AR76" s="688">
        <v>79</v>
      </c>
      <c r="AS76" s="688">
        <v>14</v>
      </c>
      <c r="AT76" s="688">
        <v>9</v>
      </c>
      <c r="AU76" s="688">
        <v>3</v>
      </c>
      <c r="AV76" s="688">
        <v>1</v>
      </c>
      <c r="AW76" s="688"/>
      <c r="AX76" s="688"/>
      <c r="AY76" s="688">
        <v>6</v>
      </c>
      <c r="AZ76" s="688"/>
      <c r="BA76" s="688"/>
      <c r="BB76" s="688">
        <v>15914</v>
      </c>
      <c r="BC76"/>
      <c r="BD76"/>
      <c r="BE76" s="14" t="s">
        <v>938</v>
      </c>
      <c r="BF76" s="13">
        <v>1106</v>
      </c>
      <c r="BG76" s="13">
        <v>950</v>
      </c>
      <c r="BH76" s="13">
        <v>2056</v>
      </c>
      <c r="BJ76" s="14" t="s">
        <v>938</v>
      </c>
      <c r="BK76" s="13">
        <v>1061</v>
      </c>
      <c r="BL76" s="13">
        <v>995</v>
      </c>
      <c r="BM76" s="13"/>
      <c r="BN76" s="13">
        <v>2056</v>
      </c>
      <c r="BP76" s="13"/>
      <c r="BQ76" s="14" t="s">
        <v>938</v>
      </c>
      <c r="BR76" s="13">
        <v>17</v>
      </c>
      <c r="BS76" s="13">
        <v>121</v>
      </c>
      <c r="BT76" s="13">
        <v>386</v>
      </c>
      <c r="BU76" s="13">
        <v>146</v>
      </c>
      <c r="BV76" s="13">
        <v>1010</v>
      </c>
      <c r="BW76" s="13">
        <v>115</v>
      </c>
      <c r="BX76" s="13">
        <v>92</v>
      </c>
      <c r="BY76" s="13">
        <v>72</v>
      </c>
      <c r="BZ76" s="13">
        <v>37</v>
      </c>
      <c r="CA76" s="13">
        <v>26</v>
      </c>
      <c r="CB76" s="13">
        <v>9</v>
      </c>
      <c r="CC76" s="13">
        <v>10</v>
      </c>
      <c r="CD76" s="13">
        <v>15</v>
      </c>
      <c r="CE76" s="13">
        <v>2056</v>
      </c>
      <c r="CG76" s="13">
        <f t="shared" si="11"/>
        <v>1156</v>
      </c>
      <c r="CH76" s="13">
        <f t="shared" si="12"/>
        <v>279</v>
      </c>
      <c r="CI76" s="343">
        <f t="shared" si="13"/>
        <v>97</v>
      </c>
    </row>
    <row r="77" spans="1:87">
      <c r="A77" s="14" t="s">
        <v>939</v>
      </c>
      <c r="B77" s="13">
        <v>2397</v>
      </c>
      <c r="C77" s="13">
        <v>6374</v>
      </c>
      <c r="D77" s="13">
        <v>8771</v>
      </c>
      <c r="E77"/>
      <c r="I77" s="14" t="s">
        <v>939</v>
      </c>
      <c r="J77" s="13">
        <v>107</v>
      </c>
      <c r="K77" s="13">
        <v>457</v>
      </c>
      <c r="L77" s="13">
        <v>1588</v>
      </c>
      <c r="M77" s="13">
        <v>870</v>
      </c>
      <c r="N77" s="13">
        <v>2749</v>
      </c>
      <c r="O77" s="13">
        <v>500</v>
      </c>
      <c r="P77" s="13">
        <v>487</v>
      </c>
      <c r="Q77" s="13">
        <v>496</v>
      </c>
      <c r="R77" s="13">
        <v>477</v>
      </c>
      <c r="S77" s="13">
        <v>361</v>
      </c>
      <c r="T77" s="13">
        <v>256</v>
      </c>
      <c r="U77" s="13">
        <v>184</v>
      </c>
      <c r="V77" s="13">
        <v>239</v>
      </c>
      <c r="W77" s="13">
        <v>8771</v>
      </c>
      <c r="X77" s="13">
        <f t="shared" si="8"/>
        <v>3619</v>
      </c>
      <c r="Y77" s="13">
        <f t="shared" si="9"/>
        <v>1483</v>
      </c>
      <c r="Z77" s="13">
        <f t="shared" si="10"/>
        <v>1517</v>
      </c>
      <c r="AC77" s="690" t="s">
        <v>978</v>
      </c>
      <c r="AD77" s="688">
        <v>2</v>
      </c>
      <c r="AE77" s="688">
        <v>2</v>
      </c>
      <c r="AF77" s="688">
        <v>1</v>
      </c>
      <c r="AG77" s="688">
        <v>1</v>
      </c>
      <c r="AH77" s="688">
        <v>3019</v>
      </c>
      <c r="AI77" s="688"/>
      <c r="AJ77" s="688">
        <v>7</v>
      </c>
      <c r="AK77" s="688">
        <v>2</v>
      </c>
      <c r="AL77" s="688">
        <v>926</v>
      </c>
      <c r="AM77" s="688"/>
      <c r="AN77" s="688"/>
      <c r="AO77" s="688"/>
      <c r="AP77" s="688"/>
      <c r="AQ77" s="688"/>
      <c r="AR77" s="688">
        <v>32</v>
      </c>
      <c r="AS77" s="688"/>
      <c r="AT77" s="688">
        <v>1</v>
      </c>
      <c r="AU77" s="688">
        <v>2</v>
      </c>
      <c r="AV77" s="688">
        <v>1</v>
      </c>
      <c r="AW77" s="688"/>
      <c r="AX77" s="688"/>
      <c r="AY77" s="688"/>
      <c r="AZ77" s="688"/>
      <c r="BA77" s="688"/>
      <c r="BB77" s="688">
        <v>3996</v>
      </c>
      <c r="BC77"/>
      <c r="BD77"/>
      <c r="BE77" s="14" t="s">
        <v>939</v>
      </c>
      <c r="BF77" s="13">
        <v>347</v>
      </c>
      <c r="BG77" s="13">
        <v>346</v>
      </c>
      <c r="BH77" s="13">
        <v>693</v>
      </c>
      <c r="BJ77" s="14" t="s">
        <v>939</v>
      </c>
      <c r="BK77" s="13">
        <v>384</v>
      </c>
      <c r="BL77" s="13">
        <v>309</v>
      </c>
      <c r="BM77" s="13"/>
      <c r="BN77" s="13">
        <v>693</v>
      </c>
      <c r="BP77" s="13"/>
      <c r="BQ77" s="14" t="s">
        <v>939</v>
      </c>
      <c r="BR77" s="13">
        <v>3</v>
      </c>
      <c r="BS77" s="13">
        <v>34</v>
      </c>
      <c r="BT77" s="13">
        <v>109</v>
      </c>
      <c r="BU77" s="13">
        <v>45</v>
      </c>
      <c r="BV77" s="13">
        <v>291</v>
      </c>
      <c r="BW77" s="13">
        <v>43</v>
      </c>
      <c r="BX77" s="13">
        <v>39</v>
      </c>
      <c r="BY77" s="13">
        <v>39</v>
      </c>
      <c r="BZ77" s="13">
        <v>25</v>
      </c>
      <c r="CA77" s="13">
        <v>23</v>
      </c>
      <c r="CB77" s="13">
        <v>12</v>
      </c>
      <c r="CC77" s="13">
        <v>14</v>
      </c>
      <c r="CD77" s="13">
        <v>16</v>
      </c>
      <c r="CE77" s="13">
        <v>693</v>
      </c>
      <c r="CG77" s="13">
        <f t="shared" si="11"/>
        <v>336</v>
      </c>
      <c r="CH77" s="13">
        <f t="shared" si="12"/>
        <v>121</v>
      </c>
      <c r="CI77" s="343">
        <f t="shared" si="13"/>
        <v>90</v>
      </c>
    </row>
    <row r="78" spans="1:87">
      <c r="A78" s="14" t="s">
        <v>940</v>
      </c>
      <c r="B78" s="13">
        <v>13786</v>
      </c>
      <c r="C78" s="13">
        <v>32566</v>
      </c>
      <c r="D78" s="13">
        <v>46352</v>
      </c>
      <c r="E78"/>
      <c r="I78" s="14" t="s">
        <v>940</v>
      </c>
      <c r="J78" s="13">
        <v>527</v>
      </c>
      <c r="K78" s="13">
        <v>3218</v>
      </c>
      <c r="L78" s="13">
        <v>11729</v>
      </c>
      <c r="M78" s="13">
        <v>4986</v>
      </c>
      <c r="N78" s="13">
        <v>16141</v>
      </c>
      <c r="O78" s="13">
        <v>2018</v>
      </c>
      <c r="P78" s="13">
        <v>1731</v>
      </c>
      <c r="Q78" s="13">
        <v>1619</v>
      </c>
      <c r="R78" s="13">
        <v>1252</v>
      </c>
      <c r="S78" s="13">
        <v>977</v>
      </c>
      <c r="T78" s="13">
        <v>738</v>
      </c>
      <c r="U78" s="13">
        <v>547</v>
      </c>
      <c r="V78" s="13">
        <v>869</v>
      </c>
      <c r="W78" s="13">
        <v>46352</v>
      </c>
      <c r="X78" s="13">
        <f t="shared" si="8"/>
        <v>21127</v>
      </c>
      <c r="Y78" s="13">
        <f t="shared" si="9"/>
        <v>5368</v>
      </c>
      <c r="Z78" s="13">
        <f t="shared" si="10"/>
        <v>4383</v>
      </c>
      <c r="AC78" s="690" t="s">
        <v>982</v>
      </c>
      <c r="AD78" s="688">
        <v>2</v>
      </c>
      <c r="AE78" s="688"/>
      <c r="AF78" s="688"/>
      <c r="AG78" s="688">
        <v>23</v>
      </c>
      <c r="AH78" s="688">
        <v>6389</v>
      </c>
      <c r="AI78" s="688">
        <v>1</v>
      </c>
      <c r="AJ78" s="688">
        <v>21</v>
      </c>
      <c r="AK78" s="688">
        <v>2</v>
      </c>
      <c r="AL78" s="688">
        <v>5146</v>
      </c>
      <c r="AM78" s="688"/>
      <c r="AN78" s="688"/>
      <c r="AO78" s="688"/>
      <c r="AP78" s="688"/>
      <c r="AQ78" s="688"/>
      <c r="AR78" s="688">
        <v>1324</v>
      </c>
      <c r="AS78" s="688"/>
      <c r="AT78" s="688">
        <v>2</v>
      </c>
      <c r="AU78" s="688"/>
      <c r="AV78" s="688"/>
      <c r="AW78" s="688"/>
      <c r="AX78" s="688"/>
      <c r="AY78" s="688"/>
      <c r="AZ78" s="688"/>
      <c r="BA78" s="688"/>
      <c r="BB78" s="688">
        <v>12910</v>
      </c>
      <c r="BC78"/>
      <c r="BD78"/>
      <c r="BE78" s="14" t="s">
        <v>940</v>
      </c>
      <c r="BF78" s="13">
        <v>2228</v>
      </c>
      <c r="BG78" s="13">
        <v>2043</v>
      </c>
      <c r="BH78" s="13">
        <v>4271</v>
      </c>
      <c r="BJ78" s="14" t="s">
        <v>940</v>
      </c>
      <c r="BK78" s="13">
        <v>2322</v>
      </c>
      <c r="BL78" s="13">
        <v>1948</v>
      </c>
      <c r="BM78" s="13">
        <v>1</v>
      </c>
      <c r="BN78" s="13">
        <v>4271</v>
      </c>
      <c r="BP78" s="13"/>
      <c r="BQ78" s="14" t="s">
        <v>940</v>
      </c>
      <c r="BR78" s="13">
        <v>52</v>
      </c>
      <c r="BS78" s="13">
        <v>244</v>
      </c>
      <c r="BT78" s="13">
        <v>702</v>
      </c>
      <c r="BU78" s="13">
        <v>292</v>
      </c>
      <c r="BV78" s="13">
        <v>2159</v>
      </c>
      <c r="BW78" s="13">
        <v>249</v>
      </c>
      <c r="BX78" s="13">
        <v>207</v>
      </c>
      <c r="BY78" s="13">
        <v>123</v>
      </c>
      <c r="BZ78" s="13">
        <v>88</v>
      </c>
      <c r="CA78" s="13">
        <v>58</v>
      </c>
      <c r="CB78" s="13">
        <v>35</v>
      </c>
      <c r="CC78" s="13">
        <v>31</v>
      </c>
      <c r="CD78" s="13">
        <v>31</v>
      </c>
      <c r="CE78" s="13">
        <v>4271</v>
      </c>
      <c r="CG78" s="13">
        <f t="shared" si="11"/>
        <v>2451</v>
      </c>
      <c r="CH78" s="13">
        <f t="shared" si="12"/>
        <v>579</v>
      </c>
      <c r="CI78" s="343">
        <f t="shared" si="13"/>
        <v>243</v>
      </c>
    </row>
    <row r="79" spans="1:87">
      <c r="A79" s="14" t="s">
        <v>941</v>
      </c>
      <c r="B79" s="13">
        <v>14758</v>
      </c>
      <c r="C79" s="13">
        <v>8899</v>
      </c>
      <c r="D79" s="13">
        <v>23657</v>
      </c>
      <c r="E79"/>
      <c r="I79" s="14" t="s">
        <v>941</v>
      </c>
      <c r="J79" s="13">
        <v>378</v>
      </c>
      <c r="K79" s="13">
        <v>1792</v>
      </c>
      <c r="L79" s="13">
        <v>5828</v>
      </c>
      <c r="M79" s="13">
        <v>2254</v>
      </c>
      <c r="N79" s="13">
        <v>7820</v>
      </c>
      <c r="O79" s="13">
        <v>1113</v>
      </c>
      <c r="P79" s="13">
        <v>1086</v>
      </c>
      <c r="Q79" s="13">
        <v>939</v>
      </c>
      <c r="R79" s="13">
        <v>708</v>
      </c>
      <c r="S79" s="13">
        <v>604</v>
      </c>
      <c r="T79" s="13">
        <v>393</v>
      </c>
      <c r="U79" s="13">
        <v>328</v>
      </c>
      <c r="V79" s="13">
        <v>414</v>
      </c>
      <c r="W79" s="13">
        <v>23657</v>
      </c>
      <c r="X79" s="13">
        <f t="shared" si="8"/>
        <v>10074</v>
      </c>
      <c r="Y79" s="13">
        <f t="shared" si="9"/>
        <v>3138</v>
      </c>
      <c r="Z79" s="13">
        <f t="shared" si="10"/>
        <v>2447</v>
      </c>
      <c r="AC79" s="690" t="s">
        <v>988</v>
      </c>
      <c r="AD79" s="688">
        <v>9</v>
      </c>
      <c r="AE79" s="688">
        <v>82</v>
      </c>
      <c r="AF79" s="688">
        <v>1</v>
      </c>
      <c r="AG79" s="688">
        <v>24</v>
      </c>
      <c r="AH79" s="688">
        <v>24663</v>
      </c>
      <c r="AI79" s="688"/>
      <c r="AJ79" s="688">
        <v>39</v>
      </c>
      <c r="AK79" s="688">
        <v>11</v>
      </c>
      <c r="AL79" s="688">
        <v>3021</v>
      </c>
      <c r="AM79" s="688">
        <v>1</v>
      </c>
      <c r="AN79" s="688"/>
      <c r="AO79" s="688"/>
      <c r="AP79" s="688">
        <v>1</v>
      </c>
      <c r="AQ79" s="688">
        <v>22</v>
      </c>
      <c r="AR79" s="688">
        <v>390</v>
      </c>
      <c r="AS79" s="688">
        <v>1</v>
      </c>
      <c r="AT79" s="688">
        <v>5</v>
      </c>
      <c r="AU79" s="688">
        <v>2</v>
      </c>
      <c r="AV79" s="688">
        <v>3</v>
      </c>
      <c r="AW79" s="688"/>
      <c r="AX79" s="688"/>
      <c r="AY79" s="688">
        <v>16</v>
      </c>
      <c r="AZ79" s="688"/>
      <c r="BA79" s="688"/>
      <c r="BB79" s="688">
        <v>28291</v>
      </c>
      <c r="BC79"/>
      <c r="BD79"/>
      <c r="BE79" s="14" t="s">
        <v>941</v>
      </c>
      <c r="BF79" s="13">
        <v>597</v>
      </c>
      <c r="BG79" s="13">
        <v>622</v>
      </c>
      <c r="BH79" s="13">
        <v>1219</v>
      </c>
      <c r="BJ79" s="14" t="s">
        <v>941</v>
      </c>
      <c r="BK79" s="13">
        <v>782</v>
      </c>
      <c r="BL79" s="13">
        <v>437</v>
      </c>
      <c r="BM79" s="13"/>
      <c r="BN79" s="13">
        <v>1219</v>
      </c>
      <c r="BP79" s="13"/>
      <c r="BQ79" s="14" t="s">
        <v>941</v>
      </c>
      <c r="BR79" s="13">
        <v>9</v>
      </c>
      <c r="BS79" s="13">
        <v>60</v>
      </c>
      <c r="BT79" s="13">
        <v>173</v>
      </c>
      <c r="BU79" s="13">
        <v>65</v>
      </c>
      <c r="BV79" s="13">
        <v>683</v>
      </c>
      <c r="BW79" s="13">
        <v>75</v>
      </c>
      <c r="BX79" s="13">
        <v>61</v>
      </c>
      <c r="BY79" s="13">
        <v>36</v>
      </c>
      <c r="BZ79" s="13">
        <v>27</v>
      </c>
      <c r="CA79" s="13">
        <v>16</v>
      </c>
      <c r="CB79" s="13">
        <v>3</v>
      </c>
      <c r="CC79" s="13">
        <v>3</v>
      </c>
      <c r="CD79" s="13">
        <v>8</v>
      </c>
      <c r="CE79" s="13">
        <v>1219</v>
      </c>
      <c r="CG79" s="13">
        <f t="shared" si="11"/>
        <v>748</v>
      </c>
      <c r="CH79" s="13">
        <f t="shared" si="12"/>
        <v>172</v>
      </c>
      <c r="CI79" s="343">
        <f t="shared" si="13"/>
        <v>57</v>
      </c>
    </row>
    <row r="80" spans="1:87">
      <c r="A80" s="14" t="s">
        <v>942</v>
      </c>
      <c r="B80" s="13">
        <v>589</v>
      </c>
      <c r="C80" s="13">
        <v>1162</v>
      </c>
      <c r="D80" s="13">
        <v>1751</v>
      </c>
      <c r="E80"/>
      <c r="I80" s="14" t="s">
        <v>942</v>
      </c>
      <c r="J80" s="13">
        <v>16</v>
      </c>
      <c r="K80" s="13">
        <v>80</v>
      </c>
      <c r="L80" s="13">
        <v>274</v>
      </c>
      <c r="M80" s="13">
        <v>147</v>
      </c>
      <c r="N80" s="13">
        <v>515</v>
      </c>
      <c r="O80" s="13">
        <v>118</v>
      </c>
      <c r="P80" s="13">
        <v>118</v>
      </c>
      <c r="Q80" s="13">
        <v>108</v>
      </c>
      <c r="R80" s="13">
        <v>96</v>
      </c>
      <c r="S80" s="13">
        <v>80</v>
      </c>
      <c r="T80" s="13">
        <v>59</v>
      </c>
      <c r="U80" s="13">
        <v>59</v>
      </c>
      <c r="V80" s="13">
        <v>81</v>
      </c>
      <c r="W80" s="13">
        <v>1751</v>
      </c>
      <c r="X80" s="13">
        <f t="shared" si="8"/>
        <v>662</v>
      </c>
      <c r="Y80" s="13">
        <f t="shared" si="9"/>
        <v>344</v>
      </c>
      <c r="Z80" s="13">
        <f t="shared" si="10"/>
        <v>375</v>
      </c>
      <c r="AC80" s="21" t="s">
        <v>296</v>
      </c>
      <c r="AD80" s="588">
        <v>419</v>
      </c>
      <c r="AE80" s="588">
        <v>633</v>
      </c>
      <c r="AF80" s="588">
        <v>29</v>
      </c>
      <c r="AG80" s="588">
        <v>246</v>
      </c>
      <c r="AH80" s="588">
        <v>153769</v>
      </c>
      <c r="AI80" s="588">
        <v>111</v>
      </c>
      <c r="AJ80" s="588">
        <v>1198</v>
      </c>
      <c r="AK80" s="588">
        <v>243</v>
      </c>
      <c r="AL80" s="588">
        <v>71998</v>
      </c>
      <c r="AM80" s="588">
        <v>77</v>
      </c>
      <c r="AN80" s="588">
        <v>8</v>
      </c>
      <c r="AO80" s="588">
        <v>12</v>
      </c>
      <c r="AP80" s="588">
        <v>13</v>
      </c>
      <c r="AQ80" s="588">
        <v>210</v>
      </c>
      <c r="AR80" s="588">
        <v>7901</v>
      </c>
      <c r="AS80" s="588">
        <v>272</v>
      </c>
      <c r="AT80" s="588">
        <v>40</v>
      </c>
      <c r="AU80" s="588">
        <v>28</v>
      </c>
      <c r="AV80" s="588">
        <v>60</v>
      </c>
      <c r="AW80" s="588"/>
      <c r="AX80" s="588">
        <v>4</v>
      </c>
      <c r="AY80" s="588">
        <v>109</v>
      </c>
      <c r="AZ80" s="588">
        <v>3</v>
      </c>
      <c r="BA80" s="588"/>
      <c r="BB80" s="688">
        <v>237383</v>
      </c>
      <c r="BC80"/>
      <c r="BD80"/>
      <c r="BE80" s="14" t="s">
        <v>942</v>
      </c>
      <c r="BF80" s="13">
        <v>112</v>
      </c>
      <c r="BG80" s="13">
        <v>89</v>
      </c>
      <c r="BH80" s="13">
        <v>201</v>
      </c>
      <c r="BJ80" s="14" t="s">
        <v>942</v>
      </c>
      <c r="BK80" s="13">
        <v>112</v>
      </c>
      <c r="BL80" s="13">
        <v>89</v>
      </c>
      <c r="BM80" s="13"/>
      <c r="BN80" s="13">
        <v>201</v>
      </c>
      <c r="BP80" s="13"/>
      <c r="BQ80" s="14" t="s">
        <v>942</v>
      </c>
      <c r="BR80" s="13">
        <v>2</v>
      </c>
      <c r="BS80" s="13">
        <v>3</v>
      </c>
      <c r="BT80" s="13">
        <v>30</v>
      </c>
      <c r="BU80" s="13">
        <v>13</v>
      </c>
      <c r="BV80" s="13">
        <v>89</v>
      </c>
      <c r="BW80" s="13">
        <v>15</v>
      </c>
      <c r="BX80" s="13">
        <v>18</v>
      </c>
      <c r="BY80" s="13">
        <v>11</v>
      </c>
      <c r="BZ80" s="13">
        <v>8</v>
      </c>
      <c r="CA80" s="13">
        <v>3</v>
      </c>
      <c r="CB80" s="13">
        <v>4</v>
      </c>
      <c r="CC80" s="13">
        <v>4</v>
      </c>
      <c r="CD80" s="13">
        <v>1</v>
      </c>
      <c r="CE80" s="13">
        <v>201</v>
      </c>
      <c r="CG80" s="13">
        <f t="shared" si="11"/>
        <v>102</v>
      </c>
      <c r="CH80" s="13">
        <f t="shared" si="12"/>
        <v>44</v>
      </c>
      <c r="CI80" s="343">
        <f t="shared" si="13"/>
        <v>20</v>
      </c>
    </row>
    <row r="81" spans="1:87">
      <c r="A81" s="14" t="s">
        <v>943</v>
      </c>
      <c r="B81" s="13">
        <v>5248</v>
      </c>
      <c r="C81" s="13">
        <v>5912</v>
      </c>
      <c r="D81" s="13">
        <v>11160</v>
      </c>
      <c r="E81"/>
      <c r="I81" s="14" t="s">
        <v>943</v>
      </c>
      <c r="J81" s="13">
        <v>146</v>
      </c>
      <c r="K81" s="13">
        <v>597</v>
      </c>
      <c r="L81" s="13">
        <v>1647</v>
      </c>
      <c r="M81" s="13">
        <v>855</v>
      </c>
      <c r="N81" s="13">
        <v>3897</v>
      </c>
      <c r="O81" s="13">
        <v>699</v>
      </c>
      <c r="P81" s="13">
        <v>751</v>
      </c>
      <c r="Q81" s="13">
        <v>645</v>
      </c>
      <c r="R81" s="13">
        <v>540</v>
      </c>
      <c r="S81" s="13">
        <v>428</v>
      </c>
      <c r="T81" s="13">
        <v>344</v>
      </c>
      <c r="U81" s="13">
        <v>233</v>
      </c>
      <c r="V81" s="13">
        <v>378</v>
      </c>
      <c r="W81" s="13">
        <v>11160</v>
      </c>
      <c r="X81" s="13">
        <f t="shared" si="8"/>
        <v>4752</v>
      </c>
      <c r="Y81" s="13">
        <f t="shared" si="9"/>
        <v>2095</v>
      </c>
      <c r="Z81" s="13">
        <f t="shared" si="10"/>
        <v>1923</v>
      </c>
      <c r="AC81" s="690" t="s">
        <v>868</v>
      </c>
      <c r="AD81" s="688">
        <v>9</v>
      </c>
      <c r="AE81" s="688">
        <v>12</v>
      </c>
      <c r="AF81" s="688"/>
      <c r="AG81" s="688">
        <v>9</v>
      </c>
      <c r="AH81" s="688">
        <v>8898</v>
      </c>
      <c r="AI81" s="688"/>
      <c r="AJ81" s="688">
        <v>20</v>
      </c>
      <c r="AK81" s="688">
        <v>5</v>
      </c>
      <c r="AL81" s="688">
        <v>2766</v>
      </c>
      <c r="AM81" s="688">
        <v>2</v>
      </c>
      <c r="AN81" s="688">
        <v>1</v>
      </c>
      <c r="AO81" s="688"/>
      <c r="AP81" s="688"/>
      <c r="AQ81" s="688">
        <v>3</v>
      </c>
      <c r="AR81" s="688">
        <v>951</v>
      </c>
      <c r="AS81" s="688">
        <v>17</v>
      </c>
      <c r="AT81" s="688">
        <v>1</v>
      </c>
      <c r="AU81" s="688"/>
      <c r="AV81" s="688">
        <v>1</v>
      </c>
      <c r="AW81" s="688"/>
      <c r="AX81" s="688"/>
      <c r="AY81" s="688">
        <v>1</v>
      </c>
      <c r="AZ81" s="688"/>
      <c r="BA81" s="688"/>
      <c r="BB81" s="688">
        <v>12696</v>
      </c>
      <c r="BC81"/>
      <c r="BD81"/>
      <c r="BE81" s="14" t="s">
        <v>943</v>
      </c>
      <c r="BF81" s="13">
        <v>2390</v>
      </c>
      <c r="BG81" s="13">
        <v>2363</v>
      </c>
      <c r="BH81" s="13">
        <v>4753</v>
      </c>
      <c r="BJ81" s="14" t="s">
        <v>943</v>
      </c>
      <c r="BK81" s="13">
        <v>2361</v>
      </c>
      <c r="BL81" s="13">
        <v>2383</v>
      </c>
      <c r="BM81" s="13">
        <v>9</v>
      </c>
      <c r="BN81" s="13">
        <v>4753</v>
      </c>
      <c r="BP81" s="13"/>
      <c r="BQ81" s="14" t="s">
        <v>943</v>
      </c>
      <c r="BR81" s="13">
        <v>34</v>
      </c>
      <c r="BS81" s="13">
        <v>227</v>
      </c>
      <c r="BT81" s="13">
        <v>667</v>
      </c>
      <c r="BU81" s="13">
        <v>318</v>
      </c>
      <c r="BV81" s="13">
        <v>1928</v>
      </c>
      <c r="BW81" s="13">
        <v>326</v>
      </c>
      <c r="BX81" s="13">
        <v>318</v>
      </c>
      <c r="BY81" s="13">
        <v>293</v>
      </c>
      <c r="BZ81" s="13">
        <v>227</v>
      </c>
      <c r="CA81" s="13">
        <v>137</v>
      </c>
      <c r="CB81" s="13">
        <v>110</v>
      </c>
      <c r="CC81" s="13">
        <v>68</v>
      </c>
      <c r="CD81" s="13">
        <v>100</v>
      </c>
      <c r="CE81" s="13">
        <v>4753</v>
      </c>
      <c r="CG81" s="13">
        <f t="shared" si="11"/>
        <v>2246</v>
      </c>
      <c r="CH81" s="13">
        <f t="shared" si="12"/>
        <v>937</v>
      </c>
      <c r="CI81" s="343">
        <f t="shared" si="13"/>
        <v>642</v>
      </c>
    </row>
    <row r="82" spans="1:87">
      <c r="A82" s="14" t="s">
        <v>944</v>
      </c>
      <c r="B82" s="13">
        <v>1447</v>
      </c>
      <c r="C82" s="13">
        <v>5090</v>
      </c>
      <c r="D82" s="13">
        <v>6537</v>
      </c>
      <c r="E82"/>
      <c r="I82" s="14" t="s">
        <v>944</v>
      </c>
      <c r="J82" s="13">
        <v>114</v>
      </c>
      <c r="K82" s="13">
        <v>434</v>
      </c>
      <c r="L82" s="13">
        <v>1265</v>
      </c>
      <c r="M82" s="13">
        <v>628</v>
      </c>
      <c r="N82" s="13">
        <v>2224</v>
      </c>
      <c r="O82" s="13">
        <v>352</v>
      </c>
      <c r="P82" s="13">
        <v>313</v>
      </c>
      <c r="Q82" s="13">
        <v>254</v>
      </c>
      <c r="R82" s="13">
        <v>216</v>
      </c>
      <c r="S82" s="13">
        <v>184</v>
      </c>
      <c r="T82" s="13">
        <v>156</v>
      </c>
      <c r="U82" s="13">
        <v>182</v>
      </c>
      <c r="V82" s="13">
        <v>215</v>
      </c>
      <c r="W82" s="13">
        <v>6537</v>
      </c>
      <c r="X82" s="13">
        <f t="shared" si="8"/>
        <v>2852</v>
      </c>
      <c r="Y82" s="13">
        <f t="shared" si="9"/>
        <v>919</v>
      </c>
      <c r="Z82" s="13">
        <f t="shared" si="10"/>
        <v>953</v>
      </c>
      <c r="AC82" s="690" t="s">
        <v>870</v>
      </c>
      <c r="AD82" s="688"/>
      <c r="AE82" s="688"/>
      <c r="AF82" s="688"/>
      <c r="AG82" s="688"/>
      <c r="AH82" s="688">
        <v>930</v>
      </c>
      <c r="AI82" s="688"/>
      <c r="AJ82" s="688"/>
      <c r="AK82" s="688">
        <v>9</v>
      </c>
      <c r="AL82" s="688">
        <v>2040</v>
      </c>
      <c r="AM82" s="688"/>
      <c r="AN82" s="688"/>
      <c r="AO82" s="688"/>
      <c r="AP82" s="688"/>
      <c r="AQ82" s="688"/>
      <c r="AR82" s="688">
        <v>3</v>
      </c>
      <c r="AS82" s="688">
        <v>7</v>
      </c>
      <c r="AT82" s="688"/>
      <c r="AU82" s="688"/>
      <c r="AV82" s="688"/>
      <c r="AW82" s="688"/>
      <c r="AX82" s="688"/>
      <c r="AY82" s="688"/>
      <c r="AZ82" s="688"/>
      <c r="BA82" s="688"/>
      <c r="BB82" s="688">
        <v>2989</v>
      </c>
      <c r="BC82"/>
      <c r="BD82"/>
      <c r="BE82" s="14" t="s">
        <v>944</v>
      </c>
      <c r="BF82" s="13">
        <v>301</v>
      </c>
      <c r="BG82" s="13">
        <v>291</v>
      </c>
      <c r="BH82" s="13">
        <v>592</v>
      </c>
      <c r="BJ82" s="14" t="s">
        <v>944</v>
      </c>
      <c r="BK82" s="13">
        <v>371</v>
      </c>
      <c r="BL82" s="13">
        <v>221</v>
      </c>
      <c r="BM82" s="13"/>
      <c r="BN82" s="13">
        <v>592</v>
      </c>
      <c r="BP82" s="13"/>
      <c r="BQ82" s="14" t="s">
        <v>944</v>
      </c>
      <c r="BR82" s="13">
        <v>6</v>
      </c>
      <c r="BS82" s="13">
        <v>25</v>
      </c>
      <c r="BT82" s="13">
        <v>100</v>
      </c>
      <c r="BU82" s="13">
        <v>37</v>
      </c>
      <c r="BV82" s="13">
        <v>318</v>
      </c>
      <c r="BW82" s="13">
        <v>30</v>
      </c>
      <c r="BX82" s="13">
        <v>23</v>
      </c>
      <c r="BY82" s="13">
        <v>18</v>
      </c>
      <c r="BZ82" s="13">
        <v>10</v>
      </c>
      <c r="CA82" s="13">
        <v>7</v>
      </c>
      <c r="CB82" s="13">
        <v>5</v>
      </c>
      <c r="CC82" s="13">
        <v>8</v>
      </c>
      <c r="CD82" s="13">
        <v>5</v>
      </c>
      <c r="CE82" s="13">
        <v>592</v>
      </c>
      <c r="CG82" s="13">
        <f t="shared" si="11"/>
        <v>355</v>
      </c>
      <c r="CH82" s="13">
        <f t="shared" si="12"/>
        <v>71</v>
      </c>
      <c r="CI82" s="343">
        <f t="shared" si="13"/>
        <v>35</v>
      </c>
    </row>
    <row r="83" spans="1:87">
      <c r="A83" s="14" t="s">
        <v>945</v>
      </c>
      <c r="B83" s="13">
        <v>2186</v>
      </c>
      <c r="C83" s="13">
        <v>3687</v>
      </c>
      <c r="D83" s="13">
        <v>5873</v>
      </c>
      <c r="E83"/>
      <c r="I83" s="14" t="s">
        <v>945</v>
      </c>
      <c r="J83" s="13">
        <v>78</v>
      </c>
      <c r="K83" s="13">
        <v>302</v>
      </c>
      <c r="L83" s="13">
        <v>973</v>
      </c>
      <c r="M83" s="13">
        <v>504</v>
      </c>
      <c r="N83" s="13">
        <v>1948</v>
      </c>
      <c r="O83" s="13">
        <v>322</v>
      </c>
      <c r="P83" s="13">
        <v>381</v>
      </c>
      <c r="Q83" s="13">
        <v>353</v>
      </c>
      <c r="R83" s="13">
        <v>349</v>
      </c>
      <c r="S83" s="13">
        <v>223</v>
      </c>
      <c r="T83" s="13">
        <v>169</v>
      </c>
      <c r="U83" s="13">
        <v>114</v>
      </c>
      <c r="V83" s="13">
        <v>157</v>
      </c>
      <c r="W83" s="13">
        <v>5873</v>
      </c>
      <c r="X83" s="13">
        <f t="shared" si="8"/>
        <v>2452</v>
      </c>
      <c r="Y83" s="13">
        <f t="shared" si="9"/>
        <v>1056</v>
      </c>
      <c r="Z83" s="13">
        <f t="shared" si="10"/>
        <v>1012</v>
      </c>
      <c r="AC83" s="690" t="s">
        <v>881</v>
      </c>
      <c r="AD83" s="688">
        <v>2</v>
      </c>
      <c r="AE83" s="688">
        <v>4</v>
      </c>
      <c r="AF83" s="688"/>
      <c r="AG83" s="688"/>
      <c r="AH83" s="688">
        <v>1969</v>
      </c>
      <c r="AI83" s="688">
        <v>1</v>
      </c>
      <c r="AJ83" s="688">
        <v>8</v>
      </c>
      <c r="AK83" s="688">
        <v>6</v>
      </c>
      <c r="AL83" s="688">
        <v>4488</v>
      </c>
      <c r="AM83" s="688">
        <v>2</v>
      </c>
      <c r="AN83" s="688"/>
      <c r="AO83" s="688"/>
      <c r="AP83" s="688"/>
      <c r="AQ83" s="688"/>
      <c r="AR83" s="688">
        <v>132</v>
      </c>
      <c r="AS83" s="688"/>
      <c r="AT83" s="688"/>
      <c r="AU83" s="688">
        <v>1</v>
      </c>
      <c r="AV83" s="688"/>
      <c r="AW83" s="688"/>
      <c r="AX83" s="688"/>
      <c r="AY83" s="688"/>
      <c r="AZ83" s="688"/>
      <c r="BA83" s="688"/>
      <c r="BB83" s="688">
        <v>6613</v>
      </c>
      <c r="BC83"/>
      <c r="BD83"/>
      <c r="BE83" s="14" t="s">
        <v>945</v>
      </c>
      <c r="BF83" s="13">
        <v>619</v>
      </c>
      <c r="BG83" s="13">
        <v>573</v>
      </c>
      <c r="BH83" s="13">
        <v>1192</v>
      </c>
      <c r="BJ83" s="14" t="s">
        <v>945</v>
      </c>
      <c r="BK83" s="13">
        <v>613</v>
      </c>
      <c r="BL83" s="13">
        <v>579</v>
      </c>
      <c r="BM83" s="13"/>
      <c r="BN83" s="13">
        <v>1192</v>
      </c>
      <c r="BP83" s="13"/>
      <c r="BQ83" s="14" t="s">
        <v>945</v>
      </c>
      <c r="BR83" s="13">
        <v>4</v>
      </c>
      <c r="BS83" s="13">
        <v>36</v>
      </c>
      <c r="BT83" s="13">
        <v>143</v>
      </c>
      <c r="BU83" s="13">
        <v>83</v>
      </c>
      <c r="BV83" s="13">
        <v>419</v>
      </c>
      <c r="BW83" s="13">
        <v>94</v>
      </c>
      <c r="BX83" s="13">
        <v>89</v>
      </c>
      <c r="BY83" s="13">
        <v>76</v>
      </c>
      <c r="BZ83" s="13">
        <v>81</v>
      </c>
      <c r="CA83" s="13">
        <v>61</v>
      </c>
      <c r="CB83" s="13">
        <v>43</v>
      </c>
      <c r="CC83" s="13">
        <v>25</v>
      </c>
      <c r="CD83" s="13">
        <v>38</v>
      </c>
      <c r="CE83" s="13">
        <v>1192</v>
      </c>
      <c r="CG83" s="13">
        <f t="shared" si="11"/>
        <v>502</v>
      </c>
      <c r="CH83" s="13">
        <f t="shared" si="12"/>
        <v>259</v>
      </c>
      <c r="CI83" s="343">
        <f t="shared" si="13"/>
        <v>248</v>
      </c>
    </row>
    <row r="84" spans="1:87">
      <c r="A84" s="14" t="s">
        <v>946</v>
      </c>
      <c r="B84" s="13">
        <v>22993</v>
      </c>
      <c r="C84" s="13">
        <v>3054</v>
      </c>
      <c r="D84" s="13">
        <v>26047</v>
      </c>
      <c r="E84"/>
      <c r="I84" s="14" t="s">
        <v>946</v>
      </c>
      <c r="J84" s="13">
        <v>316</v>
      </c>
      <c r="K84" s="13">
        <v>1439</v>
      </c>
      <c r="L84" s="13">
        <v>4709</v>
      </c>
      <c r="M84" s="13">
        <v>2116</v>
      </c>
      <c r="N84" s="13">
        <v>8950</v>
      </c>
      <c r="O84" s="13">
        <v>1437</v>
      </c>
      <c r="P84" s="13">
        <v>1566</v>
      </c>
      <c r="Q84" s="13">
        <v>1471</v>
      </c>
      <c r="R84" s="13">
        <v>1258</v>
      </c>
      <c r="S84" s="13">
        <v>901</v>
      </c>
      <c r="T84" s="13">
        <v>717</v>
      </c>
      <c r="U84" s="13">
        <v>538</v>
      </c>
      <c r="V84" s="13">
        <v>629</v>
      </c>
      <c r="W84" s="13">
        <v>26047</v>
      </c>
      <c r="X84" s="13">
        <f t="shared" si="8"/>
        <v>11066</v>
      </c>
      <c r="Y84" s="13">
        <f t="shared" si="9"/>
        <v>4474</v>
      </c>
      <c r="Z84" s="13">
        <f t="shared" si="10"/>
        <v>4043</v>
      </c>
      <c r="AC84" s="690" t="s">
        <v>899</v>
      </c>
      <c r="AD84" s="688">
        <v>14</v>
      </c>
      <c r="AE84" s="688">
        <v>14</v>
      </c>
      <c r="AF84" s="688">
        <v>3</v>
      </c>
      <c r="AG84" s="688">
        <v>1</v>
      </c>
      <c r="AH84" s="688">
        <v>12591</v>
      </c>
      <c r="AI84" s="688"/>
      <c r="AJ84" s="688">
        <v>7</v>
      </c>
      <c r="AK84" s="688">
        <v>6</v>
      </c>
      <c r="AL84" s="688">
        <v>1349</v>
      </c>
      <c r="AM84" s="688">
        <v>2</v>
      </c>
      <c r="AN84" s="688"/>
      <c r="AO84" s="688"/>
      <c r="AP84" s="688">
        <v>1</v>
      </c>
      <c r="AQ84" s="688">
        <v>2</v>
      </c>
      <c r="AR84" s="688">
        <v>548</v>
      </c>
      <c r="AS84" s="688">
        <v>28</v>
      </c>
      <c r="AT84" s="688">
        <v>2</v>
      </c>
      <c r="AU84" s="688"/>
      <c r="AV84" s="688"/>
      <c r="AW84" s="688"/>
      <c r="AX84" s="688"/>
      <c r="AY84" s="688">
        <v>7</v>
      </c>
      <c r="AZ84" s="688"/>
      <c r="BA84" s="688"/>
      <c r="BB84" s="688">
        <v>14575</v>
      </c>
      <c r="BC84"/>
      <c r="BD84"/>
      <c r="BE84" s="14" t="s">
        <v>946</v>
      </c>
      <c r="BF84" s="13">
        <v>9128</v>
      </c>
      <c r="BG84" s="13">
        <v>7399</v>
      </c>
      <c r="BH84" s="13">
        <v>16527</v>
      </c>
      <c r="BJ84" s="14" t="s">
        <v>946</v>
      </c>
      <c r="BK84" s="13">
        <v>8850</v>
      </c>
      <c r="BL84" s="13">
        <v>7656</v>
      </c>
      <c r="BM84" s="13">
        <v>21</v>
      </c>
      <c r="BN84" s="13">
        <v>16527</v>
      </c>
      <c r="BP84" s="13"/>
      <c r="BQ84" s="14" t="s">
        <v>946</v>
      </c>
      <c r="BR84" s="13">
        <v>172</v>
      </c>
      <c r="BS84" s="13">
        <v>811</v>
      </c>
      <c r="BT84" s="13">
        <v>2537</v>
      </c>
      <c r="BU84" s="13">
        <v>1052</v>
      </c>
      <c r="BV84" s="13">
        <v>7352</v>
      </c>
      <c r="BW84" s="13">
        <v>1199</v>
      </c>
      <c r="BX84" s="13">
        <v>1079</v>
      </c>
      <c r="BY84" s="13">
        <v>830</v>
      </c>
      <c r="BZ84" s="13">
        <v>588</v>
      </c>
      <c r="CA84" s="13">
        <v>357</v>
      </c>
      <c r="CB84" s="13">
        <v>214</v>
      </c>
      <c r="CC84" s="13">
        <v>162</v>
      </c>
      <c r="CD84" s="13">
        <v>174</v>
      </c>
      <c r="CE84" s="13">
        <v>16527</v>
      </c>
      <c r="CG84" s="13">
        <f t="shared" si="11"/>
        <v>8404</v>
      </c>
      <c r="CH84" s="13">
        <f t="shared" si="12"/>
        <v>3108</v>
      </c>
      <c r="CI84" s="343">
        <f t="shared" si="13"/>
        <v>1495</v>
      </c>
    </row>
    <row r="85" spans="1:87">
      <c r="A85" s="14" t="s">
        <v>947</v>
      </c>
      <c r="B85" s="13">
        <v>4772</v>
      </c>
      <c r="C85" s="13">
        <v>2554</v>
      </c>
      <c r="D85" s="13">
        <v>7326</v>
      </c>
      <c r="E85"/>
      <c r="I85" s="14" t="s">
        <v>947</v>
      </c>
      <c r="J85" s="13">
        <v>68</v>
      </c>
      <c r="K85" s="13">
        <v>330</v>
      </c>
      <c r="L85" s="13">
        <v>1316</v>
      </c>
      <c r="M85" s="13">
        <v>638</v>
      </c>
      <c r="N85" s="13">
        <v>2279</v>
      </c>
      <c r="O85" s="13">
        <v>406</v>
      </c>
      <c r="P85" s="13">
        <v>486</v>
      </c>
      <c r="Q85" s="13">
        <v>449</v>
      </c>
      <c r="R85" s="13">
        <v>374</v>
      </c>
      <c r="S85" s="13">
        <v>336</v>
      </c>
      <c r="T85" s="13">
        <v>246</v>
      </c>
      <c r="U85" s="13">
        <v>183</v>
      </c>
      <c r="V85" s="13">
        <v>215</v>
      </c>
      <c r="W85" s="13">
        <v>7326</v>
      </c>
      <c r="X85" s="13">
        <f t="shared" si="8"/>
        <v>2917</v>
      </c>
      <c r="Y85" s="13">
        <f t="shared" si="9"/>
        <v>1341</v>
      </c>
      <c r="Z85" s="13">
        <f t="shared" si="10"/>
        <v>1354</v>
      </c>
      <c r="AC85" s="690" t="s">
        <v>904</v>
      </c>
      <c r="AD85" s="688">
        <v>67</v>
      </c>
      <c r="AE85" s="688">
        <v>13</v>
      </c>
      <c r="AF85" s="688"/>
      <c r="AG85" s="688">
        <v>9</v>
      </c>
      <c r="AH85" s="688">
        <v>5906</v>
      </c>
      <c r="AI85" s="688">
        <v>12</v>
      </c>
      <c r="AJ85" s="688">
        <v>11</v>
      </c>
      <c r="AK85" s="688">
        <v>2</v>
      </c>
      <c r="AL85" s="688">
        <v>4737</v>
      </c>
      <c r="AM85" s="688"/>
      <c r="AN85" s="688"/>
      <c r="AO85" s="688"/>
      <c r="AP85" s="688"/>
      <c r="AQ85" s="688">
        <v>1</v>
      </c>
      <c r="AR85" s="688">
        <v>325</v>
      </c>
      <c r="AS85" s="688">
        <v>4</v>
      </c>
      <c r="AT85" s="688"/>
      <c r="AU85" s="688">
        <v>3</v>
      </c>
      <c r="AV85" s="688"/>
      <c r="AW85" s="688"/>
      <c r="AX85" s="688"/>
      <c r="AY85" s="688"/>
      <c r="AZ85" s="688"/>
      <c r="BA85" s="688"/>
      <c r="BB85" s="688">
        <v>11090</v>
      </c>
      <c r="BC85"/>
      <c r="BD85"/>
      <c r="BE85" s="14" t="s">
        <v>947</v>
      </c>
      <c r="BF85" s="13">
        <v>1759</v>
      </c>
      <c r="BG85" s="13">
        <v>1424</v>
      </c>
      <c r="BH85" s="13">
        <v>3183</v>
      </c>
      <c r="BJ85" s="14" t="s">
        <v>947</v>
      </c>
      <c r="BK85" s="13">
        <v>1640</v>
      </c>
      <c r="BL85" s="13">
        <v>1543</v>
      </c>
      <c r="BM85" s="13"/>
      <c r="BN85" s="13">
        <v>3183</v>
      </c>
      <c r="BP85" s="13"/>
      <c r="BQ85" s="14" t="s">
        <v>947</v>
      </c>
      <c r="BR85" s="13">
        <v>17</v>
      </c>
      <c r="BS85" s="13">
        <v>105</v>
      </c>
      <c r="BT85" s="13">
        <v>540</v>
      </c>
      <c r="BU85" s="13">
        <v>259</v>
      </c>
      <c r="BV85" s="13">
        <v>1251</v>
      </c>
      <c r="BW85" s="13">
        <v>247</v>
      </c>
      <c r="BX85" s="13">
        <v>241</v>
      </c>
      <c r="BY85" s="13">
        <v>189</v>
      </c>
      <c r="BZ85" s="13">
        <v>126</v>
      </c>
      <c r="CA85" s="13">
        <v>85</v>
      </c>
      <c r="CB85" s="13">
        <v>52</v>
      </c>
      <c r="CC85" s="13">
        <v>30</v>
      </c>
      <c r="CD85" s="13">
        <v>41</v>
      </c>
      <c r="CE85" s="13">
        <v>3183</v>
      </c>
      <c r="CG85" s="13">
        <f t="shared" si="11"/>
        <v>1510</v>
      </c>
      <c r="CH85" s="13">
        <f t="shared" si="12"/>
        <v>677</v>
      </c>
      <c r="CI85" s="343">
        <f t="shared" si="13"/>
        <v>334</v>
      </c>
    </row>
    <row r="86" spans="1:87">
      <c r="A86" s="14" t="s">
        <v>948</v>
      </c>
      <c r="B86" s="13">
        <v>5078</v>
      </c>
      <c r="C86" s="13">
        <v>4105</v>
      </c>
      <c r="D86" s="13">
        <v>9183</v>
      </c>
      <c r="E86"/>
      <c r="I86" s="14" t="s">
        <v>948</v>
      </c>
      <c r="J86" s="13">
        <v>116</v>
      </c>
      <c r="K86" s="13">
        <v>553</v>
      </c>
      <c r="L86" s="13">
        <v>1793</v>
      </c>
      <c r="M86" s="13">
        <v>847</v>
      </c>
      <c r="N86" s="13">
        <v>3290</v>
      </c>
      <c r="O86" s="13">
        <v>489</v>
      </c>
      <c r="P86" s="13">
        <v>438</v>
      </c>
      <c r="Q86" s="13">
        <v>406</v>
      </c>
      <c r="R86" s="13">
        <v>364</v>
      </c>
      <c r="S86" s="13">
        <v>289</v>
      </c>
      <c r="T86" s="13">
        <v>237</v>
      </c>
      <c r="U86" s="13">
        <v>179</v>
      </c>
      <c r="V86" s="13">
        <v>182</v>
      </c>
      <c r="W86" s="13">
        <v>9183</v>
      </c>
      <c r="X86" s="13">
        <f t="shared" si="8"/>
        <v>4137</v>
      </c>
      <c r="Y86" s="13">
        <f t="shared" si="9"/>
        <v>1333</v>
      </c>
      <c r="Z86" s="13">
        <f t="shared" si="10"/>
        <v>1251</v>
      </c>
      <c r="AC86" s="690" t="s">
        <v>905</v>
      </c>
      <c r="AD86" s="688">
        <v>1</v>
      </c>
      <c r="AE86" s="688">
        <v>1</v>
      </c>
      <c r="AF86" s="688"/>
      <c r="AG86" s="688"/>
      <c r="AH86" s="688">
        <v>2021</v>
      </c>
      <c r="AI86" s="688">
        <v>2</v>
      </c>
      <c r="AJ86" s="688">
        <v>6</v>
      </c>
      <c r="AK86" s="688">
        <v>2</v>
      </c>
      <c r="AL86" s="688">
        <v>584</v>
      </c>
      <c r="AM86" s="688"/>
      <c r="AN86" s="688"/>
      <c r="AO86" s="688"/>
      <c r="AP86" s="688"/>
      <c r="AQ86" s="688">
        <v>2</v>
      </c>
      <c r="AR86" s="688">
        <v>276</v>
      </c>
      <c r="AS86" s="688">
        <v>1</v>
      </c>
      <c r="AT86" s="688">
        <v>1</v>
      </c>
      <c r="AU86" s="688"/>
      <c r="AV86" s="688"/>
      <c r="AW86" s="688"/>
      <c r="AX86" s="688"/>
      <c r="AY86" s="688">
        <v>3</v>
      </c>
      <c r="AZ86" s="688">
        <v>2</v>
      </c>
      <c r="BA86" s="688"/>
      <c r="BB86" s="688">
        <v>2902</v>
      </c>
      <c r="BC86"/>
      <c r="BD86"/>
      <c r="BE86" s="14" t="s">
        <v>948</v>
      </c>
      <c r="BF86" s="13">
        <v>1985</v>
      </c>
      <c r="BG86" s="13">
        <v>1245</v>
      </c>
      <c r="BH86" s="13">
        <v>3230</v>
      </c>
      <c r="BJ86" s="14" t="s">
        <v>948</v>
      </c>
      <c r="BK86" s="13">
        <v>1827</v>
      </c>
      <c r="BL86" s="13">
        <v>1401</v>
      </c>
      <c r="BM86" s="13">
        <v>2</v>
      </c>
      <c r="BN86" s="13">
        <v>3230</v>
      </c>
      <c r="BP86" s="13"/>
      <c r="BQ86" s="14" t="s">
        <v>948</v>
      </c>
      <c r="BR86" s="13">
        <v>37</v>
      </c>
      <c r="BS86" s="13">
        <v>194</v>
      </c>
      <c r="BT86" s="13">
        <v>489</v>
      </c>
      <c r="BU86" s="13">
        <v>196</v>
      </c>
      <c r="BV86" s="13">
        <v>1714</v>
      </c>
      <c r="BW86" s="13">
        <v>202</v>
      </c>
      <c r="BX86" s="13">
        <v>135</v>
      </c>
      <c r="BY86" s="13">
        <v>119</v>
      </c>
      <c r="BZ86" s="13">
        <v>70</v>
      </c>
      <c r="CA86" s="13">
        <v>37</v>
      </c>
      <c r="CB86" s="13">
        <v>17</v>
      </c>
      <c r="CC86" s="13">
        <v>10</v>
      </c>
      <c r="CD86" s="13">
        <v>10</v>
      </c>
      <c r="CE86" s="13">
        <v>3230</v>
      </c>
      <c r="CG86" s="13">
        <f t="shared" si="11"/>
        <v>1910</v>
      </c>
      <c r="CH86" s="13">
        <f t="shared" si="12"/>
        <v>456</v>
      </c>
      <c r="CI86" s="343">
        <f t="shared" si="13"/>
        <v>144</v>
      </c>
    </row>
    <row r="87" spans="1:87">
      <c r="A87" s="14" t="s">
        <v>949</v>
      </c>
      <c r="B87" s="13">
        <v>12153</v>
      </c>
      <c r="C87" s="13">
        <v>7256</v>
      </c>
      <c r="D87" s="13">
        <v>19409</v>
      </c>
      <c r="E87"/>
      <c r="I87" s="14" t="s">
        <v>949</v>
      </c>
      <c r="J87" s="13">
        <v>337</v>
      </c>
      <c r="K87" s="13">
        <v>1371</v>
      </c>
      <c r="L87" s="13">
        <v>4168</v>
      </c>
      <c r="M87" s="13">
        <v>1801</v>
      </c>
      <c r="N87" s="13">
        <v>6703</v>
      </c>
      <c r="O87" s="13">
        <v>1041</v>
      </c>
      <c r="P87" s="13">
        <v>1052</v>
      </c>
      <c r="Q87" s="13">
        <v>895</v>
      </c>
      <c r="R87" s="13">
        <v>641</v>
      </c>
      <c r="S87" s="13">
        <v>487</v>
      </c>
      <c r="T87" s="13">
        <v>331</v>
      </c>
      <c r="U87" s="13">
        <v>280</v>
      </c>
      <c r="V87" s="13">
        <v>302</v>
      </c>
      <c r="W87" s="13">
        <v>19409</v>
      </c>
      <c r="X87" s="13">
        <f t="shared" si="8"/>
        <v>8504</v>
      </c>
      <c r="Y87" s="13">
        <f t="shared" si="9"/>
        <v>2988</v>
      </c>
      <c r="Z87" s="13">
        <f t="shared" si="10"/>
        <v>2041</v>
      </c>
      <c r="AC87" s="690" t="s">
        <v>919</v>
      </c>
      <c r="AD87" s="688">
        <v>3</v>
      </c>
      <c r="AE87" s="688">
        <v>1</v>
      </c>
      <c r="AF87" s="688"/>
      <c r="AG87" s="688">
        <v>3</v>
      </c>
      <c r="AH87" s="688">
        <v>1195</v>
      </c>
      <c r="AI87" s="688"/>
      <c r="AJ87" s="688">
        <v>2</v>
      </c>
      <c r="AK87" s="688">
        <v>6</v>
      </c>
      <c r="AL87" s="688">
        <v>5223</v>
      </c>
      <c r="AM87" s="688"/>
      <c r="AN87" s="688"/>
      <c r="AO87" s="688"/>
      <c r="AP87" s="688"/>
      <c r="AQ87" s="688"/>
      <c r="AR87" s="688">
        <v>145</v>
      </c>
      <c r="AS87" s="688">
        <v>20</v>
      </c>
      <c r="AT87" s="688">
        <v>1</v>
      </c>
      <c r="AU87" s="688"/>
      <c r="AV87" s="688">
        <v>4</v>
      </c>
      <c r="AW87" s="688"/>
      <c r="AX87" s="688"/>
      <c r="AY87" s="688">
        <v>1</v>
      </c>
      <c r="AZ87" s="688"/>
      <c r="BA87" s="688"/>
      <c r="BB87" s="688">
        <v>6604</v>
      </c>
      <c r="BC87"/>
      <c r="BD87"/>
      <c r="BE87" s="14" t="s">
        <v>949</v>
      </c>
      <c r="BF87" s="13">
        <v>2571</v>
      </c>
      <c r="BG87" s="13">
        <v>1710</v>
      </c>
      <c r="BH87" s="13">
        <v>4281</v>
      </c>
      <c r="BJ87" s="14" t="s">
        <v>949</v>
      </c>
      <c r="BK87" s="13">
        <v>2670</v>
      </c>
      <c r="BL87" s="13">
        <v>1611</v>
      </c>
      <c r="BM87" s="13"/>
      <c r="BN87" s="13">
        <v>4281</v>
      </c>
      <c r="BP87" s="13"/>
      <c r="BQ87" s="14" t="s">
        <v>949</v>
      </c>
      <c r="BR87" s="13">
        <v>35</v>
      </c>
      <c r="BS87" s="13">
        <v>205</v>
      </c>
      <c r="BT87" s="13">
        <v>560</v>
      </c>
      <c r="BU87" s="13">
        <v>259</v>
      </c>
      <c r="BV87" s="13">
        <v>2345</v>
      </c>
      <c r="BW87" s="13">
        <v>251</v>
      </c>
      <c r="BX87" s="13">
        <v>224</v>
      </c>
      <c r="BY87" s="13">
        <v>156</v>
      </c>
      <c r="BZ87" s="13">
        <v>99</v>
      </c>
      <c r="CA87" s="13">
        <v>63</v>
      </c>
      <c r="CB87" s="13">
        <v>37</v>
      </c>
      <c r="CC87" s="13">
        <v>21</v>
      </c>
      <c r="CD87" s="13">
        <v>26</v>
      </c>
      <c r="CE87" s="13">
        <v>4281</v>
      </c>
      <c r="CG87" s="13">
        <f t="shared" si="11"/>
        <v>2604</v>
      </c>
      <c r="CH87" s="13">
        <f t="shared" si="12"/>
        <v>631</v>
      </c>
      <c r="CI87" s="343">
        <f t="shared" si="13"/>
        <v>246</v>
      </c>
    </row>
    <row r="88" spans="1:87">
      <c r="A88" s="14" t="s">
        <v>950</v>
      </c>
      <c r="B88" s="13">
        <v>1866</v>
      </c>
      <c r="C88" s="13">
        <v>1886</v>
      </c>
      <c r="D88" s="13">
        <v>3752</v>
      </c>
      <c r="E88"/>
      <c r="I88" s="14" t="s">
        <v>950</v>
      </c>
      <c r="J88" s="13">
        <v>33</v>
      </c>
      <c r="K88" s="13">
        <v>152</v>
      </c>
      <c r="L88" s="13">
        <v>521</v>
      </c>
      <c r="M88" s="13">
        <v>319</v>
      </c>
      <c r="N88" s="13">
        <v>1250</v>
      </c>
      <c r="O88" s="13">
        <v>238</v>
      </c>
      <c r="P88" s="13">
        <v>258</v>
      </c>
      <c r="Q88" s="13">
        <v>276</v>
      </c>
      <c r="R88" s="13">
        <v>210</v>
      </c>
      <c r="S88" s="13">
        <v>160</v>
      </c>
      <c r="T88" s="13">
        <v>145</v>
      </c>
      <c r="U88" s="13">
        <v>88</v>
      </c>
      <c r="V88" s="13">
        <v>102</v>
      </c>
      <c r="W88" s="13">
        <v>3752</v>
      </c>
      <c r="X88" s="13">
        <f t="shared" si="8"/>
        <v>1569</v>
      </c>
      <c r="Y88" s="13">
        <f t="shared" si="9"/>
        <v>772</v>
      </c>
      <c r="Z88" s="13">
        <f t="shared" si="10"/>
        <v>705</v>
      </c>
      <c r="AC88" s="690" t="s">
        <v>921</v>
      </c>
      <c r="AD88" s="688">
        <v>10</v>
      </c>
      <c r="AE88" s="688">
        <v>20</v>
      </c>
      <c r="AF88" s="688">
        <v>2</v>
      </c>
      <c r="AG88" s="688">
        <v>4</v>
      </c>
      <c r="AH88" s="688">
        <v>9465</v>
      </c>
      <c r="AI88" s="688"/>
      <c r="AJ88" s="688">
        <v>42</v>
      </c>
      <c r="AK88" s="688">
        <v>10</v>
      </c>
      <c r="AL88" s="688">
        <v>905</v>
      </c>
      <c r="AM88" s="688">
        <v>1</v>
      </c>
      <c r="AN88" s="688"/>
      <c r="AO88" s="688"/>
      <c r="AP88" s="688">
        <v>1</v>
      </c>
      <c r="AQ88" s="688">
        <v>2</v>
      </c>
      <c r="AR88" s="688">
        <v>441</v>
      </c>
      <c r="AS88" s="688">
        <v>26</v>
      </c>
      <c r="AT88" s="688">
        <v>9</v>
      </c>
      <c r="AU88" s="688">
        <v>3</v>
      </c>
      <c r="AV88" s="688"/>
      <c r="AW88" s="688"/>
      <c r="AX88" s="688"/>
      <c r="AY88" s="688">
        <v>7</v>
      </c>
      <c r="AZ88" s="688"/>
      <c r="BA88" s="688"/>
      <c r="BB88" s="688">
        <v>10948</v>
      </c>
      <c r="BC88"/>
      <c r="BD88"/>
      <c r="BE88" s="14" t="s">
        <v>950</v>
      </c>
      <c r="BF88" s="13">
        <v>3421</v>
      </c>
      <c r="BG88" s="13">
        <v>3260</v>
      </c>
      <c r="BH88" s="13">
        <v>6681</v>
      </c>
      <c r="BJ88" s="14" t="s">
        <v>950</v>
      </c>
      <c r="BK88" s="13">
        <v>3936</v>
      </c>
      <c r="BL88" s="13">
        <v>2741</v>
      </c>
      <c r="BM88" s="13">
        <v>4</v>
      </c>
      <c r="BN88" s="13">
        <v>6681</v>
      </c>
      <c r="BP88" s="13"/>
      <c r="BQ88" s="14" t="s">
        <v>950</v>
      </c>
      <c r="BR88" s="13">
        <v>54</v>
      </c>
      <c r="BS88" s="13">
        <v>232</v>
      </c>
      <c r="BT88" s="13">
        <v>767</v>
      </c>
      <c r="BU88" s="13">
        <v>395</v>
      </c>
      <c r="BV88" s="13">
        <v>2662</v>
      </c>
      <c r="BW88" s="13">
        <v>477</v>
      </c>
      <c r="BX88" s="13">
        <v>504</v>
      </c>
      <c r="BY88" s="13">
        <v>459</v>
      </c>
      <c r="BZ88" s="13">
        <v>369</v>
      </c>
      <c r="CA88" s="13">
        <v>281</v>
      </c>
      <c r="CB88" s="13">
        <v>177</v>
      </c>
      <c r="CC88" s="13">
        <v>139</v>
      </c>
      <c r="CD88" s="13">
        <v>165</v>
      </c>
      <c r="CE88" s="13">
        <v>6681</v>
      </c>
      <c r="CG88" s="13">
        <f t="shared" si="11"/>
        <v>3057</v>
      </c>
      <c r="CH88" s="13">
        <f t="shared" si="12"/>
        <v>1440</v>
      </c>
      <c r="CI88" s="343">
        <f t="shared" si="13"/>
        <v>1131</v>
      </c>
    </row>
    <row r="89" spans="1:87">
      <c r="A89" s="14" t="s">
        <v>951</v>
      </c>
      <c r="B89" s="13">
        <v>16080</v>
      </c>
      <c r="C89" s="13">
        <v>6199</v>
      </c>
      <c r="D89" s="13">
        <v>22279</v>
      </c>
      <c r="E89"/>
      <c r="I89" s="14" t="s">
        <v>951</v>
      </c>
      <c r="J89" s="13">
        <v>214</v>
      </c>
      <c r="K89" s="13">
        <v>1042</v>
      </c>
      <c r="L89" s="13">
        <v>2895</v>
      </c>
      <c r="M89" s="13">
        <v>1650</v>
      </c>
      <c r="N89" s="13">
        <v>7672</v>
      </c>
      <c r="O89" s="13">
        <v>1419</v>
      </c>
      <c r="P89" s="13">
        <v>1529</v>
      </c>
      <c r="Q89" s="13">
        <v>1599</v>
      </c>
      <c r="R89" s="13">
        <v>1155</v>
      </c>
      <c r="S89" s="13">
        <v>992</v>
      </c>
      <c r="T89" s="13">
        <v>740</v>
      </c>
      <c r="U89" s="13">
        <v>581</v>
      </c>
      <c r="V89" s="13">
        <v>791</v>
      </c>
      <c r="W89" s="13">
        <v>22279</v>
      </c>
      <c r="X89" s="13">
        <f t="shared" si="8"/>
        <v>9322</v>
      </c>
      <c r="Y89" s="13">
        <f t="shared" si="9"/>
        <v>4547</v>
      </c>
      <c r="Z89" s="13">
        <f t="shared" si="10"/>
        <v>4259</v>
      </c>
      <c r="AC89" s="690" t="s">
        <v>922</v>
      </c>
      <c r="AD89" s="688">
        <v>1</v>
      </c>
      <c r="AE89" s="688">
        <v>3</v>
      </c>
      <c r="AF89" s="688"/>
      <c r="AG89" s="688">
        <v>5</v>
      </c>
      <c r="AH89" s="688">
        <v>1725</v>
      </c>
      <c r="AI89" s="688"/>
      <c r="AJ89" s="688">
        <v>22</v>
      </c>
      <c r="AK89" s="688">
        <v>4</v>
      </c>
      <c r="AL89" s="688">
        <v>1057</v>
      </c>
      <c r="AM89" s="688"/>
      <c r="AN89" s="688"/>
      <c r="AO89" s="688"/>
      <c r="AP89" s="688"/>
      <c r="AQ89" s="688">
        <v>1</v>
      </c>
      <c r="AR89" s="688">
        <v>1</v>
      </c>
      <c r="AS89" s="688">
        <v>11</v>
      </c>
      <c r="AT89" s="688"/>
      <c r="AU89" s="688"/>
      <c r="AV89" s="688"/>
      <c r="AW89" s="688"/>
      <c r="AX89" s="688"/>
      <c r="AY89" s="688">
        <v>1</v>
      </c>
      <c r="AZ89" s="688"/>
      <c r="BA89" s="688"/>
      <c r="BB89" s="688">
        <v>2831</v>
      </c>
      <c r="BC89"/>
      <c r="BD89"/>
      <c r="BE89" s="14" t="s">
        <v>951</v>
      </c>
      <c r="BF89" s="13">
        <v>69445</v>
      </c>
      <c r="BG89" s="13">
        <v>70782</v>
      </c>
      <c r="BH89" s="13">
        <v>140227</v>
      </c>
      <c r="BJ89" s="14" t="s">
        <v>951</v>
      </c>
      <c r="BK89" s="13">
        <v>77944</v>
      </c>
      <c r="BL89" s="13">
        <v>61901</v>
      </c>
      <c r="BM89" s="13">
        <v>382</v>
      </c>
      <c r="BN89" s="13">
        <v>140227</v>
      </c>
      <c r="BP89" s="13"/>
      <c r="BQ89" s="14" t="s">
        <v>951</v>
      </c>
      <c r="BR89" s="13">
        <v>1460</v>
      </c>
      <c r="BS89" s="13">
        <v>6396</v>
      </c>
      <c r="BT89" s="13">
        <v>17487</v>
      </c>
      <c r="BU89" s="13">
        <v>7930</v>
      </c>
      <c r="BV89" s="13">
        <v>62186</v>
      </c>
      <c r="BW89" s="13">
        <v>9152</v>
      </c>
      <c r="BX89" s="13">
        <v>9019</v>
      </c>
      <c r="BY89" s="13">
        <v>7725</v>
      </c>
      <c r="BZ89" s="13">
        <v>6185</v>
      </c>
      <c r="CA89" s="13">
        <v>4853</v>
      </c>
      <c r="CB89" s="13">
        <v>3355</v>
      </c>
      <c r="CC89" s="13">
        <v>2219</v>
      </c>
      <c r="CD89" s="13">
        <v>2260</v>
      </c>
      <c r="CE89" s="13">
        <v>140227</v>
      </c>
      <c r="CG89" s="13">
        <f t="shared" si="11"/>
        <v>70116</v>
      </c>
      <c r="CH89" s="13">
        <f t="shared" si="12"/>
        <v>25896</v>
      </c>
      <c r="CI89" s="343">
        <f t="shared" si="13"/>
        <v>18872</v>
      </c>
    </row>
    <row r="90" spans="1:87">
      <c r="A90" s="14" t="s">
        <v>952</v>
      </c>
      <c r="B90" s="13">
        <v>2489</v>
      </c>
      <c r="C90" s="13">
        <v>4642</v>
      </c>
      <c r="D90" s="13">
        <v>7131</v>
      </c>
      <c r="E90"/>
      <c r="I90" s="14" t="s">
        <v>952</v>
      </c>
      <c r="J90" s="13">
        <v>102</v>
      </c>
      <c r="K90" s="13">
        <v>483</v>
      </c>
      <c r="L90" s="13">
        <v>1421</v>
      </c>
      <c r="M90" s="13">
        <v>648</v>
      </c>
      <c r="N90" s="13">
        <v>2510</v>
      </c>
      <c r="O90" s="13">
        <v>381</v>
      </c>
      <c r="P90" s="13">
        <v>346</v>
      </c>
      <c r="Q90" s="13">
        <v>322</v>
      </c>
      <c r="R90" s="13">
        <v>236</v>
      </c>
      <c r="S90" s="13">
        <v>217</v>
      </c>
      <c r="T90" s="13">
        <v>183</v>
      </c>
      <c r="U90" s="13">
        <v>125</v>
      </c>
      <c r="V90" s="13">
        <v>157</v>
      </c>
      <c r="W90" s="13">
        <v>7131</v>
      </c>
      <c r="X90" s="13">
        <f t="shared" si="8"/>
        <v>3158</v>
      </c>
      <c r="Y90" s="13">
        <f t="shared" si="9"/>
        <v>1049</v>
      </c>
      <c r="Z90" s="13">
        <f t="shared" si="10"/>
        <v>918</v>
      </c>
      <c r="AC90" s="690" t="s">
        <v>929</v>
      </c>
      <c r="AD90" s="688">
        <v>12</v>
      </c>
      <c r="AE90" s="688">
        <v>232</v>
      </c>
      <c r="AF90" s="688"/>
      <c r="AG90" s="688">
        <v>29</v>
      </c>
      <c r="AH90" s="688">
        <v>8690</v>
      </c>
      <c r="AI90" s="688"/>
      <c r="AJ90" s="688">
        <v>10</v>
      </c>
      <c r="AK90" s="688">
        <v>7</v>
      </c>
      <c r="AL90" s="688">
        <v>1002</v>
      </c>
      <c r="AM90" s="688">
        <v>13</v>
      </c>
      <c r="AN90" s="688">
        <v>4</v>
      </c>
      <c r="AO90" s="688">
        <v>1</v>
      </c>
      <c r="AP90" s="688"/>
      <c r="AQ90" s="688">
        <v>104</v>
      </c>
      <c r="AR90" s="688">
        <v>472</v>
      </c>
      <c r="AS90" s="688">
        <v>9</v>
      </c>
      <c r="AT90" s="688">
        <v>4</v>
      </c>
      <c r="AU90" s="688">
        <v>1</v>
      </c>
      <c r="AV90" s="688">
        <v>4</v>
      </c>
      <c r="AW90" s="688"/>
      <c r="AX90" s="688"/>
      <c r="AY90" s="688">
        <v>30</v>
      </c>
      <c r="AZ90" s="688"/>
      <c r="BA90" s="688"/>
      <c r="BB90" s="688">
        <v>10624</v>
      </c>
      <c r="BC90"/>
      <c r="BD90"/>
      <c r="BE90" s="14" t="s">
        <v>952</v>
      </c>
      <c r="BF90" s="13">
        <v>446</v>
      </c>
      <c r="BG90" s="13">
        <v>358</v>
      </c>
      <c r="BH90" s="13">
        <v>804</v>
      </c>
      <c r="BJ90" s="14" t="s">
        <v>952</v>
      </c>
      <c r="BK90" s="13">
        <v>464</v>
      </c>
      <c r="BL90" s="13">
        <v>340</v>
      </c>
      <c r="BM90" s="13"/>
      <c r="BN90" s="13">
        <v>804</v>
      </c>
      <c r="BP90" s="13"/>
      <c r="BQ90" s="14" t="s">
        <v>952</v>
      </c>
      <c r="BR90" s="13">
        <v>7</v>
      </c>
      <c r="BS90" s="13">
        <v>27</v>
      </c>
      <c r="BT90" s="13">
        <v>115</v>
      </c>
      <c r="BU90" s="13">
        <v>53</v>
      </c>
      <c r="BV90" s="13">
        <v>379</v>
      </c>
      <c r="BW90" s="13">
        <v>57</v>
      </c>
      <c r="BX90" s="13">
        <v>50</v>
      </c>
      <c r="BY90" s="13">
        <v>36</v>
      </c>
      <c r="BZ90" s="13">
        <v>26</v>
      </c>
      <c r="CA90" s="13">
        <v>17</v>
      </c>
      <c r="CB90" s="13">
        <v>9</v>
      </c>
      <c r="CC90" s="13">
        <v>12</v>
      </c>
      <c r="CD90" s="13">
        <v>16</v>
      </c>
      <c r="CE90" s="13">
        <v>804</v>
      </c>
      <c r="CG90" s="13">
        <f t="shared" si="11"/>
        <v>432</v>
      </c>
      <c r="CH90" s="13">
        <f t="shared" si="12"/>
        <v>143</v>
      </c>
      <c r="CI90" s="343">
        <f t="shared" si="13"/>
        <v>80</v>
      </c>
    </row>
    <row r="91" spans="1:87">
      <c r="A91" s="14" t="s">
        <v>953</v>
      </c>
      <c r="B91" s="13">
        <v>5516</v>
      </c>
      <c r="C91" s="13">
        <v>159</v>
      </c>
      <c r="D91" s="13">
        <v>5675</v>
      </c>
      <c r="E91"/>
      <c r="I91" s="14" t="s">
        <v>953</v>
      </c>
      <c r="J91" s="13">
        <v>54</v>
      </c>
      <c r="K91" s="13">
        <v>271</v>
      </c>
      <c r="L91" s="13">
        <v>725</v>
      </c>
      <c r="M91" s="13">
        <v>390</v>
      </c>
      <c r="N91" s="13">
        <v>1865</v>
      </c>
      <c r="O91" s="13">
        <v>342</v>
      </c>
      <c r="P91" s="13">
        <v>418</v>
      </c>
      <c r="Q91" s="13">
        <v>453</v>
      </c>
      <c r="R91" s="13">
        <v>360</v>
      </c>
      <c r="S91" s="13">
        <v>260</v>
      </c>
      <c r="T91" s="13">
        <v>201</v>
      </c>
      <c r="U91" s="13">
        <v>145</v>
      </c>
      <c r="V91" s="13">
        <v>191</v>
      </c>
      <c r="W91" s="13">
        <v>5675</v>
      </c>
      <c r="X91" s="13">
        <f t="shared" si="8"/>
        <v>2255</v>
      </c>
      <c r="Y91" s="13">
        <f t="shared" si="9"/>
        <v>1213</v>
      </c>
      <c r="Z91" s="13">
        <f t="shared" si="10"/>
        <v>1157</v>
      </c>
      <c r="AC91" s="690" t="s">
        <v>932</v>
      </c>
      <c r="AD91" s="688">
        <v>7</v>
      </c>
      <c r="AE91" s="688">
        <v>2</v>
      </c>
      <c r="AF91" s="688"/>
      <c r="AG91" s="688">
        <v>12</v>
      </c>
      <c r="AH91" s="688">
        <v>5140</v>
      </c>
      <c r="AI91" s="688"/>
      <c r="AJ91" s="688">
        <v>30</v>
      </c>
      <c r="AK91" s="688">
        <v>1</v>
      </c>
      <c r="AL91" s="688">
        <v>3100</v>
      </c>
      <c r="AM91" s="688">
        <v>1</v>
      </c>
      <c r="AN91" s="688">
        <v>2</v>
      </c>
      <c r="AO91" s="688"/>
      <c r="AP91" s="688"/>
      <c r="AQ91" s="688">
        <v>1</v>
      </c>
      <c r="AR91" s="688">
        <v>697</v>
      </c>
      <c r="AS91" s="688">
        <v>20</v>
      </c>
      <c r="AT91" s="688">
        <v>1</v>
      </c>
      <c r="AU91" s="688"/>
      <c r="AV91" s="688">
        <v>8</v>
      </c>
      <c r="AW91" s="688"/>
      <c r="AX91" s="688"/>
      <c r="AY91" s="688">
        <v>5</v>
      </c>
      <c r="AZ91" s="688"/>
      <c r="BA91" s="688"/>
      <c r="BB91" s="688">
        <v>9027</v>
      </c>
      <c r="BC91"/>
      <c r="BD91"/>
      <c r="BE91" s="14" t="s">
        <v>953</v>
      </c>
      <c r="BF91" s="13">
        <v>25572</v>
      </c>
      <c r="BG91" s="13">
        <v>29207</v>
      </c>
      <c r="BH91" s="13">
        <v>54779</v>
      </c>
      <c r="BJ91" s="14" t="s">
        <v>953</v>
      </c>
      <c r="BK91" s="13">
        <v>32642</v>
      </c>
      <c r="BL91" s="13">
        <v>21837</v>
      </c>
      <c r="BM91" s="13">
        <v>300</v>
      </c>
      <c r="BN91" s="13">
        <v>54779</v>
      </c>
      <c r="BP91" s="13"/>
      <c r="BQ91" s="14" t="s">
        <v>953</v>
      </c>
      <c r="BR91" s="13">
        <v>483</v>
      </c>
      <c r="BS91" s="13">
        <v>2084</v>
      </c>
      <c r="BT91" s="13">
        <v>5298</v>
      </c>
      <c r="BU91" s="13">
        <v>2395</v>
      </c>
      <c r="BV91" s="13">
        <v>25319</v>
      </c>
      <c r="BW91" s="13">
        <v>3646</v>
      </c>
      <c r="BX91" s="13">
        <v>4088</v>
      </c>
      <c r="BY91" s="13">
        <v>3630</v>
      </c>
      <c r="BZ91" s="13">
        <v>2801</v>
      </c>
      <c r="CA91" s="13">
        <v>1929</v>
      </c>
      <c r="CB91" s="13">
        <v>1270</v>
      </c>
      <c r="CC91" s="13">
        <v>870</v>
      </c>
      <c r="CD91" s="13">
        <v>966</v>
      </c>
      <c r="CE91" s="13">
        <v>54779</v>
      </c>
      <c r="CG91" s="13">
        <f t="shared" si="11"/>
        <v>27714</v>
      </c>
      <c r="CH91" s="13">
        <f t="shared" si="12"/>
        <v>11364</v>
      </c>
      <c r="CI91" s="343">
        <f t="shared" si="13"/>
        <v>7836</v>
      </c>
    </row>
    <row r="92" spans="1:87">
      <c r="A92" s="14" t="s">
        <v>954</v>
      </c>
      <c r="B92" s="13">
        <v>5214</v>
      </c>
      <c r="C92" s="13">
        <v>7811</v>
      </c>
      <c r="D92" s="13">
        <v>13025</v>
      </c>
      <c r="E92"/>
      <c r="I92" s="14" t="s">
        <v>954</v>
      </c>
      <c r="J92" s="13">
        <v>136</v>
      </c>
      <c r="K92" s="13">
        <v>676</v>
      </c>
      <c r="L92" s="13">
        <v>2323</v>
      </c>
      <c r="M92" s="13">
        <v>1106</v>
      </c>
      <c r="N92" s="13">
        <v>4377</v>
      </c>
      <c r="O92" s="13">
        <v>812</v>
      </c>
      <c r="P92" s="13">
        <v>825</v>
      </c>
      <c r="Q92" s="13">
        <v>762</v>
      </c>
      <c r="R92" s="13">
        <v>625</v>
      </c>
      <c r="S92" s="13">
        <v>512</v>
      </c>
      <c r="T92" s="13">
        <v>347</v>
      </c>
      <c r="U92" s="13">
        <v>259</v>
      </c>
      <c r="V92" s="13">
        <v>265</v>
      </c>
      <c r="W92" s="13">
        <v>13025</v>
      </c>
      <c r="X92" s="13">
        <f t="shared" si="8"/>
        <v>5483</v>
      </c>
      <c r="Y92" s="13">
        <f t="shared" si="9"/>
        <v>2399</v>
      </c>
      <c r="Z92" s="13">
        <f t="shared" si="10"/>
        <v>2008</v>
      </c>
      <c r="AC92" s="690" t="s">
        <v>935</v>
      </c>
      <c r="AD92" s="688">
        <v>34</v>
      </c>
      <c r="AE92" s="688">
        <v>9</v>
      </c>
      <c r="AF92" s="688">
        <v>7</v>
      </c>
      <c r="AG92" s="688">
        <v>7</v>
      </c>
      <c r="AH92" s="688">
        <v>12701</v>
      </c>
      <c r="AI92" s="688"/>
      <c r="AJ92" s="688">
        <v>67</v>
      </c>
      <c r="AK92" s="688">
        <v>12</v>
      </c>
      <c r="AL92" s="688">
        <v>3141</v>
      </c>
      <c r="AM92" s="688">
        <v>6</v>
      </c>
      <c r="AN92" s="688"/>
      <c r="AO92" s="688"/>
      <c r="AP92" s="688">
        <v>3</v>
      </c>
      <c r="AQ92" s="688">
        <v>4</v>
      </c>
      <c r="AR92" s="688">
        <v>43</v>
      </c>
      <c r="AS92" s="688">
        <v>7</v>
      </c>
      <c r="AT92" s="688">
        <v>4</v>
      </c>
      <c r="AU92" s="688">
        <v>1</v>
      </c>
      <c r="AV92" s="688">
        <v>2</v>
      </c>
      <c r="AW92" s="688"/>
      <c r="AX92" s="688"/>
      <c r="AY92" s="688">
        <v>11</v>
      </c>
      <c r="AZ92" s="688"/>
      <c r="BA92" s="688"/>
      <c r="BB92" s="688">
        <v>16059</v>
      </c>
      <c r="BC92"/>
      <c r="BD92"/>
      <c r="BE92" s="14" t="s">
        <v>954</v>
      </c>
      <c r="BF92" s="13">
        <v>1103</v>
      </c>
      <c r="BG92" s="13">
        <v>1010</v>
      </c>
      <c r="BH92" s="13">
        <v>2113</v>
      </c>
      <c r="BJ92" s="14" t="s">
        <v>954</v>
      </c>
      <c r="BK92" s="13">
        <v>1136</v>
      </c>
      <c r="BL92" s="13">
        <v>975</v>
      </c>
      <c r="BM92" s="13">
        <v>2</v>
      </c>
      <c r="BN92" s="13">
        <v>2113</v>
      </c>
      <c r="BP92" s="13"/>
      <c r="BQ92" s="14" t="s">
        <v>954</v>
      </c>
      <c r="BR92" s="13">
        <v>10</v>
      </c>
      <c r="BS92" s="13">
        <v>76</v>
      </c>
      <c r="BT92" s="13">
        <v>294</v>
      </c>
      <c r="BU92" s="13">
        <v>122</v>
      </c>
      <c r="BV92" s="13">
        <v>930</v>
      </c>
      <c r="BW92" s="13">
        <v>155</v>
      </c>
      <c r="BX92" s="13">
        <v>124</v>
      </c>
      <c r="BY92" s="13">
        <v>112</v>
      </c>
      <c r="BZ92" s="13">
        <v>100</v>
      </c>
      <c r="CA92" s="13">
        <v>58</v>
      </c>
      <c r="CB92" s="13">
        <v>41</v>
      </c>
      <c r="CC92" s="13">
        <v>43</v>
      </c>
      <c r="CD92" s="13">
        <v>48</v>
      </c>
      <c r="CE92" s="13">
        <v>2113</v>
      </c>
      <c r="CG92" s="13">
        <f t="shared" si="11"/>
        <v>1052</v>
      </c>
      <c r="CH92" s="13">
        <f t="shared" si="12"/>
        <v>391</v>
      </c>
      <c r="CI92" s="343">
        <f t="shared" si="13"/>
        <v>290</v>
      </c>
    </row>
    <row r="93" spans="1:87">
      <c r="A93" s="14" t="s">
        <v>955</v>
      </c>
      <c r="B93" s="13">
        <v>1341</v>
      </c>
      <c r="C93" s="13">
        <v>2986</v>
      </c>
      <c r="D93" s="13">
        <v>4327</v>
      </c>
      <c r="E93"/>
      <c r="I93" s="14" t="s">
        <v>955</v>
      </c>
      <c r="J93" s="13">
        <v>41</v>
      </c>
      <c r="K93" s="13">
        <v>293</v>
      </c>
      <c r="L93" s="13">
        <v>833</v>
      </c>
      <c r="M93" s="13">
        <v>404</v>
      </c>
      <c r="N93" s="13">
        <v>1374</v>
      </c>
      <c r="O93" s="13">
        <v>215</v>
      </c>
      <c r="P93" s="13">
        <v>250</v>
      </c>
      <c r="Q93" s="13">
        <v>279</v>
      </c>
      <c r="R93" s="13">
        <v>186</v>
      </c>
      <c r="S93" s="13">
        <v>146</v>
      </c>
      <c r="T93" s="13">
        <v>113</v>
      </c>
      <c r="U93" s="13">
        <v>83</v>
      </c>
      <c r="V93" s="13">
        <v>110</v>
      </c>
      <c r="W93" s="13">
        <v>4327</v>
      </c>
      <c r="X93" s="13">
        <f t="shared" si="8"/>
        <v>1778</v>
      </c>
      <c r="Y93" s="13">
        <f t="shared" si="9"/>
        <v>744</v>
      </c>
      <c r="Z93" s="13">
        <f t="shared" si="10"/>
        <v>638</v>
      </c>
      <c r="AC93" s="690" t="s">
        <v>939</v>
      </c>
      <c r="AD93" s="688"/>
      <c r="AE93" s="688">
        <v>4</v>
      </c>
      <c r="AF93" s="688"/>
      <c r="AG93" s="688"/>
      <c r="AH93" s="688">
        <v>4011</v>
      </c>
      <c r="AI93" s="688"/>
      <c r="AJ93" s="688">
        <v>1</v>
      </c>
      <c r="AK93" s="688">
        <v>6</v>
      </c>
      <c r="AL93" s="688">
        <v>4721</v>
      </c>
      <c r="AM93" s="688"/>
      <c r="AN93" s="688"/>
      <c r="AO93" s="688"/>
      <c r="AP93" s="688"/>
      <c r="AQ93" s="688">
        <v>1</v>
      </c>
      <c r="AR93" s="688">
        <v>26</v>
      </c>
      <c r="AS93" s="688"/>
      <c r="AT93" s="688"/>
      <c r="AU93" s="688"/>
      <c r="AV93" s="688"/>
      <c r="AW93" s="688"/>
      <c r="AX93" s="688"/>
      <c r="AY93" s="688">
        <v>1</v>
      </c>
      <c r="AZ93" s="688"/>
      <c r="BA93" s="688"/>
      <c r="BB93" s="688">
        <v>8771</v>
      </c>
      <c r="BC93"/>
      <c r="BD93"/>
      <c r="BE93" s="14" t="s">
        <v>955</v>
      </c>
      <c r="BF93" s="13">
        <v>770</v>
      </c>
      <c r="BG93" s="13">
        <v>629</v>
      </c>
      <c r="BH93" s="13">
        <v>1399</v>
      </c>
      <c r="BJ93" s="14" t="s">
        <v>955</v>
      </c>
      <c r="BK93" s="13">
        <v>795</v>
      </c>
      <c r="BL93" s="13">
        <v>602</v>
      </c>
      <c r="BM93" s="13">
        <v>2</v>
      </c>
      <c r="BN93" s="13">
        <v>1399</v>
      </c>
      <c r="BP93" s="13"/>
      <c r="BQ93" s="14" t="s">
        <v>955</v>
      </c>
      <c r="BR93" s="13">
        <v>17</v>
      </c>
      <c r="BS93" s="13">
        <v>76</v>
      </c>
      <c r="BT93" s="13">
        <v>220</v>
      </c>
      <c r="BU93" s="13">
        <v>113</v>
      </c>
      <c r="BV93" s="13">
        <v>710</v>
      </c>
      <c r="BW93" s="13">
        <v>71</v>
      </c>
      <c r="BX93" s="13">
        <v>62</v>
      </c>
      <c r="BY93" s="13">
        <v>48</v>
      </c>
      <c r="BZ93" s="13">
        <v>29</v>
      </c>
      <c r="CA93" s="13">
        <v>28</v>
      </c>
      <c r="CB93" s="13">
        <v>10</v>
      </c>
      <c r="CC93" s="13">
        <v>7</v>
      </c>
      <c r="CD93" s="13">
        <v>8</v>
      </c>
      <c r="CE93" s="13">
        <v>1399</v>
      </c>
      <c r="CG93" s="13">
        <f t="shared" si="11"/>
        <v>823</v>
      </c>
      <c r="CH93" s="13">
        <f t="shared" si="12"/>
        <v>181</v>
      </c>
      <c r="CI93" s="343">
        <f t="shared" si="13"/>
        <v>82</v>
      </c>
    </row>
    <row r="94" spans="1:87">
      <c r="A94" s="14" t="s">
        <v>956</v>
      </c>
      <c r="B94" s="13">
        <v>5576</v>
      </c>
      <c r="C94" s="13">
        <v>4319</v>
      </c>
      <c r="D94" s="13">
        <v>9895</v>
      </c>
      <c r="E94"/>
      <c r="I94" s="14" t="s">
        <v>956</v>
      </c>
      <c r="J94" s="13">
        <v>103</v>
      </c>
      <c r="K94" s="13">
        <v>507</v>
      </c>
      <c r="L94" s="13">
        <v>1675</v>
      </c>
      <c r="M94" s="13">
        <v>849</v>
      </c>
      <c r="N94" s="13">
        <v>3234</v>
      </c>
      <c r="O94" s="13">
        <v>537</v>
      </c>
      <c r="P94" s="13">
        <v>616</v>
      </c>
      <c r="Q94" s="13">
        <v>617</v>
      </c>
      <c r="R94" s="13">
        <v>513</v>
      </c>
      <c r="S94" s="13">
        <v>403</v>
      </c>
      <c r="T94" s="13">
        <v>306</v>
      </c>
      <c r="U94" s="13">
        <v>221</v>
      </c>
      <c r="V94" s="13">
        <v>314</v>
      </c>
      <c r="W94" s="13">
        <v>9895</v>
      </c>
      <c r="X94" s="13">
        <f t="shared" si="8"/>
        <v>4083</v>
      </c>
      <c r="Y94" s="13">
        <f t="shared" si="9"/>
        <v>1770</v>
      </c>
      <c r="Z94" s="13">
        <f t="shared" si="10"/>
        <v>1757</v>
      </c>
      <c r="AC94" s="690" t="s">
        <v>943</v>
      </c>
      <c r="AD94" s="688">
        <v>38</v>
      </c>
      <c r="AE94" s="688">
        <v>11</v>
      </c>
      <c r="AF94" s="688"/>
      <c r="AG94" s="688">
        <v>18</v>
      </c>
      <c r="AH94" s="688">
        <v>8096</v>
      </c>
      <c r="AI94" s="688">
        <v>26</v>
      </c>
      <c r="AJ94" s="688">
        <v>19</v>
      </c>
      <c r="AK94" s="688">
        <v>7</v>
      </c>
      <c r="AL94" s="688">
        <v>1663</v>
      </c>
      <c r="AM94" s="688"/>
      <c r="AN94" s="688"/>
      <c r="AO94" s="688"/>
      <c r="AP94" s="688">
        <v>4</v>
      </c>
      <c r="AQ94" s="688">
        <v>1</v>
      </c>
      <c r="AR94" s="688">
        <v>1256</v>
      </c>
      <c r="AS94" s="688">
        <v>2</v>
      </c>
      <c r="AT94" s="688"/>
      <c r="AU94" s="688">
        <v>13</v>
      </c>
      <c r="AV94" s="688"/>
      <c r="AW94" s="688"/>
      <c r="AX94" s="688"/>
      <c r="AY94" s="688">
        <v>6</v>
      </c>
      <c r="AZ94" s="688"/>
      <c r="BA94" s="688"/>
      <c r="BB94" s="688">
        <v>11160</v>
      </c>
      <c r="BC94"/>
      <c r="BD94"/>
      <c r="BE94" s="14" t="s">
        <v>956</v>
      </c>
      <c r="BF94" s="13">
        <v>1258</v>
      </c>
      <c r="BG94" s="13">
        <v>1177</v>
      </c>
      <c r="BH94" s="13">
        <v>2435</v>
      </c>
      <c r="BJ94" s="14" t="s">
        <v>956</v>
      </c>
      <c r="BK94" s="13">
        <v>1186</v>
      </c>
      <c r="BL94" s="13">
        <v>1248</v>
      </c>
      <c r="BM94" s="13">
        <v>1</v>
      </c>
      <c r="BN94" s="13">
        <v>2435</v>
      </c>
      <c r="BP94" s="13"/>
      <c r="BQ94" s="14" t="s">
        <v>956</v>
      </c>
      <c r="BR94" s="13">
        <v>18</v>
      </c>
      <c r="BS94" s="13">
        <v>148</v>
      </c>
      <c r="BT94" s="13">
        <v>444</v>
      </c>
      <c r="BU94" s="13">
        <v>169</v>
      </c>
      <c r="BV94" s="13">
        <v>1013</v>
      </c>
      <c r="BW94" s="13">
        <v>152</v>
      </c>
      <c r="BX94" s="13">
        <v>135</v>
      </c>
      <c r="BY94" s="13">
        <v>110</v>
      </c>
      <c r="BZ94" s="13">
        <v>93</v>
      </c>
      <c r="CA94" s="13">
        <v>52</v>
      </c>
      <c r="CB94" s="13">
        <v>35</v>
      </c>
      <c r="CC94" s="13">
        <v>24</v>
      </c>
      <c r="CD94" s="13">
        <v>42</v>
      </c>
      <c r="CE94" s="13">
        <v>2435</v>
      </c>
      <c r="CG94" s="13">
        <f t="shared" si="11"/>
        <v>1182</v>
      </c>
      <c r="CH94" s="13">
        <f t="shared" si="12"/>
        <v>397</v>
      </c>
      <c r="CI94" s="343">
        <f t="shared" si="13"/>
        <v>246</v>
      </c>
    </row>
    <row r="95" spans="1:87">
      <c r="A95" s="14" t="s">
        <v>957</v>
      </c>
      <c r="B95" s="13">
        <v>2442</v>
      </c>
      <c r="C95" s="13">
        <v>2512</v>
      </c>
      <c r="D95" s="13">
        <v>4954</v>
      </c>
      <c r="E95"/>
      <c r="I95" s="14" t="s">
        <v>957</v>
      </c>
      <c r="J95" s="13">
        <v>52</v>
      </c>
      <c r="K95" s="13">
        <v>343</v>
      </c>
      <c r="L95" s="13">
        <v>911</v>
      </c>
      <c r="M95" s="13">
        <v>374</v>
      </c>
      <c r="N95" s="13">
        <v>1637</v>
      </c>
      <c r="O95" s="13">
        <v>247</v>
      </c>
      <c r="P95" s="13">
        <v>266</v>
      </c>
      <c r="Q95" s="13">
        <v>247</v>
      </c>
      <c r="R95" s="13">
        <v>240</v>
      </c>
      <c r="S95" s="13">
        <v>189</v>
      </c>
      <c r="T95" s="13">
        <v>153</v>
      </c>
      <c r="U95" s="13">
        <v>126</v>
      </c>
      <c r="V95" s="13">
        <v>169</v>
      </c>
      <c r="W95" s="13">
        <v>4954</v>
      </c>
      <c r="X95" s="13">
        <f t="shared" si="8"/>
        <v>2011</v>
      </c>
      <c r="Y95" s="13">
        <f t="shared" si="9"/>
        <v>760</v>
      </c>
      <c r="Z95" s="13">
        <f t="shared" si="10"/>
        <v>877</v>
      </c>
      <c r="AC95" s="690" t="s">
        <v>950</v>
      </c>
      <c r="AD95" s="688">
        <v>5</v>
      </c>
      <c r="AE95" s="688">
        <v>40</v>
      </c>
      <c r="AF95" s="688">
        <v>3</v>
      </c>
      <c r="AG95" s="688">
        <v>11</v>
      </c>
      <c r="AH95" s="688">
        <v>3210</v>
      </c>
      <c r="AI95" s="688">
        <v>3</v>
      </c>
      <c r="AJ95" s="688">
        <v>6</v>
      </c>
      <c r="AK95" s="688">
        <v>2</v>
      </c>
      <c r="AL95" s="688">
        <v>425</v>
      </c>
      <c r="AM95" s="688">
        <v>2</v>
      </c>
      <c r="AN95" s="688"/>
      <c r="AO95" s="688"/>
      <c r="AP95" s="688"/>
      <c r="AQ95" s="688">
        <v>3</v>
      </c>
      <c r="AR95" s="688">
        <v>24</v>
      </c>
      <c r="AS95" s="688">
        <v>9</v>
      </c>
      <c r="AT95" s="688"/>
      <c r="AU95" s="688"/>
      <c r="AV95" s="688">
        <v>3</v>
      </c>
      <c r="AW95" s="688"/>
      <c r="AX95" s="688"/>
      <c r="AY95" s="688">
        <v>5</v>
      </c>
      <c r="AZ95" s="688">
        <v>1</v>
      </c>
      <c r="BA95" s="688"/>
      <c r="BB95" s="688">
        <v>3752</v>
      </c>
      <c r="BC95"/>
      <c r="BD95"/>
      <c r="BE95" s="14" t="s">
        <v>957</v>
      </c>
      <c r="BF95" s="13">
        <v>206</v>
      </c>
      <c r="BG95" s="13">
        <v>258</v>
      </c>
      <c r="BH95" s="13">
        <v>464</v>
      </c>
      <c r="BJ95" s="14" t="s">
        <v>957</v>
      </c>
      <c r="BK95" s="13">
        <v>269</v>
      </c>
      <c r="BL95" s="13">
        <v>195</v>
      </c>
      <c r="BM95" s="13"/>
      <c r="BN95" s="13">
        <v>464</v>
      </c>
      <c r="BP95" s="13"/>
      <c r="BQ95" s="14" t="s">
        <v>957</v>
      </c>
      <c r="BR95" s="13">
        <v>5</v>
      </c>
      <c r="BS95" s="13">
        <v>24</v>
      </c>
      <c r="BT95" s="13">
        <v>90</v>
      </c>
      <c r="BU95" s="13">
        <v>37</v>
      </c>
      <c r="BV95" s="13">
        <v>232</v>
      </c>
      <c r="BW95" s="13">
        <v>22</v>
      </c>
      <c r="BX95" s="13">
        <v>20</v>
      </c>
      <c r="BY95" s="13">
        <v>14</v>
      </c>
      <c r="BZ95" s="13">
        <v>6</v>
      </c>
      <c r="CA95" s="13">
        <v>4</v>
      </c>
      <c r="CB95" s="13">
        <v>4</v>
      </c>
      <c r="CC95" s="13">
        <v>5</v>
      </c>
      <c r="CD95" s="13">
        <v>1</v>
      </c>
      <c r="CE95" s="13">
        <v>464</v>
      </c>
      <c r="CG95" s="13">
        <f t="shared" si="11"/>
        <v>269</v>
      </c>
      <c r="CH95" s="13">
        <f t="shared" si="12"/>
        <v>56</v>
      </c>
      <c r="CI95" s="343">
        <f t="shared" si="13"/>
        <v>20</v>
      </c>
    </row>
    <row r="96" spans="1:87">
      <c r="A96" s="14" t="s">
        <v>958</v>
      </c>
      <c r="B96" s="13">
        <v>2721</v>
      </c>
      <c r="C96" s="13">
        <v>3742</v>
      </c>
      <c r="D96" s="13">
        <v>6463</v>
      </c>
      <c r="E96"/>
      <c r="I96" s="14" t="s">
        <v>958</v>
      </c>
      <c r="J96" s="13">
        <v>80</v>
      </c>
      <c r="K96" s="13">
        <v>298</v>
      </c>
      <c r="L96" s="13">
        <v>1032</v>
      </c>
      <c r="M96" s="13">
        <v>562</v>
      </c>
      <c r="N96" s="13">
        <v>2217</v>
      </c>
      <c r="O96" s="13">
        <v>405</v>
      </c>
      <c r="P96" s="13">
        <v>412</v>
      </c>
      <c r="Q96" s="13">
        <v>376</v>
      </c>
      <c r="R96" s="13">
        <v>318</v>
      </c>
      <c r="S96" s="13">
        <v>262</v>
      </c>
      <c r="T96" s="13">
        <v>179</v>
      </c>
      <c r="U96" s="13">
        <v>140</v>
      </c>
      <c r="V96" s="13">
        <v>182</v>
      </c>
      <c r="W96" s="13">
        <v>6463</v>
      </c>
      <c r="X96" s="13">
        <f t="shared" si="8"/>
        <v>2779</v>
      </c>
      <c r="Y96" s="13">
        <f t="shared" si="9"/>
        <v>1193</v>
      </c>
      <c r="Z96" s="13">
        <f t="shared" si="10"/>
        <v>1081</v>
      </c>
      <c r="AC96" s="690" t="s">
        <v>951</v>
      </c>
      <c r="AD96" s="688">
        <v>140</v>
      </c>
      <c r="AE96" s="688">
        <v>195</v>
      </c>
      <c r="AF96" s="688">
        <v>8</v>
      </c>
      <c r="AG96" s="688">
        <v>9</v>
      </c>
      <c r="AH96" s="688">
        <v>18178</v>
      </c>
      <c r="AI96" s="688"/>
      <c r="AJ96" s="688">
        <v>170</v>
      </c>
      <c r="AK96" s="688">
        <v>31</v>
      </c>
      <c r="AL96" s="688">
        <v>2898</v>
      </c>
      <c r="AM96" s="688">
        <v>35</v>
      </c>
      <c r="AN96" s="688"/>
      <c r="AO96" s="688">
        <v>11</v>
      </c>
      <c r="AP96" s="688"/>
      <c r="AQ96" s="688">
        <v>75</v>
      </c>
      <c r="AR96" s="688">
        <v>423</v>
      </c>
      <c r="AS96" s="688">
        <v>71</v>
      </c>
      <c r="AT96" s="688">
        <v>2</v>
      </c>
      <c r="AU96" s="688">
        <v>2</v>
      </c>
      <c r="AV96" s="688">
        <v>16</v>
      </c>
      <c r="AW96" s="688"/>
      <c r="AX96" s="688"/>
      <c r="AY96" s="688">
        <v>15</v>
      </c>
      <c r="AZ96" s="688"/>
      <c r="BA96" s="688"/>
      <c r="BB96" s="688">
        <v>22279</v>
      </c>
      <c r="BC96"/>
      <c r="BD96"/>
      <c r="BE96" s="14" t="s">
        <v>958</v>
      </c>
      <c r="BF96" s="13">
        <v>2284</v>
      </c>
      <c r="BG96" s="13">
        <v>2124</v>
      </c>
      <c r="BH96" s="13">
        <v>4408</v>
      </c>
      <c r="BJ96" s="14" t="s">
        <v>958</v>
      </c>
      <c r="BK96" s="13">
        <v>2283</v>
      </c>
      <c r="BL96" s="13">
        <v>2119</v>
      </c>
      <c r="BM96" s="13">
        <v>6</v>
      </c>
      <c r="BN96" s="13">
        <v>4408</v>
      </c>
      <c r="BP96" s="13"/>
      <c r="BQ96" s="14" t="s">
        <v>958</v>
      </c>
      <c r="BR96" s="13">
        <v>35</v>
      </c>
      <c r="BS96" s="13">
        <v>179</v>
      </c>
      <c r="BT96" s="13">
        <v>627</v>
      </c>
      <c r="BU96" s="13">
        <v>279</v>
      </c>
      <c r="BV96" s="13">
        <v>1890</v>
      </c>
      <c r="BW96" s="13">
        <v>371</v>
      </c>
      <c r="BX96" s="13">
        <v>313</v>
      </c>
      <c r="BY96" s="13">
        <v>270</v>
      </c>
      <c r="BZ96" s="13">
        <v>168</v>
      </c>
      <c r="CA96" s="13">
        <v>104</v>
      </c>
      <c r="CB96" s="13">
        <v>78</v>
      </c>
      <c r="CC96" s="13">
        <v>26</v>
      </c>
      <c r="CD96" s="13">
        <v>68</v>
      </c>
      <c r="CE96" s="13">
        <v>4408</v>
      </c>
      <c r="CG96" s="13">
        <f t="shared" si="11"/>
        <v>2169</v>
      </c>
      <c r="CH96" s="13">
        <f t="shared" si="12"/>
        <v>954</v>
      </c>
      <c r="CI96" s="343">
        <f t="shared" si="13"/>
        <v>444</v>
      </c>
    </row>
    <row r="97" spans="1:87">
      <c r="A97" s="14" t="s">
        <v>959</v>
      </c>
      <c r="B97" s="13">
        <v>1213</v>
      </c>
      <c r="C97" s="13">
        <v>769</v>
      </c>
      <c r="D97" s="13">
        <v>1982</v>
      </c>
      <c r="E97"/>
      <c r="I97" s="14" t="s">
        <v>959</v>
      </c>
      <c r="J97" s="13">
        <v>20</v>
      </c>
      <c r="K97" s="13">
        <v>114</v>
      </c>
      <c r="L97" s="13">
        <v>419</v>
      </c>
      <c r="M97" s="13">
        <v>197</v>
      </c>
      <c r="N97" s="13">
        <v>709</v>
      </c>
      <c r="O97" s="13">
        <v>99</v>
      </c>
      <c r="P97" s="13">
        <v>106</v>
      </c>
      <c r="Q97" s="13">
        <v>95</v>
      </c>
      <c r="R97" s="13">
        <v>73</v>
      </c>
      <c r="S97" s="13">
        <v>68</v>
      </c>
      <c r="T97" s="13">
        <v>24</v>
      </c>
      <c r="U97" s="13">
        <v>32</v>
      </c>
      <c r="V97" s="13">
        <v>26</v>
      </c>
      <c r="W97" s="13">
        <v>1982</v>
      </c>
      <c r="X97" s="13">
        <f t="shared" si="8"/>
        <v>906</v>
      </c>
      <c r="Y97" s="13">
        <f t="shared" si="9"/>
        <v>300</v>
      </c>
      <c r="Z97" s="13">
        <f t="shared" si="10"/>
        <v>223</v>
      </c>
      <c r="AC97" s="690" t="s">
        <v>956</v>
      </c>
      <c r="AD97" s="688">
        <v>7</v>
      </c>
      <c r="AE97" s="688">
        <v>11</v>
      </c>
      <c r="AF97" s="688">
        <v>2</v>
      </c>
      <c r="AG97" s="688">
        <v>10</v>
      </c>
      <c r="AH97" s="688">
        <v>2996</v>
      </c>
      <c r="AI97" s="688">
        <v>56</v>
      </c>
      <c r="AJ97" s="688">
        <v>46</v>
      </c>
      <c r="AK97" s="688">
        <v>23</v>
      </c>
      <c r="AL97" s="688">
        <v>5953</v>
      </c>
      <c r="AM97" s="688">
        <v>2</v>
      </c>
      <c r="AN97" s="688"/>
      <c r="AO97" s="688"/>
      <c r="AP97" s="688">
        <v>1</v>
      </c>
      <c r="AQ97" s="688"/>
      <c r="AR97" s="688">
        <v>784</v>
      </c>
      <c r="AS97" s="688">
        <v>2</v>
      </c>
      <c r="AT97" s="688"/>
      <c r="AU97" s="688"/>
      <c r="AV97" s="688"/>
      <c r="AW97" s="688"/>
      <c r="AX97" s="688"/>
      <c r="AY97" s="688">
        <v>2</v>
      </c>
      <c r="AZ97" s="688"/>
      <c r="BA97" s="688"/>
      <c r="BB97" s="688">
        <v>9895</v>
      </c>
      <c r="BC97"/>
      <c r="BD97"/>
      <c r="BE97" s="14" t="s">
        <v>959</v>
      </c>
      <c r="BF97" s="13">
        <v>542</v>
      </c>
      <c r="BG97" s="13">
        <v>490</v>
      </c>
      <c r="BH97" s="13">
        <v>1032</v>
      </c>
      <c r="BJ97" s="14" t="s">
        <v>959</v>
      </c>
      <c r="BK97" s="13">
        <v>488</v>
      </c>
      <c r="BL97" s="13">
        <v>544</v>
      </c>
      <c r="BM97" s="13"/>
      <c r="BN97" s="13">
        <v>1032</v>
      </c>
      <c r="BP97" s="13"/>
      <c r="BQ97" s="14" t="s">
        <v>959</v>
      </c>
      <c r="BR97" s="13">
        <v>10</v>
      </c>
      <c r="BS97" s="13">
        <v>46</v>
      </c>
      <c r="BT97" s="13">
        <v>187</v>
      </c>
      <c r="BU97" s="13">
        <v>75</v>
      </c>
      <c r="BV97" s="13">
        <v>433</v>
      </c>
      <c r="BW97" s="13">
        <v>59</v>
      </c>
      <c r="BX97" s="13">
        <v>74</v>
      </c>
      <c r="BY97" s="13">
        <v>43</v>
      </c>
      <c r="BZ97" s="13">
        <v>28</v>
      </c>
      <c r="CA97" s="13">
        <v>27</v>
      </c>
      <c r="CB97" s="13">
        <v>25</v>
      </c>
      <c r="CC97" s="13">
        <v>16</v>
      </c>
      <c r="CD97" s="13">
        <v>9</v>
      </c>
      <c r="CE97" s="13">
        <v>1032</v>
      </c>
      <c r="CG97" s="13">
        <f t="shared" si="11"/>
        <v>508</v>
      </c>
      <c r="CH97" s="13">
        <f t="shared" si="12"/>
        <v>176</v>
      </c>
      <c r="CI97" s="343">
        <f t="shared" si="13"/>
        <v>105</v>
      </c>
    </row>
    <row r="98" spans="1:87">
      <c r="A98" s="14" t="s">
        <v>960</v>
      </c>
      <c r="B98" s="13">
        <v>10265</v>
      </c>
      <c r="C98" s="13">
        <v>10030</v>
      </c>
      <c r="D98" s="13">
        <v>20295</v>
      </c>
      <c r="E98"/>
      <c r="I98" s="14" t="s">
        <v>960</v>
      </c>
      <c r="J98" s="13">
        <v>254</v>
      </c>
      <c r="K98" s="13">
        <v>1467</v>
      </c>
      <c r="L98" s="13">
        <v>5100</v>
      </c>
      <c r="M98" s="13">
        <v>2194</v>
      </c>
      <c r="N98" s="13">
        <v>6884</v>
      </c>
      <c r="O98" s="13">
        <v>972</v>
      </c>
      <c r="P98" s="13">
        <v>765</v>
      </c>
      <c r="Q98" s="13">
        <v>663</v>
      </c>
      <c r="R98" s="13">
        <v>581</v>
      </c>
      <c r="S98" s="13">
        <v>443</v>
      </c>
      <c r="T98" s="13">
        <v>341</v>
      </c>
      <c r="U98" s="13">
        <v>223</v>
      </c>
      <c r="V98" s="13">
        <v>408</v>
      </c>
      <c r="W98" s="13">
        <v>20295</v>
      </c>
      <c r="X98" s="13">
        <f t="shared" si="8"/>
        <v>9078</v>
      </c>
      <c r="Y98" s="13">
        <f t="shared" si="9"/>
        <v>2400</v>
      </c>
      <c r="Z98" s="13">
        <f t="shared" si="10"/>
        <v>1996</v>
      </c>
      <c r="AC98" s="690" t="s">
        <v>957</v>
      </c>
      <c r="AD98" s="688">
        <v>19</v>
      </c>
      <c r="AE98" s="688">
        <v>2</v>
      </c>
      <c r="AF98" s="688"/>
      <c r="AG98" s="688">
        <v>1</v>
      </c>
      <c r="AH98" s="688">
        <v>1554</v>
      </c>
      <c r="AI98" s="688"/>
      <c r="AJ98" s="688">
        <v>12</v>
      </c>
      <c r="AK98" s="688">
        <v>21</v>
      </c>
      <c r="AL98" s="688">
        <v>3295</v>
      </c>
      <c r="AM98" s="688"/>
      <c r="AN98" s="688"/>
      <c r="AO98" s="688"/>
      <c r="AP98" s="688"/>
      <c r="AQ98" s="688"/>
      <c r="AR98" s="688">
        <v>46</v>
      </c>
      <c r="AS98" s="688"/>
      <c r="AT98" s="688"/>
      <c r="AU98" s="688"/>
      <c r="AV98" s="688">
        <v>3</v>
      </c>
      <c r="AW98" s="688"/>
      <c r="AX98" s="688"/>
      <c r="AY98" s="688">
        <v>1</v>
      </c>
      <c r="AZ98" s="688"/>
      <c r="BA98" s="688"/>
      <c r="BB98" s="688">
        <v>4954</v>
      </c>
      <c r="BC98"/>
      <c r="BD98"/>
      <c r="BE98" s="14" t="s">
        <v>960</v>
      </c>
      <c r="BF98" s="13">
        <v>494</v>
      </c>
      <c r="BG98" s="13">
        <v>445</v>
      </c>
      <c r="BH98" s="13">
        <v>939</v>
      </c>
      <c r="BJ98" s="14" t="s">
        <v>960</v>
      </c>
      <c r="BK98" s="13">
        <v>516</v>
      </c>
      <c r="BL98" s="13">
        <v>422</v>
      </c>
      <c r="BM98" s="13">
        <v>1</v>
      </c>
      <c r="BN98" s="13">
        <v>939</v>
      </c>
      <c r="BP98" s="13"/>
      <c r="BQ98" s="14" t="s">
        <v>960</v>
      </c>
      <c r="BR98" s="13">
        <v>4</v>
      </c>
      <c r="BS98" s="13">
        <v>53</v>
      </c>
      <c r="BT98" s="13">
        <v>152</v>
      </c>
      <c r="BU98" s="13">
        <v>76</v>
      </c>
      <c r="BV98" s="13">
        <v>445</v>
      </c>
      <c r="BW98" s="13">
        <v>64</v>
      </c>
      <c r="BX98" s="13">
        <v>57</v>
      </c>
      <c r="BY98" s="13">
        <v>34</v>
      </c>
      <c r="BZ98" s="13">
        <v>21</v>
      </c>
      <c r="CA98" s="13">
        <v>20</v>
      </c>
      <c r="CB98" s="13">
        <v>4</v>
      </c>
      <c r="CC98" s="13">
        <v>4</v>
      </c>
      <c r="CD98" s="13">
        <v>5</v>
      </c>
      <c r="CE98" s="13">
        <v>939</v>
      </c>
      <c r="CG98" s="13">
        <f t="shared" si="11"/>
        <v>521</v>
      </c>
      <c r="CH98" s="13">
        <f t="shared" si="12"/>
        <v>155</v>
      </c>
      <c r="CI98" s="343">
        <f t="shared" si="13"/>
        <v>54</v>
      </c>
    </row>
    <row r="99" spans="1:87">
      <c r="A99" s="14" t="s">
        <v>961</v>
      </c>
      <c r="B99" s="13">
        <v>4862</v>
      </c>
      <c r="C99" s="13">
        <v>5244</v>
      </c>
      <c r="D99" s="13">
        <v>10106</v>
      </c>
      <c r="E99"/>
      <c r="I99" s="14" t="s">
        <v>961</v>
      </c>
      <c r="J99" s="13">
        <v>141</v>
      </c>
      <c r="K99" s="13">
        <v>650</v>
      </c>
      <c r="L99" s="13">
        <v>1904</v>
      </c>
      <c r="M99" s="13">
        <v>821</v>
      </c>
      <c r="N99" s="13">
        <v>3592</v>
      </c>
      <c r="O99" s="13">
        <v>553</v>
      </c>
      <c r="P99" s="13">
        <v>536</v>
      </c>
      <c r="Q99" s="13">
        <v>501</v>
      </c>
      <c r="R99" s="13">
        <v>413</v>
      </c>
      <c r="S99" s="13">
        <v>322</v>
      </c>
      <c r="T99" s="13">
        <v>234</v>
      </c>
      <c r="U99" s="13">
        <v>197</v>
      </c>
      <c r="V99" s="13">
        <v>242</v>
      </c>
      <c r="W99" s="13">
        <v>10106</v>
      </c>
      <c r="X99" s="13">
        <f t="shared" si="8"/>
        <v>4413</v>
      </c>
      <c r="Y99" s="13">
        <f t="shared" si="9"/>
        <v>1590</v>
      </c>
      <c r="Z99" s="13">
        <f t="shared" si="10"/>
        <v>1408</v>
      </c>
      <c r="AC99" s="690" t="s">
        <v>961</v>
      </c>
      <c r="AD99" s="688">
        <v>12</v>
      </c>
      <c r="AE99" s="688">
        <v>2</v>
      </c>
      <c r="AF99" s="688">
        <v>1</v>
      </c>
      <c r="AG99" s="688">
        <v>17</v>
      </c>
      <c r="AH99" s="688">
        <v>5634</v>
      </c>
      <c r="AI99" s="688"/>
      <c r="AJ99" s="688">
        <v>273</v>
      </c>
      <c r="AK99" s="688">
        <v>26</v>
      </c>
      <c r="AL99" s="688">
        <v>4071</v>
      </c>
      <c r="AM99" s="688"/>
      <c r="AN99" s="688"/>
      <c r="AO99" s="688"/>
      <c r="AP99" s="688"/>
      <c r="AQ99" s="688"/>
      <c r="AR99" s="688">
        <v>59</v>
      </c>
      <c r="AS99" s="688">
        <v>1</v>
      </c>
      <c r="AT99" s="688">
        <v>6</v>
      </c>
      <c r="AU99" s="688">
        <v>1</v>
      </c>
      <c r="AV99" s="688">
        <v>3</v>
      </c>
      <c r="AW99" s="688"/>
      <c r="AX99" s="688"/>
      <c r="AY99" s="688"/>
      <c r="AZ99" s="688"/>
      <c r="BA99" s="688"/>
      <c r="BB99" s="688">
        <v>10106</v>
      </c>
      <c r="BC99"/>
      <c r="BD99"/>
      <c r="BE99" s="14" t="s">
        <v>961</v>
      </c>
      <c r="BF99" s="13">
        <v>1838</v>
      </c>
      <c r="BG99" s="13">
        <v>1449</v>
      </c>
      <c r="BH99" s="13">
        <v>3287</v>
      </c>
      <c r="BJ99" s="14" t="s">
        <v>961</v>
      </c>
      <c r="BK99" s="13">
        <v>1622</v>
      </c>
      <c r="BL99" s="13">
        <v>1664</v>
      </c>
      <c r="BM99" s="13">
        <v>1</v>
      </c>
      <c r="BN99" s="13">
        <v>3287</v>
      </c>
      <c r="BP99" s="13"/>
      <c r="BQ99" s="14" t="s">
        <v>961</v>
      </c>
      <c r="BR99" s="13">
        <v>42</v>
      </c>
      <c r="BS99" s="13">
        <v>233</v>
      </c>
      <c r="BT99" s="13">
        <v>622</v>
      </c>
      <c r="BU99" s="13">
        <v>234</v>
      </c>
      <c r="BV99" s="13">
        <v>1562</v>
      </c>
      <c r="BW99" s="13">
        <v>196</v>
      </c>
      <c r="BX99" s="13">
        <v>136</v>
      </c>
      <c r="BY99" s="13">
        <v>89</v>
      </c>
      <c r="BZ99" s="13">
        <v>58</v>
      </c>
      <c r="CA99" s="13">
        <v>50</v>
      </c>
      <c r="CB99" s="13">
        <v>25</v>
      </c>
      <c r="CC99" s="13">
        <v>16</v>
      </c>
      <c r="CD99" s="13">
        <v>24</v>
      </c>
      <c r="CE99" s="13">
        <v>3287</v>
      </c>
      <c r="CG99" s="13">
        <f t="shared" si="11"/>
        <v>1796</v>
      </c>
      <c r="CH99" s="13">
        <f t="shared" si="12"/>
        <v>421</v>
      </c>
      <c r="CI99" s="343">
        <f t="shared" si="13"/>
        <v>173</v>
      </c>
    </row>
    <row r="100" spans="1:87">
      <c r="A100" s="14" t="s">
        <v>962</v>
      </c>
      <c r="B100" s="13">
        <v>3919</v>
      </c>
      <c r="C100" s="13">
        <v>5392</v>
      </c>
      <c r="D100" s="13">
        <v>9311</v>
      </c>
      <c r="E100"/>
      <c r="I100" s="14" t="s">
        <v>962</v>
      </c>
      <c r="J100" s="13">
        <v>104</v>
      </c>
      <c r="K100" s="13">
        <v>498</v>
      </c>
      <c r="L100" s="13">
        <v>1615</v>
      </c>
      <c r="M100" s="13">
        <v>836</v>
      </c>
      <c r="N100" s="13">
        <v>3351</v>
      </c>
      <c r="O100" s="13">
        <v>593</v>
      </c>
      <c r="P100" s="13">
        <v>563</v>
      </c>
      <c r="Q100" s="13">
        <v>477</v>
      </c>
      <c r="R100" s="13">
        <v>373</v>
      </c>
      <c r="S100" s="13">
        <v>305</v>
      </c>
      <c r="T100" s="13">
        <v>239</v>
      </c>
      <c r="U100" s="13">
        <v>170</v>
      </c>
      <c r="V100" s="13">
        <v>187</v>
      </c>
      <c r="W100" s="13">
        <v>9311</v>
      </c>
      <c r="X100" s="13">
        <f t="shared" si="8"/>
        <v>4187</v>
      </c>
      <c r="Y100" s="13">
        <f t="shared" si="9"/>
        <v>1633</v>
      </c>
      <c r="Z100" s="13">
        <f t="shared" si="10"/>
        <v>1274</v>
      </c>
      <c r="AC100" s="690" t="s">
        <v>964</v>
      </c>
      <c r="AD100" s="688">
        <v>8</v>
      </c>
      <c r="AE100" s="688">
        <v>5</v>
      </c>
      <c r="AF100" s="688"/>
      <c r="AG100" s="688">
        <v>4</v>
      </c>
      <c r="AH100" s="688">
        <v>2610</v>
      </c>
      <c r="AI100" s="688">
        <v>8</v>
      </c>
      <c r="AJ100" s="688">
        <v>5</v>
      </c>
      <c r="AK100" s="688">
        <v>7</v>
      </c>
      <c r="AL100" s="688">
        <v>6351</v>
      </c>
      <c r="AM100" s="688">
        <v>1</v>
      </c>
      <c r="AN100" s="688"/>
      <c r="AO100" s="688"/>
      <c r="AP100" s="688"/>
      <c r="AQ100" s="688"/>
      <c r="AR100" s="688">
        <v>105</v>
      </c>
      <c r="AS100" s="688">
        <v>5</v>
      </c>
      <c r="AT100" s="688">
        <v>2</v>
      </c>
      <c r="AU100" s="688"/>
      <c r="AV100" s="688">
        <v>1</v>
      </c>
      <c r="AW100" s="688"/>
      <c r="AX100" s="688"/>
      <c r="AY100" s="688">
        <v>3</v>
      </c>
      <c r="AZ100" s="688"/>
      <c r="BA100" s="688"/>
      <c r="BB100" s="688">
        <v>9115</v>
      </c>
      <c r="BC100"/>
      <c r="BD100"/>
      <c r="BE100" s="14" t="s">
        <v>962</v>
      </c>
      <c r="BF100" s="13">
        <v>7290</v>
      </c>
      <c r="BG100" s="13">
        <v>6720</v>
      </c>
      <c r="BH100" s="13">
        <v>14010</v>
      </c>
      <c r="BJ100" s="14" t="s">
        <v>962</v>
      </c>
      <c r="BK100" s="13">
        <v>6511</v>
      </c>
      <c r="BL100" s="13">
        <v>7494</v>
      </c>
      <c r="BM100" s="13">
        <v>5</v>
      </c>
      <c r="BN100" s="13">
        <v>14010</v>
      </c>
      <c r="BP100" s="13"/>
      <c r="BQ100" s="14" t="s">
        <v>962</v>
      </c>
      <c r="BR100" s="13">
        <v>155</v>
      </c>
      <c r="BS100" s="13">
        <v>745</v>
      </c>
      <c r="BT100" s="13">
        <v>2292</v>
      </c>
      <c r="BU100" s="13">
        <v>992</v>
      </c>
      <c r="BV100" s="13">
        <v>6248</v>
      </c>
      <c r="BW100" s="13">
        <v>930</v>
      </c>
      <c r="BX100" s="13">
        <v>844</v>
      </c>
      <c r="BY100" s="13">
        <v>635</v>
      </c>
      <c r="BZ100" s="13">
        <v>423</v>
      </c>
      <c r="CA100" s="13">
        <v>272</v>
      </c>
      <c r="CB100" s="13">
        <v>187</v>
      </c>
      <c r="CC100" s="13">
        <v>139</v>
      </c>
      <c r="CD100" s="13">
        <v>148</v>
      </c>
      <c r="CE100" s="13">
        <v>14010</v>
      </c>
      <c r="CG100" s="13">
        <f t="shared" si="11"/>
        <v>7240</v>
      </c>
      <c r="CH100" s="13">
        <f t="shared" si="12"/>
        <v>2409</v>
      </c>
      <c r="CI100" s="343">
        <f t="shared" si="13"/>
        <v>1169</v>
      </c>
    </row>
    <row r="101" spans="1:87">
      <c r="A101" s="14" t="s">
        <v>963</v>
      </c>
      <c r="B101" s="13">
        <v>12222</v>
      </c>
      <c r="C101" s="13">
        <v>18126</v>
      </c>
      <c r="D101" s="13">
        <v>30348</v>
      </c>
      <c r="E101"/>
      <c r="I101" s="14" t="s">
        <v>963</v>
      </c>
      <c r="J101" s="13">
        <v>367</v>
      </c>
      <c r="K101" s="13">
        <v>1797</v>
      </c>
      <c r="L101" s="13">
        <v>7524</v>
      </c>
      <c r="M101" s="13">
        <v>2930</v>
      </c>
      <c r="N101" s="13">
        <v>10453</v>
      </c>
      <c r="O101" s="13">
        <v>1500</v>
      </c>
      <c r="P101" s="13">
        <v>1379</v>
      </c>
      <c r="Q101" s="13">
        <v>1138</v>
      </c>
      <c r="R101" s="13">
        <v>874</v>
      </c>
      <c r="S101" s="13">
        <v>807</v>
      </c>
      <c r="T101" s="13">
        <v>538</v>
      </c>
      <c r="U101" s="13">
        <v>436</v>
      </c>
      <c r="V101" s="13">
        <v>605</v>
      </c>
      <c r="W101" s="13">
        <v>30348</v>
      </c>
      <c r="X101" s="13">
        <f t="shared" ref="X101:X130" si="14">M101+N101</f>
        <v>13383</v>
      </c>
      <c r="Y101" s="13">
        <f t="shared" ref="Y101:Y130" si="15">O101+P101+Q101</f>
        <v>4017</v>
      </c>
      <c r="Z101" s="13">
        <f t="shared" si="10"/>
        <v>3260</v>
      </c>
      <c r="AC101" s="690" t="s">
        <v>966</v>
      </c>
      <c r="AD101" s="688">
        <v>3</v>
      </c>
      <c r="AE101" s="688">
        <v>3</v>
      </c>
      <c r="AF101" s="688">
        <v>2</v>
      </c>
      <c r="AG101" s="688">
        <v>32</v>
      </c>
      <c r="AH101" s="688">
        <v>8679</v>
      </c>
      <c r="AI101" s="688">
        <v>1</v>
      </c>
      <c r="AJ101" s="688">
        <v>109</v>
      </c>
      <c r="AK101" s="688">
        <v>5</v>
      </c>
      <c r="AL101" s="688">
        <v>3102</v>
      </c>
      <c r="AM101" s="688"/>
      <c r="AN101" s="688"/>
      <c r="AO101" s="688"/>
      <c r="AP101" s="688"/>
      <c r="AQ101" s="688">
        <v>1</v>
      </c>
      <c r="AR101" s="688">
        <v>237</v>
      </c>
      <c r="AS101" s="688">
        <v>4</v>
      </c>
      <c r="AT101" s="688"/>
      <c r="AU101" s="688"/>
      <c r="AV101" s="688">
        <v>1</v>
      </c>
      <c r="AW101" s="688"/>
      <c r="AX101" s="688"/>
      <c r="AY101" s="688"/>
      <c r="AZ101" s="688"/>
      <c r="BA101" s="688"/>
      <c r="BB101" s="688">
        <v>12179</v>
      </c>
      <c r="BC101"/>
      <c r="BD101"/>
      <c r="BE101" s="14" t="s">
        <v>963</v>
      </c>
      <c r="BF101" s="13">
        <v>1291</v>
      </c>
      <c r="BG101" s="13">
        <v>1175</v>
      </c>
      <c r="BH101" s="13">
        <v>2466</v>
      </c>
      <c r="BJ101" s="14" t="s">
        <v>963</v>
      </c>
      <c r="BK101" s="13">
        <v>1356</v>
      </c>
      <c r="BL101" s="13">
        <v>1109</v>
      </c>
      <c r="BM101" s="13">
        <v>1</v>
      </c>
      <c r="BN101" s="13">
        <v>2466</v>
      </c>
      <c r="BP101" s="13"/>
      <c r="BQ101" s="14" t="s">
        <v>963</v>
      </c>
      <c r="BR101" s="13">
        <v>21</v>
      </c>
      <c r="BS101" s="13">
        <v>109</v>
      </c>
      <c r="BT101" s="13">
        <v>416</v>
      </c>
      <c r="BU101" s="13">
        <v>159</v>
      </c>
      <c r="BV101" s="13">
        <v>1222</v>
      </c>
      <c r="BW101" s="13">
        <v>153</v>
      </c>
      <c r="BX101" s="13">
        <v>133</v>
      </c>
      <c r="BY101" s="13">
        <v>94</v>
      </c>
      <c r="BZ101" s="13">
        <v>67</v>
      </c>
      <c r="CA101" s="13">
        <v>29</v>
      </c>
      <c r="CB101" s="13">
        <v>26</v>
      </c>
      <c r="CC101" s="13">
        <v>16</v>
      </c>
      <c r="CD101" s="13">
        <v>21</v>
      </c>
      <c r="CE101" s="13">
        <v>2466</v>
      </c>
      <c r="CG101" s="13">
        <f t="shared" si="11"/>
        <v>1381</v>
      </c>
      <c r="CH101" s="13">
        <f t="shared" si="12"/>
        <v>380</v>
      </c>
      <c r="CI101" s="343">
        <f t="shared" si="13"/>
        <v>159</v>
      </c>
    </row>
    <row r="102" spans="1:87">
      <c r="A102" s="14" t="s">
        <v>964</v>
      </c>
      <c r="B102" s="13">
        <v>4096</v>
      </c>
      <c r="C102" s="13">
        <v>5019</v>
      </c>
      <c r="D102" s="13">
        <v>9115</v>
      </c>
      <c r="E102"/>
      <c r="I102" s="14" t="s">
        <v>964</v>
      </c>
      <c r="J102" s="13">
        <v>110</v>
      </c>
      <c r="K102" s="13">
        <v>477</v>
      </c>
      <c r="L102" s="13">
        <v>1368</v>
      </c>
      <c r="M102" s="13">
        <v>770</v>
      </c>
      <c r="N102" s="13">
        <v>3093</v>
      </c>
      <c r="O102" s="13">
        <v>513</v>
      </c>
      <c r="P102" s="13">
        <v>549</v>
      </c>
      <c r="Q102" s="13">
        <v>548</v>
      </c>
      <c r="R102" s="13">
        <v>457</v>
      </c>
      <c r="S102" s="13">
        <v>360</v>
      </c>
      <c r="T102" s="13">
        <v>269</v>
      </c>
      <c r="U102" s="13">
        <v>248</v>
      </c>
      <c r="V102" s="13">
        <v>353</v>
      </c>
      <c r="W102" s="13">
        <v>9115</v>
      </c>
      <c r="X102" s="13">
        <f t="shared" si="14"/>
        <v>3863</v>
      </c>
      <c r="Y102" s="13">
        <f t="shared" si="15"/>
        <v>1610</v>
      </c>
      <c r="Z102" s="13">
        <f t="shared" si="10"/>
        <v>1687</v>
      </c>
      <c r="AC102" s="690" t="s">
        <v>970</v>
      </c>
      <c r="AD102" s="688">
        <v>15</v>
      </c>
      <c r="AE102" s="688">
        <v>40</v>
      </c>
      <c r="AF102" s="688">
        <v>1</v>
      </c>
      <c r="AG102" s="688">
        <v>53</v>
      </c>
      <c r="AH102" s="688">
        <v>11229</v>
      </c>
      <c r="AI102" s="688">
        <v>1</v>
      </c>
      <c r="AJ102" s="688">
        <v>172</v>
      </c>
      <c r="AK102" s="688">
        <v>12</v>
      </c>
      <c r="AL102" s="688">
        <v>2682</v>
      </c>
      <c r="AM102" s="688">
        <v>7</v>
      </c>
      <c r="AN102" s="688"/>
      <c r="AO102" s="688"/>
      <c r="AP102" s="688">
        <v>2</v>
      </c>
      <c r="AQ102" s="688"/>
      <c r="AR102" s="688">
        <v>494</v>
      </c>
      <c r="AS102" s="688">
        <v>6</v>
      </c>
      <c r="AT102" s="688">
        <v>2</v>
      </c>
      <c r="AU102" s="688">
        <v>1</v>
      </c>
      <c r="AV102" s="688">
        <v>14</v>
      </c>
      <c r="AW102" s="688"/>
      <c r="AX102" s="688">
        <v>4</v>
      </c>
      <c r="AY102" s="688">
        <v>3</v>
      </c>
      <c r="AZ102" s="688"/>
      <c r="BA102" s="688"/>
      <c r="BB102" s="688">
        <v>14738</v>
      </c>
      <c r="BC102"/>
      <c r="BD102"/>
      <c r="BE102" s="14" t="s">
        <v>964</v>
      </c>
      <c r="BF102" s="13">
        <v>1663</v>
      </c>
      <c r="BG102" s="13">
        <v>1525</v>
      </c>
      <c r="BH102" s="13">
        <v>3188</v>
      </c>
      <c r="BJ102" s="14" t="s">
        <v>964</v>
      </c>
      <c r="BK102" s="13">
        <v>1589</v>
      </c>
      <c r="BL102" s="13">
        <v>1599</v>
      </c>
      <c r="BM102" s="13"/>
      <c r="BN102" s="13">
        <v>3188</v>
      </c>
      <c r="BP102" s="13"/>
      <c r="BQ102" s="14" t="s">
        <v>964</v>
      </c>
      <c r="BR102" s="13">
        <v>38</v>
      </c>
      <c r="BS102" s="13">
        <v>163</v>
      </c>
      <c r="BT102" s="13">
        <v>485</v>
      </c>
      <c r="BU102" s="13">
        <v>218</v>
      </c>
      <c r="BV102" s="13">
        <v>1363</v>
      </c>
      <c r="BW102" s="13">
        <v>222</v>
      </c>
      <c r="BX102" s="13">
        <v>180</v>
      </c>
      <c r="BY102" s="13">
        <v>175</v>
      </c>
      <c r="BZ102" s="13">
        <v>128</v>
      </c>
      <c r="CA102" s="13">
        <v>83</v>
      </c>
      <c r="CB102" s="13">
        <v>51</v>
      </c>
      <c r="CC102" s="13">
        <v>42</v>
      </c>
      <c r="CD102" s="13">
        <v>40</v>
      </c>
      <c r="CE102" s="13">
        <v>3188</v>
      </c>
      <c r="CG102" s="13">
        <f t="shared" si="11"/>
        <v>1581</v>
      </c>
      <c r="CH102" s="13">
        <f t="shared" si="12"/>
        <v>577</v>
      </c>
      <c r="CI102" s="343">
        <f t="shared" si="13"/>
        <v>344</v>
      </c>
    </row>
    <row r="103" spans="1:87">
      <c r="A103" s="14" t="s">
        <v>965</v>
      </c>
      <c r="B103" s="13">
        <v>5209</v>
      </c>
      <c r="C103" s="13">
        <v>8189</v>
      </c>
      <c r="D103" s="13">
        <v>13398</v>
      </c>
      <c r="E103"/>
      <c r="I103" s="14" t="s">
        <v>965</v>
      </c>
      <c r="J103" s="13">
        <v>153</v>
      </c>
      <c r="K103" s="13">
        <v>650</v>
      </c>
      <c r="L103" s="13">
        <v>2371</v>
      </c>
      <c r="M103" s="13">
        <v>1153</v>
      </c>
      <c r="N103" s="13">
        <v>4544</v>
      </c>
      <c r="O103" s="13">
        <v>799</v>
      </c>
      <c r="P103" s="13">
        <v>785</v>
      </c>
      <c r="Q103" s="13">
        <v>717</v>
      </c>
      <c r="R103" s="13">
        <v>640</v>
      </c>
      <c r="S103" s="13">
        <v>539</v>
      </c>
      <c r="T103" s="13">
        <v>425</v>
      </c>
      <c r="U103" s="13">
        <v>280</v>
      </c>
      <c r="V103" s="13">
        <v>342</v>
      </c>
      <c r="W103" s="13">
        <v>13398</v>
      </c>
      <c r="X103" s="13">
        <f t="shared" si="14"/>
        <v>5697</v>
      </c>
      <c r="Y103" s="13">
        <f t="shared" si="15"/>
        <v>2301</v>
      </c>
      <c r="Z103" s="13">
        <f t="shared" si="10"/>
        <v>2226</v>
      </c>
      <c r="AC103" s="690" t="s">
        <v>972</v>
      </c>
      <c r="AD103" s="688">
        <v>12</v>
      </c>
      <c r="AE103" s="688">
        <v>9</v>
      </c>
      <c r="AF103" s="688"/>
      <c r="AG103" s="688">
        <v>12</v>
      </c>
      <c r="AH103" s="688">
        <v>16341</v>
      </c>
      <c r="AI103" s="688">
        <v>1</v>
      </c>
      <c r="AJ103" s="688">
        <v>160</v>
      </c>
      <c r="AK103" s="688">
        <v>33</v>
      </c>
      <c r="AL103" s="688">
        <v>6445</v>
      </c>
      <c r="AM103" s="688">
        <v>3</v>
      </c>
      <c r="AN103" s="688">
        <v>1</v>
      </c>
      <c r="AO103" s="688"/>
      <c r="AP103" s="688">
        <v>1</v>
      </c>
      <c r="AQ103" s="688">
        <v>9</v>
      </c>
      <c r="AR103" s="688">
        <v>413</v>
      </c>
      <c r="AS103" s="688">
        <v>22</v>
      </c>
      <c r="AT103" s="688">
        <v>5</v>
      </c>
      <c r="AU103" s="688">
        <v>2</v>
      </c>
      <c r="AV103" s="688"/>
      <c r="AW103" s="688"/>
      <c r="AX103" s="688"/>
      <c r="AY103" s="688">
        <v>7</v>
      </c>
      <c r="AZ103" s="688"/>
      <c r="BA103" s="688"/>
      <c r="BB103" s="688">
        <v>23476</v>
      </c>
      <c r="BC103"/>
      <c r="BD103"/>
      <c r="BE103" s="14" t="s">
        <v>965</v>
      </c>
      <c r="BF103" s="13">
        <v>1793</v>
      </c>
      <c r="BG103" s="13">
        <v>1448</v>
      </c>
      <c r="BH103" s="13">
        <v>3241</v>
      </c>
      <c r="BJ103" s="14" t="s">
        <v>965</v>
      </c>
      <c r="BK103" s="13">
        <v>1707</v>
      </c>
      <c r="BL103" s="13">
        <v>1531</v>
      </c>
      <c r="BM103" s="13">
        <v>3</v>
      </c>
      <c r="BN103" s="13">
        <v>3241</v>
      </c>
      <c r="BP103" s="13"/>
      <c r="BQ103" s="14" t="s">
        <v>965</v>
      </c>
      <c r="BR103" s="13">
        <v>19</v>
      </c>
      <c r="BS103" s="13">
        <v>158</v>
      </c>
      <c r="BT103" s="13">
        <v>537</v>
      </c>
      <c r="BU103" s="13">
        <v>208</v>
      </c>
      <c r="BV103" s="13">
        <v>1398</v>
      </c>
      <c r="BW103" s="13">
        <v>225</v>
      </c>
      <c r="BX103" s="13">
        <v>169</v>
      </c>
      <c r="BY103" s="13">
        <v>172</v>
      </c>
      <c r="BZ103" s="13">
        <v>99</v>
      </c>
      <c r="CA103" s="13">
        <v>109</v>
      </c>
      <c r="CB103" s="13">
        <v>58</v>
      </c>
      <c r="CC103" s="13">
        <v>40</v>
      </c>
      <c r="CD103" s="13">
        <v>49</v>
      </c>
      <c r="CE103" s="13">
        <v>3241</v>
      </c>
      <c r="CG103" s="13">
        <f t="shared" si="11"/>
        <v>1606</v>
      </c>
      <c r="CH103" s="13">
        <f t="shared" si="12"/>
        <v>566</v>
      </c>
      <c r="CI103" s="343">
        <f t="shared" si="13"/>
        <v>355</v>
      </c>
    </row>
    <row r="104" spans="1:87">
      <c r="A104" s="14" t="s">
        <v>966</v>
      </c>
      <c r="B104" s="13">
        <v>2406</v>
      </c>
      <c r="C104" s="13">
        <v>9773</v>
      </c>
      <c r="D104" s="13">
        <v>12179</v>
      </c>
      <c r="E104"/>
      <c r="I104" s="14" t="s">
        <v>966</v>
      </c>
      <c r="J104" s="13">
        <v>125</v>
      </c>
      <c r="K104" s="13">
        <v>564</v>
      </c>
      <c r="L104" s="13">
        <v>1816</v>
      </c>
      <c r="M104" s="13">
        <v>958</v>
      </c>
      <c r="N104" s="13">
        <v>4426</v>
      </c>
      <c r="O104" s="13">
        <v>866</v>
      </c>
      <c r="P104" s="13">
        <v>749</v>
      </c>
      <c r="Q104" s="13">
        <v>638</v>
      </c>
      <c r="R104" s="13">
        <v>576</v>
      </c>
      <c r="S104" s="13">
        <v>458</v>
      </c>
      <c r="T104" s="13">
        <v>370</v>
      </c>
      <c r="U104" s="13">
        <v>316</v>
      </c>
      <c r="V104" s="13">
        <v>317</v>
      </c>
      <c r="W104" s="13">
        <v>12179</v>
      </c>
      <c r="X104" s="13">
        <f t="shared" si="14"/>
        <v>5384</v>
      </c>
      <c r="Y104" s="13">
        <f t="shared" si="15"/>
        <v>2253</v>
      </c>
      <c r="Z104" s="13">
        <f t="shared" si="10"/>
        <v>2037</v>
      </c>
      <c r="AC104" s="21" t="s">
        <v>267</v>
      </c>
      <c r="AD104" s="588">
        <v>1055</v>
      </c>
      <c r="AE104" s="588">
        <v>221</v>
      </c>
      <c r="AF104" s="588">
        <v>33</v>
      </c>
      <c r="AG104" s="588">
        <v>312</v>
      </c>
      <c r="AH104" s="588">
        <v>166898</v>
      </c>
      <c r="AI104" s="588">
        <v>18</v>
      </c>
      <c r="AJ104" s="588">
        <v>1923</v>
      </c>
      <c r="AK104" s="588">
        <v>118</v>
      </c>
      <c r="AL104" s="588">
        <v>32680</v>
      </c>
      <c r="AM104" s="588">
        <v>41</v>
      </c>
      <c r="AN104" s="588">
        <v>3</v>
      </c>
      <c r="AO104" s="588">
        <v>2</v>
      </c>
      <c r="AP104" s="588">
        <v>376</v>
      </c>
      <c r="AQ104" s="588">
        <v>82</v>
      </c>
      <c r="AR104" s="588">
        <v>6467</v>
      </c>
      <c r="AS104" s="588">
        <v>178</v>
      </c>
      <c r="AT104" s="588">
        <v>4314</v>
      </c>
      <c r="AU104" s="588">
        <v>136</v>
      </c>
      <c r="AV104" s="588">
        <v>130</v>
      </c>
      <c r="AW104" s="588">
        <v>1</v>
      </c>
      <c r="AX104" s="588">
        <v>5</v>
      </c>
      <c r="AY104" s="588">
        <v>93</v>
      </c>
      <c r="AZ104" s="588">
        <v>6</v>
      </c>
      <c r="BA104" s="588"/>
      <c r="BB104" s="688">
        <v>215092</v>
      </c>
      <c r="BC104"/>
      <c r="BD104"/>
      <c r="BE104" s="14" t="s">
        <v>966</v>
      </c>
      <c r="BF104" s="13">
        <v>1175</v>
      </c>
      <c r="BG104" s="13">
        <v>1004</v>
      </c>
      <c r="BH104" s="13">
        <v>2179</v>
      </c>
      <c r="BJ104" s="14" t="s">
        <v>966</v>
      </c>
      <c r="BK104" s="13">
        <v>1191</v>
      </c>
      <c r="BL104" s="13">
        <v>984</v>
      </c>
      <c r="BM104" s="13">
        <v>4</v>
      </c>
      <c r="BN104" s="13">
        <v>2179</v>
      </c>
      <c r="BP104" s="13"/>
      <c r="BQ104" s="14" t="s">
        <v>966</v>
      </c>
      <c r="BR104" s="13">
        <v>20</v>
      </c>
      <c r="BS104" s="13">
        <v>98</v>
      </c>
      <c r="BT104" s="13">
        <v>277</v>
      </c>
      <c r="BU104" s="13">
        <v>167</v>
      </c>
      <c r="BV104" s="13">
        <v>968</v>
      </c>
      <c r="BW104" s="13">
        <v>161</v>
      </c>
      <c r="BX104" s="13">
        <v>139</v>
      </c>
      <c r="BY104" s="13">
        <v>97</v>
      </c>
      <c r="BZ104" s="13">
        <v>92</v>
      </c>
      <c r="CA104" s="13">
        <v>55</v>
      </c>
      <c r="CB104" s="13">
        <v>35</v>
      </c>
      <c r="CC104" s="13">
        <v>19</v>
      </c>
      <c r="CD104" s="13">
        <v>51</v>
      </c>
      <c r="CE104" s="13">
        <v>2179</v>
      </c>
      <c r="CG104" s="13">
        <f t="shared" si="11"/>
        <v>1135</v>
      </c>
      <c r="CH104" s="13">
        <f t="shared" si="12"/>
        <v>397</v>
      </c>
      <c r="CI104" s="343">
        <f t="shared" si="13"/>
        <v>252</v>
      </c>
    </row>
    <row r="105" spans="1:87">
      <c r="A105" s="14" t="s">
        <v>967</v>
      </c>
      <c r="B105" s="13">
        <v>5642</v>
      </c>
      <c r="C105" s="13">
        <v>7700</v>
      </c>
      <c r="D105" s="13">
        <v>13342</v>
      </c>
      <c r="E105"/>
      <c r="I105" s="14" t="s">
        <v>967</v>
      </c>
      <c r="J105" s="13">
        <v>112</v>
      </c>
      <c r="K105" s="13">
        <v>482</v>
      </c>
      <c r="L105" s="13">
        <v>1917</v>
      </c>
      <c r="M105" s="13">
        <v>1041</v>
      </c>
      <c r="N105" s="13">
        <v>3996</v>
      </c>
      <c r="O105" s="13">
        <v>812</v>
      </c>
      <c r="P105" s="13">
        <v>906</v>
      </c>
      <c r="Q105" s="13">
        <v>974</v>
      </c>
      <c r="R105" s="13">
        <v>939</v>
      </c>
      <c r="S105" s="13">
        <v>725</v>
      </c>
      <c r="T105" s="13">
        <v>556</v>
      </c>
      <c r="U105" s="13">
        <v>377</v>
      </c>
      <c r="V105" s="13">
        <v>505</v>
      </c>
      <c r="W105" s="13">
        <v>13342</v>
      </c>
      <c r="X105" s="13">
        <f t="shared" si="14"/>
        <v>5037</v>
      </c>
      <c r="Y105" s="13">
        <f t="shared" si="15"/>
        <v>2692</v>
      </c>
      <c r="Z105" s="13">
        <f t="shared" si="10"/>
        <v>3102</v>
      </c>
      <c r="AC105" s="690" t="s">
        <v>871</v>
      </c>
      <c r="AD105" s="688">
        <v>5</v>
      </c>
      <c r="AE105" s="688">
        <v>26</v>
      </c>
      <c r="AF105" s="688"/>
      <c r="AG105" s="688">
        <v>12</v>
      </c>
      <c r="AH105" s="688">
        <v>8846</v>
      </c>
      <c r="AI105" s="688"/>
      <c r="AJ105" s="688">
        <v>82</v>
      </c>
      <c r="AK105" s="688">
        <v>2</v>
      </c>
      <c r="AL105" s="688">
        <v>728</v>
      </c>
      <c r="AM105" s="688">
        <v>1</v>
      </c>
      <c r="AN105" s="688"/>
      <c r="AO105" s="688"/>
      <c r="AP105" s="688">
        <v>1</v>
      </c>
      <c r="AQ105" s="688">
        <v>7</v>
      </c>
      <c r="AR105" s="688">
        <v>268</v>
      </c>
      <c r="AS105" s="688">
        <v>7</v>
      </c>
      <c r="AT105" s="688"/>
      <c r="AU105" s="688">
        <v>4</v>
      </c>
      <c r="AV105" s="688">
        <v>17</v>
      </c>
      <c r="AW105" s="688"/>
      <c r="AX105" s="688"/>
      <c r="AY105" s="688">
        <v>2</v>
      </c>
      <c r="AZ105" s="688"/>
      <c r="BA105" s="688"/>
      <c r="BB105" s="688">
        <v>10008</v>
      </c>
      <c r="BC105"/>
      <c r="BD105"/>
      <c r="BE105" s="14" t="s">
        <v>967</v>
      </c>
      <c r="BF105" s="13">
        <v>3165</v>
      </c>
      <c r="BG105" s="13">
        <v>2996</v>
      </c>
      <c r="BH105" s="13">
        <v>6161</v>
      </c>
      <c r="BJ105" s="14" t="s">
        <v>967</v>
      </c>
      <c r="BK105" s="13">
        <v>3089</v>
      </c>
      <c r="BL105" s="13">
        <v>3071</v>
      </c>
      <c r="BM105" s="13">
        <v>1</v>
      </c>
      <c r="BN105" s="13">
        <v>6161</v>
      </c>
      <c r="BP105" s="13"/>
      <c r="BQ105" s="14" t="s">
        <v>967</v>
      </c>
      <c r="BR105" s="13">
        <v>35</v>
      </c>
      <c r="BS105" s="13">
        <v>247</v>
      </c>
      <c r="BT105" s="13">
        <v>875</v>
      </c>
      <c r="BU105" s="13">
        <v>456</v>
      </c>
      <c r="BV105" s="13">
        <v>2356</v>
      </c>
      <c r="BW105" s="13">
        <v>444</v>
      </c>
      <c r="BX105" s="13">
        <v>415</v>
      </c>
      <c r="BY105" s="13">
        <v>357</v>
      </c>
      <c r="BZ105" s="13">
        <v>326</v>
      </c>
      <c r="CA105" s="13">
        <v>230</v>
      </c>
      <c r="CB105" s="13">
        <v>172</v>
      </c>
      <c r="CC105" s="13">
        <v>97</v>
      </c>
      <c r="CD105" s="13">
        <v>151</v>
      </c>
      <c r="CE105" s="13">
        <v>6161</v>
      </c>
      <c r="CG105" s="13">
        <f t="shared" si="11"/>
        <v>2812</v>
      </c>
      <c r="CH105" s="13">
        <f t="shared" si="12"/>
        <v>1216</v>
      </c>
      <c r="CI105" s="343">
        <f t="shared" si="13"/>
        <v>976</v>
      </c>
    </row>
    <row r="106" spans="1:87">
      <c r="A106" s="14" t="s">
        <v>968</v>
      </c>
      <c r="B106" s="13">
        <v>7046</v>
      </c>
      <c r="C106" s="13">
        <v>8868</v>
      </c>
      <c r="D106" s="13">
        <v>15914</v>
      </c>
      <c r="E106"/>
      <c r="I106" s="14" t="s">
        <v>968</v>
      </c>
      <c r="J106" s="13">
        <v>204</v>
      </c>
      <c r="K106" s="13">
        <v>924</v>
      </c>
      <c r="L106" s="13">
        <v>2686</v>
      </c>
      <c r="M106" s="13">
        <v>1419</v>
      </c>
      <c r="N106" s="13">
        <v>5653</v>
      </c>
      <c r="O106" s="13">
        <v>921</v>
      </c>
      <c r="P106" s="13">
        <v>974</v>
      </c>
      <c r="Q106" s="13">
        <v>854</v>
      </c>
      <c r="R106" s="13">
        <v>653</v>
      </c>
      <c r="S106" s="13">
        <v>556</v>
      </c>
      <c r="T106" s="13">
        <v>397</v>
      </c>
      <c r="U106" s="13">
        <v>340</v>
      </c>
      <c r="V106" s="13">
        <v>333</v>
      </c>
      <c r="W106" s="13">
        <v>15914</v>
      </c>
      <c r="X106" s="13">
        <f t="shared" si="14"/>
        <v>7072</v>
      </c>
      <c r="Y106" s="13">
        <f t="shared" si="15"/>
        <v>2749</v>
      </c>
      <c r="Z106" s="13">
        <f t="shared" si="10"/>
        <v>2279</v>
      </c>
      <c r="AC106" s="690" t="s">
        <v>873</v>
      </c>
      <c r="AD106" s="688">
        <v>117</v>
      </c>
      <c r="AE106" s="688">
        <v>37</v>
      </c>
      <c r="AF106" s="688">
        <v>7</v>
      </c>
      <c r="AG106" s="688">
        <v>31</v>
      </c>
      <c r="AH106" s="688">
        <v>25475</v>
      </c>
      <c r="AI106" s="688"/>
      <c r="AJ106" s="688">
        <v>153</v>
      </c>
      <c r="AK106" s="688">
        <v>15</v>
      </c>
      <c r="AL106" s="688">
        <v>2093</v>
      </c>
      <c r="AM106" s="688">
        <v>6</v>
      </c>
      <c r="AN106" s="688"/>
      <c r="AO106" s="688">
        <v>2</v>
      </c>
      <c r="AP106" s="688">
        <v>16</v>
      </c>
      <c r="AQ106" s="688">
        <v>19</v>
      </c>
      <c r="AR106" s="688">
        <v>556</v>
      </c>
      <c r="AS106" s="688">
        <v>14</v>
      </c>
      <c r="AT106" s="688">
        <v>235</v>
      </c>
      <c r="AU106" s="688">
        <v>3</v>
      </c>
      <c r="AV106" s="688">
        <v>10</v>
      </c>
      <c r="AW106" s="688"/>
      <c r="AX106" s="688"/>
      <c r="AY106" s="688">
        <v>5</v>
      </c>
      <c r="AZ106" s="688"/>
      <c r="BA106" s="688"/>
      <c r="BB106" s="688">
        <v>28794</v>
      </c>
      <c r="BC106"/>
      <c r="BD106"/>
      <c r="BE106" s="14" t="s">
        <v>968</v>
      </c>
      <c r="BF106" s="13">
        <v>9606</v>
      </c>
      <c r="BG106" s="13">
        <v>8785</v>
      </c>
      <c r="BH106" s="13">
        <v>18391</v>
      </c>
      <c r="BJ106" s="14" t="s">
        <v>968</v>
      </c>
      <c r="BK106" s="13">
        <v>8781</v>
      </c>
      <c r="BL106" s="13">
        <v>9594</v>
      </c>
      <c r="BM106" s="13">
        <v>16</v>
      </c>
      <c r="BN106" s="13">
        <v>18391</v>
      </c>
      <c r="BP106" s="13"/>
      <c r="BQ106" s="14" t="s">
        <v>968</v>
      </c>
      <c r="BR106" s="13">
        <v>231</v>
      </c>
      <c r="BS106" s="13">
        <v>976</v>
      </c>
      <c r="BT106" s="13">
        <v>3036</v>
      </c>
      <c r="BU106" s="13">
        <v>1338</v>
      </c>
      <c r="BV106" s="13">
        <v>8397</v>
      </c>
      <c r="BW106" s="13">
        <v>1217</v>
      </c>
      <c r="BX106" s="13">
        <v>1075</v>
      </c>
      <c r="BY106" s="13">
        <v>757</v>
      </c>
      <c r="BZ106" s="13">
        <v>487</v>
      </c>
      <c r="CA106" s="13">
        <v>351</v>
      </c>
      <c r="CB106" s="13">
        <v>230</v>
      </c>
      <c r="CC106" s="13">
        <v>161</v>
      </c>
      <c r="CD106" s="13">
        <v>135</v>
      </c>
      <c r="CE106" s="13">
        <v>18391</v>
      </c>
      <c r="CG106" s="13">
        <f t="shared" si="11"/>
        <v>9735</v>
      </c>
      <c r="CH106" s="13">
        <f t="shared" si="12"/>
        <v>3049</v>
      </c>
      <c r="CI106" s="343">
        <f t="shared" si="13"/>
        <v>1364</v>
      </c>
    </row>
    <row r="107" spans="1:87">
      <c r="A107" s="14" t="s">
        <v>969</v>
      </c>
      <c r="B107" s="13">
        <v>2880</v>
      </c>
      <c r="C107" s="13">
        <v>3646</v>
      </c>
      <c r="D107" s="13">
        <v>6526</v>
      </c>
      <c r="E107"/>
      <c r="I107" s="14" t="s">
        <v>969</v>
      </c>
      <c r="J107" s="13">
        <v>65</v>
      </c>
      <c r="K107" s="13">
        <v>268</v>
      </c>
      <c r="L107" s="13">
        <v>965</v>
      </c>
      <c r="M107" s="13">
        <v>548</v>
      </c>
      <c r="N107" s="13">
        <v>2094</v>
      </c>
      <c r="O107" s="13">
        <v>420</v>
      </c>
      <c r="P107" s="13">
        <v>466</v>
      </c>
      <c r="Q107" s="13">
        <v>446</v>
      </c>
      <c r="R107" s="13">
        <v>354</v>
      </c>
      <c r="S107" s="13">
        <v>295</v>
      </c>
      <c r="T107" s="13">
        <v>246</v>
      </c>
      <c r="U107" s="13">
        <v>144</v>
      </c>
      <c r="V107" s="13">
        <v>215</v>
      </c>
      <c r="W107" s="13">
        <v>6526</v>
      </c>
      <c r="X107" s="13">
        <f t="shared" si="14"/>
        <v>2642</v>
      </c>
      <c r="Y107" s="13">
        <f t="shared" si="15"/>
        <v>1332</v>
      </c>
      <c r="Z107" s="13">
        <f t="shared" si="10"/>
        <v>1254</v>
      </c>
      <c r="AC107" s="690" t="s">
        <v>874</v>
      </c>
      <c r="AD107" s="688"/>
      <c r="AE107" s="688"/>
      <c r="AF107" s="688"/>
      <c r="AG107" s="688"/>
      <c r="AH107" s="688">
        <v>1917</v>
      </c>
      <c r="AI107" s="688"/>
      <c r="AJ107" s="688"/>
      <c r="AK107" s="688"/>
      <c r="AL107" s="688">
        <v>214</v>
      </c>
      <c r="AM107" s="688"/>
      <c r="AN107" s="688"/>
      <c r="AO107" s="688"/>
      <c r="AP107" s="688"/>
      <c r="AQ107" s="688"/>
      <c r="AR107" s="688">
        <v>591</v>
      </c>
      <c r="AS107" s="688"/>
      <c r="AT107" s="688">
        <v>2</v>
      </c>
      <c r="AU107" s="688"/>
      <c r="AV107" s="688"/>
      <c r="AW107" s="688"/>
      <c r="AX107" s="688"/>
      <c r="AY107" s="688"/>
      <c r="AZ107" s="688">
        <v>6</v>
      </c>
      <c r="BA107" s="688"/>
      <c r="BB107" s="688">
        <v>2730</v>
      </c>
      <c r="BC107"/>
      <c r="BD107"/>
      <c r="BE107" s="14" t="s">
        <v>969</v>
      </c>
      <c r="BF107" s="13">
        <v>733</v>
      </c>
      <c r="BG107" s="13">
        <v>603</v>
      </c>
      <c r="BH107" s="13">
        <v>1336</v>
      </c>
      <c r="BJ107" s="14" t="s">
        <v>969</v>
      </c>
      <c r="BK107" s="13">
        <v>702</v>
      </c>
      <c r="BL107" s="13">
        <v>633</v>
      </c>
      <c r="BM107" s="13">
        <v>1</v>
      </c>
      <c r="BN107" s="13">
        <v>1336</v>
      </c>
      <c r="BP107" s="13"/>
      <c r="BQ107" s="14" t="s">
        <v>969</v>
      </c>
      <c r="BR107" s="13">
        <v>14</v>
      </c>
      <c r="BS107" s="13">
        <v>60</v>
      </c>
      <c r="BT107" s="13">
        <v>210</v>
      </c>
      <c r="BU107" s="13">
        <v>83</v>
      </c>
      <c r="BV107" s="13">
        <v>565</v>
      </c>
      <c r="BW107" s="13">
        <v>87</v>
      </c>
      <c r="BX107" s="13">
        <v>73</v>
      </c>
      <c r="BY107" s="13">
        <v>79</v>
      </c>
      <c r="BZ107" s="13">
        <v>52</v>
      </c>
      <c r="CA107" s="13">
        <v>41</v>
      </c>
      <c r="CB107" s="13">
        <v>25</v>
      </c>
      <c r="CC107" s="13">
        <v>25</v>
      </c>
      <c r="CD107" s="13">
        <v>22</v>
      </c>
      <c r="CE107" s="13">
        <v>1336</v>
      </c>
      <c r="CG107" s="13">
        <f t="shared" si="11"/>
        <v>648</v>
      </c>
      <c r="CH107" s="13">
        <f t="shared" si="12"/>
        <v>239</v>
      </c>
      <c r="CI107" s="343">
        <f t="shared" si="13"/>
        <v>165</v>
      </c>
    </row>
    <row r="108" spans="1:87">
      <c r="A108" s="14" t="s">
        <v>970</v>
      </c>
      <c r="B108" s="13">
        <v>8824</v>
      </c>
      <c r="C108" s="13">
        <v>5914</v>
      </c>
      <c r="D108" s="13">
        <v>14738</v>
      </c>
      <c r="E108"/>
      <c r="I108" s="14" t="s">
        <v>970</v>
      </c>
      <c r="J108" s="13">
        <v>201</v>
      </c>
      <c r="K108" s="13">
        <v>940</v>
      </c>
      <c r="L108" s="13">
        <v>2726</v>
      </c>
      <c r="M108" s="13">
        <v>1269</v>
      </c>
      <c r="N108" s="13">
        <v>5005</v>
      </c>
      <c r="O108" s="13">
        <v>883</v>
      </c>
      <c r="P108" s="13">
        <v>913</v>
      </c>
      <c r="Q108" s="13">
        <v>713</v>
      </c>
      <c r="R108" s="13">
        <v>602</v>
      </c>
      <c r="S108" s="13">
        <v>501</v>
      </c>
      <c r="T108" s="13">
        <v>332</v>
      </c>
      <c r="U108" s="13">
        <v>283</v>
      </c>
      <c r="V108" s="13">
        <v>370</v>
      </c>
      <c r="W108" s="13">
        <v>14738</v>
      </c>
      <c r="X108" s="13">
        <f t="shared" si="14"/>
        <v>6274</v>
      </c>
      <c r="Y108" s="13">
        <f t="shared" si="15"/>
        <v>2509</v>
      </c>
      <c r="Z108" s="13">
        <f t="shared" si="10"/>
        <v>2088</v>
      </c>
      <c r="AC108" s="690" t="s">
        <v>886</v>
      </c>
      <c r="AD108" s="688">
        <v>2</v>
      </c>
      <c r="AE108" s="688">
        <v>9</v>
      </c>
      <c r="AF108" s="688"/>
      <c r="AG108" s="688">
        <v>8</v>
      </c>
      <c r="AH108" s="688">
        <v>4950</v>
      </c>
      <c r="AI108" s="688">
        <v>4</v>
      </c>
      <c r="AJ108" s="688">
        <v>27</v>
      </c>
      <c r="AK108" s="688">
        <v>2</v>
      </c>
      <c r="AL108" s="688">
        <v>1027</v>
      </c>
      <c r="AM108" s="688"/>
      <c r="AN108" s="688"/>
      <c r="AO108" s="688"/>
      <c r="AP108" s="688">
        <v>7</v>
      </c>
      <c r="AQ108" s="688">
        <v>1</v>
      </c>
      <c r="AR108" s="688">
        <v>458</v>
      </c>
      <c r="AS108" s="688">
        <v>3</v>
      </c>
      <c r="AT108" s="688">
        <v>1</v>
      </c>
      <c r="AU108" s="688">
        <v>2</v>
      </c>
      <c r="AV108" s="688">
        <v>3</v>
      </c>
      <c r="AW108" s="688"/>
      <c r="AX108" s="688"/>
      <c r="AY108" s="688">
        <v>2</v>
      </c>
      <c r="AZ108" s="688"/>
      <c r="BA108" s="688"/>
      <c r="BB108" s="688">
        <v>6506</v>
      </c>
      <c r="BC108"/>
      <c r="BD108"/>
      <c r="BE108" s="14" t="s">
        <v>970</v>
      </c>
      <c r="BF108" s="13">
        <v>5481</v>
      </c>
      <c r="BG108" s="13">
        <v>6242</v>
      </c>
      <c r="BH108" s="13">
        <v>11723</v>
      </c>
      <c r="BJ108" s="14" t="s">
        <v>970</v>
      </c>
      <c r="BK108" s="13">
        <v>5565</v>
      </c>
      <c r="BL108" s="13">
        <v>6143</v>
      </c>
      <c r="BM108" s="13">
        <v>15</v>
      </c>
      <c r="BN108" s="13">
        <v>11723</v>
      </c>
      <c r="BP108" s="13"/>
      <c r="BQ108" s="14" t="s">
        <v>970</v>
      </c>
      <c r="BR108" s="13">
        <v>188</v>
      </c>
      <c r="BS108" s="13">
        <v>776</v>
      </c>
      <c r="BT108" s="13">
        <v>1865</v>
      </c>
      <c r="BU108" s="13">
        <v>769</v>
      </c>
      <c r="BV108" s="13">
        <v>4937</v>
      </c>
      <c r="BW108" s="13">
        <v>676</v>
      </c>
      <c r="BX108" s="13">
        <v>643</v>
      </c>
      <c r="BY108" s="13">
        <v>530</v>
      </c>
      <c r="BZ108" s="13">
        <v>436</v>
      </c>
      <c r="CA108" s="13">
        <v>329</v>
      </c>
      <c r="CB108" s="13">
        <v>224</v>
      </c>
      <c r="CC108" s="13">
        <v>161</v>
      </c>
      <c r="CD108" s="13">
        <v>189</v>
      </c>
      <c r="CE108" s="13">
        <v>11723</v>
      </c>
      <c r="CG108" s="13">
        <f t="shared" si="11"/>
        <v>5706</v>
      </c>
      <c r="CH108" s="13">
        <f t="shared" si="12"/>
        <v>1849</v>
      </c>
      <c r="CI108" s="343">
        <f t="shared" si="13"/>
        <v>1339</v>
      </c>
    </row>
    <row r="109" spans="1:87">
      <c r="A109" s="14" t="s">
        <v>971</v>
      </c>
      <c r="B109" s="13">
        <v>19365</v>
      </c>
      <c r="C109" s="13">
        <v>4063</v>
      </c>
      <c r="D109" s="13">
        <v>23428</v>
      </c>
      <c r="E109"/>
      <c r="I109" s="14" t="s">
        <v>971</v>
      </c>
      <c r="J109" s="13">
        <v>335</v>
      </c>
      <c r="K109" s="13">
        <v>1615</v>
      </c>
      <c r="L109" s="13">
        <v>5009</v>
      </c>
      <c r="M109" s="13">
        <v>2238</v>
      </c>
      <c r="N109" s="13">
        <v>8127</v>
      </c>
      <c r="O109" s="13">
        <v>1224</v>
      </c>
      <c r="P109" s="13">
        <v>1280</v>
      </c>
      <c r="Q109" s="13">
        <v>1173</v>
      </c>
      <c r="R109" s="13">
        <v>812</v>
      </c>
      <c r="S109" s="13">
        <v>574</v>
      </c>
      <c r="T109" s="13">
        <v>425</v>
      </c>
      <c r="U109" s="13">
        <v>286</v>
      </c>
      <c r="V109" s="13">
        <v>330</v>
      </c>
      <c r="W109" s="13">
        <v>23428</v>
      </c>
      <c r="X109" s="13">
        <f t="shared" si="14"/>
        <v>10365</v>
      </c>
      <c r="Y109" s="13">
        <f t="shared" si="15"/>
        <v>3677</v>
      </c>
      <c r="Z109" s="13">
        <f t="shared" si="10"/>
        <v>2427</v>
      </c>
      <c r="AC109" s="690" t="s">
        <v>887</v>
      </c>
      <c r="AD109" s="688">
        <v>13</v>
      </c>
      <c r="AE109" s="688">
        <v>1</v>
      </c>
      <c r="AF109" s="688"/>
      <c r="AG109" s="688">
        <v>7</v>
      </c>
      <c r="AH109" s="688">
        <v>7095</v>
      </c>
      <c r="AI109" s="688">
        <v>1</v>
      </c>
      <c r="AJ109" s="688">
        <v>174</v>
      </c>
      <c r="AK109" s="688">
        <v>12</v>
      </c>
      <c r="AL109" s="688">
        <v>6603</v>
      </c>
      <c r="AM109" s="688">
        <v>1</v>
      </c>
      <c r="AN109" s="688"/>
      <c r="AO109" s="688"/>
      <c r="AP109" s="688">
        <v>20</v>
      </c>
      <c r="AQ109" s="688">
        <v>2</v>
      </c>
      <c r="AR109" s="688">
        <v>15</v>
      </c>
      <c r="AS109" s="688">
        <v>4</v>
      </c>
      <c r="AT109" s="688">
        <v>11</v>
      </c>
      <c r="AU109" s="688"/>
      <c r="AV109" s="688"/>
      <c r="AW109" s="688"/>
      <c r="AX109" s="688"/>
      <c r="AY109" s="688">
        <v>1</v>
      </c>
      <c r="AZ109" s="688"/>
      <c r="BA109" s="688"/>
      <c r="BB109" s="688">
        <v>13960</v>
      </c>
      <c r="BC109"/>
      <c r="BD109"/>
      <c r="BE109" s="14" t="s">
        <v>971</v>
      </c>
      <c r="BF109" s="13">
        <v>7762</v>
      </c>
      <c r="BG109" s="13">
        <v>6019</v>
      </c>
      <c r="BH109" s="13">
        <v>13781</v>
      </c>
      <c r="BJ109" s="14" t="s">
        <v>971</v>
      </c>
      <c r="BK109" s="13">
        <v>7159</v>
      </c>
      <c r="BL109" s="13">
        <v>6618</v>
      </c>
      <c r="BM109" s="13">
        <v>4</v>
      </c>
      <c r="BN109" s="13">
        <v>13781</v>
      </c>
      <c r="BP109" s="13"/>
      <c r="BQ109" s="14" t="s">
        <v>971</v>
      </c>
      <c r="BR109" s="13">
        <v>171</v>
      </c>
      <c r="BS109" s="13">
        <v>759</v>
      </c>
      <c r="BT109" s="13">
        <v>2254</v>
      </c>
      <c r="BU109" s="13">
        <v>878</v>
      </c>
      <c r="BV109" s="13">
        <v>6752</v>
      </c>
      <c r="BW109" s="13">
        <v>781</v>
      </c>
      <c r="BX109" s="13">
        <v>744</v>
      </c>
      <c r="BY109" s="13">
        <v>565</v>
      </c>
      <c r="BZ109" s="13">
        <v>365</v>
      </c>
      <c r="CA109" s="13">
        <v>199</v>
      </c>
      <c r="CB109" s="13">
        <v>119</v>
      </c>
      <c r="CC109" s="13">
        <v>96</v>
      </c>
      <c r="CD109" s="13">
        <v>98</v>
      </c>
      <c r="CE109" s="13">
        <v>13781</v>
      </c>
      <c r="CG109" s="13">
        <f t="shared" si="11"/>
        <v>7630</v>
      </c>
      <c r="CH109" s="13">
        <f t="shared" si="12"/>
        <v>2090</v>
      </c>
      <c r="CI109" s="343">
        <f t="shared" si="13"/>
        <v>877</v>
      </c>
    </row>
    <row r="110" spans="1:87">
      <c r="A110" s="14" t="s">
        <v>972</v>
      </c>
      <c r="B110" s="13">
        <v>10012</v>
      </c>
      <c r="C110" s="13">
        <v>13464</v>
      </c>
      <c r="D110" s="13">
        <v>23476</v>
      </c>
      <c r="E110"/>
      <c r="I110" s="14" t="s">
        <v>972</v>
      </c>
      <c r="J110" s="13">
        <v>285</v>
      </c>
      <c r="K110" s="13">
        <v>1165</v>
      </c>
      <c r="L110" s="13">
        <v>4058</v>
      </c>
      <c r="M110" s="13">
        <v>2032</v>
      </c>
      <c r="N110" s="13">
        <v>8075</v>
      </c>
      <c r="O110" s="13">
        <v>1322</v>
      </c>
      <c r="P110" s="13">
        <v>1337</v>
      </c>
      <c r="Q110" s="13">
        <v>1337</v>
      </c>
      <c r="R110" s="13">
        <v>1097</v>
      </c>
      <c r="S110" s="13">
        <v>915</v>
      </c>
      <c r="T110" s="13">
        <v>691</v>
      </c>
      <c r="U110" s="13">
        <v>513</v>
      </c>
      <c r="V110" s="13">
        <v>649</v>
      </c>
      <c r="W110" s="13">
        <v>23476</v>
      </c>
      <c r="X110" s="13">
        <f t="shared" si="14"/>
        <v>10107</v>
      </c>
      <c r="Y110" s="13">
        <f t="shared" si="15"/>
        <v>3996</v>
      </c>
      <c r="Z110" s="13">
        <f t="shared" si="10"/>
        <v>3865</v>
      </c>
      <c r="AC110" s="690" t="s">
        <v>888</v>
      </c>
      <c r="AD110" s="688">
        <v>59</v>
      </c>
      <c r="AE110" s="688">
        <v>15</v>
      </c>
      <c r="AF110" s="688">
        <v>3</v>
      </c>
      <c r="AG110" s="688">
        <v>19</v>
      </c>
      <c r="AH110" s="688">
        <v>15772</v>
      </c>
      <c r="AI110" s="688"/>
      <c r="AJ110" s="688">
        <v>275</v>
      </c>
      <c r="AK110" s="688">
        <v>19</v>
      </c>
      <c r="AL110" s="688">
        <v>2224</v>
      </c>
      <c r="AM110" s="688">
        <v>5</v>
      </c>
      <c r="AN110" s="688"/>
      <c r="AO110" s="688"/>
      <c r="AP110" s="688"/>
      <c r="AQ110" s="688"/>
      <c r="AR110" s="688">
        <v>251</v>
      </c>
      <c r="AS110" s="688">
        <v>27</v>
      </c>
      <c r="AT110" s="688">
        <v>169</v>
      </c>
      <c r="AU110" s="688">
        <v>1</v>
      </c>
      <c r="AV110" s="688">
        <v>24</v>
      </c>
      <c r="AW110" s="688"/>
      <c r="AX110" s="688"/>
      <c r="AY110" s="688">
        <v>25</v>
      </c>
      <c r="AZ110" s="688"/>
      <c r="BA110" s="688"/>
      <c r="BB110" s="688">
        <v>18888</v>
      </c>
      <c r="BC110"/>
      <c r="BD110"/>
      <c r="BE110" s="14" t="s">
        <v>972</v>
      </c>
      <c r="BF110" s="13">
        <v>3102</v>
      </c>
      <c r="BG110" s="13">
        <v>2775</v>
      </c>
      <c r="BH110" s="13">
        <v>5877</v>
      </c>
      <c r="BJ110" s="14" t="s">
        <v>972</v>
      </c>
      <c r="BK110" s="13">
        <v>3234</v>
      </c>
      <c r="BL110" s="13">
        <v>2642</v>
      </c>
      <c r="BM110" s="13">
        <v>1</v>
      </c>
      <c r="BN110" s="13">
        <v>5877</v>
      </c>
      <c r="BP110" s="13"/>
      <c r="BQ110" s="14" t="s">
        <v>972</v>
      </c>
      <c r="BR110" s="13">
        <v>66</v>
      </c>
      <c r="BS110" s="13">
        <v>250</v>
      </c>
      <c r="BT110" s="13">
        <v>822</v>
      </c>
      <c r="BU110" s="13">
        <v>396</v>
      </c>
      <c r="BV110" s="13">
        <v>2533</v>
      </c>
      <c r="BW110" s="13">
        <v>372</v>
      </c>
      <c r="BX110" s="13">
        <v>392</v>
      </c>
      <c r="BY110" s="13">
        <v>322</v>
      </c>
      <c r="BZ110" s="13">
        <v>254</v>
      </c>
      <c r="CA110" s="13">
        <v>145</v>
      </c>
      <c r="CB110" s="13">
        <v>108</v>
      </c>
      <c r="CC110" s="13">
        <v>98</v>
      </c>
      <c r="CD110" s="13">
        <v>119</v>
      </c>
      <c r="CE110" s="13">
        <v>5877</v>
      </c>
      <c r="CG110" s="13">
        <f t="shared" si="11"/>
        <v>2929</v>
      </c>
      <c r="CH110" s="13">
        <f t="shared" si="12"/>
        <v>1086</v>
      </c>
      <c r="CI110" s="343">
        <f t="shared" si="13"/>
        <v>724</v>
      </c>
    </row>
    <row r="111" spans="1:87">
      <c r="A111" s="14" t="s">
        <v>973</v>
      </c>
      <c r="B111" s="13">
        <v>3444</v>
      </c>
      <c r="C111" s="13">
        <v>4121</v>
      </c>
      <c r="D111" s="13">
        <v>7565</v>
      </c>
      <c r="E111"/>
      <c r="I111" s="14" t="s">
        <v>973</v>
      </c>
      <c r="J111" s="13">
        <v>84</v>
      </c>
      <c r="K111" s="13">
        <v>349</v>
      </c>
      <c r="L111" s="13">
        <v>1129</v>
      </c>
      <c r="M111" s="13">
        <v>639</v>
      </c>
      <c r="N111" s="13">
        <v>2555</v>
      </c>
      <c r="O111" s="13">
        <v>467</v>
      </c>
      <c r="P111" s="13">
        <v>514</v>
      </c>
      <c r="Q111" s="13">
        <v>459</v>
      </c>
      <c r="R111" s="13">
        <v>401</v>
      </c>
      <c r="S111" s="13">
        <v>297</v>
      </c>
      <c r="T111" s="13">
        <v>250</v>
      </c>
      <c r="U111" s="13">
        <v>172</v>
      </c>
      <c r="V111" s="13">
        <v>249</v>
      </c>
      <c r="W111" s="13">
        <v>7565</v>
      </c>
      <c r="X111" s="13">
        <f t="shared" si="14"/>
        <v>3194</v>
      </c>
      <c r="Y111" s="13">
        <f t="shared" si="15"/>
        <v>1440</v>
      </c>
      <c r="Z111" s="13">
        <f t="shared" si="10"/>
        <v>1369</v>
      </c>
      <c r="AC111" s="690" t="s">
        <v>897</v>
      </c>
      <c r="AD111" s="688"/>
      <c r="AE111" s="688"/>
      <c r="AF111" s="688"/>
      <c r="AG111" s="688">
        <v>16</v>
      </c>
      <c r="AH111" s="688">
        <v>3472</v>
      </c>
      <c r="AI111" s="688"/>
      <c r="AJ111" s="688">
        <v>28</v>
      </c>
      <c r="AK111" s="688">
        <v>2</v>
      </c>
      <c r="AL111" s="688">
        <v>121</v>
      </c>
      <c r="AM111" s="688"/>
      <c r="AN111" s="688">
        <v>2</v>
      </c>
      <c r="AO111" s="688"/>
      <c r="AP111" s="688"/>
      <c r="AQ111" s="688"/>
      <c r="AR111" s="688">
        <v>1</v>
      </c>
      <c r="AS111" s="688">
        <v>13</v>
      </c>
      <c r="AT111" s="688"/>
      <c r="AU111" s="688"/>
      <c r="AV111" s="688"/>
      <c r="AW111" s="688"/>
      <c r="AX111" s="688"/>
      <c r="AY111" s="688">
        <v>1</v>
      </c>
      <c r="AZ111" s="688"/>
      <c r="BA111" s="688"/>
      <c r="BB111" s="688">
        <v>3656</v>
      </c>
      <c r="BC111"/>
      <c r="BD111"/>
      <c r="BE111" s="14" t="s">
        <v>973</v>
      </c>
      <c r="BF111" s="13">
        <v>1463</v>
      </c>
      <c r="BG111" s="13">
        <v>1285</v>
      </c>
      <c r="BH111" s="13">
        <v>2748</v>
      </c>
      <c r="BJ111" s="14" t="s">
        <v>973</v>
      </c>
      <c r="BK111" s="13">
        <v>1483</v>
      </c>
      <c r="BL111" s="13">
        <v>1261</v>
      </c>
      <c r="BM111" s="13">
        <v>4</v>
      </c>
      <c r="BN111" s="13">
        <v>2748</v>
      </c>
      <c r="BP111" s="13"/>
      <c r="BQ111" s="14" t="s">
        <v>973</v>
      </c>
      <c r="BR111" s="13">
        <v>31</v>
      </c>
      <c r="BS111" s="13">
        <v>103</v>
      </c>
      <c r="BT111" s="13">
        <v>368</v>
      </c>
      <c r="BU111" s="13">
        <v>167</v>
      </c>
      <c r="BV111" s="13">
        <v>1141</v>
      </c>
      <c r="BW111" s="13">
        <v>214</v>
      </c>
      <c r="BX111" s="13">
        <v>218</v>
      </c>
      <c r="BY111" s="13">
        <v>164</v>
      </c>
      <c r="BZ111" s="13">
        <v>125</v>
      </c>
      <c r="CA111" s="13">
        <v>71</v>
      </c>
      <c r="CB111" s="13">
        <v>60</v>
      </c>
      <c r="CC111" s="13">
        <v>36</v>
      </c>
      <c r="CD111" s="13">
        <v>50</v>
      </c>
      <c r="CE111" s="13">
        <v>2748</v>
      </c>
      <c r="CG111" s="13">
        <f t="shared" si="11"/>
        <v>1308</v>
      </c>
      <c r="CH111" s="13">
        <f t="shared" si="12"/>
        <v>596</v>
      </c>
      <c r="CI111" s="343">
        <f t="shared" si="13"/>
        <v>342</v>
      </c>
    </row>
    <row r="112" spans="1:87">
      <c r="A112" s="14" t="s">
        <v>974</v>
      </c>
      <c r="B112" s="13">
        <v>4056</v>
      </c>
      <c r="C112" s="13">
        <v>4936</v>
      </c>
      <c r="D112" s="13">
        <v>8992</v>
      </c>
      <c r="E112"/>
      <c r="I112" s="14" t="s">
        <v>974</v>
      </c>
      <c r="J112" s="13">
        <v>81</v>
      </c>
      <c r="K112" s="13">
        <v>390</v>
      </c>
      <c r="L112" s="13">
        <v>1240</v>
      </c>
      <c r="M112" s="13">
        <v>777</v>
      </c>
      <c r="N112" s="13">
        <v>2593</v>
      </c>
      <c r="O112" s="13">
        <v>630</v>
      </c>
      <c r="P112" s="13">
        <v>617</v>
      </c>
      <c r="Q112" s="13">
        <v>615</v>
      </c>
      <c r="R112" s="13">
        <v>552</v>
      </c>
      <c r="S112" s="13">
        <v>466</v>
      </c>
      <c r="T112" s="13">
        <v>379</v>
      </c>
      <c r="U112" s="13">
        <v>280</v>
      </c>
      <c r="V112" s="13">
        <v>372</v>
      </c>
      <c r="W112" s="13">
        <v>8992</v>
      </c>
      <c r="X112" s="13">
        <f t="shared" si="14"/>
        <v>3370</v>
      </c>
      <c r="Y112" s="13">
        <f t="shared" si="15"/>
        <v>1862</v>
      </c>
      <c r="Z112" s="13">
        <f t="shared" si="10"/>
        <v>2049</v>
      </c>
      <c r="AC112" s="690" t="s">
        <v>906</v>
      </c>
      <c r="AD112" s="688">
        <v>94</v>
      </c>
      <c r="AE112" s="688">
        <v>11</v>
      </c>
      <c r="AF112" s="688"/>
      <c r="AG112" s="688">
        <v>28</v>
      </c>
      <c r="AH112" s="688">
        <v>11978</v>
      </c>
      <c r="AI112" s="688"/>
      <c r="AJ112" s="688">
        <v>93</v>
      </c>
      <c r="AK112" s="688">
        <v>9</v>
      </c>
      <c r="AL112" s="688">
        <v>1307</v>
      </c>
      <c r="AM112" s="688">
        <v>1</v>
      </c>
      <c r="AN112" s="688"/>
      <c r="AO112" s="688"/>
      <c r="AP112" s="688">
        <v>80</v>
      </c>
      <c r="AQ112" s="688">
        <v>5</v>
      </c>
      <c r="AR112" s="688">
        <v>57</v>
      </c>
      <c r="AS112" s="688">
        <v>13</v>
      </c>
      <c r="AT112" s="688">
        <v>12</v>
      </c>
      <c r="AU112" s="688">
        <v>1</v>
      </c>
      <c r="AV112" s="688">
        <v>1</v>
      </c>
      <c r="AW112" s="688"/>
      <c r="AX112" s="688"/>
      <c r="AY112" s="688">
        <v>4</v>
      </c>
      <c r="AZ112" s="688"/>
      <c r="BA112" s="688"/>
      <c r="BB112" s="688">
        <v>13694</v>
      </c>
      <c r="BC112"/>
      <c r="BD112"/>
      <c r="BE112" s="14" t="s">
        <v>974</v>
      </c>
      <c r="BF112" s="13">
        <v>2217</v>
      </c>
      <c r="BG112" s="13">
        <v>1960</v>
      </c>
      <c r="BH112" s="13">
        <v>4177</v>
      </c>
      <c r="BJ112" s="14" t="s">
        <v>974</v>
      </c>
      <c r="BK112" s="13">
        <v>2197</v>
      </c>
      <c r="BL112" s="13">
        <v>1977</v>
      </c>
      <c r="BM112" s="13">
        <v>3</v>
      </c>
      <c r="BN112" s="13">
        <v>4177</v>
      </c>
      <c r="BP112" s="13"/>
      <c r="BQ112" s="14" t="s">
        <v>974</v>
      </c>
      <c r="BR112" s="13">
        <v>20</v>
      </c>
      <c r="BS112" s="13">
        <v>152</v>
      </c>
      <c r="BT112" s="13">
        <v>559</v>
      </c>
      <c r="BU112" s="13">
        <v>287</v>
      </c>
      <c r="BV112" s="13">
        <v>1694</v>
      </c>
      <c r="BW112" s="13">
        <v>321</v>
      </c>
      <c r="BX112" s="13">
        <v>311</v>
      </c>
      <c r="BY112" s="13">
        <v>245</v>
      </c>
      <c r="BZ112" s="13">
        <v>186</v>
      </c>
      <c r="CA112" s="13">
        <v>139</v>
      </c>
      <c r="CB112" s="13">
        <v>113</v>
      </c>
      <c r="CC112" s="13">
        <v>72</v>
      </c>
      <c r="CD112" s="13">
        <v>78</v>
      </c>
      <c r="CE112" s="13">
        <v>4177</v>
      </c>
      <c r="CG112" s="13">
        <f t="shared" si="11"/>
        <v>1981</v>
      </c>
      <c r="CH112" s="13">
        <f t="shared" si="12"/>
        <v>877</v>
      </c>
      <c r="CI112" s="343">
        <f t="shared" si="13"/>
        <v>588</v>
      </c>
    </row>
    <row r="113" spans="1:87">
      <c r="A113" s="14" t="s">
        <v>975</v>
      </c>
      <c r="B113" s="13">
        <v>18361</v>
      </c>
      <c r="C113" s="13">
        <v>11601</v>
      </c>
      <c r="D113" s="13">
        <v>29962</v>
      </c>
      <c r="E113"/>
      <c r="I113" s="14" t="s">
        <v>975</v>
      </c>
      <c r="J113" s="13">
        <v>421</v>
      </c>
      <c r="K113" s="13">
        <v>2112</v>
      </c>
      <c r="L113" s="13">
        <v>7522</v>
      </c>
      <c r="M113" s="13">
        <v>2991</v>
      </c>
      <c r="N113" s="13">
        <v>10531</v>
      </c>
      <c r="O113" s="13">
        <v>1387</v>
      </c>
      <c r="P113" s="13">
        <v>1281</v>
      </c>
      <c r="Q113" s="13">
        <v>1119</v>
      </c>
      <c r="R113" s="13">
        <v>819</v>
      </c>
      <c r="S113" s="13">
        <v>596</v>
      </c>
      <c r="T113" s="13">
        <v>441</v>
      </c>
      <c r="U113" s="13">
        <v>331</v>
      </c>
      <c r="V113" s="13">
        <v>411</v>
      </c>
      <c r="W113" s="13">
        <v>29962</v>
      </c>
      <c r="X113" s="13">
        <f t="shared" si="14"/>
        <v>13522</v>
      </c>
      <c r="Y113" s="13">
        <f t="shared" si="15"/>
        <v>3787</v>
      </c>
      <c r="Z113" s="13">
        <f t="shared" si="10"/>
        <v>2598</v>
      </c>
      <c r="AC113" s="690" t="s">
        <v>914</v>
      </c>
      <c r="AD113" s="688">
        <v>95</v>
      </c>
      <c r="AE113" s="688">
        <v>1</v>
      </c>
      <c r="AF113" s="688"/>
      <c r="AG113" s="688">
        <v>13</v>
      </c>
      <c r="AH113" s="688">
        <v>6996</v>
      </c>
      <c r="AI113" s="688"/>
      <c r="AJ113" s="688">
        <v>58</v>
      </c>
      <c r="AK113" s="688">
        <v>2</v>
      </c>
      <c r="AL113" s="688">
        <v>239</v>
      </c>
      <c r="AM113" s="688"/>
      <c r="AN113" s="688">
        <v>1</v>
      </c>
      <c r="AO113" s="688"/>
      <c r="AP113" s="688">
        <v>14</v>
      </c>
      <c r="AQ113" s="688">
        <v>8</v>
      </c>
      <c r="AR113" s="688">
        <v>182</v>
      </c>
      <c r="AS113" s="688">
        <v>5</v>
      </c>
      <c r="AT113" s="688"/>
      <c r="AU113" s="688">
        <v>4</v>
      </c>
      <c r="AV113" s="688">
        <v>1</v>
      </c>
      <c r="AW113" s="688"/>
      <c r="AX113" s="688"/>
      <c r="AY113" s="688">
        <v>5</v>
      </c>
      <c r="AZ113" s="688"/>
      <c r="BA113" s="688"/>
      <c r="BB113" s="688">
        <v>7624</v>
      </c>
      <c r="BC113"/>
      <c r="BD113"/>
      <c r="BE113" s="14" t="s">
        <v>975</v>
      </c>
      <c r="BF113" s="13">
        <v>1491</v>
      </c>
      <c r="BG113" s="13">
        <v>1121</v>
      </c>
      <c r="BH113" s="13">
        <v>2612</v>
      </c>
      <c r="BJ113" s="14" t="s">
        <v>975</v>
      </c>
      <c r="BK113" s="13">
        <v>1739</v>
      </c>
      <c r="BL113" s="13">
        <v>872</v>
      </c>
      <c r="BM113" s="13">
        <v>1</v>
      </c>
      <c r="BN113" s="13">
        <v>2612</v>
      </c>
      <c r="BP113" s="13"/>
      <c r="BQ113" s="14" t="s">
        <v>975</v>
      </c>
      <c r="BR113" s="13">
        <v>17</v>
      </c>
      <c r="BS113" s="13">
        <v>112</v>
      </c>
      <c r="BT113" s="13">
        <v>357</v>
      </c>
      <c r="BU113" s="13">
        <v>131</v>
      </c>
      <c r="BV113" s="13">
        <v>1527</v>
      </c>
      <c r="BW113" s="13">
        <v>171</v>
      </c>
      <c r="BX113" s="13">
        <v>103</v>
      </c>
      <c r="BY113" s="13">
        <v>78</v>
      </c>
      <c r="BZ113" s="13">
        <v>55</v>
      </c>
      <c r="CA113" s="13">
        <v>33</v>
      </c>
      <c r="CB113" s="13">
        <v>12</v>
      </c>
      <c r="CC113" s="13">
        <v>5</v>
      </c>
      <c r="CD113" s="13">
        <v>11</v>
      </c>
      <c r="CE113" s="13">
        <v>2612</v>
      </c>
      <c r="CG113" s="13">
        <f t="shared" si="11"/>
        <v>1658</v>
      </c>
      <c r="CH113" s="13">
        <f t="shared" si="12"/>
        <v>352</v>
      </c>
      <c r="CI113" s="343">
        <f t="shared" si="13"/>
        <v>116</v>
      </c>
    </row>
    <row r="114" spans="1:87">
      <c r="A114" s="14" t="s">
        <v>976</v>
      </c>
      <c r="B114" s="13">
        <v>1485</v>
      </c>
      <c r="C114" s="13">
        <v>1536</v>
      </c>
      <c r="D114" s="13">
        <v>3021</v>
      </c>
      <c r="E114"/>
      <c r="I114" s="14" t="s">
        <v>976</v>
      </c>
      <c r="J114" s="13">
        <v>35</v>
      </c>
      <c r="K114" s="13">
        <v>136</v>
      </c>
      <c r="L114" s="13">
        <v>418</v>
      </c>
      <c r="M114" s="13">
        <v>299</v>
      </c>
      <c r="N114" s="13">
        <v>1000</v>
      </c>
      <c r="O114" s="13">
        <v>184</v>
      </c>
      <c r="P114" s="13">
        <v>173</v>
      </c>
      <c r="Q114" s="13">
        <v>174</v>
      </c>
      <c r="R114" s="13">
        <v>145</v>
      </c>
      <c r="S114" s="13">
        <v>149</v>
      </c>
      <c r="T114" s="13">
        <v>119</v>
      </c>
      <c r="U114" s="13">
        <v>78</v>
      </c>
      <c r="V114" s="13">
        <v>111</v>
      </c>
      <c r="W114" s="13">
        <v>3021</v>
      </c>
      <c r="X114" s="13">
        <f t="shared" si="14"/>
        <v>1299</v>
      </c>
      <c r="Y114" s="13">
        <f t="shared" si="15"/>
        <v>531</v>
      </c>
      <c r="Z114" s="13">
        <f t="shared" si="10"/>
        <v>602</v>
      </c>
      <c r="AC114" s="690" t="s">
        <v>924</v>
      </c>
      <c r="AD114" s="688">
        <v>2</v>
      </c>
      <c r="AE114" s="688"/>
      <c r="AF114" s="688"/>
      <c r="AG114" s="688">
        <v>4</v>
      </c>
      <c r="AH114" s="688">
        <v>1871</v>
      </c>
      <c r="AI114" s="688"/>
      <c r="AJ114" s="688">
        <v>21</v>
      </c>
      <c r="AK114" s="688">
        <v>1</v>
      </c>
      <c r="AL114" s="688">
        <v>349</v>
      </c>
      <c r="AM114" s="688"/>
      <c r="AN114" s="688"/>
      <c r="AO114" s="688"/>
      <c r="AP114" s="688">
        <v>32</v>
      </c>
      <c r="AQ114" s="688"/>
      <c r="AR114" s="688">
        <v>497</v>
      </c>
      <c r="AS114" s="688"/>
      <c r="AT114" s="688"/>
      <c r="AU114" s="688"/>
      <c r="AV114" s="688"/>
      <c r="AW114" s="688"/>
      <c r="AX114" s="688">
        <v>1</v>
      </c>
      <c r="AY114" s="688"/>
      <c r="AZ114" s="688"/>
      <c r="BA114" s="688"/>
      <c r="BB114" s="688">
        <v>2778</v>
      </c>
      <c r="BC114"/>
      <c r="BD114"/>
      <c r="BE114" s="14" t="s">
        <v>976</v>
      </c>
      <c r="BF114" s="13">
        <v>1082</v>
      </c>
      <c r="BG114" s="13">
        <v>847</v>
      </c>
      <c r="BH114" s="13">
        <v>1929</v>
      </c>
      <c r="BJ114" s="14" t="s">
        <v>976</v>
      </c>
      <c r="BK114" s="13">
        <v>1006</v>
      </c>
      <c r="BL114" s="13">
        <v>920</v>
      </c>
      <c r="BM114" s="13">
        <v>3</v>
      </c>
      <c r="BN114" s="13">
        <v>1929</v>
      </c>
      <c r="BP114" s="13"/>
      <c r="BQ114" s="14" t="s">
        <v>976</v>
      </c>
      <c r="BR114" s="13">
        <v>17</v>
      </c>
      <c r="BS114" s="13">
        <v>78</v>
      </c>
      <c r="BT114" s="13">
        <v>273</v>
      </c>
      <c r="BU114" s="13">
        <v>174</v>
      </c>
      <c r="BV114" s="13">
        <v>833</v>
      </c>
      <c r="BW114" s="13">
        <v>151</v>
      </c>
      <c r="BX114" s="13">
        <v>141</v>
      </c>
      <c r="BY114" s="13">
        <v>89</v>
      </c>
      <c r="BZ114" s="13">
        <v>59</v>
      </c>
      <c r="CA114" s="13">
        <v>47</v>
      </c>
      <c r="CB114" s="13">
        <v>25</v>
      </c>
      <c r="CC114" s="13">
        <v>19</v>
      </c>
      <c r="CD114" s="13">
        <v>23</v>
      </c>
      <c r="CE114" s="13">
        <v>1929</v>
      </c>
      <c r="CG114" s="13">
        <f t="shared" si="11"/>
        <v>1007</v>
      </c>
      <c r="CH114" s="13">
        <f t="shared" si="12"/>
        <v>381</v>
      </c>
      <c r="CI114" s="343">
        <f t="shared" si="13"/>
        <v>173</v>
      </c>
    </row>
    <row r="115" spans="1:87">
      <c r="A115" s="14" t="s">
        <v>977</v>
      </c>
      <c r="B115" s="13">
        <v>1624</v>
      </c>
      <c r="C115" s="13">
        <v>2002</v>
      </c>
      <c r="D115" s="13">
        <v>3626</v>
      </c>
      <c r="E115"/>
      <c r="I115" s="14" t="s">
        <v>977</v>
      </c>
      <c r="J115" s="13">
        <v>27</v>
      </c>
      <c r="K115" s="13">
        <v>104</v>
      </c>
      <c r="L115" s="13">
        <v>405</v>
      </c>
      <c r="M115" s="13">
        <v>250</v>
      </c>
      <c r="N115" s="13">
        <v>963</v>
      </c>
      <c r="O115" s="13">
        <v>247</v>
      </c>
      <c r="P115" s="13">
        <v>318</v>
      </c>
      <c r="Q115" s="13">
        <v>273</v>
      </c>
      <c r="R115" s="13">
        <v>277</v>
      </c>
      <c r="S115" s="13">
        <v>217</v>
      </c>
      <c r="T115" s="13">
        <v>206</v>
      </c>
      <c r="U115" s="13">
        <v>132</v>
      </c>
      <c r="V115" s="13">
        <v>207</v>
      </c>
      <c r="W115" s="13">
        <v>3626</v>
      </c>
      <c r="X115" s="13">
        <f t="shared" si="14"/>
        <v>1213</v>
      </c>
      <c r="Y115" s="13">
        <f t="shared" si="15"/>
        <v>838</v>
      </c>
      <c r="Z115" s="13">
        <f t="shared" si="10"/>
        <v>1039</v>
      </c>
      <c r="AC115" s="690" t="s">
        <v>927</v>
      </c>
      <c r="AD115" s="688">
        <v>150</v>
      </c>
      <c r="AE115" s="688">
        <v>24</v>
      </c>
      <c r="AF115" s="688">
        <v>2</v>
      </c>
      <c r="AG115" s="688">
        <v>28</v>
      </c>
      <c r="AH115" s="688">
        <v>7127</v>
      </c>
      <c r="AI115" s="688"/>
      <c r="AJ115" s="688">
        <v>105</v>
      </c>
      <c r="AK115" s="688">
        <v>5</v>
      </c>
      <c r="AL115" s="688">
        <v>565</v>
      </c>
      <c r="AM115" s="688">
        <v>2</v>
      </c>
      <c r="AN115" s="688"/>
      <c r="AO115" s="688"/>
      <c r="AP115" s="688">
        <v>4</v>
      </c>
      <c r="AQ115" s="688">
        <v>2</v>
      </c>
      <c r="AR115" s="688">
        <v>153</v>
      </c>
      <c r="AS115" s="688">
        <v>6</v>
      </c>
      <c r="AT115" s="688">
        <v>1450</v>
      </c>
      <c r="AU115" s="688">
        <v>2</v>
      </c>
      <c r="AV115" s="688">
        <v>3</v>
      </c>
      <c r="AW115" s="688"/>
      <c r="AX115" s="688"/>
      <c r="AY115" s="688">
        <v>2</v>
      </c>
      <c r="AZ115" s="688"/>
      <c r="BA115" s="688"/>
      <c r="BB115" s="688">
        <v>9630</v>
      </c>
      <c r="BC115"/>
      <c r="BD115"/>
      <c r="BE115" s="14" t="s">
        <v>977</v>
      </c>
      <c r="BF115" s="13">
        <v>1836</v>
      </c>
      <c r="BG115" s="13">
        <v>1664</v>
      </c>
      <c r="BH115" s="13">
        <v>3500</v>
      </c>
      <c r="BJ115" s="14" t="s">
        <v>977</v>
      </c>
      <c r="BK115" s="13">
        <v>1762</v>
      </c>
      <c r="BL115" s="13">
        <v>1735</v>
      </c>
      <c r="BM115" s="13">
        <v>3</v>
      </c>
      <c r="BN115" s="13">
        <v>3500</v>
      </c>
      <c r="BP115" s="13"/>
      <c r="BQ115" s="14" t="s">
        <v>977</v>
      </c>
      <c r="BR115" s="13">
        <v>31</v>
      </c>
      <c r="BS115" s="13">
        <v>131</v>
      </c>
      <c r="BT115" s="13">
        <v>497</v>
      </c>
      <c r="BU115" s="13">
        <v>256</v>
      </c>
      <c r="BV115" s="13">
        <v>1283</v>
      </c>
      <c r="BW115" s="13">
        <v>291</v>
      </c>
      <c r="BX115" s="13">
        <v>265</v>
      </c>
      <c r="BY115" s="13">
        <v>224</v>
      </c>
      <c r="BZ115" s="13">
        <v>169</v>
      </c>
      <c r="CA115" s="13">
        <v>144</v>
      </c>
      <c r="CB115" s="13">
        <v>67</v>
      </c>
      <c r="CC115" s="13">
        <v>65</v>
      </c>
      <c r="CD115" s="13">
        <v>77</v>
      </c>
      <c r="CE115" s="13">
        <v>3500</v>
      </c>
      <c r="CG115" s="13">
        <f t="shared" si="11"/>
        <v>1539</v>
      </c>
      <c r="CH115" s="13">
        <f t="shared" si="12"/>
        <v>780</v>
      </c>
      <c r="CI115" s="343">
        <f t="shared" si="13"/>
        <v>522</v>
      </c>
    </row>
    <row r="116" spans="1:87">
      <c r="A116" s="14" t="s">
        <v>978</v>
      </c>
      <c r="B116" s="13">
        <v>919</v>
      </c>
      <c r="C116" s="13">
        <v>3077</v>
      </c>
      <c r="D116" s="13">
        <v>3996</v>
      </c>
      <c r="E116"/>
      <c r="I116" s="14" t="s">
        <v>978</v>
      </c>
      <c r="J116" s="13">
        <v>49</v>
      </c>
      <c r="K116" s="13">
        <v>238</v>
      </c>
      <c r="L116" s="13">
        <v>833</v>
      </c>
      <c r="M116" s="13">
        <v>350</v>
      </c>
      <c r="N116" s="13">
        <v>1400</v>
      </c>
      <c r="O116" s="13">
        <v>201</v>
      </c>
      <c r="P116" s="13">
        <v>174</v>
      </c>
      <c r="Q116" s="13">
        <v>174</v>
      </c>
      <c r="R116" s="13">
        <v>163</v>
      </c>
      <c r="S116" s="13">
        <v>123</v>
      </c>
      <c r="T116" s="13">
        <v>93</v>
      </c>
      <c r="U116" s="13">
        <v>74</v>
      </c>
      <c r="V116" s="13">
        <v>124</v>
      </c>
      <c r="W116" s="13">
        <v>3996</v>
      </c>
      <c r="X116" s="13">
        <f t="shared" si="14"/>
        <v>1750</v>
      </c>
      <c r="Y116" s="13">
        <f t="shared" si="15"/>
        <v>549</v>
      </c>
      <c r="Z116" s="13">
        <f t="shared" si="10"/>
        <v>577</v>
      </c>
      <c r="AC116" s="690" t="s">
        <v>928</v>
      </c>
      <c r="AD116" s="688">
        <v>10</v>
      </c>
      <c r="AE116" s="688"/>
      <c r="AF116" s="688"/>
      <c r="AG116" s="688">
        <v>3</v>
      </c>
      <c r="AH116" s="688">
        <v>4869</v>
      </c>
      <c r="AI116" s="688"/>
      <c r="AJ116" s="688">
        <v>91</v>
      </c>
      <c r="AK116" s="688">
        <v>2</v>
      </c>
      <c r="AL116" s="688">
        <v>398</v>
      </c>
      <c r="AM116" s="688"/>
      <c r="AN116" s="688"/>
      <c r="AO116" s="688"/>
      <c r="AP116" s="688">
        <v>3</v>
      </c>
      <c r="AQ116" s="688"/>
      <c r="AR116" s="688">
        <v>1191</v>
      </c>
      <c r="AS116" s="688">
        <v>11</v>
      </c>
      <c r="AT116" s="688">
        <v>1</v>
      </c>
      <c r="AU116" s="688"/>
      <c r="AV116" s="688">
        <v>8</v>
      </c>
      <c r="AW116" s="688"/>
      <c r="AX116" s="688"/>
      <c r="AY116" s="688">
        <v>15</v>
      </c>
      <c r="AZ116" s="688"/>
      <c r="BA116" s="688"/>
      <c r="BB116" s="688">
        <v>6602</v>
      </c>
      <c r="BC116"/>
      <c r="BD116"/>
      <c r="BE116" s="14" t="s">
        <v>978</v>
      </c>
      <c r="BF116" s="13">
        <v>550</v>
      </c>
      <c r="BG116" s="13">
        <v>432</v>
      </c>
      <c r="BH116" s="13">
        <v>982</v>
      </c>
      <c r="BJ116" s="14" t="s">
        <v>978</v>
      </c>
      <c r="BK116" s="13">
        <v>555</v>
      </c>
      <c r="BL116" s="13">
        <v>427</v>
      </c>
      <c r="BM116" s="13"/>
      <c r="BN116" s="13">
        <v>982</v>
      </c>
      <c r="BP116" s="13"/>
      <c r="BQ116" s="14" t="s">
        <v>978</v>
      </c>
      <c r="BR116" s="13">
        <v>5</v>
      </c>
      <c r="BS116" s="13">
        <v>63</v>
      </c>
      <c r="BT116" s="13">
        <v>165</v>
      </c>
      <c r="BU116" s="13">
        <v>68</v>
      </c>
      <c r="BV116" s="13">
        <v>507</v>
      </c>
      <c r="BW116" s="13">
        <v>56</v>
      </c>
      <c r="BX116" s="13">
        <v>40</v>
      </c>
      <c r="BY116" s="13">
        <v>22</v>
      </c>
      <c r="BZ116" s="13">
        <v>28</v>
      </c>
      <c r="CA116" s="13">
        <v>11</v>
      </c>
      <c r="CB116" s="13">
        <v>6</v>
      </c>
      <c r="CC116" s="13">
        <v>7</v>
      </c>
      <c r="CD116" s="13">
        <v>4</v>
      </c>
      <c r="CE116" s="13">
        <v>982</v>
      </c>
      <c r="CG116" s="13">
        <f t="shared" si="11"/>
        <v>575</v>
      </c>
      <c r="CH116" s="13">
        <f t="shared" si="12"/>
        <v>118</v>
      </c>
      <c r="CI116" s="343">
        <f t="shared" si="13"/>
        <v>56</v>
      </c>
    </row>
    <row r="117" spans="1:87">
      <c r="A117" s="14" t="s">
        <v>979</v>
      </c>
      <c r="B117" s="13">
        <v>61705</v>
      </c>
      <c r="C117" s="13">
        <v>30891</v>
      </c>
      <c r="D117" s="13">
        <v>92596</v>
      </c>
      <c r="E117"/>
      <c r="I117" s="14" t="s">
        <v>979</v>
      </c>
      <c r="J117" s="13">
        <v>1153</v>
      </c>
      <c r="K117" s="13">
        <v>6388</v>
      </c>
      <c r="L117" s="13">
        <v>21956</v>
      </c>
      <c r="M117" s="13">
        <v>9187</v>
      </c>
      <c r="N117" s="13">
        <v>34190</v>
      </c>
      <c r="O117" s="13">
        <v>4070</v>
      </c>
      <c r="P117" s="13">
        <v>3743</v>
      </c>
      <c r="Q117" s="13">
        <v>3371</v>
      </c>
      <c r="R117" s="13">
        <v>2575</v>
      </c>
      <c r="S117" s="13">
        <v>1997</v>
      </c>
      <c r="T117" s="13">
        <v>1380</v>
      </c>
      <c r="U117" s="13">
        <v>1165</v>
      </c>
      <c r="V117" s="13">
        <v>1421</v>
      </c>
      <c r="W117" s="13">
        <v>92596</v>
      </c>
      <c r="X117" s="13">
        <f t="shared" si="14"/>
        <v>43377</v>
      </c>
      <c r="Y117" s="13">
        <f t="shared" si="15"/>
        <v>11184</v>
      </c>
      <c r="Z117" s="13">
        <f t="shared" si="10"/>
        <v>8538</v>
      </c>
      <c r="AC117" s="690" t="s">
        <v>931</v>
      </c>
      <c r="AD117" s="688">
        <v>5</v>
      </c>
      <c r="AE117" s="688">
        <v>3</v>
      </c>
      <c r="AF117" s="688">
        <v>1</v>
      </c>
      <c r="AG117" s="688">
        <v>1</v>
      </c>
      <c r="AH117" s="688">
        <v>3260</v>
      </c>
      <c r="AI117" s="688">
        <v>1</v>
      </c>
      <c r="AJ117" s="688">
        <v>91</v>
      </c>
      <c r="AK117" s="688">
        <v>3</v>
      </c>
      <c r="AL117" s="688">
        <v>351</v>
      </c>
      <c r="AM117" s="688">
        <v>13</v>
      </c>
      <c r="AN117" s="688"/>
      <c r="AO117" s="688"/>
      <c r="AP117" s="688"/>
      <c r="AQ117" s="688"/>
      <c r="AR117" s="688">
        <v>356</v>
      </c>
      <c r="AS117" s="688">
        <v>1</v>
      </c>
      <c r="AT117" s="688"/>
      <c r="AU117" s="688"/>
      <c r="AV117" s="688"/>
      <c r="AW117" s="688"/>
      <c r="AX117" s="688"/>
      <c r="AY117" s="688">
        <v>2</v>
      </c>
      <c r="AZ117" s="688"/>
      <c r="BA117" s="688"/>
      <c r="BB117" s="688">
        <v>4088</v>
      </c>
      <c r="BC117"/>
      <c r="BD117"/>
      <c r="BE117" s="14" t="s">
        <v>979</v>
      </c>
      <c r="BF117" s="13">
        <v>18808</v>
      </c>
      <c r="BG117" s="13">
        <v>17947</v>
      </c>
      <c r="BH117" s="13">
        <v>36755</v>
      </c>
      <c r="BJ117" s="14" t="s">
        <v>979</v>
      </c>
      <c r="BK117" s="13">
        <v>15703</v>
      </c>
      <c r="BL117" s="13">
        <v>21035</v>
      </c>
      <c r="BM117" s="13">
        <v>17</v>
      </c>
      <c r="BN117" s="13">
        <v>36755</v>
      </c>
      <c r="BP117" s="13"/>
      <c r="BQ117" s="14" t="s">
        <v>979</v>
      </c>
      <c r="BR117" s="13">
        <v>590</v>
      </c>
      <c r="BS117" s="13">
        <v>2325</v>
      </c>
      <c r="BT117" s="13">
        <v>7494</v>
      </c>
      <c r="BU117" s="13">
        <v>3141</v>
      </c>
      <c r="BV117" s="13">
        <v>15914</v>
      </c>
      <c r="BW117" s="13">
        <v>2084</v>
      </c>
      <c r="BX117" s="13">
        <v>1774</v>
      </c>
      <c r="BY117" s="13">
        <v>1390</v>
      </c>
      <c r="BZ117" s="13">
        <v>845</v>
      </c>
      <c r="CA117" s="13">
        <v>493</v>
      </c>
      <c r="CB117" s="13">
        <v>320</v>
      </c>
      <c r="CC117" s="13">
        <v>212</v>
      </c>
      <c r="CD117" s="13">
        <v>173</v>
      </c>
      <c r="CE117" s="13">
        <v>36755</v>
      </c>
      <c r="CG117" s="13">
        <f t="shared" si="11"/>
        <v>19055</v>
      </c>
      <c r="CH117" s="13">
        <f t="shared" si="12"/>
        <v>5248</v>
      </c>
      <c r="CI117" s="343">
        <f t="shared" si="13"/>
        <v>2043</v>
      </c>
    </row>
    <row r="118" spans="1:87">
      <c r="A118" s="14" t="s">
        <v>980</v>
      </c>
      <c r="B118" s="13">
        <v>1458</v>
      </c>
      <c r="C118" s="13">
        <v>4168</v>
      </c>
      <c r="D118" s="13">
        <v>5626</v>
      </c>
      <c r="E118"/>
      <c r="I118" s="14" t="s">
        <v>980</v>
      </c>
      <c r="J118" s="13">
        <v>65</v>
      </c>
      <c r="K118" s="13">
        <v>356</v>
      </c>
      <c r="L118" s="13">
        <v>1100</v>
      </c>
      <c r="M118" s="13">
        <v>512</v>
      </c>
      <c r="N118" s="13">
        <v>1887</v>
      </c>
      <c r="O118" s="13">
        <v>283</v>
      </c>
      <c r="P118" s="13">
        <v>279</v>
      </c>
      <c r="Q118" s="13">
        <v>274</v>
      </c>
      <c r="R118" s="13">
        <v>265</v>
      </c>
      <c r="S118" s="13">
        <v>160</v>
      </c>
      <c r="T118" s="13">
        <v>163</v>
      </c>
      <c r="U118" s="13">
        <v>124</v>
      </c>
      <c r="V118" s="13">
        <v>158</v>
      </c>
      <c r="W118" s="13">
        <v>5626</v>
      </c>
      <c r="X118" s="13">
        <f t="shared" si="14"/>
        <v>2399</v>
      </c>
      <c r="Y118" s="13">
        <f t="shared" si="15"/>
        <v>836</v>
      </c>
      <c r="Z118" s="13">
        <f t="shared" si="10"/>
        <v>870</v>
      </c>
      <c r="AC118" s="690" t="s">
        <v>936</v>
      </c>
      <c r="AD118" s="688">
        <v>1</v>
      </c>
      <c r="AE118" s="688">
        <v>2</v>
      </c>
      <c r="AF118" s="688">
        <v>1</v>
      </c>
      <c r="AG118" s="688">
        <v>1</v>
      </c>
      <c r="AH118" s="688">
        <v>2283</v>
      </c>
      <c r="AI118" s="688"/>
      <c r="AJ118" s="688">
        <v>46</v>
      </c>
      <c r="AK118" s="688">
        <v>4</v>
      </c>
      <c r="AL118" s="688">
        <v>1076</v>
      </c>
      <c r="AM118" s="688"/>
      <c r="AN118" s="688"/>
      <c r="AO118" s="688"/>
      <c r="AP118" s="688">
        <v>4</v>
      </c>
      <c r="AQ118" s="688">
        <v>1</v>
      </c>
      <c r="AR118" s="688">
        <v>987</v>
      </c>
      <c r="AS118" s="688">
        <v>1</v>
      </c>
      <c r="AT118" s="688"/>
      <c r="AU118" s="688"/>
      <c r="AV118" s="688">
        <v>7</v>
      </c>
      <c r="AW118" s="688"/>
      <c r="AX118" s="688"/>
      <c r="AY118" s="688"/>
      <c r="AZ118" s="688"/>
      <c r="BA118" s="688"/>
      <c r="BB118" s="688">
        <v>4414</v>
      </c>
      <c r="BC118"/>
      <c r="BD118"/>
      <c r="BE118" s="14" t="s">
        <v>980</v>
      </c>
      <c r="BF118" s="13">
        <v>287</v>
      </c>
      <c r="BG118" s="13">
        <v>267</v>
      </c>
      <c r="BH118" s="13">
        <v>554</v>
      </c>
      <c r="BJ118" s="14" t="s">
        <v>980</v>
      </c>
      <c r="BK118" s="13">
        <v>310</v>
      </c>
      <c r="BL118" s="13">
        <v>244</v>
      </c>
      <c r="BM118" s="13"/>
      <c r="BN118" s="13">
        <v>554</v>
      </c>
      <c r="BP118" s="13"/>
      <c r="BQ118" s="14" t="s">
        <v>980</v>
      </c>
      <c r="BR118" s="13">
        <v>5</v>
      </c>
      <c r="BS118" s="13">
        <v>23</v>
      </c>
      <c r="BT118" s="13">
        <v>100</v>
      </c>
      <c r="BU118" s="13">
        <v>31</v>
      </c>
      <c r="BV118" s="13">
        <v>282</v>
      </c>
      <c r="BW118" s="13">
        <v>31</v>
      </c>
      <c r="BX118" s="13">
        <v>26</v>
      </c>
      <c r="BY118" s="13">
        <v>19</v>
      </c>
      <c r="BZ118" s="13">
        <v>11</v>
      </c>
      <c r="CA118" s="13">
        <v>13</v>
      </c>
      <c r="CB118" s="13">
        <v>5</v>
      </c>
      <c r="CC118" s="13">
        <v>1</v>
      </c>
      <c r="CD118" s="13">
        <v>7</v>
      </c>
      <c r="CE118" s="13">
        <v>554</v>
      </c>
      <c r="CG118" s="13">
        <f t="shared" si="11"/>
        <v>313</v>
      </c>
      <c r="CH118" s="13">
        <f t="shared" si="12"/>
        <v>76</v>
      </c>
      <c r="CI118" s="343">
        <f t="shared" si="13"/>
        <v>37</v>
      </c>
    </row>
    <row r="119" spans="1:87">
      <c r="A119" s="14" t="s">
        <v>981</v>
      </c>
      <c r="B119" s="13">
        <v>9727</v>
      </c>
      <c r="C119" s="13">
        <v>15111</v>
      </c>
      <c r="D119" s="13">
        <v>24838</v>
      </c>
      <c r="E119"/>
      <c r="I119" s="14" t="s">
        <v>981</v>
      </c>
      <c r="J119" s="13">
        <v>353</v>
      </c>
      <c r="K119" s="13">
        <v>1616</v>
      </c>
      <c r="L119" s="13">
        <v>4944</v>
      </c>
      <c r="M119" s="13">
        <v>2346</v>
      </c>
      <c r="N119" s="13">
        <v>8746</v>
      </c>
      <c r="O119" s="13">
        <v>1331</v>
      </c>
      <c r="P119" s="13">
        <v>1327</v>
      </c>
      <c r="Q119" s="13">
        <v>1099</v>
      </c>
      <c r="R119" s="13">
        <v>881</v>
      </c>
      <c r="S119" s="13">
        <v>633</v>
      </c>
      <c r="T119" s="13">
        <v>576</v>
      </c>
      <c r="U119" s="13">
        <v>455</v>
      </c>
      <c r="V119" s="13">
        <v>531</v>
      </c>
      <c r="W119" s="13">
        <v>24838</v>
      </c>
      <c r="X119" s="13">
        <f t="shared" si="14"/>
        <v>11092</v>
      </c>
      <c r="Y119" s="13">
        <f t="shared" si="15"/>
        <v>3757</v>
      </c>
      <c r="Z119" s="13">
        <f t="shared" si="10"/>
        <v>3076</v>
      </c>
      <c r="AC119" s="690" t="s">
        <v>945</v>
      </c>
      <c r="AD119" s="688">
        <v>11</v>
      </c>
      <c r="AE119" s="688">
        <v>1</v>
      </c>
      <c r="AF119" s="688">
        <v>1</v>
      </c>
      <c r="AG119" s="688">
        <v>9</v>
      </c>
      <c r="AH119" s="688">
        <v>4993</v>
      </c>
      <c r="AI119" s="688"/>
      <c r="AJ119" s="688">
        <v>119</v>
      </c>
      <c r="AK119" s="688">
        <v>3</v>
      </c>
      <c r="AL119" s="688">
        <v>458</v>
      </c>
      <c r="AM119" s="688"/>
      <c r="AN119" s="688"/>
      <c r="AO119" s="688"/>
      <c r="AP119" s="688">
        <v>77</v>
      </c>
      <c r="AQ119" s="688"/>
      <c r="AR119" s="688">
        <v>84</v>
      </c>
      <c r="AS119" s="688">
        <v>1</v>
      </c>
      <c r="AT119" s="688">
        <v>109</v>
      </c>
      <c r="AU119" s="688">
        <v>2</v>
      </c>
      <c r="AV119" s="688">
        <v>5</v>
      </c>
      <c r="AW119" s="688"/>
      <c r="AX119" s="688"/>
      <c r="AY119" s="688"/>
      <c r="AZ119" s="688"/>
      <c r="BA119" s="688"/>
      <c r="BB119" s="688">
        <v>5873</v>
      </c>
      <c r="BC119"/>
      <c r="BD119"/>
      <c r="BE119" s="14" t="s">
        <v>981</v>
      </c>
      <c r="BF119" s="13">
        <v>1976</v>
      </c>
      <c r="BG119" s="13">
        <v>1885</v>
      </c>
      <c r="BH119" s="13">
        <v>3861</v>
      </c>
      <c r="BJ119" s="14" t="s">
        <v>981</v>
      </c>
      <c r="BK119" s="13">
        <v>2080</v>
      </c>
      <c r="BL119" s="13">
        <v>1779</v>
      </c>
      <c r="BM119" s="13">
        <v>2</v>
      </c>
      <c r="BN119" s="13">
        <v>3861</v>
      </c>
      <c r="BP119" s="13"/>
      <c r="BQ119" s="14" t="s">
        <v>981</v>
      </c>
      <c r="BR119" s="13">
        <v>36</v>
      </c>
      <c r="BS119" s="13">
        <v>177</v>
      </c>
      <c r="BT119" s="13">
        <v>519</v>
      </c>
      <c r="BU119" s="13">
        <v>246</v>
      </c>
      <c r="BV119" s="13">
        <v>1604</v>
      </c>
      <c r="BW119" s="13">
        <v>259</v>
      </c>
      <c r="BX119" s="13">
        <v>285</v>
      </c>
      <c r="BY119" s="13">
        <v>229</v>
      </c>
      <c r="BZ119" s="13">
        <v>149</v>
      </c>
      <c r="CA119" s="13">
        <v>125</v>
      </c>
      <c r="CB119" s="13">
        <v>75</v>
      </c>
      <c r="CC119" s="13">
        <v>68</v>
      </c>
      <c r="CD119" s="13">
        <v>89</v>
      </c>
      <c r="CE119" s="13">
        <v>3861</v>
      </c>
      <c r="CG119" s="13">
        <f t="shared" si="11"/>
        <v>1850</v>
      </c>
      <c r="CH119" s="13">
        <f t="shared" si="12"/>
        <v>773</v>
      </c>
      <c r="CI119" s="343">
        <f t="shared" si="13"/>
        <v>506</v>
      </c>
    </row>
    <row r="120" spans="1:87">
      <c r="A120" s="14" t="s">
        <v>982</v>
      </c>
      <c r="B120" s="13">
        <v>4296</v>
      </c>
      <c r="C120" s="13">
        <v>8614</v>
      </c>
      <c r="D120" s="13">
        <v>12910</v>
      </c>
      <c r="E120"/>
      <c r="I120" s="14" t="s">
        <v>982</v>
      </c>
      <c r="J120" s="13">
        <v>207</v>
      </c>
      <c r="K120" s="13">
        <v>905</v>
      </c>
      <c r="L120" s="13">
        <v>2918</v>
      </c>
      <c r="M120" s="13">
        <v>1260</v>
      </c>
      <c r="N120" s="13">
        <v>4532</v>
      </c>
      <c r="O120" s="13">
        <v>603</v>
      </c>
      <c r="P120" s="13">
        <v>618</v>
      </c>
      <c r="Q120" s="13">
        <v>526</v>
      </c>
      <c r="R120" s="13">
        <v>414</v>
      </c>
      <c r="S120" s="13">
        <v>306</v>
      </c>
      <c r="T120" s="13">
        <v>224</v>
      </c>
      <c r="U120" s="13">
        <v>158</v>
      </c>
      <c r="V120" s="13">
        <v>239</v>
      </c>
      <c r="W120" s="13">
        <v>12910</v>
      </c>
      <c r="X120" s="13">
        <f t="shared" si="14"/>
        <v>5792</v>
      </c>
      <c r="Y120" s="13">
        <f t="shared" si="15"/>
        <v>1747</v>
      </c>
      <c r="Z120" s="13">
        <f t="shared" si="10"/>
        <v>1341</v>
      </c>
      <c r="AC120" s="690" t="s">
        <v>954</v>
      </c>
      <c r="AD120" s="688">
        <v>8</v>
      </c>
      <c r="AE120" s="688">
        <v>2</v>
      </c>
      <c r="AF120" s="688">
        <v>1</v>
      </c>
      <c r="AG120" s="688">
        <v>39</v>
      </c>
      <c r="AH120" s="688">
        <v>10432</v>
      </c>
      <c r="AI120" s="688">
        <v>8</v>
      </c>
      <c r="AJ120" s="688">
        <v>13</v>
      </c>
      <c r="AK120" s="688">
        <v>4</v>
      </c>
      <c r="AL120" s="688">
        <v>2235</v>
      </c>
      <c r="AM120" s="688"/>
      <c r="AN120" s="688"/>
      <c r="AO120" s="688"/>
      <c r="AP120" s="688">
        <v>57</v>
      </c>
      <c r="AQ120" s="688">
        <v>4</v>
      </c>
      <c r="AR120" s="688">
        <v>202</v>
      </c>
      <c r="AS120" s="688">
        <v>2</v>
      </c>
      <c r="AT120" s="688">
        <v>3</v>
      </c>
      <c r="AU120" s="688">
        <v>3</v>
      </c>
      <c r="AV120" s="688">
        <v>7</v>
      </c>
      <c r="AW120" s="688"/>
      <c r="AX120" s="688"/>
      <c r="AY120" s="688">
        <v>5</v>
      </c>
      <c r="AZ120" s="688"/>
      <c r="BA120" s="688"/>
      <c r="BB120" s="688">
        <v>13025</v>
      </c>
      <c r="BC120"/>
      <c r="BD120"/>
      <c r="BE120" s="14" t="s">
        <v>982</v>
      </c>
      <c r="BF120" s="13">
        <v>747</v>
      </c>
      <c r="BG120" s="13">
        <v>560</v>
      </c>
      <c r="BH120" s="13">
        <v>1307</v>
      </c>
      <c r="BJ120" s="14" t="s">
        <v>982</v>
      </c>
      <c r="BK120" s="13">
        <v>837</v>
      </c>
      <c r="BL120" s="13">
        <v>470</v>
      </c>
      <c r="BM120" s="13"/>
      <c r="BN120" s="13">
        <v>1307</v>
      </c>
      <c r="BP120" s="13"/>
      <c r="BQ120" s="14" t="s">
        <v>982</v>
      </c>
      <c r="BR120" s="13">
        <v>8</v>
      </c>
      <c r="BS120" s="13">
        <v>42</v>
      </c>
      <c r="BT120" s="13">
        <v>164</v>
      </c>
      <c r="BU120" s="13">
        <v>87</v>
      </c>
      <c r="BV120" s="13">
        <v>706</v>
      </c>
      <c r="BW120" s="13">
        <v>76</v>
      </c>
      <c r="BX120" s="13">
        <v>78</v>
      </c>
      <c r="BY120" s="13">
        <v>54</v>
      </c>
      <c r="BZ120" s="13">
        <v>29</v>
      </c>
      <c r="CA120" s="13">
        <v>22</v>
      </c>
      <c r="CB120" s="13">
        <v>19</v>
      </c>
      <c r="CC120" s="13">
        <v>12</v>
      </c>
      <c r="CD120" s="13">
        <v>10</v>
      </c>
      <c r="CE120" s="13">
        <v>1307</v>
      </c>
      <c r="CG120" s="13">
        <f t="shared" si="11"/>
        <v>793</v>
      </c>
      <c r="CH120" s="13">
        <f t="shared" si="12"/>
        <v>208</v>
      </c>
      <c r="CI120" s="343">
        <f t="shared" si="13"/>
        <v>92</v>
      </c>
    </row>
    <row r="121" spans="1:87">
      <c r="A121" s="14" t="s">
        <v>983</v>
      </c>
      <c r="B121" s="13">
        <v>1733</v>
      </c>
      <c r="C121" s="13">
        <v>1482</v>
      </c>
      <c r="D121" s="13">
        <v>3215</v>
      </c>
      <c r="E121"/>
      <c r="I121" s="14" t="s">
        <v>983</v>
      </c>
      <c r="J121" s="13">
        <v>35</v>
      </c>
      <c r="K121" s="13">
        <v>119</v>
      </c>
      <c r="L121" s="13">
        <v>412</v>
      </c>
      <c r="M121" s="13">
        <v>247</v>
      </c>
      <c r="N121" s="13">
        <v>970</v>
      </c>
      <c r="O121" s="13">
        <v>203</v>
      </c>
      <c r="P121" s="13">
        <v>251</v>
      </c>
      <c r="Q121" s="13">
        <v>234</v>
      </c>
      <c r="R121" s="13">
        <v>221</v>
      </c>
      <c r="S121" s="13">
        <v>172</v>
      </c>
      <c r="T121" s="13">
        <v>130</v>
      </c>
      <c r="U121" s="13">
        <v>83</v>
      </c>
      <c r="V121" s="13">
        <v>138</v>
      </c>
      <c r="W121" s="13">
        <v>3215</v>
      </c>
      <c r="X121" s="13">
        <f t="shared" si="14"/>
        <v>1217</v>
      </c>
      <c r="Y121" s="13">
        <f t="shared" si="15"/>
        <v>688</v>
      </c>
      <c r="Z121" s="13">
        <f t="shared" si="10"/>
        <v>744</v>
      </c>
      <c r="AC121" s="690" t="s">
        <v>967</v>
      </c>
      <c r="AD121" s="688">
        <v>10</v>
      </c>
      <c r="AE121" s="688">
        <v>8</v>
      </c>
      <c r="AF121" s="688">
        <v>2</v>
      </c>
      <c r="AG121" s="688">
        <v>7</v>
      </c>
      <c r="AH121" s="688">
        <v>11330</v>
      </c>
      <c r="AI121" s="688">
        <v>1</v>
      </c>
      <c r="AJ121" s="688">
        <v>39</v>
      </c>
      <c r="AK121" s="688">
        <v>7</v>
      </c>
      <c r="AL121" s="688">
        <v>1533</v>
      </c>
      <c r="AM121" s="688">
        <v>3</v>
      </c>
      <c r="AN121" s="688"/>
      <c r="AO121" s="688"/>
      <c r="AP121" s="688"/>
      <c r="AQ121" s="688">
        <v>10</v>
      </c>
      <c r="AR121" s="688">
        <v>359</v>
      </c>
      <c r="AS121" s="688">
        <v>17</v>
      </c>
      <c r="AT121" s="688">
        <v>5</v>
      </c>
      <c r="AU121" s="688">
        <v>2</v>
      </c>
      <c r="AV121" s="688">
        <v>7</v>
      </c>
      <c r="AW121" s="688"/>
      <c r="AX121" s="688"/>
      <c r="AY121" s="688">
        <v>2</v>
      </c>
      <c r="AZ121" s="688"/>
      <c r="BA121" s="688"/>
      <c r="BB121" s="688">
        <v>13342</v>
      </c>
      <c r="BC121"/>
      <c r="BD121"/>
      <c r="BE121" s="14" t="s">
        <v>983</v>
      </c>
      <c r="BF121" s="13">
        <v>871</v>
      </c>
      <c r="BG121" s="13">
        <v>686</v>
      </c>
      <c r="BH121" s="13">
        <v>1557</v>
      </c>
      <c r="BJ121" s="14" t="s">
        <v>983</v>
      </c>
      <c r="BK121" s="13">
        <v>821</v>
      </c>
      <c r="BL121" s="13">
        <v>733</v>
      </c>
      <c r="BM121" s="13">
        <v>3</v>
      </c>
      <c r="BN121" s="13">
        <v>1557</v>
      </c>
      <c r="BP121" s="13"/>
      <c r="BQ121" s="14" t="s">
        <v>983</v>
      </c>
      <c r="BR121" s="13">
        <v>16</v>
      </c>
      <c r="BS121" s="13">
        <v>68</v>
      </c>
      <c r="BT121" s="13">
        <v>203</v>
      </c>
      <c r="BU121" s="13">
        <v>103</v>
      </c>
      <c r="BV121" s="13">
        <v>654</v>
      </c>
      <c r="BW121" s="13">
        <v>125</v>
      </c>
      <c r="BX121" s="13">
        <v>119</v>
      </c>
      <c r="BY121" s="13">
        <v>86</v>
      </c>
      <c r="BZ121" s="13">
        <v>62</v>
      </c>
      <c r="CA121" s="13">
        <v>44</v>
      </c>
      <c r="CB121" s="13">
        <v>29</v>
      </c>
      <c r="CC121" s="13">
        <v>16</v>
      </c>
      <c r="CD121" s="13">
        <v>32</v>
      </c>
      <c r="CE121" s="13">
        <v>1557</v>
      </c>
      <c r="CG121" s="13">
        <f t="shared" si="11"/>
        <v>757</v>
      </c>
      <c r="CH121" s="13">
        <f t="shared" si="12"/>
        <v>330</v>
      </c>
      <c r="CI121" s="343">
        <f t="shared" si="13"/>
        <v>183</v>
      </c>
    </row>
    <row r="122" spans="1:87">
      <c r="A122" s="14" t="s">
        <v>984</v>
      </c>
      <c r="B122" s="13">
        <v>5794</v>
      </c>
      <c r="C122" s="13">
        <v>4372</v>
      </c>
      <c r="D122" s="13">
        <v>10166</v>
      </c>
      <c r="E122"/>
      <c r="I122" s="14" t="s">
        <v>984</v>
      </c>
      <c r="J122" s="13">
        <v>125</v>
      </c>
      <c r="K122" s="13">
        <v>607</v>
      </c>
      <c r="L122" s="13">
        <v>1966</v>
      </c>
      <c r="M122" s="13">
        <v>956</v>
      </c>
      <c r="N122" s="13">
        <v>3533</v>
      </c>
      <c r="O122" s="13">
        <v>526</v>
      </c>
      <c r="P122" s="13">
        <v>556</v>
      </c>
      <c r="Q122" s="13">
        <v>513</v>
      </c>
      <c r="R122" s="13">
        <v>415</v>
      </c>
      <c r="S122" s="13">
        <v>324</v>
      </c>
      <c r="T122" s="13">
        <v>228</v>
      </c>
      <c r="U122" s="13">
        <v>178</v>
      </c>
      <c r="V122" s="13">
        <v>239</v>
      </c>
      <c r="W122" s="13">
        <v>10166</v>
      </c>
      <c r="X122" s="13">
        <f t="shared" si="14"/>
        <v>4489</v>
      </c>
      <c r="Y122" s="13">
        <f t="shared" si="15"/>
        <v>1595</v>
      </c>
      <c r="Z122" s="13">
        <f t="shared" si="10"/>
        <v>1384</v>
      </c>
      <c r="AC122" s="690" t="s">
        <v>974</v>
      </c>
      <c r="AD122" s="688">
        <v>19</v>
      </c>
      <c r="AE122" s="688">
        <v>3</v>
      </c>
      <c r="AF122" s="688"/>
      <c r="AG122" s="688">
        <v>23</v>
      </c>
      <c r="AH122" s="688">
        <v>7811</v>
      </c>
      <c r="AI122" s="688">
        <v>2</v>
      </c>
      <c r="AJ122" s="688">
        <v>88</v>
      </c>
      <c r="AK122" s="688">
        <v>11</v>
      </c>
      <c r="AL122" s="688">
        <v>940</v>
      </c>
      <c r="AM122" s="688">
        <v>1</v>
      </c>
      <c r="AN122" s="688"/>
      <c r="AO122" s="688"/>
      <c r="AP122" s="688"/>
      <c r="AQ122" s="688">
        <v>1</v>
      </c>
      <c r="AR122" s="688">
        <v>3</v>
      </c>
      <c r="AS122" s="688">
        <v>17</v>
      </c>
      <c r="AT122" s="688">
        <v>43</v>
      </c>
      <c r="AU122" s="688">
        <v>11</v>
      </c>
      <c r="AV122" s="688">
        <v>6</v>
      </c>
      <c r="AW122" s="688">
        <v>1</v>
      </c>
      <c r="AX122" s="688">
        <v>3</v>
      </c>
      <c r="AY122" s="688">
        <v>9</v>
      </c>
      <c r="AZ122" s="688"/>
      <c r="BA122" s="688"/>
      <c r="BB122" s="688">
        <v>8992</v>
      </c>
      <c r="BC122"/>
      <c r="BD122"/>
      <c r="BE122" s="14" t="s">
        <v>984</v>
      </c>
      <c r="BF122" s="13">
        <v>1448</v>
      </c>
      <c r="BG122" s="13">
        <v>900</v>
      </c>
      <c r="BH122" s="13">
        <v>2348</v>
      </c>
      <c r="BJ122" s="14" t="s">
        <v>984</v>
      </c>
      <c r="BK122" s="13">
        <v>1452</v>
      </c>
      <c r="BL122" s="13">
        <v>896</v>
      </c>
      <c r="BM122" s="13"/>
      <c r="BN122" s="13">
        <v>2348</v>
      </c>
      <c r="BP122" s="13"/>
      <c r="BQ122" s="14" t="s">
        <v>984</v>
      </c>
      <c r="BR122" s="13">
        <v>18</v>
      </c>
      <c r="BS122" s="13">
        <v>102</v>
      </c>
      <c r="BT122" s="13">
        <v>288</v>
      </c>
      <c r="BU122" s="13">
        <v>135</v>
      </c>
      <c r="BV122" s="13">
        <v>1215</v>
      </c>
      <c r="BW122" s="13">
        <v>163</v>
      </c>
      <c r="BX122" s="13">
        <v>135</v>
      </c>
      <c r="BY122" s="13">
        <v>109</v>
      </c>
      <c r="BZ122" s="13">
        <v>74</v>
      </c>
      <c r="CA122" s="13">
        <v>51</v>
      </c>
      <c r="CB122" s="13">
        <v>24</v>
      </c>
      <c r="CC122" s="13">
        <v>17</v>
      </c>
      <c r="CD122" s="13">
        <v>17</v>
      </c>
      <c r="CE122" s="13">
        <v>2348</v>
      </c>
      <c r="CG122" s="13">
        <f t="shared" si="11"/>
        <v>1350</v>
      </c>
      <c r="CH122" s="13">
        <f t="shared" si="12"/>
        <v>407</v>
      </c>
      <c r="CI122" s="343">
        <f t="shared" si="13"/>
        <v>183</v>
      </c>
    </row>
    <row r="123" spans="1:87">
      <c r="A123" s="14" t="s">
        <v>985</v>
      </c>
      <c r="B123" s="13">
        <v>3139</v>
      </c>
      <c r="C123" s="13">
        <v>2649</v>
      </c>
      <c r="D123" s="13">
        <v>5788</v>
      </c>
      <c r="E123"/>
      <c r="I123" s="14" t="s">
        <v>985</v>
      </c>
      <c r="J123" s="13">
        <v>47</v>
      </c>
      <c r="K123" s="13">
        <v>191</v>
      </c>
      <c r="L123" s="13">
        <v>799</v>
      </c>
      <c r="M123" s="13">
        <v>459</v>
      </c>
      <c r="N123" s="13">
        <v>1842</v>
      </c>
      <c r="O123" s="13">
        <v>371</v>
      </c>
      <c r="P123" s="13">
        <v>420</v>
      </c>
      <c r="Q123" s="13">
        <v>403</v>
      </c>
      <c r="R123" s="13">
        <v>364</v>
      </c>
      <c r="S123" s="13">
        <v>335</v>
      </c>
      <c r="T123" s="13">
        <v>216</v>
      </c>
      <c r="U123" s="13">
        <v>145</v>
      </c>
      <c r="V123" s="13">
        <v>196</v>
      </c>
      <c r="W123" s="13">
        <v>5788</v>
      </c>
      <c r="X123" s="13">
        <f t="shared" si="14"/>
        <v>2301</v>
      </c>
      <c r="Y123" s="13">
        <f t="shared" si="15"/>
        <v>1194</v>
      </c>
      <c r="Z123" s="13">
        <f t="shared" si="10"/>
        <v>1256</v>
      </c>
      <c r="AC123" s="690" t="s">
        <v>976</v>
      </c>
      <c r="AD123" s="688"/>
      <c r="AE123" s="688"/>
      <c r="AF123" s="688"/>
      <c r="AG123" s="688">
        <v>23</v>
      </c>
      <c r="AH123" s="688">
        <v>2766</v>
      </c>
      <c r="AI123" s="688"/>
      <c r="AJ123" s="688">
        <v>61</v>
      </c>
      <c r="AK123" s="688"/>
      <c r="AL123" s="688">
        <v>106</v>
      </c>
      <c r="AM123" s="688"/>
      <c r="AN123" s="688"/>
      <c r="AO123" s="688"/>
      <c r="AP123" s="688">
        <v>57</v>
      </c>
      <c r="AQ123" s="688"/>
      <c r="AR123" s="688">
        <v>1</v>
      </c>
      <c r="AS123" s="688">
        <v>3</v>
      </c>
      <c r="AT123" s="688"/>
      <c r="AU123" s="688"/>
      <c r="AV123" s="688"/>
      <c r="AW123" s="688"/>
      <c r="AX123" s="688"/>
      <c r="AY123" s="688">
        <v>4</v>
      </c>
      <c r="AZ123" s="688"/>
      <c r="BA123" s="688"/>
      <c r="BB123" s="688">
        <v>3021</v>
      </c>
      <c r="BC123"/>
      <c r="BD123"/>
      <c r="BE123" s="14" t="s">
        <v>985</v>
      </c>
      <c r="BF123" s="13">
        <v>2254</v>
      </c>
      <c r="BG123" s="13">
        <v>1754</v>
      </c>
      <c r="BH123" s="13">
        <v>4008</v>
      </c>
      <c r="BJ123" s="14" t="s">
        <v>985</v>
      </c>
      <c r="BK123" s="13">
        <v>2232</v>
      </c>
      <c r="BL123" s="13">
        <v>1773</v>
      </c>
      <c r="BM123" s="13">
        <v>3</v>
      </c>
      <c r="BN123" s="13">
        <v>4008</v>
      </c>
      <c r="BP123" s="13"/>
      <c r="BQ123" s="14" t="s">
        <v>985</v>
      </c>
      <c r="BR123" s="13">
        <v>20</v>
      </c>
      <c r="BS123" s="13">
        <v>147</v>
      </c>
      <c r="BT123" s="13">
        <v>526</v>
      </c>
      <c r="BU123" s="13">
        <v>285</v>
      </c>
      <c r="BV123" s="13">
        <v>1533</v>
      </c>
      <c r="BW123" s="13">
        <v>378</v>
      </c>
      <c r="BX123" s="13">
        <v>331</v>
      </c>
      <c r="BY123" s="13">
        <v>245</v>
      </c>
      <c r="BZ123" s="13">
        <v>178</v>
      </c>
      <c r="CA123" s="13">
        <v>143</v>
      </c>
      <c r="CB123" s="13">
        <v>83</v>
      </c>
      <c r="CC123" s="13">
        <v>55</v>
      </c>
      <c r="CD123" s="13">
        <v>84</v>
      </c>
      <c r="CE123" s="13">
        <v>4008</v>
      </c>
      <c r="CG123" s="13">
        <f t="shared" si="11"/>
        <v>1818</v>
      </c>
      <c r="CH123" s="13">
        <f t="shared" si="12"/>
        <v>954</v>
      </c>
      <c r="CI123" s="343">
        <f t="shared" si="13"/>
        <v>543</v>
      </c>
    </row>
    <row r="124" spans="1:87">
      <c r="A124" s="14" t="s">
        <v>986</v>
      </c>
      <c r="B124" s="13">
        <v>4973</v>
      </c>
      <c r="C124" s="13">
        <v>1980</v>
      </c>
      <c r="D124" s="13">
        <v>6953</v>
      </c>
      <c r="E124"/>
      <c r="I124" s="14" t="s">
        <v>986</v>
      </c>
      <c r="J124" s="13">
        <v>82</v>
      </c>
      <c r="K124" s="13">
        <v>586</v>
      </c>
      <c r="L124" s="13">
        <v>1949</v>
      </c>
      <c r="M124" s="13">
        <v>794</v>
      </c>
      <c r="N124" s="13">
        <v>2143</v>
      </c>
      <c r="O124" s="13">
        <v>283</v>
      </c>
      <c r="P124" s="13">
        <v>217</v>
      </c>
      <c r="Q124" s="13">
        <v>235</v>
      </c>
      <c r="R124" s="13">
        <v>148</v>
      </c>
      <c r="S124" s="13">
        <v>136</v>
      </c>
      <c r="T124" s="13">
        <v>86</v>
      </c>
      <c r="U124" s="13">
        <v>134</v>
      </c>
      <c r="V124" s="13">
        <v>160</v>
      </c>
      <c r="W124" s="13">
        <v>6953</v>
      </c>
      <c r="X124" s="13">
        <f t="shared" si="14"/>
        <v>2937</v>
      </c>
      <c r="Y124" s="13">
        <f t="shared" si="15"/>
        <v>735</v>
      </c>
      <c r="Z124" s="13">
        <f t="shared" si="10"/>
        <v>664</v>
      </c>
      <c r="AC124" s="690" t="s">
        <v>977</v>
      </c>
      <c r="AD124" s="688">
        <v>10</v>
      </c>
      <c r="AE124" s="688">
        <v>4</v>
      </c>
      <c r="AF124" s="688"/>
      <c r="AG124" s="688">
        <v>11</v>
      </c>
      <c r="AH124" s="688">
        <v>3464</v>
      </c>
      <c r="AI124" s="688"/>
      <c r="AJ124" s="688">
        <v>36</v>
      </c>
      <c r="AK124" s="688"/>
      <c r="AL124" s="688">
        <v>35</v>
      </c>
      <c r="AM124" s="688"/>
      <c r="AN124" s="688"/>
      <c r="AO124" s="688"/>
      <c r="AP124" s="688"/>
      <c r="AQ124" s="688">
        <v>18</v>
      </c>
      <c r="AR124" s="688">
        <v>44</v>
      </c>
      <c r="AS124" s="688">
        <v>3</v>
      </c>
      <c r="AT124" s="688"/>
      <c r="AU124" s="688"/>
      <c r="AV124" s="688"/>
      <c r="AW124" s="688"/>
      <c r="AX124" s="688"/>
      <c r="AY124" s="688">
        <v>1</v>
      </c>
      <c r="AZ124" s="688"/>
      <c r="BA124" s="688"/>
      <c r="BB124" s="688">
        <v>3626</v>
      </c>
      <c r="BC124"/>
      <c r="BD124"/>
      <c r="BE124" s="14" t="s">
        <v>986</v>
      </c>
      <c r="BF124" s="13">
        <v>95</v>
      </c>
      <c r="BG124" s="13">
        <v>54</v>
      </c>
      <c r="BH124" s="13">
        <v>149</v>
      </c>
      <c r="BJ124" s="14" t="s">
        <v>986</v>
      </c>
      <c r="BK124" s="13">
        <v>116</v>
      </c>
      <c r="BL124" s="13">
        <v>33</v>
      </c>
      <c r="BM124" s="13"/>
      <c r="BN124" s="13">
        <v>149</v>
      </c>
      <c r="BP124" s="13"/>
      <c r="BQ124" s="14" t="s">
        <v>986</v>
      </c>
      <c r="BR124" s="13">
        <v>1</v>
      </c>
      <c r="BS124" s="13">
        <v>5</v>
      </c>
      <c r="BT124" s="13">
        <v>12</v>
      </c>
      <c r="BU124" s="13">
        <v>5</v>
      </c>
      <c r="BV124" s="13">
        <v>102</v>
      </c>
      <c r="BW124" s="13">
        <v>11</v>
      </c>
      <c r="BX124" s="13">
        <v>5</v>
      </c>
      <c r="BY124" s="13">
        <v>3</v>
      </c>
      <c r="BZ124" s="13">
        <v>2</v>
      </c>
      <c r="CA124" s="13">
        <v>1</v>
      </c>
      <c r="CB124" s="13"/>
      <c r="CC124" s="13"/>
      <c r="CD124" s="13">
        <v>2</v>
      </c>
      <c r="CE124" s="13">
        <v>149</v>
      </c>
      <c r="CG124" s="13">
        <f t="shared" si="11"/>
        <v>107</v>
      </c>
      <c r="CH124" s="13">
        <f t="shared" si="12"/>
        <v>19</v>
      </c>
      <c r="CI124" s="343">
        <f t="shared" si="13"/>
        <v>5</v>
      </c>
    </row>
    <row r="125" spans="1:87">
      <c r="A125" s="14" t="s">
        <v>987</v>
      </c>
      <c r="B125" s="13">
        <v>2435</v>
      </c>
      <c r="C125" s="13">
        <v>2882</v>
      </c>
      <c r="D125" s="13">
        <v>5317</v>
      </c>
      <c r="E125"/>
      <c r="I125" s="14" t="s">
        <v>987</v>
      </c>
      <c r="J125" s="13">
        <v>61</v>
      </c>
      <c r="K125" s="13">
        <v>295</v>
      </c>
      <c r="L125" s="13">
        <v>864</v>
      </c>
      <c r="M125" s="13">
        <v>483</v>
      </c>
      <c r="N125" s="13">
        <v>1956</v>
      </c>
      <c r="O125" s="13">
        <v>291</v>
      </c>
      <c r="P125" s="13">
        <v>306</v>
      </c>
      <c r="Q125" s="13">
        <v>319</v>
      </c>
      <c r="R125" s="13">
        <v>236</v>
      </c>
      <c r="S125" s="13">
        <v>171</v>
      </c>
      <c r="T125" s="13">
        <v>120</v>
      </c>
      <c r="U125" s="13">
        <v>95</v>
      </c>
      <c r="V125" s="13">
        <v>120</v>
      </c>
      <c r="W125" s="13">
        <v>5317</v>
      </c>
      <c r="X125" s="13">
        <f t="shared" si="14"/>
        <v>2439</v>
      </c>
      <c r="Y125" s="13">
        <f t="shared" si="15"/>
        <v>916</v>
      </c>
      <c r="Z125" s="13">
        <f t="shared" si="10"/>
        <v>742</v>
      </c>
      <c r="AC125" s="690" t="s">
        <v>981</v>
      </c>
      <c r="AD125" s="688">
        <v>425</v>
      </c>
      <c r="AE125" s="688">
        <v>66</v>
      </c>
      <c r="AF125" s="688">
        <v>15</v>
      </c>
      <c r="AG125" s="688">
        <v>10</v>
      </c>
      <c r="AH125" s="688">
        <v>12237</v>
      </c>
      <c r="AI125" s="688">
        <v>1</v>
      </c>
      <c r="AJ125" s="688">
        <v>123</v>
      </c>
      <c r="AK125" s="688">
        <v>10</v>
      </c>
      <c r="AL125" s="688">
        <v>9736</v>
      </c>
      <c r="AM125" s="688">
        <v>7</v>
      </c>
      <c r="AN125" s="688"/>
      <c r="AO125" s="688"/>
      <c r="AP125" s="688"/>
      <c r="AQ125" s="688">
        <v>3</v>
      </c>
      <c r="AR125" s="688">
        <v>39</v>
      </c>
      <c r="AS125" s="688">
        <v>4</v>
      </c>
      <c r="AT125" s="688">
        <v>2037</v>
      </c>
      <c r="AU125" s="688">
        <v>93</v>
      </c>
      <c r="AV125" s="688">
        <v>31</v>
      </c>
      <c r="AW125" s="688"/>
      <c r="AX125" s="688"/>
      <c r="AY125" s="688">
        <v>1</v>
      </c>
      <c r="AZ125" s="688"/>
      <c r="BA125" s="688"/>
      <c r="BB125" s="688">
        <v>24838</v>
      </c>
      <c r="BC125"/>
      <c r="BD125"/>
      <c r="BE125" s="14" t="s">
        <v>987</v>
      </c>
      <c r="BF125" s="13">
        <v>450</v>
      </c>
      <c r="BG125" s="13">
        <v>394</v>
      </c>
      <c r="BH125" s="13">
        <v>844</v>
      </c>
      <c r="BJ125" s="14" t="s">
        <v>987</v>
      </c>
      <c r="BK125" s="13">
        <v>468</v>
      </c>
      <c r="BL125" s="13">
        <v>376</v>
      </c>
      <c r="BM125" s="13"/>
      <c r="BN125" s="13">
        <v>844</v>
      </c>
      <c r="BP125" s="13"/>
      <c r="BQ125" s="14" t="s">
        <v>987</v>
      </c>
      <c r="BR125" s="13">
        <v>5</v>
      </c>
      <c r="BS125" s="13">
        <v>45</v>
      </c>
      <c r="BT125" s="13">
        <v>133</v>
      </c>
      <c r="BU125" s="13">
        <v>64</v>
      </c>
      <c r="BV125" s="13">
        <v>338</v>
      </c>
      <c r="BW125" s="13">
        <v>58</v>
      </c>
      <c r="BX125" s="13">
        <v>64</v>
      </c>
      <c r="BY125" s="13">
        <v>46</v>
      </c>
      <c r="BZ125" s="13">
        <v>30</v>
      </c>
      <c r="CA125" s="13">
        <v>24</v>
      </c>
      <c r="CB125" s="13">
        <v>20</v>
      </c>
      <c r="CC125" s="13">
        <v>8</v>
      </c>
      <c r="CD125" s="13">
        <v>9</v>
      </c>
      <c r="CE125" s="13">
        <v>844</v>
      </c>
      <c r="CG125" s="13">
        <f t="shared" si="11"/>
        <v>402</v>
      </c>
      <c r="CH125" s="13">
        <f t="shared" si="12"/>
        <v>168</v>
      </c>
      <c r="CI125" s="343">
        <f t="shared" si="13"/>
        <v>91</v>
      </c>
    </row>
    <row r="126" spans="1:87">
      <c r="A126" s="14" t="s">
        <v>988</v>
      </c>
      <c r="B126" s="13">
        <v>18034</v>
      </c>
      <c r="C126" s="13">
        <v>10257</v>
      </c>
      <c r="D126" s="13">
        <v>28291</v>
      </c>
      <c r="E126"/>
      <c r="I126" s="14" t="s">
        <v>988</v>
      </c>
      <c r="J126" s="13">
        <v>350</v>
      </c>
      <c r="K126" s="13">
        <v>1654</v>
      </c>
      <c r="L126" s="13">
        <v>5307</v>
      </c>
      <c r="M126" s="13">
        <v>2570</v>
      </c>
      <c r="N126" s="13">
        <v>10314</v>
      </c>
      <c r="O126" s="13">
        <v>1537</v>
      </c>
      <c r="P126" s="13">
        <v>1511</v>
      </c>
      <c r="Q126" s="13">
        <v>1438</v>
      </c>
      <c r="R126" s="13">
        <v>1107</v>
      </c>
      <c r="S126" s="13">
        <v>880</v>
      </c>
      <c r="T126" s="13">
        <v>640</v>
      </c>
      <c r="U126" s="13">
        <v>436</v>
      </c>
      <c r="V126" s="13">
        <v>547</v>
      </c>
      <c r="W126" s="13">
        <v>28291</v>
      </c>
      <c r="X126" s="13">
        <f t="shared" si="14"/>
        <v>12884</v>
      </c>
      <c r="Y126" s="13">
        <f t="shared" si="15"/>
        <v>4486</v>
      </c>
      <c r="Z126" s="13">
        <f t="shared" si="10"/>
        <v>3610</v>
      </c>
      <c r="AC126" s="690" t="s">
        <v>983</v>
      </c>
      <c r="AD126" s="688">
        <v>10</v>
      </c>
      <c r="AE126" s="688"/>
      <c r="AF126" s="688"/>
      <c r="AG126" s="688">
        <v>7</v>
      </c>
      <c r="AH126" s="688">
        <v>2555</v>
      </c>
      <c r="AI126" s="688"/>
      <c r="AJ126" s="688">
        <v>144</v>
      </c>
      <c r="AK126" s="688">
        <v>1</v>
      </c>
      <c r="AL126" s="688">
        <v>114</v>
      </c>
      <c r="AM126" s="688"/>
      <c r="AN126" s="688"/>
      <c r="AO126" s="688"/>
      <c r="AP126" s="688">
        <v>3</v>
      </c>
      <c r="AQ126" s="688">
        <v>1</v>
      </c>
      <c r="AR126" s="688">
        <v>134</v>
      </c>
      <c r="AS126" s="688">
        <v>9</v>
      </c>
      <c r="AT126" s="688">
        <v>233</v>
      </c>
      <c r="AU126" s="688">
        <v>3</v>
      </c>
      <c r="AV126" s="688"/>
      <c r="AW126" s="688"/>
      <c r="AX126" s="688"/>
      <c r="AY126" s="688">
        <v>1</v>
      </c>
      <c r="AZ126" s="688"/>
      <c r="BA126" s="688"/>
      <c r="BB126" s="688">
        <v>3215</v>
      </c>
      <c r="BC126"/>
      <c r="BD126"/>
      <c r="BE126" s="14" t="s">
        <v>988</v>
      </c>
      <c r="BF126" s="13">
        <v>7792</v>
      </c>
      <c r="BG126" s="13">
        <v>7471</v>
      </c>
      <c r="BH126" s="13">
        <v>15263</v>
      </c>
      <c r="BJ126" s="14" t="s">
        <v>988</v>
      </c>
      <c r="BK126" s="13">
        <v>7499</v>
      </c>
      <c r="BL126" s="13">
        <v>7746</v>
      </c>
      <c r="BM126" s="13">
        <v>18</v>
      </c>
      <c r="BN126" s="13">
        <v>15263</v>
      </c>
      <c r="BP126" s="13"/>
      <c r="BQ126" s="14" t="s">
        <v>988</v>
      </c>
      <c r="BR126" s="13">
        <v>135</v>
      </c>
      <c r="BS126" s="13">
        <v>741</v>
      </c>
      <c r="BT126" s="13">
        <v>2438</v>
      </c>
      <c r="BU126" s="13">
        <v>1066</v>
      </c>
      <c r="BV126" s="13">
        <v>6717</v>
      </c>
      <c r="BW126" s="13">
        <v>939</v>
      </c>
      <c r="BX126" s="13">
        <v>888</v>
      </c>
      <c r="BY126" s="13">
        <v>766</v>
      </c>
      <c r="BZ126" s="13">
        <v>550</v>
      </c>
      <c r="CA126" s="13">
        <v>387</v>
      </c>
      <c r="CB126" s="13">
        <v>245</v>
      </c>
      <c r="CC126" s="13">
        <v>185</v>
      </c>
      <c r="CD126" s="13">
        <v>206</v>
      </c>
      <c r="CE126" s="13">
        <v>15263</v>
      </c>
      <c r="CG126" s="13">
        <f t="shared" si="11"/>
        <v>7783</v>
      </c>
      <c r="CH126" s="13">
        <f t="shared" si="12"/>
        <v>2593</v>
      </c>
      <c r="CI126" s="343">
        <f t="shared" si="13"/>
        <v>1573</v>
      </c>
    </row>
    <row r="127" spans="1:87">
      <c r="A127" s="14" t="s">
        <v>989</v>
      </c>
      <c r="B127" s="13">
        <v>5772</v>
      </c>
      <c r="C127" s="13">
        <v>8632</v>
      </c>
      <c r="D127" s="13">
        <v>14404</v>
      </c>
      <c r="E127"/>
      <c r="I127" s="14" t="s">
        <v>989</v>
      </c>
      <c r="J127" s="13">
        <v>173</v>
      </c>
      <c r="K127" s="13">
        <v>657</v>
      </c>
      <c r="L127" s="13">
        <v>2540</v>
      </c>
      <c r="M127" s="13">
        <v>1276</v>
      </c>
      <c r="N127" s="13">
        <v>4625</v>
      </c>
      <c r="O127" s="13">
        <v>831</v>
      </c>
      <c r="P127" s="13">
        <v>885</v>
      </c>
      <c r="Q127" s="13">
        <v>878</v>
      </c>
      <c r="R127" s="13">
        <v>720</v>
      </c>
      <c r="S127" s="13">
        <v>586</v>
      </c>
      <c r="T127" s="13">
        <v>451</v>
      </c>
      <c r="U127" s="13">
        <v>341</v>
      </c>
      <c r="V127" s="13">
        <v>441</v>
      </c>
      <c r="W127" s="13">
        <v>14404</v>
      </c>
      <c r="X127" s="13">
        <f t="shared" si="14"/>
        <v>5901</v>
      </c>
      <c r="Y127" s="13">
        <f t="shared" si="15"/>
        <v>2594</v>
      </c>
      <c r="Z127" s="13">
        <f t="shared" si="10"/>
        <v>2539</v>
      </c>
      <c r="AC127" s="690" t="s">
        <v>985</v>
      </c>
      <c r="AD127" s="688">
        <v>9</v>
      </c>
      <c r="AE127" s="688">
        <v>8</v>
      </c>
      <c r="AF127" s="688"/>
      <c r="AG127" s="688">
        <v>12</v>
      </c>
      <c r="AH127" s="688">
        <v>5399</v>
      </c>
      <c r="AI127" s="688"/>
      <c r="AJ127" s="688">
        <v>56</v>
      </c>
      <c r="AK127" s="688">
        <v>4</v>
      </c>
      <c r="AL127" s="688">
        <v>228</v>
      </c>
      <c r="AM127" s="688">
        <v>1</v>
      </c>
      <c r="AN127" s="688"/>
      <c r="AO127" s="688"/>
      <c r="AP127" s="688">
        <v>1</v>
      </c>
      <c r="AQ127" s="688"/>
      <c r="AR127" s="688">
        <v>38</v>
      </c>
      <c r="AS127" s="688">
        <v>17</v>
      </c>
      <c r="AT127" s="688">
        <v>3</v>
      </c>
      <c r="AU127" s="688">
        <v>5</v>
      </c>
      <c r="AV127" s="688"/>
      <c r="AW127" s="688"/>
      <c r="AX127" s="688">
        <v>1</v>
      </c>
      <c r="AY127" s="688">
        <v>6</v>
      </c>
      <c r="AZ127" s="688"/>
      <c r="BA127" s="688"/>
      <c r="BB127" s="688">
        <v>5788</v>
      </c>
      <c r="BC127"/>
      <c r="BD127"/>
      <c r="BE127" s="14" t="s">
        <v>989</v>
      </c>
      <c r="BF127" s="13">
        <v>1588</v>
      </c>
      <c r="BG127" s="13">
        <v>1381</v>
      </c>
      <c r="BH127" s="13">
        <v>2969</v>
      </c>
      <c r="BJ127" s="14" t="s">
        <v>989</v>
      </c>
      <c r="BK127" s="13">
        <v>1695</v>
      </c>
      <c r="BL127" s="13">
        <v>1271</v>
      </c>
      <c r="BM127" s="13">
        <v>3</v>
      </c>
      <c r="BN127" s="13">
        <v>2969</v>
      </c>
      <c r="BP127" s="13"/>
      <c r="BQ127" s="14" t="s">
        <v>989</v>
      </c>
      <c r="BR127" s="13">
        <v>21</v>
      </c>
      <c r="BS127" s="13">
        <v>123</v>
      </c>
      <c r="BT127" s="13">
        <v>429</v>
      </c>
      <c r="BU127" s="13">
        <v>195</v>
      </c>
      <c r="BV127" s="13">
        <v>1334</v>
      </c>
      <c r="BW127" s="13">
        <v>197</v>
      </c>
      <c r="BX127" s="13">
        <v>182</v>
      </c>
      <c r="BY127" s="13">
        <v>153</v>
      </c>
      <c r="BZ127" s="13">
        <v>107</v>
      </c>
      <c r="CA127" s="13">
        <v>73</v>
      </c>
      <c r="CB127" s="13">
        <v>51</v>
      </c>
      <c r="CC127" s="13">
        <v>42</v>
      </c>
      <c r="CD127" s="13">
        <v>62</v>
      </c>
      <c r="CE127" s="13">
        <v>2969</v>
      </c>
      <c r="CG127" s="13">
        <f t="shared" si="11"/>
        <v>1529</v>
      </c>
      <c r="CH127" s="13">
        <f t="shared" si="12"/>
        <v>532</v>
      </c>
      <c r="CI127" s="343">
        <f t="shared" si="13"/>
        <v>335</v>
      </c>
    </row>
    <row r="128" spans="1:87">
      <c r="A128" s="14" t="s">
        <v>990</v>
      </c>
      <c r="B128" s="13">
        <v>5244</v>
      </c>
      <c r="C128" s="13">
        <v>4819</v>
      </c>
      <c r="D128" s="13">
        <v>10063</v>
      </c>
      <c r="E128"/>
      <c r="I128" s="14" t="s">
        <v>990</v>
      </c>
      <c r="J128" s="13">
        <v>144</v>
      </c>
      <c r="K128" s="13">
        <v>858</v>
      </c>
      <c r="L128" s="13">
        <v>2313</v>
      </c>
      <c r="M128" s="13">
        <v>1008</v>
      </c>
      <c r="N128" s="13">
        <v>3204</v>
      </c>
      <c r="O128" s="13">
        <v>478</v>
      </c>
      <c r="P128" s="13">
        <v>404</v>
      </c>
      <c r="Q128" s="13">
        <v>386</v>
      </c>
      <c r="R128" s="13">
        <v>357</v>
      </c>
      <c r="S128" s="13">
        <v>268</v>
      </c>
      <c r="T128" s="13">
        <v>224</v>
      </c>
      <c r="U128" s="13">
        <v>189</v>
      </c>
      <c r="V128" s="13">
        <v>230</v>
      </c>
      <c r="W128" s="13">
        <v>10063</v>
      </c>
      <c r="X128" s="13">
        <f t="shared" si="14"/>
        <v>4212</v>
      </c>
      <c r="Y128" s="13">
        <f t="shared" si="15"/>
        <v>1268</v>
      </c>
      <c r="Z128" s="13">
        <f t="shared" si="10"/>
        <v>1268</v>
      </c>
      <c r="AC128" s="21" t="s">
        <v>268</v>
      </c>
      <c r="AD128" s="588">
        <v>3503</v>
      </c>
      <c r="AE128" s="588">
        <v>6132</v>
      </c>
      <c r="AF128" s="588">
        <v>26</v>
      </c>
      <c r="AG128" s="588">
        <v>326</v>
      </c>
      <c r="AH128" s="588">
        <v>648416</v>
      </c>
      <c r="AI128" s="588">
        <v>11</v>
      </c>
      <c r="AJ128" s="588">
        <v>1050</v>
      </c>
      <c r="AK128" s="588">
        <v>1418</v>
      </c>
      <c r="AL128" s="588">
        <v>159107</v>
      </c>
      <c r="AM128" s="588">
        <v>508</v>
      </c>
      <c r="AN128" s="588">
        <v>265</v>
      </c>
      <c r="AO128" s="588">
        <v>15</v>
      </c>
      <c r="AP128" s="588">
        <v>130</v>
      </c>
      <c r="AQ128" s="588">
        <v>1154</v>
      </c>
      <c r="AR128" s="588">
        <v>1794</v>
      </c>
      <c r="AS128" s="588">
        <v>1782</v>
      </c>
      <c r="AT128" s="588">
        <v>519</v>
      </c>
      <c r="AU128" s="588">
        <v>47</v>
      </c>
      <c r="AV128" s="588">
        <v>300</v>
      </c>
      <c r="AW128" s="588"/>
      <c r="AX128" s="588"/>
      <c r="AY128" s="588">
        <v>1088</v>
      </c>
      <c r="AZ128" s="588"/>
      <c r="BA128" s="588">
        <v>1</v>
      </c>
      <c r="BB128" s="688">
        <v>827592</v>
      </c>
      <c r="BC128"/>
      <c r="BD128"/>
      <c r="BE128" s="14" t="s">
        <v>990</v>
      </c>
      <c r="BF128" s="13">
        <v>477</v>
      </c>
      <c r="BG128" s="13">
        <v>261</v>
      </c>
      <c r="BH128" s="13">
        <v>738</v>
      </c>
      <c r="BJ128" s="14" t="s">
        <v>990</v>
      </c>
      <c r="BK128" s="13">
        <v>586</v>
      </c>
      <c r="BL128" s="13">
        <v>152</v>
      </c>
      <c r="BM128" s="13"/>
      <c r="BN128" s="13">
        <v>738</v>
      </c>
      <c r="BP128" s="13"/>
      <c r="BQ128" s="14" t="s">
        <v>990</v>
      </c>
      <c r="BR128" s="13">
        <v>1</v>
      </c>
      <c r="BS128" s="13">
        <v>15</v>
      </c>
      <c r="BT128" s="13">
        <v>57</v>
      </c>
      <c r="BU128" s="13">
        <v>33</v>
      </c>
      <c r="BV128" s="13">
        <v>470</v>
      </c>
      <c r="BW128" s="13">
        <v>56</v>
      </c>
      <c r="BX128" s="13">
        <v>51</v>
      </c>
      <c r="BY128" s="13">
        <v>31</v>
      </c>
      <c r="BZ128" s="13">
        <v>12</v>
      </c>
      <c r="CA128" s="13">
        <v>5</v>
      </c>
      <c r="CB128" s="13">
        <v>4</v>
      </c>
      <c r="CC128" s="13">
        <v>1</v>
      </c>
      <c r="CD128" s="13">
        <v>2</v>
      </c>
      <c r="CE128" s="13">
        <v>738</v>
      </c>
      <c r="CG128" s="13">
        <f t="shared" si="11"/>
        <v>503</v>
      </c>
      <c r="CH128" s="13">
        <f t="shared" si="12"/>
        <v>138</v>
      </c>
      <c r="CI128" s="343">
        <f t="shared" si="13"/>
        <v>24</v>
      </c>
    </row>
    <row r="129" spans="1:87">
      <c r="A129" s="14" t="s">
        <v>991</v>
      </c>
      <c r="B129" s="13">
        <v>13145</v>
      </c>
      <c r="C129" s="13">
        <v>9753</v>
      </c>
      <c r="D129" s="13">
        <v>22898</v>
      </c>
      <c r="E129"/>
      <c r="I129" s="14" t="s">
        <v>991</v>
      </c>
      <c r="J129" s="13">
        <v>359</v>
      </c>
      <c r="K129" s="13">
        <v>1681</v>
      </c>
      <c r="L129" s="13">
        <v>5511</v>
      </c>
      <c r="M129" s="13">
        <v>2277</v>
      </c>
      <c r="N129" s="13">
        <v>7888</v>
      </c>
      <c r="O129" s="13">
        <v>1112</v>
      </c>
      <c r="P129" s="13">
        <v>1086</v>
      </c>
      <c r="Q129" s="13">
        <v>896</v>
      </c>
      <c r="R129" s="13">
        <v>697</v>
      </c>
      <c r="S129" s="13">
        <v>529</v>
      </c>
      <c r="T129" s="13">
        <v>315</v>
      </c>
      <c r="U129" s="13">
        <v>261</v>
      </c>
      <c r="V129" s="13">
        <v>286</v>
      </c>
      <c r="W129" s="13">
        <v>22898</v>
      </c>
      <c r="X129" s="13">
        <f t="shared" si="14"/>
        <v>10165</v>
      </c>
      <c r="Y129" s="13">
        <f t="shared" si="15"/>
        <v>3094</v>
      </c>
      <c r="Z129" s="13">
        <f t="shared" si="10"/>
        <v>2088</v>
      </c>
      <c r="AC129" s="690" t="s">
        <v>867</v>
      </c>
      <c r="AD129" s="688">
        <v>2568</v>
      </c>
      <c r="AE129" s="688">
        <v>4567</v>
      </c>
      <c r="AF129" s="688">
        <v>8</v>
      </c>
      <c r="AG129" s="688">
        <v>4</v>
      </c>
      <c r="AH129" s="688">
        <v>457458</v>
      </c>
      <c r="AI129" s="688">
        <v>3</v>
      </c>
      <c r="AJ129" s="688">
        <v>14</v>
      </c>
      <c r="AK129" s="688">
        <v>1212</v>
      </c>
      <c r="AL129" s="688">
        <v>135661</v>
      </c>
      <c r="AM129" s="688">
        <v>352</v>
      </c>
      <c r="AN129" s="688">
        <v>137</v>
      </c>
      <c r="AO129" s="688">
        <v>2</v>
      </c>
      <c r="AP129" s="688">
        <v>6</v>
      </c>
      <c r="AQ129" s="688">
        <v>828</v>
      </c>
      <c r="AR129" s="688">
        <v>88</v>
      </c>
      <c r="AS129" s="688">
        <v>1158</v>
      </c>
      <c r="AT129" s="688">
        <v>438</v>
      </c>
      <c r="AU129" s="688">
        <v>18</v>
      </c>
      <c r="AV129" s="688">
        <v>79</v>
      </c>
      <c r="AW129" s="688"/>
      <c r="AX129" s="688"/>
      <c r="AY129" s="688">
        <v>844</v>
      </c>
      <c r="AZ129" s="688"/>
      <c r="BA129" s="688">
        <v>1</v>
      </c>
      <c r="BB129" s="688">
        <v>605446</v>
      </c>
      <c r="BC129"/>
      <c r="BD129"/>
      <c r="BE129" s="14" t="s">
        <v>991</v>
      </c>
      <c r="BF129" s="13">
        <v>1175</v>
      </c>
      <c r="BG129" s="13">
        <v>854</v>
      </c>
      <c r="BH129" s="13">
        <v>2029</v>
      </c>
      <c r="BJ129" s="14" t="s">
        <v>991</v>
      </c>
      <c r="BK129" s="13">
        <v>2662</v>
      </c>
      <c r="BL129" s="13">
        <v>1360</v>
      </c>
      <c r="BM129" s="13"/>
      <c r="BN129" s="13">
        <v>4022</v>
      </c>
      <c r="BP129" s="13"/>
      <c r="BQ129" s="14" t="s">
        <v>991</v>
      </c>
      <c r="BR129" s="13">
        <v>25</v>
      </c>
      <c r="BS129" s="13">
        <v>82</v>
      </c>
      <c r="BT129" s="13">
        <v>268</v>
      </c>
      <c r="BU129" s="13">
        <v>79</v>
      </c>
      <c r="BV129" s="13">
        <v>1182</v>
      </c>
      <c r="BW129" s="13">
        <v>120</v>
      </c>
      <c r="BX129" s="13">
        <v>94</v>
      </c>
      <c r="BY129" s="13">
        <v>69</v>
      </c>
      <c r="BZ129" s="13">
        <v>52</v>
      </c>
      <c r="CA129" s="13">
        <v>32</v>
      </c>
      <c r="CB129" s="13">
        <v>14</v>
      </c>
      <c r="CC129" s="13">
        <v>5</v>
      </c>
      <c r="CD129" s="13">
        <v>7</v>
      </c>
      <c r="CE129" s="13">
        <v>2029</v>
      </c>
      <c r="CG129" s="13">
        <f t="shared" si="11"/>
        <v>1261</v>
      </c>
      <c r="CH129" s="13">
        <f t="shared" si="12"/>
        <v>283</v>
      </c>
      <c r="CI129" s="343">
        <f t="shared" si="13"/>
        <v>110</v>
      </c>
    </row>
    <row r="130" spans="1:87">
      <c r="A130" s="14" t="s">
        <v>117</v>
      </c>
      <c r="B130" s="13">
        <v>1584213</v>
      </c>
      <c r="C130" s="13">
        <v>746770</v>
      </c>
      <c r="D130" s="13">
        <v>2330983</v>
      </c>
      <c r="E130"/>
      <c r="I130" s="14" t="s">
        <v>117</v>
      </c>
      <c r="J130" s="13">
        <v>27258</v>
      </c>
      <c r="K130" s="13">
        <v>129967</v>
      </c>
      <c r="L130" s="13">
        <v>413703</v>
      </c>
      <c r="M130" s="13">
        <v>199441</v>
      </c>
      <c r="N130" s="13">
        <v>816719</v>
      </c>
      <c r="O130" s="13">
        <v>130135</v>
      </c>
      <c r="P130" s="13">
        <v>137504</v>
      </c>
      <c r="Q130" s="13">
        <v>129433</v>
      </c>
      <c r="R130" s="13">
        <v>105068</v>
      </c>
      <c r="S130" s="13">
        <v>79841</v>
      </c>
      <c r="T130" s="13">
        <v>59389</v>
      </c>
      <c r="U130" s="13">
        <v>44704</v>
      </c>
      <c r="V130" s="13">
        <v>57821</v>
      </c>
      <c r="W130" s="13">
        <v>2330983</v>
      </c>
      <c r="X130" s="13">
        <f t="shared" si="14"/>
        <v>1016160</v>
      </c>
      <c r="Y130" s="13">
        <f t="shared" si="15"/>
        <v>397072</v>
      </c>
      <c r="Z130" s="13"/>
      <c r="AC130" s="690" t="s">
        <v>883</v>
      </c>
      <c r="AD130" s="688">
        <v>23</v>
      </c>
      <c r="AE130" s="688">
        <v>75</v>
      </c>
      <c r="AF130" s="688">
        <v>1</v>
      </c>
      <c r="AG130" s="688">
        <v>144</v>
      </c>
      <c r="AH130" s="688">
        <v>14558</v>
      </c>
      <c r="AI130" s="688">
        <v>2</v>
      </c>
      <c r="AJ130" s="688">
        <v>302</v>
      </c>
      <c r="AK130" s="688">
        <v>4</v>
      </c>
      <c r="AL130" s="688">
        <v>2029</v>
      </c>
      <c r="AM130" s="688">
        <v>2</v>
      </c>
      <c r="AN130" s="688">
        <v>1</v>
      </c>
      <c r="AO130" s="688"/>
      <c r="AP130" s="688"/>
      <c r="AQ130" s="688">
        <v>31</v>
      </c>
      <c r="AR130" s="688">
        <v>149</v>
      </c>
      <c r="AS130" s="688">
        <v>27</v>
      </c>
      <c r="AT130" s="688">
        <v>3</v>
      </c>
      <c r="AU130" s="688">
        <v>2</v>
      </c>
      <c r="AV130" s="688">
        <v>2</v>
      </c>
      <c r="AW130" s="688"/>
      <c r="AX130" s="688"/>
      <c r="AY130" s="688">
        <v>3</v>
      </c>
      <c r="AZ130" s="688"/>
      <c r="BA130" s="688"/>
      <c r="BB130" s="688">
        <v>17358</v>
      </c>
      <c r="BC130"/>
      <c r="BD130"/>
      <c r="BE130" s="14" t="s">
        <v>117</v>
      </c>
      <c r="BF130" s="13">
        <v>1804266</v>
      </c>
      <c r="BG130" s="13">
        <v>1922257</v>
      </c>
      <c r="BH130" s="13">
        <v>3726523</v>
      </c>
      <c r="BJ130" s="14" t="s">
        <v>117</v>
      </c>
      <c r="BK130" s="13">
        <v>2097236</v>
      </c>
      <c r="BL130" s="13">
        <v>1619229</v>
      </c>
      <c r="BM130" s="13">
        <v>12051</v>
      </c>
      <c r="BN130" s="13">
        <v>3728516</v>
      </c>
      <c r="BP130" s="13"/>
      <c r="BQ130" s="14" t="s">
        <v>117</v>
      </c>
      <c r="BR130" s="13">
        <v>34525</v>
      </c>
      <c r="BS130" s="13">
        <v>158073</v>
      </c>
      <c r="BT130" s="13">
        <v>456230</v>
      </c>
      <c r="BU130" s="13">
        <v>209691</v>
      </c>
      <c r="BV130" s="13">
        <v>1625775</v>
      </c>
      <c r="BW130" s="13">
        <v>241406</v>
      </c>
      <c r="BX130" s="13">
        <v>249119</v>
      </c>
      <c r="BY130" s="13">
        <v>218709</v>
      </c>
      <c r="BZ130" s="13">
        <v>171441</v>
      </c>
      <c r="CA130" s="13">
        <v>130446</v>
      </c>
      <c r="CB130" s="13">
        <v>90207</v>
      </c>
      <c r="CC130" s="13">
        <v>62157</v>
      </c>
      <c r="CD130" s="13">
        <v>78744</v>
      </c>
      <c r="CE130" s="13">
        <v>3726523</v>
      </c>
      <c r="CG130" s="13">
        <f t="shared" si="11"/>
        <v>1835466</v>
      </c>
      <c r="CH130" s="13">
        <f t="shared" si="12"/>
        <v>709234</v>
      </c>
      <c r="CI130" s="343">
        <f t="shared" si="13"/>
        <v>532995</v>
      </c>
    </row>
    <row r="131" spans="1:87">
      <c r="D131"/>
      <c r="E131"/>
      <c r="AC131" s="690" t="s">
        <v>885</v>
      </c>
      <c r="AD131" s="688">
        <v>133</v>
      </c>
      <c r="AE131" s="688">
        <v>354</v>
      </c>
      <c r="AF131" s="688">
        <v>2</v>
      </c>
      <c r="AG131" s="688">
        <v>19</v>
      </c>
      <c r="AH131" s="688">
        <v>77770</v>
      </c>
      <c r="AI131" s="688">
        <v>3</v>
      </c>
      <c r="AJ131" s="688">
        <v>113</v>
      </c>
      <c r="AK131" s="688">
        <v>121</v>
      </c>
      <c r="AL131" s="688">
        <v>10834</v>
      </c>
      <c r="AM131" s="688">
        <v>33</v>
      </c>
      <c r="AN131" s="688">
        <v>45</v>
      </c>
      <c r="AO131" s="688">
        <v>2</v>
      </c>
      <c r="AP131" s="688">
        <v>4</v>
      </c>
      <c r="AQ131" s="688">
        <v>29</v>
      </c>
      <c r="AR131" s="688">
        <v>854</v>
      </c>
      <c r="AS131" s="688">
        <v>56</v>
      </c>
      <c r="AT131" s="688">
        <v>12</v>
      </c>
      <c r="AU131" s="688">
        <v>3</v>
      </c>
      <c r="AV131" s="688">
        <v>124</v>
      </c>
      <c r="AW131" s="688"/>
      <c r="AX131" s="688"/>
      <c r="AY131" s="688">
        <v>120</v>
      </c>
      <c r="AZ131" s="688"/>
      <c r="BA131" s="688"/>
      <c r="BB131" s="688">
        <v>90631</v>
      </c>
      <c r="BC131"/>
      <c r="BD131"/>
      <c r="BP131" s="13"/>
      <c r="CG131" s="13">
        <f t="shared" si="11"/>
        <v>0</v>
      </c>
    </row>
    <row r="132" spans="1:87">
      <c r="AC132" s="690" t="s">
        <v>893</v>
      </c>
      <c r="AD132" s="688">
        <v>25</v>
      </c>
      <c r="AE132" s="688">
        <v>128</v>
      </c>
      <c r="AF132" s="688">
        <v>1</v>
      </c>
      <c r="AG132" s="688">
        <v>6</v>
      </c>
      <c r="AH132" s="688">
        <v>13797</v>
      </c>
      <c r="AI132" s="688"/>
      <c r="AJ132" s="688">
        <v>10</v>
      </c>
      <c r="AK132" s="688">
        <v>10</v>
      </c>
      <c r="AL132" s="688">
        <v>858</v>
      </c>
      <c r="AM132" s="688">
        <v>9</v>
      </c>
      <c r="AN132" s="688">
        <v>3</v>
      </c>
      <c r="AO132" s="688"/>
      <c r="AP132" s="688">
        <v>1</v>
      </c>
      <c r="AQ132" s="688">
        <v>6</v>
      </c>
      <c r="AR132" s="688">
        <v>28</v>
      </c>
      <c r="AS132" s="688">
        <v>26</v>
      </c>
      <c r="AT132" s="688">
        <v>2</v>
      </c>
      <c r="AU132" s="688">
        <v>1</v>
      </c>
      <c r="AV132" s="688">
        <v>3</v>
      </c>
      <c r="AW132" s="688"/>
      <c r="AX132" s="688"/>
      <c r="AY132" s="688">
        <v>10</v>
      </c>
      <c r="AZ132" s="688"/>
      <c r="BA132" s="688"/>
      <c r="BB132" s="688">
        <v>14924</v>
      </c>
      <c r="BC132"/>
      <c r="BD132"/>
    </row>
    <row r="133" spans="1:87">
      <c r="AC133" s="690" t="s">
        <v>907</v>
      </c>
      <c r="AD133" s="688">
        <v>133</v>
      </c>
      <c r="AE133" s="688">
        <v>170</v>
      </c>
      <c r="AF133" s="688"/>
      <c r="AG133" s="688">
        <v>39</v>
      </c>
      <c r="AH133" s="688">
        <v>13946</v>
      </c>
      <c r="AI133" s="688">
        <v>1</v>
      </c>
      <c r="AJ133" s="688">
        <v>138</v>
      </c>
      <c r="AK133" s="688">
        <v>19</v>
      </c>
      <c r="AL133" s="688">
        <v>1260</v>
      </c>
      <c r="AM133" s="688">
        <v>17</v>
      </c>
      <c r="AN133" s="688"/>
      <c r="AO133" s="688">
        <v>4</v>
      </c>
      <c r="AP133" s="688">
        <v>1</v>
      </c>
      <c r="AQ133" s="688">
        <v>4</v>
      </c>
      <c r="AR133" s="688">
        <v>129</v>
      </c>
      <c r="AS133" s="688">
        <v>51</v>
      </c>
      <c r="AT133" s="688">
        <v>2</v>
      </c>
      <c r="AU133" s="688">
        <v>2</v>
      </c>
      <c r="AV133" s="688">
        <v>5</v>
      </c>
      <c r="AW133" s="688"/>
      <c r="AX133" s="688"/>
      <c r="AY133" s="688">
        <v>6</v>
      </c>
      <c r="AZ133" s="688"/>
      <c r="BA133" s="688"/>
      <c r="BB133" s="688">
        <v>15927</v>
      </c>
      <c r="BC133"/>
      <c r="BD133"/>
    </row>
    <row r="134" spans="1:87">
      <c r="AC134" s="690" t="s">
        <v>913</v>
      </c>
      <c r="AD134" s="688">
        <v>290</v>
      </c>
      <c r="AE134" s="688">
        <v>99</v>
      </c>
      <c r="AF134" s="688"/>
      <c r="AG134" s="688"/>
      <c r="AH134" s="688">
        <v>13644</v>
      </c>
      <c r="AI134" s="688">
        <v>2</v>
      </c>
      <c r="AJ134" s="688">
        <v>1</v>
      </c>
      <c r="AK134" s="688">
        <v>15</v>
      </c>
      <c r="AL134" s="688">
        <v>1425</v>
      </c>
      <c r="AM134" s="688">
        <v>32</v>
      </c>
      <c r="AN134" s="688">
        <v>16</v>
      </c>
      <c r="AO134" s="688"/>
      <c r="AP134" s="688">
        <v>55</v>
      </c>
      <c r="AQ134" s="688">
        <v>26</v>
      </c>
      <c r="AR134" s="688">
        <v>6</v>
      </c>
      <c r="AS134" s="688">
        <v>184</v>
      </c>
      <c r="AT134" s="688">
        <v>15</v>
      </c>
      <c r="AU134" s="688">
        <v>11</v>
      </c>
      <c r="AV134" s="688">
        <v>4</v>
      </c>
      <c r="AW134" s="688"/>
      <c r="AX134" s="688"/>
      <c r="AY134" s="688">
        <v>28</v>
      </c>
      <c r="AZ134" s="688"/>
      <c r="BA134" s="688"/>
      <c r="BB134" s="688">
        <v>15853</v>
      </c>
      <c r="BC134"/>
      <c r="BD134"/>
    </row>
    <row r="135" spans="1:87">
      <c r="AC135" s="690" t="s">
        <v>917</v>
      </c>
      <c r="AD135" s="688">
        <v>53</v>
      </c>
      <c r="AE135" s="688">
        <v>397</v>
      </c>
      <c r="AF135" s="688"/>
      <c r="AG135" s="688">
        <v>41</v>
      </c>
      <c r="AH135" s="688">
        <v>11399</v>
      </c>
      <c r="AI135" s="688"/>
      <c r="AJ135" s="688">
        <v>114</v>
      </c>
      <c r="AK135" s="688">
        <v>5</v>
      </c>
      <c r="AL135" s="688">
        <v>670</v>
      </c>
      <c r="AM135" s="688">
        <v>23</v>
      </c>
      <c r="AN135" s="688"/>
      <c r="AO135" s="688"/>
      <c r="AP135" s="688"/>
      <c r="AQ135" s="688">
        <v>1</v>
      </c>
      <c r="AR135" s="688">
        <v>62</v>
      </c>
      <c r="AS135" s="688">
        <v>79</v>
      </c>
      <c r="AT135" s="688">
        <v>8</v>
      </c>
      <c r="AU135" s="688"/>
      <c r="AV135" s="688">
        <v>3</v>
      </c>
      <c r="AW135" s="688"/>
      <c r="AX135" s="688"/>
      <c r="AY135" s="688">
        <v>1</v>
      </c>
      <c r="AZ135" s="688"/>
      <c r="BA135" s="688"/>
      <c r="BB135" s="688">
        <v>12856</v>
      </c>
      <c r="BC135"/>
      <c r="BD135"/>
    </row>
    <row r="136" spans="1:87">
      <c r="AC136" s="690" t="s">
        <v>925</v>
      </c>
      <c r="AD136" s="688">
        <v>159</v>
      </c>
      <c r="AE136" s="688">
        <v>249</v>
      </c>
      <c r="AF136" s="688">
        <v>14</v>
      </c>
      <c r="AG136" s="688">
        <v>42</v>
      </c>
      <c r="AH136" s="688">
        <v>33602</v>
      </c>
      <c r="AI136" s="688"/>
      <c r="AJ136" s="688">
        <v>200</v>
      </c>
      <c r="AK136" s="688">
        <v>29</v>
      </c>
      <c r="AL136" s="688">
        <v>4949</v>
      </c>
      <c r="AM136" s="688">
        <v>30</v>
      </c>
      <c r="AN136" s="688">
        <v>20</v>
      </c>
      <c r="AO136" s="688">
        <v>7</v>
      </c>
      <c r="AP136" s="688">
        <v>19</v>
      </c>
      <c r="AQ136" s="688">
        <v>226</v>
      </c>
      <c r="AR136" s="688">
        <v>241</v>
      </c>
      <c r="AS136" s="688">
        <v>73</v>
      </c>
      <c r="AT136" s="688">
        <v>31</v>
      </c>
      <c r="AU136" s="688">
        <v>3</v>
      </c>
      <c r="AV136" s="688">
        <v>18</v>
      </c>
      <c r="AW136" s="688"/>
      <c r="AX136" s="688"/>
      <c r="AY136" s="688">
        <v>55</v>
      </c>
      <c r="AZ136" s="688"/>
      <c r="BA136" s="688"/>
      <c r="BB136" s="688">
        <v>39967</v>
      </c>
      <c r="BC136"/>
      <c r="BD136"/>
    </row>
    <row r="137" spans="1:87">
      <c r="AC137" s="690" t="s">
        <v>930</v>
      </c>
      <c r="AD137" s="688">
        <v>69</v>
      </c>
      <c r="AE137" s="688">
        <v>69</v>
      </c>
      <c r="AF137" s="688"/>
      <c r="AG137" s="688">
        <v>25</v>
      </c>
      <c r="AH137" s="688">
        <v>7360</v>
      </c>
      <c r="AI137" s="688"/>
      <c r="AJ137" s="688">
        <v>119</v>
      </c>
      <c r="AK137" s="688">
        <v>2</v>
      </c>
      <c r="AL137" s="688">
        <v>871</v>
      </c>
      <c r="AM137" s="688">
        <v>4</v>
      </c>
      <c r="AN137" s="688">
        <v>6</v>
      </c>
      <c r="AO137" s="688"/>
      <c r="AP137" s="688">
        <v>1</v>
      </c>
      <c r="AQ137" s="688">
        <v>1</v>
      </c>
      <c r="AR137" s="688">
        <v>231</v>
      </c>
      <c r="AS137" s="688">
        <v>122</v>
      </c>
      <c r="AT137" s="688">
        <v>1</v>
      </c>
      <c r="AU137" s="688"/>
      <c r="AV137" s="688">
        <v>62</v>
      </c>
      <c r="AW137" s="688"/>
      <c r="AX137" s="688"/>
      <c r="AY137" s="688">
        <v>12</v>
      </c>
      <c r="AZ137" s="688"/>
      <c r="BA137" s="688"/>
      <c r="BB137" s="688">
        <v>8955</v>
      </c>
      <c r="BC137"/>
      <c r="BD137"/>
    </row>
    <row r="138" spans="1:87">
      <c r="AC138" s="690" t="s">
        <v>953</v>
      </c>
      <c r="AD138" s="688">
        <v>50</v>
      </c>
      <c r="AE138" s="688">
        <v>24</v>
      </c>
      <c r="AF138" s="688"/>
      <c r="AG138" s="688">
        <v>6</v>
      </c>
      <c r="AH138" s="688">
        <v>4882</v>
      </c>
      <c r="AI138" s="688"/>
      <c r="AJ138" s="688">
        <v>39</v>
      </c>
      <c r="AK138" s="688">
        <v>1</v>
      </c>
      <c r="AL138" s="688">
        <v>550</v>
      </c>
      <c r="AM138" s="688">
        <v>6</v>
      </c>
      <c r="AN138" s="688">
        <v>37</v>
      </c>
      <c r="AO138" s="688"/>
      <c r="AP138" s="688">
        <v>43</v>
      </c>
      <c r="AQ138" s="688">
        <v>2</v>
      </c>
      <c r="AR138" s="688">
        <v>6</v>
      </c>
      <c r="AS138" s="688">
        <v>6</v>
      </c>
      <c r="AT138" s="688">
        <v>7</v>
      </c>
      <c r="AU138" s="688">
        <v>7</v>
      </c>
      <c r="AV138" s="688"/>
      <c r="AW138" s="688"/>
      <c r="AX138" s="688"/>
      <c r="AY138" s="688">
        <v>9</v>
      </c>
      <c r="AZ138" s="688"/>
      <c r="BA138" s="688"/>
      <c r="BB138" s="688">
        <v>5675</v>
      </c>
      <c r="BC138"/>
      <c r="BD138"/>
    </row>
    <row r="139" spans="1:87">
      <c r="AC139" s="21" t="s">
        <v>117</v>
      </c>
      <c r="AD139" s="688">
        <v>5756</v>
      </c>
      <c r="AE139" s="688">
        <v>7697</v>
      </c>
      <c r="AF139" s="688">
        <v>316</v>
      </c>
      <c r="AG139" s="688">
        <v>1678</v>
      </c>
      <c r="AH139" s="688">
        <v>1695572</v>
      </c>
      <c r="AI139" s="688">
        <v>257</v>
      </c>
      <c r="AJ139" s="688">
        <v>8191</v>
      </c>
      <c r="AK139" s="688">
        <v>3314</v>
      </c>
      <c r="AL139" s="688">
        <v>489645</v>
      </c>
      <c r="AM139" s="688">
        <v>678</v>
      </c>
      <c r="AN139" s="688">
        <v>290</v>
      </c>
      <c r="AO139" s="688">
        <v>32</v>
      </c>
      <c r="AP139" s="688">
        <v>564</v>
      </c>
      <c r="AQ139" s="688">
        <v>1812</v>
      </c>
      <c r="AR139" s="688">
        <v>73424</v>
      </c>
      <c r="AS139" s="688">
        <v>2492</v>
      </c>
      <c r="AT139" s="688">
        <v>34663</v>
      </c>
      <c r="AU139" s="688">
        <v>386</v>
      </c>
      <c r="AV139" s="688">
        <v>2666</v>
      </c>
      <c r="AW139" s="688">
        <v>1</v>
      </c>
      <c r="AX139" s="688">
        <v>11</v>
      </c>
      <c r="AY139" s="688">
        <v>1528</v>
      </c>
      <c r="AZ139" s="688">
        <v>9</v>
      </c>
      <c r="BA139" s="688">
        <v>1</v>
      </c>
      <c r="BB139" s="688">
        <v>2330983</v>
      </c>
      <c r="BC139"/>
      <c r="BD139"/>
    </row>
    <row r="140" spans="1:87">
      <c r="BB140"/>
      <c r="BC140"/>
      <c r="BD140"/>
    </row>
    <row r="141" spans="1:87">
      <c r="BB141"/>
      <c r="BC141"/>
      <c r="BD141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963"/>
  <sheetViews>
    <sheetView workbookViewId="0">
      <selection activeCell="AB2" sqref="AB2:AB339"/>
    </sheetView>
  </sheetViews>
  <sheetFormatPr baseColWidth="10" defaultRowHeight="12.75"/>
  <cols>
    <col min="2" max="2" width="15.5703125" customWidth="1"/>
    <col min="3" max="3" width="14.5703125" customWidth="1"/>
    <col min="16" max="20" width="11.42578125" style="343"/>
  </cols>
  <sheetData>
    <row r="1" spans="1:28" ht="15">
      <c r="A1" s="727" t="s">
        <v>233</v>
      </c>
      <c r="B1" s="727" t="s">
        <v>326</v>
      </c>
      <c r="C1" s="727" t="s">
        <v>259</v>
      </c>
      <c r="D1" s="727" t="s">
        <v>325</v>
      </c>
      <c r="E1" s="727" t="s">
        <v>202</v>
      </c>
      <c r="G1" s="727" t="s">
        <v>233</v>
      </c>
      <c r="H1" s="727" t="s">
        <v>476</v>
      </c>
      <c r="I1" s="727" t="s">
        <v>202</v>
      </c>
      <c r="K1" s="727" t="s">
        <v>313</v>
      </c>
      <c r="L1" s="727" t="s">
        <v>233</v>
      </c>
      <c r="M1" s="727" t="s">
        <v>498</v>
      </c>
      <c r="N1" s="727" t="s">
        <v>202</v>
      </c>
      <c r="O1" s="403"/>
      <c r="P1" s="727" t="s">
        <v>234</v>
      </c>
      <c r="Q1" s="727" t="s">
        <v>235</v>
      </c>
      <c r="R1" s="727" t="s">
        <v>241</v>
      </c>
      <c r="U1" s="727" t="s">
        <v>234</v>
      </c>
      <c r="V1" s="727" t="s">
        <v>1043</v>
      </c>
      <c r="W1" s="727" t="s">
        <v>241</v>
      </c>
      <c r="Z1" s="727" t="s">
        <v>234</v>
      </c>
      <c r="AA1" s="727" t="s">
        <v>259</v>
      </c>
      <c r="AB1" s="727" t="s">
        <v>241</v>
      </c>
    </row>
    <row r="2" spans="1:28" ht="15">
      <c r="A2" s="728" t="s">
        <v>867</v>
      </c>
      <c r="B2" s="728" t="s">
        <v>265</v>
      </c>
      <c r="C2" s="728" t="s">
        <v>260</v>
      </c>
      <c r="D2" s="728" t="s">
        <v>285</v>
      </c>
      <c r="E2" s="729">
        <v>5030</v>
      </c>
      <c r="G2" s="728" t="s">
        <v>867</v>
      </c>
      <c r="H2" s="729">
        <v>0</v>
      </c>
      <c r="I2" s="729">
        <v>5890</v>
      </c>
      <c r="K2" s="728" t="s">
        <v>265</v>
      </c>
      <c r="L2" s="728" t="s">
        <v>896</v>
      </c>
      <c r="M2" s="728" t="s">
        <v>265</v>
      </c>
      <c r="N2" s="729">
        <v>1</v>
      </c>
      <c r="P2" s="728" t="s">
        <v>867</v>
      </c>
      <c r="Q2" s="728" t="s">
        <v>260</v>
      </c>
      <c r="R2" s="729">
        <v>1011648</v>
      </c>
      <c r="U2" s="728" t="s">
        <v>867</v>
      </c>
      <c r="V2" s="729">
        <v>0</v>
      </c>
      <c r="W2" s="729">
        <v>16981</v>
      </c>
      <c r="Z2" s="728" t="s">
        <v>867</v>
      </c>
      <c r="AA2" s="728" t="s">
        <v>846</v>
      </c>
      <c r="AB2" s="729">
        <v>7815</v>
      </c>
    </row>
    <row r="3" spans="1:28" ht="15">
      <c r="A3" s="728" t="s">
        <v>867</v>
      </c>
      <c r="B3" s="728" t="s">
        <v>265</v>
      </c>
      <c r="C3" s="728" t="s">
        <v>260</v>
      </c>
      <c r="D3" s="728" t="s">
        <v>286</v>
      </c>
      <c r="E3" s="729">
        <v>201116</v>
      </c>
      <c r="G3" s="728" t="s">
        <v>867</v>
      </c>
      <c r="H3" s="729">
        <v>1</v>
      </c>
      <c r="I3" s="729">
        <v>28893</v>
      </c>
      <c r="K3" s="728" t="s">
        <v>265</v>
      </c>
      <c r="L3" s="728" t="s">
        <v>896</v>
      </c>
      <c r="M3" s="728" t="s">
        <v>1089</v>
      </c>
      <c r="N3" s="729">
        <v>1</v>
      </c>
      <c r="P3" s="728" t="s">
        <v>867</v>
      </c>
      <c r="Q3" s="728" t="s">
        <v>261</v>
      </c>
      <c r="R3" s="729">
        <v>915583</v>
      </c>
      <c r="U3" s="728" t="s">
        <v>867</v>
      </c>
      <c r="V3" s="729">
        <v>1</v>
      </c>
      <c r="W3" s="729">
        <v>78001</v>
      </c>
      <c r="Z3" s="728" t="s">
        <v>867</v>
      </c>
      <c r="AA3" s="728" t="s">
        <v>847</v>
      </c>
      <c r="AB3" s="729">
        <v>789057</v>
      </c>
    </row>
    <row r="4" spans="1:28" ht="15">
      <c r="A4" s="728" t="s">
        <v>867</v>
      </c>
      <c r="B4" s="728" t="s">
        <v>265</v>
      </c>
      <c r="C4" s="728" t="s">
        <v>261</v>
      </c>
      <c r="D4" s="728" t="s">
        <v>285</v>
      </c>
      <c r="E4" s="729">
        <v>4074</v>
      </c>
      <c r="G4" s="728" t="s">
        <v>867</v>
      </c>
      <c r="H4" s="729">
        <v>2</v>
      </c>
      <c r="I4" s="729">
        <v>87886</v>
      </c>
      <c r="K4" s="728" t="s">
        <v>265</v>
      </c>
      <c r="L4" s="728" t="s">
        <v>896</v>
      </c>
      <c r="M4" s="728" t="s">
        <v>1090</v>
      </c>
      <c r="N4" s="729">
        <v>675</v>
      </c>
      <c r="P4" s="728" t="s">
        <v>868</v>
      </c>
      <c r="Q4" s="728" t="s">
        <v>260</v>
      </c>
      <c r="R4" s="729">
        <v>1200</v>
      </c>
      <c r="U4" s="728" t="s">
        <v>867</v>
      </c>
      <c r="V4" s="729">
        <v>2</v>
      </c>
      <c r="W4" s="729">
        <v>215703</v>
      </c>
      <c r="Z4" s="728" t="s">
        <v>867</v>
      </c>
      <c r="AA4" s="728" t="s">
        <v>848</v>
      </c>
      <c r="AB4" s="729">
        <v>1130359</v>
      </c>
    </row>
    <row r="5" spans="1:28" ht="15">
      <c r="A5" s="728" t="s">
        <v>867</v>
      </c>
      <c r="B5" s="728" t="s">
        <v>265</v>
      </c>
      <c r="C5" s="728" t="s">
        <v>261</v>
      </c>
      <c r="D5" s="728" t="s">
        <v>286</v>
      </c>
      <c r="E5" s="729">
        <v>172511</v>
      </c>
      <c r="G5" s="728" t="s">
        <v>867</v>
      </c>
      <c r="H5" s="729">
        <v>3</v>
      </c>
      <c r="I5" s="729">
        <v>45076</v>
      </c>
      <c r="K5" s="728" t="s">
        <v>265</v>
      </c>
      <c r="L5" s="728" t="s">
        <v>896</v>
      </c>
      <c r="M5" s="728" t="s">
        <v>1091</v>
      </c>
      <c r="N5" s="729">
        <v>9</v>
      </c>
      <c r="P5" s="728" t="s">
        <v>868</v>
      </c>
      <c r="Q5" s="728" t="s">
        <v>261</v>
      </c>
      <c r="R5" s="729">
        <v>1253</v>
      </c>
      <c r="U5" s="728" t="s">
        <v>867</v>
      </c>
      <c r="V5" s="729">
        <v>3</v>
      </c>
      <c r="W5" s="729">
        <v>99370</v>
      </c>
      <c r="Z5" s="728" t="s">
        <v>868</v>
      </c>
      <c r="AA5" s="728" t="s">
        <v>847</v>
      </c>
      <c r="AB5" s="729">
        <v>1078</v>
      </c>
    </row>
    <row r="6" spans="1:28" ht="15">
      <c r="A6" s="728" t="s">
        <v>867</v>
      </c>
      <c r="B6" s="728" t="s">
        <v>266</v>
      </c>
      <c r="C6" s="728" t="s">
        <v>260</v>
      </c>
      <c r="D6" s="728" t="s">
        <v>285</v>
      </c>
      <c r="E6" s="729">
        <v>1145</v>
      </c>
      <c r="G6" s="728" t="s">
        <v>867</v>
      </c>
      <c r="H6" s="729">
        <v>4</v>
      </c>
      <c r="I6" s="729">
        <v>222067</v>
      </c>
      <c r="K6" s="728" t="s">
        <v>265</v>
      </c>
      <c r="L6" s="728" t="s">
        <v>896</v>
      </c>
      <c r="M6" s="728" t="s">
        <v>1092</v>
      </c>
      <c r="N6" s="729">
        <v>1</v>
      </c>
      <c r="P6" s="728" t="s">
        <v>869</v>
      </c>
      <c r="Q6" s="728" t="s">
        <v>260</v>
      </c>
      <c r="R6" s="729">
        <v>197</v>
      </c>
      <c r="U6" s="728" t="s">
        <v>867</v>
      </c>
      <c r="V6" s="729">
        <v>4</v>
      </c>
      <c r="W6" s="729">
        <v>842809</v>
      </c>
      <c r="Z6" s="728" t="s">
        <v>868</v>
      </c>
      <c r="AA6" s="728" t="s">
        <v>848</v>
      </c>
      <c r="AB6" s="729">
        <v>1375</v>
      </c>
    </row>
    <row r="7" spans="1:28" ht="15">
      <c r="A7" s="728" t="s">
        <v>867</v>
      </c>
      <c r="B7" s="728" t="s">
        <v>266</v>
      </c>
      <c r="C7" s="728" t="s">
        <v>260</v>
      </c>
      <c r="D7" s="728" t="s">
        <v>286</v>
      </c>
      <c r="E7" s="729">
        <v>40678</v>
      </c>
      <c r="G7" s="728" t="s">
        <v>867</v>
      </c>
      <c r="H7" s="729">
        <v>5</v>
      </c>
      <c r="I7" s="729">
        <v>36236</v>
      </c>
      <c r="K7" s="728" t="s">
        <v>265</v>
      </c>
      <c r="L7" s="728" t="s">
        <v>896</v>
      </c>
      <c r="M7" s="728" t="s">
        <v>266</v>
      </c>
      <c r="N7" s="729">
        <v>2</v>
      </c>
      <c r="P7" s="728" t="s">
        <v>869</v>
      </c>
      <c r="Q7" s="728" t="s">
        <v>261</v>
      </c>
      <c r="R7" s="729">
        <v>146</v>
      </c>
      <c r="U7" s="728" t="s">
        <v>867</v>
      </c>
      <c r="V7" s="729">
        <v>5</v>
      </c>
      <c r="W7" s="729">
        <v>123406</v>
      </c>
      <c r="Z7" s="728" t="s">
        <v>869</v>
      </c>
      <c r="AA7" s="728" t="s">
        <v>847</v>
      </c>
      <c r="AB7" s="729">
        <v>180</v>
      </c>
    </row>
    <row r="8" spans="1:28" ht="15">
      <c r="A8" s="728" t="s">
        <v>867</v>
      </c>
      <c r="B8" s="728" t="s">
        <v>266</v>
      </c>
      <c r="C8" s="728" t="s">
        <v>261</v>
      </c>
      <c r="D8" s="728" t="s">
        <v>285</v>
      </c>
      <c r="E8" s="729">
        <v>1083</v>
      </c>
      <c r="G8" s="728" t="s">
        <v>867</v>
      </c>
      <c r="H8" s="729">
        <v>6</v>
      </c>
      <c r="I8" s="729">
        <v>40811</v>
      </c>
      <c r="K8" s="728" t="s">
        <v>265</v>
      </c>
      <c r="L8" s="728" t="s">
        <v>896</v>
      </c>
      <c r="M8" s="728" t="s">
        <v>297</v>
      </c>
      <c r="N8" s="729">
        <v>7</v>
      </c>
      <c r="P8" s="728" t="s">
        <v>870</v>
      </c>
      <c r="Q8" s="728" t="s">
        <v>260</v>
      </c>
      <c r="R8" s="729">
        <v>265</v>
      </c>
      <c r="U8" s="728" t="s">
        <v>867</v>
      </c>
      <c r="V8" s="729">
        <v>6</v>
      </c>
      <c r="W8" s="729">
        <v>130320</v>
      </c>
      <c r="Z8" s="728" t="s">
        <v>869</v>
      </c>
      <c r="AA8" s="728" t="s">
        <v>848</v>
      </c>
      <c r="AB8" s="729">
        <v>163</v>
      </c>
    </row>
    <row r="9" spans="1:28" ht="15">
      <c r="A9" s="728" t="s">
        <v>867</v>
      </c>
      <c r="B9" s="728" t="s">
        <v>266</v>
      </c>
      <c r="C9" s="728" t="s">
        <v>261</v>
      </c>
      <c r="D9" s="728" t="s">
        <v>286</v>
      </c>
      <c r="E9" s="729">
        <v>39183</v>
      </c>
      <c r="G9" s="728" t="s">
        <v>867</v>
      </c>
      <c r="H9" s="729">
        <v>7</v>
      </c>
      <c r="I9" s="729">
        <v>39252</v>
      </c>
      <c r="K9" s="728" t="s">
        <v>265</v>
      </c>
      <c r="L9" s="728" t="s">
        <v>896</v>
      </c>
      <c r="M9" s="728" t="s">
        <v>294</v>
      </c>
      <c r="N9" s="729">
        <v>2077</v>
      </c>
      <c r="P9" s="728" t="s">
        <v>870</v>
      </c>
      <c r="Q9" s="728" t="s">
        <v>261</v>
      </c>
      <c r="R9" s="729">
        <v>269</v>
      </c>
      <c r="U9" s="728" t="s">
        <v>867</v>
      </c>
      <c r="V9" s="729">
        <v>7</v>
      </c>
      <c r="W9" s="729">
        <v>117702</v>
      </c>
      <c r="Z9" s="728" t="s">
        <v>870</v>
      </c>
      <c r="AA9" s="728" t="s">
        <v>847</v>
      </c>
      <c r="AB9" s="729">
        <v>243</v>
      </c>
    </row>
    <row r="10" spans="1:28" ht="15">
      <c r="A10" s="728" t="s">
        <v>867</v>
      </c>
      <c r="B10" s="728" t="s">
        <v>287</v>
      </c>
      <c r="C10" s="728" t="s">
        <v>260</v>
      </c>
      <c r="D10" s="728" t="s">
        <v>285</v>
      </c>
      <c r="E10" s="729">
        <v>45</v>
      </c>
      <c r="G10" s="728" t="s">
        <v>867</v>
      </c>
      <c r="H10" s="729">
        <v>8</v>
      </c>
      <c r="I10" s="729">
        <v>31538</v>
      </c>
      <c r="K10" s="728" t="s">
        <v>265</v>
      </c>
      <c r="L10" s="728" t="s">
        <v>896</v>
      </c>
      <c r="M10" s="728" t="s">
        <v>296</v>
      </c>
      <c r="N10" s="729">
        <v>27</v>
      </c>
      <c r="P10" s="728" t="s">
        <v>871</v>
      </c>
      <c r="Q10" s="728" t="s">
        <v>260</v>
      </c>
      <c r="R10" s="729">
        <v>6494</v>
      </c>
      <c r="U10" s="728" t="s">
        <v>867</v>
      </c>
      <c r="V10" s="729">
        <v>8</v>
      </c>
      <c r="W10" s="729">
        <v>93844</v>
      </c>
      <c r="Z10" s="728" t="s">
        <v>870</v>
      </c>
      <c r="AA10" s="728" t="s">
        <v>848</v>
      </c>
      <c r="AB10" s="729">
        <v>291</v>
      </c>
    </row>
    <row r="11" spans="1:28" ht="15">
      <c r="A11" s="728" t="s">
        <v>867</v>
      </c>
      <c r="B11" s="728" t="s">
        <v>287</v>
      </c>
      <c r="C11" s="728" t="s">
        <v>260</v>
      </c>
      <c r="D11" s="728" t="s">
        <v>286</v>
      </c>
      <c r="E11" s="729">
        <v>4560</v>
      </c>
      <c r="G11" s="728" t="s">
        <v>867</v>
      </c>
      <c r="H11" s="729">
        <v>9</v>
      </c>
      <c r="I11" s="729">
        <v>22859</v>
      </c>
      <c r="K11" s="728" t="s">
        <v>265</v>
      </c>
      <c r="L11" s="728" t="s">
        <v>896</v>
      </c>
      <c r="M11" s="728" t="s">
        <v>267</v>
      </c>
      <c r="N11" s="729">
        <v>8</v>
      </c>
      <c r="P11" s="728" t="s">
        <v>871</v>
      </c>
      <c r="Q11" s="728" t="s">
        <v>261</v>
      </c>
      <c r="R11" s="729">
        <v>7237</v>
      </c>
      <c r="U11" s="728" t="s">
        <v>867</v>
      </c>
      <c r="V11" s="729">
        <v>9</v>
      </c>
      <c r="W11" s="729">
        <v>73089</v>
      </c>
      <c r="Z11" s="728" t="s">
        <v>871</v>
      </c>
      <c r="AA11" s="728" t="s">
        <v>846</v>
      </c>
      <c r="AB11" s="729">
        <v>8</v>
      </c>
    </row>
    <row r="12" spans="1:28" ht="15">
      <c r="A12" s="728" t="s">
        <v>867</v>
      </c>
      <c r="B12" s="728" t="s">
        <v>287</v>
      </c>
      <c r="C12" s="728" t="s">
        <v>261</v>
      </c>
      <c r="D12" s="728" t="s">
        <v>285</v>
      </c>
      <c r="E12" s="729">
        <v>49</v>
      </c>
      <c r="G12" s="728" t="s">
        <v>867</v>
      </c>
      <c r="H12" s="729">
        <v>10</v>
      </c>
      <c r="I12" s="729">
        <v>16770</v>
      </c>
      <c r="K12" s="728" t="s">
        <v>265</v>
      </c>
      <c r="L12" s="728" t="s">
        <v>896</v>
      </c>
      <c r="M12" s="728" t="s">
        <v>268</v>
      </c>
      <c r="N12" s="729">
        <v>243</v>
      </c>
      <c r="P12" s="728" t="s">
        <v>872</v>
      </c>
      <c r="Q12" s="728" t="s">
        <v>260</v>
      </c>
      <c r="R12" s="729">
        <v>1940</v>
      </c>
      <c r="U12" s="728" t="s">
        <v>867</v>
      </c>
      <c r="V12" s="729">
        <v>10</v>
      </c>
      <c r="W12" s="729">
        <v>51432</v>
      </c>
      <c r="Z12" s="728" t="s">
        <v>871</v>
      </c>
      <c r="AA12" s="728" t="s">
        <v>847</v>
      </c>
      <c r="AB12" s="729">
        <v>6467</v>
      </c>
    </row>
    <row r="13" spans="1:28" ht="15">
      <c r="A13" s="728" t="s">
        <v>867</v>
      </c>
      <c r="B13" s="728" t="s">
        <v>287</v>
      </c>
      <c r="C13" s="728" t="s">
        <v>261</v>
      </c>
      <c r="D13" s="728" t="s">
        <v>286</v>
      </c>
      <c r="E13" s="729">
        <v>4660</v>
      </c>
      <c r="G13" s="728" t="s">
        <v>867</v>
      </c>
      <c r="H13" s="729">
        <v>11</v>
      </c>
      <c r="I13" s="729">
        <v>12254</v>
      </c>
      <c r="K13" s="728" t="s">
        <v>265</v>
      </c>
      <c r="L13" s="728" t="s">
        <v>934</v>
      </c>
      <c r="M13" s="728" t="s">
        <v>265</v>
      </c>
      <c r="N13" s="729">
        <v>4</v>
      </c>
      <c r="P13" s="728" t="s">
        <v>872</v>
      </c>
      <c r="Q13" s="728" t="s">
        <v>261</v>
      </c>
      <c r="R13" s="729">
        <v>2541</v>
      </c>
      <c r="U13" s="728" t="s">
        <v>867</v>
      </c>
      <c r="V13" s="729">
        <v>11</v>
      </c>
      <c r="W13" s="729">
        <v>36373</v>
      </c>
      <c r="Z13" s="728" t="s">
        <v>871</v>
      </c>
      <c r="AA13" s="728" t="s">
        <v>848</v>
      </c>
      <c r="AB13" s="729">
        <v>7256</v>
      </c>
    </row>
    <row r="14" spans="1:28" ht="15">
      <c r="A14" s="728" t="s">
        <v>867</v>
      </c>
      <c r="B14" s="728" t="s">
        <v>288</v>
      </c>
      <c r="C14" s="728" t="s">
        <v>260</v>
      </c>
      <c r="D14" s="728" t="s">
        <v>285</v>
      </c>
      <c r="E14" s="729">
        <v>2822</v>
      </c>
      <c r="G14" s="728" t="s">
        <v>867</v>
      </c>
      <c r="H14" s="729">
        <v>12</v>
      </c>
      <c r="I14" s="729">
        <v>15914</v>
      </c>
      <c r="K14" s="728" t="s">
        <v>265</v>
      </c>
      <c r="L14" s="728" t="s">
        <v>934</v>
      </c>
      <c r="M14" s="728" t="s">
        <v>1093</v>
      </c>
      <c r="N14" s="729">
        <v>9</v>
      </c>
      <c r="P14" s="728" t="s">
        <v>873</v>
      </c>
      <c r="Q14" s="728" t="s">
        <v>260</v>
      </c>
      <c r="R14" s="729">
        <v>4058</v>
      </c>
      <c r="U14" s="728" t="s">
        <v>867</v>
      </c>
      <c r="V14" s="729">
        <v>12</v>
      </c>
      <c r="W14" s="729">
        <v>48201</v>
      </c>
      <c r="Z14" s="728" t="s">
        <v>872</v>
      </c>
      <c r="AA14" s="728" t="s">
        <v>846</v>
      </c>
      <c r="AB14" s="729">
        <v>2</v>
      </c>
    </row>
    <row r="15" spans="1:28" ht="15">
      <c r="A15" s="728" t="s">
        <v>867</v>
      </c>
      <c r="B15" s="728" t="s">
        <v>288</v>
      </c>
      <c r="C15" s="728" t="s">
        <v>260</v>
      </c>
      <c r="D15" s="728" t="s">
        <v>286</v>
      </c>
      <c r="E15" s="729">
        <v>71663</v>
      </c>
      <c r="G15" s="728" t="s">
        <v>868</v>
      </c>
      <c r="H15" s="729">
        <v>0</v>
      </c>
      <c r="I15" s="729">
        <v>123</v>
      </c>
      <c r="K15" s="728" t="s">
        <v>265</v>
      </c>
      <c r="L15" s="728" t="s">
        <v>934</v>
      </c>
      <c r="M15" s="728" t="s">
        <v>1090</v>
      </c>
      <c r="N15" s="729">
        <v>251</v>
      </c>
      <c r="P15" s="728" t="s">
        <v>873</v>
      </c>
      <c r="Q15" s="728" t="s">
        <v>261</v>
      </c>
      <c r="R15" s="729">
        <v>4241</v>
      </c>
      <c r="U15" s="728" t="s">
        <v>868</v>
      </c>
      <c r="V15" s="729">
        <v>0</v>
      </c>
      <c r="W15" s="729">
        <v>14</v>
      </c>
      <c r="Z15" s="728" t="s">
        <v>872</v>
      </c>
      <c r="AA15" s="728" t="s">
        <v>847</v>
      </c>
      <c r="AB15" s="729">
        <v>1942</v>
      </c>
    </row>
    <row r="16" spans="1:28" ht="15">
      <c r="A16" s="728" t="s">
        <v>867</v>
      </c>
      <c r="B16" s="728" t="s">
        <v>288</v>
      </c>
      <c r="C16" s="728" t="s">
        <v>261</v>
      </c>
      <c r="D16" s="728" t="s">
        <v>285</v>
      </c>
      <c r="E16" s="729">
        <v>1933</v>
      </c>
      <c r="G16" s="728" t="s">
        <v>868</v>
      </c>
      <c r="H16" s="729">
        <v>1</v>
      </c>
      <c r="I16" s="729">
        <v>571</v>
      </c>
      <c r="K16" s="728" t="s">
        <v>265</v>
      </c>
      <c r="L16" s="728" t="s">
        <v>934</v>
      </c>
      <c r="M16" s="728" t="s">
        <v>1091</v>
      </c>
      <c r="N16" s="729">
        <v>8</v>
      </c>
      <c r="P16" s="728" t="s">
        <v>874</v>
      </c>
      <c r="Q16" s="728" t="s">
        <v>260</v>
      </c>
      <c r="R16" s="729">
        <v>622</v>
      </c>
      <c r="U16" s="728" t="s">
        <v>868</v>
      </c>
      <c r="V16" s="729">
        <v>1</v>
      </c>
      <c r="W16" s="729">
        <v>100</v>
      </c>
      <c r="Z16" s="728" t="s">
        <v>872</v>
      </c>
      <c r="AA16" s="728" t="s">
        <v>848</v>
      </c>
      <c r="AB16" s="729">
        <v>2537</v>
      </c>
    </row>
    <row r="17" spans="1:28" ht="15">
      <c r="A17" s="728" t="s">
        <v>867</v>
      </c>
      <c r="B17" s="728" t="s">
        <v>288</v>
      </c>
      <c r="C17" s="728" t="s">
        <v>261</v>
      </c>
      <c r="D17" s="728" t="s">
        <v>286</v>
      </c>
      <c r="E17" s="729">
        <v>54894</v>
      </c>
      <c r="G17" s="728" t="s">
        <v>868</v>
      </c>
      <c r="H17" s="729">
        <v>2</v>
      </c>
      <c r="I17" s="729">
        <v>2005</v>
      </c>
      <c r="K17" s="728" t="s">
        <v>265</v>
      </c>
      <c r="L17" s="728" t="s">
        <v>934</v>
      </c>
      <c r="M17" s="728" t="s">
        <v>1092</v>
      </c>
      <c r="N17" s="729">
        <v>1</v>
      </c>
      <c r="P17" s="728" t="s">
        <v>874</v>
      </c>
      <c r="Q17" s="728" t="s">
        <v>261</v>
      </c>
      <c r="R17" s="729">
        <v>850</v>
      </c>
      <c r="U17" s="728" t="s">
        <v>868</v>
      </c>
      <c r="V17" s="729">
        <v>2</v>
      </c>
      <c r="W17" s="729">
        <v>331</v>
      </c>
      <c r="Z17" s="728" t="s">
        <v>873</v>
      </c>
      <c r="AA17" s="728" t="s">
        <v>846</v>
      </c>
      <c r="AB17" s="729">
        <v>3</v>
      </c>
    </row>
    <row r="18" spans="1:28" ht="15">
      <c r="A18" s="728" t="s">
        <v>868</v>
      </c>
      <c r="B18" s="728" t="s">
        <v>265</v>
      </c>
      <c r="C18" s="728" t="s">
        <v>260</v>
      </c>
      <c r="D18" s="728" t="s">
        <v>285</v>
      </c>
      <c r="E18" s="729">
        <v>2134</v>
      </c>
      <c r="G18" s="728" t="s">
        <v>868</v>
      </c>
      <c r="H18" s="729">
        <v>3</v>
      </c>
      <c r="I18" s="729">
        <v>1078</v>
      </c>
      <c r="K18" s="728" t="s">
        <v>265</v>
      </c>
      <c r="L18" s="728" t="s">
        <v>934</v>
      </c>
      <c r="M18" s="728" t="s">
        <v>1094</v>
      </c>
      <c r="N18" s="729">
        <v>1</v>
      </c>
      <c r="P18" s="728" t="s">
        <v>875</v>
      </c>
      <c r="Q18" s="728" t="s">
        <v>260</v>
      </c>
      <c r="R18" s="729">
        <v>439</v>
      </c>
      <c r="U18" s="728" t="s">
        <v>868</v>
      </c>
      <c r="V18" s="729">
        <v>3</v>
      </c>
      <c r="W18" s="729">
        <v>137</v>
      </c>
      <c r="Z18" s="728" t="s">
        <v>873</v>
      </c>
      <c r="AA18" s="728" t="s">
        <v>847</v>
      </c>
      <c r="AB18" s="729">
        <v>4049</v>
      </c>
    </row>
    <row r="19" spans="1:28" ht="15">
      <c r="A19" s="728" t="s">
        <v>868</v>
      </c>
      <c r="B19" s="728" t="s">
        <v>265</v>
      </c>
      <c r="C19" s="728" t="s">
        <v>260</v>
      </c>
      <c r="D19" s="728" t="s">
        <v>286</v>
      </c>
      <c r="E19" s="729">
        <v>1214</v>
      </c>
      <c r="G19" s="728" t="s">
        <v>868</v>
      </c>
      <c r="H19" s="729">
        <v>4</v>
      </c>
      <c r="I19" s="729">
        <v>4105</v>
      </c>
      <c r="K19" s="728" t="s">
        <v>265</v>
      </c>
      <c r="L19" s="728" t="s">
        <v>934</v>
      </c>
      <c r="M19" s="728" t="s">
        <v>1095</v>
      </c>
      <c r="N19" s="729">
        <v>1</v>
      </c>
      <c r="P19" s="728" t="s">
        <v>875</v>
      </c>
      <c r="Q19" s="728" t="s">
        <v>261</v>
      </c>
      <c r="R19" s="729">
        <v>632</v>
      </c>
      <c r="U19" s="728" t="s">
        <v>868</v>
      </c>
      <c r="V19" s="729">
        <v>4</v>
      </c>
      <c r="W19" s="729">
        <v>975</v>
      </c>
      <c r="Z19" s="728" t="s">
        <v>873</v>
      </c>
      <c r="AA19" s="728" t="s">
        <v>848</v>
      </c>
      <c r="AB19" s="729">
        <v>4247</v>
      </c>
    </row>
    <row r="20" spans="1:28" ht="15">
      <c r="A20" s="728" t="s">
        <v>868</v>
      </c>
      <c r="B20" s="728" t="s">
        <v>265</v>
      </c>
      <c r="C20" s="728" t="s">
        <v>261</v>
      </c>
      <c r="D20" s="728" t="s">
        <v>285</v>
      </c>
      <c r="E20" s="729">
        <v>2389</v>
      </c>
      <c r="G20" s="728" t="s">
        <v>868</v>
      </c>
      <c r="H20" s="729">
        <v>5</v>
      </c>
      <c r="I20" s="729">
        <v>780</v>
      </c>
      <c r="K20" s="728" t="s">
        <v>265</v>
      </c>
      <c r="L20" s="728" t="s">
        <v>934</v>
      </c>
      <c r="M20" s="728" t="s">
        <v>287</v>
      </c>
      <c r="N20" s="729">
        <v>1</v>
      </c>
      <c r="P20" s="728" t="s">
        <v>876</v>
      </c>
      <c r="Q20" s="728" t="s">
        <v>260</v>
      </c>
      <c r="R20" s="729">
        <v>728</v>
      </c>
      <c r="U20" s="728" t="s">
        <v>868</v>
      </c>
      <c r="V20" s="729">
        <v>5</v>
      </c>
      <c r="W20" s="729">
        <v>172</v>
      </c>
      <c r="Z20" s="728" t="s">
        <v>874</v>
      </c>
      <c r="AA20" s="728" t="s">
        <v>847</v>
      </c>
      <c r="AB20" s="729">
        <v>693</v>
      </c>
    </row>
    <row r="21" spans="1:28" ht="15">
      <c r="A21" s="728" t="s">
        <v>868</v>
      </c>
      <c r="B21" s="728" t="s">
        <v>265</v>
      </c>
      <c r="C21" s="728" t="s">
        <v>261</v>
      </c>
      <c r="D21" s="728" t="s">
        <v>286</v>
      </c>
      <c r="E21" s="729">
        <v>1045</v>
      </c>
      <c r="G21" s="728" t="s">
        <v>868</v>
      </c>
      <c r="H21" s="729">
        <v>6</v>
      </c>
      <c r="I21" s="729">
        <v>833</v>
      </c>
      <c r="K21" s="728" t="s">
        <v>265</v>
      </c>
      <c r="L21" s="728" t="s">
        <v>934</v>
      </c>
      <c r="M21" s="728" t="s">
        <v>294</v>
      </c>
      <c r="N21" s="729">
        <v>5736</v>
      </c>
      <c r="P21" s="728" t="s">
        <v>876</v>
      </c>
      <c r="Q21" s="728" t="s">
        <v>261</v>
      </c>
      <c r="R21" s="729">
        <v>923</v>
      </c>
      <c r="U21" s="728" t="s">
        <v>868</v>
      </c>
      <c r="V21" s="729">
        <v>6</v>
      </c>
      <c r="W21" s="729">
        <v>154</v>
      </c>
      <c r="Z21" s="728" t="s">
        <v>874</v>
      </c>
      <c r="AA21" s="728" t="s">
        <v>848</v>
      </c>
      <c r="AB21" s="729">
        <v>779</v>
      </c>
    </row>
    <row r="22" spans="1:28" ht="15">
      <c r="A22" s="728" t="s">
        <v>868</v>
      </c>
      <c r="B22" s="728" t="s">
        <v>266</v>
      </c>
      <c r="C22" s="728" t="s">
        <v>260</v>
      </c>
      <c r="D22" s="728" t="s">
        <v>285</v>
      </c>
      <c r="E22" s="729">
        <v>1025</v>
      </c>
      <c r="G22" s="728" t="s">
        <v>868</v>
      </c>
      <c r="H22" s="729">
        <v>7</v>
      </c>
      <c r="I22" s="729">
        <v>784</v>
      </c>
      <c r="K22" s="728" t="s">
        <v>265</v>
      </c>
      <c r="L22" s="728" t="s">
        <v>934</v>
      </c>
      <c r="M22" s="728" t="s">
        <v>296</v>
      </c>
      <c r="N22" s="729">
        <v>8</v>
      </c>
      <c r="P22" s="728" t="s">
        <v>877</v>
      </c>
      <c r="Q22" s="728" t="s">
        <v>260</v>
      </c>
      <c r="R22" s="729">
        <v>4293</v>
      </c>
      <c r="U22" s="728" t="s">
        <v>868</v>
      </c>
      <c r="V22" s="729">
        <v>7</v>
      </c>
      <c r="W22" s="729">
        <v>145</v>
      </c>
      <c r="Z22" s="728" t="s">
        <v>875</v>
      </c>
      <c r="AA22" s="728" t="s">
        <v>847</v>
      </c>
      <c r="AB22" s="729">
        <v>404</v>
      </c>
    </row>
    <row r="23" spans="1:28" ht="15">
      <c r="A23" s="728" t="s">
        <v>868</v>
      </c>
      <c r="B23" s="728" t="s">
        <v>266</v>
      </c>
      <c r="C23" s="728" t="s">
        <v>260</v>
      </c>
      <c r="D23" s="728" t="s">
        <v>286</v>
      </c>
      <c r="E23" s="729">
        <v>435</v>
      </c>
      <c r="G23" s="728" t="s">
        <v>868</v>
      </c>
      <c r="H23" s="729">
        <v>8</v>
      </c>
      <c r="I23" s="729">
        <v>755</v>
      </c>
      <c r="K23" s="728" t="s">
        <v>265</v>
      </c>
      <c r="L23" s="728" t="s">
        <v>934</v>
      </c>
      <c r="M23" s="728" t="s">
        <v>267</v>
      </c>
      <c r="N23" s="729">
        <v>1</v>
      </c>
      <c r="P23" s="728" t="s">
        <v>877</v>
      </c>
      <c r="Q23" s="728" t="s">
        <v>261</v>
      </c>
      <c r="R23" s="729">
        <v>4491</v>
      </c>
      <c r="U23" s="728" t="s">
        <v>868</v>
      </c>
      <c r="V23" s="729">
        <v>8</v>
      </c>
      <c r="W23" s="729">
        <v>116</v>
      </c>
      <c r="Z23" s="728" t="s">
        <v>875</v>
      </c>
      <c r="AA23" s="728" t="s">
        <v>848</v>
      </c>
      <c r="AB23" s="729">
        <v>667</v>
      </c>
    </row>
    <row r="24" spans="1:28" ht="15">
      <c r="A24" s="728" t="s">
        <v>868</v>
      </c>
      <c r="B24" s="728" t="s">
        <v>266</v>
      </c>
      <c r="C24" s="728" t="s">
        <v>261</v>
      </c>
      <c r="D24" s="728" t="s">
        <v>285</v>
      </c>
      <c r="E24" s="729">
        <v>1242</v>
      </c>
      <c r="G24" s="728" t="s">
        <v>868</v>
      </c>
      <c r="H24" s="729">
        <v>9</v>
      </c>
      <c r="I24" s="729">
        <v>554</v>
      </c>
      <c r="K24" s="728" t="s">
        <v>265</v>
      </c>
      <c r="L24" s="728" t="s">
        <v>934</v>
      </c>
      <c r="M24" s="728" t="s">
        <v>268</v>
      </c>
      <c r="N24" s="729">
        <v>291</v>
      </c>
      <c r="P24" s="728" t="s">
        <v>878</v>
      </c>
      <c r="Q24" s="728" t="s">
        <v>260</v>
      </c>
      <c r="R24" s="729">
        <v>574</v>
      </c>
      <c r="U24" s="728" t="s">
        <v>868</v>
      </c>
      <c r="V24" s="729">
        <v>9</v>
      </c>
      <c r="W24" s="729">
        <v>104</v>
      </c>
      <c r="Z24" s="728" t="s">
        <v>876</v>
      </c>
      <c r="AA24" s="728" t="s">
        <v>846</v>
      </c>
      <c r="AB24" s="729">
        <v>2</v>
      </c>
    </row>
    <row r="25" spans="1:28" ht="15">
      <c r="A25" s="728" t="s">
        <v>868</v>
      </c>
      <c r="B25" s="728" t="s">
        <v>266</v>
      </c>
      <c r="C25" s="728" t="s">
        <v>261</v>
      </c>
      <c r="D25" s="728" t="s">
        <v>286</v>
      </c>
      <c r="E25" s="729">
        <v>376</v>
      </c>
      <c r="G25" s="728" t="s">
        <v>868</v>
      </c>
      <c r="H25" s="729">
        <v>10</v>
      </c>
      <c r="I25" s="729">
        <v>411</v>
      </c>
      <c r="K25" s="728" t="s">
        <v>265</v>
      </c>
      <c r="L25" s="728" t="s">
        <v>946</v>
      </c>
      <c r="M25" s="728" t="s">
        <v>265</v>
      </c>
      <c r="N25" s="729">
        <v>29</v>
      </c>
      <c r="P25" s="728" t="s">
        <v>878</v>
      </c>
      <c r="Q25" s="728" t="s">
        <v>261</v>
      </c>
      <c r="R25" s="729">
        <v>678</v>
      </c>
      <c r="U25" s="728" t="s">
        <v>868</v>
      </c>
      <c r="V25" s="729">
        <v>10</v>
      </c>
      <c r="W25" s="729">
        <v>82</v>
      </c>
      <c r="Z25" s="728" t="s">
        <v>876</v>
      </c>
      <c r="AA25" s="728" t="s">
        <v>847</v>
      </c>
      <c r="AB25" s="729">
        <v>589</v>
      </c>
    </row>
    <row r="26" spans="1:28" ht="15">
      <c r="A26" s="728" t="s">
        <v>868</v>
      </c>
      <c r="B26" s="728" t="s">
        <v>287</v>
      </c>
      <c r="C26" s="728" t="s">
        <v>260</v>
      </c>
      <c r="D26" s="728" t="s">
        <v>285</v>
      </c>
      <c r="E26" s="729">
        <v>1</v>
      </c>
      <c r="G26" s="728" t="s">
        <v>868</v>
      </c>
      <c r="H26" s="729">
        <v>11</v>
      </c>
      <c r="I26" s="729">
        <v>338</v>
      </c>
      <c r="K26" s="728" t="s">
        <v>265</v>
      </c>
      <c r="L26" s="728" t="s">
        <v>946</v>
      </c>
      <c r="M26" s="728" t="s">
        <v>1096</v>
      </c>
      <c r="N26" s="729">
        <v>2</v>
      </c>
      <c r="P26" s="728" t="s">
        <v>879</v>
      </c>
      <c r="Q26" s="728" t="s">
        <v>260</v>
      </c>
      <c r="R26" s="729">
        <v>41697</v>
      </c>
      <c r="U26" s="728" t="s">
        <v>868</v>
      </c>
      <c r="V26" s="729">
        <v>11</v>
      </c>
      <c r="W26" s="729">
        <v>48</v>
      </c>
      <c r="Z26" s="728" t="s">
        <v>876</v>
      </c>
      <c r="AA26" s="728" t="s">
        <v>848</v>
      </c>
      <c r="AB26" s="729">
        <v>1060</v>
      </c>
    </row>
    <row r="27" spans="1:28" ht="15">
      <c r="A27" s="728" t="s">
        <v>868</v>
      </c>
      <c r="B27" s="728" t="s">
        <v>287</v>
      </c>
      <c r="C27" s="728" t="s">
        <v>260</v>
      </c>
      <c r="D27" s="728" t="s">
        <v>286</v>
      </c>
      <c r="E27" s="729">
        <v>1</v>
      </c>
      <c r="G27" s="728" t="s">
        <v>868</v>
      </c>
      <c r="H27" s="729">
        <v>12</v>
      </c>
      <c r="I27" s="729">
        <v>359</v>
      </c>
      <c r="K27" s="728" t="s">
        <v>265</v>
      </c>
      <c r="L27" s="728" t="s">
        <v>946</v>
      </c>
      <c r="M27" s="728" t="s">
        <v>1089</v>
      </c>
      <c r="N27" s="729">
        <v>1</v>
      </c>
      <c r="P27" s="728" t="s">
        <v>879</v>
      </c>
      <c r="Q27" s="728" t="s">
        <v>261</v>
      </c>
      <c r="R27" s="729">
        <v>44188</v>
      </c>
      <c r="U27" s="728" t="s">
        <v>868</v>
      </c>
      <c r="V27" s="729">
        <v>12</v>
      </c>
      <c r="W27" s="729">
        <v>75</v>
      </c>
      <c r="Z27" s="728" t="s">
        <v>877</v>
      </c>
      <c r="AA27" s="728" t="s">
        <v>846</v>
      </c>
      <c r="AB27" s="729">
        <v>14</v>
      </c>
    </row>
    <row r="28" spans="1:28" ht="15">
      <c r="A28" s="728" t="s">
        <v>868</v>
      </c>
      <c r="B28" s="728" t="s">
        <v>287</v>
      </c>
      <c r="C28" s="728" t="s">
        <v>261</v>
      </c>
      <c r="D28" s="728" t="s">
        <v>285</v>
      </c>
      <c r="E28" s="729">
        <v>5</v>
      </c>
      <c r="G28" s="728" t="s">
        <v>869</v>
      </c>
      <c r="H28" s="729">
        <v>0</v>
      </c>
      <c r="I28" s="729">
        <v>22</v>
      </c>
      <c r="K28" s="728" t="s">
        <v>265</v>
      </c>
      <c r="L28" s="728" t="s">
        <v>946</v>
      </c>
      <c r="M28" s="728" t="s">
        <v>1093</v>
      </c>
      <c r="N28" s="729">
        <v>24</v>
      </c>
      <c r="P28" s="728" t="s">
        <v>880</v>
      </c>
      <c r="Q28" s="728" t="s">
        <v>260</v>
      </c>
      <c r="R28" s="729">
        <v>1723</v>
      </c>
      <c r="U28" s="728" t="s">
        <v>869</v>
      </c>
      <c r="V28" s="729">
        <v>0</v>
      </c>
      <c r="W28" s="729">
        <v>1</v>
      </c>
      <c r="Z28" s="728" t="s">
        <v>877</v>
      </c>
      <c r="AA28" s="728" t="s">
        <v>847</v>
      </c>
      <c r="AB28" s="729">
        <v>3951</v>
      </c>
    </row>
    <row r="29" spans="1:28" ht="15">
      <c r="A29" s="728" t="s">
        <v>868</v>
      </c>
      <c r="B29" s="728" t="s">
        <v>287</v>
      </c>
      <c r="C29" s="728" t="s">
        <v>261</v>
      </c>
      <c r="D29" s="728" t="s">
        <v>286</v>
      </c>
      <c r="E29" s="729">
        <v>1</v>
      </c>
      <c r="G29" s="728" t="s">
        <v>869</v>
      </c>
      <c r="H29" s="729">
        <v>1</v>
      </c>
      <c r="I29" s="729">
        <v>67</v>
      </c>
      <c r="K29" s="728" t="s">
        <v>265</v>
      </c>
      <c r="L29" s="728" t="s">
        <v>946</v>
      </c>
      <c r="M29" s="728" t="s">
        <v>1090</v>
      </c>
      <c r="N29" s="729">
        <v>1949</v>
      </c>
      <c r="P29" s="728" t="s">
        <v>880</v>
      </c>
      <c r="Q29" s="728" t="s">
        <v>261</v>
      </c>
      <c r="R29" s="729">
        <v>2006</v>
      </c>
      <c r="U29" s="728" t="s">
        <v>869</v>
      </c>
      <c r="V29" s="729">
        <v>1</v>
      </c>
      <c r="W29" s="729">
        <v>22</v>
      </c>
      <c r="Z29" s="728" t="s">
        <v>877</v>
      </c>
      <c r="AA29" s="728" t="s">
        <v>848</v>
      </c>
      <c r="AB29" s="729">
        <v>4819</v>
      </c>
    </row>
    <row r="30" spans="1:28" ht="15">
      <c r="A30" s="728" t="s">
        <v>868</v>
      </c>
      <c r="B30" s="728" t="s">
        <v>288</v>
      </c>
      <c r="C30" s="728" t="s">
        <v>260</v>
      </c>
      <c r="D30" s="728" t="s">
        <v>285</v>
      </c>
      <c r="E30" s="729">
        <v>1039</v>
      </c>
      <c r="G30" s="728" t="s">
        <v>869</v>
      </c>
      <c r="H30" s="729">
        <v>2</v>
      </c>
      <c r="I30" s="729">
        <v>212</v>
      </c>
      <c r="K30" s="728" t="s">
        <v>265</v>
      </c>
      <c r="L30" s="728" t="s">
        <v>946</v>
      </c>
      <c r="M30" s="728" t="s">
        <v>1091</v>
      </c>
      <c r="N30" s="729">
        <v>13</v>
      </c>
      <c r="P30" s="728" t="s">
        <v>881</v>
      </c>
      <c r="Q30" s="728" t="s">
        <v>260</v>
      </c>
      <c r="R30" s="729">
        <v>226</v>
      </c>
      <c r="U30" s="728" t="s">
        <v>869</v>
      </c>
      <c r="V30" s="729">
        <v>2</v>
      </c>
      <c r="W30" s="729">
        <v>38</v>
      </c>
      <c r="Z30" s="728" t="s">
        <v>878</v>
      </c>
      <c r="AA30" s="728" t="s">
        <v>846</v>
      </c>
      <c r="AB30" s="729">
        <v>2</v>
      </c>
    </row>
    <row r="31" spans="1:28" ht="15">
      <c r="A31" s="728" t="s">
        <v>868</v>
      </c>
      <c r="B31" s="728" t="s">
        <v>288</v>
      </c>
      <c r="C31" s="728" t="s">
        <v>260</v>
      </c>
      <c r="D31" s="728" t="s">
        <v>286</v>
      </c>
      <c r="E31" s="729">
        <v>388</v>
      </c>
      <c r="G31" s="728" t="s">
        <v>869</v>
      </c>
      <c r="H31" s="729">
        <v>3</v>
      </c>
      <c r="I31" s="729">
        <v>111</v>
      </c>
      <c r="K31" s="728" t="s">
        <v>265</v>
      </c>
      <c r="L31" s="728" t="s">
        <v>946</v>
      </c>
      <c r="M31" s="728" t="s">
        <v>1092</v>
      </c>
      <c r="N31" s="729">
        <v>27</v>
      </c>
      <c r="P31" s="728" t="s">
        <v>881</v>
      </c>
      <c r="Q31" s="728" t="s">
        <v>261</v>
      </c>
      <c r="R31" s="729">
        <v>272</v>
      </c>
      <c r="U31" s="728" t="s">
        <v>869</v>
      </c>
      <c r="V31" s="729">
        <v>3</v>
      </c>
      <c r="W31" s="729">
        <v>20</v>
      </c>
      <c r="Z31" s="728" t="s">
        <v>878</v>
      </c>
      <c r="AA31" s="728" t="s">
        <v>847</v>
      </c>
      <c r="AB31" s="729">
        <v>671</v>
      </c>
    </row>
    <row r="32" spans="1:28" ht="15">
      <c r="A32" s="728" t="s">
        <v>868</v>
      </c>
      <c r="B32" s="728" t="s">
        <v>288</v>
      </c>
      <c r="C32" s="728" t="s">
        <v>261</v>
      </c>
      <c r="D32" s="728" t="s">
        <v>285</v>
      </c>
      <c r="E32" s="729">
        <v>1053</v>
      </c>
      <c r="G32" s="728" t="s">
        <v>869</v>
      </c>
      <c r="H32" s="729">
        <v>4</v>
      </c>
      <c r="I32" s="729">
        <v>445</v>
      </c>
      <c r="K32" s="728" t="s">
        <v>265</v>
      </c>
      <c r="L32" s="728" t="s">
        <v>946</v>
      </c>
      <c r="M32" s="728" t="s">
        <v>1097</v>
      </c>
      <c r="N32" s="729">
        <v>1</v>
      </c>
      <c r="P32" s="728" t="s">
        <v>882</v>
      </c>
      <c r="Q32" s="728" t="s">
        <v>260</v>
      </c>
      <c r="R32" s="729">
        <v>588</v>
      </c>
      <c r="U32" s="728" t="s">
        <v>869</v>
      </c>
      <c r="V32" s="729">
        <v>4</v>
      </c>
      <c r="W32" s="729">
        <v>124</v>
      </c>
      <c r="Z32" s="728" t="s">
        <v>878</v>
      </c>
      <c r="AA32" s="728" t="s">
        <v>848</v>
      </c>
      <c r="AB32" s="729">
        <v>579</v>
      </c>
    </row>
    <row r="33" spans="1:28" ht="15">
      <c r="A33" s="728" t="s">
        <v>868</v>
      </c>
      <c r="B33" s="728" t="s">
        <v>288</v>
      </c>
      <c r="C33" s="728" t="s">
        <v>261</v>
      </c>
      <c r="D33" s="728" t="s">
        <v>286</v>
      </c>
      <c r="E33" s="729">
        <v>348</v>
      </c>
      <c r="G33" s="728" t="s">
        <v>869</v>
      </c>
      <c r="H33" s="729">
        <v>5</v>
      </c>
      <c r="I33" s="729">
        <v>94</v>
      </c>
      <c r="K33" s="728" t="s">
        <v>265</v>
      </c>
      <c r="L33" s="728" t="s">
        <v>946</v>
      </c>
      <c r="M33" s="728" t="s">
        <v>1094</v>
      </c>
      <c r="N33" s="729">
        <v>4</v>
      </c>
      <c r="P33" s="728" t="s">
        <v>882</v>
      </c>
      <c r="Q33" s="728" t="s">
        <v>261</v>
      </c>
      <c r="R33" s="729">
        <v>625</v>
      </c>
      <c r="U33" s="728" t="s">
        <v>869</v>
      </c>
      <c r="V33" s="729">
        <v>5</v>
      </c>
      <c r="W33" s="729">
        <v>19</v>
      </c>
      <c r="Z33" s="728" t="s">
        <v>879</v>
      </c>
      <c r="AA33" s="728" t="s">
        <v>846</v>
      </c>
      <c r="AB33" s="729">
        <v>83</v>
      </c>
    </row>
    <row r="34" spans="1:28" ht="15">
      <c r="A34" s="728" t="s">
        <v>869</v>
      </c>
      <c r="B34" s="728" t="s">
        <v>265</v>
      </c>
      <c r="C34" s="728" t="s">
        <v>260</v>
      </c>
      <c r="D34" s="728" t="s">
        <v>285</v>
      </c>
      <c r="E34" s="729">
        <v>1</v>
      </c>
      <c r="G34" s="728" t="s">
        <v>869</v>
      </c>
      <c r="H34" s="729">
        <v>6</v>
      </c>
      <c r="I34" s="729">
        <v>111</v>
      </c>
      <c r="K34" s="728" t="s">
        <v>265</v>
      </c>
      <c r="L34" s="728" t="s">
        <v>946</v>
      </c>
      <c r="M34" s="728" t="s">
        <v>266</v>
      </c>
      <c r="N34" s="729">
        <v>52</v>
      </c>
      <c r="P34" s="728" t="s">
        <v>883</v>
      </c>
      <c r="Q34" s="728" t="s">
        <v>260</v>
      </c>
      <c r="R34" s="729">
        <v>10657</v>
      </c>
      <c r="U34" s="728" t="s">
        <v>869</v>
      </c>
      <c r="V34" s="729">
        <v>6</v>
      </c>
      <c r="W34" s="729">
        <v>33</v>
      </c>
      <c r="Z34" s="728" t="s">
        <v>879</v>
      </c>
      <c r="AA34" s="728" t="s">
        <v>847</v>
      </c>
      <c r="AB34" s="729">
        <v>47225</v>
      </c>
    </row>
    <row r="35" spans="1:28" ht="15">
      <c r="A35" s="728" t="s">
        <v>869</v>
      </c>
      <c r="B35" s="728" t="s">
        <v>265</v>
      </c>
      <c r="C35" s="728" t="s">
        <v>260</v>
      </c>
      <c r="D35" s="728" t="s">
        <v>286</v>
      </c>
      <c r="E35" s="729">
        <v>1</v>
      </c>
      <c r="G35" s="728" t="s">
        <v>869</v>
      </c>
      <c r="H35" s="729">
        <v>7</v>
      </c>
      <c r="I35" s="729">
        <v>86</v>
      </c>
      <c r="K35" s="728" t="s">
        <v>265</v>
      </c>
      <c r="L35" s="728" t="s">
        <v>946</v>
      </c>
      <c r="M35" s="728" t="s">
        <v>1095</v>
      </c>
      <c r="N35" s="729">
        <v>7</v>
      </c>
      <c r="P35" s="728" t="s">
        <v>883</v>
      </c>
      <c r="Q35" s="728" t="s">
        <v>261</v>
      </c>
      <c r="R35" s="729">
        <v>11148</v>
      </c>
      <c r="U35" s="728" t="s">
        <v>869</v>
      </c>
      <c r="V35" s="729">
        <v>7</v>
      </c>
      <c r="W35" s="729">
        <v>17</v>
      </c>
      <c r="Z35" s="728" t="s">
        <v>879</v>
      </c>
      <c r="AA35" s="728" t="s">
        <v>848</v>
      </c>
      <c r="AB35" s="729">
        <v>38577</v>
      </c>
    </row>
    <row r="36" spans="1:28" ht="15">
      <c r="A36" s="728" t="s">
        <v>869</v>
      </c>
      <c r="B36" s="728" t="s">
        <v>265</v>
      </c>
      <c r="C36" s="728" t="s">
        <v>261</v>
      </c>
      <c r="D36" s="728" t="s">
        <v>285</v>
      </c>
      <c r="E36" s="729">
        <v>1</v>
      </c>
      <c r="G36" s="728" t="s">
        <v>869</v>
      </c>
      <c r="H36" s="729">
        <v>8</v>
      </c>
      <c r="I36" s="729">
        <v>60</v>
      </c>
      <c r="K36" s="728" t="s">
        <v>265</v>
      </c>
      <c r="L36" s="728" t="s">
        <v>946</v>
      </c>
      <c r="M36" s="728" t="s">
        <v>297</v>
      </c>
      <c r="N36" s="729">
        <v>37</v>
      </c>
      <c r="P36" s="728" t="s">
        <v>884</v>
      </c>
      <c r="Q36" s="728" t="s">
        <v>260</v>
      </c>
      <c r="R36" s="729">
        <v>525</v>
      </c>
      <c r="U36" s="728" t="s">
        <v>869</v>
      </c>
      <c r="V36" s="729">
        <v>8</v>
      </c>
      <c r="W36" s="729">
        <v>26</v>
      </c>
      <c r="Z36" s="728" t="s">
        <v>880</v>
      </c>
      <c r="AA36" s="728" t="s">
        <v>847</v>
      </c>
      <c r="AB36" s="729">
        <v>1839</v>
      </c>
    </row>
    <row r="37" spans="1:28" ht="15">
      <c r="A37" s="728" t="s">
        <v>869</v>
      </c>
      <c r="B37" s="728" t="s">
        <v>265</v>
      </c>
      <c r="C37" s="728" t="s">
        <v>260</v>
      </c>
      <c r="D37" s="728" t="s">
        <v>285</v>
      </c>
      <c r="E37" s="729">
        <v>247</v>
      </c>
      <c r="G37" s="728" t="s">
        <v>869</v>
      </c>
      <c r="H37" s="729">
        <v>9</v>
      </c>
      <c r="I37" s="729">
        <v>52</v>
      </c>
      <c r="K37" s="728" t="s">
        <v>265</v>
      </c>
      <c r="L37" s="728" t="s">
        <v>946</v>
      </c>
      <c r="M37" s="728" t="s">
        <v>294</v>
      </c>
      <c r="N37" s="729">
        <v>22841</v>
      </c>
      <c r="P37" s="728" t="s">
        <v>884</v>
      </c>
      <c r="Q37" s="728" t="s">
        <v>261</v>
      </c>
      <c r="R37" s="729">
        <v>524</v>
      </c>
      <c r="U37" s="728" t="s">
        <v>869</v>
      </c>
      <c r="V37" s="729">
        <v>9</v>
      </c>
      <c r="W37" s="729">
        <v>14</v>
      </c>
      <c r="Z37" s="728" t="s">
        <v>880</v>
      </c>
      <c r="AA37" s="728" t="s">
        <v>848</v>
      </c>
      <c r="AB37" s="729">
        <v>1890</v>
      </c>
    </row>
    <row r="38" spans="1:28" ht="15">
      <c r="A38" s="728" t="s">
        <v>869</v>
      </c>
      <c r="B38" s="728" t="s">
        <v>265</v>
      </c>
      <c r="C38" s="728" t="s">
        <v>260</v>
      </c>
      <c r="D38" s="728" t="s">
        <v>286</v>
      </c>
      <c r="E38" s="729">
        <v>93</v>
      </c>
      <c r="G38" s="728" t="s">
        <v>869</v>
      </c>
      <c r="H38" s="729">
        <v>10</v>
      </c>
      <c r="I38" s="729">
        <v>43</v>
      </c>
      <c r="K38" s="728" t="s">
        <v>265</v>
      </c>
      <c r="L38" s="728" t="s">
        <v>946</v>
      </c>
      <c r="M38" s="728" t="s">
        <v>296</v>
      </c>
      <c r="N38" s="729">
        <v>50</v>
      </c>
      <c r="P38" s="728" t="s">
        <v>885</v>
      </c>
      <c r="Q38" s="728" t="s">
        <v>260</v>
      </c>
      <c r="R38" s="729">
        <v>162107</v>
      </c>
      <c r="U38" s="728" t="s">
        <v>869</v>
      </c>
      <c r="V38" s="729">
        <v>10</v>
      </c>
      <c r="W38" s="729">
        <v>11</v>
      </c>
      <c r="Z38" s="728" t="s">
        <v>881</v>
      </c>
      <c r="AA38" s="728" t="s">
        <v>847</v>
      </c>
      <c r="AB38" s="729">
        <v>198</v>
      </c>
    </row>
    <row r="39" spans="1:28" ht="15">
      <c r="A39" s="728" t="s">
        <v>869</v>
      </c>
      <c r="B39" s="728" t="s">
        <v>265</v>
      </c>
      <c r="C39" s="728" t="s">
        <v>261</v>
      </c>
      <c r="D39" s="728" t="s">
        <v>285</v>
      </c>
      <c r="E39" s="729">
        <v>292</v>
      </c>
      <c r="G39" s="728" t="s">
        <v>869</v>
      </c>
      <c r="H39" s="729">
        <v>11</v>
      </c>
      <c r="I39" s="729">
        <v>39</v>
      </c>
      <c r="K39" s="728" t="s">
        <v>265</v>
      </c>
      <c r="L39" s="728" t="s">
        <v>946</v>
      </c>
      <c r="M39" s="728" t="s">
        <v>267</v>
      </c>
      <c r="N39" s="729">
        <v>44</v>
      </c>
      <c r="P39" s="728" t="s">
        <v>885</v>
      </c>
      <c r="Q39" s="728" t="s">
        <v>261</v>
      </c>
      <c r="R39" s="729">
        <v>145785</v>
      </c>
      <c r="U39" s="728" t="s">
        <v>869</v>
      </c>
      <c r="V39" s="729">
        <v>11</v>
      </c>
      <c r="W39" s="729">
        <v>8</v>
      </c>
      <c r="Z39" s="728" t="s">
        <v>881</v>
      </c>
      <c r="AA39" s="728" t="s">
        <v>848</v>
      </c>
      <c r="AB39" s="729">
        <v>300</v>
      </c>
    </row>
    <row r="40" spans="1:28" ht="15">
      <c r="A40" s="728" t="s">
        <v>869</v>
      </c>
      <c r="B40" s="728" t="s">
        <v>265</v>
      </c>
      <c r="C40" s="728" t="s">
        <v>261</v>
      </c>
      <c r="D40" s="728" t="s">
        <v>286</v>
      </c>
      <c r="E40" s="729">
        <v>95</v>
      </c>
      <c r="G40" s="728" t="s">
        <v>869</v>
      </c>
      <c r="H40" s="729">
        <v>12</v>
      </c>
      <c r="I40" s="729">
        <v>46</v>
      </c>
      <c r="K40" s="728" t="s">
        <v>265</v>
      </c>
      <c r="L40" s="728" t="s">
        <v>946</v>
      </c>
      <c r="M40" s="728" t="s">
        <v>268</v>
      </c>
      <c r="N40" s="729">
        <v>966</v>
      </c>
      <c r="P40" s="728" t="s">
        <v>886</v>
      </c>
      <c r="Q40" s="728" t="s">
        <v>260</v>
      </c>
      <c r="R40" s="729">
        <v>410</v>
      </c>
      <c r="U40" s="728" t="s">
        <v>869</v>
      </c>
      <c r="V40" s="729">
        <v>12</v>
      </c>
      <c r="W40" s="729">
        <v>10</v>
      </c>
      <c r="Z40" s="728" t="s">
        <v>882</v>
      </c>
      <c r="AA40" s="728" t="s">
        <v>846</v>
      </c>
      <c r="AB40" s="729">
        <v>1</v>
      </c>
    </row>
    <row r="41" spans="1:28" ht="15">
      <c r="A41" s="728" t="s">
        <v>869</v>
      </c>
      <c r="B41" s="728" t="s">
        <v>266</v>
      </c>
      <c r="C41" s="728" t="s">
        <v>260</v>
      </c>
      <c r="D41" s="728" t="s">
        <v>285</v>
      </c>
      <c r="E41" s="729">
        <v>110</v>
      </c>
      <c r="G41" s="728" t="s">
        <v>870</v>
      </c>
      <c r="H41" s="729">
        <v>0</v>
      </c>
      <c r="I41" s="729">
        <v>34</v>
      </c>
      <c r="K41" s="728" t="s">
        <v>265</v>
      </c>
      <c r="L41" s="728" t="s">
        <v>947</v>
      </c>
      <c r="M41" s="728" t="s">
        <v>265</v>
      </c>
      <c r="N41" s="729">
        <v>6</v>
      </c>
      <c r="P41" s="728" t="s">
        <v>886</v>
      </c>
      <c r="Q41" s="728" t="s">
        <v>261</v>
      </c>
      <c r="R41" s="729">
        <v>405</v>
      </c>
      <c r="U41" s="728" t="s">
        <v>870</v>
      </c>
      <c r="V41" s="729">
        <v>0</v>
      </c>
      <c r="W41" s="729">
        <v>6</v>
      </c>
      <c r="Z41" s="728" t="s">
        <v>882</v>
      </c>
      <c r="AA41" s="728" t="s">
        <v>847</v>
      </c>
      <c r="AB41" s="729">
        <v>547</v>
      </c>
    </row>
    <row r="42" spans="1:28" ht="15">
      <c r="A42" s="728" t="s">
        <v>869</v>
      </c>
      <c r="B42" s="728" t="s">
        <v>266</v>
      </c>
      <c r="C42" s="728" t="s">
        <v>260</v>
      </c>
      <c r="D42" s="728" t="s">
        <v>286</v>
      </c>
      <c r="E42" s="729">
        <v>44</v>
      </c>
      <c r="G42" s="728" t="s">
        <v>870</v>
      </c>
      <c r="H42" s="729">
        <v>1</v>
      </c>
      <c r="I42" s="729">
        <v>184</v>
      </c>
      <c r="K42" s="728" t="s">
        <v>265</v>
      </c>
      <c r="L42" s="728" t="s">
        <v>947</v>
      </c>
      <c r="M42" s="728" t="s">
        <v>1093</v>
      </c>
      <c r="N42" s="729">
        <v>1</v>
      </c>
      <c r="P42" s="728" t="s">
        <v>887</v>
      </c>
      <c r="Q42" s="728" t="s">
        <v>260</v>
      </c>
      <c r="R42" s="729">
        <v>596</v>
      </c>
      <c r="U42" s="728" t="s">
        <v>870</v>
      </c>
      <c r="V42" s="729">
        <v>1</v>
      </c>
      <c r="W42" s="729">
        <v>22</v>
      </c>
      <c r="Z42" s="728" t="s">
        <v>882</v>
      </c>
      <c r="AA42" s="728" t="s">
        <v>848</v>
      </c>
      <c r="AB42" s="729">
        <v>665</v>
      </c>
    </row>
    <row r="43" spans="1:28" ht="15">
      <c r="A43" s="728" t="s">
        <v>869</v>
      </c>
      <c r="B43" s="728" t="s">
        <v>266</v>
      </c>
      <c r="C43" s="728" t="s">
        <v>261</v>
      </c>
      <c r="D43" s="728" t="s">
        <v>285</v>
      </c>
      <c r="E43" s="729">
        <v>129</v>
      </c>
      <c r="G43" s="728" t="s">
        <v>870</v>
      </c>
      <c r="H43" s="729">
        <v>2</v>
      </c>
      <c r="I43" s="729">
        <v>473</v>
      </c>
      <c r="K43" s="728" t="s">
        <v>265</v>
      </c>
      <c r="L43" s="728" t="s">
        <v>947</v>
      </c>
      <c r="M43" s="728" t="s">
        <v>1090</v>
      </c>
      <c r="N43" s="729">
        <v>243</v>
      </c>
      <c r="P43" s="728" t="s">
        <v>887</v>
      </c>
      <c r="Q43" s="728" t="s">
        <v>261</v>
      </c>
      <c r="R43" s="729">
        <v>592</v>
      </c>
      <c r="U43" s="728" t="s">
        <v>870</v>
      </c>
      <c r="V43" s="729">
        <v>2</v>
      </c>
      <c r="W43" s="729">
        <v>81</v>
      </c>
      <c r="Z43" s="728" t="s">
        <v>883</v>
      </c>
      <c r="AA43" s="728" t="s">
        <v>846</v>
      </c>
      <c r="AB43" s="729">
        <v>29</v>
      </c>
    </row>
    <row r="44" spans="1:28" ht="15">
      <c r="A44" s="728" t="s">
        <v>869</v>
      </c>
      <c r="B44" s="728" t="s">
        <v>266</v>
      </c>
      <c r="C44" s="728" t="s">
        <v>261</v>
      </c>
      <c r="D44" s="728" t="s">
        <v>286</v>
      </c>
      <c r="E44" s="729">
        <v>50</v>
      </c>
      <c r="G44" s="728" t="s">
        <v>870</v>
      </c>
      <c r="H44" s="729">
        <v>3</v>
      </c>
      <c r="I44" s="729">
        <v>218</v>
      </c>
      <c r="K44" s="728" t="s">
        <v>265</v>
      </c>
      <c r="L44" s="728" t="s">
        <v>947</v>
      </c>
      <c r="M44" s="728" t="s">
        <v>1091</v>
      </c>
      <c r="N44" s="729">
        <v>9</v>
      </c>
      <c r="P44" s="728" t="s">
        <v>888</v>
      </c>
      <c r="Q44" s="728" t="s">
        <v>260</v>
      </c>
      <c r="R44" s="729">
        <v>3622</v>
      </c>
      <c r="U44" s="728" t="s">
        <v>870</v>
      </c>
      <c r="V44" s="729">
        <v>3</v>
      </c>
      <c r="W44" s="729">
        <v>28</v>
      </c>
      <c r="Z44" s="728" t="s">
        <v>883</v>
      </c>
      <c r="AA44" s="728" t="s">
        <v>847</v>
      </c>
      <c r="AB44" s="729">
        <v>10349</v>
      </c>
    </row>
    <row r="45" spans="1:28" ht="15">
      <c r="A45" s="728" t="s">
        <v>869</v>
      </c>
      <c r="B45" s="728" t="s">
        <v>287</v>
      </c>
      <c r="C45" s="728" t="s">
        <v>260</v>
      </c>
      <c r="D45" s="728" t="s">
        <v>285</v>
      </c>
      <c r="E45" s="729">
        <v>1</v>
      </c>
      <c r="G45" s="728" t="s">
        <v>870</v>
      </c>
      <c r="H45" s="729">
        <v>4</v>
      </c>
      <c r="I45" s="729">
        <v>1035</v>
      </c>
      <c r="K45" s="728" t="s">
        <v>265</v>
      </c>
      <c r="L45" s="728" t="s">
        <v>947</v>
      </c>
      <c r="M45" s="728" t="s">
        <v>1092</v>
      </c>
      <c r="N45" s="729">
        <v>3</v>
      </c>
      <c r="P45" s="728" t="s">
        <v>888</v>
      </c>
      <c r="Q45" s="728" t="s">
        <v>261</v>
      </c>
      <c r="R45" s="729">
        <v>3732</v>
      </c>
      <c r="U45" s="728" t="s">
        <v>870</v>
      </c>
      <c r="V45" s="729">
        <v>4</v>
      </c>
      <c r="W45" s="729">
        <v>226</v>
      </c>
      <c r="Z45" s="728" t="s">
        <v>883</v>
      </c>
      <c r="AA45" s="728" t="s">
        <v>848</v>
      </c>
      <c r="AB45" s="729">
        <v>11427</v>
      </c>
    </row>
    <row r="46" spans="1:28" ht="15">
      <c r="A46" s="728" t="s">
        <v>869</v>
      </c>
      <c r="B46" s="728" t="s">
        <v>287</v>
      </c>
      <c r="C46" s="728" t="s">
        <v>261</v>
      </c>
      <c r="D46" s="728" t="s">
        <v>285</v>
      </c>
      <c r="E46" s="729">
        <v>1</v>
      </c>
      <c r="G46" s="728" t="s">
        <v>870</v>
      </c>
      <c r="H46" s="729">
        <v>5</v>
      </c>
      <c r="I46" s="729">
        <v>167</v>
      </c>
      <c r="K46" s="728" t="s">
        <v>265</v>
      </c>
      <c r="L46" s="728" t="s">
        <v>947</v>
      </c>
      <c r="M46" s="728" t="s">
        <v>266</v>
      </c>
      <c r="N46" s="729">
        <v>2</v>
      </c>
      <c r="P46" s="728" t="s">
        <v>889</v>
      </c>
      <c r="Q46" s="728" t="s">
        <v>260</v>
      </c>
      <c r="R46" s="729">
        <v>372</v>
      </c>
      <c r="U46" s="728" t="s">
        <v>870</v>
      </c>
      <c r="V46" s="729">
        <v>5</v>
      </c>
      <c r="W46" s="729">
        <v>29</v>
      </c>
      <c r="Z46" s="728" t="s">
        <v>884</v>
      </c>
      <c r="AA46" s="728" t="s">
        <v>846</v>
      </c>
      <c r="AB46" s="729">
        <v>1</v>
      </c>
    </row>
    <row r="47" spans="1:28" ht="15">
      <c r="A47" s="728" t="s">
        <v>869</v>
      </c>
      <c r="B47" s="728" t="s">
        <v>288</v>
      </c>
      <c r="C47" s="728" t="s">
        <v>260</v>
      </c>
      <c r="D47" s="728" t="s">
        <v>285</v>
      </c>
      <c r="E47" s="729">
        <v>107</v>
      </c>
      <c r="G47" s="728" t="s">
        <v>870</v>
      </c>
      <c r="H47" s="729">
        <v>6</v>
      </c>
      <c r="I47" s="729">
        <v>189</v>
      </c>
      <c r="K47" s="728" t="s">
        <v>265</v>
      </c>
      <c r="L47" s="728" t="s">
        <v>947</v>
      </c>
      <c r="M47" s="728" t="s">
        <v>1095</v>
      </c>
      <c r="N47" s="729">
        <v>4</v>
      </c>
      <c r="P47" s="728" t="s">
        <v>889</v>
      </c>
      <c r="Q47" s="728" t="s">
        <v>261</v>
      </c>
      <c r="R47" s="729">
        <v>442</v>
      </c>
      <c r="U47" s="728" t="s">
        <v>870</v>
      </c>
      <c r="V47" s="729">
        <v>6</v>
      </c>
      <c r="W47" s="729">
        <v>40</v>
      </c>
      <c r="Z47" s="728" t="s">
        <v>884</v>
      </c>
      <c r="AA47" s="728" t="s">
        <v>847</v>
      </c>
      <c r="AB47" s="729">
        <v>553</v>
      </c>
    </row>
    <row r="48" spans="1:28" ht="15">
      <c r="A48" s="728" t="s">
        <v>869</v>
      </c>
      <c r="B48" s="728" t="s">
        <v>288</v>
      </c>
      <c r="C48" s="728" t="s">
        <v>260</v>
      </c>
      <c r="D48" s="728" t="s">
        <v>286</v>
      </c>
      <c r="E48" s="729">
        <v>54</v>
      </c>
      <c r="G48" s="728" t="s">
        <v>870</v>
      </c>
      <c r="H48" s="729">
        <v>7</v>
      </c>
      <c r="I48" s="729">
        <v>170</v>
      </c>
      <c r="K48" s="728" t="s">
        <v>265</v>
      </c>
      <c r="L48" s="728" t="s">
        <v>947</v>
      </c>
      <c r="M48" s="728" t="s">
        <v>297</v>
      </c>
      <c r="N48" s="729">
        <v>4</v>
      </c>
      <c r="P48" s="728" t="s">
        <v>890</v>
      </c>
      <c r="Q48" s="728" t="s">
        <v>260</v>
      </c>
      <c r="R48" s="729">
        <v>826</v>
      </c>
      <c r="U48" s="728" t="s">
        <v>870</v>
      </c>
      <c r="V48" s="729">
        <v>7</v>
      </c>
      <c r="W48" s="729">
        <v>29</v>
      </c>
      <c r="Z48" s="728" t="s">
        <v>884</v>
      </c>
      <c r="AA48" s="728" t="s">
        <v>848</v>
      </c>
      <c r="AB48" s="729">
        <v>495</v>
      </c>
    </row>
    <row r="49" spans="1:28" ht="15">
      <c r="A49" s="728" t="s">
        <v>869</v>
      </c>
      <c r="B49" s="728" t="s">
        <v>288</v>
      </c>
      <c r="C49" s="728" t="s">
        <v>261</v>
      </c>
      <c r="D49" s="728" t="s">
        <v>285</v>
      </c>
      <c r="E49" s="729">
        <v>105</v>
      </c>
      <c r="G49" s="728" t="s">
        <v>870</v>
      </c>
      <c r="H49" s="729">
        <v>8</v>
      </c>
      <c r="I49" s="729">
        <v>141</v>
      </c>
      <c r="K49" s="728" t="s">
        <v>265</v>
      </c>
      <c r="L49" s="728" t="s">
        <v>947</v>
      </c>
      <c r="M49" s="728" t="s">
        <v>294</v>
      </c>
      <c r="N49" s="729">
        <v>6776</v>
      </c>
      <c r="P49" s="728" t="s">
        <v>890</v>
      </c>
      <c r="Q49" s="728" t="s">
        <v>261</v>
      </c>
      <c r="R49" s="729">
        <v>1088</v>
      </c>
      <c r="U49" s="728" t="s">
        <v>870</v>
      </c>
      <c r="V49" s="729">
        <v>8</v>
      </c>
      <c r="W49" s="729">
        <v>25</v>
      </c>
      <c r="Z49" s="728" t="s">
        <v>885</v>
      </c>
      <c r="AA49" s="728" t="s">
        <v>846</v>
      </c>
      <c r="AB49" s="729">
        <v>885</v>
      </c>
    </row>
    <row r="50" spans="1:28" ht="15">
      <c r="A50" s="728" t="s">
        <v>869</v>
      </c>
      <c r="B50" s="728" t="s">
        <v>288</v>
      </c>
      <c r="C50" s="728" t="s">
        <v>261</v>
      </c>
      <c r="D50" s="728" t="s">
        <v>286</v>
      </c>
      <c r="E50" s="729">
        <v>57</v>
      </c>
      <c r="G50" s="728" t="s">
        <v>870</v>
      </c>
      <c r="H50" s="729">
        <v>9</v>
      </c>
      <c r="I50" s="729">
        <v>107</v>
      </c>
      <c r="K50" s="728" t="s">
        <v>265</v>
      </c>
      <c r="L50" s="728" t="s">
        <v>947</v>
      </c>
      <c r="M50" s="728" t="s">
        <v>295</v>
      </c>
      <c r="N50" s="729">
        <v>1</v>
      </c>
      <c r="P50" s="728" t="s">
        <v>891</v>
      </c>
      <c r="Q50" s="728" t="s">
        <v>260</v>
      </c>
      <c r="R50" s="729">
        <v>510</v>
      </c>
      <c r="U50" s="728" t="s">
        <v>870</v>
      </c>
      <c r="V50" s="729">
        <v>9</v>
      </c>
      <c r="W50" s="729">
        <v>18</v>
      </c>
      <c r="Z50" s="728" t="s">
        <v>885</v>
      </c>
      <c r="AA50" s="728" t="s">
        <v>847</v>
      </c>
      <c r="AB50" s="729">
        <v>141366</v>
      </c>
    </row>
    <row r="51" spans="1:28" ht="15">
      <c r="A51" s="728" t="s">
        <v>870</v>
      </c>
      <c r="B51" s="728" t="s">
        <v>265</v>
      </c>
      <c r="C51" s="728" t="s">
        <v>260</v>
      </c>
      <c r="D51" s="728" t="s">
        <v>286</v>
      </c>
      <c r="E51" s="729">
        <v>3</v>
      </c>
      <c r="G51" s="728" t="s">
        <v>870</v>
      </c>
      <c r="H51" s="729">
        <v>10</v>
      </c>
      <c r="I51" s="729">
        <v>78</v>
      </c>
      <c r="K51" s="728" t="s">
        <v>265</v>
      </c>
      <c r="L51" s="728" t="s">
        <v>947</v>
      </c>
      <c r="M51" s="728" t="s">
        <v>296</v>
      </c>
      <c r="N51" s="729">
        <v>1</v>
      </c>
      <c r="P51" s="728" t="s">
        <v>891</v>
      </c>
      <c r="Q51" s="728" t="s">
        <v>261</v>
      </c>
      <c r="R51" s="729">
        <v>593</v>
      </c>
      <c r="U51" s="728" t="s">
        <v>870</v>
      </c>
      <c r="V51" s="729">
        <v>10</v>
      </c>
      <c r="W51" s="729">
        <v>13</v>
      </c>
      <c r="Z51" s="728" t="s">
        <v>885</v>
      </c>
      <c r="AA51" s="728" t="s">
        <v>848</v>
      </c>
      <c r="AB51" s="729">
        <v>165641</v>
      </c>
    </row>
    <row r="52" spans="1:28" ht="15">
      <c r="A52" s="728" t="s">
        <v>870</v>
      </c>
      <c r="B52" s="728" t="s">
        <v>265</v>
      </c>
      <c r="C52" s="728" t="s">
        <v>260</v>
      </c>
      <c r="D52" s="728" t="s">
        <v>285</v>
      </c>
      <c r="E52" s="729">
        <v>184</v>
      </c>
      <c r="G52" s="728" t="s">
        <v>870</v>
      </c>
      <c r="H52" s="729">
        <v>11</v>
      </c>
      <c r="I52" s="729">
        <v>84</v>
      </c>
      <c r="K52" s="728" t="s">
        <v>265</v>
      </c>
      <c r="L52" s="728" t="s">
        <v>947</v>
      </c>
      <c r="M52" s="728" t="s">
        <v>267</v>
      </c>
      <c r="N52" s="729">
        <v>10</v>
      </c>
      <c r="P52" s="728" t="s">
        <v>892</v>
      </c>
      <c r="Q52" s="728" t="s">
        <v>260</v>
      </c>
      <c r="R52" s="729">
        <v>284</v>
      </c>
      <c r="U52" s="728" t="s">
        <v>870</v>
      </c>
      <c r="V52" s="729">
        <v>11</v>
      </c>
      <c r="W52" s="729">
        <v>9</v>
      </c>
      <c r="Z52" s="728" t="s">
        <v>886</v>
      </c>
      <c r="AA52" s="728" t="s">
        <v>846</v>
      </c>
      <c r="AB52" s="729">
        <v>2</v>
      </c>
    </row>
    <row r="53" spans="1:28" ht="15">
      <c r="A53" s="728" t="s">
        <v>870</v>
      </c>
      <c r="B53" s="728" t="s">
        <v>265</v>
      </c>
      <c r="C53" s="728" t="s">
        <v>260</v>
      </c>
      <c r="D53" s="728" t="s">
        <v>286</v>
      </c>
      <c r="E53" s="729">
        <v>203</v>
      </c>
      <c r="G53" s="728" t="s">
        <v>870</v>
      </c>
      <c r="H53" s="729">
        <v>12</v>
      </c>
      <c r="I53" s="729">
        <v>109</v>
      </c>
      <c r="K53" s="728" t="s">
        <v>265</v>
      </c>
      <c r="L53" s="728" t="s">
        <v>947</v>
      </c>
      <c r="M53" s="728" t="s">
        <v>268</v>
      </c>
      <c r="N53" s="729">
        <v>266</v>
      </c>
      <c r="P53" s="728" t="s">
        <v>892</v>
      </c>
      <c r="Q53" s="728" t="s">
        <v>261</v>
      </c>
      <c r="R53" s="729">
        <v>260</v>
      </c>
      <c r="U53" s="728" t="s">
        <v>870</v>
      </c>
      <c r="V53" s="729">
        <v>12</v>
      </c>
      <c r="W53" s="729">
        <v>8</v>
      </c>
      <c r="Z53" s="728" t="s">
        <v>886</v>
      </c>
      <c r="AA53" s="728" t="s">
        <v>847</v>
      </c>
      <c r="AB53" s="729">
        <v>388</v>
      </c>
    </row>
    <row r="54" spans="1:28" ht="15">
      <c r="A54" s="728" t="s">
        <v>870</v>
      </c>
      <c r="B54" s="728" t="s">
        <v>265</v>
      </c>
      <c r="C54" s="728" t="s">
        <v>261</v>
      </c>
      <c r="D54" s="728" t="s">
        <v>285</v>
      </c>
      <c r="E54" s="729">
        <v>209</v>
      </c>
      <c r="G54" s="728" t="s">
        <v>871</v>
      </c>
      <c r="H54" s="729">
        <v>0</v>
      </c>
      <c r="I54" s="729">
        <v>122</v>
      </c>
      <c r="K54" s="728" t="s">
        <v>265</v>
      </c>
      <c r="L54" s="728" t="s">
        <v>948</v>
      </c>
      <c r="M54" s="728" t="s">
        <v>294</v>
      </c>
      <c r="N54" s="729">
        <v>2</v>
      </c>
      <c r="P54" s="728" t="s">
        <v>893</v>
      </c>
      <c r="Q54" s="728" t="s">
        <v>260</v>
      </c>
      <c r="R54" s="729">
        <v>36704</v>
      </c>
      <c r="U54" s="728" t="s">
        <v>871</v>
      </c>
      <c r="V54" s="729">
        <v>0</v>
      </c>
      <c r="W54" s="729">
        <v>131</v>
      </c>
      <c r="Z54" s="728" t="s">
        <v>886</v>
      </c>
      <c r="AA54" s="728" t="s">
        <v>848</v>
      </c>
      <c r="AB54" s="729">
        <v>425</v>
      </c>
    </row>
    <row r="55" spans="1:28" ht="15">
      <c r="A55" s="728" t="s">
        <v>870</v>
      </c>
      <c r="B55" s="728" t="s">
        <v>265</v>
      </c>
      <c r="C55" s="728" t="s">
        <v>261</v>
      </c>
      <c r="D55" s="728" t="s">
        <v>286</v>
      </c>
      <c r="E55" s="729">
        <v>196</v>
      </c>
      <c r="G55" s="728" t="s">
        <v>871</v>
      </c>
      <c r="H55" s="729">
        <v>1</v>
      </c>
      <c r="I55" s="729">
        <v>383</v>
      </c>
      <c r="K55" s="728" t="s">
        <v>265</v>
      </c>
      <c r="L55" s="728" t="s">
        <v>948</v>
      </c>
      <c r="M55" s="728" t="s">
        <v>265</v>
      </c>
      <c r="N55" s="729">
        <v>2</v>
      </c>
      <c r="P55" s="728" t="s">
        <v>893</v>
      </c>
      <c r="Q55" s="728" t="s">
        <v>261</v>
      </c>
      <c r="R55" s="729">
        <v>34961</v>
      </c>
      <c r="U55" s="728" t="s">
        <v>871</v>
      </c>
      <c r="V55" s="729">
        <v>1</v>
      </c>
      <c r="W55" s="729">
        <v>578</v>
      </c>
      <c r="Z55" s="728" t="s">
        <v>887</v>
      </c>
      <c r="AA55" s="728" t="s">
        <v>846</v>
      </c>
      <c r="AB55" s="729">
        <v>1</v>
      </c>
    </row>
    <row r="56" spans="1:28" ht="15">
      <c r="A56" s="728" t="s">
        <v>870</v>
      </c>
      <c r="B56" s="728" t="s">
        <v>266</v>
      </c>
      <c r="C56" s="728" t="s">
        <v>260</v>
      </c>
      <c r="D56" s="728" t="s">
        <v>285</v>
      </c>
      <c r="E56" s="729">
        <v>28</v>
      </c>
      <c r="G56" s="728" t="s">
        <v>871</v>
      </c>
      <c r="H56" s="729">
        <v>2</v>
      </c>
      <c r="I56" s="729">
        <v>1300</v>
      </c>
      <c r="K56" s="728" t="s">
        <v>265</v>
      </c>
      <c r="L56" s="728" t="s">
        <v>948</v>
      </c>
      <c r="M56" s="728" t="s">
        <v>1093</v>
      </c>
      <c r="N56" s="729">
        <v>4</v>
      </c>
      <c r="P56" s="728" t="s">
        <v>894</v>
      </c>
      <c r="Q56" s="728" t="s">
        <v>260</v>
      </c>
      <c r="R56" s="729">
        <v>287</v>
      </c>
      <c r="U56" s="728" t="s">
        <v>871</v>
      </c>
      <c r="V56" s="729">
        <v>2</v>
      </c>
      <c r="W56" s="729">
        <v>1961</v>
      </c>
      <c r="Z56" s="728" t="s">
        <v>887</v>
      </c>
      <c r="AA56" s="728" t="s">
        <v>847</v>
      </c>
      <c r="AB56" s="729">
        <v>557</v>
      </c>
    </row>
    <row r="57" spans="1:28" ht="15">
      <c r="A57" s="728" t="s">
        <v>870</v>
      </c>
      <c r="B57" s="728" t="s">
        <v>266</v>
      </c>
      <c r="C57" s="728" t="s">
        <v>260</v>
      </c>
      <c r="D57" s="728" t="s">
        <v>286</v>
      </c>
      <c r="E57" s="729">
        <v>90</v>
      </c>
      <c r="G57" s="728" t="s">
        <v>871</v>
      </c>
      <c r="H57" s="729">
        <v>3</v>
      </c>
      <c r="I57" s="729">
        <v>794</v>
      </c>
      <c r="K57" s="728" t="s">
        <v>265</v>
      </c>
      <c r="L57" s="728" t="s">
        <v>948</v>
      </c>
      <c r="M57" s="728" t="s">
        <v>1090</v>
      </c>
      <c r="N57" s="729">
        <v>238</v>
      </c>
      <c r="P57" s="728" t="s">
        <v>894</v>
      </c>
      <c r="Q57" s="728" t="s">
        <v>261</v>
      </c>
      <c r="R57" s="729">
        <v>319</v>
      </c>
      <c r="U57" s="728" t="s">
        <v>871</v>
      </c>
      <c r="V57" s="729">
        <v>3</v>
      </c>
      <c r="W57" s="729">
        <v>938</v>
      </c>
      <c r="Z57" s="728" t="s">
        <v>887</v>
      </c>
      <c r="AA57" s="728" t="s">
        <v>848</v>
      </c>
      <c r="AB57" s="729">
        <v>630</v>
      </c>
    </row>
    <row r="58" spans="1:28" ht="15">
      <c r="A58" s="728" t="s">
        <v>870</v>
      </c>
      <c r="B58" s="728" t="s">
        <v>266</v>
      </c>
      <c r="C58" s="728" t="s">
        <v>261</v>
      </c>
      <c r="D58" s="728" t="s">
        <v>285</v>
      </c>
      <c r="E58" s="729">
        <v>35</v>
      </c>
      <c r="G58" s="728" t="s">
        <v>871</v>
      </c>
      <c r="H58" s="729">
        <v>4</v>
      </c>
      <c r="I58" s="729">
        <v>3202</v>
      </c>
      <c r="K58" s="728" t="s">
        <v>265</v>
      </c>
      <c r="L58" s="728" t="s">
        <v>948</v>
      </c>
      <c r="M58" s="728" t="s">
        <v>1091</v>
      </c>
      <c r="N58" s="729">
        <v>5</v>
      </c>
      <c r="P58" s="728" t="s">
        <v>895</v>
      </c>
      <c r="Q58" s="728" t="s">
        <v>260</v>
      </c>
      <c r="R58" s="729">
        <v>767</v>
      </c>
      <c r="U58" s="728" t="s">
        <v>871</v>
      </c>
      <c r="V58" s="729">
        <v>4</v>
      </c>
      <c r="W58" s="729">
        <v>5974</v>
      </c>
      <c r="Z58" s="728" t="s">
        <v>888</v>
      </c>
      <c r="AA58" s="728" t="s">
        <v>846</v>
      </c>
      <c r="AB58" s="729">
        <v>6</v>
      </c>
    </row>
    <row r="59" spans="1:28" ht="15">
      <c r="A59" s="728" t="s">
        <v>870</v>
      </c>
      <c r="B59" s="728" t="s">
        <v>266</v>
      </c>
      <c r="C59" s="728" t="s">
        <v>261</v>
      </c>
      <c r="D59" s="728" t="s">
        <v>286</v>
      </c>
      <c r="E59" s="729">
        <v>80</v>
      </c>
      <c r="G59" s="728" t="s">
        <v>871</v>
      </c>
      <c r="H59" s="729">
        <v>5</v>
      </c>
      <c r="I59" s="729">
        <v>642</v>
      </c>
      <c r="K59" s="728" t="s">
        <v>265</v>
      </c>
      <c r="L59" s="728" t="s">
        <v>948</v>
      </c>
      <c r="M59" s="728" t="s">
        <v>266</v>
      </c>
      <c r="N59" s="729">
        <v>11</v>
      </c>
      <c r="P59" s="728" t="s">
        <v>895</v>
      </c>
      <c r="Q59" s="728" t="s">
        <v>261</v>
      </c>
      <c r="R59" s="729">
        <v>851</v>
      </c>
      <c r="U59" s="728" t="s">
        <v>871</v>
      </c>
      <c r="V59" s="729">
        <v>5</v>
      </c>
      <c r="W59" s="729">
        <v>931</v>
      </c>
      <c r="Z59" s="728" t="s">
        <v>888</v>
      </c>
      <c r="AA59" s="728" t="s">
        <v>847</v>
      </c>
      <c r="AB59" s="729">
        <v>3533</v>
      </c>
    </row>
    <row r="60" spans="1:28" ht="15">
      <c r="A60" s="728" t="s">
        <v>870</v>
      </c>
      <c r="B60" s="728" t="s">
        <v>287</v>
      </c>
      <c r="C60" s="728" t="s">
        <v>260</v>
      </c>
      <c r="D60" s="728" t="s">
        <v>285</v>
      </c>
      <c r="E60" s="729">
        <v>1</v>
      </c>
      <c r="G60" s="728" t="s">
        <v>871</v>
      </c>
      <c r="H60" s="729">
        <v>6</v>
      </c>
      <c r="I60" s="729">
        <v>756</v>
      </c>
      <c r="K60" s="728" t="s">
        <v>265</v>
      </c>
      <c r="L60" s="728" t="s">
        <v>948</v>
      </c>
      <c r="M60" s="728" t="s">
        <v>1095</v>
      </c>
      <c r="N60" s="729">
        <v>5</v>
      </c>
      <c r="P60" s="728" t="s">
        <v>896</v>
      </c>
      <c r="Q60" s="728" t="s">
        <v>260</v>
      </c>
      <c r="R60" s="729">
        <v>423</v>
      </c>
      <c r="U60" s="728" t="s">
        <v>871</v>
      </c>
      <c r="V60" s="729">
        <v>6</v>
      </c>
      <c r="W60" s="729">
        <v>968</v>
      </c>
      <c r="Z60" s="728" t="s">
        <v>888</v>
      </c>
      <c r="AA60" s="728" t="s">
        <v>848</v>
      </c>
      <c r="AB60" s="729">
        <v>3815</v>
      </c>
    </row>
    <row r="61" spans="1:28" ht="15">
      <c r="A61" s="728" t="s">
        <v>870</v>
      </c>
      <c r="B61" s="728" t="s">
        <v>287</v>
      </c>
      <c r="C61" s="728" t="s">
        <v>260</v>
      </c>
      <c r="D61" s="728" t="s">
        <v>286</v>
      </c>
      <c r="E61" s="729">
        <v>2</v>
      </c>
      <c r="G61" s="728" t="s">
        <v>871</v>
      </c>
      <c r="H61" s="729">
        <v>7</v>
      </c>
      <c r="I61" s="729">
        <v>751</v>
      </c>
      <c r="K61" s="728" t="s">
        <v>265</v>
      </c>
      <c r="L61" s="728" t="s">
        <v>948</v>
      </c>
      <c r="M61" s="728" t="s">
        <v>297</v>
      </c>
      <c r="N61" s="729">
        <v>12</v>
      </c>
      <c r="P61" s="728" t="s">
        <v>896</v>
      </c>
      <c r="Q61" s="728" t="s">
        <v>261</v>
      </c>
      <c r="R61" s="729">
        <v>443</v>
      </c>
      <c r="U61" s="728" t="s">
        <v>871</v>
      </c>
      <c r="V61" s="729">
        <v>7</v>
      </c>
      <c r="W61" s="729">
        <v>760</v>
      </c>
      <c r="Z61" s="728" t="s">
        <v>889</v>
      </c>
      <c r="AA61" s="728" t="s">
        <v>846</v>
      </c>
      <c r="AB61" s="729">
        <v>1</v>
      </c>
    </row>
    <row r="62" spans="1:28" ht="15">
      <c r="A62" s="728" t="s">
        <v>870</v>
      </c>
      <c r="B62" s="728" t="s">
        <v>287</v>
      </c>
      <c r="C62" s="728" t="s">
        <v>261</v>
      </c>
      <c r="D62" s="728" t="s">
        <v>285</v>
      </c>
      <c r="E62" s="729">
        <v>1</v>
      </c>
      <c r="G62" s="728" t="s">
        <v>871</v>
      </c>
      <c r="H62" s="729">
        <v>8</v>
      </c>
      <c r="I62" s="729">
        <v>605</v>
      </c>
      <c r="K62" s="728" t="s">
        <v>265</v>
      </c>
      <c r="L62" s="728" t="s">
        <v>948</v>
      </c>
      <c r="M62" s="728" t="s">
        <v>294</v>
      </c>
      <c r="N62" s="729">
        <v>7967</v>
      </c>
      <c r="P62" s="728" t="s">
        <v>897</v>
      </c>
      <c r="Q62" s="728" t="s">
        <v>260</v>
      </c>
      <c r="R62" s="729">
        <v>340</v>
      </c>
      <c r="U62" s="728" t="s">
        <v>871</v>
      </c>
      <c r="V62" s="729">
        <v>8</v>
      </c>
      <c r="W62" s="729">
        <v>542</v>
      </c>
      <c r="Z62" s="728" t="s">
        <v>889</v>
      </c>
      <c r="AA62" s="728" t="s">
        <v>847</v>
      </c>
      <c r="AB62" s="729">
        <v>306</v>
      </c>
    </row>
    <row r="63" spans="1:28" ht="15">
      <c r="A63" s="728" t="s">
        <v>870</v>
      </c>
      <c r="B63" s="728" t="s">
        <v>288</v>
      </c>
      <c r="C63" s="728" t="s">
        <v>260</v>
      </c>
      <c r="D63" s="728" t="s">
        <v>285</v>
      </c>
      <c r="E63" s="729">
        <v>633</v>
      </c>
      <c r="G63" s="728" t="s">
        <v>871</v>
      </c>
      <c r="H63" s="729">
        <v>9</v>
      </c>
      <c r="I63" s="729">
        <v>478</v>
      </c>
      <c r="K63" s="728" t="s">
        <v>265</v>
      </c>
      <c r="L63" s="728" t="s">
        <v>948</v>
      </c>
      <c r="M63" s="728" t="s">
        <v>296</v>
      </c>
      <c r="N63" s="729">
        <v>6</v>
      </c>
      <c r="P63" s="728" t="s">
        <v>897</v>
      </c>
      <c r="Q63" s="728" t="s">
        <v>261</v>
      </c>
      <c r="R63" s="729">
        <v>321</v>
      </c>
      <c r="U63" s="728" t="s">
        <v>871</v>
      </c>
      <c r="V63" s="729">
        <v>9</v>
      </c>
      <c r="W63" s="729">
        <v>373</v>
      </c>
      <c r="Z63" s="728" t="s">
        <v>889</v>
      </c>
      <c r="AA63" s="728" t="s">
        <v>848</v>
      </c>
      <c r="AB63" s="729">
        <v>507</v>
      </c>
    </row>
    <row r="64" spans="1:28" ht="15">
      <c r="A64" s="728" t="s">
        <v>870</v>
      </c>
      <c r="B64" s="728" t="s">
        <v>288</v>
      </c>
      <c r="C64" s="728" t="s">
        <v>260</v>
      </c>
      <c r="D64" s="728" t="s">
        <v>286</v>
      </c>
      <c r="E64" s="729">
        <v>382</v>
      </c>
      <c r="G64" s="728" t="s">
        <v>871</v>
      </c>
      <c r="H64" s="729">
        <v>10</v>
      </c>
      <c r="I64" s="729">
        <v>372</v>
      </c>
      <c r="K64" s="728" t="s">
        <v>265</v>
      </c>
      <c r="L64" s="728" t="s">
        <v>948</v>
      </c>
      <c r="M64" s="728" t="s">
        <v>267</v>
      </c>
      <c r="N64" s="729">
        <v>27</v>
      </c>
      <c r="P64" s="728" t="s">
        <v>898</v>
      </c>
      <c r="Q64" s="728" t="s">
        <v>260</v>
      </c>
      <c r="R64" s="729">
        <v>11721</v>
      </c>
      <c r="U64" s="728" t="s">
        <v>871</v>
      </c>
      <c r="V64" s="729">
        <v>10</v>
      </c>
      <c r="W64" s="729">
        <v>245</v>
      </c>
      <c r="Z64" s="728" t="s">
        <v>890</v>
      </c>
      <c r="AA64" s="728" t="s">
        <v>847</v>
      </c>
      <c r="AB64" s="729">
        <v>829</v>
      </c>
    </row>
    <row r="65" spans="1:28" ht="15">
      <c r="A65" s="728" t="s">
        <v>870</v>
      </c>
      <c r="B65" s="728" t="s">
        <v>288</v>
      </c>
      <c r="C65" s="728" t="s">
        <v>261</v>
      </c>
      <c r="D65" s="728" t="s">
        <v>285</v>
      </c>
      <c r="E65" s="729">
        <v>626</v>
      </c>
      <c r="G65" s="728" t="s">
        <v>871</v>
      </c>
      <c r="H65" s="729">
        <v>11</v>
      </c>
      <c r="I65" s="729">
        <v>274</v>
      </c>
      <c r="K65" s="728" t="s">
        <v>265</v>
      </c>
      <c r="L65" s="728" t="s">
        <v>948</v>
      </c>
      <c r="M65" s="728" t="s">
        <v>268</v>
      </c>
      <c r="N65" s="729">
        <v>904</v>
      </c>
      <c r="P65" s="728" t="s">
        <v>898</v>
      </c>
      <c r="Q65" s="728" t="s">
        <v>261</v>
      </c>
      <c r="R65" s="729">
        <v>12984</v>
      </c>
      <c r="U65" s="728" t="s">
        <v>871</v>
      </c>
      <c r="V65" s="729">
        <v>11</v>
      </c>
      <c r="W65" s="729">
        <v>151</v>
      </c>
      <c r="Z65" s="728" t="s">
        <v>890</v>
      </c>
      <c r="AA65" s="728" t="s">
        <v>848</v>
      </c>
      <c r="AB65" s="729">
        <v>1085</v>
      </c>
    </row>
    <row r="66" spans="1:28" ht="15">
      <c r="A66" s="728" t="s">
        <v>870</v>
      </c>
      <c r="B66" s="728" t="s">
        <v>288</v>
      </c>
      <c r="C66" s="728" t="s">
        <v>261</v>
      </c>
      <c r="D66" s="728" t="s">
        <v>286</v>
      </c>
      <c r="E66" s="729">
        <v>316</v>
      </c>
      <c r="G66" s="728" t="s">
        <v>871</v>
      </c>
      <c r="H66" s="729">
        <v>12</v>
      </c>
      <c r="I66" s="729">
        <v>329</v>
      </c>
      <c r="K66" s="728" t="s">
        <v>265</v>
      </c>
      <c r="L66" s="728" t="s">
        <v>990</v>
      </c>
      <c r="M66" s="728" t="s">
        <v>265</v>
      </c>
      <c r="N66" s="729">
        <v>1</v>
      </c>
      <c r="P66" s="728" t="s">
        <v>899</v>
      </c>
      <c r="Q66" s="728" t="s">
        <v>260</v>
      </c>
      <c r="R66" s="729">
        <v>11253</v>
      </c>
      <c r="U66" s="728" t="s">
        <v>871</v>
      </c>
      <c r="V66" s="729">
        <v>12</v>
      </c>
      <c r="W66" s="729">
        <v>179</v>
      </c>
      <c r="Z66" s="728" t="s">
        <v>891</v>
      </c>
      <c r="AA66" s="728" t="s">
        <v>847</v>
      </c>
      <c r="AB66" s="729">
        <v>333</v>
      </c>
    </row>
    <row r="67" spans="1:28" ht="15">
      <c r="A67" s="728" t="s">
        <v>871</v>
      </c>
      <c r="B67" s="728" t="s">
        <v>265</v>
      </c>
      <c r="C67" s="728" t="s">
        <v>260</v>
      </c>
      <c r="D67" s="728" t="s">
        <v>285</v>
      </c>
      <c r="E67" s="729">
        <v>3</v>
      </c>
      <c r="G67" s="728" t="s">
        <v>872</v>
      </c>
      <c r="H67" s="729">
        <v>0</v>
      </c>
      <c r="I67" s="729">
        <v>226</v>
      </c>
      <c r="K67" s="728" t="s">
        <v>265</v>
      </c>
      <c r="L67" s="728" t="s">
        <v>990</v>
      </c>
      <c r="M67" s="728" t="s">
        <v>1099</v>
      </c>
      <c r="N67" s="729">
        <v>1</v>
      </c>
      <c r="P67" s="728" t="s">
        <v>899</v>
      </c>
      <c r="Q67" s="728" t="s">
        <v>261</v>
      </c>
      <c r="R67" s="729">
        <v>11456</v>
      </c>
      <c r="U67" s="728" t="s">
        <v>872</v>
      </c>
      <c r="V67" s="729">
        <v>0</v>
      </c>
      <c r="W67" s="729">
        <v>32</v>
      </c>
      <c r="Z67" s="728" t="s">
        <v>891</v>
      </c>
      <c r="AA67" s="728" t="s">
        <v>848</v>
      </c>
      <c r="AB67" s="729">
        <v>770</v>
      </c>
    </row>
    <row r="68" spans="1:28" ht="15">
      <c r="A68" s="728" t="s">
        <v>871</v>
      </c>
      <c r="B68" s="728" t="s">
        <v>265</v>
      </c>
      <c r="C68" s="728" t="s">
        <v>260</v>
      </c>
      <c r="D68" s="728" t="s">
        <v>286</v>
      </c>
      <c r="E68" s="729">
        <v>6</v>
      </c>
      <c r="G68" s="728" t="s">
        <v>872</v>
      </c>
      <c r="H68" s="729">
        <v>1</v>
      </c>
      <c r="I68" s="729">
        <v>1001</v>
      </c>
      <c r="K68" s="728" t="s">
        <v>265</v>
      </c>
      <c r="L68" s="728" t="s">
        <v>990</v>
      </c>
      <c r="M68" s="728" t="s">
        <v>1093</v>
      </c>
      <c r="N68" s="729">
        <v>1</v>
      </c>
      <c r="P68" s="728" t="s">
        <v>900</v>
      </c>
      <c r="Q68" s="728" t="s">
        <v>260</v>
      </c>
      <c r="R68" s="729">
        <v>543</v>
      </c>
      <c r="U68" s="728" t="s">
        <v>872</v>
      </c>
      <c r="V68" s="729">
        <v>1</v>
      </c>
      <c r="W68" s="729">
        <v>161</v>
      </c>
      <c r="Z68" s="728" t="s">
        <v>892</v>
      </c>
      <c r="AA68" s="728" t="s">
        <v>847</v>
      </c>
      <c r="AB68" s="729">
        <v>275</v>
      </c>
    </row>
    <row r="69" spans="1:28" ht="15">
      <c r="A69" s="728" t="s">
        <v>871</v>
      </c>
      <c r="B69" s="728" t="s">
        <v>265</v>
      </c>
      <c r="C69" s="728" t="s">
        <v>261</v>
      </c>
      <c r="D69" s="728" t="s">
        <v>285</v>
      </c>
      <c r="E69" s="729">
        <v>1</v>
      </c>
      <c r="G69" s="728" t="s">
        <v>872</v>
      </c>
      <c r="H69" s="729">
        <v>2</v>
      </c>
      <c r="I69" s="729">
        <v>3194</v>
      </c>
      <c r="K69" s="728" t="s">
        <v>265</v>
      </c>
      <c r="L69" s="728" t="s">
        <v>990</v>
      </c>
      <c r="M69" s="728" t="s">
        <v>1090</v>
      </c>
      <c r="N69" s="729">
        <v>383</v>
      </c>
      <c r="P69" s="728" t="s">
        <v>900</v>
      </c>
      <c r="Q69" s="728" t="s">
        <v>261</v>
      </c>
      <c r="R69" s="729">
        <v>590</v>
      </c>
      <c r="U69" s="728" t="s">
        <v>872</v>
      </c>
      <c r="V69" s="729">
        <v>2</v>
      </c>
      <c r="W69" s="729">
        <v>647</v>
      </c>
      <c r="Z69" s="728" t="s">
        <v>892</v>
      </c>
      <c r="AA69" s="728" t="s">
        <v>848</v>
      </c>
      <c r="AB69" s="729">
        <v>269</v>
      </c>
    </row>
    <row r="70" spans="1:28" ht="15">
      <c r="A70" s="728" t="s">
        <v>871</v>
      </c>
      <c r="B70" s="728" t="s">
        <v>265</v>
      </c>
      <c r="C70" s="728" t="s">
        <v>261</v>
      </c>
      <c r="D70" s="728" t="s">
        <v>286</v>
      </c>
      <c r="E70" s="729">
        <v>2</v>
      </c>
      <c r="G70" s="728" t="s">
        <v>872</v>
      </c>
      <c r="H70" s="729">
        <v>3</v>
      </c>
      <c r="I70" s="729">
        <v>1658</v>
      </c>
      <c r="K70" s="728" t="s">
        <v>265</v>
      </c>
      <c r="L70" s="728" t="s">
        <v>990</v>
      </c>
      <c r="M70" s="728" t="s">
        <v>1091</v>
      </c>
      <c r="N70" s="729">
        <v>6</v>
      </c>
      <c r="P70" s="728" t="s">
        <v>901</v>
      </c>
      <c r="Q70" s="728" t="s">
        <v>260</v>
      </c>
      <c r="R70" s="729">
        <v>12464</v>
      </c>
      <c r="U70" s="728" t="s">
        <v>872</v>
      </c>
      <c r="V70" s="729">
        <v>3</v>
      </c>
      <c r="W70" s="729">
        <v>288</v>
      </c>
      <c r="Z70" s="728" t="s">
        <v>893</v>
      </c>
      <c r="AA70" s="728" t="s">
        <v>846</v>
      </c>
      <c r="AB70" s="729">
        <v>172</v>
      </c>
    </row>
    <row r="71" spans="1:28" ht="15">
      <c r="A71" s="728" t="s">
        <v>871</v>
      </c>
      <c r="B71" s="728" t="s">
        <v>265</v>
      </c>
      <c r="C71" s="728" t="s">
        <v>260</v>
      </c>
      <c r="D71" s="728" t="s">
        <v>285</v>
      </c>
      <c r="E71" s="729">
        <v>1408</v>
      </c>
      <c r="G71" s="728" t="s">
        <v>872</v>
      </c>
      <c r="H71" s="729">
        <v>4</v>
      </c>
      <c r="I71" s="729">
        <v>5955</v>
      </c>
      <c r="K71" s="728" t="s">
        <v>265</v>
      </c>
      <c r="L71" s="728" t="s">
        <v>990</v>
      </c>
      <c r="M71" s="728" t="s">
        <v>1094</v>
      </c>
      <c r="N71" s="729">
        <v>1</v>
      </c>
      <c r="P71" s="728" t="s">
        <v>901</v>
      </c>
      <c r="Q71" s="728" t="s">
        <v>261</v>
      </c>
      <c r="R71" s="729">
        <v>13687</v>
      </c>
      <c r="U71" s="728" t="s">
        <v>872</v>
      </c>
      <c r="V71" s="729">
        <v>4</v>
      </c>
      <c r="W71" s="729">
        <v>2153</v>
      </c>
      <c r="Z71" s="728" t="s">
        <v>893</v>
      </c>
      <c r="AA71" s="728" t="s">
        <v>847</v>
      </c>
      <c r="AB71" s="729">
        <v>31696</v>
      </c>
    </row>
    <row r="72" spans="1:28" ht="15">
      <c r="A72" s="728" t="s">
        <v>871</v>
      </c>
      <c r="B72" s="728" t="s">
        <v>265</v>
      </c>
      <c r="C72" s="728" t="s">
        <v>260</v>
      </c>
      <c r="D72" s="728" t="s">
        <v>286</v>
      </c>
      <c r="E72" s="729">
        <v>1992</v>
      </c>
      <c r="G72" s="728" t="s">
        <v>872</v>
      </c>
      <c r="H72" s="729">
        <v>5</v>
      </c>
      <c r="I72" s="729">
        <v>896</v>
      </c>
      <c r="K72" s="728" t="s">
        <v>265</v>
      </c>
      <c r="L72" s="728" t="s">
        <v>990</v>
      </c>
      <c r="M72" s="728" t="s">
        <v>266</v>
      </c>
      <c r="N72" s="729">
        <v>5</v>
      </c>
      <c r="P72" s="728" t="s">
        <v>902</v>
      </c>
      <c r="Q72" s="728" t="s">
        <v>260</v>
      </c>
      <c r="R72" s="729">
        <v>13806</v>
      </c>
      <c r="U72" s="728" t="s">
        <v>872</v>
      </c>
      <c r="V72" s="729">
        <v>5</v>
      </c>
      <c r="W72" s="729">
        <v>308</v>
      </c>
      <c r="Z72" s="728" t="s">
        <v>893</v>
      </c>
      <c r="AA72" s="728" t="s">
        <v>848</v>
      </c>
      <c r="AB72" s="729">
        <v>39797</v>
      </c>
    </row>
    <row r="73" spans="1:28" ht="15">
      <c r="A73" s="728" t="s">
        <v>871</v>
      </c>
      <c r="B73" s="728" t="s">
        <v>265</v>
      </c>
      <c r="C73" s="728" t="s">
        <v>261</v>
      </c>
      <c r="D73" s="728" t="s">
        <v>285</v>
      </c>
      <c r="E73" s="729">
        <v>1068</v>
      </c>
      <c r="G73" s="728" t="s">
        <v>872</v>
      </c>
      <c r="H73" s="729">
        <v>6</v>
      </c>
      <c r="I73" s="729">
        <v>922</v>
      </c>
      <c r="K73" s="728" t="s">
        <v>265</v>
      </c>
      <c r="L73" s="728" t="s">
        <v>990</v>
      </c>
      <c r="M73" s="728" t="s">
        <v>1095</v>
      </c>
      <c r="N73" s="729">
        <v>1</v>
      </c>
      <c r="P73" s="728" t="s">
        <v>902</v>
      </c>
      <c r="Q73" s="728" t="s">
        <v>261</v>
      </c>
      <c r="R73" s="729">
        <v>15549</v>
      </c>
      <c r="U73" s="728" t="s">
        <v>872</v>
      </c>
      <c r="V73" s="729">
        <v>6</v>
      </c>
      <c r="W73" s="729">
        <v>278</v>
      </c>
      <c r="Z73" s="728" t="s">
        <v>894</v>
      </c>
      <c r="AA73" s="728" t="s">
        <v>847</v>
      </c>
      <c r="AB73" s="729">
        <v>262</v>
      </c>
    </row>
    <row r="74" spans="1:28" ht="15">
      <c r="A74" s="728" t="s">
        <v>871</v>
      </c>
      <c r="B74" s="728" t="s">
        <v>265</v>
      </c>
      <c r="C74" s="728" t="s">
        <v>261</v>
      </c>
      <c r="D74" s="728" t="s">
        <v>286</v>
      </c>
      <c r="E74" s="729">
        <v>1921</v>
      </c>
      <c r="G74" s="728" t="s">
        <v>872</v>
      </c>
      <c r="H74" s="729">
        <v>7</v>
      </c>
      <c r="I74" s="729">
        <v>783</v>
      </c>
      <c r="K74" s="728" t="s">
        <v>265</v>
      </c>
      <c r="L74" s="728" t="s">
        <v>990</v>
      </c>
      <c r="M74" s="728" t="s">
        <v>297</v>
      </c>
      <c r="N74" s="729">
        <v>6</v>
      </c>
      <c r="P74" s="728" t="s">
        <v>903</v>
      </c>
      <c r="Q74" s="728" t="s">
        <v>260</v>
      </c>
      <c r="R74" s="729">
        <v>1283</v>
      </c>
      <c r="U74" s="728" t="s">
        <v>872</v>
      </c>
      <c r="V74" s="729">
        <v>7</v>
      </c>
      <c r="W74" s="729">
        <v>192</v>
      </c>
      <c r="Z74" s="728" t="s">
        <v>894</v>
      </c>
      <c r="AA74" s="728" t="s">
        <v>848</v>
      </c>
      <c r="AB74" s="729">
        <v>344</v>
      </c>
    </row>
    <row r="75" spans="1:28" ht="15">
      <c r="A75" s="728" t="s">
        <v>871</v>
      </c>
      <c r="B75" s="728" t="s">
        <v>266</v>
      </c>
      <c r="C75" s="728" t="s">
        <v>260</v>
      </c>
      <c r="D75" s="728" t="s">
        <v>285</v>
      </c>
      <c r="E75" s="729">
        <v>617</v>
      </c>
      <c r="G75" s="728" t="s">
        <v>872</v>
      </c>
      <c r="H75" s="729">
        <v>8</v>
      </c>
      <c r="I75" s="729">
        <v>627</v>
      </c>
      <c r="K75" s="728" t="s">
        <v>265</v>
      </c>
      <c r="L75" s="728" t="s">
        <v>990</v>
      </c>
      <c r="M75" s="728" t="s">
        <v>294</v>
      </c>
      <c r="N75" s="729">
        <v>5187</v>
      </c>
      <c r="P75" s="728" t="s">
        <v>903</v>
      </c>
      <c r="Q75" s="728" t="s">
        <v>261</v>
      </c>
      <c r="R75" s="729">
        <v>1471</v>
      </c>
      <c r="U75" s="728" t="s">
        <v>872</v>
      </c>
      <c r="V75" s="729">
        <v>8</v>
      </c>
      <c r="W75" s="729">
        <v>165</v>
      </c>
      <c r="Z75" s="728" t="s">
        <v>895</v>
      </c>
      <c r="AA75" s="728" t="s">
        <v>847</v>
      </c>
      <c r="AB75" s="729">
        <v>701</v>
      </c>
    </row>
    <row r="76" spans="1:28" ht="15">
      <c r="A76" s="728" t="s">
        <v>871</v>
      </c>
      <c r="B76" s="728" t="s">
        <v>266</v>
      </c>
      <c r="C76" s="728" t="s">
        <v>260</v>
      </c>
      <c r="D76" s="728" t="s">
        <v>286</v>
      </c>
      <c r="E76" s="729">
        <v>915</v>
      </c>
      <c r="G76" s="728" t="s">
        <v>872</v>
      </c>
      <c r="H76" s="729">
        <v>9</v>
      </c>
      <c r="I76" s="729">
        <v>518</v>
      </c>
      <c r="K76" s="728" t="s">
        <v>265</v>
      </c>
      <c r="L76" s="728" t="s">
        <v>990</v>
      </c>
      <c r="M76" s="728" t="s">
        <v>296</v>
      </c>
      <c r="N76" s="729">
        <v>85</v>
      </c>
      <c r="P76" s="728" t="s">
        <v>904</v>
      </c>
      <c r="Q76" s="728" t="s">
        <v>260</v>
      </c>
      <c r="R76" s="729">
        <v>1151</v>
      </c>
      <c r="U76" s="728" t="s">
        <v>872</v>
      </c>
      <c r="V76" s="729">
        <v>9</v>
      </c>
      <c r="W76" s="729">
        <v>122</v>
      </c>
      <c r="Z76" s="728" t="s">
        <v>895</v>
      </c>
      <c r="AA76" s="728" t="s">
        <v>848</v>
      </c>
      <c r="AB76" s="729">
        <v>917</v>
      </c>
    </row>
    <row r="77" spans="1:28" ht="15">
      <c r="A77" s="728" t="s">
        <v>871</v>
      </c>
      <c r="B77" s="728" t="s">
        <v>266</v>
      </c>
      <c r="C77" s="728" t="s">
        <v>261</v>
      </c>
      <c r="D77" s="728" t="s">
        <v>285</v>
      </c>
      <c r="E77" s="729">
        <v>494</v>
      </c>
      <c r="G77" s="728" t="s">
        <v>872</v>
      </c>
      <c r="H77" s="729">
        <v>10</v>
      </c>
      <c r="I77" s="729">
        <v>368</v>
      </c>
      <c r="K77" s="728" t="s">
        <v>265</v>
      </c>
      <c r="L77" s="728" t="s">
        <v>990</v>
      </c>
      <c r="M77" s="728" t="s">
        <v>267</v>
      </c>
      <c r="N77" s="729">
        <v>8</v>
      </c>
      <c r="P77" s="728" t="s">
        <v>904</v>
      </c>
      <c r="Q77" s="728" t="s">
        <v>261</v>
      </c>
      <c r="R77" s="729">
        <v>1246</v>
      </c>
      <c r="U77" s="728" t="s">
        <v>872</v>
      </c>
      <c r="V77" s="729">
        <v>10</v>
      </c>
      <c r="W77" s="729">
        <v>49</v>
      </c>
      <c r="Z77" s="728" t="s">
        <v>896</v>
      </c>
      <c r="AA77" s="728" t="s">
        <v>846</v>
      </c>
      <c r="AB77" s="729">
        <v>1</v>
      </c>
    </row>
    <row r="78" spans="1:28" ht="15">
      <c r="A78" s="728" t="s">
        <v>871</v>
      </c>
      <c r="B78" s="728" t="s">
        <v>266</v>
      </c>
      <c r="C78" s="728" t="s">
        <v>261</v>
      </c>
      <c r="D78" s="728" t="s">
        <v>286</v>
      </c>
      <c r="E78" s="729">
        <v>782</v>
      </c>
      <c r="G78" s="728" t="s">
        <v>872</v>
      </c>
      <c r="H78" s="729">
        <v>11</v>
      </c>
      <c r="I78" s="729">
        <v>285</v>
      </c>
      <c r="K78" s="728" t="s">
        <v>265</v>
      </c>
      <c r="L78" s="728" t="s">
        <v>990</v>
      </c>
      <c r="M78" s="728" t="s">
        <v>268</v>
      </c>
      <c r="N78" s="729">
        <v>4378</v>
      </c>
      <c r="P78" s="728" t="s">
        <v>905</v>
      </c>
      <c r="Q78" s="728" t="s">
        <v>260</v>
      </c>
      <c r="R78" s="729">
        <v>298</v>
      </c>
      <c r="U78" s="728" t="s">
        <v>872</v>
      </c>
      <c r="V78" s="729">
        <v>11</v>
      </c>
      <c r="W78" s="729">
        <v>40</v>
      </c>
      <c r="Z78" s="728" t="s">
        <v>896</v>
      </c>
      <c r="AA78" s="728" t="s">
        <v>847</v>
      </c>
      <c r="AB78" s="729">
        <v>408</v>
      </c>
    </row>
    <row r="79" spans="1:28" ht="15">
      <c r="A79" s="728" t="s">
        <v>871</v>
      </c>
      <c r="B79" s="728" t="s">
        <v>287</v>
      </c>
      <c r="C79" s="728" t="s">
        <v>260</v>
      </c>
      <c r="D79" s="728" t="s">
        <v>286</v>
      </c>
      <c r="E79" s="729">
        <v>1</v>
      </c>
      <c r="G79" s="728" t="s">
        <v>872</v>
      </c>
      <c r="H79" s="729">
        <v>12</v>
      </c>
      <c r="I79" s="729">
        <v>351</v>
      </c>
      <c r="K79" s="728" t="s">
        <v>266</v>
      </c>
      <c r="L79" s="728" t="s">
        <v>891</v>
      </c>
      <c r="M79" s="728" t="s">
        <v>265</v>
      </c>
      <c r="N79" s="729">
        <v>43</v>
      </c>
      <c r="P79" s="728" t="s">
        <v>905</v>
      </c>
      <c r="Q79" s="728" t="s">
        <v>261</v>
      </c>
      <c r="R79" s="729">
        <v>324</v>
      </c>
      <c r="U79" s="728" t="s">
        <v>872</v>
      </c>
      <c r="V79" s="729">
        <v>12</v>
      </c>
      <c r="W79" s="729">
        <v>46</v>
      </c>
      <c r="Z79" s="728" t="s">
        <v>896</v>
      </c>
      <c r="AA79" s="728" t="s">
        <v>848</v>
      </c>
      <c r="AB79" s="729">
        <v>457</v>
      </c>
    </row>
    <row r="80" spans="1:28" ht="15">
      <c r="A80" s="728" t="s">
        <v>871</v>
      </c>
      <c r="B80" s="728" t="s">
        <v>287</v>
      </c>
      <c r="C80" s="728" t="s">
        <v>261</v>
      </c>
      <c r="D80" s="728" t="s">
        <v>285</v>
      </c>
      <c r="E80" s="729">
        <v>1</v>
      </c>
      <c r="G80" s="728" t="s">
        <v>873</v>
      </c>
      <c r="H80" s="729">
        <v>0</v>
      </c>
      <c r="I80" s="729">
        <v>339</v>
      </c>
      <c r="K80" s="728" t="s">
        <v>266</v>
      </c>
      <c r="L80" s="728" t="s">
        <v>891</v>
      </c>
      <c r="M80" s="728" t="s">
        <v>1090</v>
      </c>
      <c r="N80" s="729">
        <v>245</v>
      </c>
      <c r="P80" s="728" t="s">
        <v>906</v>
      </c>
      <c r="Q80" s="728" t="s">
        <v>260</v>
      </c>
      <c r="R80" s="729">
        <v>1597</v>
      </c>
      <c r="U80" s="728" t="s">
        <v>873</v>
      </c>
      <c r="V80" s="729">
        <v>0</v>
      </c>
      <c r="W80" s="729">
        <v>75</v>
      </c>
      <c r="Z80" s="728" t="s">
        <v>897</v>
      </c>
      <c r="AA80" s="728" t="s">
        <v>846</v>
      </c>
      <c r="AB80" s="729">
        <v>2</v>
      </c>
    </row>
    <row r="81" spans="1:28" ht="15">
      <c r="A81" s="728" t="s">
        <v>871</v>
      </c>
      <c r="B81" s="728" t="s">
        <v>287</v>
      </c>
      <c r="C81" s="728" t="s">
        <v>261</v>
      </c>
      <c r="D81" s="728" t="s">
        <v>286</v>
      </c>
      <c r="E81" s="729">
        <v>3</v>
      </c>
      <c r="G81" s="728" t="s">
        <v>873</v>
      </c>
      <c r="H81" s="729">
        <v>1</v>
      </c>
      <c r="I81" s="729">
        <v>1549</v>
      </c>
      <c r="K81" s="728" t="s">
        <v>266</v>
      </c>
      <c r="L81" s="728" t="s">
        <v>891</v>
      </c>
      <c r="M81" s="728" t="s">
        <v>1092</v>
      </c>
      <c r="N81" s="729">
        <v>1518</v>
      </c>
      <c r="P81" s="728" t="s">
        <v>906</v>
      </c>
      <c r="Q81" s="728" t="s">
        <v>261</v>
      </c>
      <c r="R81" s="729">
        <v>1628</v>
      </c>
      <c r="U81" s="728" t="s">
        <v>873</v>
      </c>
      <c r="V81" s="729">
        <v>1</v>
      </c>
      <c r="W81" s="729">
        <v>328</v>
      </c>
      <c r="Z81" s="728" t="s">
        <v>897</v>
      </c>
      <c r="AA81" s="728" t="s">
        <v>847</v>
      </c>
      <c r="AB81" s="729">
        <v>306</v>
      </c>
    </row>
    <row r="82" spans="1:28" ht="15">
      <c r="A82" s="728" t="s">
        <v>871</v>
      </c>
      <c r="B82" s="728" t="s">
        <v>288</v>
      </c>
      <c r="C82" s="728" t="s">
        <v>260</v>
      </c>
      <c r="D82" s="728" t="s">
        <v>285</v>
      </c>
      <c r="E82" s="729">
        <v>202</v>
      </c>
      <c r="G82" s="728" t="s">
        <v>873</v>
      </c>
      <c r="H82" s="729">
        <v>2</v>
      </c>
      <c r="I82" s="729">
        <v>4682</v>
      </c>
      <c r="K82" s="728" t="s">
        <v>266</v>
      </c>
      <c r="L82" s="728" t="s">
        <v>891</v>
      </c>
      <c r="M82" s="728" t="s">
        <v>1094</v>
      </c>
      <c r="N82" s="729">
        <v>31</v>
      </c>
      <c r="P82" s="728" t="s">
        <v>907</v>
      </c>
      <c r="Q82" s="728" t="s">
        <v>260</v>
      </c>
      <c r="R82" s="729">
        <v>22347</v>
      </c>
      <c r="U82" s="728" t="s">
        <v>873</v>
      </c>
      <c r="V82" s="729">
        <v>2</v>
      </c>
      <c r="W82" s="729">
        <v>1086</v>
      </c>
      <c r="Z82" s="728" t="s">
        <v>897</v>
      </c>
      <c r="AA82" s="728" t="s">
        <v>848</v>
      </c>
      <c r="AB82" s="729">
        <v>353</v>
      </c>
    </row>
    <row r="83" spans="1:28" ht="15">
      <c r="A83" s="728" t="s">
        <v>871</v>
      </c>
      <c r="B83" s="728" t="s">
        <v>288</v>
      </c>
      <c r="C83" s="728" t="s">
        <v>260</v>
      </c>
      <c r="D83" s="728" t="s">
        <v>286</v>
      </c>
      <c r="E83" s="729">
        <v>259</v>
      </c>
      <c r="G83" s="728" t="s">
        <v>873</v>
      </c>
      <c r="H83" s="729">
        <v>3</v>
      </c>
      <c r="I83" s="729">
        <v>2405</v>
      </c>
      <c r="K83" s="728" t="s">
        <v>266</v>
      </c>
      <c r="L83" s="728" t="s">
        <v>891</v>
      </c>
      <c r="M83" s="728" t="s">
        <v>266</v>
      </c>
      <c r="N83" s="729">
        <v>1</v>
      </c>
      <c r="P83" s="728" t="s">
        <v>907</v>
      </c>
      <c r="Q83" s="728" t="s">
        <v>261</v>
      </c>
      <c r="R83" s="729">
        <v>21064</v>
      </c>
      <c r="U83" s="728" t="s">
        <v>873</v>
      </c>
      <c r="V83" s="729">
        <v>3</v>
      </c>
      <c r="W83" s="729">
        <v>513</v>
      </c>
      <c r="Z83" s="728" t="s">
        <v>898</v>
      </c>
      <c r="AA83" s="728" t="s">
        <v>846</v>
      </c>
      <c r="AB83" s="729">
        <v>8</v>
      </c>
    </row>
    <row r="84" spans="1:28" ht="15">
      <c r="A84" s="728" t="s">
        <v>871</v>
      </c>
      <c r="B84" s="728" t="s">
        <v>288</v>
      </c>
      <c r="C84" s="728" t="s">
        <v>261</v>
      </c>
      <c r="D84" s="728" t="s">
        <v>285</v>
      </c>
      <c r="E84" s="729">
        <v>145</v>
      </c>
      <c r="G84" s="728" t="s">
        <v>873</v>
      </c>
      <c r="H84" s="729">
        <v>4</v>
      </c>
      <c r="I84" s="729">
        <v>10071</v>
      </c>
      <c r="K84" s="728" t="s">
        <v>266</v>
      </c>
      <c r="L84" s="728" t="s">
        <v>891</v>
      </c>
      <c r="M84" s="728" t="s">
        <v>1095</v>
      </c>
      <c r="N84" s="729">
        <v>4</v>
      </c>
      <c r="P84" s="728" t="s">
        <v>908</v>
      </c>
      <c r="Q84" s="728" t="s">
        <v>260</v>
      </c>
      <c r="R84" s="729">
        <v>845</v>
      </c>
      <c r="U84" s="728" t="s">
        <v>873</v>
      </c>
      <c r="V84" s="729">
        <v>4</v>
      </c>
      <c r="W84" s="729">
        <v>3301</v>
      </c>
      <c r="Z84" s="728" t="s">
        <v>898</v>
      </c>
      <c r="AA84" s="728" t="s">
        <v>847</v>
      </c>
      <c r="AB84" s="729">
        <v>14260</v>
      </c>
    </row>
    <row r="85" spans="1:28" ht="15">
      <c r="A85" s="728" t="s">
        <v>871</v>
      </c>
      <c r="B85" s="728" t="s">
        <v>288</v>
      </c>
      <c r="C85" s="728" t="s">
        <v>261</v>
      </c>
      <c r="D85" s="728" t="s">
        <v>286</v>
      </c>
      <c r="E85" s="729">
        <v>188</v>
      </c>
      <c r="G85" s="728" t="s">
        <v>873</v>
      </c>
      <c r="H85" s="729">
        <v>5</v>
      </c>
      <c r="I85" s="729">
        <v>1734</v>
      </c>
      <c r="K85" s="728" t="s">
        <v>266</v>
      </c>
      <c r="L85" s="728" t="s">
        <v>891</v>
      </c>
      <c r="M85" s="728" t="s">
        <v>297</v>
      </c>
      <c r="N85" s="729">
        <v>1</v>
      </c>
      <c r="P85" s="728" t="s">
        <v>908</v>
      </c>
      <c r="Q85" s="728" t="s">
        <v>261</v>
      </c>
      <c r="R85" s="729">
        <v>889</v>
      </c>
      <c r="U85" s="728" t="s">
        <v>873</v>
      </c>
      <c r="V85" s="729">
        <v>5</v>
      </c>
      <c r="W85" s="729">
        <v>637</v>
      </c>
      <c r="Z85" s="728" t="s">
        <v>898</v>
      </c>
      <c r="AA85" s="728" t="s">
        <v>848</v>
      </c>
      <c r="AB85" s="729">
        <v>10437</v>
      </c>
    </row>
    <row r="86" spans="1:28" ht="15">
      <c r="A86" s="728" t="s">
        <v>872</v>
      </c>
      <c r="B86" s="728" t="s">
        <v>265</v>
      </c>
      <c r="C86" s="728" t="s">
        <v>260</v>
      </c>
      <c r="D86" s="728" t="s">
        <v>285</v>
      </c>
      <c r="E86" s="729">
        <v>2679</v>
      </c>
      <c r="G86" s="728" t="s">
        <v>873</v>
      </c>
      <c r="H86" s="729">
        <v>6</v>
      </c>
      <c r="I86" s="729">
        <v>1721</v>
      </c>
      <c r="K86" s="728" t="s">
        <v>266</v>
      </c>
      <c r="L86" s="728" t="s">
        <v>891</v>
      </c>
      <c r="M86" s="728" t="s">
        <v>294</v>
      </c>
      <c r="N86" s="729">
        <v>15412</v>
      </c>
      <c r="P86" s="728" t="s">
        <v>909</v>
      </c>
      <c r="Q86" s="728" t="s">
        <v>260</v>
      </c>
      <c r="R86" s="729">
        <v>6484</v>
      </c>
      <c r="U86" s="728" t="s">
        <v>873</v>
      </c>
      <c r="V86" s="729">
        <v>6</v>
      </c>
      <c r="W86" s="729">
        <v>590</v>
      </c>
      <c r="Z86" s="728" t="s">
        <v>899</v>
      </c>
      <c r="AA86" s="728" t="s">
        <v>846</v>
      </c>
      <c r="AB86" s="729">
        <v>18</v>
      </c>
    </row>
    <row r="87" spans="1:28" ht="15">
      <c r="A87" s="728" t="s">
        <v>872</v>
      </c>
      <c r="B87" s="728" t="s">
        <v>265</v>
      </c>
      <c r="C87" s="728" t="s">
        <v>260</v>
      </c>
      <c r="D87" s="728" t="s">
        <v>286</v>
      </c>
      <c r="E87" s="729">
        <v>2401</v>
      </c>
      <c r="G87" s="728" t="s">
        <v>873</v>
      </c>
      <c r="H87" s="729">
        <v>7</v>
      </c>
      <c r="I87" s="729">
        <v>1660</v>
      </c>
      <c r="K87" s="728" t="s">
        <v>266</v>
      </c>
      <c r="L87" s="728" t="s">
        <v>891</v>
      </c>
      <c r="M87" s="728" t="s">
        <v>295</v>
      </c>
      <c r="N87" s="729">
        <v>1</v>
      </c>
      <c r="P87" s="728" t="s">
        <v>909</v>
      </c>
      <c r="Q87" s="728" t="s">
        <v>261</v>
      </c>
      <c r="R87" s="729">
        <v>6094</v>
      </c>
      <c r="U87" s="728" t="s">
        <v>873</v>
      </c>
      <c r="V87" s="729">
        <v>7</v>
      </c>
      <c r="W87" s="729">
        <v>492</v>
      </c>
      <c r="Z87" s="728" t="s">
        <v>899</v>
      </c>
      <c r="AA87" s="728" t="s">
        <v>847</v>
      </c>
      <c r="AB87" s="729">
        <v>10867</v>
      </c>
    </row>
    <row r="88" spans="1:28" ht="15">
      <c r="A88" s="728" t="s">
        <v>872</v>
      </c>
      <c r="B88" s="728" t="s">
        <v>265</v>
      </c>
      <c r="C88" s="728" t="s">
        <v>261</v>
      </c>
      <c r="D88" s="728" t="s">
        <v>285</v>
      </c>
      <c r="E88" s="729">
        <v>2931</v>
      </c>
      <c r="G88" s="728" t="s">
        <v>873</v>
      </c>
      <c r="H88" s="729">
        <v>8</v>
      </c>
      <c r="I88" s="729">
        <v>1497</v>
      </c>
      <c r="K88" s="728" t="s">
        <v>266</v>
      </c>
      <c r="L88" s="728" t="s">
        <v>891</v>
      </c>
      <c r="M88" s="728" t="s">
        <v>296</v>
      </c>
      <c r="N88" s="729">
        <v>8</v>
      </c>
      <c r="P88" s="728" t="s">
        <v>910</v>
      </c>
      <c r="Q88" s="728" t="s">
        <v>260</v>
      </c>
      <c r="R88" s="729">
        <v>847</v>
      </c>
      <c r="U88" s="728" t="s">
        <v>873</v>
      </c>
      <c r="V88" s="729">
        <v>8</v>
      </c>
      <c r="W88" s="729">
        <v>446</v>
      </c>
      <c r="Z88" s="728" t="s">
        <v>899</v>
      </c>
      <c r="AA88" s="728" t="s">
        <v>848</v>
      </c>
      <c r="AB88" s="729">
        <v>11824</v>
      </c>
    </row>
    <row r="89" spans="1:28" ht="15">
      <c r="A89" s="728" t="s">
        <v>872</v>
      </c>
      <c r="B89" s="728" t="s">
        <v>265</v>
      </c>
      <c r="C89" s="728" t="s">
        <v>261</v>
      </c>
      <c r="D89" s="728" t="s">
        <v>286</v>
      </c>
      <c r="E89" s="729">
        <v>2272</v>
      </c>
      <c r="G89" s="728" t="s">
        <v>873</v>
      </c>
      <c r="H89" s="729">
        <v>9</v>
      </c>
      <c r="I89" s="729">
        <v>1213</v>
      </c>
      <c r="K89" s="728" t="s">
        <v>266</v>
      </c>
      <c r="L89" s="728" t="s">
        <v>891</v>
      </c>
      <c r="M89" s="728" t="s">
        <v>267</v>
      </c>
      <c r="N89" s="729">
        <v>52</v>
      </c>
      <c r="P89" s="728" t="s">
        <v>910</v>
      </c>
      <c r="Q89" s="728" t="s">
        <v>261</v>
      </c>
      <c r="R89" s="729">
        <v>1008</v>
      </c>
      <c r="U89" s="728" t="s">
        <v>873</v>
      </c>
      <c r="V89" s="729">
        <v>9</v>
      </c>
      <c r="W89" s="729">
        <v>302</v>
      </c>
      <c r="Z89" s="728" t="s">
        <v>900</v>
      </c>
      <c r="AA89" s="728" t="s">
        <v>846</v>
      </c>
      <c r="AB89" s="729">
        <v>1</v>
      </c>
    </row>
    <row r="90" spans="1:28" ht="15">
      <c r="A90" s="728" t="s">
        <v>872</v>
      </c>
      <c r="B90" s="728" t="s">
        <v>266</v>
      </c>
      <c r="C90" s="728" t="s">
        <v>260</v>
      </c>
      <c r="D90" s="728" t="s">
        <v>285</v>
      </c>
      <c r="E90" s="729">
        <v>643</v>
      </c>
      <c r="G90" s="728" t="s">
        <v>873</v>
      </c>
      <c r="H90" s="729">
        <v>10</v>
      </c>
      <c r="I90" s="729">
        <v>798</v>
      </c>
      <c r="K90" s="728" t="s">
        <v>266</v>
      </c>
      <c r="L90" s="728" t="s">
        <v>891</v>
      </c>
      <c r="M90" s="728" t="s">
        <v>268</v>
      </c>
      <c r="N90" s="729">
        <v>6688</v>
      </c>
      <c r="P90" s="728" t="s">
        <v>911</v>
      </c>
      <c r="Q90" s="728" t="s">
        <v>260</v>
      </c>
      <c r="R90" s="729">
        <v>4259</v>
      </c>
      <c r="U90" s="728" t="s">
        <v>873</v>
      </c>
      <c r="V90" s="729">
        <v>10</v>
      </c>
      <c r="W90" s="729">
        <v>236</v>
      </c>
      <c r="Z90" s="728" t="s">
        <v>900</v>
      </c>
      <c r="AA90" s="728" t="s">
        <v>847</v>
      </c>
      <c r="AB90" s="729">
        <v>519</v>
      </c>
    </row>
    <row r="91" spans="1:28" ht="15">
      <c r="A91" s="728" t="s">
        <v>872</v>
      </c>
      <c r="B91" s="728" t="s">
        <v>266</v>
      </c>
      <c r="C91" s="728" t="s">
        <v>260</v>
      </c>
      <c r="D91" s="728" t="s">
        <v>286</v>
      </c>
      <c r="E91" s="729">
        <v>783</v>
      </c>
      <c r="G91" s="728" t="s">
        <v>873</v>
      </c>
      <c r="H91" s="729">
        <v>11</v>
      </c>
      <c r="I91" s="729">
        <v>501</v>
      </c>
      <c r="K91" s="728" t="s">
        <v>266</v>
      </c>
      <c r="L91" s="728" t="s">
        <v>901</v>
      </c>
      <c r="M91" s="728" t="s">
        <v>294</v>
      </c>
      <c r="N91" s="729">
        <v>20</v>
      </c>
      <c r="P91" s="728" t="s">
        <v>911</v>
      </c>
      <c r="Q91" s="728" t="s">
        <v>261</v>
      </c>
      <c r="R91" s="729">
        <v>4593</v>
      </c>
      <c r="U91" s="728" t="s">
        <v>873</v>
      </c>
      <c r="V91" s="729">
        <v>11</v>
      </c>
      <c r="W91" s="729">
        <v>135</v>
      </c>
      <c r="Z91" s="728" t="s">
        <v>900</v>
      </c>
      <c r="AA91" s="728" t="s">
        <v>848</v>
      </c>
      <c r="AB91" s="729">
        <v>613</v>
      </c>
    </row>
    <row r="92" spans="1:28" ht="15">
      <c r="A92" s="728" t="s">
        <v>872</v>
      </c>
      <c r="B92" s="728" t="s">
        <v>266</v>
      </c>
      <c r="C92" s="728" t="s">
        <v>261</v>
      </c>
      <c r="D92" s="728" t="s">
        <v>285</v>
      </c>
      <c r="E92" s="729">
        <v>746</v>
      </c>
      <c r="G92" s="728" t="s">
        <v>873</v>
      </c>
      <c r="H92" s="729">
        <v>12</v>
      </c>
      <c r="I92" s="729">
        <v>624</v>
      </c>
      <c r="K92" s="728" t="s">
        <v>266</v>
      </c>
      <c r="L92" s="728" t="s">
        <v>901</v>
      </c>
      <c r="M92" s="728" t="s">
        <v>265</v>
      </c>
      <c r="N92" s="729">
        <v>199</v>
      </c>
      <c r="P92" s="728" t="s">
        <v>912</v>
      </c>
      <c r="Q92" s="728" t="s">
        <v>260</v>
      </c>
      <c r="R92" s="729">
        <v>2923</v>
      </c>
      <c r="U92" s="728" t="s">
        <v>873</v>
      </c>
      <c r="V92" s="729">
        <v>12</v>
      </c>
      <c r="W92" s="729">
        <v>158</v>
      </c>
      <c r="Z92" s="728" t="s">
        <v>901</v>
      </c>
      <c r="AA92" s="728" t="s">
        <v>846</v>
      </c>
      <c r="AB92" s="729">
        <v>16</v>
      </c>
    </row>
    <row r="93" spans="1:28" ht="15">
      <c r="A93" s="728" t="s">
        <v>872</v>
      </c>
      <c r="B93" s="728" t="s">
        <v>266</v>
      </c>
      <c r="C93" s="728" t="s">
        <v>261</v>
      </c>
      <c r="D93" s="728" t="s">
        <v>286</v>
      </c>
      <c r="E93" s="729">
        <v>675</v>
      </c>
      <c r="G93" s="728" t="s">
        <v>874</v>
      </c>
      <c r="H93" s="729">
        <v>0</v>
      </c>
      <c r="I93" s="729">
        <v>26</v>
      </c>
      <c r="K93" s="728" t="s">
        <v>266</v>
      </c>
      <c r="L93" s="728" t="s">
        <v>901</v>
      </c>
      <c r="M93" s="728" t="s">
        <v>1096</v>
      </c>
      <c r="N93" s="729">
        <v>3</v>
      </c>
      <c r="P93" s="728" t="s">
        <v>912</v>
      </c>
      <c r="Q93" s="728" t="s">
        <v>261</v>
      </c>
      <c r="R93" s="729">
        <v>3222</v>
      </c>
      <c r="U93" s="728" t="s">
        <v>874</v>
      </c>
      <c r="V93" s="729">
        <v>0</v>
      </c>
      <c r="W93" s="729">
        <v>9</v>
      </c>
      <c r="Z93" s="728" t="s">
        <v>901</v>
      </c>
      <c r="AA93" s="728" t="s">
        <v>847</v>
      </c>
      <c r="AB93" s="729">
        <v>13057</v>
      </c>
    </row>
    <row r="94" spans="1:28" ht="15">
      <c r="A94" s="728" t="s">
        <v>872</v>
      </c>
      <c r="B94" s="728" t="s">
        <v>287</v>
      </c>
      <c r="C94" s="728" t="s">
        <v>260</v>
      </c>
      <c r="D94" s="728" t="s">
        <v>285</v>
      </c>
      <c r="E94" s="729">
        <v>1</v>
      </c>
      <c r="G94" s="728" t="s">
        <v>874</v>
      </c>
      <c r="H94" s="729">
        <v>1</v>
      </c>
      <c r="I94" s="729">
        <v>131</v>
      </c>
      <c r="K94" s="728" t="s">
        <v>266</v>
      </c>
      <c r="L94" s="728" t="s">
        <v>901</v>
      </c>
      <c r="M94" s="728" t="s">
        <v>1099</v>
      </c>
      <c r="N94" s="729">
        <v>1</v>
      </c>
      <c r="P94" s="728" t="s">
        <v>913</v>
      </c>
      <c r="Q94" s="728" t="s">
        <v>260</v>
      </c>
      <c r="R94" s="729">
        <v>83820</v>
      </c>
      <c r="U94" s="728" t="s">
        <v>874</v>
      </c>
      <c r="V94" s="729">
        <v>1</v>
      </c>
      <c r="W94" s="729">
        <v>71</v>
      </c>
      <c r="Z94" s="728" t="s">
        <v>901</v>
      </c>
      <c r="AA94" s="728" t="s">
        <v>848</v>
      </c>
      <c r="AB94" s="729">
        <v>13078</v>
      </c>
    </row>
    <row r="95" spans="1:28" ht="15">
      <c r="A95" s="728" t="s">
        <v>872</v>
      </c>
      <c r="B95" s="728" t="s">
        <v>287</v>
      </c>
      <c r="C95" s="728" t="s">
        <v>260</v>
      </c>
      <c r="D95" s="728" t="s">
        <v>286</v>
      </c>
      <c r="E95" s="729">
        <v>24</v>
      </c>
      <c r="G95" s="728" t="s">
        <v>874</v>
      </c>
      <c r="H95" s="729">
        <v>2</v>
      </c>
      <c r="I95" s="729">
        <v>405</v>
      </c>
      <c r="K95" s="728" t="s">
        <v>266</v>
      </c>
      <c r="L95" s="728" t="s">
        <v>901</v>
      </c>
      <c r="M95" s="728" t="s">
        <v>1089</v>
      </c>
      <c r="N95" s="729">
        <v>2</v>
      </c>
      <c r="P95" s="728" t="s">
        <v>913</v>
      </c>
      <c r="Q95" s="728" t="s">
        <v>261</v>
      </c>
      <c r="R95" s="729">
        <v>70818</v>
      </c>
      <c r="U95" s="728" t="s">
        <v>874</v>
      </c>
      <c r="V95" s="729">
        <v>2</v>
      </c>
      <c r="W95" s="729">
        <v>222</v>
      </c>
      <c r="Z95" s="728" t="s">
        <v>902</v>
      </c>
      <c r="AA95" s="728" t="s">
        <v>846</v>
      </c>
      <c r="AB95" s="729">
        <v>19</v>
      </c>
    </row>
    <row r="96" spans="1:28" ht="15">
      <c r="A96" s="728" t="s">
        <v>872</v>
      </c>
      <c r="B96" s="728" t="s">
        <v>287</v>
      </c>
      <c r="C96" s="728" t="s">
        <v>261</v>
      </c>
      <c r="D96" s="728" t="s">
        <v>285</v>
      </c>
      <c r="E96" s="729">
        <v>2</v>
      </c>
      <c r="G96" s="728" t="s">
        <v>874</v>
      </c>
      <c r="H96" s="729">
        <v>3</v>
      </c>
      <c r="I96" s="729">
        <v>230</v>
      </c>
      <c r="K96" s="728" t="s">
        <v>266</v>
      </c>
      <c r="L96" s="728" t="s">
        <v>901</v>
      </c>
      <c r="M96" s="728" t="s">
        <v>1093</v>
      </c>
      <c r="N96" s="729">
        <v>1</v>
      </c>
      <c r="P96" s="728" t="s">
        <v>914</v>
      </c>
      <c r="Q96" s="728" t="s">
        <v>260</v>
      </c>
      <c r="R96" s="729">
        <v>3321</v>
      </c>
      <c r="U96" s="728" t="s">
        <v>874</v>
      </c>
      <c r="V96" s="729">
        <v>3</v>
      </c>
      <c r="W96" s="729">
        <v>114</v>
      </c>
      <c r="Z96" s="728" t="s">
        <v>902</v>
      </c>
      <c r="AA96" s="728" t="s">
        <v>847</v>
      </c>
      <c r="AB96" s="729">
        <v>17134</v>
      </c>
    </row>
    <row r="97" spans="1:28" ht="15">
      <c r="A97" s="728" t="s">
        <v>872</v>
      </c>
      <c r="B97" s="728" t="s">
        <v>287</v>
      </c>
      <c r="C97" s="728" t="s">
        <v>261</v>
      </c>
      <c r="D97" s="728" t="s">
        <v>286</v>
      </c>
      <c r="E97" s="729">
        <v>14</v>
      </c>
      <c r="G97" s="728" t="s">
        <v>874</v>
      </c>
      <c r="H97" s="729">
        <v>4</v>
      </c>
      <c r="I97" s="729">
        <v>832</v>
      </c>
      <c r="K97" s="728" t="s">
        <v>266</v>
      </c>
      <c r="L97" s="728" t="s">
        <v>901</v>
      </c>
      <c r="M97" s="728" t="s">
        <v>1090</v>
      </c>
      <c r="N97" s="729">
        <v>2974</v>
      </c>
      <c r="P97" s="728" t="s">
        <v>914</v>
      </c>
      <c r="Q97" s="728" t="s">
        <v>261</v>
      </c>
      <c r="R97" s="729">
        <v>3759</v>
      </c>
      <c r="U97" s="728" t="s">
        <v>874</v>
      </c>
      <c r="V97" s="729">
        <v>4</v>
      </c>
      <c r="W97" s="729">
        <v>644</v>
      </c>
      <c r="Z97" s="728" t="s">
        <v>902</v>
      </c>
      <c r="AA97" s="728" t="s">
        <v>848</v>
      </c>
      <c r="AB97" s="729">
        <v>12202</v>
      </c>
    </row>
    <row r="98" spans="1:28" ht="15">
      <c r="A98" s="728" t="s">
        <v>872</v>
      </c>
      <c r="B98" s="728" t="s">
        <v>288</v>
      </c>
      <c r="C98" s="728" t="s">
        <v>260</v>
      </c>
      <c r="D98" s="728" t="s">
        <v>285</v>
      </c>
      <c r="E98" s="729">
        <v>910</v>
      </c>
      <c r="G98" s="728" t="s">
        <v>874</v>
      </c>
      <c r="H98" s="729">
        <v>5</v>
      </c>
      <c r="I98" s="729">
        <v>152</v>
      </c>
      <c r="K98" s="728" t="s">
        <v>266</v>
      </c>
      <c r="L98" s="728" t="s">
        <v>901</v>
      </c>
      <c r="M98" s="728" t="s">
        <v>1091</v>
      </c>
      <c r="N98" s="729">
        <v>1</v>
      </c>
      <c r="P98" s="728" t="s">
        <v>915</v>
      </c>
      <c r="Q98" s="728" t="s">
        <v>260</v>
      </c>
      <c r="R98" s="729">
        <v>1314</v>
      </c>
      <c r="U98" s="728" t="s">
        <v>874</v>
      </c>
      <c r="V98" s="729">
        <v>5</v>
      </c>
      <c r="W98" s="729">
        <v>102</v>
      </c>
      <c r="Z98" s="728" t="s">
        <v>903</v>
      </c>
      <c r="AA98" s="728" t="s">
        <v>846</v>
      </c>
      <c r="AB98" s="729">
        <v>3</v>
      </c>
    </row>
    <row r="99" spans="1:28" ht="15">
      <c r="A99" s="728" t="s">
        <v>872</v>
      </c>
      <c r="B99" s="728" t="s">
        <v>288</v>
      </c>
      <c r="C99" s="728" t="s">
        <v>260</v>
      </c>
      <c r="D99" s="728" t="s">
        <v>286</v>
      </c>
      <c r="E99" s="729">
        <v>1119</v>
      </c>
      <c r="G99" s="728" t="s">
        <v>874</v>
      </c>
      <c r="H99" s="729">
        <v>6</v>
      </c>
      <c r="I99" s="729">
        <v>161</v>
      </c>
      <c r="K99" s="728" t="s">
        <v>266</v>
      </c>
      <c r="L99" s="728" t="s">
        <v>901</v>
      </c>
      <c r="M99" s="728" t="s">
        <v>1092</v>
      </c>
      <c r="N99" s="729">
        <v>1361</v>
      </c>
      <c r="P99" s="728" t="s">
        <v>915</v>
      </c>
      <c r="Q99" s="728" t="s">
        <v>261</v>
      </c>
      <c r="R99" s="729">
        <v>1305</v>
      </c>
      <c r="U99" s="728" t="s">
        <v>874</v>
      </c>
      <c r="V99" s="729">
        <v>6</v>
      </c>
      <c r="W99" s="729">
        <v>94</v>
      </c>
      <c r="Z99" s="728" t="s">
        <v>903</v>
      </c>
      <c r="AA99" s="728" t="s">
        <v>847</v>
      </c>
      <c r="AB99" s="729">
        <v>1213</v>
      </c>
    </row>
    <row r="100" spans="1:28" ht="15">
      <c r="A100" s="728" t="s">
        <v>872</v>
      </c>
      <c r="B100" s="728" t="s">
        <v>288</v>
      </c>
      <c r="C100" s="728" t="s">
        <v>261</v>
      </c>
      <c r="D100" s="728" t="s">
        <v>285</v>
      </c>
      <c r="E100" s="729">
        <v>768</v>
      </c>
      <c r="G100" s="728" t="s">
        <v>874</v>
      </c>
      <c r="H100" s="729">
        <v>7</v>
      </c>
      <c r="I100" s="729">
        <v>193</v>
      </c>
      <c r="K100" s="728" t="s">
        <v>266</v>
      </c>
      <c r="L100" s="728" t="s">
        <v>901</v>
      </c>
      <c r="M100" s="728" t="s">
        <v>1097</v>
      </c>
      <c r="N100" s="729">
        <v>9</v>
      </c>
      <c r="P100" s="728" t="s">
        <v>916</v>
      </c>
      <c r="Q100" s="728" t="s">
        <v>260</v>
      </c>
      <c r="R100" s="729">
        <v>329</v>
      </c>
      <c r="U100" s="728" t="s">
        <v>874</v>
      </c>
      <c r="V100" s="729">
        <v>7</v>
      </c>
      <c r="W100" s="729">
        <v>85</v>
      </c>
      <c r="Z100" s="728" t="s">
        <v>903</v>
      </c>
      <c r="AA100" s="728" t="s">
        <v>848</v>
      </c>
      <c r="AB100" s="729">
        <v>1538</v>
      </c>
    </row>
    <row r="101" spans="1:28" ht="15">
      <c r="A101" s="728" t="s">
        <v>872</v>
      </c>
      <c r="B101" s="728" t="s">
        <v>288</v>
      </c>
      <c r="C101" s="728" t="s">
        <v>261</v>
      </c>
      <c r="D101" s="728" t="s">
        <v>286</v>
      </c>
      <c r="E101" s="729">
        <v>816</v>
      </c>
      <c r="G101" s="728" t="s">
        <v>874</v>
      </c>
      <c r="H101" s="729">
        <v>8</v>
      </c>
      <c r="I101" s="729">
        <v>179</v>
      </c>
      <c r="K101" s="728" t="s">
        <v>266</v>
      </c>
      <c r="L101" s="728" t="s">
        <v>901</v>
      </c>
      <c r="M101" s="728" t="s">
        <v>1094</v>
      </c>
      <c r="N101" s="729">
        <v>106</v>
      </c>
      <c r="P101" s="728" t="s">
        <v>916</v>
      </c>
      <c r="Q101" s="728" t="s">
        <v>261</v>
      </c>
      <c r="R101" s="729">
        <v>434</v>
      </c>
      <c r="U101" s="728" t="s">
        <v>874</v>
      </c>
      <c r="V101" s="729">
        <v>8</v>
      </c>
      <c r="W101" s="729">
        <v>38</v>
      </c>
      <c r="Z101" s="728" t="s">
        <v>904</v>
      </c>
      <c r="AA101" s="728" t="s">
        <v>846</v>
      </c>
      <c r="AB101" s="729">
        <v>4</v>
      </c>
    </row>
    <row r="102" spans="1:28" ht="15">
      <c r="A102" s="728" t="s">
        <v>873</v>
      </c>
      <c r="B102" s="728" t="s">
        <v>265</v>
      </c>
      <c r="C102" s="728" t="s">
        <v>260</v>
      </c>
      <c r="D102" s="728" t="s">
        <v>285</v>
      </c>
      <c r="E102" s="729">
        <v>2803</v>
      </c>
      <c r="G102" s="728" t="s">
        <v>874</v>
      </c>
      <c r="H102" s="729">
        <v>9</v>
      </c>
      <c r="I102" s="729">
        <v>139</v>
      </c>
      <c r="K102" s="728" t="s">
        <v>266</v>
      </c>
      <c r="L102" s="728" t="s">
        <v>901</v>
      </c>
      <c r="M102" s="728" t="s">
        <v>266</v>
      </c>
      <c r="N102" s="729">
        <v>58</v>
      </c>
      <c r="P102" s="728" t="s">
        <v>917</v>
      </c>
      <c r="Q102" s="728" t="s">
        <v>260</v>
      </c>
      <c r="R102" s="729">
        <v>16962</v>
      </c>
      <c r="U102" s="728" t="s">
        <v>874</v>
      </c>
      <c r="V102" s="729">
        <v>9</v>
      </c>
      <c r="W102" s="729">
        <v>34</v>
      </c>
      <c r="Z102" s="728" t="s">
        <v>904</v>
      </c>
      <c r="AA102" s="728" t="s">
        <v>847</v>
      </c>
      <c r="AB102" s="729">
        <v>1184</v>
      </c>
    </row>
    <row r="103" spans="1:28" ht="15">
      <c r="A103" s="728" t="s">
        <v>873</v>
      </c>
      <c r="B103" s="728" t="s">
        <v>265</v>
      </c>
      <c r="C103" s="728" t="s">
        <v>260</v>
      </c>
      <c r="D103" s="728" t="s">
        <v>286</v>
      </c>
      <c r="E103" s="729">
        <v>4789</v>
      </c>
      <c r="G103" s="728" t="s">
        <v>874</v>
      </c>
      <c r="H103" s="729">
        <v>10</v>
      </c>
      <c r="I103" s="729">
        <v>116</v>
      </c>
      <c r="K103" s="728" t="s">
        <v>266</v>
      </c>
      <c r="L103" s="728" t="s">
        <v>901</v>
      </c>
      <c r="M103" s="728" t="s">
        <v>1095</v>
      </c>
      <c r="N103" s="729">
        <v>31</v>
      </c>
      <c r="P103" s="728" t="s">
        <v>917</v>
      </c>
      <c r="Q103" s="728" t="s">
        <v>261</v>
      </c>
      <c r="R103" s="729">
        <v>16960</v>
      </c>
      <c r="U103" s="728" t="s">
        <v>874</v>
      </c>
      <c r="V103" s="729">
        <v>10</v>
      </c>
      <c r="W103" s="729">
        <v>27</v>
      </c>
      <c r="Z103" s="728" t="s">
        <v>904</v>
      </c>
      <c r="AA103" s="728" t="s">
        <v>848</v>
      </c>
      <c r="AB103" s="729">
        <v>1209</v>
      </c>
    </row>
    <row r="104" spans="1:28" ht="15">
      <c r="A104" s="728" t="s">
        <v>873</v>
      </c>
      <c r="B104" s="728" t="s">
        <v>265</v>
      </c>
      <c r="C104" s="728" t="s">
        <v>261</v>
      </c>
      <c r="D104" s="728" t="s">
        <v>285</v>
      </c>
      <c r="E104" s="729">
        <v>3083</v>
      </c>
      <c r="G104" s="728" t="s">
        <v>874</v>
      </c>
      <c r="H104" s="729">
        <v>11</v>
      </c>
      <c r="I104" s="729">
        <v>81</v>
      </c>
      <c r="K104" s="728" t="s">
        <v>266</v>
      </c>
      <c r="L104" s="728" t="s">
        <v>901</v>
      </c>
      <c r="M104" s="728" t="s">
        <v>287</v>
      </c>
      <c r="N104" s="729">
        <v>23</v>
      </c>
      <c r="P104" s="728" t="s">
        <v>918</v>
      </c>
      <c r="Q104" s="728" t="s">
        <v>260</v>
      </c>
      <c r="R104" s="729">
        <v>1047</v>
      </c>
      <c r="U104" s="728" t="s">
        <v>874</v>
      </c>
      <c r="V104" s="729">
        <v>11</v>
      </c>
      <c r="W104" s="729">
        <v>17</v>
      </c>
      <c r="Z104" s="728" t="s">
        <v>905</v>
      </c>
      <c r="AA104" s="728" t="s">
        <v>847</v>
      </c>
      <c r="AB104" s="729">
        <v>297</v>
      </c>
    </row>
    <row r="105" spans="1:28" ht="15">
      <c r="A105" s="728" t="s">
        <v>873</v>
      </c>
      <c r="B105" s="728" t="s">
        <v>265</v>
      </c>
      <c r="C105" s="728" t="s">
        <v>261</v>
      </c>
      <c r="D105" s="728" t="s">
        <v>286</v>
      </c>
      <c r="E105" s="729">
        <v>4605</v>
      </c>
      <c r="G105" s="728" t="s">
        <v>874</v>
      </c>
      <c r="H105" s="729">
        <v>12</v>
      </c>
      <c r="I105" s="729">
        <v>85</v>
      </c>
      <c r="K105" s="728" t="s">
        <v>266</v>
      </c>
      <c r="L105" s="728" t="s">
        <v>901</v>
      </c>
      <c r="M105" s="728" t="s">
        <v>297</v>
      </c>
      <c r="N105" s="729">
        <v>14</v>
      </c>
      <c r="P105" s="728" t="s">
        <v>918</v>
      </c>
      <c r="Q105" s="728" t="s">
        <v>261</v>
      </c>
      <c r="R105" s="729">
        <v>1231</v>
      </c>
      <c r="U105" s="728" t="s">
        <v>874</v>
      </c>
      <c r="V105" s="729">
        <v>12</v>
      </c>
      <c r="W105" s="729">
        <v>15</v>
      </c>
      <c r="Z105" s="728" t="s">
        <v>905</v>
      </c>
      <c r="AA105" s="728" t="s">
        <v>848</v>
      </c>
      <c r="AB105" s="729">
        <v>325</v>
      </c>
    </row>
    <row r="106" spans="1:28" ht="15">
      <c r="A106" s="728" t="s">
        <v>873</v>
      </c>
      <c r="B106" s="728" t="s">
        <v>266</v>
      </c>
      <c r="C106" s="728" t="s">
        <v>260</v>
      </c>
      <c r="D106" s="728" t="s">
        <v>285</v>
      </c>
      <c r="E106" s="729">
        <v>3591</v>
      </c>
      <c r="G106" s="728" t="s">
        <v>875</v>
      </c>
      <c r="H106" s="729">
        <v>0</v>
      </c>
      <c r="I106" s="729">
        <v>110</v>
      </c>
      <c r="K106" s="728" t="s">
        <v>266</v>
      </c>
      <c r="L106" s="728" t="s">
        <v>901</v>
      </c>
      <c r="M106" s="728" t="s">
        <v>294</v>
      </c>
      <c r="N106" s="729">
        <v>57033</v>
      </c>
      <c r="P106" s="728" t="s">
        <v>919</v>
      </c>
      <c r="Q106" s="728" t="s">
        <v>260</v>
      </c>
      <c r="R106" s="729">
        <v>792</v>
      </c>
      <c r="U106" s="728" t="s">
        <v>875</v>
      </c>
      <c r="V106" s="729">
        <v>0</v>
      </c>
      <c r="W106" s="729">
        <v>2</v>
      </c>
      <c r="Z106" s="728" t="s">
        <v>906</v>
      </c>
      <c r="AA106" s="728" t="s">
        <v>846</v>
      </c>
      <c r="AB106" s="729">
        <v>4</v>
      </c>
    </row>
    <row r="107" spans="1:28" ht="15">
      <c r="A107" s="728" t="s">
        <v>873</v>
      </c>
      <c r="B107" s="728" t="s">
        <v>266</v>
      </c>
      <c r="C107" s="728" t="s">
        <v>260</v>
      </c>
      <c r="D107" s="728" t="s">
        <v>286</v>
      </c>
      <c r="E107" s="729">
        <v>1583</v>
      </c>
      <c r="G107" s="728" t="s">
        <v>875</v>
      </c>
      <c r="H107" s="729">
        <v>1</v>
      </c>
      <c r="I107" s="729">
        <v>476</v>
      </c>
      <c r="K107" s="728" t="s">
        <v>266</v>
      </c>
      <c r="L107" s="728" t="s">
        <v>901</v>
      </c>
      <c r="M107" s="728" t="s">
        <v>295</v>
      </c>
      <c r="N107" s="729">
        <v>2</v>
      </c>
      <c r="P107" s="728" t="s">
        <v>919</v>
      </c>
      <c r="Q107" s="728" t="s">
        <v>261</v>
      </c>
      <c r="R107" s="729">
        <v>800</v>
      </c>
      <c r="U107" s="728" t="s">
        <v>875</v>
      </c>
      <c r="V107" s="729">
        <v>1</v>
      </c>
      <c r="W107" s="729">
        <v>41</v>
      </c>
      <c r="Z107" s="728" t="s">
        <v>906</v>
      </c>
      <c r="AA107" s="728" t="s">
        <v>847</v>
      </c>
      <c r="AB107" s="729">
        <v>1649</v>
      </c>
    </row>
    <row r="108" spans="1:28" ht="15">
      <c r="A108" s="728" t="s">
        <v>873</v>
      </c>
      <c r="B108" s="728" t="s">
        <v>266</v>
      </c>
      <c r="C108" s="728" t="s">
        <v>261</v>
      </c>
      <c r="D108" s="728" t="s">
        <v>285</v>
      </c>
      <c r="E108" s="729">
        <v>4055</v>
      </c>
      <c r="G108" s="728" t="s">
        <v>875</v>
      </c>
      <c r="H108" s="729">
        <v>2</v>
      </c>
      <c r="I108" s="729">
        <v>1578</v>
      </c>
      <c r="K108" s="728" t="s">
        <v>266</v>
      </c>
      <c r="L108" s="728" t="s">
        <v>901</v>
      </c>
      <c r="M108" s="728" t="s">
        <v>296</v>
      </c>
      <c r="N108" s="729">
        <v>274</v>
      </c>
      <c r="P108" s="728" t="s">
        <v>920</v>
      </c>
      <c r="Q108" s="728" t="s">
        <v>260</v>
      </c>
      <c r="R108" s="729">
        <v>588</v>
      </c>
      <c r="U108" s="728" t="s">
        <v>875</v>
      </c>
      <c r="V108" s="729">
        <v>2</v>
      </c>
      <c r="W108" s="729">
        <v>135</v>
      </c>
      <c r="Z108" s="728" t="s">
        <v>906</v>
      </c>
      <c r="AA108" s="728" t="s">
        <v>848</v>
      </c>
      <c r="AB108" s="729">
        <v>1572</v>
      </c>
    </row>
    <row r="109" spans="1:28" ht="15">
      <c r="A109" s="728" t="s">
        <v>873</v>
      </c>
      <c r="B109" s="728" t="s">
        <v>266</v>
      </c>
      <c r="C109" s="728" t="s">
        <v>261</v>
      </c>
      <c r="D109" s="728" t="s">
        <v>286</v>
      </c>
      <c r="E109" s="729">
        <v>1486</v>
      </c>
      <c r="G109" s="728" t="s">
        <v>875</v>
      </c>
      <c r="H109" s="729">
        <v>3</v>
      </c>
      <c r="I109" s="729">
        <v>857</v>
      </c>
      <c r="K109" s="728" t="s">
        <v>266</v>
      </c>
      <c r="L109" s="728" t="s">
        <v>901</v>
      </c>
      <c r="M109" s="728" t="s">
        <v>267</v>
      </c>
      <c r="N109" s="729">
        <v>197</v>
      </c>
      <c r="P109" s="728" t="s">
        <v>920</v>
      </c>
      <c r="Q109" s="728" t="s">
        <v>261</v>
      </c>
      <c r="R109" s="729">
        <v>737</v>
      </c>
      <c r="U109" s="728" t="s">
        <v>875</v>
      </c>
      <c r="V109" s="729">
        <v>3</v>
      </c>
      <c r="W109" s="729">
        <v>77</v>
      </c>
      <c r="Z109" s="728" t="s">
        <v>907</v>
      </c>
      <c r="AA109" s="728" t="s">
        <v>846</v>
      </c>
      <c r="AB109" s="729">
        <v>121</v>
      </c>
    </row>
    <row r="110" spans="1:28" ht="15">
      <c r="A110" s="728" t="s">
        <v>873</v>
      </c>
      <c r="B110" s="728" t="s">
        <v>287</v>
      </c>
      <c r="C110" s="728" t="s">
        <v>260</v>
      </c>
      <c r="D110" s="728" t="s">
        <v>285</v>
      </c>
      <c r="E110" s="729">
        <v>6</v>
      </c>
      <c r="G110" s="728" t="s">
        <v>875</v>
      </c>
      <c r="H110" s="729">
        <v>4</v>
      </c>
      <c r="I110" s="729">
        <v>3082</v>
      </c>
      <c r="K110" s="728" t="s">
        <v>266</v>
      </c>
      <c r="L110" s="728" t="s">
        <v>901</v>
      </c>
      <c r="M110" s="728" t="s">
        <v>268</v>
      </c>
      <c r="N110" s="729">
        <v>11039</v>
      </c>
      <c r="P110" s="728" t="s">
        <v>921</v>
      </c>
      <c r="Q110" s="728" t="s">
        <v>260</v>
      </c>
      <c r="R110" s="729">
        <v>12006</v>
      </c>
      <c r="U110" s="728" t="s">
        <v>875</v>
      </c>
      <c r="V110" s="729">
        <v>4</v>
      </c>
      <c r="W110" s="729">
        <v>578</v>
      </c>
      <c r="Z110" s="728" t="s">
        <v>907</v>
      </c>
      <c r="AA110" s="728" t="s">
        <v>847</v>
      </c>
      <c r="AB110" s="729">
        <v>19072</v>
      </c>
    </row>
    <row r="111" spans="1:28" ht="15">
      <c r="A111" s="728" t="s">
        <v>873</v>
      </c>
      <c r="B111" s="728" t="s">
        <v>287</v>
      </c>
      <c r="C111" s="728" t="s">
        <v>260</v>
      </c>
      <c r="D111" s="728" t="s">
        <v>286</v>
      </c>
      <c r="E111" s="729">
        <v>6</v>
      </c>
      <c r="G111" s="728" t="s">
        <v>875</v>
      </c>
      <c r="H111" s="729">
        <v>5</v>
      </c>
      <c r="I111" s="729">
        <v>489</v>
      </c>
      <c r="K111" s="728" t="s">
        <v>266</v>
      </c>
      <c r="L111" s="728" t="s">
        <v>911</v>
      </c>
      <c r="M111" s="728" t="s">
        <v>294</v>
      </c>
      <c r="N111" s="729">
        <v>16</v>
      </c>
      <c r="P111" s="728" t="s">
        <v>921</v>
      </c>
      <c r="Q111" s="728" t="s">
        <v>261</v>
      </c>
      <c r="R111" s="729">
        <v>12122</v>
      </c>
      <c r="U111" s="728" t="s">
        <v>875</v>
      </c>
      <c r="V111" s="729">
        <v>5</v>
      </c>
      <c r="W111" s="729">
        <v>54</v>
      </c>
      <c r="Z111" s="728" t="s">
        <v>907</v>
      </c>
      <c r="AA111" s="728" t="s">
        <v>848</v>
      </c>
      <c r="AB111" s="729">
        <v>24218</v>
      </c>
    </row>
    <row r="112" spans="1:28" ht="15">
      <c r="A112" s="728" t="s">
        <v>873</v>
      </c>
      <c r="B112" s="728" t="s">
        <v>287</v>
      </c>
      <c r="C112" s="728" t="s">
        <v>261</v>
      </c>
      <c r="D112" s="728" t="s">
        <v>285</v>
      </c>
      <c r="E112" s="729">
        <v>5</v>
      </c>
      <c r="G112" s="728" t="s">
        <v>875</v>
      </c>
      <c r="H112" s="729">
        <v>6</v>
      </c>
      <c r="I112" s="729">
        <v>468</v>
      </c>
      <c r="K112" s="728" t="s">
        <v>266</v>
      </c>
      <c r="L112" s="728" t="s">
        <v>911</v>
      </c>
      <c r="M112" s="728" t="s">
        <v>265</v>
      </c>
      <c r="N112" s="729">
        <v>35</v>
      </c>
      <c r="P112" s="728" t="s">
        <v>922</v>
      </c>
      <c r="Q112" s="728" t="s">
        <v>260</v>
      </c>
      <c r="R112" s="729">
        <v>1291</v>
      </c>
      <c r="U112" s="728" t="s">
        <v>875</v>
      </c>
      <c r="V112" s="729">
        <v>6</v>
      </c>
      <c r="W112" s="729">
        <v>47</v>
      </c>
      <c r="Z112" s="728" t="s">
        <v>908</v>
      </c>
      <c r="AA112" s="728" t="s">
        <v>847</v>
      </c>
      <c r="AB112" s="729">
        <v>626</v>
      </c>
    </row>
    <row r="113" spans="1:28" ht="15">
      <c r="A113" s="728" t="s">
        <v>873</v>
      </c>
      <c r="B113" s="728" t="s">
        <v>287</v>
      </c>
      <c r="C113" s="728" t="s">
        <v>261</v>
      </c>
      <c r="D113" s="728" t="s">
        <v>286</v>
      </c>
      <c r="E113" s="729">
        <v>7</v>
      </c>
      <c r="G113" s="728" t="s">
        <v>875</v>
      </c>
      <c r="H113" s="729">
        <v>7</v>
      </c>
      <c r="I113" s="729">
        <v>475</v>
      </c>
      <c r="K113" s="728" t="s">
        <v>266</v>
      </c>
      <c r="L113" s="728" t="s">
        <v>911</v>
      </c>
      <c r="M113" s="728" t="s">
        <v>1090</v>
      </c>
      <c r="N113" s="729">
        <v>3508</v>
      </c>
      <c r="P113" s="728" t="s">
        <v>922</v>
      </c>
      <c r="Q113" s="728" t="s">
        <v>261</v>
      </c>
      <c r="R113" s="729">
        <v>1253</v>
      </c>
      <c r="U113" s="728" t="s">
        <v>875</v>
      </c>
      <c r="V113" s="729">
        <v>7</v>
      </c>
      <c r="W113" s="729">
        <v>42</v>
      </c>
      <c r="Z113" s="728" t="s">
        <v>908</v>
      </c>
      <c r="AA113" s="728" t="s">
        <v>848</v>
      </c>
      <c r="AB113" s="729">
        <v>1108</v>
      </c>
    </row>
    <row r="114" spans="1:28" ht="15">
      <c r="A114" s="728" t="s">
        <v>873</v>
      </c>
      <c r="B114" s="728" t="s">
        <v>288</v>
      </c>
      <c r="C114" s="728" t="s">
        <v>260</v>
      </c>
      <c r="D114" s="728" t="s">
        <v>285</v>
      </c>
      <c r="E114" s="729">
        <v>839</v>
      </c>
      <c r="G114" s="728" t="s">
        <v>875</v>
      </c>
      <c r="H114" s="729">
        <v>8</v>
      </c>
      <c r="I114" s="729">
        <v>389</v>
      </c>
      <c r="K114" s="728" t="s">
        <v>266</v>
      </c>
      <c r="L114" s="728" t="s">
        <v>911</v>
      </c>
      <c r="M114" s="728" t="s">
        <v>1092</v>
      </c>
      <c r="N114" s="729">
        <v>1229</v>
      </c>
      <c r="P114" s="728" t="s">
        <v>923</v>
      </c>
      <c r="Q114" s="728" t="s">
        <v>260</v>
      </c>
      <c r="R114" s="729">
        <v>374</v>
      </c>
      <c r="U114" s="728" t="s">
        <v>875</v>
      </c>
      <c r="V114" s="729">
        <v>8</v>
      </c>
      <c r="W114" s="729">
        <v>37</v>
      </c>
      <c r="Z114" s="728" t="s">
        <v>909</v>
      </c>
      <c r="AA114" s="728" t="s">
        <v>846</v>
      </c>
      <c r="AB114" s="729">
        <v>18</v>
      </c>
    </row>
    <row r="115" spans="1:28" ht="15">
      <c r="A115" s="728" t="s">
        <v>873</v>
      </c>
      <c r="B115" s="728" t="s">
        <v>288</v>
      </c>
      <c r="C115" s="728" t="s">
        <v>260</v>
      </c>
      <c r="D115" s="728" t="s">
        <v>286</v>
      </c>
      <c r="E115" s="729">
        <v>633</v>
      </c>
      <c r="G115" s="728" t="s">
        <v>875</v>
      </c>
      <c r="H115" s="729">
        <v>9</v>
      </c>
      <c r="I115" s="729">
        <v>298</v>
      </c>
      <c r="K115" s="728" t="s">
        <v>266</v>
      </c>
      <c r="L115" s="728" t="s">
        <v>911</v>
      </c>
      <c r="M115" s="728" t="s">
        <v>1097</v>
      </c>
      <c r="N115" s="729">
        <v>12</v>
      </c>
      <c r="P115" s="728" t="s">
        <v>923</v>
      </c>
      <c r="Q115" s="728" t="s">
        <v>261</v>
      </c>
      <c r="R115" s="729">
        <v>513</v>
      </c>
      <c r="U115" s="728" t="s">
        <v>875</v>
      </c>
      <c r="V115" s="729">
        <v>9</v>
      </c>
      <c r="W115" s="729">
        <v>20</v>
      </c>
      <c r="Z115" s="728" t="s">
        <v>909</v>
      </c>
      <c r="AA115" s="728" t="s">
        <v>847</v>
      </c>
      <c r="AB115" s="729">
        <v>6580</v>
      </c>
    </row>
    <row r="116" spans="1:28" ht="15">
      <c r="A116" s="728" t="s">
        <v>873</v>
      </c>
      <c r="B116" s="728" t="s">
        <v>288</v>
      </c>
      <c r="C116" s="728" t="s">
        <v>261</v>
      </c>
      <c r="D116" s="728" t="s">
        <v>285</v>
      </c>
      <c r="E116" s="729">
        <v>748</v>
      </c>
      <c r="G116" s="728" t="s">
        <v>875</v>
      </c>
      <c r="H116" s="729">
        <v>10</v>
      </c>
      <c r="I116" s="729">
        <v>218</v>
      </c>
      <c r="K116" s="728" t="s">
        <v>266</v>
      </c>
      <c r="L116" s="728" t="s">
        <v>911</v>
      </c>
      <c r="M116" s="728" t="s">
        <v>1094</v>
      </c>
      <c r="N116" s="729">
        <v>47</v>
      </c>
      <c r="P116" s="728" t="s">
        <v>924</v>
      </c>
      <c r="Q116" s="728" t="s">
        <v>260</v>
      </c>
      <c r="R116" s="729">
        <v>481</v>
      </c>
      <c r="U116" s="728" t="s">
        <v>875</v>
      </c>
      <c r="V116" s="729">
        <v>10</v>
      </c>
      <c r="W116" s="729">
        <v>9</v>
      </c>
      <c r="Z116" s="728" t="s">
        <v>909</v>
      </c>
      <c r="AA116" s="728" t="s">
        <v>848</v>
      </c>
      <c r="AB116" s="729">
        <v>5980</v>
      </c>
    </row>
    <row r="117" spans="1:28" ht="15">
      <c r="A117" s="728" t="s">
        <v>873</v>
      </c>
      <c r="B117" s="728" t="s">
        <v>288</v>
      </c>
      <c r="C117" s="728" t="s">
        <v>261</v>
      </c>
      <c r="D117" s="728" t="s">
        <v>286</v>
      </c>
      <c r="E117" s="729">
        <v>555</v>
      </c>
      <c r="G117" s="728" t="s">
        <v>875</v>
      </c>
      <c r="H117" s="729">
        <v>11</v>
      </c>
      <c r="I117" s="729">
        <v>130</v>
      </c>
      <c r="K117" s="728" t="s">
        <v>266</v>
      </c>
      <c r="L117" s="728" t="s">
        <v>911</v>
      </c>
      <c r="M117" s="728" t="s">
        <v>266</v>
      </c>
      <c r="N117" s="729">
        <v>2</v>
      </c>
      <c r="P117" s="728" t="s">
        <v>924</v>
      </c>
      <c r="Q117" s="728" t="s">
        <v>261</v>
      </c>
      <c r="R117" s="729">
        <v>547</v>
      </c>
      <c r="U117" s="728" t="s">
        <v>875</v>
      </c>
      <c r="V117" s="729">
        <v>11</v>
      </c>
      <c r="W117" s="729">
        <v>15</v>
      </c>
      <c r="Z117" s="728" t="s">
        <v>910</v>
      </c>
      <c r="AA117" s="728" t="s">
        <v>846</v>
      </c>
      <c r="AB117" s="729">
        <v>2</v>
      </c>
    </row>
    <row r="118" spans="1:28" ht="15">
      <c r="A118" s="728" t="s">
        <v>874</v>
      </c>
      <c r="B118" s="728" t="s">
        <v>265</v>
      </c>
      <c r="C118" s="728" t="s">
        <v>260</v>
      </c>
      <c r="D118" s="728" t="s">
        <v>285</v>
      </c>
      <c r="E118" s="729">
        <v>6</v>
      </c>
      <c r="G118" s="728" t="s">
        <v>875</v>
      </c>
      <c r="H118" s="729">
        <v>12</v>
      </c>
      <c r="I118" s="729">
        <v>188</v>
      </c>
      <c r="K118" s="728" t="s">
        <v>266</v>
      </c>
      <c r="L118" s="728" t="s">
        <v>911</v>
      </c>
      <c r="M118" s="728" t="s">
        <v>1095</v>
      </c>
      <c r="N118" s="729">
        <v>3</v>
      </c>
      <c r="P118" s="728" t="s">
        <v>925</v>
      </c>
      <c r="Q118" s="728" t="s">
        <v>260</v>
      </c>
      <c r="R118" s="729">
        <v>139501</v>
      </c>
      <c r="U118" s="728" t="s">
        <v>875</v>
      </c>
      <c r="V118" s="729">
        <v>12</v>
      </c>
      <c r="W118" s="729">
        <v>14</v>
      </c>
      <c r="Z118" s="728" t="s">
        <v>910</v>
      </c>
      <c r="AA118" s="728" t="s">
        <v>847</v>
      </c>
      <c r="AB118" s="729">
        <v>916</v>
      </c>
    </row>
    <row r="119" spans="1:28" ht="15">
      <c r="A119" s="728" t="s">
        <v>874</v>
      </c>
      <c r="B119" s="728" t="s">
        <v>265</v>
      </c>
      <c r="C119" s="728" t="s">
        <v>260</v>
      </c>
      <c r="D119" s="728" t="s">
        <v>286</v>
      </c>
      <c r="E119" s="729">
        <v>7</v>
      </c>
      <c r="G119" s="728" t="s">
        <v>876</v>
      </c>
      <c r="H119" s="729">
        <v>0</v>
      </c>
      <c r="I119" s="729">
        <v>208</v>
      </c>
      <c r="K119" s="728" t="s">
        <v>266</v>
      </c>
      <c r="L119" s="728" t="s">
        <v>911</v>
      </c>
      <c r="M119" s="728" t="s">
        <v>287</v>
      </c>
      <c r="N119" s="729">
        <v>13</v>
      </c>
      <c r="P119" s="728" t="s">
        <v>925</v>
      </c>
      <c r="Q119" s="728" t="s">
        <v>261</v>
      </c>
      <c r="R119" s="729">
        <v>127465</v>
      </c>
      <c r="U119" s="728" t="s">
        <v>876</v>
      </c>
      <c r="V119" s="729">
        <v>0</v>
      </c>
      <c r="W119" s="729">
        <v>10</v>
      </c>
      <c r="Z119" s="728" t="s">
        <v>910</v>
      </c>
      <c r="AA119" s="728" t="s">
        <v>848</v>
      </c>
      <c r="AB119" s="729">
        <v>937</v>
      </c>
    </row>
    <row r="120" spans="1:28" ht="15">
      <c r="A120" s="728" t="s">
        <v>874</v>
      </c>
      <c r="B120" s="728" t="s">
        <v>265</v>
      </c>
      <c r="C120" s="728" t="s">
        <v>261</v>
      </c>
      <c r="D120" s="728" t="s">
        <v>285</v>
      </c>
      <c r="E120" s="729">
        <v>7</v>
      </c>
      <c r="G120" s="728" t="s">
        <v>876</v>
      </c>
      <c r="H120" s="729">
        <v>1</v>
      </c>
      <c r="I120" s="729">
        <v>897</v>
      </c>
      <c r="K120" s="728" t="s">
        <v>266</v>
      </c>
      <c r="L120" s="728" t="s">
        <v>911</v>
      </c>
      <c r="M120" s="728" t="s">
        <v>297</v>
      </c>
      <c r="N120" s="729">
        <v>11</v>
      </c>
      <c r="P120" s="728" t="s">
        <v>926</v>
      </c>
      <c r="Q120" s="728" t="s">
        <v>260</v>
      </c>
      <c r="R120" s="729">
        <v>1029</v>
      </c>
      <c r="U120" s="728" t="s">
        <v>876</v>
      </c>
      <c r="V120" s="729">
        <v>1</v>
      </c>
      <c r="W120" s="729">
        <v>62</v>
      </c>
      <c r="Z120" s="728" t="s">
        <v>911</v>
      </c>
      <c r="AA120" s="728" t="s">
        <v>846</v>
      </c>
      <c r="AB120" s="729">
        <v>1</v>
      </c>
    </row>
    <row r="121" spans="1:28" ht="15">
      <c r="A121" s="728" t="s">
        <v>874</v>
      </c>
      <c r="B121" s="728" t="s">
        <v>265</v>
      </c>
      <c r="C121" s="728" t="s">
        <v>261</v>
      </c>
      <c r="D121" s="728" t="s">
        <v>286</v>
      </c>
      <c r="E121" s="729">
        <v>11</v>
      </c>
      <c r="G121" s="728" t="s">
        <v>876</v>
      </c>
      <c r="H121" s="729">
        <v>2</v>
      </c>
      <c r="I121" s="729">
        <v>2959</v>
      </c>
      <c r="K121" s="728" t="s">
        <v>266</v>
      </c>
      <c r="L121" s="728" t="s">
        <v>911</v>
      </c>
      <c r="M121" s="728" t="s">
        <v>294</v>
      </c>
      <c r="N121" s="729">
        <v>27293</v>
      </c>
      <c r="P121" s="728" t="s">
        <v>926</v>
      </c>
      <c r="Q121" s="728" t="s">
        <v>261</v>
      </c>
      <c r="R121" s="729">
        <v>1450</v>
      </c>
      <c r="U121" s="728" t="s">
        <v>876</v>
      </c>
      <c r="V121" s="729">
        <v>2</v>
      </c>
      <c r="W121" s="729">
        <v>210</v>
      </c>
      <c r="Z121" s="728" t="s">
        <v>911</v>
      </c>
      <c r="AA121" s="728" t="s">
        <v>847</v>
      </c>
      <c r="AB121" s="729">
        <v>4735</v>
      </c>
    </row>
    <row r="122" spans="1:28" ht="15">
      <c r="A122" s="728" t="s">
        <v>874</v>
      </c>
      <c r="B122" s="728" t="s">
        <v>265</v>
      </c>
      <c r="C122" s="728" t="s">
        <v>260</v>
      </c>
      <c r="D122" s="728" t="s">
        <v>285</v>
      </c>
      <c r="E122" s="729">
        <v>338</v>
      </c>
      <c r="G122" s="728" t="s">
        <v>876</v>
      </c>
      <c r="H122" s="729">
        <v>3</v>
      </c>
      <c r="I122" s="729">
        <v>1336</v>
      </c>
      <c r="K122" s="728" t="s">
        <v>266</v>
      </c>
      <c r="L122" s="728" t="s">
        <v>911</v>
      </c>
      <c r="M122" s="728" t="s">
        <v>295</v>
      </c>
      <c r="N122" s="729">
        <v>1</v>
      </c>
      <c r="P122" s="728" t="s">
        <v>927</v>
      </c>
      <c r="Q122" s="728" t="s">
        <v>260</v>
      </c>
      <c r="R122" s="729">
        <v>1689</v>
      </c>
      <c r="U122" s="728" t="s">
        <v>876</v>
      </c>
      <c r="V122" s="729">
        <v>3</v>
      </c>
      <c r="W122" s="729">
        <v>96</v>
      </c>
      <c r="Z122" s="728" t="s">
        <v>911</v>
      </c>
      <c r="AA122" s="728" t="s">
        <v>848</v>
      </c>
      <c r="AB122" s="729">
        <v>4116</v>
      </c>
    </row>
    <row r="123" spans="1:28" ht="15">
      <c r="A123" s="728" t="s">
        <v>874</v>
      </c>
      <c r="B123" s="728" t="s">
        <v>265</v>
      </c>
      <c r="C123" s="728" t="s">
        <v>260</v>
      </c>
      <c r="D123" s="728" t="s">
        <v>286</v>
      </c>
      <c r="E123" s="729">
        <v>527</v>
      </c>
      <c r="G123" s="728" t="s">
        <v>876</v>
      </c>
      <c r="H123" s="729">
        <v>4</v>
      </c>
      <c r="I123" s="729">
        <v>5345</v>
      </c>
      <c r="K123" s="728" t="s">
        <v>266</v>
      </c>
      <c r="L123" s="728" t="s">
        <v>911</v>
      </c>
      <c r="M123" s="728" t="s">
        <v>296</v>
      </c>
      <c r="N123" s="729">
        <v>257</v>
      </c>
      <c r="P123" s="728" t="s">
        <v>927</v>
      </c>
      <c r="Q123" s="728" t="s">
        <v>261</v>
      </c>
      <c r="R123" s="729">
        <v>1659</v>
      </c>
      <c r="U123" s="728" t="s">
        <v>876</v>
      </c>
      <c r="V123" s="729">
        <v>4</v>
      </c>
      <c r="W123" s="729">
        <v>913</v>
      </c>
      <c r="Z123" s="728" t="s">
        <v>912</v>
      </c>
      <c r="AA123" s="728" t="s">
        <v>846</v>
      </c>
      <c r="AB123" s="729">
        <v>3</v>
      </c>
    </row>
    <row r="124" spans="1:28" ht="15">
      <c r="A124" s="728" t="s">
        <v>874</v>
      </c>
      <c r="B124" s="728" t="s">
        <v>265</v>
      </c>
      <c r="C124" s="728" t="s">
        <v>261</v>
      </c>
      <c r="D124" s="728" t="s">
        <v>285</v>
      </c>
      <c r="E124" s="729">
        <v>272</v>
      </c>
      <c r="G124" s="728" t="s">
        <v>876</v>
      </c>
      <c r="H124" s="729">
        <v>5</v>
      </c>
      <c r="I124" s="729">
        <v>710</v>
      </c>
      <c r="K124" s="728" t="s">
        <v>266</v>
      </c>
      <c r="L124" s="728" t="s">
        <v>911</v>
      </c>
      <c r="M124" s="728" t="s">
        <v>267</v>
      </c>
      <c r="N124" s="729">
        <v>49</v>
      </c>
      <c r="P124" s="728" t="s">
        <v>928</v>
      </c>
      <c r="Q124" s="728" t="s">
        <v>260</v>
      </c>
      <c r="R124" s="729">
        <v>1680</v>
      </c>
      <c r="U124" s="728" t="s">
        <v>876</v>
      </c>
      <c r="V124" s="729">
        <v>5</v>
      </c>
      <c r="W124" s="729">
        <v>116</v>
      </c>
      <c r="Z124" s="728" t="s">
        <v>912</v>
      </c>
      <c r="AA124" s="728" t="s">
        <v>847</v>
      </c>
      <c r="AB124" s="729">
        <v>3315</v>
      </c>
    </row>
    <row r="125" spans="1:28" ht="15">
      <c r="A125" s="728" t="s">
        <v>874</v>
      </c>
      <c r="B125" s="728" t="s">
        <v>265</v>
      </c>
      <c r="C125" s="728" t="s">
        <v>261</v>
      </c>
      <c r="D125" s="728" t="s">
        <v>286</v>
      </c>
      <c r="E125" s="729">
        <v>473</v>
      </c>
      <c r="G125" s="728" t="s">
        <v>876</v>
      </c>
      <c r="H125" s="729">
        <v>6</v>
      </c>
      <c r="I125" s="729">
        <v>658</v>
      </c>
      <c r="K125" s="728" t="s">
        <v>266</v>
      </c>
      <c r="L125" s="728" t="s">
        <v>911</v>
      </c>
      <c r="M125" s="728" t="s">
        <v>268</v>
      </c>
      <c r="N125" s="729">
        <v>13857</v>
      </c>
      <c r="P125" s="728" t="s">
        <v>928</v>
      </c>
      <c r="Q125" s="728" t="s">
        <v>261</v>
      </c>
      <c r="R125" s="729">
        <v>1987</v>
      </c>
      <c r="U125" s="728" t="s">
        <v>876</v>
      </c>
      <c r="V125" s="729">
        <v>6</v>
      </c>
      <c r="W125" s="729">
        <v>100</v>
      </c>
      <c r="Z125" s="728" t="s">
        <v>912</v>
      </c>
      <c r="AA125" s="728" t="s">
        <v>848</v>
      </c>
      <c r="AB125" s="729">
        <v>2827</v>
      </c>
    </row>
    <row r="126" spans="1:28" ht="15">
      <c r="A126" s="728" t="s">
        <v>874</v>
      </c>
      <c r="B126" s="728" t="s">
        <v>266</v>
      </c>
      <c r="C126" s="728" t="s">
        <v>260</v>
      </c>
      <c r="D126" s="728" t="s">
        <v>285</v>
      </c>
      <c r="E126" s="729">
        <v>205</v>
      </c>
      <c r="G126" s="728" t="s">
        <v>876</v>
      </c>
      <c r="H126" s="729">
        <v>7</v>
      </c>
      <c r="I126" s="729">
        <v>523</v>
      </c>
      <c r="K126" s="728" t="s">
        <v>266</v>
      </c>
      <c r="L126" s="728" t="s">
        <v>941</v>
      </c>
      <c r="M126" s="728" t="s">
        <v>294</v>
      </c>
      <c r="N126" s="729">
        <v>2</v>
      </c>
      <c r="P126" s="728" t="s">
        <v>929</v>
      </c>
      <c r="Q126" s="728" t="s">
        <v>260</v>
      </c>
      <c r="R126" s="729">
        <v>28088</v>
      </c>
      <c r="U126" s="728" t="s">
        <v>876</v>
      </c>
      <c r="V126" s="729">
        <v>7</v>
      </c>
      <c r="W126" s="729">
        <v>60</v>
      </c>
      <c r="Z126" s="728" t="s">
        <v>913</v>
      </c>
      <c r="AA126" s="728" t="s">
        <v>846</v>
      </c>
      <c r="AB126" s="729">
        <v>918</v>
      </c>
    </row>
    <row r="127" spans="1:28" ht="15">
      <c r="A127" s="728" t="s">
        <v>874</v>
      </c>
      <c r="B127" s="728" t="s">
        <v>266</v>
      </c>
      <c r="C127" s="728" t="s">
        <v>260</v>
      </c>
      <c r="D127" s="728" t="s">
        <v>286</v>
      </c>
      <c r="E127" s="729">
        <v>157</v>
      </c>
      <c r="G127" s="728" t="s">
        <v>876</v>
      </c>
      <c r="H127" s="729">
        <v>8</v>
      </c>
      <c r="I127" s="729">
        <v>391</v>
      </c>
      <c r="K127" s="728" t="s">
        <v>266</v>
      </c>
      <c r="L127" s="728" t="s">
        <v>941</v>
      </c>
      <c r="M127" s="728" t="s">
        <v>265</v>
      </c>
      <c r="N127" s="729">
        <v>12</v>
      </c>
      <c r="P127" s="728" t="s">
        <v>929</v>
      </c>
      <c r="Q127" s="728" t="s">
        <v>261</v>
      </c>
      <c r="R127" s="729">
        <v>27409</v>
      </c>
      <c r="U127" s="728" t="s">
        <v>876</v>
      </c>
      <c r="V127" s="729">
        <v>8</v>
      </c>
      <c r="W127" s="729">
        <v>34</v>
      </c>
      <c r="Z127" s="728" t="s">
        <v>913</v>
      </c>
      <c r="AA127" s="728" t="s">
        <v>847</v>
      </c>
      <c r="AB127" s="729">
        <v>60110</v>
      </c>
    </row>
    <row r="128" spans="1:28" ht="15">
      <c r="A128" s="728" t="s">
        <v>874</v>
      </c>
      <c r="B128" s="728" t="s">
        <v>266</v>
      </c>
      <c r="C128" s="728" t="s">
        <v>261</v>
      </c>
      <c r="D128" s="728" t="s">
        <v>285</v>
      </c>
      <c r="E128" s="729">
        <v>169</v>
      </c>
      <c r="G128" s="728" t="s">
        <v>876</v>
      </c>
      <c r="H128" s="729">
        <v>9</v>
      </c>
      <c r="I128" s="729">
        <v>294</v>
      </c>
      <c r="K128" s="728" t="s">
        <v>266</v>
      </c>
      <c r="L128" s="728" t="s">
        <v>941</v>
      </c>
      <c r="M128" s="728" t="s">
        <v>1093</v>
      </c>
      <c r="N128" s="729">
        <v>1</v>
      </c>
      <c r="P128" s="728" t="s">
        <v>930</v>
      </c>
      <c r="Q128" s="728" t="s">
        <v>260</v>
      </c>
      <c r="R128" s="729">
        <v>4246</v>
      </c>
      <c r="U128" s="728" t="s">
        <v>876</v>
      </c>
      <c r="V128" s="729">
        <v>9</v>
      </c>
      <c r="W128" s="729">
        <v>19</v>
      </c>
      <c r="Z128" s="728" t="s">
        <v>913</v>
      </c>
      <c r="AA128" s="728" t="s">
        <v>848</v>
      </c>
      <c r="AB128" s="729">
        <v>93610</v>
      </c>
    </row>
    <row r="129" spans="1:28" ht="15">
      <c r="A129" s="728" t="s">
        <v>874</v>
      </c>
      <c r="B129" s="728" t="s">
        <v>266</v>
      </c>
      <c r="C129" s="728" t="s">
        <v>261</v>
      </c>
      <c r="D129" s="728" t="s">
        <v>286</v>
      </c>
      <c r="E129" s="729">
        <v>148</v>
      </c>
      <c r="G129" s="728" t="s">
        <v>876</v>
      </c>
      <c r="H129" s="729">
        <v>10</v>
      </c>
      <c r="I129" s="729">
        <v>239</v>
      </c>
      <c r="K129" s="728" t="s">
        <v>266</v>
      </c>
      <c r="L129" s="728" t="s">
        <v>941</v>
      </c>
      <c r="M129" s="728" t="s">
        <v>1090</v>
      </c>
      <c r="N129" s="729">
        <v>2099</v>
      </c>
      <c r="P129" s="728" t="s">
        <v>930</v>
      </c>
      <c r="Q129" s="728" t="s">
        <v>261</v>
      </c>
      <c r="R129" s="729">
        <v>3917</v>
      </c>
      <c r="U129" s="728" t="s">
        <v>876</v>
      </c>
      <c r="V129" s="729">
        <v>10</v>
      </c>
      <c r="W129" s="729">
        <v>15</v>
      </c>
      <c r="Z129" s="728" t="s">
        <v>914</v>
      </c>
      <c r="AA129" s="728" t="s">
        <v>846</v>
      </c>
      <c r="AB129" s="729">
        <v>7</v>
      </c>
    </row>
    <row r="130" spans="1:28" ht="15">
      <c r="A130" s="728" t="s">
        <v>874</v>
      </c>
      <c r="B130" s="728" t="s">
        <v>287</v>
      </c>
      <c r="C130" s="728" t="s">
        <v>260</v>
      </c>
      <c r="D130" s="728" t="s">
        <v>285</v>
      </c>
      <c r="E130" s="729">
        <v>1</v>
      </c>
      <c r="G130" s="728" t="s">
        <v>876</v>
      </c>
      <c r="H130" s="729">
        <v>11</v>
      </c>
      <c r="I130" s="729">
        <v>148</v>
      </c>
      <c r="K130" s="728" t="s">
        <v>266</v>
      </c>
      <c r="L130" s="728" t="s">
        <v>941</v>
      </c>
      <c r="M130" s="728" t="s">
        <v>1092</v>
      </c>
      <c r="N130" s="729">
        <v>7</v>
      </c>
      <c r="P130" s="728" t="s">
        <v>931</v>
      </c>
      <c r="Q130" s="728" t="s">
        <v>260</v>
      </c>
      <c r="R130" s="729">
        <v>1434</v>
      </c>
      <c r="U130" s="728" t="s">
        <v>876</v>
      </c>
      <c r="V130" s="729">
        <v>11</v>
      </c>
      <c r="W130" s="729">
        <v>5</v>
      </c>
      <c r="Z130" s="728" t="s">
        <v>914</v>
      </c>
      <c r="AA130" s="728" t="s">
        <v>847</v>
      </c>
      <c r="AB130" s="729">
        <v>3509</v>
      </c>
    </row>
    <row r="131" spans="1:28" ht="15">
      <c r="A131" s="728" t="s">
        <v>874</v>
      </c>
      <c r="B131" s="728" t="s">
        <v>287</v>
      </c>
      <c r="C131" s="728" t="s">
        <v>260</v>
      </c>
      <c r="D131" s="728" t="s">
        <v>286</v>
      </c>
      <c r="E131" s="729">
        <v>9</v>
      </c>
      <c r="G131" s="728" t="s">
        <v>876</v>
      </c>
      <c r="H131" s="729">
        <v>12</v>
      </c>
      <c r="I131" s="729">
        <v>205</v>
      </c>
      <c r="K131" s="728" t="s">
        <v>266</v>
      </c>
      <c r="L131" s="728" t="s">
        <v>941</v>
      </c>
      <c r="M131" s="728" t="s">
        <v>1094</v>
      </c>
      <c r="N131" s="729">
        <v>16</v>
      </c>
      <c r="P131" s="728" t="s">
        <v>931</v>
      </c>
      <c r="Q131" s="728" t="s">
        <v>261</v>
      </c>
      <c r="R131" s="729">
        <v>1963</v>
      </c>
      <c r="U131" s="728" t="s">
        <v>876</v>
      </c>
      <c r="V131" s="729">
        <v>12</v>
      </c>
      <c r="W131" s="729">
        <v>11</v>
      </c>
      <c r="Z131" s="728" t="s">
        <v>914</v>
      </c>
      <c r="AA131" s="728" t="s">
        <v>848</v>
      </c>
      <c r="AB131" s="729">
        <v>3564</v>
      </c>
    </row>
    <row r="132" spans="1:28" ht="15">
      <c r="A132" s="728" t="s">
        <v>874</v>
      </c>
      <c r="B132" s="728" t="s">
        <v>287</v>
      </c>
      <c r="C132" s="728" t="s">
        <v>261</v>
      </c>
      <c r="D132" s="728" t="s">
        <v>285</v>
      </c>
      <c r="E132" s="729">
        <v>1</v>
      </c>
      <c r="G132" s="728" t="s">
        <v>877</v>
      </c>
      <c r="H132" s="729">
        <v>0</v>
      </c>
      <c r="I132" s="729">
        <v>190</v>
      </c>
      <c r="K132" s="728" t="s">
        <v>266</v>
      </c>
      <c r="L132" s="728" t="s">
        <v>941</v>
      </c>
      <c r="M132" s="728" t="s">
        <v>266</v>
      </c>
      <c r="N132" s="729">
        <v>1</v>
      </c>
      <c r="P132" s="728" t="s">
        <v>932</v>
      </c>
      <c r="Q132" s="728" t="s">
        <v>260</v>
      </c>
      <c r="R132" s="729">
        <v>4833</v>
      </c>
      <c r="U132" s="728" t="s">
        <v>877</v>
      </c>
      <c r="V132" s="729">
        <v>0</v>
      </c>
      <c r="W132" s="729">
        <v>90</v>
      </c>
      <c r="Z132" s="728" t="s">
        <v>915</v>
      </c>
      <c r="AA132" s="728" t="s">
        <v>846</v>
      </c>
      <c r="AB132" s="729">
        <v>1</v>
      </c>
    </row>
    <row r="133" spans="1:28" ht="15">
      <c r="A133" s="728" t="s">
        <v>874</v>
      </c>
      <c r="B133" s="728" t="s">
        <v>287</v>
      </c>
      <c r="C133" s="728" t="s">
        <v>261</v>
      </c>
      <c r="D133" s="728" t="s">
        <v>286</v>
      </c>
      <c r="E133" s="729">
        <v>4</v>
      </c>
      <c r="G133" s="728" t="s">
        <v>877</v>
      </c>
      <c r="H133" s="729">
        <v>1</v>
      </c>
      <c r="I133" s="729">
        <v>908</v>
      </c>
      <c r="K133" s="728" t="s">
        <v>266</v>
      </c>
      <c r="L133" s="728" t="s">
        <v>941</v>
      </c>
      <c r="M133" s="728" t="s">
        <v>1095</v>
      </c>
      <c r="N133" s="729">
        <v>1</v>
      </c>
      <c r="P133" s="728" t="s">
        <v>932</v>
      </c>
      <c r="Q133" s="728" t="s">
        <v>261</v>
      </c>
      <c r="R133" s="729">
        <v>4994</v>
      </c>
      <c r="U133" s="728" t="s">
        <v>877</v>
      </c>
      <c r="V133" s="729">
        <v>1</v>
      </c>
      <c r="W133" s="729">
        <v>388</v>
      </c>
      <c r="Z133" s="728" t="s">
        <v>915</v>
      </c>
      <c r="AA133" s="728" t="s">
        <v>847</v>
      </c>
      <c r="AB133" s="729">
        <v>1170</v>
      </c>
    </row>
    <row r="134" spans="1:28" ht="15">
      <c r="A134" s="728" t="s">
        <v>874</v>
      </c>
      <c r="B134" s="728" t="s">
        <v>288</v>
      </c>
      <c r="C134" s="728" t="s">
        <v>260</v>
      </c>
      <c r="D134" s="728" t="s">
        <v>285</v>
      </c>
      <c r="E134" s="729">
        <v>92</v>
      </c>
      <c r="G134" s="728" t="s">
        <v>877</v>
      </c>
      <c r="H134" s="729">
        <v>2</v>
      </c>
      <c r="I134" s="729">
        <v>2867</v>
      </c>
      <c r="K134" s="728" t="s">
        <v>266</v>
      </c>
      <c r="L134" s="728" t="s">
        <v>941</v>
      </c>
      <c r="M134" s="728" t="s">
        <v>297</v>
      </c>
      <c r="N134" s="729">
        <v>5</v>
      </c>
      <c r="P134" s="728" t="s">
        <v>933</v>
      </c>
      <c r="Q134" s="728" t="s">
        <v>260</v>
      </c>
      <c r="R134" s="729">
        <v>578</v>
      </c>
      <c r="U134" s="728" t="s">
        <v>877</v>
      </c>
      <c r="V134" s="729">
        <v>2</v>
      </c>
      <c r="W134" s="729">
        <v>1188</v>
      </c>
      <c r="Z134" s="728" t="s">
        <v>915</v>
      </c>
      <c r="AA134" s="728" t="s">
        <v>848</v>
      </c>
      <c r="AB134" s="729">
        <v>1448</v>
      </c>
    </row>
    <row r="135" spans="1:28" ht="15">
      <c r="A135" s="728" t="s">
        <v>874</v>
      </c>
      <c r="B135" s="728" t="s">
        <v>288</v>
      </c>
      <c r="C135" s="728" t="s">
        <v>260</v>
      </c>
      <c r="D135" s="728" t="s">
        <v>286</v>
      </c>
      <c r="E135" s="729">
        <v>139</v>
      </c>
      <c r="G135" s="728" t="s">
        <v>877</v>
      </c>
      <c r="H135" s="729">
        <v>3</v>
      </c>
      <c r="I135" s="729">
        <v>1382</v>
      </c>
      <c r="K135" s="728" t="s">
        <v>266</v>
      </c>
      <c r="L135" s="728" t="s">
        <v>941</v>
      </c>
      <c r="M135" s="728" t="s">
        <v>294</v>
      </c>
      <c r="N135" s="729">
        <v>13240</v>
      </c>
      <c r="P135" s="728" t="s">
        <v>933</v>
      </c>
      <c r="Q135" s="728" t="s">
        <v>261</v>
      </c>
      <c r="R135" s="729">
        <v>606</v>
      </c>
      <c r="U135" s="728" t="s">
        <v>877</v>
      </c>
      <c r="V135" s="729">
        <v>3</v>
      </c>
      <c r="W135" s="729">
        <v>559</v>
      </c>
      <c r="Z135" s="728" t="s">
        <v>916</v>
      </c>
      <c r="AA135" s="728" t="s">
        <v>847</v>
      </c>
      <c r="AB135" s="729">
        <v>338</v>
      </c>
    </row>
    <row r="136" spans="1:28" ht="15">
      <c r="A136" s="728" t="s">
        <v>874</v>
      </c>
      <c r="B136" s="728" t="s">
        <v>288</v>
      </c>
      <c r="C136" s="728" t="s">
        <v>261</v>
      </c>
      <c r="D136" s="728" t="s">
        <v>285</v>
      </c>
      <c r="E136" s="729">
        <v>74</v>
      </c>
      <c r="G136" s="728" t="s">
        <v>877</v>
      </c>
      <c r="H136" s="729">
        <v>4</v>
      </c>
      <c r="I136" s="729">
        <v>6265</v>
      </c>
      <c r="K136" s="728" t="s">
        <v>266</v>
      </c>
      <c r="L136" s="728" t="s">
        <v>941</v>
      </c>
      <c r="M136" s="728" t="s">
        <v>296</v>
      </c>
      <c r="N136" s="729">
        <v>53</v>
      </c>
      <c r="P136" s="728" t="s">
        <v>934</v>
      </c>
      <c r="Q136" s="728" t="s">
        <v>260</v>
      </c>
      <c r="R136" s="729">
        <v>751</v>
      </c>
      <c r="U136" s="728" t="s">
        <v>877</v>
      </c>
      <c r="V136" s="729">
        <v>4</v>
      </c>
      <c r="W136" s="729">
        <v>3967</v>
      </c>
      <c r="Z136" s="728" t="s">
        <v>916</v>
      </c>
      <c r="AA136" s="728" t="s">
        <v>848</v>
      </c>
      <c r="AB136" s="729">
        <v>425</v>
      </c>
    </row>
    <row r="137" spans="1:28" ht="15">
      <c r="A137" s="728" t="s">
        <v>874</v>
      </c>
      <c r="B137" s="728" t="s">
        <v>288</v>
      </c>
      <c r="C137" s="728" t="s">
        <v>261</v>
      </c>
      <c r="D137" s="728" t="s">
        <v>286</v>
      </c>
      <c r="E137" s="729">
        <v>90</v>
      </c>
      <c r="G137" s="728" t="s">
        <v>877</v>
      </c>
      <c r="H137" s="729">
        <v>5</v>
      </c>
      <c r="I137" s="729">
        <v>958</v>
      </c>
      <c r="K137" s="728" t="s">
        <v>266</v>
      </c>
      <c r="L137" s="728" t="s">
        <v>941</v>
      </c>
      <c r="M137" s="728" t="s">
        <v>267</v>
      </c>
      <c r="N137" s="729">
        <v>11</v>
      </c>
      <c r="P137" s="728" t="s">
        <v>934</v>
      </c>
      <c r="Q137" s="728" t="s">
        <v>261</v>
      </c>
      <c r="R137" s="729">
        <v>912</v>
      </c>
      <c r="U137" s="728" t="s">
        <v>877</v>
      </c>
      <c r="V137" s="729">
        <v>5</v>
      </c>
      <c r="W137" s="729">
        <v>597</v>
      </c>
      <c r="Z137" s="728" t="s">
        <v>917</v>
      </c>
      <c r="AA137" s="728" t="s">
        <v>846</v>
      </c>
      <c r="AB137" s="729">
        <v>75</v>
      </c>
    </row>
    <row r="138" spans="1:28" ht="15">
      <c r="A138" s="728" t="s">
        <v>875</v>
      </c>
      <c r="B138" s="728" t="s">
        <v>265</v>
      </c>
      <c r="C138" s="728" t="s">
        <v>260</v>
      </c>
      <c r="D138" s="728" t="s">
        <v>285</v>
      </c>
      <c r="E138" s="729">
        <v>1762</v>
      </c>
      <c r="G138" s="728" t="s">
        <v>877</v>
      </c>
      <c r="H138" s="729">
        <v>6</v>
      </c>
      <c r="I138" s="729">
        <v>921</v>
      </c>
      <c r="K138" s="728" t="s">
        <v>266</v>
      </c>
      <c r="L138" s="728" t="s">
        <v>941</v>
      </c>
      <c r="M138" s="728" t="s">
        <v>268</v>
      </c>
      <c r="N138" s="729">
        <v>8209</v>
      </c>
      <c r="P138" s="728" t="s">
        <v>935</v>
      </c>
      <c r="Q138" s="728" t="s">
        <v>260</v>
      </c>
      <c r="R138" s="729">
        <v>17376</v>
      </c>
      <c r="U138" s="728" t="s">
        <v>877</v>
      </c>
      <c r="V138" s="729">
        <v>6</v>
      </c>
      <c r="W138" s="729">
        <v>551</v>
      </c>
      <c r="Z138" s="728" t="s">
        <v>917</v>
      </c>
      <c r="AA138" s="728" t="s">
        <v>847</v>
      </c>
      <c r="AB138" s="729">
        <v>15585</v>
      </c>
    </row>
    <row r="139" spans="1:28" ht="15">
      <c r="A139" s="728" t="s">
        <v>875</v>
      </c>
      <c r="B139" s="728" t="s">
        <v>265</v>
      </c>
      <c r="C139" s="728" t="s">
        <v>260</v>
      </c>
      <c r="D139" s="728" t="s">
        <v>286</v>
      </c>
      <c r="E139" s="729">
        <v>425</v>
      </c>
      <c r="G139" s="728" t="s">
        <v>877</v>
      </c>
      <c r="H139" s="729">
        <v>7</v>
      </c>
      <c r="I139" s="729">
        <v>857</v>
      </c>
      <c r="K139" s="728" t="s">
        <v>266</v>
      </c>
      <c r="L139" s="728" t="s">
        <v>975</v>
      </c>
      <c r="M139" s="728" t="s">
        <v>294</v>
      </c>
      <c r="N139" s="729">
        <v>13</v>
      </c>
      <c r="P139" s="728" t="s">
        <v>935</v>
      </c>
      <c r="Q139" s="728" t="s">
        <v>261</v>
      </c>
      <c r="R139" s="729">
        <v>17460</v>
      </c>
      <c r="U139" s="728" t="s">
        <v>877</v>
      </c>
      <c r="V139" s="729">
        <v>7</v>
      </c>
      <c r="W139" s="729">
        <v>446</v>
      </c>
      <c r="Z139" s="728" t="s">
        <v>917</v>
      </c>
      <c r="AA139" s="728" t="s">
        <v>848</v>
      </c>
      <c r="AB139" s="729">
        <v>18262</v>
      </c>
    </row>
    <row r="140" spans="1:28" ht="15">
      <c r="A140" s="728" t="s">
        <v>875</v>
      </c>
      <c r="B140" s="728" t="s">
        <v>265</v>
      </c>
      <c r="C140" s="728" t="s">
        <v>261</v>
      </c>
      <c r="D140" s="728" t="s">
        <v>285</v>
      </c>
      <c r="E140" s="729">
        <v>1838</v>
      </c>
      <c r="G140" s="728" t="s">
        <v>877</v>
      </c>
      <c r="H140" s="729">
        <v>8</v>
      </c>
      <c r="I140" s="729">
        <v>719</v>
      </c>
      <c r="K140" s="728" t="s">
        <v>266</v>
      </c>
      <c r="L140" s="728" t="s">
        <v>975</v>
      </c>
      <c r="M140" s="728" t="s">
        <v>265</v>
      </c>
      <c r="N140" s="729">
        <v>26</v>
      </c>
      <c r="P140" s="728" t="s">
        <v>936</v>
      </c>
      <c r="Q140" s="728" t="s">
        <v>260</v>
      </c>
      <c r="R140" s="729">
        <v>411</v>
      </c>
      <c r="U140" s="728" t="s">
        <v>877</v>
      </c>
      <c r="V140" s="729">
        <v>8</v>
      </c>
      <c r="W140" s="729">
        <v>337</v>
      </c>
      <c r="Z140" s="728" t="s">
        <v>918</v>
      </c>
      <c r="AA140" s="728" t="s">
        <v>847</v>
      </c>
      <c r="AB140" s="729">
        <v>1116</v>
      </c>
    </row>
    <row r="141" spans="1:28" ht="15">
      <c r="A141" s="728" t="s">
        <v>875</v>
      </c>
      <c r="B141" s="728" t="s">
        <v>265</v>
      </c>
      <c r="C141" s="728" t="s">
        <v>261</v>
      </c>
      <c r="D141" s="728" t="s">
        <v>286</v>
      </c>
      <c r="E141" s="729">
        <v>419</v>
      </c>
      <c r="G141" s="728" t="s">
        <v>877</v>
      </c>
      <c r="H141" s="729">
        <v>9</v>
      </c>
      <c r="I141" s="729">
        <v>527</v>
      </c>
      <c r="K141" s="728" t="s">
        <v>266</v>
      </c>
      <c r="L141" s="728" t="s">
        <v>975</v>
      </c>
      <c r="M141" s="728" t="s">
        <v>1090</v>
      </c>
      <c r="N141" s="729">
        <v>2341</v>
      </c>
      <c r="P141" s="728" t="s">
        <v>936</v>
      </c>
      <c r="Q141" s="728" t="s">
        <v>261</v>
      </c>
      <c r="R141" s="729">
        <v>446</v>
      </c>
      <c r="U141" s="728" t="s">
        <v>877</v>
      </c>
      <c r="V141" s="729">
        <v>9</v>
      </c>
      <c r="W141" s="729">
        <v>234</v>
      </c>
      <c r="Z141" s="728" t="s">
        <v>918</v>
      </c>
      <c r="AA141" s="728" t="s">
        <v>848</v>
      </c>
      <c r="AB141" s="729">
        <v>1162</v>
      </c>
    </row>
    <row r="142" spans="1:28" ht="15">
      <c r="A142" s="728" t="s">
        <v>875</v>
      </c>
      <c r="B142" s="728" t="s">
        <v>266</v>
      </c>
      <c r="C142" s="728" t="s">
        <v>260</v>
      </c>
      <c r="D142" s="728" t="s">
        <v>285</v>
      </c>
      <c r="E142" s="729">
        <v>903</v>
      </c>
      <c r="G142" s="728" t="s">
        <v>877</v>
      </c>
      <c r="H142" s="729">
        <v>10</v>
      </c>
      <c r="I142" s="729">
        <v>422</v>
      </c>
      <c r="K142" s="728" t="s">
        <v>266</v>
      </c>
      <c r="L142" s="728" t="s">
        <v>975</v>
      </c>
      <c r="M142" s="728" t="s">
        <v>1091</v>
      </c>
      <c r="N142" s="729">
        <v>2</v>
      </c>
      <c r="P142" s="728" t="s">
        <v>937</v>
      </c>
      <c r="Q142" s="728" t="s">
        <v>260</v>
      </c>
      <c r="R142" s="729">
        <v>114</v>
      </c>
      <c r="U142" s="728" t="s">
        <v>877</v>
      </c>
      <c r="V142" s="729">
        <v>10</v>
      </c>
      <c r="W142" s="729">
        <v>181</v>
      </c>
      <c r="Z142" s="728" t="s">
        <v>919</v>
      </c>
      <c r="AA142" s="728" t="s">
        <v>846</v>
      </c>
      <c r="AB142" s="729">
        <v>1</v>
      </c>
    </row>
    <row r="143" spans="1:28" ht="15">
      <c r="A143" s="728" t="s">
        <v>875</v>
      </c>
      <c r="B143" s="728" t="s">
        <v>266</v>
      </c>
      <c r="C143" s="728" t="s">
        <v>260</v>
      </c>
      <c r="D143" s="728" t="s">
        <v>286</v>
      </c>
      <c r="E143" s="729">
        <v>181</v>
      </c>
      <c r="G143" s="728" t="s">
        <v>877</v>
      </c>
      <c r="H143" s="729">
        <v>11</v>
      </c>
      <c r="I143" s="729">
        <v>304</v>
      </c>
      <c r="K143" s="728" t="s">
        <v>266</v>
      </c>
      <c r="L143" s="728" t="s">
        <v>975</v>
      </c>
      <c r="M143" s="728" t="s">
        <v>1092</v>
      </c>
      <c r="N143" s="729">
        <v>26</v>
      </c>
      <c r="P143" s="728" t="s">
        <v>937</v>
      </c>
      <c r="Q143" s="728" t="s">
        <v>261</v>
      </c>
      <c r="R143" s="729">
        <v>125</v>
      </c>
      <c r="U143" s="728" t="s">
        <v>877</v>
      </c>
      <c r="V143" s="729">
        <v>11</v>
      </c>
      <c r="W143" s="729">
        <v>104</v>
      </c>
      <c r="Z143" s="728" t="s">
        <v>919</v>
      </c>
      <c r="AA143" s="728" t="s">
        <v>847</v>
      </c>
      <c r="AB143" s="729">
        <v>772</v>
      </c>
    </row>
    <row r="144" spans="1:28" ht="15">
      <c r="A144" s="728" t="s">
        <v>875</v>
      </c>
      <c r="B144" s="728" t="s">
        <v>266</v>
      </c>
      <c r="C144" s="728" t="s">
        <v>261</v>
      </c>
      <c r="D144" s="728" t="s">
        <v>285</v>
      </c>
      <c r="E144" s="729">
        <v>930</v>
      </c>
      <c r="G144" s="728" t="s">
        <v>877</v>
      </c>
      <c r="H144" s="729">
        <v>12</v>
      </c>
      <c r="I144" s="729">
        <v>500</v>
      </c>
      <c r="K144" s="728" t="s">
        <v>266</v>
      </c>
      <c r="L144" s="728" t="s">
        <v>975</v>
      </c>
      <c r="M144" s="728" t="s">
        <v>1097</v>
      </c>
      <c r="N144" s="729">
        <v>2</v>
      </c>
      <c r="P144" s="728" t="s">
        <v>938</v>
      </c>
      <c r="Q144" s="728" t="s">
        <v>260</v>
      </c>
      <c r="R144" s="729">
        <v>950</v>
      </c>
      <c r="U144" s="728" t="s">
        <v>877</v>
      </c>
      <c r="V144" s="729">
        <v>12</v>
      </c>
      <c r="W144" s="729">
        <v>142</v>
      </c>
      <c r="Z144" s="728" t="s">
        <v>919</v>
      </c>
      <c r="AA144" s="728" t="s">
        <v>848</v>
      </c>
      <c r="AB144" s="729">
        <v>819</v>
      </c>
    </row>
    <row r="145" spans="1:28" ht="15">
      <c r="A145" s="728" t="s">
        <v>875</v>
      </c>
      <c r="B145" s="728" t="s">
        <v>266</v>
      </c>
      <c r="C145" s="728" t="s">
        <v>261</v>
      </c>
      <c r="D145" s="728" t="s">
        <v>286</v>
      </c>
      <c r="E145" s="729">
        <v>139</v>
      </c>
      <c r="G145" s="728" t="s">
        <v>878</v>
      </c>
      <c r="H145" s="729">
        <v>0</v>
      </c>
      <c r="I145" s="729">
        <v>74</v>
      </c>
      <c r="K145" s="728" t="s">
        <v>266</v>
      </c>
      <c r="L145" s="728" t="s">
        <v>975</v>
      </c>
      <c r="M145" s="728" t="s">
        <v>1094</v>
      </c>
      <c r="N145" s="729">
        <v>7</v>
      </c>
      <c r="P145" s="728" t="s">
        <v>938</v>
      </c>
      <c r="Q145" s="728" t="s">
        <v>261</v>
      </c>
      <c r="R145" s="729">
        <v>1106</v>
      </c>
      <c r="U145" s="728" t="s">
        <v>878</v>
      </c>
      <c r="V145" s="729">
        <v>0</v>
      </c>
      <c r="W145" s="729">
        <v>12</v>
      </c>
      <c r="Z145" s="728" t="s">
        <v>920</v>
      </c>
      <c r="AA145" s="728" t="s">
        <v>846</v>
      </c>
      <c r="AB145" s="729">
        <v>1</v>
      </c>
    </row>
    <row r="146" spans="1:28" ht="15">
      <c r="A146" s="728" t="s">
        <v>875</v>
      </c>
      <c r="B146" s="728" t="s">
        <v>287</v>
      </c>
      <c r="C146" s="728" t="s">
        <v>260</v>
      </c>
      <c r="D146" s="728" t="s">
        <v>285</v>
      </c>
      <c r="E146" s="729">
        <v>38</v>
      </c>
      <c r="G146" s="728" t="s">
        <v>878</v>
      </c>
      <c r="H146" s="729">
        <v>1</v>
      </c>
      <c r="I146" s="729">
        <v>278</v>
      </c>
      <c r="K146" s="728" t="s">
        <v>266</v>
      </c>
      <c r="L146" s="728" t="s">
        <v>975</v>
      </c>
      <c r="M146" s="728" t="s">
        <v>266</v>
      </c>
      <c r="N146" s="729">
        <v>3</v>
      </c>
      <c r="P146" s="728" t="s">
        <v>939</v>
      </c>
      <c r="Q146" s="728" t="s">
        <v>260</v>
      </c>
      <c r="R146" s="729">
        <v>346</v>
      </c>
      <c r="U146" s="728" t="s">
        <v>878</v>
      </c>
      <c r="V146" s="729">
        <v>1</v>
      </c>
      <c r="W146" s="729">
        <v>81</v>
      </c>
      <c r="Z146" s="728" t="s">
        <v>920</v>
      </c>
      <c r="AA146" s="728" t="s">
        <v>847</v>
      </c>
      <c r="AB146" s="729">
        <v>606</v>
      </c>
    </row>
    <row r="147" spans="1:28" ht="15">
      <c r="A147" s="728" t="s">
        <v>875</v>
      </c>
      <c r="B147" s="728" t="s">
        <v>287</v>
      </c>
      <c r="C147" s="728" t="s">
        <v>260</v>
      </c>
      <c r="D147" s="728" t="s">
        <v>286</v>
      </c>
      <c r="E147" s="729">
        <v>6</v>
      </c>
      <c r="G147" s="728" t="s">
        <v>878</v>
      </c>
      <c r="H147" s="729">
        <v>2</v>
      </c>
      <c r="I147" s="729">
        <v>917</v>
      </c>
      <c r="K147" s="728" t="s">
        <v>266</v>
      </c>
      <c r="L147" s="728" t="s">
        <v>975</v>
      </c>
      <c r="M147" s="728" t="s">
        <v>1095</v>
      </c>
      <c r="N147" s="729">
        <v>10</v>
      </c>
      <c r="P147" s="728" t="s">
        <v>939</v>
      </c>
      <c r="Q147" s="728" t="s">
        <v>261</v>
      </c>
      <c r="R147" s="729">
        <v>347</v>
      </c>
      <c r="U147" s="728" t="s">
        <v>878</v>
      </c>
      <c r="V147" s="729">
        <v>2</v>
      </c>
      <c r="W147" s="729">
        <v>234</v>
      </c>
      <c r="Z147" s="728" t="s">
        <v>920</v>
      </c>
      <c r="AA147" s="728" t="s">
        <v>848</v>
      </c>
      <c r="AB147" s="729">
        <v>718</v>
      </c>
    </row>
    <row r="148" spans="1:28" ht="15">
      <c r="A148" s="728" t="s">
        <v>875</v>
      </c>
      <c r="B148" s="728" t="s">
        <v>287</v>
      </c>
      <c r="C148" s="728" t="s">
        <v>261</v>
      </c>
      <c r="D148" s="728" t="s">
        <v>285</v>
      </c>
      <c r="E148" s="729">
        <v>57</v>
      </c>
      <c r="G148" s="728" t="s">
        <v>878</v>
      </c>
      <c r="H148" s="729">
        <v>3</v>
      </c>
      <c r="I148" s="729">
        <v>526</v>
      </c>
      <c r="K148" s="728" t="s">
        <v>266</v>
      </c>
      <c r="L148" s="728" t="s">
        <v>975</v>
      </c>
      <c r="M148" s="728" t="s">
        <v>287</v>
      </c>
      <c r="N148" s="729">
        <v>4</v>
      </c>
      <c r="P148" s="728" t="s">
        <v>940</v>
      </c>
      <c r="Q148" s="728" t="s">
        <v>260</v>
      </c>
      <c r="R148" s="729">
        <v>2043</v>
      </c>
      <c r="U148" s="728" t="s">
        <v>878</v>
      </c>
      <c r="V148" s="729">
        <v>3</v>
      </c>
      <c r="W148" s="729">
        <v>94</v>
      </c>
      <c r="Z148" s="728" t="s">
        <v>921</v>
      </c>
      <c r="AA148" s="728" t="s">
        <v>846</v>
      </c>
      <c r="AB148" s="729">
        <v>39</v>
      </c>
    </row>
    <row r="149" spans="1:28" ht="15">
      <c r="A149" s="728" t="s">
        <v>875</v>
      </c>
      <c r="B149" s="728" t="s">
        <v>287</v>
      </c>
      <c r="C149" s="728" t="s">
        <v>261</v>
      </c>
      <c r="D149" s="728" t="s">
        <v>286</v>
      </c>
      <c r="E149" s="729">
        <v>4</v>
      </c>
      <c r="G149" s="728" t="s">
        <v>878</v>
      </c>
      <c r="H149" s="729">
        <v>4</v>
      </c>
      <c r="I149" s="729">
        <v>1939</v>
      </c>
      <c r="K149" s="728" t="s">
        <v>266</v>
      </c>
      <c r="L149" s="728" t="s">
        <v>975</v>
      </c>
      <c r="M149" s="728" t="s">
        <v>297</v>
      </c>
      <c r="N149" s="729">
        <v>17</v>
      </c>
      <c r="P149" s="728" t="s">
        <v>940</v>
      </c>
      <c r="Q149" s="728" t="s">
        <v>261</v>
      </c>
      <c r="R149" s="729">
        <v>2228</v>
      </c>
      <c r="U149" s="728" t="s">
        <v>878</v>
      </c>
      <c r="V149" s="729">
        <v>4</v>
      </c>
      <c r="W149" s="729">
        <v>577</v>
      </c>
      <c r="Z149" s="728" t="s">
        <v>921</v>
      </c>
      <c r="AA149" s="728" t="s">
        <v>847</v>
      </c>
      <c r="AB149" s="729">
        <v>11316</v>
      </c>
    </row>
    <row r="150" spans="1:28" ht="15">
      <c r="A150" s="728" t="s">
        <v>875</v>
      </c>
      <c r="B150" s="728" t="s">
        <v>288</v>
      </c>
      <c r="C150" s="728" t="s">
        <v>260</v>
      </c>
      <c r="D150" s="728" t="s">
        <v>285</v>
      </c>
      <c r="E150" s="729">
        <v>928</v>
      </c>
      <c r="G150" s="728" t="s">
        <v>878</v>
      </c>
      <c r="H150" s="729">
        <v>5</v>
      </c>
      <c r="I150" s="729">
        <v>327</v>
      </c>
      <c r="K150" s="728" t="s">
        <v>266</v>
      </c>
      <c r="L150" s="728" t="s">
        <v>975</v>
      </c>
      <c r="M150" s="728" t="s">
        <v>294</v>
      </c>
      <c r="N150" s="729">
        <v>17751</v>
      </c>
      <c r="P150" s="728" t="s">
        <v>941</v>
      </c>
      <c r="Q150" s="728" t="s">
        <v>260</v>
      </c>
      <c r="R150" s="729">
        <v>622</v>
      </c>
      <c r="U150" s="728" t="s">
        <v>878</v>
      </c>
      <c r="V150" s="729">
        <v>5</v>
      </c>
      <c r="W150" s="729">
        <v>84</v>
      </c>
      <c r="Z150" s="728" t="s">
        <v>921</v>
      </c>
      <c r="AA150" s="728" t="s">
        <v>848</v>
      </c>
      <c r="AB150" s="729">
        <v>12773</v>
      </c>
    </row>
    <row r="151" spans="1:28" ht="15">
      <c r="A151" s="728" t="s">
        <v>875</v>
      </c>
      <c r="B151" s="728" t="s">
        <v>288</v>
      </c>
      <c r="C151" s="728" t="s">
        <v>260</v>
      </c>
      <c r="D151" s="728" t="s">
        <v>286</v>
      </c>
      <c r="E151" s="729">
        <v>169</v>
      </c>
      <c r="G151" s="728" t="s">
        <v>878</v>
      </c>
      <c r="H151" s="729">
        <v>6</v>
      </c>
      <c r="I151" s="729">
        <v>279</v>
      </c>
      <c r="K151" s="728" t="s">
        <v>266</v>
      </c>
      <c r="L151" s="728" t="s">
        <v>975</v>
      </c>
      <c r="M151" s="728" t="s">
        <v>295</v>
      </c>
      <c r="N151" s="729">
        <v>1</v>
      </c>
      <c r="P151" s="728" t="s">
        <v>941</v>
      </c>
      <c r="Q151" s="728" t="s">
        <v>261</v>
      </c>
      <c r="R151" s="729">
        <v>597</v>
      </c>
      <c r="U151" s="728" t="s">
        <v>878</v>
      </c>
      <c r="V151" s="729">
        <v>6</v>
      </c>
      <c r="W151" s="729">
        <v>66</v>
      </c>
      <c r="Z151" s="728" t="s">
        <v>922</v>
      </c>
      <c r="AA151" s="728" t="s">
        <v>846</v>
      </c>
      <c r="AB151" s="729">
        <v>10</v>
      </c>
    </row>
    <row r="152" spans="1:28" ht="15">
      <c r="A152" s="728" t="s">
        <v>875</v>
      </c>
      <c r="B152" s="728" t="s">
        <v>288</v>
      </c>
      <c r="C152" s="728" t="s">
        <v>261</v>
      </c>
      <c r="D152" s="728" t="s">
        <v>285</v>
      </c>
      <c r="E152" s="729">
        <v>845</v>
      </c>
      <c r="G152" s="728" t="s">
        <v>878</v>
      </c>
      <c r="H152" s="729">
        <v>7</v>
      </c>
      <c r="I152" s="729">
        <v>289</v>
      </c>
      <c r="K152" s="728" t="s">
        <v>266</v>
      </c>
      <c r="L152" s="728" t="s">
        <v>975</v>
      </c>
      <c r="M152" s="728" t="s">
        <v>296</v>
      </c>
      <c r="N152" s="729">
        <v>69</v>
      </c>
      <c r="P152" s="728" t="s">
        <v>942</v>
      </c>
      <c r="Q152" s="728" t="s">
        <v>260</v>
      </c>
      <c r="R152" s="729">
        <v>89</v>
      </c>
      <c r="U152" s="728" t="s">
        <v>878</v>
      </c>
      <c r="V152" s="729">
        <v>7</v>
      </c>
      <c r="W152" s="729">
        <v>40</v>
      </c>
      <c r="Z152" s="728" t="s">
        <v>922</v>
      </c>
      <c r="AA152" s="728" t="s">
        <v>847</v>
      </c>
      <c r="AB152" s="729">
        <v>1221</v>
      </c>
    </row>
    <row r="153" spans="1:28" ht="15">
      <c r="A153" s="728" t="s">
        <v>875</v>
      </c>
      <c r="B153" s="728" t="s">
        <v>288</v>
      </c>
      <c r="C153" s="728" t="s">
        <v>261</v>
      </c>
      <c r="D153" s="728" t="s">
        <v>286</v>
      </c>
      <c r="E153" s="729">
        <v>114</v>
      </c>
      <c r="G153" s="728" t="s">
        <v>878</v>
      </c>
      <c r="H153" s="729">
        <v>8</v>
      </c>
      <c r="I153" s="729">
        <v>235</v>
      </c>
      <c r="K153" s="728" t="s">
        <v>266</v>
      </c>
      <c r="L153" s="728" t="s">
        <v>975</v>
      </c>
      <c r="M153" s="728" t="s">
        <v>267</v>
      </c>
      <c r="N153" s="729">
        <v>77</v>
      </c>
      <c r="P153" s="728" t="s">
        <v>942</v>
      </c>
      <c r="Q153" s="728" t="s">
        <v>261</v>
      </c>
      <c r="R153" s="729">
        <v>112</v>
      </c>
      <c r="U153" s="728" t="s">
        <v>878</v>
      </c>
      <c r="V153" s="729">
        <v>8</v>
      </c>
      <c r="W153" s="729">
        <v>24</v>
      </c>
      <c r="Z153" s="728" t="s">
        <v>922</v>
      </c>
      <c r="AA153" s="728" t="s">
        <v>848</v>
      </c>
      <c r="AB153" s="729">
        <v>1313</v>
      </c>
    </row>
    <row r="154" spans="1:28" ht="15">
      <c r="A154" s="728" t="s">
        <v>876</v>
      </c>
      <c r="B154" s="728" t="s">
        <v>265</v>
      </c>
      <c r="C154" s="728" t="s">
        <v>260</v>
      </c>
      <c r="D154" s="728" t="s">
        <v>285</v>
      </c>
      <c r="E154" s="729">
        <v>1</v>
      </c>
      <c r="G154" s="728" t="s">
        <v>878</v>
      </c>
      <c r="H154" s="729">
        <v>9</v>
      </c>
      <c r="I154" s="729">
        <v>194</v>
      </c>
      <c r="K154" s="728" t="s">
        <v>266</v>
      </c>
      <c r="L154" s="728" t="s">
        <v>975</v>
      </c>
      <c r="M154" s="728" t="s">
        <v>268</v>
      </c>
      <c r="N154" s="729">
        <v>9613</v>
      </c>
      <c r="P154" s="728" t="s">
        <v>943</v>
      </c>
      <c r="Q154" s="728" t="s">
        <v>260</v>
      </c>
      <c r="R154" s="729">
        <v>2363</v>
      </c>
      <c r="U154" s="728" t="s">
        <v>878</v>
      </c>
      <c r="V154" s="729">
        <v>9</v>
      </c>
      <c r="W154" s="729">
        <v>16</v>
      </c>
      <c r="Z154" s="728" t="s">
        <v>923</v>
      </c>
      <c r="AA154" s="728" t="s">
        <v>846</v>
      </c>
      <c r="AB154" s="729">
        <v>1</v>
      </c>
    </row>
    <row r="155" spans="1:28" ht="15">
      <c r="A155" s="728" t="s">
        <v>876</v>
      </c>
      <c r="B155" s="728" t="s">
        <v>265</v>
      </c>
      <c r="C155" s="728" t="s">
        <v>261</v>
      </c>
      <c r="D155" s="728" t="s">
        <v>285</v>
      </c>
      <c r="E155" s="729">
        <v>1</v>
      </c>
      <c r="G155" s="728" t="s">
        <v>878</v>
      </c>
      <c r="H155" s="729">
        <v>10</v>
      </c>
      <c r="I155" s="729">
        <v>129</v>
      </c>
      <c r="K155" s="728" t="s">
        <v>266</v>
      </c>
      <c r="L155" s="728" t="s">
        <v>991</v>
      </c>
      <c r="M155" s="728" t="s">
        <v>294</v>
      </c>
      <c r="N155" s="729">
        <v>2</v>
      </c>
      <c r="P155" s="728" t="s">
        <v>943</v>
      </c>
      <c r="Q155" s="728" t="s">
        <v>261</v>
      </c>
      <c r="R155" s="729">
        <v>2390</v>
      </c>
      <c r="U155" s="728" t="s">
        <v>878</v>
      </c>
      <c r="V155" s="729">
        <v>10</v>
      </c>
      <c r="W155" s="729">
        <v>8</v>
      </c>
      <c r="Z155" s="728" t="s">
        <v>923</v>
      </c>
      <c r="AA155" s="728" t="s">
        <v>847</v>
      </c>
      <c r="AB155" s="729">
        <v>394</v>
      </c>
    </row>
    <row r="156" spans="1:28" ht="15">
      <c r="A156" s="728" t="s">
        <v>876</v>
      </c>
      <c r="B156" s="728" t="s">
        <v>265</v>
      </c>
      <c r="C156" s="728" t="s">
        <v>260</v>
      </c>
      <c r="D156" s="728" t="s">
        <v>285</v>
      </c>
      <c r="E156" s="729">
        <v>2164</v>
      </c>
      <c r="G156" s="728" t="s">
        <v>878</v>
      </c>
      <c r="H156" s="729">
        <v>11</v>
      </c>
      <c r="I156" s="729">
        <v>104</v>
      </c>
      <c r="K156" s="728" t="s">
        <v>266</v>
      </c>
      <c r="L156" s="728" t="s">
        <v>991</v>
      </c>
      <c r="M156" s="728" t="s">
        <v>265</v>
      </c>
      <c r="N156" s="729">
        <v>7</v>
      </c>
      <c r="P156" s="728" t="s">
        <v>944</v>
      </c>
      <c r="Q156" s="728" t="s">
        <v>260</v>
      </c>
      <c r="R156" s="729">
        <v>291</v>
      </c>
      <c r="U156" s="728" t="s">
        <v>878</v>
      </c>
      <c r="V156" s="729">
        <v>11</v>
      </c>
      <c r="W156" s="729">
        <v>6</v>
      </c>
      <c r="Z156" s="728" t="s">
        <v>923</v>
      </c>
      <c r="AA156" s="728" t="s">
        <v>848</v>
      </c>
      <c r="AB156" s="729">
        <v>492</v>
      </c>
    </row>
    <row r="157" spans="1:28" ht="15">
      <c r="A157" s="728" t="s">
        <v>876</v>
      </c>
      <c r="B157" s="728" t="s">
        <v>265</v>
      </c>
      <c r="C157" s="728" t="s">
        <v>260</v>
      </c>
      <c r="D157" s="728" t="s">
        <v>286</v>
      </c>
      <c r="E157" s="729">
        <v>1483</v>
      </c>
      <c r="G157" s="728" t="s">
        <v>878</v>
      </c>
      <c r="H157" s="729">
        <v>12</v>
      </c>
      <c r="I157" s="729">
        <v>157</v>
      </c>
      <c r="K157" s="728" t="s">
        <v>266</v>
      </c>
      <c r="L157" s="728" t="s">
        <v>991</v>
      </c>
      <c r="M157" s="728" t="s">
        <v>1093</v>
      </c>
      <c r="N157" s="729">
        <v>1</v>
      </c>
      <c r="P157" s="728" t="s">
        <v>944</v>
      </c>
      <c r="Q157" s="728" t="s">
        <v>261</v>
      </c>
      <c r="R157" s="729">
        <v>301</v>
      </c>
      <c r="U157" s="728" t="s">
        <v>878</v>
      </c>
      <c r="V157" s="729">
        <v>12</v>
      </c>
      <c r="W157" s="729">
        <v>10</v>
      </c>
      <c r="Z157" s="728" t="s">
        <v>924</v>
      </c>
      <c r="AA157" s="728" t="s">
        <v>847</v>
      </c>
      <c r="AB157" s="729">
        <v>471</v>
      </c>
    </row>
    <row r="158" spans="1:28" ht="15">
      <c r="A158" s="728" t="s">
        <v>876</v>
      </c>
      <c r="B158" s="728" t="s">
        <v>265</v>
      </c>
      <c r="C158" s="728" t="s">
        <v>261</v>
      </c>
      <c r="D158" s="728" t="s">
        <v>285</v>
      </c>
      <c r="E158" s="729">
        <v>2746</v>
      </c>
      <c r="G158" s="728" t="s">
        <v>879</v>
      </c>
      <c r="H158" s="729">
        <v>0</v>
      </c>
      <c r="I158" s="729">
        <v>666</v>
      </c>
      <c r="K158" s="728" t="s">
        <v>266</v>
      </c>
      <c r="L158" s="728" t="s">
        <v>991</v>
      </c>
      <c r="M158" s="728" t="s">
        <v>1090</v>
      </c>
      <c r="N158" s="729">
        <v>2469</v>
      </c>
      <c r="P158" s="728" t="s">
        <v>945</v>
      </c>
      <c r="Q158" s="728" t="s">
        <v>260</v>
      </c>
      <c r="R158" s="729">
        <v>573</v>
      </c>
      <c r="U158" s="728" t="s">
        <v>879</v>
      </c>
      <c r="V158" s="729">
        <v>0</v>
      </c>
      <c r="W158" s="729">
        <v>1197</v>
      </c>
      <c r="Z158" s="728" t="s">
        <v>924</v>
      </c>
      <c r="AA158" s="728" t="s">
        <v>848</v>
      </c>
      <c r="AB158" s="729">
        <v>557</v>
      </c>
    </row>
    <row r="159" spans="1:28" ht="15">
      <c r="A159" s="728" t="s">
        <v>876</v>
      </c>
      <c r="B159" s="728" t="s">
        <v>265</v>
      </c>
      <c r="C159" s="728" t="s">
        <v>261</v>
      </c>
      <c r="D159" s="728" t="s">
        <v>286</v>
      </c>
      <c r="E159" s="729">
        <v>1423</v>
      </c>
      <c r="G159" s="728" t="s">
        <v>879</v>
      </c>
      <c r="H159" s="729">
        <v>1</v>
      </c>
      <c r="I159" s="729">
        <v>3276</v>
      </c>
      <c r="K159" s="728" t="s">
        <v>266</v>
      </c>
      <c r="L159" s="728" t="s">
        <v>991</v>
      </c>
      <c r="M159" s="728" t="s">
        <v>1091</v>
      </c>
      <c r="N159" s="729">
        <v>1</v>
      </c>
      <c r="P159" s="728" t="s">
        <v>945</v>
      </c>
      <c r="Q159" s="728" t="s">
        <v>261</v>
      </c>
      <c r="R159" s="729">
        <v>619</v>
      </c>
      <c r="U159" s="728" t="s">
        <v>879</v>
      </c>
      <c r="V159" s="729">
        <v>1</v>
      </c>
      <c r="W159" s="729">
        <v>5140</v>
      </c>
      <c r="Z159" s="728" t="s">
        <v>925</v>
      </c>
      <c r="AA159" s="728" t="s">
        <v>846</v>
      </c>
      <c r="AB159" s="729">
        <v>678</v>
      </c>
    </row>
    <row r="160" spans="1:28" ht="15">
      <c r="A160" s="728" t="s">
        <v>876</v>
      </c>
      <c r="B160" s="728" t="s">
        <v>266</v>
      </c>
      <c r="C160" s="728" t="s">
        <v>260</v>
      </c>
      <c r="D160" s="728" t="s">
        <v>285</v>
      </c>
      <c r="E160" s="729">
        <v>175</v>
      </c>
      <c r="G160" s="728" t="s">
        <v>879</v>
      </c>
      <c r="H160" s="729">
        <v>2</v>
      </c>
      <c r="I160" s="729">
        <v>9517</v>
      </c>
      <c r="K160" s="728" t="s">
        <v>266</v>
      </c>
      <c r="L160" s="728" t="s">
        <v>991</v>
      </c>
      <c r="M160" s="728" t="s">
        <v>1092</v>
      </c>
      <c r="N160" s="729">
        <v>1980</v>
      </c>
      <c r="P160" s="728" t="s">
        <v>946</v>
      </c>
      <c r="Q160" s="728" t="s">
        <v>260</v>
      </c>
      <c r="R160" s="729">
        <v>7399</v>
      </c>
      <c r="U160" s="728" t="s">
        <v>879</v>
      </c>
      <c r="V160" s="729">
        <v>2</v>
      </c>
      <c r="W160" s="729">
        <v>16034</v>
      </c>
      <c r="Z160" s="728" t="s">
        <v>925</v>
      </c>
      <c r="AA160" s="728" t="s">
        <v>847</v>
      </c>
      <c r="AB160" s="729">
        <v>117640</v>
      </c>
    </row>
    <row r="161" spans="1:28" ht="15">
      <c r="A161" s="728" t="s">
        <v>876</v>
      </c>
      <c r="B161" s="728" t="s">
        <v>266</v>
      </c>
      <c r="C161" s="728" t="s">
        <v>260</v>
      </c>
      <c r="D161" s="728" t="s">
        <v>286</v>
      </c>
      <c r="E161" s="729">
        <v>345</v>
      </c>
      <c r="G161" s="728" t="s">
        <v>879</v>
      </c>
      <c r="H161" s="729">
        <v>3</v>
      </c>
      <c r="I161" s="729">
        <v>4353</v>
      </c>
      <c r="K161" s="728" t="s">
        <v>266</v>
      </c>
      <c r="L161" s="728" t="s">
        <v>991</v>
      </c>
      <c r="M161" s="728" t="s">
        <v>1097</v>
      </c>
      <c r="N161" s="729">
        <v>5</v>
      </c>
      <c r="P161" s="728" t="s">
        <v>946</v>
      </c>
      <c r="Q161" s="728" t="s">
        <v>261</v>
      </c>
      <c r="R161" s="729">
        <v>9128</v>
      </c>
      <c r="U161" s="728" t="s">
        <v>879</v>
      </c>
      <c r="V161" s="729">
        <v>3</v>
      </c>
      <c r="W161" s="729">
        <v>7266</v>
      </c>
      <c r="Z161" s="728" t="s">
        <v>925</v>
      </c>
      <c r="AA161" s="728" t="s">
        <v>848</v>
      </c>
      <c r="AB161" s="729">
        <v>148648</v>
      </c>
    </row>
    <row r="162" spans="1:28" ht="15">
      <c r="A162" s="728" t="s">
        <v>876</v>
      </c>
      <c r="B162" s="728" t="s">
        <v>266</v>
      </c>
      <c r="C162" s="728" t="s">
        <v>261</v>
      </c>
      <c r="D162" s="728" t="s">
        <v>285</v>
      </c>
      <c r="E162" s="729">
        <v>219</v>
      </c>
      <c r="G162" s="728" t="s">
        <v>879</v>
      </c>
      <c r="H162" s="729">
        <v>4</v>
      </c>
      <c r="I162" s="729">
        <v>18840</v>
      </c>
      <c r="K162" s="728" t="s">
        <v>266</v>
      </c>
      <c r="L162" s="728" t="s">
        <v>991</v>
      </c>
      <c r="M162" s="728" t="s">
        <v>1094</v>
      </c>
      <c r="N162" s="729">
        <v>25</v>
      </c>
      <c r="P162" s="728" t="s">
        <v>947</v>
      </c>
      <c r="Q162" s="728" t="s">
        <v>260</v>
      </c>
      <c r="R162" s="729">
        <v>1424</v>
      </c>
      <c r="U162" s="728" t="s">
        <v>879</v>
      </c>
      <c r="V162" s="729">
        <v>4</v>
      </c>
      <c r="W162" s="729">
        <v>37681</v>
      </c>
      <c r="Z162" s="728" t="s">
        <v>926</v>
      </c>
      <c r="AA162" s="728" t="s">
        <v>847</v>
      </c>
      <c r="AB162" s="729">
        <v>844</v>
      </c>
    </row>
    <row r="163" spans="1:28" ht="15">
      <c r="A163" s="728" t="s">
        <v>876</v>
      </c>
      <c r="B163" s="728" t="s">
        <v>266</v>
      </c>
      <c r="C163" s="728" t="s">
        <v>261</v>
      </c>
      <c r="D163" s="728" t="s">
        <v>286</v>
      </c>
      <c r="E163" s="729">
        <v>354</v>
      </c>
      <c r="G163" s="728" t="s">
        <v>879</v>
      </c>
      <c r="H163" s="729">
        <v>5</v>
      </c>
      <c r="I163" s="729">
        <v>2462</v>
      </c>
      <c r="K163" s="728" t="s">
        <v>266</v>
      </c>
      <c r="L163" s="728" t="s">
        <v>991</v>
      </c>
      <c r="M163" s="728" t="s">
        <v>266</v>
      </c>
      <c r="N163" s="729">
        <v>8</v>
      </c>
      <c r="P163" s="728" t="s">
        <v>947</v>
      </c>
      <c r="Q163" s="728" t="s">
        <v>261</v>
      </c>
      <c r="R163" s="729">
        <v>1759</v>
      </c>
      <c r="U163" s="728" t="s">
        <v>879</v>
      </c>
      <c r="V163" s="729">
        <v>5</v>
      </c>
      <c r="W163" s="729">
        <v>5337</v>
      </c>
      <c r="Z163" s="728" t="s">
        <v>926</v>
      </c>
      <c r="AA163" s="728" t="s">
        <v>848</v>
      </c>
      <c r="AB163" s="729">
        <v>1635</v>
      </c>
    </row>
    <row r="164" spans="1:28" ht="15">
      <c r="A164" s="728" t="s">
        <v>876</v>
      </c>
      <c r="B164" s="728" t="s">
        <v>287</v>
      </c>
      <c r="C164" s="728" t="s">
        <v>260</v>
      </c>
      <c r="D164" s="728" t="s">
        <v>286</v>
      </c>
      <c r="E164" s="729">
        <v>6</v>
      </c>
      <c r="G164" s="728" t="s">
        <v>879</v>
      </c>
      <c r="H164" s="729">
        <v>6</v>
      </c>
      <c r="I164" s="729">
        <v>2326</v>
      </c>
      <c r="K164" s="728" t="s">
        <v>266</v>
      </c>
      <c r="L164" s="728" t="s">
        <v>991</v>
      </c>
      <c r="M164" s="728" t="s">
        <v>1095</v>
      </c>
      <c r="N164" s="729">
        <v>4</v>
      </c>
      <c r="P164" s="728" t="s">
        <v>948</v>
      </c>
      <c r="Q164" s="728" t="s">
        <v>260</v>
      </c>
      <c r="R164" s="729">
        <v>1245</v>
      </c>
      <c r="U164" s="728" t="s">
        <v>879</v>
      </c>
      <c r="V164" s="729">
        <v>6</v>
      </c>
      <c r="W164" s="729">
        <v>4652</v>
      </c>
      <c r="Z164" s="728" t="s">
        <v>927</v>
      </c>
      <c r="AA164" s="728" t="s">
        <v>846</v>
      </c>
      <c r="AB164" s="729">
        <v>2</v>
      </c>
    </row>
    <row r="165" spans="1:28" ht="15">
      <c r="A165" s="728" t="s">
        <v>876</v>
      </c>
      <c r="B165" s="728" t="s">
        <v>287</v>
      </c>
      <c r="C165" s="728" t="s">
        <v>261</v>
      </c>
      <c r="D165" s="728" t="s">
        <v>286</v>
      </c>
      <c r="E165" s="729">
        <v>7</v>
      </c>
      <c r="G165" s="728" t="s">
        <v>879</v>
      </c>
      <c r="H165" s="729">
        <v>7</v>
      </c>
      <c r="I165" s="729">
        <v>2213</v>
      </c>
      <c r="K165" s="728" t="s">
        <v>266</v>
      </c>
      <c r="L165" s="728" t="s">
        <v>991</v>
      </c>
      <c r="M165" s="728" t="s">
        <v>287</v>
      </c>
      <c r="N165" s="729">
        <v>2</v>
      </c>
      <c r="P165" s="728" t="s">
        <v>948</v>
      </c>
      <c r="Q165" s="728" t="s">
        <v>261</v>
      </c>
      <c r="R165" s="729">
        <v>1985</v>
      </c>
      <c r="U165" s="728" t="s">
        <v>879</v>
      </c>
      <c r="V165" s="729">
        <v>7</v>
      </c>
      <c r="W165" s="729">
        <v>3603</v>
      </c>
      <c r="Z165" s="728" t="s">
        <v>927</v>
      </c>
      <c r="AA165" s="728" t="s">
        <v>847</v>
      </c>
      <c r="AB165" s="729">
        <v>1616</v>
      </c>
    </row>
    <row r="166" spans="1:28" ht="15">
      <c r="A166" s="728" t="s">
        <v>876</v>
      </c>
      <c r="B166" s="728" t="s">
        <v>288</v>
      </c>
      <c r="C166" s="728" t="s">
        <v>260</v>
      </c>
      <c r="D166" s="728" t="s">
        <v>285</v>
      </c>
      <c r="E166" s="729">
        <v>1654</v>
      </c>
      <c r="G166" s="728" t="s">
        <v>879</v>
      </c>
      <c r="H166" s="729">
        <v>8</v>
      </c>
      <c r="I166" s="729">
        <v>1744</v>
      </c>
      <c r="K166" s="728" t="s">
        <v>266</v>
      </c>
      <c r="L166" s="728" t="s">
        <v>991</v>
      </c>
      <c r="M166" s="728" t="s">
        <v>297</v>
      </c>
      <c r="N166" s="729">
        <v>7</v>
      </c>
      <c r="P166" s="728" t="s">
        <v>949</v>
      </c>
      <c r="Q166" s="728" t="s">
        <v>260</v>
      </c>
      <c r="R166" s="729">
        <v>1710</v>
      </c>
      <c r="U166" s="728" t="s">
        <v>879</v>
      </c>
      <c r="V166" s="729">
        <v>8</v>
      </c>
      <c r="W166" s="729">
        <v>2241</v>
      </c>
      <c r="Z166" s="728" t="s">
        <v>927</v>
      </c>
      <c r="AA166" s="728" t="s">
        <v>848</v>
      </c>
      <c r="AB166" s="729">
        <v>1730</v>
      </c>
    </row>
    <row r="167" spans="1:28" ht="15">
      <c r="A167" s="728" t="s">
        <v>876</v>
      </c>
      <c r="B167" s="728" t="s">
        <v>288</v>
      </c>
      <c r="C167" s="728" t="s">
        <v>260</v>
      </c>
      <c r="D167" s="728" t="s">
        <v>286</v>
      </c>
      <c r="E167" s="729">
        <v>791</v>
      </c>
      <c r="G167" s="728" t="s">
        <v>879</v>
      </c>
      <c r="H167" s="729">
        <v>9</v>
      </c>
      <c r="I167" s="729">
        <v>1361</v>
      </c>
      <c r="K167" s="728" t="s">
        <v>266</v>
      </c>
      <c r="L167" s="728" t="s">
        <v>991</v>
      </c>
      <c r="M167" s="728" t="s">
        <v>294</v>
      </c>
      <c r="N167" s="729">
        <v>13729</v>
      </c>
      <c r="P167" s="728" t="s">
        <v>949</v>
      </c>
      <c r="Q167" s="728" t="s">
        <v>261</v>
      </c>
      <c r="R167" s="729">
        <v>2571</v>
      </c>
      <c r="U167" s="728" t="s">
        <v>879</v>
      </c>
      <c r="V167" s="729">
        <v>9</v>
      </c>
      <c r="W167" s="729">
        <v>1205</v>
      </c>
      <c r="Z167" s="728" t="s">
        <v>928</v>
      </c>
      <c r="AA167" s="728" t="s">
        <v>846</v>
      </c>
      <c r="AB167" s="729">
        <v>2</v>
      </c>
    </row>
    <row r="168" spans="1:28" ht="15">
      <c r="A168" s="728" t="s">
        <v>876</v>
      </c>
      <c r="B168" s="728" t="s">
        <v>288</v>
      </c>
      <c r="C168" s="728" t="s">
        <v>261</v>
      </c>
      <c r="D168" s="728" t="s">
        <v>285</v>
      </c>
      <c r="E168" s="729">
        <v>1763</v>
      </c>
      <c r="G168" s="728" t="s">
        <v>879</v>
      </c>
      <c r="H168" s="729">
        <v>10</v>
      </c>
      <c r="I168" s="729">
        <v>924</v>
      </c>
      <c r="K168" s="728" t="s">
        <v>266</v>
      </c>
      <c r="L168" s="728" t="s">
        <v>991</v>
      </c>
      <c r="M168" s="728" t="s">
        <v>295</v>
      </c>
      <c r="N168" s="729">
        <v>2</v>
      </c>
      <c r="P168" s="728" t="s">
        <v>950</v>
      </c>
      <c r="Q168" s="728" t="s">
        <v>260</v>
      </c>
      <c r="R168" s="729">
        <v>3260</v>
      </c>
      <c r="U168" s="728" t="s">
        <v>879</v>
      </c>
      <c r="V168" s="729">
        <v>10</v>
      </c>
      <c r="W168" s="729">
        <v>702</v>
      </c>
      <c r="Z168" s="728" t="s">
        <v>928</v>
      </c>
      <c r="AA168" s="728" t="s">
        <v>847</v>
      </c>
      <c r="AB168" s="729">
        <v>1672</v>
      </c>
    </row>
    <row r="169" spans="1:28" ht="15">
      <c r="A169" s="728" t="s">
        <v>876</v>
      </c>
      <c r="B169" s="728" t="s">
        <v>288</v>
      </c>
      <c r="C169" s="728" t="s">
        <v>261</v>
      </c>
      <c r="D169" s="728" t="s">
        <v>286</v>
      </c>
      <c r="E169" s="729">
        <v>781</v>
      </c>
      <c r="G169" s="728" t="s">
        <v>879</v>
      </c>
      <c r="H169" s="729">
        <v>11</v>
      </c>
      <c r="I169" s="729">
        <v>784</v>
      </c>
      <c r="K169" s="728" t="s">
        <v>266</v>
      </c>
      <c r="L169" s="728" t="s">
        <v>991</v>
      </c>
      <c r="M169" s="728" t="s">
        <v>296</v>
      </c>
      <c r="N169" s="729">
        <v>214</v>
      </c>
      <c r="P169" s="728" t="s">
        <v>950</v>
      </c>
      <c r="Q169" s="728" t="s">
        <v>261</v>
      </c>
      <c r="R169" s="729">
        <v>3421</v>
      </c>
      <c r="U169" s="728" t="s">
        <v>879</v>
      </c>
      <c r="V169" s="729">
        <v>11</v>
      </c>
      <c r="W169" s="729">
        <v>459</v>
      </c>
      <c r="Z169" s="728" t="s">
        <v>928</v>
      </c>
      <c r="AA169" s="728" t="s">
        <v>848</v>
      </c>
      <c r="AB169" s="729">
        <v>1993</v>
      </c>
    </row>
    <row r="170" spans="1:28" ht="15">
      <c r="A170" s="728" t="s">
        <v>877</v>
      </c>
      <c r="B170" s="728" t="s">
        <v>265</v>
      </c>
      <c r="C170" s="728" t="s">
        <v>261</v>
      </c>
      <c r="D170" s="728" t="s">
        <v>285</v>
      </c>
      <c r="E170" s="729">
        <v>1</v>
      </c>
      <c r="G170" s="728" t="s">
        <v>879</v>
      </c>
      <c r="H170" s="729">
        <v>12</v>
      </c>
      <c r="I170" s="729">
        <v>1037</v>
      </c>
      <c r="K170" s="728" t="s">
        <v>266</v>
      </c>
      <c r="L170" s="728" t="s">
        <v>991</v>
      </c>
      <c r="M170" s="728" t="s">
        <v>267</v>
      </c>
      <c r="N170" s="729">
        <v>14</v>
      </c>
      <c r="P170" s="728" t="s">
        <v>951</v>
      </c>
      <c r="Q170" s="728" t="s">
        <v>260</v>
      </c>
      <c r="R170" s="729">
        <v>70782</v>
      </c>
      <c r="U170" s="728" t="s">
        <v>879</v>
      </c>
      <c r="V170" s="729">
        <v>12</v>
      </c>
      <c r="W170" s="729">
        <v>368</v>
      </c>
      <c r="Z170" s="728" t="s">
        <v>929</v>
      </c>
      <c r="AA170" s="728" t="s">
        <v>846</v>
      </c>
      <c r="AB170" s="729">
        <v>139</v>
      </c>
    </row>
    <row r="171" spans="1:28" ht="15">
      <c r="A171" s="728" t="s">
        <v>877</v>
      </c>
      <c r="B171" s="728" t="s">
        <v>265</v>
      </c>
      <c r="C171" s="728" t="s">
        <v>260</v>
      </c>
      <c r="D171" s="728" t="s">
        <v>285</v>
      </c>
      <c r="E171" s="729">
        <v>2842</v>
      </c>
      <c r="G171" s="728" t="s">
        <v>880</v>
      </c>
      <c r="H171" s="729">
        <v>0</v>
      </c>
      <c r="I171" s="729">
        <v>302</v>
      </c>
      <c r="K171" s="728" t="s">
        <v>266</v>
      </c>
      <c r="L171" s="728" t="s">
        <v>991</v>
      </c>
      <c r="M171" s="728" t="s">
        <v>268</v>
      </c>
      <c r="N171" s="729">
        <v>4428</v>
      </c>
      <c r="P171" s="728" t="s">
        <v>951</v>
      </c>
      <c r="Q171" s="728" t="s">
        <v>261</v>
      </c>
      <c r="R171" s="729">
        <v>69445</v>
      </c>
      <c r="U171" s="728" t="s">
        <v>880</v>
      </c>
      <c r="V171" s="729">
        <v>0</v>
      </c>
      <c r="W171" s="729">
        <v>49</v>
      </c>
      <c r="Z171" s="728" t="s">
        <v>929</v>
      </c>
      <c r="AA171" s="728" t="s">
        <v>847</v>
      </c>
      <c r="AB171" s="729">
        <v>25320</v>
      </c>
    </row>
    <row r="172" spans="1:28" ht="15">
      <c r="A172" s="728" t="s">
        <v>877</v>
      </c>
      <c r="B172" s="728" t="s">
        <v>265</v>
      </c>
      <c r="C172" s="728" t="s">
        <v>260</v>
      </c>
      <c r="D172" s="728" t="s">
        <v>286</v>
      </c>
      <c r="E172" s="729">
        <v>3147</v>
      </c>
      <c r="G172" s="728" t="s">
        <v>880</v>
      </c>
      <c r="H172" s="729">
        <v>1</v>
      </c>
      <c r="I172" s="729">
        <v>1748</v>
      </c>
      <c r="K172" s="728" t="s">
        <v>287</v>
      </c>
      <c r="L172" s="728" t="s">
        <v>879</v>
      </c>
      <c r="M172" s="728" t="s">
        <v>265</v>
      </c>
      <c r="N172" s="729">
        <v>15</v>
      </c>
      <c r="P172" s="728" t="s">
        <v>952</v>
      </c>
      <c r="Q172" s="728" t="s">
        <v>260</v>
      </c>
      <c r="R172" s="729">
        <v>358</v>
      </c>
      <c r="U172" s="728" t="s">
        <v>880</v>
      </c>
      <c r="V172" s="729">
        <v>1</v>
      </c>
      <c r="W172" s="729">
        <v>182</v>
      </c>
      <c r="Z172" s="728" t="s">
        <v>929</v>
      </c>
      <c r="AA172" s="728" t="s">
        <v>848</v>
      </c>
      <c r="AB172" s="729">
        <v>30038</v>
      </c>
    </row>
    <row r="173" spans="1:28" ht="15">
      <c r="A173" s="728" t="s">
        <v>877</v>
      </c>
      <c r="B173" s="728" t="s">
        <v>265</v>
      </c>
      <c r="C173" s="728" t="s">
        <v>261</v>
      </c>
      <c r="D173" s="728" t="s">
        <v>285</v>
      </c>
      <c r="E173" s="729">
        <v>3134</v>
      </c>
      <c r="G173" s="728" t="s">
        <v>880</v>
      </c>
      <c r="H173" s="729">
        <v>2</v>
      </c>
      <c r="I173" s="729">
        <v>5869</v>
      </c>
      <c r="K173" s="728" t="s">
        <v>287</v>
      </c>
      <c r="L173" s="728" t="s">
        <v>879</v>
      </c>
      <c r="M173" s="728" t="s">
        <v>1096</v>
      </c>
      <c r="N173" s="729">
        <v>4</v>
      </c>
      <c r="P173" s="728" t="s">
        <v>952</v>
      </c>
      <c r="Q173" s="728" t="s">
        <v>261</v>
      </c>
      <c r="R173" s="729">
        <v>446</v>
      </c>
      <c r="U173" s="728" t="s">
        <v>880</v>
      </c>
      <c r="V173" s="729">
        <v>2</v>
      </c>
      <c r="W173" s="729">
        <v>622</v>
      </c>
      <c r="Z173" s="728" t="s">
        <v>930</v>
      </c>
      <c r="AA173" s="728" t="s">
        <v>846</v>
      </c>
      <c r="AB173" s="729">
        <v>10</v>
      </c>
    </row>
    <row r="174" spans="1:28" ht="15">
      <c r="A174" s="728" t="s">
        <v>877</v>
      </c>
      <c r="B174" s="728" t="s">
        <v>265</v>
      </c>
      <c r="C174" s="728" t="s">
        <v>261</v>
      </c>
      <c r="D174" s="728" t="s">
        <v>286</v>
      </c>
      <c r="E174" s="729">
        <v>3024</v>
      </c>
      <c r="G174" s="728" t="s">
        <v>880</v>
      </c>
      <c r="H174" s="729">
        <v>3</v>
      </c>
      <c r="I174" s="729">
        <v>2707</v>
      </c>
      <c r="K174" s="728" t="s">
        <v>287</v>
      </c>
      <c r="L174" s="728" t="s">
        <v>879</v>
      </c>
      <c r="M174" s="728" t="s">
        <v>1099</v>
      </c>
      <c r="N174" s="729">
        <v>4</v>
      </c>
      <c r="P174" s="728" t="s">
        <v>953</v>
      </c>
      <c r="Q174" s="728" t="s">
        <v>260</v>
      </c>
      <c r="R174" s="729">
        <v>29207</v>
      </c>
      <c r="U174" s="728" t="s">
        <v>880</v>
      </c>
      <c r="V174" s="729">
        <v>3</v>
      </c>
      <c r="W174" s="729">
        <v>279</v>
      </c>
      <c r="Z174" s="728" t="s">
        <v>930</v>
      </c>
      <c r="AA174" s="728" t="s">
        <v>847</v>
      </c>
      <c r="AB174" s="729">
        <v>2883</v>
      </c>
    </row>
    <row r="175" spans="1:28" ht="15">
      <c r="A175" s="728" t="s">
        <v>877</v>
      </c>
      <c r="B175" s="728" t="s">
        <v>266</v>
      </c>
      <c r="C175" s="728" t="s">
        <v>260</v>
      </c>
      <c r="D175" s="728" t="s">
        <v>285</v>
      </c>
      <c r="E175" s="729">
        <v>481</v>
      </c>
      <c r="G175" s="728" t="s">
        <v>880</v>
      </c>
      <c r="H175" s="729">
        <v>4</v>
      </c>
      <c r="I175" s="729">
        <v>9123</v>
      </c>
      <c r="K175" s="728" t="s">
        <v>287</v>
      </c>
      <c r="L175" s="728" t="s">
        <v>879</v>
      </c>
      <c r="M175" s="728" t="s">
        <v>1089</v>
      </c>
      <c r="N175" s="729">
        <v>3</v>
      </c>
      <c r="P175" s="728" t="s">
        <v>953</v>
      </c>
      <c r="Q175" s="728" t="s">
        <v>261</v>
      </c>
      <c r="R175" s="729">
        <v>25572</v>
      </c>
      <c r="U175" s="728" t="s">
        <v>880</v>
      </c>
      <c r="V175" s="729">
        <v>4</v>
      </c>
      <c r="W175" s="729">
        <v>1676</v>
      </c>
      <c r="Z175" s="728" t="s">
        <v>930</v>
      </c>
      <c r="AA175" s="728" t="s">
        <v>848</v>
      </c>
      <c r="AB175" s="729">
        <v>5270</v>
      </c>
    </row>
    <row r="176" spans="1:28" ht="15">
      <c r="A176" s="728" t="s">
        <v>877</v>
      </c>
      <c r="B176" s="728" t="s">
        <v>266</v>
      </c>
      <c r="C176" s="728" t="s">
        <v>260</v>
      </c>
      <c r="D176" s="728" t="s">
        <v>286</v>
      </c>
      <c r="E176" s="729">
        <v>1045</v>
      </c>
      <c r="G176" s="728" t="s">
        <v>880</v>
      </c>
      <c r="H176" s="729">
        <v>5</v>
      </c>
      <c r="I176" s="729">
        <v>1363</v>
      </c>
      <c r="K176" s="728" t="s">
        <v>287</v>
      </c>
      <c r="L176" s="728" t="s">
        <v>879</v>
      </c>
      <c r="M176" s="728" t="s">
        <v>1093</v>
      </c>
      <c r="N176" s="729">
        <v>171</v>
      </c>
      <c r="P176" s="728" t="s">
        <v>954</v>
      </c>
      <c r="Q176" s="728" t="s">
        <v>260</v>
      </c>
      <c r="R176" s="729">
        <v>1010</v>
      </c>
      <c r="U176" s="728" t="s">
        <v>880</v>
      </c>
      <c r="V176" s="729">
        <v>5</v>
      </c>
      <c r="W176" s="729">
        <v>280</v>
      </c>
      <c r="Z176" s="728" t="s">
        <v>931</v>
      </c>
      <c r="AA176" s="728" t="s">
        <v>846</v>
      </c>
      <c r="AB176" s="729">
        <v>2</v>
      </c>
    </row>
    <row r="177" spans="1:28" ht="15">
      <c r="A177" s="728" t="s">
        <v>877</v>
      </c>
      <c r="B177" s="728" t="s">
        <v>266</v>
      </c>
      <c r="C177" s="728" t="s">
        <v>261</v>
      </c>
      <c r="D177" s="728" t="s">
        <v>285</v>
      </c>
      <c r="E177" s="729">
        <v>536</v>
      </c>
      <c r="G177" s="728" t="s">
        <v>880</v>
      </c>
      <c r="H177" s="729">
        <v>6</v>
      </c>
      <c r="I177" s="729">
        <v>1244</v>
      </c>
      <c r="K177" s="728" t="s">
        <v>287</v>
      </c>
      <c r="L177" s="728" t="s">
        <v>879</v>
      </c>
      <c r="M177" s="728" t="s">
        <v>1090</v>
      </c>
      <c r="N177" s="729">
        <v>3104</v>
      </c>
      <c r="P177" s="728" t="s">
        <v>954</v>
      </c>
      <c r="Q177" s="728" t="s">
        <v>261</v>
      </c>
      <c r="R177" s="729">
        <v>1103</v>
      </c>
      <c r="U177" s="728" t="s">
        <v>880</v>
      </c>
      <c r="V177" s="729">
        <v>6</v>
      </c>
      <c r="W177" s="729">
        <v>212</v>
      </c>
      <c r="Z177" s="728" t="s">
        <v>931</v>
      </c>
      <c r="AA177" s="728" t="s">
        <v>847</v>
      </c>
      <c r="AB177" s="729">
        <v>1439</v>
      </c>
    </row>
    <row r="178" spans="1:28" ht="15">
      <c r="A178" s="728" t="s">
        <v>877</v>
      </c>
      <c r="B178" s="728" t="s">
        <v>266</v>
      </c>
      <c r="C178" s="728" t="s">
        <v>261</v>
      </c>
      <c r="D178" s="728" t="s">
        <v>286</v>
      </c>
      <c r="E178" s="729">
        <v>931</v>
      </c>
      <c r="G178" s="728" t="s">
        <v>880</v>
      </c>
      <c r="H178" s="729">
        <v>7</v>
      </c>
      <c r="I178" s="729">
        <v>1090</v>
      </c>
      <c r="K178" s="728" t="s">
        <v>287</v>
      </c>
      <c r="L178" s="728" t="s">
        <v>879</v>
      </c>
      <c r="M178" s="728" t="s">
        <v>1091</v>
      </c>
      <c r="N178" s="729">
        <v>6</v>
      </c>
      <c r="P178" s="728" t="s">
        <v>955</v>
      </c>
      <c r="Q178" s="728" t="s">
        <v>260</v>
      </c>
      <c r="R178" s="729">
        <v>629</v>
      </c>
      <c r="U178" s="728" t="s">
        <v>880</v>
      </c>
      <c r="V178" s="729">
        <v>7</v>
      </c>
      <c r="W178" s="729">
        <v>148</v>
      </c>
      <c r="Z178" s="728" t="s">
        <v>931</v>
      </c>
      <c r="AA178" s="728" t="s">
        <v>848</v>
      </c>
      <c r="AB178" s="729">
        <v>1956</v>
      </c>
    </row>
    <row r="179" spans="1:28" ht="15">
      <c r="A179" s="728" t="s">
        <v>877</v>
      </c>
      <c r="B179" s="728" t="s">
        <v>287</v>
      </c>
      <c r="C179" s="728" t="s">
        <v>260</v>
      </c>
      <c r="D179" s="728" t="s">
        <v>285</v>
      </c>
      <c r="E179" s="729">
        <v>5</v>
      </c>
      <c r="G179" s="728" t="s">
        <v>880</v>
      </c>
      <c r="H179" s="729">
        <v>8</v>
      </c>
      <c r="I179" s="729">
        <v>867</v>
      </c>
      <c r="K179" s="728" t="s">
        <v>287</v>
      </c>
      <c r="L179" s="728" t="s">
        <v>879</v>
      </c>
      <c r="M179" s="728" t="s">
        <v>1092</v>
      </c>
      <c r="N179" s="729">
        <v>923</v>
      </c>
      <c r="P179" s="728" t="s">
        <v>955</v>
      </c>
      <c r="Q179" s="728" t="s">
        <v>261</v>
      </c>
      <c r="R179" s="729">
        <v>770</v>
      </c>
      <c r="U179" s="728" t="s">
        <v>880</v>
      </c>
      <c r="V179" s="729">
        <v>8</v>
      </c>
      <c r="W179" s="729">
        <v>101</v>
      </c>
      <c r="Z179" s="728" t="s">
        <v>932</v>
      </c>
      <c r="AA179" s="728" t="s">
        <v>846</v>
      </c>
      <c r="AB179" s="729">
        <v>14</v>
      </c>
    </row>
    <row r="180" spans="1:28" ht="15">
      <c r="A180" s="728" t="s">
        <v>877</v>
      </c>
      <c r="B180" s="728" t="s">
        <v>287</v>
      </c>
      <c r="C180" s="728" t="s">
        <v>260</v>
      </c>
      <c r="D180" s="728" t="s">
        <v>286</v>
      </c>
      <c r="E180" s="729">
        <v>18</v>
      </c>
      <c r="G180" s="728" t="s">
        <v>880</v>
      </c>
      <c r="H180" s="729">
        <v>9</v>
      </c>
      <c r="I180" s="729">
        <v>676</v>
      </c>
      <c r="K180" s="728" t="s">
        <v>287</v>
      </c>
      <c r="L180" s="728" t="s">
        <v>879</v>
      </c>
      <c r="M180" s="728" t="s">
        <v>1097</v>
      </c>
      <c r="N180" s="729">
        <v>9</v>
      </c>
      <c r="P180" s="728" t="s">
        <v>956</v>
      </c>
      <c r="Q180" s="728" t="s">
        <v>260</v>
      </c>
      <c r="R180" s="729">
        <v>1177</v>
      </c>
      <c r="U180" s="728" t="s">
        <v>880</v>
      </c>
      <c r="V180" s="729">
        <v>9</v>
      </c>
      <c r="W180" s="729">
        <v>77</v>
      </c>
      <c r="Z180" s="728" t="s">
        <v>932</v>
      </c>
      <c r="AA180" s="728" t="s">
        <v>847</v>
      </c>
      <c r="AB180" s="729">
        <v>5185</v>
      </c>
    </row>
    <row r="181" spans="1:28" ht="15">
      <c r="A181" s="728" t="s">
        <v>877</v>
      </c>
      <c r="B181" s="728" t="s">
        <v>287</v>
      </c>
      <c r="C181" s="728" t="s">
        <v>261</v>
      </c>
      <c r="D181" s="728" t="s">
        <v>285</v>
      </c>
      <c r="E181" s="729">
        <v>2</v>
      </c>
      <c r="G181" s="728" t="s">
        <v>880</v>
      </c>
      <c r="H181" s="729">
        <v>10</v>
      </c>
      <c r="I181" s="729">
        <v>540</v>
      </c>
      <c r="K181" s="728" t="s">
        <v>287</v>
      </c>
      <c r="L181" s="728" t="s">
        <v>879</v>
      </c>
      <c r="M181" s="728" t="s">
        <v>1094</v>
      </c>
      <c r="N181" s="729">
        <v>242</v>
      </c>
      <c r="P181" s="728" t="s">
        <v>956</v>
      </c>
      <c r="Q181" s="728" t="s">
        <v>261</v>
      </c>
      <c r="R181" s="729">
        <v>1258</v>
      </c>
      <c r="U181" s="728" t="s">
        <v>880</v>
      </c>
      <c r="V181" s="729">
        <v>10</v>
      </c>
      <c r="W181" s="729">
        <v>45</v>
      </c>
      <c r="Z181" s="728" t="s">
        <v>932</v>
      </c>
      <c r="AA181" s="728" t="s">
        <v>848</v>
      </c>
      <c r="AB181" s="729">
        <v>4628</v>
      </c>
    </row>
    <row r="182" spans="1:28" ht="15">
      <c r="A182" s="728" t="s">
        <v>877</v>
      </c>
      <c r="B182" s="728" t="s">
        <v>287</v>
      </c>
      <c r="C182" s="728" t="s">
        <v>261</v>
      </c>
      <c r="D182" s="728" t="s">
        <v>286</v>
      </c>
      <c r="E182" s="729">
        <v>12</v>
      </c>
      <c r="G182" s="728" t="s">
        <v>880</v>
      </c>
      <c r="H182" s="729">
        <v>11</v>
      </c>
      <c r="I182" s="729">
        <v>404</v>
      </c>
      <c r="K182" s="728" t="s">
        <v>287</v>
      </c>
      <c r="L182" s="728" t="s">
        <v>879</v>
      </c>
      <c r="M182" s="728" t="s">
        <v>266</v>
      </c>
      <c r="N182" s="729">
        <v>113</v>
      </c>
      <c r="P182" s="728" t="s">
        <v>957</v>
      </c>
      <c r="Q182" s="728" t="s">
        <v>260</v>
      </c>
      <c r="R182" s="729">
        <v>258</v>
      </c>
      <c r="U182" s="728" t="s">
        <v>880</v>
      </c>
      <c r="V182" s="729">
        <v>11</v>
      </c>
      <c r="W182" s="729">
        <v>27</v>
      </c>
      <c r="Z182" s="728" t="s">
        <v>933</v>
      </c>
      <c r="AA182" s="728" t="s">
        <v>846</v>
      </c>
      <c r="AB182" s="729">
        <v>3</v>
      </c>
    </row>
    <row r="183" spans="1:28" ht="15">
      <c r="A183" s="728" t="s">
        <v>877</v>
      </c>
      <c r="B183" s="728" t="s">
        <v>288</v>
      </c>
      <c r="C183" s="728" t="s">
        <v>260</v>
      </c>
      <c r="D183" s="728" t="s">
        <v>285</v>
      </c>
      <c r="E183" s="729">
        <v>366</v>
      </c>
      <c r="G183" s="728" t="s">
        <v>880</v>
      </c>
      <c r="H183" s="729">
        <v>12</v>
      </c>
      <c r="I183" s="729">
        <v>635</v>
      </c>
      <c r="K183" s="728" t="s">
        <v>287</v>
      </c>
      <c r="L183" s="728" t="s">
        <v>879</v>
      </c>
      <c r="M183" s="728" t="s">
        <v>1095</v>
      </c>
      <c r="N183" s="729">
        <v>21</v>
      </c>
      <c r="P183" s="728" t="s">
        <v>957</v>
      </c>
      <c r="Q183" s="728" t="s">
        <v>261</v>
      </c>
      <c r="R183" s="729">
        <v>206</v>
      </c>
      <c r="U183" s="728" t="s">
        <v>880</v>
      </c>
      <c r="V183" s="729">
        <v>12</v>
      </c>
      <c r="W183" s="729">
        <v>31</v>
      </c>
      <c r="Z183" s="728" t="s">
        <v>933</v>
      </c>
      <c r="AA183" s="728" t="s">
        <v>847</v>
      </c>
      <c r="AB183" s="729">
        <v>537</v>
      </c>
    </row>
    <row r="184" spans="1:28" ht="15">
      <c r="A184" s="728" t="s">
        <v>877</v>
      </c>
      <c r="B184" s="728" t="s">
        <v>288</v>
      </c>
      <c r="C184" s="728" t="s">
        <v>260</v>
      </c>
      <c r="D184" s="728" t="s">
        <v>286</v>
      </c>
      <c r="E184" s="729">
        <v>539</v>
      </c>
      <c r="G184" s="728" t="s">
        <v>881</v>
      </c>
      <c r="H184" s="729">
        <v>0</v>
      </c>
      <c r="I184" s="729">
        <v>78</v>
      </c>
      <c r="K184" s="728" t="s">
        <v>287</v>
      </c>
      <c r="L184" s="728" t="s">
        <v>879</v>
      </c>
      <c r="M184" s="728" t="s">
        <v>287</v>
      </c>
      <c r="N184" s="729">
        <v>46</v>
      </c>
      <c r="P184" s="728" t="s">
        <v>958</v>
      </c>
      <c r="Q184" s="728" t="s">
        <v>260</v>
      </c>
      <c r="R184" s="729">
        <v>2124</v>
      </c>
      <c r="U184" s="728" t="s">
        <v>881</v>
      </c>
      <c r="V184" s="729">
        <v>0</v>
      </c>
      <c r="W184" s="729">
        <v>5</v>
      </c>
      <c r="Z184" s="728" t="s">
        <v>933</v>
      </c>
      <c r="AA184" s="728" t="s">
        <v>848</v>
      </c>
      <c r="AB184" s="729">
        <v>644</v>
      </c>
    </row>
    <row r="185" spans="1:28" ht="15">
      <c r="A185" s="728" t="s">
        <v>877</v>
      </c>
      <c r="B185" s="728" t="s">
        <v>288</v>
      </c>
      <c r="C185" s="728" t="s">
        <v>261</v>
      </c>
      <c r="D185" s="728" t="s">
        <v>285</v>
      </c>
      <c r="E185" s="729">
        <v>282</v>
      </c>
      <c r="G185" s="728" t="s">
        <v>881</v>
      </c>
      <c r="H185" s="729">
        <v>1</v>
      </c>
      <c r="I185" s="729">
        <v>387</v>
      </c>
      <c r="K185" s="728" t="s">
        <v>287</v>
      </c>
      <c r="L185" s="728" t="s">
        <v>879</v>
      </c>
      <c r="M185" s="728" t="s">
        <v>297</v>
      </c>
      <c r="N185" s="729">
        <v>45</v>
      </c>
      <c r="P185" s="728" t="s">
        <v>958</v>
      </c>
      <c r="Q185" s="728" t="s">
        <v>261</v>
      </c>
      <c r="R185" s="729">
        <v>2284</v>
      </c>
      <c r="U185" s="728" t="s">
        <v>881</v>
      </c>
      <c r="V185" s="729">
        <v>1</v>
      </c>
      <c r="W185" s="729">
        <v>28</v>
      </c>
      <c r="Z185" s="728" t="s">
        <v>934</v>
      </c>
      <c r="AA185" s="728" t="s">
        <v>846</v>
      </c>
      <c r="AB185" s="729">
        <v>1</v>
      </c>
    </row>
    <row r="186" spans="1:28" ht="15">
      <c r="A186" s="728" t="s">
        <v>877</v>
      </c>
      <c r="B186" s="728" t="s">
        <v>288</v>
      </c>
      <c r="C186" s="728" t="s">
        <v>261</v>
      </c>
      <c r="D186" s="728" t="s">
        <v>286</v>
      </c>
      <c r="E186" s="729">
        <v>455</v>
      </c>
      <c r="G186" s="728" t="s">
        <v>881</v>
      </c>
      <c r="H186" s="729">
        <v>2</v>
      </c>
      <c r="I186" s="729">
        <v>1255</v>
      </c>
      <c r="K186" s="728" t="s">
        <v>287</v>
      </c>
      <c r="L186" s="728" t="s">
        <v>879</v>
      </c>
      <c r="M186" s="728" t="s">
        <v>294</v>
      </c>
      <c r="N186" s="729">
        <v>37949</v>
      </c>
      <c r="P186" s="728" t="s">
        <v>959</v>
      </c>
      <c r="Q186" s="728" t="s">
        <v>260</v>
      </c>
      <c r="R186" s="729">
        <v>490</v>
      </c>
      <c r="U186" s="728" t="s">
        <v>881</v>
      </c>
      <c r="V186" s="729">
        <v>2</v>
      </c>
      <c r="W186" s="729">
        <v>71</v>
      </c>
      <c r="Z186" s="728" t="s">
        <v>934</v>
      </c>
      <c r="AA186" s="728" t="s">
        <v>847</v>
      </c>
      <c r="AB186" s="729">
        <v>742</v>
      </c>
    </row>
    <row r="187" spans="1:28" ht="15">
      <c r="A187" s="728" t="s">
        <v>878</v>
      </c>
      <c r="B187" s="728" t="s">
        <v>265</v>
      </c>
      <c r="C187" s="728" t="s">
        <v>260</v>
      </c>
      <c r="D187" s="728" t="s">
        <v>285</v>
      </c>
      <c r="E187" s="729">
        <v>1266</v>
      </c>
      <c r="G187" s="728" t="s">
        <v>881</v>
      </c>
      <c r="H187" s="729">
        <v>3</v>
      </c>
      <c r="I187" s="729">
        <v>670</v>
      </c>
      <c r="K187" s="728" t="s">
        <v>287</v>
      </c>
      <c r="L187" s="728" t="s">
        <v>879</v>
      </c>
      <c r="M187" s="728" t="s">
        <v>295</v>
      </c>
      <c r="N187" s="729">
        <v>1</v>
      </c>
      <c r="P187" s="728" t="s">
        <v>959</v>
      </c>
      <c r="Q187" s="728" t="s">
        <v>261</v>
      </c>
      <c r="R187" s="729">
        <v>542</v>
      </c>
      <c r="U187" s="728" t="s">
        <v>881</v>
      </c>
      <c r="V187" s="729">
        <v>3</v>
      </c>
      <c r="W187" s="729">
        <v>27</v>
      </c>
      <c r="Z187" s="728" t="s">
        <v>934</v>
      </c>
      <c r="AA187" s="728" t="s">
        <v>848</v>
      </c>
      <c r="AB187" s="729">
        <v>920</v>
      </c>
    </row>
    <row r="188" spans="1:28" ht="15">
      <c r="A188" s="728" t="s">
        <v>878</v>
      </c>
      <c r="B188" s="728" t="s">
        <v>265</v>
      </c>
      <c r="C188" s="728" t="s">
        <v>260</v>
      </c>
      <c r="D188" s="728" t="s">
        <v>286</v>
      </c>
      <c r="E188" s="729">
        <v>343</v>
      </c>
      <c r="G188" s="728" t="s">
        <v>881</v>
      </c>
      <c r="H188" s="729">
        <v>4</v>
      </c>
      <c r="I188" s="729">
        <v>2258</v>
      </c>
      <c r="K188" s="728" t="s">
        <v>287</v>
      </c>
      <c r="L188" s="728" t="s">
        <v>879</v>
      </c>
      <c r="M188" s="728" t="s">
        <v>296</v>
      </c>
      <c r="N188" s="729">
        <v>72</v>
      </c>
      <c r="P188" s="728" t="s">
        <v>960</v>
      </c>
      <c r="Q188" s="728" t="s">
        <v>260</v>
      </c>
      <c r="R188" s="729">
        <v>445</v>
      </c>
      <c r="U188" s="728" t="s">
        <v>881</v>
      </c>
      <c r="V188" s="729">
        <v>4</v>
      </c>
      <c r="W188" s="729">
        <v>239</v>
      </c>
      <c r="Z188" s="728" t="s">
        <v>935</v>
      </c>
      <c r="AA188" s="728" t="s">
        <v>846</v>
      </c>
      <c r="AB188" s="729">
        <v>55</v>
      </c>
    </row>
    <row r="189" spans="1:28" ht="15">
      <c r="A189" s="728" t="s">
        <v>878</v>
      </c>
      <c r="B189" s="728" t="s">
        <v>265</v>
      </c>
      <c r="C189" s="728" t="s">
        <v>261</v>
      </c>
      <c r="D189" s="728" t="s">
        <v>285</v>
      </c>
      <c r="E189" s="729">
        <v>1414</v>
      </c>
      <c r="G189" s="728" t="s">
        <v>881</v>
      </c>
      <c r="H189" s="729">
        <v>5</v>
      </c>
      <c r="I189" s="729">
        <v>357</v>
      </c>
      <c r="K189" s="728" t="s">
        <v>287</v>
      </c>
      <c r="L189" s="728" t="s">
        <v>879</v>
      </c>
      <c r="M189" s="728" t="s">
        <v>267</v>
      </c>
      <c r="N189" s="729">
        <v>219</v>
      </c>
      <c r="P189" s="728" t="s">
        <v>960</v>
      </c>
      <c r="Q189" s="728" t="s">
        <v>261</v>
      </c>
      <c r="R189" s="729">
        <v>494</v>
      </c>
      <c r="U189" s="728" t="s">
        <v>881</v>
      </c>
      <c r="V189" s="729">
        <v>5</v>
      </c>
      <c r="W189" s="729">
        <v>31</v>
      </c>
      <c r="Z189" s="728" t="s">
        <v>935</v>
      </c>
      <c r="AA189" s="728" t="s">
        <v>847</v>
      </c>
      <c r="AB189" s="729">
        <v>17603</v>
      </c>
    </row>
    <row r="190" spans="1:28" ht="15">
      <c r="A190" s="728" t="s">
        <v>878</v>
      </c>
      <c r="B190" s="728" t="s">
        <v>265</v>
      </c>
      <c r="C190" s="728" t="s">
        <v>261</v>
      </c>
      <c r="D190" s="728" t="s">
        <v>286</v>
      </c>
      <c r="E190" s="729">
        <v>311</v>
      </c>
      <c r="G190" s="728" t="s">
        <v>881</v>
      </c>
      <c r="H190" s="729">
        <v>6</v>
      </c>
      <c r="I190" s="729">
        <v>348</v>
      </c>
      <c r="K190" s="728" t="s">
        <v>287</v>
      </c>
      <c r="L190" s="728" t="s">
        <v>879</v>
      </c>
      <c r="M190" s="728" t="s">
        <v>268</v>
      </c>
      <c r="N190" s="729">
        <v>6556</v>
      </c>
      <c r="P190" s="728" t="s">
        <v>961</v>
      </c>
      <c r="Q190" s="728" t="s">
        <v>260</v>
      </c>
      <c r="R190" s="729">
        <v>1449</v>
      </c>
      <c r="U190" s="728" t="s">
        <v>881</v>
      </c>
      <c r="V190" s="729">
        <v>6</v>
      </c>
      <c r="W190" s="729">
        <v>27</v>
      </c>
      <c r="Z190" s="728" t="s">
        <v>935</v>
      </c>
      <c r="AA190" s="728" t="s">
        <v>848</v>
      </c>
      <c r="AB190" s="729">
        <v>17178</v>
      </c>
    </row>
    <row r="191" spans="1:28" ht="15">
      <c r="A191" s="728" t="s">
        <v>878</v>
      </c>
      <c r="B191" s="728" t="s">
        <v>266</v>
      </c>
      <c r="C191" s="728" t="s">
        <v>260</v>
      </c>
      <c r="D191" s="728" t="s">
        <v>285</v>
      </c>
      <c r="E191" s="729">
        <v>290</v>
      </c>
      <c r="G191" s="728" t="s">
        <v>881</v>
      </c>
      <c r="H191" s="729">
        <v>7</v>
      </c>
      <c r="I191" s="729">
        <v>304</v>
      </c>
      <c r="K191" s="728" t="s">
        <v>287</v>
      </c>
      <c r="L191" s="728" t="s">
        <v>880</v>
      </c>
      <c r="M191" s="728" t="s">
        <v>1090</v>
      </c>
      <c r="N191" s="729">
        <v>3157</v>
      </c>
      <c r="P191" s="728" t="s">
        <v>961</v>
      </c>
      <c r="Q191" s="728" t="s">
        <v>261</v>
      </c>
      <c r="R191" s="729">
        <v>1838</v>
      </c>
      <c r="U191" s="728" t="s">
        <v>881</v>
      </c>
      <c r="V191" s="729">
        <v>7</v>
      </c>
      <c r="W191" s="729">
        <v>29</v>
      </c>
      <c r="Z191" s="728" t="s">
        <v>936</v>
      </c>
      <c r="AA191" s="728" t="s">
        <v>846</v>
      </c>
      <c r="AB191" s="729">
        <v>1</v>
      </c>
    </row>
    <row r="192" spans="1:28" ht="15">
      <c r="A192" s="728" t="s">
        <v>878</v>
      </c>
      <c r="B192" s="728" t="s">
        <v>266</v>
      </c>
      <c r="C192" s="728" t="s">
        <v>260</v>
      </c>
      <c r="D192" s="728" t="s">
        <v>286</v>
      </c>
      <c r="E192" s="729">
        <v>70</v>
      </c>
      <c r="G192" s="728" t="s">
        <v>881</v>
      </c>
      <c r="H192" s="729">
        <v>8</v>
      </c>
      <c r="I192" s="729">
        <v>291</v>
      </c>
      <c r="K192" s="728" t="s">
        <v>287</v>
      </c>
      <c r="L192" s="728" t="s">
        <v>880</v>
      </c>
      <c r="M192" s="728" t="s">
        <v>1092</v>
      </c>
      <c r="N192" s="729">
        <v>923</v>
      </c>
      <c r="P192" s="728" t="s">
        <v>962</v>
      </c>
      <c r="Q192" s="728" t="s">
        <v>260</v>
      </c>
      <c r="R192" s="729">
        <v>6720</v>
      </c>
      <c r="U192" s="728" t="s">
        <v>881</v>
      </c>
      <c r="V192" s="729">
        <v>8</v>
      </c>
      <c r="W192" s="729">
        <v>10</v>
      </c>
      <c r="Z192" s="728" t="s">
        <v>936</v>
      </c>
      <c r="AA192" s="728" t="s">
        <v>847</v>
      </c>
      <c r="AB192" s="729">
        <v>417</v>
      </c>
    </row>
    <row r="193" spans="1:28" ht="15">
      <c r="A193" s="728" t="s">
        <v>878</v>
      </c>
      <c r="B193" s="728" t="s">
        <v>266</v>
      </c>
      <c r="C193" s="728" t="s">
        <v>261</v>
      </c>
      <c r="D193" s="728" t="s">
        <v>285</v>
      </c>
      <c r="E193" s="729">
        <v>341</v>
      </c>
      <c r="G193" s="728" t="s">
        <v>881</v>
      </c>
      <c r="H193" s="729">
        <v>9</v>
      </c>
      <c r="I193" s="729">
        <v>221</v>
      </c>
      <c r="K193" s="728" t="s">
        <v>287</v>
      </c>
      <c r="L193" s="728" t="s">
        <v>880</v>
      </c>
      <c r="M193" s="728" t="s">
        <v>1097</v>
      </c>
      <c r="N193" s="729">
        <v>7</v>
      </c>
      <c r="P193" s="728" t="s">
        <v>962</v>
      </c>
      <c r="Q193" s="728" t="s">
        <v>261</v>
      </c>
      <c r="R193" s="729">
        <v>7290</v>
      </c>
      <c r="U193" s="728" t="s">
        <v>881</v>
      </c>
      <c r="V193" s="729">
        <v>9</v>
      </c>
      <c r="W193" s="729">
        <v>10</v>
      </c>
      <c r="Z193" s="728" t="s">
        <v>936</v>
      </c>
      <c r="AA193" s="728" t="s">
        <v>848</v>
      </c>
      <c r="AB193" s="729">
        <v>439</v>
      </c>
    </row>
    <row r="194" spans="1:28" ht="15">
      <c r="A194" s="728" t="s">
        <v>878</v>
      </c>
      <c r="B194" s="728" t="s">
        <v>266</v>
      </c>
      <c r="C194" s="728" t="s">
        <v>261</v>
      </c>
      <c r="D194" s="728" t="s">
        <v>286</v>
      </c>
      <c r="E194" s="729">
        <v>70</v>
      </c>
      <c r="G194" s="728" t="s">
        <v>881</v>
      </c>
      <c r="H194" s="729">
        <v>10</v>
      </c>
      <c r="I194" s="729">
        <v>175</v>
      </c>
      <c r="K194" s="728" t="s">
        <v>287</v>
      </c>
      <c r="L194" s="728" t="s">
        <v>880</v>
      </c>
      <c r="M194" s="728" t="s">
        <v>1094</v>
      </c>
      <c r="N194" s="729">
        <v>14</v>
      </c>
      <c r="P194" s="728" t="s">
        <v>963</v>
      </c>
      <c r="Q194" s="728" t="s">
        <v>260</v>
      </c>
      <c r="R194" s="729">
        <v>1175</v>
      </c>
      <c r="U194" s="728" t="s">
        <v>881</v>
      </c>
      <c r="V194" s="729">
        <v>10</v>
      </c>
      <c r="W194" s="729">
        <v>10</v>
      </c>
      <c r="Z194" s="728" t="s">
        <v>937</v>
      </c>
      <c r="AA194" s="728" t="s">
        <v>847</v>
      </c>
      <c r="AB194" s="729">
        <v>66</v>
      </c>
    </row>
    <row r="195" spans="1:28" ht="15">
      <c r="A195" s="728" t="s">
        <v>878</v>
      </c>
      <c r="B195" s="728" t="s">
        <v>288</v>
      </c>
      <c r="C195" s="728" t="s">
        <v>260</v>
      </c>
      <c r="D195" s="728" t="s">
        <v>285</v>
      </c>
      <c r="E195" s="729">
        <v>532</v>
      </c>
      <c r="G195" s="728" t="s">
        <v>881</v>
      </c>
      <c r="H195" s="729">
        <v>11</v>
      </c>
      <c r="I195" s="729">
        <v>129</v>
      </c>
      <c r="K195" s="728" t="s">
        <v>287</v>
      </c>
      <c r="L195" s="728" t="s">
        <v>880</v>
      </c>
      <c r="M195" s="728" t="s">
        <v>266</v>
      </c>
      <c r="N195" s="729">
        <v>1</v>
      </c>
      <c r="P195" s="728" t="s">
        <v>963</v>
      </c>
      <c r="Q195" s="728" t="s">
        <v>261</v>
      </c>
      <c r="R195" s="729">
        <v>1291</v>
      </c>
      <c r="U195" s="728" t="s">
        <v>881</v>
      </c>
      <c r="V195" s="729">
        <v>11</v>
      </c>
      <c r="W195" s="729">
        <v>5</v>
      </c>
      <c r="Z195" s="728" t="s">
        <v>937</v>
      </c>
      <c r="AA195" s="728" t="s">
        <v>848</v>
      </c>
      <c r="AB195" s="729">
        <v>173</v>
      </c>
    </row>
    <row r="196" spans="1:28" ht="15">
      <c r="A196" s="728" t="s">
        <v>878</v>
      </c>
      <c r="B196" s="728" t="s">
        <v>288</v>
      </c>
      <c r="C196" s="728" t="s">
        <v>260</v>
      </c>
      <c r="D196" s="728" t="s">
        <v>286</v>
      </c>
      <c r="E196" s="729">
        <v>143</v>
      </c>
      <c r="G196" s="728" t="s">
        <v>881</v>
      </c>
      <c r="H196" s="729">
        <v>12</v>
      </c>
      <c r="I196" s="729">
        <v>140</v>
      </c>
      <c r="K196" s="728" t="s">
        <v>287</v>
      </c>
      <c r="L196" s="728" t="s">
        <v>880</v>
      </c>
      <c r="M196" s="728" t="s">
        <v>1095</v>
      </c>
      <c r="N196" s="729">
        <v>5</v>
      </c>
      <c r="P196" s="728" t="s">
        <v>964</v>
      </c>
      <c r="Q196" s="728" t="s">
        <v>260</v>
      </c>
      <c r="R196" s="729">
        <v>1525</v>
      </c>
      <c r="U196" s="728" t="s">
        <v>881</v>
      </c>
      <c r="V196" s="729">
        <v>12</v>
      </c>
      <c r="W196" s="729">
        <v>6</v>
      </c>
      <c r="Z196" s="728" t="s">
        <v>938</v>
      </c>
      <c r="AA196" s="728" t="s">
        <v>847</v>
      </c>
      <c r="AB196" s="729">
        <v>995</v>
      </c>
    </row>
    <row r="197" spans="1:28" ht="15">
      <c r="A197" s="728" t="s">
        <v>878</v>
      </c>
      <c r="B197" s="728" t="s">
        <v>288</v>
      </c>
      <c r="C197" s="728" t="s">
        <v>261</v>
      </c>
      <c r="D197" s="728" t="s">
        <v>285</v>
      </c>
      <c r="E197" s="729">
        <v>527</v>
      </c>
      <c r="G197" s="728" t="s">
        <v>882</v>
      </c>
      <c r="H197" s="729">
        <v>0</v>
      </c>
      <c r="I197" s="729">
        <v>16</v>
      </c>
      <c r="K197" s="728" t="s">
        <v>287</v>
      </c>
      <c r="L197" s="728" t="s">
        <v>880</v>
      </c>
      <c r="M197" s="728" t="s">
        <v>297</v>
      </c>
      <c r="N197" s="729">
        <v>17</v>
      </c>
      <c r="P197" s="728" t="s">
        <v>964</v>
      </c>
      <c r="Q197" s="728" t="s">
        <v>261</v>
      </c>
      <c r="R197" s="729">
        <v>1663</v>
      </c>
      <c r="U197" s="728" t="s">
        <v>882</v>
      </c>
      <c r="V197" s="729">
        <v>0</v>
      </c>
      <c r="W197" s="729">
        <v>4</v>
      </c>
      <c r="Z197" s="728" t="s">
        <v>938</v>
      </c>
      <c r="AA197" s="728" t="s">
        <v>848</v>
      </c>
      <c r="AB197" s="729">
        <v>1061</v>
      </c>
    </row>
    <row r="198" spans="1:28" ht="15">
      <c r="A198" s="728" t="s">
        <v>878</v>
      </c>
      <c r="B198" s="728" t="s">
        <v>288</v>
      </c>
      <c r="C198" s="728" t="s">
        <v>261</v>
      </c>
      <c r="D198" s="728" t="s">
        <v>286</v>
      </c>
      <c r="E198" s="729">
        <v>141</v>
      </c>
      <c r="G198" s="728" t="s">
        <v>882</v>
      </c>
      <c r="H198" s="729">
        <v>1</v>
      </c>
      <c r="I198" s="729">
        <v>110</v>
      </c>
      <c r="K198" s="728" t="s">
        <v>287</v>
      </c>
      <c r="L198" s="728" t="s">
        <v>880</v>
      </c>
      <c r="M198" s="728" t="s">
        <v>294</v>
      </c>
      <c r="N198" s="729">
        <v>21989</v>
      </c>
      <c r="P198" s="728" t="s">
        <v>965</v>
      </c>
      <c r="Q198" s="728" t="s">
        <v>260</v>
      </c>
      <c r="R198" s="729">
        <v>1448</v>
      </c>
      <c r="U198" s="728" t="s">
        <v>882</v>
      </c>
      <c r="V198" s="729">
        <v>1</v>
      </c>
      <c r="W198" s="729">
        <v>40</v>
      </c>
      <c r="Z198" s="728" t="s">
        <v>939</v>
      </c>
      <c r="AA198" s="728" t="s">
        <v>847</v>
      </c>
      <c r="AB198" s="729">
        <v>309</v>
      </c>
    </row>
    <row r="199" spans="1:28" ht="15">
      <c r="A199" s="728" t="s">
        <v>879</v>
      </c>
      <c r="B199" s="728" t="s">
        <v>265</v>
      </c>
      <c r="C199" s="728" t="s">
        <v>260</v>
      </c>
      <c r="D199" s="728" t="s">
        <v>285</v>
      </c>
      <c r="E199" s="729">
        <v>2669</v>
      </c>
      <c r="G199" s="728" t="s">
        <v>882</v>
      </c>
      <c r="H199" s="729">
        <v>2</v>
      </c>
      <c r="I199" s="729">
        <v>338</v>
      </c>
      <c r="K199" s="728" t="s">
        <v>287</v>
      </c>
      <c r="L199" s="728" t="s">
        <v>880</v>
      </c>
      <c r="M199" s="728" t="s">
        <v>295</v>
      </c>
      <c r="N199" s="729">
        <v>2</v>
      </c>
      <c r="P199" s="728" t="s">
        <v>965</v>
      </c>
      <c r="Q199" s="728" t="s">
        <v>261</v>
      </c>
      <c r="R199" s="729">
        <v>1793</v>
      </c>
      <c r="U199" s="728" t="s">
        <v>882</v>
      </c>
      <c r="V199" s="729">
        <v>2</v>
      </c>
      <c r="W199" s="729">
        <v>143</v>
      </c>
      <c r="Z199" s="728" t="s">
        <v>939</v>
      </c>
      <c r="AA199" s="728" t="s">
        <v>848</v>
      </c>
      <c r="AB199" s="729">
        <v>384</v>
      </c>
    </row>
    <row r="200" spans="1:28" ht="15">
      <c r="A200" s="728" t="s">
        <v>879</v>
      </c>
      <c r="B200" s="728" t="s">
        <v>265</v>
      </c>
      <c r="C200" s="728" t="s">
        <v>260</v>
      </c>
      <c r="D200" s="728" t="s">
        <v>286</v>
      </c>
      <c r="E200" s="729">
        <v>17355</v>
      </c>
      <c r="G200" s="728" t="s">
        <v>882</v>
      </c>
      <c r="H200" s="729">
        <v>3</v>
      </c>
      <c r="I200" s="729">
        <v>193</v>
      </c>
      <c r="K200" s="728" t="s">
        <v>287</v>
      </c>
      <c r="L200" s="728" t="s">
        <v>880</v>
      </c>
      <c r="M200" s="728" t="s">
        <v>296</v>
      </c>
      <c r="N200" s="729">
        <v>76</v>
      </c>
      <c r="P200" s="728" t="s">
        <v>966</v>
      </c>
      <c r="Q200" s="728" t="s">
        <v>260</v>
      </c>
      <c r="R200" s="729">
        <v>1004</v>
      </c>
      <c r="U200" s="728" t="s">
        <v>882</v>
      </c>
      <c r="V200" s="729">
        <v>3</v>
      </c>
      <c r="W200" s="729">
        <v>71</v>
      </c>
      <c r="Z200" s="728" t="s">
        <v>940</v>
      </c>
      <c r="AA200" s="728" t="s">
        <v>846</v>
      </c>
      <c r="AB200" s="729">
        <v>1</v>
      </c>
    </row>
    <row r="201" spans="1:28" ht="15">
      <c r="A201" s="728" t="s">
        <v>879</v>
      </c>
      <c r="B201" s="728" t="s">
        <v>265</v>
      </c>
      <c r="C201" s="728" t="s">
        <v>261</v>
      </c>
      <c r="D201" s="728" t="s">
        <v>285</v>
      </c>
      <c r="E201" s="729">
        <v>2460</v>
      </c>
      <c r="G201" s="728" t="s">
        <v>882</v>
      </c>
      <c r="H201" s="729">
        <v>4</v>
      </c>
      <c r="I201" s="729">
        <v>810</v>
      </c>
      <c r="K201" s="728" t="s">
        <v>287</v>
      </c>
      <c r="L201" s="728" t="s">
        <v>880</v>
      </c>
      <c r="M201" s="728" t="s">
        <v>267</v>
      </c>
      <c r="N201" s="729">
        <v>10</v>
      </c>
      <c r="P201" s="728" t="s">
        <v>966</v>
      </c>
      <c r="Q201" s="728" t="s">
        <v>261</v>
      </c>
      <c r="R201" s="729">
        <v>1175</v>
      </c>
      <c r="U201" s="728" t="s">
        <v>882</v>
      </c>
      <c r="V201" s="729">
        <v>4</v>
      </c>
      <c r="W201" s="729">
        <v>474</v>
      </c>
      <c r="Z201" s="728" t="s">
        <v>940</v>
      </c>
      <c r="AA201" s="728" t="s">
        <v>847</v>
      </c>
      <c r="AB201" s="729">
        <v>1948</v>
      </c>
    </row>
    <row r="202" spans="1:28" ht="15">
      <c r="A202" s="728" t="s">
        <v>879</v>
      </c>
      <c r="B202" s="728" t="s">
        <v>265</v>
      </c>
      <c r="C202" s="728" t="s">
        <v>261</v>
      </c>
      <c r="D202" s="728" t="s">
        <v>286</v>
      </c>
      <c r="E202" s="729">
        <v>14253</v>
      </c>
      <c r="G202" s="728" t="s">
        <v>882</v>
      </c>
      <c r="H202" s="729">
        <v>5</v>
      </c>
      <c r="I202" s="729">
        <v>195</v>
      </c>
      <c r="K202" s="728" t="s">
        <v>287</v>
      </c>
      <c r="L202" s="728" t="s">
        <v>880</v>
      </c>
      <c r="M202" s="728" t="s">
        <v>268</v>
      </c>
      <c r="N202" s="729">
        <v>367</v>
      </c>
      <c r="P202" s="728" t="s">
        <v>967</v>
      </c>
      <c r="Q202" s="728" t="s">
        <v>260</v>
      </c>
      <c r="R202" s="729">
        <v>2996</v>
      </c>
      <c r="U202" s="728" t="s">
        <v>882</v>
      </c>
      <c r="V202" s="729">
        <v>5</v>
      </c>
      <c r="W202" s="729">
        <v>99</v>
      </c>
      <c r="Z202" s="728" t="s">
        <v>940</v>
      </c>
      <c r="AA202" s="728" t="s">
        <v>848</v>
      </c>
      <c r="AB202" s="729">
        <v>2322</v>
      </c>
    </row>
    <row r="203" spans="1:28" ht="15">
      <c r="A203" s="728" t="s">
        <v>879</v>
      </c>
      <c r="B203" s="728" t="s">
        <v>266</v>
      </c>
      <c r="C203" s="728" t="s">
        <v>260</v>
      </c>
      <c r="D203" s="728" t="s">
        <v>285</v>
      </c>
      <c r="E203" s="729">
        <v>179</v>
      </c>
      <c r="G203" s="728" t="s">
        <v>882</v>
      </c>
      <c r="H203" s="729">
        <v>6</v>
      </c>
      <c r="I203" s="729">
        <v>213</v>
      </c>
      <c r="K203" s="728" t="s">
        <v>287</v>
      </c>
      <c r="L203" s="728" t="s">
        <v>898</v>
      </c>
      <c r="M203" s="728" t="s">
        <v>265</v>
      </c>
      <c r="N203" s="729">
        <v>42</v>
      </c>
      <c r="P203" s="728" t="s">
        <v>967</v>
      </c>
      <c r="Q203" s="728" t="s">
        <v>261</v>
      </c>
      <c r="R203" s="729">
        <v>3165</v>
      </c>
      <c r="U203" s="728" t="s">
        <v>882</v>
      </c>
      <c r="V203" s="729">
        <v>6</v>
      </c>
      <c r="W203" s="729">
        <v>90</v>
      </c>
      <c r="Z203" s="728" t="s">
        <v>941</v>
      </c>
      <c r="AA203" s="728" t="s">
        <v>847</v>
      </c>
      <c r="AB203" s="729">
        <v>437</v>
      </c>
    </row>
    <row r="204" spans="1:28" ht="15">
      <c r="A204" s="728" t="s">
        <v>879</v>
      </c>
      <c r="B204" s="728" t="s">
        <v>266</v>
      </c>
      <c r="C204" s="728" t="s">
        <v>260</v>
      </c>
      <c r="D204" s="728" t="s">
        <v>286</v>
      </c>
      <c r="E204" s="729">
        <v>2446</v>
      </c>
      <c r="G204" s="728" t="s">
        <v>882</v>
      </c>
      <c r="H204" s="729">
        <v>7</v>
      </c>
      <c r="I204" s="729">
        <v>234</v>
      </c>
      <c r="K204" s="728" t="s">
        <v>287</v>
      </c>
      <c r="L204" s="728" t="s">
        <v>898</v>
      </c>
      <c r="M204" s="728" t="s">
        <v>1089</v>
      </c>
      <c r="N204" s="729">
        <v>4</v>
      </c>
      <c r="P204" s="728" t="s">
        <v>968</v>
      </c>
      <c r="Q204" s="728" t="s">
        <v>260</v>
      </c>
      <c r="R204" s="729">
        <v>8785</v>
      </c>
      <c r="U204" s="728" t="s">
        <v>882</v>
      </c>
      <c r="V204" s="729">
        <v>7</v>
      </c>
      <c r="W204" s="729">
        <v>69</v>
      </c>
      <c r="Z204" s="728" t="s">
        <v>941</v>
      </c>
      <c r="AA204" s="728" t="s">
        <v>848</v>
      </c>
      <c r="AB204" s="729">
        <v>782</v>
      </c>
    </row>
    <row r="205" spans="1:28" ht="15">
      <c r="A205" s="728" t="s">
        <v>879</v>
      </c>
      <c r="B205" s="728" t="s">
        <v>266</v>
      </c>
      <c r="C205" s="728" t="s">
        <v>261</v>
      </c>
      <c r="D205" s="728" t="s">
        <v>285</v>
      </c>
      <c r="E205" s="729">
        <v>180</v>
      </c>
      <c r="G205" s="728" t="s">
        <v>882</v>
      </c>
      <c r="H205" s="729">
        <v>8</v>
      </c>
      <c r="I205" s="729">
        <v>206</v>
      </c>
      <c r="K205" s="728" t="s">
        <v>287</v>
      </c>
      <c r="L205" s="728" t="s">
        <v>898</v>
      </c>
      <c r="M205" s="728" t="s">
        <v>1093</v>
      </c>
      <c r="N205" s="729">
        <v>3</v>
      </c>
      <c r="P205" s="728" t="s">
        <v>968</v>
      </c>
      <c r="Q205" s="728" t="s">
        <v>261</v>
      </c>
      <c r="R205" s="729">
        <v>9606</v>
      </c>
      <c r="U205" s="728" t="s">
        <v>882</v>
      </c>
      <c r="V205" s="729">
        <v>8</v>
      </c>
      <c r="W205" s="729">
        <v>64</v>
      </c>
      <c r="Z205" s="728" t="s">
        <v>942</v>
      </c>
      <c r="AA205" s="728" t="s">
        <v>847</v>
      </c>
      <c r="AB205" s="729">
        <v>89</v>
      </c>
    </row>
    <row r="206" spans="1:28" ht="15">
      <c r="A206" s="728" t="s">
        <v>879</v>
      </c>
      <c r="B206" s="728" t="s">
        <v>266</v>
      </c>
      <c r="C206" s="728" t="s">
        <v>261</v>
      </c>
      <c r="D206" s="728" t="s">
        <v>286</v>
      </c>
      <c r="E206" s="729">
        <v>1962</v>
      </c>
      <c r="G206" s="728" t="s">
        <v>882</v>
      </c>
      <c r="H206" s="729">
        <v>9</v>
      </c>
      <c r="I206" s="729">
        <v>168</v>
      </c>
      <c r="K206" s="728" t="s">
        <v>287</v>
      </c>
      <c r="L206" s="728" t="s">
        <v>898</v>
      </c>
      <c r="M206" s="728" t="s">
        <v>1090</v>
      </c>
      <c r="N206" s="729">
        <v>1930</v>
      </c>
      <c r="P206" s="728" t="s">
        <v>969</v>
      </c>
      <c r="Q206" s="728" t="s">
        <v>260</v>
      </c>
      <c r="R206" s="729">
        <v>603</v>
      </c>
      <c r="U206" s="728" t="s">
        <v>882</v>
      </c>
      <c r="V206" s="729">
        <v>9</v>
      </c>
      <c r="W206" s="729">
        <v>53</v>
      </c>
      <c r="Z206" s="728" t="s">
        <v>942</v>
      </c>
      <c r="AA206" s="728" t="s">
        <v>848</v>
      </c>
      <c r="AB206" s="729">
        <v>112</v>
      </c>
    </row>
    <row r="207" spans="1:28" ht="15">
      <c r="A207" s="728" t="s">
        <v>879</v>
      </c>
      <c r="B207" s="728" t="s">
        <v>287</v>
      </c>
      <c r="C207" s="728" t="s">
        <v>260</v>
      </c>
      <c r="D207" s="728" t="s">
        <v>285</v>
      </c>
      <c r="E207" s="729">
        <v>47</v>
      </c>
      <c r="G207" s="728" t="s">
        <v>882</v>
      </c>
      <c r="H207" s="729">
        <v>10</v>
      </c>
      <c r="I207" s="729">
        <v>124</v>
      </c>
      <c r="K207" s="728" t="s">
        <v>287</v>
      </c>
      <c r="L207" s="728" t="s">
        <v>898</v>
      </c>
      <c r="M207" s="728" t="s">
        <v>1091</v>
      </c>
      <c r="N207" s="729">
        <v>3</v>
      </c>
      <c r="P207" s="728" t="s">
        <v>969</v>
      </c>
      <c r="Q207" s="728" t="s">
        <v>261</v>
      </c>
      <c r="R207" s="729">
        <v>733</v>
      </c>
      <c r="U207" s="728" t="s">
        <v>882</v>
      </c>
      <c r="V207" s="729">
        <v>10</v>
      </c>
      <c r="W207" s="729">
        <v>37</v>
      </c>
      <c r="Z207" s="728" t="s">
        <v>943</v>
      </c>
      <c r="AA207" s="728" t="s">
        <v>846</v>
      </c>
      <c r="AB207" s="729">
        <v>9</v>
      </c>
    </row>
    <row r="208" spans="1:28" ht="15">
      <c r="A208" s="728" t="s">
        <v>879</v>
      </c>
      <c r="B208" s="728" t="s">
        <v>287</v>
      </c>
      <c r="C208" s="728" t="s">
        <v>260</v>
      </c>
      <c r="D208" s="728" t="s">
        <v>286</v>
      </c>
      <c r="E208" s="729">
        <v>39</v>
      </c>
      <c r="G208" s="728" t="s">
        <v>882</v>
      </c>
      <c r="H208" s="729">
        <v>11</v>
      </c>
      <c r="I208" s="729">
        <v>102</v>
      </c>
      <c r="K208" s="728" t="s">
        <v>287</v>
      </c>
      <c r="L208" s="728" t="s">
        <v>898</v>
      </c>
      <c r="M208" s="728" t="s">
        <v>1092</v>
      </c>
      <c r="N208" s="729">
        <v>50</v>
      </c>
      <c r="P208" s="728" t="s">
        <v>970</v>
      </c>
      <c r="Q208" s="728" t="s">
        <v>260</v>
      </c>
      <c r="R208" s="729">
        <v>6242</v>
      </c>
      <c r="U208" s="728" t="s">
        <v>882</v>
      </c>
      <c r="V208" s="729">
        <v>11</v>
      </c>
      <c r="W208" s="729">
        <v>32</v>
      </c>
      <c r="Z208" s="728" t="s">
        <v>943</v>
      </c>
      <c r="AA208" s="728" t="s">
        <v>847</v>
      </c>
      <c r="AB208" s="729">
        <v>2383</v>
      </c>
    </row>
    <row r="209" spans="1:28" ht="15">
      <c r="A209" s="728" t="s">
        <v>879</v>
      </c>
      <c r="B209" s="728" t="s">
        <v>287</v>
      </c>
      <c r="C209" s="728" t="s">
        <v>261</v>
      </c>
      <c r="D209" s="728" t="s">
        <v>285</v>
      </c>
      <c r="E209" s="729">
        <v>52</v>
      </c>
      <c r="G209" s="728" t="s">
        <v>882</v>
      </c>
      <c r="H209" s="729">
        <v>12</v>
      </c>
      <c r="I209" s="729">
        <v>121</v>
      </c>
      <c r="K209" s="728" t="s">
        <v>287</v>
      </c>
      <c r="L209" s="728" t="s">
        <v>898</v>
      </c>
      <c r="M209" s="728" t="s">
        <v>1097</v>
      </c>
      <c r="N209" s="729">
        <v>41</v>
      </c>
      <c r="P209" s="728" t="s">
        <v>970</v>
      </c>
      <c r="Q209" s="728" t="s">
        <v>261</v>
      </c>
      <c r="R209" s="729">
        <v>5481</v>
      </c>
      <c r="U209" s="728" t="s">
        <v>882</v>
      </c>
      <c r="V209" s="729">
        <v>12</v>
      </c>
      <c r="W209" s="729">
        <v>37</v>
      </c>
      <c r="Z209" s="728" t="s">
        <v>943</v>
      </c>
      <c r="AA209" s="728" t="s">
        <v>848</v>
      </c>
      <c r="AB209" s="729">
        <v>2361</v>
      </c>
    </row>
    <row r="210" spans="1:28" ht="15">
      <c r="A210" s="728" t="s">
        <v>879</v>
      </c>
      <c r="B210" s="728" t="s">
        <v>287</v>
      </c>
      <c r="C210" s="728" t="s">
        <v>261</v>
      </c>
      <c r="D210" s="728" t="s">
        <v>286</v>
      </c>
      <c r="E210" s="729">
        <v>40</v>
      </c>
      <c r="G210" s="728" t="s">
        <v>883</v>
      </c>
      <c r="H210" s="729">
        <v>0</v>
      </c>
      <c r="I210" s="729">
        <v>174</v>
      </c>
      <c r="K210" s="728" t="s">
        <v>287</v>
      </c>
      <c r="L210" s="728" t="s">
        <v>898</v>
      </c>
      <c r="M210" s="728" t="s">
        <v>1094</v>
      </c>
      <c r="N210" s="729">
        <v>67</v>
      </c>
      <c r="P210" s="728" t="s">
        <v>971</v>
      </c>
      <c r="Q210" s="728" t="s">
        <v>260</v>
      </c>
      <c r="R210" s="729">
        <v>6019</v>
      </c>
      <c r="U210" s="728" t="s">
        <v>883</v>
      </c>
      <c r="V210" s="729">
        <v>0</v>
      </c>
      <c r="W210" s="729">
        <v>183</v>
      </c>
      <c r="Z210" s="728" t="s">
        <v>944</v>
      </c>
      <c r="AA210" s="728" t="s">
        <v>847</v>
      </c>
      <c r="AB210" s="729">
        <v>221</v>
      </c>
    </row>
    <row r="211" spans="1:28" ht="15">
      <c r="A211" s="728" t="s">
        <v>879</v>
      </c>
      <c r="B211" s="728" t="s">
        <v>288</v>
      </c>
      <c r="C211" s="728" t="s">
        <v>260</v>
      </c>
      <c r="D211" s="728" t="s">
        <v>285</v>
      </c>
      <c r="E211" s="729">
        <v>1276</v>
      </c>
      <c r="G211" s="728" t="s">
        <v>883</v>
      </c>
      <c r="H211" s="729">
        <v>1</v>
      </c>
      <c r="I211" s="729">
        <v>722</v>
      </c>
      <c r="K211" s="728" t="s">
        <v>287</v>
      </c>
      <c r="L211" s="728" t="s">
        <v>898</v>
      </c>
      <c r="M211" s="728" t="s">
        <v>266</v>
      </c>
      <c r="N211" s="729">
        <v>28</v>
      </c>
      <c r="P211" s="728" t="s">
        <v>971</v>
      </c>
      <c r="Q211" s="728" t="s">
        <v>261</v>
      </c>
      <c r="R211" s="729">
        <v>7762</v>
      </c>
      <c r="U211" s="728" t="s">
        <v>883</v>
      </c>
      <c r="V211" s="729">
        <v>1</v>
      </c>
      <c r="W211" s="729">
        <v>903</v>
      </c>
      <c r="Z211" s="728" t="s">
        <v>944</v>
      </c>
      <c r="AA211" s="728" t="s">
        <v>848</v>
      </c>
      <c r="AB211" s="729">
        <v>371</v>
      </c>
    </row>
    <row r="212" spans="1:28" ht="15">
      <c r="A212" s="728" t="s">
        <v>879</v>
      </c>
      <c r="B212" s="728" t="s">
        <v>288</v>
      </c>
      <c r="C212" s="728" t="s">
        <v>260</v>
      </c>
      <c r="D212" s="728" t="s">
        <v>286</v>
      </c>
      <c r="E212" s="729">
        <v>2768</v>
      </c>
      <c r="G212" s="728" t="s">
        <v>883</v>
      </c>
      <c r="H212" s="729">
        <v>2</v>
      </c>
      <c r="I212" s="729">
        <v>2441</v>
      </c>
      <c r="K212" s="728" t="s">
        <v>287</v>
      </c>
      <c r="L212" s="728" t="s">
        <v>898</v>
      </c>
      <c r="M212" s="728" t="s">
        <v>1095</v>
      </c>
      <c r="N212" s="729">
        <v>6</v>
      </c>
      <c r="P212" s="728" t="s">
        <v>972</v>
      </c>
      <c r="Q212" s="728" t="s">
        <v>260</v>
      </c>
      <c r="R212" s="729">
        <v>2775</v>
      </c>
      <c r="U212" s="728" t="s">
        <v>883</v>
      </c>
      <c r="V212" s="729">
        <v>2</v>
      </c>
      <c r="W212" s="729">
        <v>2988</v>
      </c>
      <c r="Z212" s="728" t="s">
        <v>945</v>
      </c>
      <c r="AA212" s="728" t="s">
        <v>847</v>
      </c>
      <c r="AB212" s="729">
        <v>579</v>
      </c>
    </row>
    <row r="213" spans="1:28" ht="15">
      <c r="A213" s="728" t="s">
        <v>879</v>
      </c>
      <c r="B213" s="728" t="s">
        <v>288</v>
      </c>
      <c r="C213" s="728" t="s">
        <v>261</v>
      </c>
      <c r="D213" s="728" t="s">
        <v>285</v>
      </c>
      <c r="E213" s="729">
        <v>1321</v>
      </c>
      <c r="G213" s="728" t="s">
        <v>883</v>
      </c>
      <c r="H213" s="729">
        <v>3</v>
      </c>
      <c r="I213" s="729">
        <v>1457</v>
      </c>
      <c r="K213" s="728" t="s">
        <v>287</v>
      </c>
      <c r="L213" s="728" t="s">
        <v>898</v>
      </c>
      <c r="M213" s="728" t="s">
        <v>287</v>
      </c>
      <c r="N213" s="729">
        <v>18</v>
      </c>
      <c r="P213" s="728" t="s">
        <v>972</v>
      </c>
      <c r="Q213" s="728" t="s">
        <v>261</v>
      </c>
      <c r="R213" s="729">
        <v>3102</v>
      </c>
      <c r="U213" s="728" t="s">
        <v>883</v>
      </c>
      <c r="V213" s="729">
        <v>3</v>
      </c>
      <c r="W213" s="729">
        <v>1343</v>
      </c>
      <c r="Z213" s="728" t="s">
        <v>945</v>
      </c>
      <c r="AA213" s="728" t="s">
        <v>848</v>
      </c>
      <c r="AB213" s="729">
        <v>613</v>
      </c>
    </row>
    <row r="214" spans="1:28" ht="15">
      <c r="A214" s="728" t="s">
        <v>879</v>
      </c>
      <c r="B214" s="728" t="s">
        <v>288</v>
      </c>
      <c r="C214" s="728" t="s">
        <v>261</v>
      </c>
      <c r="D214" s="728" t="s">
        <v>286</v>
      </c>
      <c r="E214" s="729">
        <v>2456</v>
      </c>
      <c r="G214" s="728" t="s">
        <v>883</v>
      </c>
      <c r="H214" s="729">
        <v>4</v>
      </c>
      <c r="I214" s="729">
        <v>5891</v>
      </c>
      <c r="K214" s="728" t="s">
        <v>287</v>
      </c>
      <c r="L214" s="728" t="s">
        <v>898</v>
      </c>
      <c r="M214" s="728" t="s">
        <v>297</v>
      </c>
      <c r="N214" s="729">
        <v>7</v>
      </c>
      <c r="P214" s="728" t="s">
        <v>973</v>
      </c>
      <c r="Q214" s="728" t="s">
        <v>260</v>
      </c>
      <c r="R214" s="729">
        <v>1285</v>
      </c>
      <c r="U214" s="728" t="s">
        <v>883</v>
      </c>
      <c r="V214" s="729">
        <v>4</v>
      </c>
      <c r="W214" s="729">
        <v>9368</v>
      </c>
      <c r="Z214" s="728" t="s">
        <v>946</v>
      </c>
      <c r="AA214" s="728" t="s">
        <v>846</v>
      </c>
      <c r="AB214" s="729">
        <v>21</v>
      </c>
    </row>
    <row r="215" spans="1:28" ht="15">
      <c r="A215" s="728" t="s">
        <v>880</v>
      </c>
      <c r="B215" s="728" t="s">
        <v>265</v>
      </c>
      <c r="C215" s="728" t="s">
        <v>260</v>
      </c>
      <c r="D215" s="728" t="s">
        <v>285</v>
      </c>
      <c r="E215" s="729">
        <v>6491</v>
      </c>
      <c r="G215" s="728" t="s">
        <v>883</v>
      </c>
      <c r="H215" s="729">
        <v>5</v>
      </c>
      <c r="I215" s="729">
        <v>1147</v>
      </c>
      <c r="K215" s="728" t="s">
        <v>287</v>
      </c>
      <c r="L215" s="728" t="s">
        <v>898</v>
      </c>
      <c r="M215" s="728" t="s">
        <v>294</v>
      </c>
      <c r="N215" s="729">
        <v>19019</v>
      </c>
      <c r="P215" s="728" t="s">
        <v>973</v>
      </c>
      <c r="Q215" s="728" t="s">
        <v>261</v>
      </c>
      <c r="R215" s="729">
        <v>1463</v>
      </c>
      <c r="U215" s="728" t="s">
        <v>883</v>
      </c>
      <c r="V215" s="729">
        <v>5</v>
      </c>
      <c r="W215" s="729">
        <v>1535</v>
      </c>
      <c r="Z215" s="728" t="s">
        <v>946</v>
      </c>
      <c r="AA215" s="728" t="s">
        <v>847</v>
      </c>
      <c r="AB215" s="729">
        <v>7656</v>
      </c>
    </row>
    <row r="216" spans="1:28" ht="15">
      <c r="A216" s="728" t="s">
        <v>880</v>
      </c>
      <c r="B216" s="728" t="s">
        <v>265</v>
      </c>
      <c r="C216" s="728" t="s">
        <v>260</v>
      </c>
      <c r="D216" s="728" t="s">
        <v>286</v>
      </c>
      <c r="E216" s="729">
        <v>5412</v>
      </c>
      <c r="G216" s="728" t="s">
        <v>883</v>
      </c>
      <c r="H216" s="729">
        <v>6</v>
      </c>
      <c r="I216" s="729">
        <v>1240</v>
      </c>
      <c r="K216" s="728" t="s">
        <v>287</v>
      </c>
      <c r="L216" s="728" t="s">
        <v>898</v>
      </c>
      <c r="M216" s="728" t="s">
        <v>295</v>
      </c>
      <c r="N216" s="729">
        <v>2</v>
      </c>
      <c r="P216" s="728" t="s">
        <v>974</v>
      </c>
      <c r="Q216" s="728" t="s">
        <v>260</v>
      </c>
      <c r="R216" s="729">
        <v>1960</v>
      </c>
      <c r="U216" s="728" t="s">
        <v>883</v>
      </c>
      <c r="V216" s="729">
        <v>6</v>
      </c>
      <c r="W216" s="729">
        <v>1452</v>
      </c>
      <c r="Z216" s="728" t="s">
        <v>946</v>
      </c>
      <c r="AA216" s="728" t="s">
        <v>848</v>
      </c>
      <c r="AB216" s="729">
        <v>8850</v>
      </c>
    </row>
    <row r="217" spans="1:28" ht="15">
      <c r="A217" s="728" t="s">
        <v>880</v>
      </c>
      <c r="B217" s="728" t="s">
        <v>265</v>
      </c>
      <c r="C217" s="728" t="s">
        <v>261</v>
      </c>
      <c r="D217" s="728" t="s">
        <v>285</v>
      </c>
      <c r="E217" s="729">
        <v>6573</v>
      </c>
      <c r="G217" s="728" t="s">
        <v>883</v>
      </c>
      <c r="H217" s="729">
        <v>7</v>
      </c>
      <c r="I217" s="729">
        <v>1109</v>
      </c>
      <c r="K217" s="728" t="s">
        <v>287</v>
      </c>
      <c r="L217" s="728" t="s">
        <v>898</v>
      </c>
      <c r="M217" s="728" t="s">
        <v>296</v>
      </c>
      <c r="N217" s="729">
        <v>140</v>
      </c>
      <c r="P217" s="728" t="s">
        <v>974</v>
      </c>
      <c r="Q217" s="728" t="s">
        <v>261</v>
      </c>
      <c r="R217" s="729">
        <v>2217</v>
      </c>
      <c r="U217" s="728" t="s">
        <v>883</v>
      </c>
      <c r="V217" s="729">
        <v>7</v>
      </c>
      <c r="W217" s="729">
        <v>1180</v>
      </c>
      <c r="Z217" s="728" t="s">
        <v>947</v>
      </c>
      <c r="AA217" s="728" t="s">
        <v>847</v>
      </c>
      <c r="AB217" s="729">
        <v>1543</v>
      </c>
    </row>
    <row r="218" spans="1:28" ht="15">
      <c r="A218" s="728" t="s">
        <v>880</v>
      </c>
      <c r="B218" s="728" t="s">
        <v>265</v>
      </c>
      <c r="C218" s="728" t="s">
        <v>261</v>
      </c>
      <c r="D218" s="728" t="s">
        <v>286</v>
      </c>
      <c r="E218" s="729">
        <v>5014</v>
      </c>
      <c r="G218" s="728" t="s">
        <v>883</v>
      </c>
      <c r="H218" s="729">
        <v>8</v>
      </c>
      <c r="I218" s="729">
        <v>917</v>
      </c>
      <c r="K218" s="728" t="s">
        <v>287</v>
      </c>
      <c r="L218" s="728" t="s">
        <v>898</v>
      </c>
      <c r="M218" s="728" t="s">
        <v>267</v>
      </c>
      <c r="N218" s="729">
        <v>184</v>
      </c>
      <c r="P218" s="728" t="s">
        <v>975</v>
      </c>
      <c r="Q218" s="728" t="s">
        <v>260</v>
      </c>
      <c r="R218" s="729">
        <v>1121</v>
      </c>
      <c r="U218" s="728" t="s">
        <v>883</v>
      </c>
      <c r="V218" s="729">
        <v>8</v>
      </c>
      <c r="W218" s="729">
        <v>848</v>
      </c>
      <c r="Z218" s="728" t="s">
        <v>947</v>
      </c>
      <c r="AA218" s="728" t="s">
        <v>848</v>
      </c>
      <c r="AB218" s="729">
        <v>1640</v>
      </c>
    </row>
    <row r="219" spans="1:28" ht="15">
      <c r="A219" s="728" t="s">
        <v>880</v>
      </c>
      <c r="B219" s="728" t="s">
        <v>266</v>
      </c>
      <c r="C219" s="728" t="s">
        <v>260</v>
      </c>
      <c r="D219" s="728" t="s">
        <v>285</v>
      </c>
      <c r="E219" s="729">
        <v>209</v>
      </c>
      <c r="G219" s="728" t="s">
        <v>883</v>
      </c>
      <c r="H219" s="729">
        <v>9</v>
      </c>
      <c r="I219" s="729">
        <v>715</v>
      </c>
      <c r="K219" s="728" t="s">
        <v>287</v>
      </c>
      <c r="L219" s="728" t="s">
        <v>898</v>
      </c>
      <c r="M219" s="728" t="s">
        <v>268</v>
      </c>
      <c r="N219" s="729">
        <v>2925</v>
      </c>
      <c r="P219" s="728" t="s">
        <v>975</v>
      </c>
      <c r="Q219" s="728" t="s">
        <v>261</v>
      </c>
      <c r="R219" s="729">
        <v>1491</v>
      </c>
      <c r="U219" s="728" t="s">
        <v>883</v>
      </c>
      <c r="V219" s="729">
        <v>9</v>
      </c>
      <c r="W219" s="729">
        <v>715</v>
      </c>
      <c r="Z219" s="728" t="s">
        <v>948</v>
      </c>
      <c r="AA219" s="728" t="s">
        <v>846</v>
      </c>
      <c r="AB219" s="729">
        <v>2</v>
      </c>
    </row>
    <row r="220" spans="1:28" ht="15">
      <c r="A220" s="728" t="s">
        <v>880</v>
      </c>
      <c r="B220" s="728" t="s">
        <v>266</v>
      </c>
      <c r="C220" s="728" t="s">
        <v>260</v>
      </c>
      <c r="D220" s="728" t="s">
        <v>286</v>
      </c>
      <c r="E220" s="729">
        <v>649</v>
      </c>
      <c r="G220" s="728" t="s">
        <v>883</v>
      </c>
      <c r="H220" s="729">
        <v>10</v>
      </c>
      <c r="I220" s="729">
        <v>577</v>
      </c>
      <c r="K220" s="728" t="s">
        <v>287</v>
      </c>
      <c r="L220" s="728" t="s">
        <v>902</v>
      </c>
      <c r="M220" s="728" t="s">
        <v>265</v>
      </c>
      <c r="N220" s="729">
        <v>4</v>
      </c>
      <c r="P220" s="728" t="s">
        <v>976</v>
      </c>
      <c r="Q220" s="728" t="s">
        <v>260</v>
      </c>
      <c r="R220" s="729">
        <v>847</v>
      </c>
      <c r="U220" s="728" t="s">
        <v>883</v>
      </c>
      <c r="V220" s="729">
        <v>10</v>
      </c>
      <c r="W220" s="729">
        <v>500</v>
      </c>
      <c r="Z220" s="728" t="s">
        <v>948</v>
      </c>
      <c r="AA220" s="728" t="s">
        <v>847</v>
      </c>
      <c r="AB220" s="729">
        <v>1401</v>
      </c>
    </row>
    <row r="221" spans="1:28" ht="15">
      <c r="A221" s="728" t="s">
        <v>880</v>
      </c>
      <c r="B221" s="728" t="s">
        <v>266</v>
      </c>
      <c r="C221" s="728" t="s">
        <v>261</v>
      </c>
      <c r="D221" s="728" t="s">
        <v>285</v>
      </c>
      <c r="E221" s="729">
        <v>232</v>
      </c>
      <c r="G221" s="728" t="s">
        <v>883</v>
      </c>
      <c r="H221" s="729">
        <v>11</v>
      </c>
      <c r="I221" s="729">
        <v>423</v>
      </c>
      <c r="K221" s="728" t="s">
        <v>287</v>
      </c>
      <c r="L221" s="728" t="s">
        <v>902</v>
      </c>
      <c r="M221" s="728" t="s">
        <v>1096</v>
      </c>
      <c r="N221" s="729">
        <v>2</v>
      </c>
      <c r="P221" s="728" t="s">
        <v>976</v>
      </c>
      <c r="Q221" s="728" t="s">
        <v>261</v>
      </c>
      <c r="R221" s="729">
        <v>1082</v>
      </c>
      <c r="U221" s="728" t="s">
        <v>883</v>
      </c>
      <c r="V221" s="729">
        <v>11</v>
      </c>
      <c r="W221" s="729">
        <v>379</v>
      </c>
      <c r="Z221" s="728" t="s">
        <v>948</v>
      </c>
      <c r="AA221" s="728" t="s">
        <v>848</v>
      </c>
      <c r="AB221" s="729">
        <v>1827</v>
      </c>
    </row>
    <row r="222" spans="1:28" ht="15">
      <c r="A222" s="728" t="s">
        <v>880</v>
      </c>
      <c r="B222" s="728" t="s">
        <v>266</v>
      </c>
      <c r="C222" s="728" t="s">
        <v>261</v>
      </c>
      <c r="D222" s="728" t="s">
        <v>286</v>
      </c>
      <c r="E222" s="729">
        <v>628</v>
      </c>
      <c r="G222" s="728" t="s">
        <v>883</v>
      </c>
      <c r="H222" s="729">
        <v>12</v>
      </c>
      <c r="I222" s="729">
        <v>545</v>
      </c>
      <c r="K222" s="728" t="s">
        <v>287</v>
      </c>
      <c r="L222" s="728" t="s">
        <v>902</v>
      </c>
      <c r="M222" s="728" t="s">
        <v>1099</v>
      </c>
      <c r="N222" s="729">
        <v>1</v>
      </c>
      <c r="P222" s="728" t="s">
        <v>977</v>
      </c>
      <c r="Q222" s="728" t="s">
        <v>260</v>
      </c>
      <c r="R222" s="729">
        <v>1664</v>
      </c>
      <c r="U222" s="728" t="s">
        <v>883</v>
      </c>
      <c r="V222" s="729">
        <v>12</v>
      </c>
      <c r="W222" s="729">
        <v>411</v>
      </c>
      <c r="Z222" s="728" t="s">
        <v>949</v>
      </c>
      <c r="AA222" s="728" t="s">
        <v>847</v>
      </c>
      <c r="AB222" s="729">
        <v>1611</v>
      </c>
    </row>
    <row r="223" spans="1:28" ht="15">
      <c r="A223" s="728" t="s">
        <v>880</v>
      </c>
      <c r="B223" s="728" t="s">
        <v>287</v>
      </c>
      <c r="C223" s="728" t="s">
        <v>260</v>
      </c>
      <c r="D223" s="728" t="s">
        <v>285</v>
      </c>
      <c r="E223" s="729">
        <v>84</v>
      </c>
      <c r="G223" s="728" t="s">
        <v>884</v>
      </c>
      <c r="H223" s="729">
        <v>0</v>
      </c>
      <c r="I223" s="729">
        <v>34</v>
      </c>
      <c r="K223" s="728" t="s">
        <v>287</v>
      </c>
      <c r="L223" s="728" t="s">
        <v>902</v>
      </c>
      <c r="M223" s="728" t="s">
        <v>1089</v>
      </c>
      <c r="N223" s="729">
        <v>4</v>
      </c>
      <c r="P223" s="728" t="s">
        <v>977</v>
      </c>
      <c r="Q223" s="728" t="s">
        <v>261</v>
      </c>
      <c r="R223" s="729">
        <v>1836</v>
      </c>
      <c r="U223" s="728" t="s">
        <v>884</v>
      </c>
      <c r="V223" s="729">
        <v>0</v>
      </c>
      <c r="W223" s="729">
        <v>16</v>
      </c>
      <c r="Z223" s="728" t="s">
        <v>949</v>
      </c>
      <c r="AA223" s="728" t="s">
        <v>848</v>
      </c>
      <c r="AB223" s="729">
        <v>2670</v>
      </c>
    </row>
    <row r="224" spans="1:28" ht="15">
      <c r="A224" s="728" t="s">
        <v>880</v>
      </c>
      <c r="B224" s="728" t="s">
        <v>287</v>
      </c>
      <c r="C224" s="728" t="s">
        <v>260</v>
      </c>
      <c r="D224" s="728" t="s">
        <v>286</v>
      </c>
      <c r="E224" s="729">
        <v>25</v>
      </c>
      <c r="G224" s="728" t="s">
        <v>884</v>
      </c>
      <c r="H224" s="729">
        <v>1</v>
      </c>
      <c r="I224" s="729">
        <v>142</v>
      </c>
      <c r="K224" s="728" t="s">
        <v>287</v>
      </c>
      <c r="L224" s="728" t="s">
        <v>902</v>
      </c>
      <c r="M224" s="728" t="s">
        <v>1093</v>
      </c>
      <c r="N224" s="729">
        <v>7</v>
      </c>
      <c r="P224" s="728" t="s">
        <v>978</v>
      </c>
      <c r="Q224" s="728" t="s">
        <v>260</v>
      </c>
      <c r="R224" s="729">
        <v>432</v>
      </c>
      <c r="U224" s="728" t="s">
        <v>884</v>
      </c>
      <c r="V224" s="729">
        <v>1</v>
      </c>
      <c r="W224" s="729">
        <v>42</v>
      </c>
      <c r="Z224" s="728" t="s">
        <v>950</v>
      </c>
      <c r="AA224" s="728" t="s">
        <v>846</v>
      </c>
      <c r="AB224" s="729">
        <v>4</v>
      </c>
    </row>
    <row r="225" spans="1:28" ht="15">
      <c r="A225" s="728" t="s">
        <v>880</v>
      </c>
      <c r="B225" s="728" t="s">
        <v>287</v>
      </c>
      <c r="C225" s="728" t="s">
        <v>261</v>
      </c>
      <c r="D225" s="728" t="s">
        <v>285</v>
      </c>
      <c r="E225" s="729">
        <v>90</v>
      </c>
      <c r="G225" s="728" t="s">
        <v>884</v>
      </c>
      <c r="H225" s="729">
        <v>2</v>
      </c>
      <c r="I225" s="729">
        <v>517</v>
      </c>
      <c r="K225" s="728" t="s">
        <v>287</v>
      </c>
      <c r="L225" s="728" t="s">
        <v>902</v>
      </c>
      <c r="M225" s="728" t="s">
        <v>1090</v>
      </c>
      <c r="N225" s="729">
        <v>1400</v>
      </c>
      <c r="P225" s="728" t="s">
        <v>978</v>
      </c>
      <c r="Q225" s="728" t="s">
        <v>261</v>
      </c>
      <c r="R225" s="729">
        <v>550</v>
      </c>
      <c r="U225" s="728" t="s">
        <v>884</v>
      </c>
      <c r="V225" s="729">
        <v>2</v>
      </c>
      <c r="W225" s="729">
        <v>193</v>
      </c>
      <c r="Z225" s="728" t="s">
        <v>950</v>
      </c>
      <c r="AA225" s="728" t="s">
        <v>847</v>
      </c>
      <c r="AB225" s="729">
        <v>2741</v>
      </c>
    </row>
    <row r="226" spans="1:28" ht="15">
      <c r="A226" s="728" t="s">
        <v>880</v>
      </c>
      <c r="B226" s="728" t="s">
        <v>287</v>
      </c>
      <c r="C226" s="728" t="s">
        <v>261</v>
      </c>
      <c r="D226" s="728" t="s">
        <v>286</v>
      </c>
      <c r="E226" s="729">
        <v>14</v>
      </c>
      <c r="G226" s="728" t="s">
        <v>884</v>
      </c>
      <c r="H226" s="729">
        <v>3</v>
      </c>
      <c r="I226" s="729">
        <v>305</v>
      </c>
      <c r="K226" s="728" t="s">
        <v>287</v>
      </c>
      <c r="L226" s="728" t="s">
        <v>902</v>
      </c>
      <c r="M226" s="728" t="s">
        <v>1091</v>
      </c>
      <c r="N226" s="729">
        <v>2</v>
      </c>
      <c r="P226" s="728" t="s">
        <v>979</v>
      </c>
      <c r="Q226" s="728" t="s">
        <v>260</v>
      </c>
      <c r="R226" s="729">
        <v>17947</v>
      </c>
      <c r="U226" s="728" t="s">
        <v>884</v>
      </c>
      <c r="V226" s="729">
        <v>3</v>
      </c>
      <c r="W226" s="729">
        <v>91</v>
      </c>
      <c r="Z226" s="728" t="s">
        <v>950</v>
      </c>
      <c r="AA226" s="728" t="s">
        <v>848</v>
      </c>
      <c r="AB226" s="729">
        <v>3936</v>
      </c>
    </row>
    <row r="227" spans="1:28" ht="15">
      <c r="A227" s="728" t="s">
        <v>880</v>
      </c>
      <c r="B227" s="728" t="s">
        <v>288</v>
      </c>
      <c r="C227" s="728" t="s">
        <v>260</v>
      </c>
      <c r="D227" s="728" t="s">
        <v>285</v>
      </c>
      <c r="E227" s="729">
        <v>350</v>
      </c>
      <c r="G227" s="728" t="s">
        <v>884</v>
      </c>
      <c r="H227" s="729">
        <v>4</v>
      </c>
      <c r="I227" s="729">
        <v>988</v>
      </c>
      <c r="K227" s="728" t="s">
        <v>287</v>
      </c>
      <c r="L227" s="728" t="s">
        <v>902</v>
      </c>
      <c r="M227" s="728" t="s">
        <v>1092</v>
      </c>
      <c r="N227" s="729">
        <v>2357</v>
      </c>
      <c r="P227" s="728" t="s">
        <v>979</v>
      </c>
      <c r="Q227" s="728" t="s">
        <v>261</v>
      </c>
      <c r="R227" s="729">
        <v>18808</v>
      </c>
      <c r="U227" s="728" t="s">
        <v>884</v>
      </c>
      <c r="V227" s="729">
        <v>4</v>
      </c>
      <c r="W227" s="729">
        <v>425</v>
      </c>
      <c r="Z227" s="728" t="s">
        <v>951</v>
      </c>
      <c r="AA227" s="728" t="s">
        <v>846</v>
      </c>
      <c r="AB227" s="729">
        <v>382</v>
      </c>
    </row>
    <row r="228" spans="1:28" ht="15">
      <c r="A228" s="728" t="s">
        <v>880</v>
      </c>
      <c r="B228" s="728" t="s">
        <v>288</v>
      </c>
      <c r="C228" s="728" t="s">
        <v>260</v>
      </c>
      <c r="D228" s="728" t="s">
        <v>286</v>
      </c>
      <c r="E228" s="729">
        <v>217</v>
      </c>
      <c r="G228" s="728" t="s">
        <v>884</v>
      </c>
      <c r="H228" s="729">
        <v>5</v>
      </c>
      <c r="I228" s="729">
        <v>206</v>
      </c>
      <c r="K228" s="728" t="s">
        <v>287</v>
      </c>
      <c r="L228" s="728" t="s">
        <v>902</v>
      </c>
      <c r="M228" s="728" t="s">
        <v>1097</v>
      </c>
      <c r="N228" s="729">
        <v>5</v>
      </c>
      <c r="P228" s="728" t="s">
        <v>980</v>
      </c>
      <c r="Q228" s="728" t="s">
        <v>260</v>
      </c>
      <c r="R228" s="729">
        <v>267</v>
      </c>
      <c r="U228" s="728" t="s">
        <v>884</v>
      </c>
      <c r="V228" s="729">
        <v>5</v>
      </c>
      <c r="W228" s="729">
        <v>87</v>
      </c>
      <c r="Z228" s="728" t="s">
        <v>951</v>
      </c>
      <c r="AA228" s="728" t="s">
        <v>847</v>
      </c>
      <c r="AB228" s="729">
        <v>61901</v>
      </c>
    </row>
    <row r="229" spans="1:28" ht="15">
      <c r="A229" s="728" t="s">
        <v>880</v>
      </c>
      <c r="B229" s="728" t="s">
        <v>288</v>
      </c>
      <c r="C229" s="728" t="s">
        <v>261</v>
      </c>
      <c r="D229" s="728" t="s">
        <v>285</v>
      </c>
      <c r="E229" s="729">
        <v>390</v>
      </c>
      <c r="G229" s="728" t="s">
        <v>884</v>
      </c>
      <c r="H229" s="729">
        <v>6</v>
      </c>
      <c r="I229" s="729">
        <v>199</v>
      </c>
      <c r="K229" s="728" t="s">
        <v>287</v>
      </c>
      <c r="L229" s="728" t="s">
        <v>902</v>
      </c>
      <c r="M229" s="728" t="s">
        <v>1094</v>
      </c>
      <c r="N229" s="729">
        <v>184</v>
      </c>
      <c r="P229" s="728" t="s">
        <v>980</v>
      </c>
      <c r="Q229" s="728" t="s">
        <v>261</v>
      </c>
      <c r="R229" s="729">
        <v>287</v>
      </c>
      <c r="U229" s="728" t="s">
        <v>884</v>
      </c>
      <c r="V229" s="729">
        <v>6</v>
      </c>
      <c r="W229" s="729">
        <v>69</v>
      </c>
      <c r="Z229" s="728" t="s">
        <v>951</v>
      </c>
      <c r="AA229" s="728" t="s">
        <v>848</v>
      </c>
      <c r="AB229" s="729">
        <v>77944</v>
      </c>
    </row>
    <row r="230" spans="1:28" ht="15">
      <c r="A230" s="728" t="s">
        <v>880</v>
      </c>
      <c r="B230" s="728" t="s">
        <v>288</v>
      </c>
      <c r="C230" s="728" t="s">
        <v>261</v>
      </c>
      <c r="D230" s="728" t="s">
        <v>286</v>
      </c>
      <c r="E230" s="729">
        <v>190</v>
      </c>
      <c r="G230" s="728" t="s">
        <v>884</v>
      </c>
      <c r="H230" s="729">
        <v>7</v>
      </c>
      <c r="I230" s="729">
        <v>157</v>
      </c>
      <c r="K230" s="728" t="s">
        <v>287</v>
      </c>
      <c r="L230" s="728" t="s">
        <v>902</v>
      </c>
      <c r="M230" s="728" t="s">
        <v>266</v>
      </c>
      <c r="N230" s="729">
        <v>11</v>
      </c>
      <c r="P230" s="728" t="s">
        <v>981</v>
      </c>
      <c r="Q230" s="728" t="s">
        <v>260</v>
      </c>
      <c r="R230" s="729">
        <v>1885</v>
      </c>
      <c r="U230" s="728" t="s">
        <v>884</v>
      </c>
      <c r="V230" s="729">
        <v>7</v>
      </c>
      <c r="W230" s="729">
        <v>41</v>
      </c>
      <c r="Z230" s="728" t="s">
        <v>952</v>
      </c>
      <c r="AA230" s="728" t="s">
        <v>847</v>
      </c>
      <c r="AB230" s="729">
        <v>340</v>
      </c>
    </row>
    <row r="231" spans="1:28" ht="15">
      <c r="A231" s="728" t="s">
        <v>881</v>
      </c>
      <c r="B231" s="728" t="s">
        <v>265</v>
      </c>
      <c r="C231" s="728" t="s">
        <v>260</v>
      </c>
      <c r="D231" s="728" t="s">
        <v>285</v>
      </c>
      <c r="E231" s="729">
        <v>598</v>
      </c>
      <c r="G231" s="728" t="s">
        <v>884</v>
      </c>
      <c r="H231" s="729">
        <v>8</v>
      </c>
      <c r="I231" s="729">
        <v>130</v>
      </c>
      <c r="K231" s="728" t="s">
        <v>287</v>
      </c>
      <c r="L231" s="728" t="s">
        <v>902</v>
      </c>
      <c r="M231" s="728" t="s">
        <v>1095</v>
      </c>
      <c r="N231" s="729">
        <v>11</v>
      </c>
      <c r="P231" s="728" t="s">
        <v>981</v>
      </c>
      <c r="Q231" s="728" t="s">
        <v>261</v>
      </c>
      <c r="R231" s="729">
        <v>1976</v>
      </c>
      <c r="U231" s="728" t="s">
        <v>884</v>
      </c>
      <c r="V231" s="729">
        <v>8</v>
      </c>
      <c r="W231" s="729">
        <v>30</v>
      </c>
      <c r="Z231" s="728" t="s">
        <v>952</v>
      </c>
      <c r="AA231" s="728" t="s">
        <v>848</v>
      </c>
      <c r="AB231" s="729">
        <v>464</v>
      </c>
    </row>
    <row r="232" spans="1:28" ht="15">
      <c r="A232" s="728" t="s">
        <v>881</v>
      </c>
      <c r="B232" s="728" t="s">
        <v>265</v>
      </c>
      <c r="C232" s="728" t="s">
        <v>260</v>
      </c>
      <c r="D232" s="728" t="s">
        <v>286</v>
      </c>
      <c r="E232" s="729">
        <v>295</v>
      </c>
      <c r="G232" s="728" t="s">
        <v>884</v>
      </c>
      <c r="H232" s="729">
        <v>9</v>
      </c>
      <c r="I232" s="729">
        <v>82</v>
      </c>
      <c r="K232" s="728" t="s">
        <v>287</v>
      </c>
      <c r="L232" s="728" t="s">
        <v>902</v>
      </c>
      <c r="M232" s="728" t="s">
        <v>287</v>
      </c>
      <c r="N232" s="729">
        <v>35</v>
      </c>
      <c r="P232" s="728" t="s">
        <v>982</v>
      </c>
      <c r="Q232" s="728" t="s">
        <v>260</v>
      </c>
      <c r="R232" s="729">
        <v>560</v>
      </c>
      <c r="U232" s="728" t="s">
        <v>884</v>
      </c>
      <c r="V232" s="729">
        <v>9</v>
      </c>
      <c r="W232" s="729">
        <v>18</v>
      </c>
      <c r="Z232" s="728" t="s">
        <v>953</v>
      </c>
      <c r="AA232" s="728" t="s">
        <v>846</v>
      </c>
      <c r="AB232" s="729">
        <v>300</v>
      </c>
    </row>
    <row r="233" spans="1:28" ht="15">
      <c r="A233" s="728" t="s">
        <v>881</v>
      </c>
      <c r="B233" s="728" t="s">
        <v>265</v>
      </c>
      <c r="C233" s="728" t="s">
        <v>261</v>
      </c>
      <c r="D233" s="728" t="s">
        <v>285</v>
      </c>
      <c r="E233" s="729">
        <v>693</v>
      </c>
      <c r="G233" s="728" t="s">
        <v>884</v>
      </c>
      <c r="H233" s="729">
        <v>10</v>
      </c>
      <c r="I233" s="729">
        <v>70</v>
      </c>
      <c r="K233" s="728" t="s">
        <v>287</v>
      </c>
      <c r="L233" s="728" t="s">
        <v>902</v>
      </c>
      <c r="M233" s="728" t="s">
        <v>297</v>
      </c>
      <c r="N233" s="729">
        <v>11</v>
      </c>
      <c r="P233" s="728" t="s">
        <v>982</v>
      </c>
      <c r="Q233" s="728" t="s">
        <v>261</v>
      </c>
      <c r="R233" s="729">
        <v>747</v>
      </c>
      <c r="U233" s="728" t="s">
        <v>884</v>
      </c>
      <c r="V233" s="729">
        <v>10</v>
      </c>
      <c r="W233" s="729">
        <v>14</v>
      </c>
      <c r="Z233" s="728" t="s">
        <v>953</v>
      </c>
      <c r="AA233" s="728" t="s">
        <v>847</v>
      </c>
      <c r="AB233" s="729">
        <v>21837</v>
      </c>
    </row>
    <row r="234" spans="1:28" ht="15">
      <c r="A234" s="728" t="s">
        <v>881</v>
      </c>
      <c r="B234" s="728" t="s">
        <v>265</v>
      </c>
      <c r="C234" s="728" t="s">
        <v>261</v>
      </c>
      <c r="D234" s="728" t="s">
        <v>286</v>
      </c>
      <c r="E234" s="729">
        <v>342</v>
      </c>
      <c r="G234" s="728" t="s">
        <v>884</v>
      </c>
      <c r="H234" s="729">
        <v>11</v>
      </c>
      <c r="I234" s="729">
        <v>47</v>
      </c>
      <c r="K234" s="728" t="s">
        <v>287</v>
      </c>
      <c r="L234" s="728" t="s">
        <v>902</v>
      </c>
      <c r="M234" s="728" t="s">
        <v>294</v>
      </c>
      <c r="N234" s="729">
        <v>25290</v>
      </c>
      <c r="P234" s="728" t="s">
        <v>983</v>
      </c>
      <c r="Q234" s="728" t="s">
        <v>260</v>
      </c>
      <c r="R234" s="729">
        <v>686</v>
      </c>
      <c r="U234" s="728" t="s">
        <v>884</v>
      </c>
      <c r="V234" s="729">
        <v>11</v>
      </c>
      <c r="W234" s="729">
        <v>8</v>
      </c>
      <c r="Z234" s="728" t="s">
        <v>953</v>
      </c>
      <c r="AA234" s="728" t="s">
        <v>848</v>
      </c>
      <c r="AB234" s="729">
        <v>32642</v>
      </c>
    </row>
    <row r="235" spans="1:28" ht="15">
      <c r="A235" s="728" t="s">
        <v>881</v>
      </c>
      <c r="B235" s="728" t="s">
        <v>266</v>
      </c>
      <c r="C235" s="728" t="s">
        <v>260</v>
      </c>
      <c r="D235" s="728" t="s">
        <v>285</v>
      </c>
      <c r="E235" s="729">
        <v>35</v>
      </c>
      <c r="G235" s="728" t="s">
        <v>884</v>
      </c>
      <c r="H235" s="729">
        <v>12</v>
      </c>
      <c r="I235" s="729">
        <v>72</v>
      </c>
      <c r="K235" s="728" t="s">
        <v>287</v>
      </c>
      <c r="L235" s="728" t="s">
        <v>902</v>
      </c>
      <c r="M235" s="728" t="s">
        <v>295</v>
      </c>
      <c r="N235" s="729">
        <v>21</v>
      </c>
      <c r="P235" s="728" t="s">
        <v>983</v>
      </c>
      <c r="Q235" s="728" t="s">
        <v>261</v>
      </c>
      <c r="R235" s="729">
        <v>871</v>
      </c>
      <c r="U235" s="728" t="s">
        <v>884</v>
      </c>
      <c r="V235" s="729">
        <v>12</v>
      </c>
      <c r="W235" s="729">
        <v>15</v>
      </c>
      <c r="Z235" s="728" t="s">
        <v>954</v>
      </c>
      <c r="AA235" s="728" t="s">
        <v>846</v>
      </c>
      <c r="AB235" s="729">
        <v>2</v>
      </c>
    </row>
    <row r="236" spans="1:28" ht="15">
      <c r="A236" s="728" t="s">
        <v>881</v>
      </c>
      <c r="B236" s="728" t="s">
        <v>266</v>
      </c>
      <c r="C236" s="728" t="s">
        <v>260</v>
      </c>
      <c r="D236" s="728" t="s">
        <v>286</v>
      </c>
      <c r="E236" s="729">
        <v>49</v>
      </c>
      <c r="G236" s="728" t="s">
        <v>885</v>
      </c>
      <c r="H236" s="729">
        <v>0</v>
      </c>
      <c r="I236" s="729">
        <v>825</v>
      </c>
      <c r="K236" s="728" t="s">
        <v>287</v>
      </c>
      <c r="L236" s="728" t="s">
        <v>902</v>
      </c>
      <c r="M236" s="728" t="s">
        <v>296</v>
      </c>
      <c r="N236" s="729">
        <v>262</v>
      </c>
      <c r="P236" s="728" t="s">
        <v>984</v>
      </c>
      <c r="Q236" s="728" t="s">
        <v>260</v>
      </c>
      <c r="R236" s="729">
        <v>900</v>
      </c>
      <c r="U236" s="728" t="s">
        <v>885</v>
      </c>
      <c r="V236" s="729">
        <v>0</v>
      </c>
      <c r="W236" s="729">
        <v>2951</v>
      </c>
      <c r="Z236" s="728" t="s">
        <v>954</v>
      </c>
      <c r="AA236" s="728" t="s">
        <v>847</v>
      </c>
      <c r="AB236" s="729">
        <v>975</v>
      </c>
    </row>
    <row r="237" spans="1:28" ht="15">
      <c r="A237" s="728" t="s">
        <v>881</v>
      </c>
      <c r="B237" s="728" t="s">
        <v>266</v>
      </c>
      <c r="C237" s="728" t="s">
        <v>261</v>
      </c>
      <c r="D237" s="728" t="s">
        <v>285</v>
      </c>
      <c r="E237" s="729">
        <v>73</v>
      </c>
      <c r="G237" s="728" t="s">
        <v>885</v>
      </c>
      <c r="H237" s="729">
        <v>1</v>
      </c>
      <c r="I237" s="729">
        <v>4251</v>
      </c>
      <c r="K237" s="728" t="s">
        <v>287</v>
      </c>
      <c r="L237" s="728" t="s">
        <v>902</v>
      </c>
      <c r="M237" s="728" t="s">
        <v>267</v>
      </c>
      <c r="N237" s="729">
        <v>78</v>
      </c>
      <c r="P237" s="728" t="s">
        <v>984</v>
      </c>
      <c r="Q237" s="728" t="s">
        <v>261</v>
      </c>
      <c r="R237" s="729">
        <v>1448</v>
      </c>
      <c r="U237" s="728" t="s">
        <v>885</v>
      </c>
      <c r="V237" s="729">
        <v>1</v>
      </c>
      <c r="W237" s="729">
        <v>13711</v>
      </c>
      <c r="Z237" s="728" t="s">
        <v>954</v>
      </c>
      <c r="AA237" s="728" t="s">
        <v>848</v>
      </c>
      <c r="AB237" s="729">
        <v>1136</v>
      </c>
    </row>
    <row r="238" spans="1:28" ht="15">
      <c r="A238" s="728" t="s">
        <v>881</v>
      </c>
      <c r="B238" s="728" t="s">
        <v>266</v>
      </c>
      <c r="C238" s="728" t="s">
        <v>261</v>
      </c>
      <c r="D238" s="728" t="s">
        <v>286</v>
      </c>
      <c r="E238" s="729">
        <v>59</v>
      </c>
      <c r="G238" s="728" t="s">
        <v>885</v>
      </c>
      <c r="H238" s="729">
        <v>2</v>
      </c>
      <c r="I238" s="729">
        <v>13377</v>
      </c>
      <c r="K238" s="728" t="s">
        <v>287</v>
      </c>
      <c r="L238" s="728" t="s">
        <v>902</v>
      </c>
      <c r="M238" s="728" t="s">
        <v>268</v>
      </c>
      <c r="N238" s="729">
        <v>5354</v>
      </c>
      <c r="P238" s="728" t="s">
        <v>985</v>
      </c>
      <c r="Q238" s="728" t="s">
        <v>260</v>
      </c>
      <c r="R238" s="729">
        <v>1754</v>
      </c>
      <c r="U238" s="728" t="s">
        <v>885</v>
      </c>
      <c r="V238" s="729">
        <v>2</v>
      </c>
      <c r="W238" s="729">
        <v>39419</v>
      </c>
      <c r="Z238" s="728" t="s">
        <v>955</v>
      </c>
      <c r="AA238" s="728" t="s">
        <v>846</v>
      </c>
      <c r="AB238" s="729">
        <v>2</v>
      </c>
    </row>
    <row r="239" spans="1:28" ht="15">
      <c r="A239" s="728" t="s">
        <v>881</v>
      </c>
      <c r="B239" s="728" t="s">
        <v>287</v>
      </c>
      <c r="C239" s="728" t="s">
        <v>260</v>
      </c>
      <c r="D239" s="728" t="s">
        <v>286</v>
      </c>
      <c r="E239" s="729">
        <v>2</v>
      </c>
      <c r="G239" s="728" t="s">
        <v>885</v>
      </c>
      <c r="H239" s="729">
        <v>3</v>
      </c>
      <c r="I239" s="729">
        <v>7227</v>
      </c>
      <c r="K239" s="728" t="s">
        <v>287</v>
      </c>
      <c r="L239" s="728" t="s">
        <v>937</v>
      </c>
      <c r="M239" s="728" t="s">
        <v>265</v>
      </c>
      <c r="N239" s="729">
        <v>2</v>
      </c>
      <c r="P239" s="728" t="s">
        <v>985</v>
      </c>
      <c r="Q239" s="728" t="s">
        <v>261</v>
      </c>
      <c r="R239" s="729">
        <v>2254</v>
      </c>
      <c r="U239" s="728" t="s">
        <v>885</v>
      </c>
      <c r="V239" s="729">
        <v>3</v>
      </c>
      <c r="W239" s="729">
        <v>17996</v>
      </c>
      <c r="Z239" s="728" t="s">
        <v>955</v>
      </c>
      <c r="AA239" s="728" t="s">
        <v>847</v>
      </c>
      <c r="AB239" s="729">
        <v>602</v>
      </c>
    </row>
    <row r="240" spans="1:28" ht="15">
      <c r="A240" s="728" t="s">
        <v>881</v>
      </c>
      <c r="B240" s="728" t="s">
        <v>287</v>
      </c>
      <c r="C240" s="728" t="s">
        <v>261</v>
      </c>
      <c r="D240" s="728" t="s">
        <v>285</v>
      </c>
      <c r="E240" s="729">
        <v>4</v>
      </c>
      <c r="G240" s="728" t="s">
        <v>885</v>
      </c>
      <c r="H240" s="729">
        <v>4</v>
      </c>
      <c r="I240" s="729">
        <v>32608</v>
      </c>
      <c r="K240" s="728" t="s">
        <v>287</v>
      </c>
      <c r="L240" s="728" t="s">
        <v>937</v>
      </c>
      <c r="M240" s="728" t="s">
        <v>1090</v>
      </c>
      <c r="N240" s="729">
        <v>723</v>
      </c>
      <c r="P240" s="728" t="s">
        <v>986</v>
      </c>
      <c r="Q240" s="728" t="s">
        <v>260</v>
      </c>
      <c r="R240" s="729">
        <v>54</v>
      </c>
      <c r="U240" s="728" t="s">
        <v>885</v>
      </c>
      <c r="V240" s="729">
        <v>4</v>
      </c>
      <c r="W240" s="729">
        <v>135796</v>
      </c>
      <c r="Z240" s="728" t="s">
        <v>955</v>
      </c>
      <c r="AA240" s="728" t="s">
        <v>848</v>
      </c>
      <c r="AB240" s="729">
        <v>795</v>
      </c>
    </row>
    <row r="241" spans="1:28" ht="15">
      <c r="A241" s="728" t="s">
        <v>881</v>
      </c>
      <c r="B241" s="728" t="s">
        <v>288</v>
      </c>
      <c r="C241" s="728" t="s">
        <v>260</v>
      </c>
      <c r="D241" s="728" t="s">
        <v>285</v>
      </c>
      <c r="E241" s="729">
        <v>1359</v>
      </c>
      <c r="G241" s="728" t="s">
        <v>885</v>
      </c>
      <c r="H241" s="729">
        <v>5</v>
      </c>
      <c r="I241" s="729">
        <v>5209</v>
      </c>
      <c r="K241" s="728" t="s">
        <v>287</v>
      </c>
      <c r="L241" s="728" t="s">
        <v>937</v>
      </c>
      <c r="M241" s="728" t="s">
        <v>1092</v>
      </c>
      <c r="N241" s="729">
        <v>2097</v>
      </c>
      <c r="P241" s="728" t="s">
        <v>986</v>
      </c>
      <c r="Q241" s="728" t="s">
        <v>261</v>
      </c>
      <c r="R241" s="729">
        <v>95</v>
      </c>
      <c r="U241" s="728" t="s">
        <v>885</v>
      </c>
      <c r="V241" s="729">
        <v>5</v>
      </c>
      <c r="W241" s="729">
        <v>19441</v>
      </c>
      <c r="Z241" s="728" t="s">
        <v>956</v>
      </c>
      <c r="AA241" s="728" t="s">
        <v>846</v>
      </c>
      <c r="AB241" s="729">
        <v>1</v>
      </c>
    </row>
    <row r="242" spans="1:28" ht="15">
      <c r="A242" s="728" t="s">
        <v>881</v>
      </c>
      <c r="B242" s="728" t="s">
        <v>288</v>
      </c>
      <c r="C242" s="728" t="s">
        <v>260</v>
      </c>
      <c r="D242" s="728" t="s">
        <v>286</v>
      </c>
      <c r="E242" s="729">
        <v>808</v>
      </c>
      <c r="G242" s="728" t="s">
        <v>885</v>
      </c>
      <c r="H242" s="729">
        <v>6</v>
      </c>
      <c r="I242" s="729">
        <v>6195</v>
      </c>
      <c r="K242" s="728" t="s">
        <v>287</v>
      </c>
      <c r="L242" s="728" t="s">
        <v>937</v>
      </c>
      <c r="M242" s="728" t="s">
        <v>266</v>
      </c>
      <c r="N242" s="729">
        <v>1</v>
      </c>
      <c r="P242" s="728" t="s">
        <v>987</v>
      </c>
      <c r="Q242" s="728" t="s">
        <v>260</v>
      </c>
      <c r="R242" s="729">
        <v>394</v>
      </c>
      <c r="U242" s="728" t="s">
        <v>885</v>
      </c>
      <c r="V242" s="729">
        <v>6</v>
      </c>
      <c r="W242" s="729">
        <v>20291</v>
      </c>
      <c r="Z242" s="728" t="s">
        <v>956</v>
      </c>
      <c r="AA242" s="728" t="s">
        <v>847</v>
      </c>
      <c r="AB242" s="729">
        <v>1248</v>
      </c>
    </row>
    <row r="243" spans="1:28" ht="15">
      <c r="A243" s="728" t="s">
        <v>881</v>
      </c>
      <c r="B243" s="728" t="s">
        <v>288</v>
      </c>
      <c r="C243" s="728" t="s">
        <v>261</v>
      </c>
      <c r="D243" s="728" t="s">
        <v>285</v>
      </c>
      <c r="E243" s="729">
        <v>1587</v>
      </c>
      <c r="G243" s="728" t="s">
        <v>885</v>
      </c>
      <c r="H243" s="729">
        <v>7</v>
      </c>
      <c r="I243" s="729">
        <v>6094</v>
      </c>
      <c r="K243" s="728" t="s">
        <v>287</v>
      </c>
      <c r="L243" s="728" t="s">
        <v>937</v>
      </c>
      <c r="M243" s="728" t="s">
        <v>297</v>
      </c>
      <c r="N243" s="729">
        <v>1</v>
      </c>
      <c r="P243" s="728" t="s">
        <v>987</v>
      </c>
      <c r="Q243" s="728" t="s">
        <v>261</v>
      </c>
      <c r="R243" s="729">
        <v>450</v>
      </c>
      <c r="U243" s="728" t="s">
        <v>885</v>
      </c>
      <c r="V243" s="729">
        <v>7</v>
      </c>
      <c r="W243" s="729">
        <v>17449</v>
      </c>
      <c r="Z243" s="728" t="s">
        <v>956</v>
      </c>
      <c r="AA243" s="728" t="s">
        <v>848</v>
      </c>
      <c r="AB243" s="729">
        <v>1186</v>
      </c>
    </row>
    <row r="244" spans="1:28" ht="15">
      <c r="A244" s="728" t="s">
        <v>881</v>
      </c>
      <c r="B244" s="728" t="s">
        <v>288</v>
      </c>
      <c r="C244" s="728" t="s">
        <v>261</v>
      </c>
      <c r="D244" s="728" t="s">
        <v>286</v>
      </c>
      <c r="E244" s="729">
        <v>709</v>
      </c>
      <c r="G244" s="728" t="s">
        <v>885</v>
      </c>
      <c r="H244" s="729">
        <v>8</v>
      </c>
      <c r="I244" s="729">
        <v>4801</v>
      </c>
      <c r="K244" s="728" t="s">
        <v>287</v>
      </c>
      <c r="L244" s="728" t="s">
        <v>937</v>
      </c>
      <c r="M244" s="728" t="s">
        <v>294</v>
      </c>
      <c r="N244" s="729">
        <v>1437</v>
      </c>
      <c r="P244" s="728" t="s">
        <v>988</v>
      </c>
      <c r="Q244" s="728" t="s">
        <v>260</v>
      </c>
      <c r="R244" s="729">
        <v>7471</v>
      </c>
      <c r="U244" s="728" t="s">
        <v>885</v>
      </c>
      <c r="V244" s="729">
        <v>8</v>
      </c>
      <c r="W244" s="729">
        <v>13890</v>
      </c>
      <c r="Z244" s="728" t="s">
        <v>957</v>
      </c>
      <c r="AA244" s="728" t="s">
        <v>847</v>
      </c>
      <c r="AB244" s="729">
        <v>195</v>
      </c>
    </row>
    <row r="245" spans="1:28" ht="15">
      <c r="A245" s="728" t="s">
        <v>882</v>
      </c>
      <c r="B245" s="728" t="s">
        <v>265</v>
      </c>
      <c r="C245" s="728" t="s">
        <v>260</v>
      </c>
      <c r="D245" s="728" t="s">
        <v>285</v>
      </c>
      <c r="E245" s="729">
        <v>517</v>
      </c>
      <c r="G245" s="728" t="s">
        <v>885</v>
      </c>
      <c r="H245" s="729">
        <v>9</v>
      </c>
      <c r="I245" s="729">
        <v>3299</v>
      </c>
      <c r="K245" s="728" t="s">
        <v>287</v>
      </c>
      <c r="L245" s="728" t="s">
        <v>937</v>
      </c>
      <c r="M245" s="728" t="s">
        <v>267</v>
      </c>
      <c r="N245" s="729">
        <v>6</v>
      </c>
      <c r="P245" s="728" t="s">
        <v>988</v>
      </c>
      <c r="Q245" s="728" t="s">
        <v>261</v>
      </c>
      <c r="R245" s="729">
        <v>7792</v>
      </c>
      <c r="U245" s="728" t="s">
        <v>885</v>
      </c>
      <c r="V245" s="729">
        <v>9</v>
      </c>
      <c r="W245" s="729">
        <v>10326</v>
      </c>
      <c r="Z245" s="728" t="s">
        <v>957</v>
      </c>
      <c r="AA245" s="728" t="s">
        <v>848</v>
      </c>
      <c r="AB245" s="729">
        <v>269</v>
      </c>
    </row>
    <row r="246" spans="1:28" ht="15">
      <c r="A246" s="728" t="s">
        <v>882</v>
      </c>
      <c r="B246" s="728" t="s">
        <v>265</v>
      </c>
      <c r="C246" s="728" t="s">
        <v>260</v>
      </c>
      <c r="D246" s="728" t="s">
        <v>286</v>
      </c>
      <c r="E246" s="729">
        <v>202</v>
      </c>
      <c r="G246" s="728" t="s">
        <v>885</v>
      </c>
      <c r="H246" s="729">
        <v>10</v>
      </c>
      <c r="I246" s="729">
        <v>2460</v>
      </c>
      <c r="K246" s="728" t="s">
        <v>287</v>
      </c>
      <c r="L246" s="728" t="s">
        <v>937</v>
      </c>
      <c r="M246" s="728" t="s">
        <v>268</v>
      </c>
      <c r="N246" s="729">
        <v>118</v>
      </c>
      <c r="P246" s="728" t="s">
        <v>989</v>
      </c>
      <c r="Q246" s="728" t="s">
        <v>260</v>
      </c>
      <c r="R246" s="729">
        <v>1381</v>
      </c>
      <c r="U246" s="728" t="s">
        <v>885</v>
      </c>
      <c r="V246" s="729">
        <v>10</v>
      </c>
      <c r="W246" s="729">
        <v>6777</v>
      </c>
      <c r="Z246" s="728" t="s">
        <v>958</v>
      </c>
      <c r="AA246" s="728" t="s">
        <v>846</v>
      </c>
      <c r="AB246" s="729">
        <v>6</v>
      </c>
    </row>
    <row r="247" spans="1:28" ht="15">
      <c r="A247" s="728" t="s">
        <v>882</v>
      </c>
      <c r="B247" s="728" t="s">
        <v>265</v>
      </c>
      <c r="C247" s="728" t="s">
        <v>261</v>
      </c>
      <c r="D247" s="728" t="s">
        <v>285</v>
      </c>
      <c r="E247" s="729">
        <v>500</v>
      </c>
      <c r="G247" s="728" t="s">
        <v>885</v>
      </c>
      <c r="H247" s="729">
        <v>11</v>
      </c>
      <c r="I247" s="729">
        <v>1851</v>
      </c>
      <c r="K247" s="728" t="s">
        <v>287</v>
      </c>
      <c r="L247" s="728" t="s">
        <v>938</v>
      </c>
      <c r="M247" s="728" t="s">
        <v>265</v>
      </c>
      <c r="N247" s="729">
        <v>10</v>
      </c>
      <c r="P247" s="728" t="s">
        <v>989</v>
      </c>
      <c r="Q247" s="728" t="s">
        <v>261</v>
      </c>
      <c r="R247" s="729">
        <v>1588</v>
      </c>
      <c r="U247" s="728" t="s">
        <v>885</v>
      </c>
      <c r="V247" s="729">
        <v>11</v>
      </c>
      <c r="W247" s="729">
        <v>4420</v>
      </c>
      <c r="Z247" s="728" t="s">
        <v>958</v>
      </c>
      <c r="AA247" s="728" t="s">
        <v>847</v>
      </c>
      <c r="AB247" s="729">
        <v>2119</v>
      </c>
    </row>
    <row r="248" spans="1:28" ht="15">
      <c r="A248" s="728" t="s">
        <v>882</v>
      </c>
      <c r="B248" s="728" t="s">
        <v>265</v>
      </c>
      <c r="C248" s="728" t="s">
        <v>261</v>
      </c>
      <c r="D248" s="728" t="s">
        <v>286</v>
      </c>
      <c r="E248" s="729">
        <v>202</v>
      </c>
      <c r="G248" s="728" t="s">
        <v>885</v>
      </c>
      <c r="H248" s="729">
        <v>12</v>
      </c>
      <c r="I248" s="729">
        <v>2434</v>
      </c>
      <c r="K248" s="728" t="s">
        <v>287</v>
      </c>
      <c r="L248" s="728" t="s">
        <v>938</v>
      </c>
      <c r="M248" s="728" t="s">
        <v>1089</v>
      </c>
      <c r="N248" s="729">
        <v>2</v>
      </c>
      <c r="P248" s="728" t="s">
        <v>990</v>
      </c>
      <c r="Q248" s="728" t="s">
        <v>260</v>
      </c>
      <c r="R248" s="729">
        <v>261</v>
      </c>
      <c r="U248" s="728" t="s">
        <v>885</v>
      </c>
      <c r="V248" s="729">
        <v>12</v>
      </c>
      <c r="W248" s="729">
        <v>5425</v>
      </c>
      <c r="Z248" s="728" t="s">
        <v>958</v>
      </c>
      <c r="AA248" s="728" t="s">
        <v>848</v>
      </c>
      <c r="AB248" s="729">
        <v>2283</v>
      </c>
    </row>
    <row r="249" spans="1:28" ht="15">
      <c r="A249" s="728" t="s">
        <v>882</v>
      </c>
      <c r="B249" s="728" t="s">
        <v>266</v>
      </c>
      <c r="C249" s="728" t="s">
        <v>260</v>
      </c>
      <c r="D249" s="728" t="s">
        <v>285</v>
      </c>
      <c r="E249" s="729">
        <v>410</v>
      </c>
      <c r="G249" s="728" t="s">
        <v>886</v>
      </c>
      <c r="H249" s="729">
        <v>0</v>
      </c>
      <c r="I249" s="729">
        <v>65</v>
      </c>
      <c r="K249" s="728" t="s">
        <v>287</v>
      </c>
      <c r="L249" s="728" t="s">
        <v>938</v>
      </c>
      <c r="M249" s="728" t="s">
        <v>1093</v>
      </c>
      <c r="N249" s="729">
        <v>1</v>
      </c>
      <c r="P249" s="728" t="s">
        <v>990</v>
      </c>
      <c r="Q249" s="728" t="s">
        <v>261</v>
      </c>
      <c r="R249" s="729">
        <v>477</v>
      </c>
      <c r="U249" s="728" t="s">
        <v>886</v>
      </c>
      <c r="V249" s="729">
        <v>0</v>
      </c>
      <c r="W249" s="729">
        <v>5</v>
      </c>
      <c r="Z249" s="728" t="s">
        <v>959</v>
      </c>
      <c r="AA249" s="728" t="s">
        <v>847</v>
      </c>
      <c r="AB249" s="729">
        <v>544</v>
      </c>
    </row>
    <row r="250" spans="1:28" ht="15">
      <c r="A250" s="728" t="s">
        <v>882</v>
      </c>
      <c r="B250" s="728" t="s">
        <v>266</v>
      </c>
      <c r="C250" s="728" t="s">
        <v>260</v>
      </c>
      <c r="D250" s="728" t="s">
        <v>286</v>
      </c>
      <c r="E250" s="729">
        <v>159</v>
      </c>
      <c r="G250" s="728" t="s">
        <v>886</v>
      </c>
      <c r="H250" s="729">
        <v>1</v>
      </c>
      <c r="I250" s="729">
        <v>318</v>
      </c>
      <c r="K250" s="728" t="s">
        <v>287</v>
      </c>
      <c r="L250" s="728" t="s">
        <v>938</v>
      </c>
      <c r="M250" s="728" t="s">
        <v>1090</v>
      </c>
      <c r="N250" s="729">
        <v>1931</v>
      </c>
      <c r="P250" s="728" t="s">
        <v>991</v>
      </c>
      <c r="Q250" s="728" t="s">
        <v>260</v>
      </c>
      <c r="R250" s="729">
        <v>854</v>
      </c>
      <c r="U250" s="728" t="s">
        <v>886</v>
      </c>
      <c r="V250" s="729">
        <v>1</v>
      </c>
      <c r="W250" s="729">
        <v>35</v>
      </c>
      <c r="Z250" s="728" t="s">
        <v>959</v>
      </c>
      <c r="AA250" s="728" t="s">
        <v>848</v>
      </c>
      <c r="AB250" s="729">
        <v>488</v>
      </c>
    </row>
    <row r="251" spans="1:28" ht="15">
      <c r="A251" s="728" t="s">
        <v>882</v>
      </c>
      <c r="B251" s="728" t="s">
        <v>266</v>
      </c>
      <c r="C251" s="728" t="s">
        <v>261</v>
      </c>
      <c r="D251" s="728" t="s">
        <v>285</v>
      </c>
      <c r="E251" s="729">
        <v>414</v>
      </c>
      <c r="G251" s="728" t="s">
        <v>886</v>
      </c>
      <c r="H251" s="729">
        <v>2</v>
      </c>
      <c r="I251" s="729">
        <v>1096</v>
      </c>
      <c r="K251" s="728" t="s">
        <v>287</v>
      </c>
      <c r="L251" s="728" t="s">
        <v>938</v>
      </c>
      <c r="M251" s="728" t="s">
        <v>1092</v>
      </c>
      <c r="N251" s="729">
        <v>2203</v>
      </c>
      <c r="P251" s="728" t="s">
        <v>991</v>
      </c>
      <c r="Q251" s="728" t="s">
        <v>261</v>
      </c>
      <c r="R251" s="729">
        <v>1175</v>
      </c>
      <c r="U251" s="728" t="s">
        <v>886</v>
      </c>
      <c r="V251" s="729">
        <v>2</v>
      </c>
      <c r="W251" s="729">
        <v>124</v>
      </c>
      <c r="Z251" s="728" t="s">
        <v>960</v>
      </c>
      <c r="AA251" s="728" t="s">
        <v>846</v>
      </c>
      <c r="AB251" s="729">
        <v>1</v>
      </c>
    </row>
    <row r="252" spans="1:28" ht="15">
      <c r="A252" s="728" t="s">
        <v>882</v>
      </c>
      <c r="B252" s="728" t="s">
        <v>266</v>
      </c>
      <c r="C252" s="728" t="s">
        <v>261</v>
      </c>
      <c r="D252" s="728" t="s">
        <v>286</v>
      </c>
      <c r="E252" s="729">
        <v>156</v>
      </c>
      <c r="G252" s="728" t="s">
        <v>886</v>
      </c>
      <c r="H252" s="729">
        <v>3</v>
      </c>
      <c r="I252" s="729">
        <v>610</v>
      </c>
      <c r="K252" s="728" t="s">
        <v>287</v>
      </c>
      <c r="L252" s="728" t="s">
        <v>938</v>
      </c>
      <c r="M252" s="728" t="s">
        <v>1097</v>
      </c>
      <c r="N252" s="729">
        <v>1</v>
      </c>
      <c r="P252" s="687"/>
      <c r="Q252" s="686"/>
      <c r="R252" s="686"/>
      <c r="U252" s="728" t="s">
        <v>886</v>
      </c>
      <c r="V252" s="729">
        <v>3</v>
      </c>
      <c r="W252" s="729">
        <v>44</v>
      </c>
      <c r="Z252" s="728" t="s">
        <v>960</v>
      </c>
      <c r="AA252" s="728" t="s">
        <v>847</v>
      </c>
      <c r="AB252" s="729">
        <v>422</v>
      </c>
    </row>
    <row r="253" spans="1:28" ht="15">
      <c r="A253" s="728" t="s">
        <v>882</v>
      </c>
      <c r="B253" s="728" t="s">
        <v>287</v>
      </c>
      <c r="C253" s="728" t="s">
        <v>260</v>
      </c>
      <c r="D253" s="728" t="s">
        <v>285</v>
      </c>
      <c r="E253" s="729">
        <v>5</v>
      </c>
      <c r="G253" s="728" t="s">
        <v>886</v>
      </c>
      <c r="H253" s="729">
        <v>4</v>
      </c>
      <c r="I253" s="729">
        <v>2212</v>
      </c>
      <c r="K253" s="728" t="s">
        <v>287</v>
      </c>
      <c r="L253" s="728" t="s">
        <v>938</v>
      </c>
      <c r="M253" s="728" t="s">
        <v>1094</v>
      </c>
      <c r="N253" s="729">
        <v>185</v>
      </c>
      <c r="P253" s="687"/>
      <c r="Q253" s="686"/>
      <c r="R253" s="686"/>
      <c r="U253" s="728" t="s">
        <v>886</v>
      </c>
      <c r="V253" s="729">
        <v>4</v>
      </c>
      <c r="W253" s="729">
        <v>337</v>
      </c>
      <c r="Z253" s="728" t="s">
        <v>960</v>
      </c>
      <c r="AA253" s="728" t="s">
        <v>848</v>
      </c>
      <c r="AB253" s="729">
        <v>516</v>
      </c>
    </row>
    <row r="254" spans="1:28" ht="15">
      <c r="A254" s="728" t="s">
        <v>882</v>
      </c>
      <c r="B254" s="728" t="s">
        <v>287</v>
      </c>
      <c r="C254" s="728" t="s">
        <v>260</v>
      </c>
      <c r="D254" s="728" t="s">
        <v>286</v>
      </c>
      <c r="E254" s="729">
        <v>5</v>
      </c>
      <c r="G254" s="728" t="s">
        <v>886</v>
      </c>
      <c r="H254" s="729">
        <v>5</v>
      </c>
      <c r="I254" s="729">
        <v>395</v>
      </c>
      <c r="K254" s="728" t="s">
        <v>287</v>
      </c>
      <c r="L254" s="728" t="s">
        <v>938</v>
      </c>
      <c r="M254" s="728" t="s">
        <v>1095</v>
      </c>
      <c r="N254" s="729">
        <v>2</v>
      </c>
      <c r="P254" s="687"/>
      <c r="Q254" s="686"/>
      <c r="R254" s="686"/>
      <c r="U254" s="728" t="s">
        <v>886</v>
      </c>
      <c r="V254" s="729">
        <v>5</v>
      </c>
      <c r="W254" s="729">
        <v>69</v>
      </c>
      <c r="Z254" s="728" t="s">
        <v>961</v>
      </c>
      <c r="AA254" s="728" t="s">
        <v>846</v>
      </c>
      <c r="AB254" s="729">
        <v>1</v>
      </c>
    </row>
    <row r="255" spans="1:28" ht="15">
      <c r="A255" s="728" t="s">
        <v>882</v>
      </c>
      <c r="B255" s="728" t="s">
        <v>287</v>
      </c>
      <c r="C255" s="728" t="s">
        <v>261</v>
      </c>
      <c r="D255" s="728" t="s">
        <v>285</v>
      </c>
      <c r="E255" s="729">
        <v>2</v>
      </c>
      <c r="G255" s="728" t="s">
        <v>886</v>
      </c>
      <c r="H255" s="729">
        <v>6</v>
      </c>
      <c r="I255" s="729">
        <v>386</v>
      </c>
      <c r="K255" s="728" t="s">
        <v>287</v>
      </c>
      <c r="L255" s="728" t="s">
        <v>938</v>
      </c>
      <c r="M255" s="728" t="s">
        <v>287</v>
      </c>
      <c r="N255" s="729">
        <v>19</v>
      </c>
      <c r="P255" s="687"/>
      <c r="Q255" s="686"/>
      <c r="R255" s="686"/>
      <c r="U255" s="728" t="s">
        <v>886</v>
      </c>
      <c r="V255" s="729">
        <v>6</v>
      </c>
      <c r="W255" s="729">
        <v>52</v>
      </c>
      <c r="Z255" s="728" t="s">
        <v>961</v>
      </c>
      <c r="AA255" s="728" t="s">
        <v>847</v>
      </c>
      <c r="AB255" s="729">
        <v>1664</v>
      </c>
    </row>
    <row r="256" spans="1:28" ht="15">
      <c r="A256" s="728" t="s">
        <v>882</v>
      </c>
      <c r="B256" s="728" t="s">
        <v>287</v>
      </c>
      <c r="C256" s="728" t="s">
        <v>261</v>
      </c>
      <c r="D256" s="728" t="s">
        <v>286</v>
      </c>
      <c r="E256" s="729">
        <v>2</v>
      </c>
      <c r="G256" s="728" t="s">
        <v>886</v>
      </c>
      <c r="H256" s="729">
        <v>7</v>
      </c>
      <c r="I256" s="729">
        <v>385</v>
      </c>
      <c r="K256" s="728" t="s">
        <v>287</v>
      </c>
      <c r="L256" s="728" t="s">
        <v>938</v>
      </c>
      <c r="M256" s="728" t="s">
        <v>297</v>
      </c>
      <c r="N256" s="729">
        <v>8</v>
      </c>
      <c r="P256" s="687"/>
      <c r="Q256" s="686"/>
      <c r="R256" s="686"/>
      <c r="U256" s="728" t="s">
        <v>886</v>
      </c>
      <c r="V256" s="729">
        <v>7</v>
      </c>
      <c r="W256" s="729">
        <v>45</v>
      </c>
      <c r="Z256" s="728" t="s">
        <v>961</v>
      </c>
      <c r="AA256" s="728" t="s">
        <v>848</v>
      </c>
      <c r="AB256" s="729">
        <v>1622</v>
      </c>
    </row>
    <row r="257" spans="1:28" ht="15">
      <c r="A257" s="728" t="s">
        <v>882</v>
      </c>
      <c r="B257" s="728" t="s">
        <v>288</v>
      </c>
      <c r="C257" s="728" t="s">
        <v>260</v>
      </c>
      <c r="D257" s="728" t="s">
        <v>285</v>
      </c>
      <c r="E257" s="729">
        <v>96</v>
      </c>
      <c r="G257" s="728" t="s">
        <v>886</v>
      </c>
      <c r="H257" s="729">
        <v>8</v>
      </c>
      <c r="I257" s="729">
        <v>325</v>
      </c>
      <c r="K257" s="728" t="s">
        <v>287</v>
      </c>
      <c r="L257" s="728" t="s">
        <v>938</v>
      </c>
      <c r="M257" s="728" t="s">
        <v>294</v>
      </c>
      <c r="N257" s="729">
        <v>12826</v>
      </c>
      <c r="P257" s="687"/>
      <c r="Q257" s="686"/>
      <c r="R257" s="686"/>
      <c r="U257" s="728" t="s">
        <v>886</v>
      </c>
      <c r="V257" s="729">
        <v>8</v>
      </c>
      <c r="W257" s="729">
        <v>45</v>
      </c>
      <c r="Z257" s="728" t="s">
        <v>962</v>
      </c>
      <c r="AA257" s="728" t="s">
        <v>846</v>
      </c>
      <c r="AB257" s="729">
        <v>5</v>
      </c>
    </row>
    <row r="258" spans="1:28" ht="15">
      <c r="A258" s="728" t="s">
        <v>882</v>
      </c>
      <c r="B258" s="728" t="s">
        <v>288</v>
      </c>
      <c r="C258" s="728" t="s">
        <v>260</v>
      </c>
      <c r="D258" s="728" t="s">
        <v>286</v>
      </c>
      <c r="E258" s="729">
        <v>49</v>
      </c>
      <c r="G258" s="728" t="s">
        <v>886</v>
      </c>
      <c r="H258" s="729">
        <v>9</v>
      </c>
      <c r="I258" s="729">
        <v>255</v>
      </c>
      <c r="K258" s="728" t="s">
        <v>287</v>
      </c>
      <c r="L258" s="728" t="s">
        <v>938</v>
      </c>
      <c r="M258" s="728" t="s">
        <v>296</v>
      </c>
      <c r="N258" s="729">
        <v>40</v>
      </c>
      <c r="P258" s="687"/>
      <c r="Q258" s="686"/>
      <c r="R258" s="686"/>
      <c r="U258" s="728" t="s">
        <v>886</v>
      </c>
      <c r="V258" s="729">
        <v>9</v>
      </c>
      <c r="W258" s="729">
        <v>21</v>
      </c>
      <c r="Z258" s="728" t="s">
        <v>962</v>
      </c>
      <c r="AA258" s="728" t="s">
        <v>847</v>
      </c>
      <c r="AB258" s="729">
        <v>7494</v>
      </c>
    </row>
    <row r="259" spans="1:28" ht="15">
      <c r="A259" s="728" t="s">
        <v>882</v>
      </c>
      <c r="B259" s="728" t="s">
        <v>288</v>
      </c>
      <c r="C259" s="728" t="s">
        <v>261</v>
      </c>
      <c r="D259" s="728" t="s">
        <v>285</v>
      </c>
      <c r="E259" s="729">
        <v>83</v>
      </c>
      <c r="G259" s="728" t="s">
        <v>886</v>
      </c>
      <c r="H259" s="729">
        <v>10</v>
      </c>
      <c r="I259" s="729">
        <v>181</v>
      </c>
      <c r="K259" s="728" t="s">
        <v>287</v>
      </c>
      <c r="L259" s="728" t="s">
        <v>938</v>
      </c>
      <c r="M259" s="728" t="s">
        <v>267</v>
      </c>
      <c r="N259" s="729">
        <v>50</v>
      </c>
      <c r="P259" s="687"/>
      <c r="Q259" s="686"/>
      <c r="R259" s="686"/>
      <c r="U259" s="728" t="s">
        <v>886</v>
      </c>
      <c r="V259" s="729">
        <v>10</v>
      </c>
      <c r="W259" s="729">
        <v>20</v>
      </c>
      <c r="Z259" s="728" t="s">
        <v>962</v>
      </c>
      <c r="AA259" s="728" t="s">
        <v>848</v>
      </c>
      <c r="AB259" s="729">
        <v>6511</v>
      </c>
    </row>
    <row r="260" spans="1:28" ht="15">
      <c r="A260" s="728" t="s">
        <v>882</v>
      </c>
      <c r="B260" s="728" t="s">
        <v>288</v>
      </c>
      <c r="C260" s="728" t="s">
        <v>261</v>
      </c>
      <c r="D260" s="728" t="s">
        <v>286</v>
      </c>
      <c r="E260" s="729">
        <v>28</v>
      </c>
      <c r="G260" s="728" t="s">
        <v>886</v>
      </c>
      <c r="H260" s="729">
        <v>11</v>
      </c>
      <c r="I260" s="729">
        <v>130</v>
      </c>
      <c r="K260" s="728" t="s">
        <v>287</v>
      </c>
      <c r="L260" s="728" t="s">
        <v>938</v>
      </c>
      <c r="M260" s="728" t="s">
        <v>268</v>
      </c>
      <c r="N260" s="729">
        <v>1300</v>
      </c>
      <c r="P260" s="687"/>
      <c r="Q260" s="686"/>
      <c r="R260" s="686"/>
      <c r="U260" s="728" t="s">
        <v>886</v>
      </c>
      <c r="V260" s="729">
        <v>11</v>
      </c>
      <c r="W260" s="729">
        <v>5</v>
      </c>
      <c r="Z260" s="728" t="s">
        <v>963</v>
      </c>
      <c r="AA260" s="728" t="s">
        <v>846</v>
      </c>
      <c r="AB260" s="729">
        <v>1</v>
      </c>
    </row>
    <row r="261" spans="1:28" ht="15">
      <c r="A261" s="728" t="s">
        <v>883</v>
      </c>
      <c r="B261" s="728" t="s">
        <v>265</v>
      </c>
      <c r="C261" s="728" t="s">
        <v>260</v>
      </c>
      <c r="D261" s="728" t="s">
        <v>285</v>
      </c>
      <c r="E261" s="729">
        <v>2011</v>
      </c>
      <c r="G261" s="728" t="s">
        <v>886</v>
      </c>
      <c r="H261" s="729">
        <v>12</v>
      </c>
      <c r="I261" s="729">
        <v>148</v>
      </c>
      <c r="K261" s="728" t="s">
        <v>287</v>
      </c>
      <c r="L261" s="728" t="s">
        <v>940</v>
      </c>
      <c r="M261" s="728" t="s">
        <v>265</v>
      </c>
      <c r="N261" s="729">
        <v>25</v>
      </c>
      <c r="P261" s="687"/>
      <c r="Q261" s="686"/>
      <c r="R261" s="686"/>
      <c r="U261" s="728" t="s">
        <v>886</v>
      </c>
      <c r="V261" s="729">
        <v>12</v>
      </c>
      <c r="W261" s="729">
        <v>13</v>
      </c>
      <c r="Z261" s="728" t="s">
        <v>963</v>
      </c>
      <c r="AA261" s="728" t="s">
        <v>847</v>
      </c>
      <c r="AB261" s="729">
        <v>1109</v>
      </c>
    </row>
    <row r="262" spans="1:28" ht="15">
      <c r="A262" s="728" t="s">
        <v>883</v>
      </c>
      <c r="B262" s="728" t="s">
        <v>265</v>
      </c>
      <c r="C262" s="728" t="s">
        <v>260</v>
      </c>
      <c r="D262" s="728" t="s">
        <v>286</v>
      </c>
      <c r="E262" s="729">
        <v>2221</v>
      </c>
      <c r="G262" s="728" t="s">
        <v>887</v>
      </c>
      <c r="H262" s="729">
        <v>0</v>
      </c>
      <c r="I262" s="729">
        <v>163</v>
      </c>
      <c r="K262" s="728" t="s">
        <v>287</v>
      </c>
      <c r="L262" s="728" t="s">
        <v>940</v>
      </c>
      <c r="M262" s="728" t="s">
        <v>1093</v>
      </c>
      <c r="N262" s="729">
        <v>1</v>
      </c>
      <c r="P262" s="687"/>
      <c r="Q262" s="686"/>
      <c r="R262" s="686"/>
      <c r="U262" s="728" t="s">
        <v>887</v>
      </c>
      <c r="V262" s="729">
        <v>0</v>
      </c>
      <c r="W262" s="729">
        <v>5</v>
      </c>
      <c r="Z262" s="728" t="s">
        <v>963</v>
      </c>
      <c r="AA262" s="728" t="s">
        <v>848</v>
      </c>
      <c r="AB262" s="729">
        <v>1356</v>
      </c>
    </row>
    <row r="263" spans="1:28" ht="15">
      <c r="A263" s="728" t="s">
        <v>883</v>
      </c>
      <c r="B263" s="728" t="s">
        <v>265</v>
      </c>
      <c r="C263" s="728" t="s">
        <v>261</v>
      </c>
      <c r="D263" s="728" t="s">
        <v>285</v>
      </c>
      <c r="E263" s="729">
        <v>1760</v>
      </c>
      <c r="G263" s="728" t="s">
        <v>887</v>
      </c>
      <c r="H263" s="729">
        <v>1</v>
      </c>
      <c r="I263" s="729">
        <v>857</v>
      </c>
      <c r="K263" s="728" t="s">
        <v>287</v>
      </c>
      <c r="L263" s="728" t="s">
        <v>940</v>
      </c>
      <c r="M263" s="728" t="s">
        <v>1090</v>
      </c>
      <c r="N263" s="729">
        <v>529</v>
      </c>
      <c r="P263" s="687"/>
      <c r="Q263" s="686"/>
      <c r="R263" s="686"/>
      <c r="U263" s="728" t="s">
        <v>887</v>
      </c>
      <c r="V263" s="729">
        <v>1</v>
      </c>
      <c r="W263" s="729">
        <v>48</v>
      </c>
      <c r="Z263" s="728" t="s">
        <v>964</v>
      </c>
      <c r="AA263" s="728" t="s">
        <v>847</v>
      </c>
      <c r="AB263" s="729">
        <v>1599</v>
      </c>
    </row>
    <row r="264" spans="1:28" ht="15">
      <c r="A264" s="728" t="s">
        <v>883</v>
      </c>
      <c r="B264" s="728" t="s">
        <v>265</v>
      </c>
      <c r="C264" s="728" t="s">
        <v>261</v>
      </c>
      <c r="D264" s="728" t="s">
        <v>286</v>
      </c>
      <c r="E264" s="729">
        <v>1734</v>
      </c>
      <c r="G264" s="728" t="s">
        <v>887</v>
      </c>
      <c r="H264" s="729">
        <v>2</v>
      </c>
      <c r="I264" s="729">
        <v>2550</v>
      </c>
      <c r="K264" s="728" t="s">
        <v>287</v>
      </c>
      <c r="L264" s="728" t="s">
        <v>940</v>
      </c>
      <c r="M264" s="728" t="s">
        <v>1092</v>
      </c>
      <c r="N264" s="729">
        <v>2450</v>
      </c>
      <c r="P264" s="687"/>
      <c r="Q264" s="686"/>
      <c r="R264" s="686"/>
      <c r="U264" s="728" t="s">
        <v>887</v>
      </c>
      <c r="V264" s="729">
        <v>2</v>
      </c>
      <c r="W264" s="729">
        <v>169</v>
      </c>
      <c r="Z264" s="728" t="s">
        <v>964</v>
      </c>
      <c r="AA264" s="728" t="s">
        <v>848</v>
      </c>
      <c r="AB264" s="729">
        <v>1589</v>
      </c>
    </row>
    <row r="265" spans="1:28" ht="15">
      <c r="A265" s="728" t="s">
        <v>883</v>
      </c>
      <c r="B265" s="728" t="s">
        <v>266</v>
      </c>
      <c r="C265" s="728" t="s">
        <v>260</v>
      </c>
      <c r="D265" s="728" t="s">
        <v>285</v>
      </c>
      <c r="E265" s="729">
        <v>2343</v>
      </c>
      <c r="G265" s="728" t="s">
        <v>887</v>
      </c>
      <c r="H265" s="729">
        <v>3</v>
      </c>
      <c r="I265" s="729">
        <v>1287</v>
      </c>
      <c r="K265" s="728" t="s">
        <v>287</v>
      </c>
      <c r="L265" s="728" t="s">
        <v>940</v>
      </c>
      <c r="M265" s="728" t="s">
        <v>1097</v>
      </c>
      <c r="N265" s="729">
        <v>6</v>
      </c>
      <c r="P265" s="687"/>
      <c r="Q265" s="686"/>
      <c r="R265" s="686"/>
      <c r="U265" s="728" t="s">
        <v>887</v>
      </c>
      <c r="V265" s="729">
        <v>3</v>
      </c>
      <c r="W265" s="729">
        <v>90</v>
      </c>
      <c r="Z265" s="728" t="s">
        <v>965</v>
      </c>
      <c r="AA265" s="728" t="s">
        <v>846</v>
      </c>
      <c r="AB265" s="729">
        <v>3</v>
      </c>
    </row>
    <row r="266" spans="1:28" ht="15">
      <c r="A266" s="728" t="s">
        <v>883</v>
      </c>
      <c r="B266" s="728" t="s">
        <v>266</v>
      </c>
      <c r="C266" s="728" t="s">
        <v>260</v>
      </c>
      <c r="D266" s="728" t="s">
        <v>286</v>
      </c>
      <c r="E266" s="729">
        <v>1618</v>
      </c>
      <c r="G266" s="728" t="s">
        <v>887</v>
      </c>
      <c r="H266" s="729">
        <v>4</v>
      </c>
      <c r="I266" s="729">
        <v>5046</v>
      </c>
      <c r="K266" s="728" t="s">
        <v>287</v>
      </c>
      <c r="L266" s="728" t="s">
        <v>940</v>
      </c>
      <c r="M266" s="728" t="s">
        <v>1094</v>
      </c>
      <c r="N266" s="729">
        <v>890</v>
      </c>
      <c r="P266" s="687"/>
      <c r="Q266" s="686"/>
      <c r="R266" s="686"/>
      <c r="U266" s="728" t="s">
        <v>887</v>
      </c>
      <c r="V266" s="729">
        <v>4</v>
      </c>
      <c r="W266" s="729">
        <v>519</v>
      </c>
      <c r="Z266" s="728" t="s">
        <v>965</v>
      </c>
      <c r="AA266" s="728" t="s">
        <v>847</v>
      </c>
      <c r="AB266" s="729">
        <v>1531</v>
      </c>
    </row>
    <row r="267" spans="1:28" ht="15">
      <c r="A267" s="728" t="s">
        <v>883</v>
      </c>
      <c r="B267" s="728" t="s">
        <v>266</v>
      </c>
      <c r="C267" s="728" t="s">
        <v>261</v>
      </c>
      <c r="D267" s="728" t="s">
        <v>285</v>
      </c>
      <c r="E267" s="729">
        <v>2087</v>
      </c>
      <c r="G267" s="728" t="s">
        <v>887</v>
      </c>
      <c r="H267" s="729">
        <v>5</v>
      </c>
      <c r="I267" s="729">
        <v>844</v>
      </c>
      <c r="K267" s="728" t="s">
        <v>287</v>
      </c>
      <c r="L267" s="728" t="s">
        <v>940</v>
      </c>
      <c r="M267" s="728" t="s">
        <v>266</v>
      </c>
      <c r="N267" s="729">
        <v>7</v>
      </c>
      <c r="P267" s="687"/>
      <c r="Q267" s="686"/>
      <c r="R267" s="686"/>
      <c r="U267" s="728" t="s">
        <v>887</v>
      </c>
      <c r="V267" s="729">
        <v>5</v>
      </c>
      <c r="W267" s="729">
        <v>94</v>
      </c>
      <c r="Z267" s="728" t="s">
        <v>965</v>
      </c>
      <c r="AA267" s="728" t="s">
        <v>848</v>
      </c>
      <c r="AB267" s="729">
        <v>1707</v>
      </c>
    </row>
    <row r="268" spans="1:28" ht="15">
      <c r="A268" s="728" t="s">
        <v>883</v>
      </c>
      <c r="B268" s="728" t="s">
        <v>266</v>
      </c>
      <c r="C268" s="728" t="s">
        <v>261</v>
      </c>
      <c r="D268" s="728" t="s">
        <v>286</v>
      </c>
      <c r="E268" s="729">
        <v>1233</v>
      </c>
      <c r="G268" s="728" t="s">
        <v>887</v>
      </c>
      <c r="H268" s="729">
        <v>6</v>
      </c>
      <c r="I268" s="729">
        <v>785</v>
      </c>
      <c r="K268" s="728" t="s">
        <v>287</v>
      </c>
      <c r="L268" s="728" t="s">
        <v>940</v>
      </c>
      <c r="M268" s="728" t="s">
        <v>1095</v>
      </c>
      <c r="N268" s="729">
        <v>5</v>
      </c>
      <c r="P268" s="687"/>
      <c r="Q268" s="686"/>
      <c r="R268" s="686"/>
      <c r="U268" s="728" t="s">
        <v>887</v>
      </c>
      <c r="V268" s="729">
        <v>6</v>
      </c>
      <c r="W268" s="729">
        <v>72</v>
      </c>
      <c r="Z268" s="728" t="s">
        <v>966</v>
      </c>
      <c r="AA268" s="728" t="s">
        <v>846</v>
      </c>
      <c r="AB268" s="729">
        <v>4</v>
      </c>
    </row>
    <row r="269" spans="1:28" ht="15">
      <c r="A269" s="728" t="s">
        <v>883</v>
      </c>
      <c r="B269" s="728" t="s">
        <v>287</v>
      </c>
      <c r="C269" s="728" t="s">
        <v>260</v>
      </c>
      <c r="D269" s="728" t="s">
        <v>285</v>
      </c>
      <c r="E269" s="729">
        <v>37</v>
      </c>
      <c r="G269" s="728" t="s">
        <v>887</v>
      </c>
      <c r="H269" s="729">
        <v>7</v>
      </c>
      <c r="I269" s="729">
        <v>694</v>
      </c>
      <c r="K269" s="728" t="s">
        <v>287</v>
      </c>
      <c r="L269" s="728" t="s">
        <v>940</v>
      </c>
      <c r="M269" s="728" t="s">
        <v>297</v>
      </c>
      <c r="N269" s="729">
        <v>5</v>
      </c>
      <c r="P269" s="687"/>
      <c r="Q269" s="686"/>
      <c r="R269" s="686"/>
      <c r="U269" s="728" t="s">
        <v>887</v>
      </c>
      <c r="V269" s="729">
        <v>7</v>
      </c>
      <c r="W269" s="729">
        <v>66</v>
      </c>
      <c r="Z269" s="728" t="s">
        <v>966</v>
      </c>
      <c r="AA269" s="728" t="s">
        <v>847</v>
      </c>
      <c r="AB269" s="729">
        <v>984</v>
      </c>
    </row>
    <row r="270" spans="1:28" ht="15">
      <c r="A270" s="728" t="s">
        <v>883</v>
      </c>
      <c r="B270" s="728" t="s">
        <v>287</v>
      </c>
      <c r="C270" s="728" t="s">
        <v>260</v>
      </c>
      <c r="D270" s="728" t="s">
        <v>286</v>
      </c>
      <c r="E270" s="729">
        <v>18</v>
      </c>
      <c r="G270" s="728" t="s">
        <v>887</v>
      </c>
      <c r="H270" s="729">
        <v>8</v>
      </c>
      <c r="I270" s="729">
        <v>565</v>
      </c>
      <c r="K270" s="728" t="s">
        <v>287</v>
      </c>
      <c r="L270" s="728" t="s">
        <v>940</v>
      </c>
      <c r="M270" s="728" t="s">
        <v>294</v>
      </c>
      <c r="N270" s="729">
        <v>40937</v>
      </c>
      <c r="P270" s="687"/>
      <c r="Q270" s="686"/>
      <c r="R270" s="686"/>
      <c r="U270" s="728" t="s">
        <v>887</v>
      </c>
      <c r="V270" s="729">
        <v>8</v>
      </c>
      <c r="W270" s="729">
        <v>43</v>
      </c>
      <c r="Z270" s="728" t="s">
        <v>966</v>
      </c>
      <c r="AA270" s="728" t="s">
        <v>848</v>
      </c>
      <c r="AB270" s="729">
        <v>1191</v>
      </c>
    </row>
    <row r="271" spans="1:28" ht="15">
      <c r="A271" s="728" t="s">
        <v>883</v>
      </c>
      <c r="B271" s="728" t="s">
        <v>287</v>
      </c>
      <c r="C271" s="728" t="s">
        <v>261</v>
      </c>
      <c r="D271" s="728" t="s">
        <v>285</v>
      </c>
      <c r="E271" s="729">
        <v>19</v>
      </c>
      <c r="G271" s="728" t="s">
        <v>887</v>
      </c>
      <c r="H271" s="729">
        <v>9</v>
      </c>
      <c r="I271" s="729">
        <v>419</v>
      </c>
      <c r="K271" s="728" t="s">
        <v>287</v>
      </c>
      <c r="L271" s="728" t="s">
        <v>940</v>
      </c>
      <c r="M271" s="728" t="s">
        <v>295</v>
      </c>
      <c r="N271" s="729">
        <v>2</v>
      </c>
      <c r="P271" s="687"/>
      <c r="Q271" s="686"/>
      <c r="R271" s="686"/>
      <c r="U271" s="728" t="s">
        <v>887</v>
      </c>
      <c r="V271" s="729">
        <v>9</v>
      </c>
      <c r="W271" s="729">
        <v>30</v>
      </c>
      <c r="Z271" s="728" t="s">
        <v>967</v>
      </c>
      <c r="AA271" s="728" t="s">
        <v>846</v>
      </c>
      <c r="AB271" s="729">
        <v>1</v>
      </c>
    </row>
    <row r="272" spans="1:28" ht="15">
      <c r="A272" s="728" t="s">
        <v>883</v>
      </c>
      <c r="B272" s="728" t="s">
        <v>287</v>
      </c>
      <c r="C272" s="728" t="s">
        <v>261</v>
      </c>
      <c r="D272" s="728" t="s">
        <v>286</v>
      </c>
      <c r="E272" s="729">
        <v>6</v>
      </c>
      <c r="G272" s="728" t="s">
        <v>887</v>
      </c>
      <c r="H272" s="729">
        <v>10</v>
      </c>
      <c r="I272" s="729">
        <v>302</v>
      </c>
      <c r="K272" s="728" t="s">
        <v>287</v>
      </c>
      <c r="L272" s="728" t="s">
        <v>940</v>
      </c>
      <c r="M272" s="728" t="s">
        <v>296</v>
      </c>
      <c r="N272" s="729">
        <v>17</v>
      </c>
      <c r="P272" s="687"/>
      <c r="Q272" s="686"/>
      <c r="R272" s="686"/>
      <c r="U272" s="728" t="s">
        <v>887</v>
      </c>
      <c r="V272" s="729">
        <v>10</v>
      </c>
      <c r="W272" s="729">
        <v>17</v>
      </c>
      <c r="Z272" s="728" t="s">
        <v>967</v>
      </c>
      <c r="AA272" s="728" t="s">
        <v>847</v>
      </c>
      <c r="AB272" s="729">
        <v>3071</v>
      </c>
    </row>
    <row r="273" spans="1:28" ht="15">
      <c r="A273" s="728" t="s">
        <v>883</v>
      </c>
      <c r="B273" s="728" t="s">
        <v>288</v>
      </c>
      <c r="C273" s="728" t="s">
        <v>260</v>
      </c>
      <c r="D273" s="728" t="s">
        <v>285</v>
      </c>
      <c r="E273" s="729">
        <v>644</v>
      </c>
      <c r="G273" s="728" t="s">
        <v>887</v>
      </c>
      <c r="H273" s="729">
        <v>11</v>
      </c>
      <c r="I273" s="729">
        <v>211</v>
      </c>
      <c r="K273" s="728" t="s">
        <v>287</v>
      </c>
      <c r="L273" s="728" t="s">
        <v>940</v>
      </c>
      <c r="M273" s="728" t="s">
        <v>267</v>
      </c>
      <c r="N273" s="729">
        <v>27</v>
      </c>
      <c r="P273" s="687"/>
      <c r="Q273" s="686"/>
      <c r="R273" s="686"/>
      <c r="U273" s="728" t="s">
        <v>887</v>
      </c>
      <c r="V273" s="729">
        <v>11</v>
      </c>
      <c r="W273" s="729">
        <v>16</v>
      </c>
      <c r="Z273" s="728" t="s">
        <v>967</v>
      </c>
      <c r="AA273" s="728" t="s">
        <v>848</v>
      </c>
      <c r="AB273" s="729">
        <v>3089</v>
      </c>
    </row>
    <row r="274" spans="1:28" ht="15">
      <c r="A274" s="728" t="s">
        <v>883</v>
      </c>
      <c r="B274" s="728" t="s">
        <v>288</v>
      </c>
      <c r="C274" s="728" t="s">
        <v>260</v>
      </c>
      <c r="D274" s="728" t="s">
        <v>286</v>
      </c>
      <c r="E274" s="729">
        <v>578</v>
      </c>
      <c r="G274" s="728" t="s">
        <v>887</v>
      </c>
      <c r="H274" s="729">
        <v>12</v>
      </c>
      <c r="I274" s="729">
        <v>237</v>
      </c>
      <c r="K274" s="728" t="s">
        <v>287</v>
      </c>
      <c r="L274" s="728" t="s">
        <v>940</v>
      </c>
      <c r="M274" s="728" t="s">
        <v>268</v>
      </c>
      <c r="N274" s="729">
        <v>1451</v>
      </c>
      <c r="P274" s="687"/>
      <c r="Q274" s="686"/>
      <c r="R274" s="686"/>
      <c r="U274" s="728" t="s">
        <v>887</v>
      </c>
      <c r="V274" s="729">
        <v>12</v>
      </c>
      <c r="W274" s="729">
        <v>19</v>
      </c>
      <c r="Z274" s="728" t="s">
        <v>968</v>
      </c>
      <c r="AA274" s="728" t="s">
        <v>846</v>
      </c>
      <c r="AB274" s="729">
        <v>16</v>
      </c>
    </row>
    <row r="275" spans="1:28" ht="15">
      <c r="A275" s="728" t="s">
        <v>883</v>
      </c>
      <c r="B275" s="728" t="s">
        <v>288</v>
      </c>
      <c r="C275" s="728" t="s">
        <v>261</v>
      </c>
      <c r="D275" s="728" t="s">
        <v>285</v>
      </c>
      <c r="E275" s="729">
        <v>519</v>
      </c>
      <c r="G275" s="728" t="s">
        <v>888</v>
      </c>
      <c r="H275" s="729">
        <v>0</v>
      </c>
      <c r="I275" s="729">
        <v>232</v>
      </c>
      <c r="K275" s="728" t="s">
        <v>287</v>
      </c>
      <c r="L275" s="728" t="s">
        <v>960</v>
      </c>
      <c r="M275" s="728" t="s">
        <v>265</v>
      </c>
      <c r="N275" s="729">
        <v>4</v>
      </c>
      <c r="P275" s="687"/>
      <c r="Q275" s="686"/>
      <c r="R275" s="686"/>
      <c r="U275" s="728" t="s">
        <v>888</v>
      </c>
      <c r="V275" s="729">
        <v>0</v>
      </c>
      <c r="W275" s="729">
        <v>46</v>
      </c>
      <c r="Z275" s="728" t="s">
        <v>968</v>
      </c>
      <c r="AA275" s="728" t="s">
        <v>847</v>
      </c>
      <c r="AB275" s="729">
        <v>9594</v>
      </c>
    </row>
    <row r="276" spans="1:28" ht="15">
      <c r="A276" s="728" t="s">
        <v>883</v>
      </c>
      <c r="B276" s="728" t="s">
        <v>288</v>
      </c>
      <c r="C276" s="728" t="s">
        <v>261</v>
      </c>
      <c r="D276" s="728" t="s">
        <v>286</v>
      </c>
      <c r="E276" s="729">
        <v>530</v>
      </c>
      <c r="G276" s="728" t="s">
        <v>888</v>
      </c>
      <c r="H276" s="729">
        <v>1</v>
      </c>
      <c r="I276" s="729">
        <v>952</v>
      </c>
      <c r="K276" s="728" t="s">
        <v>287</v>
      </c>
      <c r="L276" s="728" t="s">
        <v>960</v>
      </c>
      <c r="M276" s="728" t="s">
        <v>1090</v>
      </c>
      <c r="N276" s="729">
        <v>2468</v>
      </c>
      <c r="P276" s="687"/>
      <c r="Q276" s="686"/>
      <c r="R276" s="686"/>
      <c r="U276" s="728" t="s">
        <v>888</v>
      </c>
      <c r="V276" s="729">
        <v>1</v>
      </c>
      <c r="W276" s="729">
        <v>317</v>
      </c>
      <c r="Z276" s="728" t="s">
        <v>968</v>
      </c>
      <c r="AA276" s="728" t="s">
        <v>848</v>
      </c>
      <c r="AB276" s="729">
        <v>8781</v>
      </c>
    </row>
    <row r="277" spans="1:28" ht="15">
      <c r="A277" s="728" t="s">
        <v>884</v>
      </c>
      <c r="B277" s="728" t="s">
        <v>265</v>
      </c>
      <c r="C277" s="728" t="s">
        <v>260</v>
      </c>
      <c r="D277" s="728" t="s">
        <v>285</v>
      </c>
      <c r="E277" s="729">
        <v>523</v>
      </c>
      <c r="G277" s="728" t="s">
        <v>888</v>
      </c>
      <c r="H277" s="729">
        <v>2</v>
      </c>
      <c r="I277" s="729">
        <v>3093</v>
      </c>
      <c r="K277" s="728" t="s">
        <v>287</v>
      </c>
      <c r="L277" s="728" t="s">
        <v>960</v>
      </c>
      <c r="M277" s="728" t="s">
        <v>1092</v>
      </c>
      <c r="N277" s="729">
        <v>334</v>
      </c>
      <c r="P277" s="687"/>
      <c r="Q277" s="686"/>
      <c r="R277" s="686"/>
      <c r="U277" s="728" t="s">
        <v>888</v>
      </c>
      <c r="V277" s="729">
        <v>2</v>
      </c>
      <c r="W277" s="729">
        <v>983</v>
      </c>
      <c r="Z277" s="728" t="s">
        <v>969</v>
      </c>
      <c r="AA277" s="728" t="s">
        <v>846</v>
      </c>
      <c r="AB277" s="729">
        <v>1</v>
      </c>
    </row>
    <row r="278" spans="1:28" ht="15">
      <c r="A278" s="728" t="s">
        <v>884</v>
      </c>
      <c r="B278" s="728" t="s">
        <v>265</v>
      </c>
      <c r="C278" s="728" t="s">
        <v>260</v>
      </c>
      <c r="D278" s="728" t="s">
        <v>286</v>
      </c>
      <c r="E278" s="729">
        <v>199</v>
      </c>
      <c r="G278" s="728" t="s">
        <v>888</v>
      </c>
      <c r="H278" s="729">
        <v>3</v>
      </c>
      <c r="I278" s="729">
        <v>1673</v>
      </c>
      <c r="K278" s="728" t="s">
        <v>287</v>
      </c>
      <c r="L278" s="728" t="s">
        <v>960</v>
      </c>
      <c r="M278" s="728" t="s">
        <v>1097</v>
      </c>
      <c r="N278" s="729">
        <v>3</v>
      </c>
      <c r="P278" s="687"/>
      <c r="Q278" s="686"/>
      <c r="R278" s="686"/>
      <c r="U278" s="728" t="s">
        <v>888</v>
      </c>
      <c r="V278" s="729">
        <v>3</v>
      </c>
      <c r="W278" s="729">
        <v>479</v>
      </c>
      <c r="Z278" s="728" t="s">
        <v>969</v>
      </c>
      <c r="AA278" s="728" t="s">
        <v>847</v>
      </c>
      <c r="AB278" s="729">
        <v>633</v>
      </c>
    </row>
    <row r="279" spans="1:28" ht="15">
      <c r="A279" s="728" t="s">
        <v>884</v>
      </c>
      <c r="B279" s="728" t="s">
        <v>265</v>
      </c>
      <c r="C279" s="728" t="s">
        <v>261</v>
      </c>
      <c r="D279" s="728" t="s">
        <v>285</v>
      </c>
      <c r="E279" s="729">
        <v>473</v>
      </c>
      <c r="G279" s="728" t="s">
        <v>888</v>
      </c>
      <c r="H279" s="729">
        <v>4</v>
      </c>
      <c r="I279" s="729">
        <v>6317</v>
      </c>
      <c r="K279" s="728" t="s">
        <v>287</v>
      </c>
      <c r="L279" s="728" t="s">
        <v>960</v>
      </c>
      <c r="M279" s="728" t="s">
        <v>1094</v>
      </c>
      <c r="N279" s="729">
        <v>15</v>
      </c>
      <c r="P279" s="687"/>
      <c r="Q279" s="686"/>
      <c r="R279" s="686"/>
      <c r="U279" s="728" t="s">
        <v>888</v>
      </c>
      <c r="V279" s="729">
        <v>4</v>
      </c>
      <c r="W279" s="729">
        <v>2968</v>
      </c>
      <c r="Z279" s="728" t="s">
        <v>969</v>
      </c>
      <c r="AA279" s="728" t="s">
        <v>848</v>
      </c>
      <c r="AB279" s="729">
        <v>702</v>
      </c>
    </row>
    <row r="280" spans="1:28" ht="15">
      <c r="A280" s="728" t="s">
        <v>884</v>
      </c>
      <c r="B280" s="728" t="s">
        <v>265</v>
      </c>
      <c r="C280" s="728" t="s">
        <v>261</v>
      </c>
      <c r="D280" s="728" t="s">
        <v>286</v>
      </c>
      <c r="E280" s="729">
        <v>192</v>
      </c>
      <c r="G280" s="728" t="s">
        <v>888</v>
      </c>
      <c r="H280" s="729">
        <v>5</v>
      </c>
      <c r="I280" s="729">
        <v>1134</v>
      </c>
      <c r="K280" s="728" t="s">
        <v>287</v>
      </c>
      <c r="L280" s="728" t="s">
        <v>960</v>
      </c>
      <c r="M280" s="728" t="s">
        <v>266</v>
      </c>
      <c r="N280" s="729">
        <v>4</v>
      </c>
      <c r="P280" s="687"/>
      <c r="Q280" s="686"/>
      <c r="R280" s="686"/>
      <c r="U280" s="728" t="s">
        <v>888</v>
      </c>
      <c r="V280" s="729">
        <v>5</v>
      </c>
      <c r="W280" s="729">
        <v>512</v>
      </c>
      <c r="Z280" s="728" t="s">
        <v>970</v>
      </c>
      <c r="AA280" s="728" t="s">
        <v>846</v>
      </c>
      <c r="AB280" s="729">
        <v>15</v>
      </c>
    </row>
    <row r="281" spans="1:28" ht="15">
      <c r="A281" s="728" t="s">
        <v>884</v>
      </c>
      <c r="B281" s="728" t="s">
        <v>266</v>
      </c>
      <c r="C281" s="728" t="s">
        <v>260</v>
      </c>
      <c r="D281" s="728" t="s">
        <v>285</v>
      </c>
      <c r="E281" s="729">
        <v>497</v>
      </c>
      <c r="G281" s="728" t="s">
        <v>888</v>
      </c>
      <c r="H281" s="729">
        <v>6</v>
      </c>
      <c r="I281" s="729">
        <v>1258</v>
      </c>
      <c r="K281" s="728" t="s">
        <v>287</v>
      </c>
      <c r="L281" s="728" t="s">
        <v>960</v>
      </c>
      <c r="M281" s="728" t="s">
        <v>1095</v>
      </c>
      <c r="N281" s="729">
        <v>1</v>
      </c>
      <c r="P281" s="687"/>
      <c r="Q281" s="686"/>
      <c r="R281" s="686"/>
      <c r="U281" s="728" t="s">
        <v>888</v>
      </c>
      <c r="V281" s="729">
        <v>6</v>
      </c>
      <c r="W281" s="729">
        <v>563</v>
      </c>
      <c r="Z281" s="728" t="s">
        <v>970</v>
      </c>
      <c r="AA281" s="728" t="s">
        <v>847</v>
      </c>
      <c r="AB281" s="729">
        <v>6143</v>
      </c>
    </row>
    <row r="282" spans="1:28" ht="15">
      <c r="A282" s="728" t="s">
        <v>884</v>
      </c>
      <c r="B282" s="728" t="s">
        <v>266</v>
      </c>
      <c r="C282" s="728" t="s">
        <v>260</v>
      </c>
      <c r="D282" s="728" t="s">
        <v>286</v>
      </c>
      <c r="E282" s="729">
        <v>178</v>
      </c>
      <c r="G282" s="728" t="s">
        <v>888</v>
      </c>
      <c r="H282" s="729">
        <v>7</v>
      </c>
      <c r="I282" s="729">
        <v>1121</v>
      </c>
      <c r="K282" s="728" t="s">
        <v>287</v>
      </c>
      <c r="L282" s="728" t="s">
        <v>960</v>
      </c>
      <c r="M282" s="728" t="s">
        <v>287</v>
      </c>
      <c r="N282" s="729">
        <v>4</v>
      </c>
      <c r="P282" s="687"/>
      <c r="Q282" s="686"/>
      <c r="R282" s="686"/>
      <c r="U282" s="728" t="s">
        <v>888</v>
      </c>
      <c r="V282" s="729">
        <v>7</v>
      </c>
      <c r="W282" s="729">
        <v>457</v>
      </c>
      <c r="Z282" s="728" t="s">
        <v>970</v>
      </c>
      <c r="AA282" s="728" t="s">
        <v>848</v>
      </c>
      <c r="AB282" s="729">
        <v>5565</v>
      </c>
    </row>
    <row r="283" spans="1:28" ht="15">
      <c r="A283" s="728" t="s">
        <v>884</v>
      </c>
      <c r="B283" s="728" t="s">
        <v>266</v>
      </c>
      <c r="C283" s="728" t="s">
        <v>261</v>
      </c>
      <c r="D283" s="728" t="s">
        <v>285</v>
      </c>
      <c r="E283" s="729">
        <v>526</v>
      </c>
      <c r="G283" s="728" t="s">
        <v>888</v>
      </c>
      <c r="H283" s="729">
        <v>8</v>
      </c>
      <c r="I283" s="729">
        <v>1025</v>
      </c>
      <c r="K283" s="728" t="s">
        <v>287</v>
      </c>
      <c r="L283" s="728" t="s">
        <v>960</v>
      </c>
      <c r="M283" s="728" t="s">
        <v>297</v>
      </c>
      <c r="N283" s="729">
        <v>6</v>
      </c>
      <c r="P283" s="687"/>
      <c r="Q283" s="686"/>
      <c r="R283" s="686"/>
      <c r="U283" s="728" t="s">
        <v>888</v>
      </c>
      <c r="V283" s="729">
        <v>8</v>
      </c>
      <c r="W283" s="729">
        <v>333</v>
      </c>
      <c r="Z283" s="728" t="s">
        <v>971</v>
      </c>
      <c r="AA283" s="728" t="s">
        <v>846</v>
      </c>
      <c r="AB283" s="729">
        <v>4</v>
      </c>
    </row>
    <row r="284" spans="1:28" ht="15">
      <c r="A284" s="728" t="s">
        <v>884</v>
      </c>
      <c r="B284" s="728" t="s">
        <v>266</v>
      </c>
      <c r="C284" s="728" t="s">
        <v>261</v>
      </c>
      <c r="D284" s="728" t="s">
        <v>286</v>
      </c>
      <c r="E284" s="729">
        <v>180</v>
      </c>
      <c r="G284" s="728" t="s">
        <v>888</v>
      </c>
      <c r="H284" s="729">
        <v>9</v>
      </c>
      <c r="I284" s="729">
        <v>740</v>
      </c>
      <c r="K284" s="728" t="s">
        <v>287</v>
      </c>
      <c r="L284" s="728" t="s">
        <v>960</v>
      </c>
      <c r="M284" s="728" t="s">
        <v>294</v>
      </c>
      <c r="N284" s="729">
        <v>17214</v>
      </c>
      <c r="P284" s="687"/>
      <c r="Q284" s="686"/>
      <c r="R284" s="686"/>
      <c r="U284" s="728" t="s">
        <v>888</v>
      </c>
      <c r="V284" s="729">
        <v>9</v>
      </c>
      <c r="W284" s="729">
        <v>256</v>
      </c>
      <c r="Z284" s="728" t="s">
        <v>971</v>
      </c>
      <c r="AA284" s="728" t="s">
        <v>847</v>
      </c>
      <c r="AB284" s="729">
        <v>6618</v>
      </c>
    </row>
    <row r="285" spans="1:28" ht="15">
      <c r="A285" s="728" t="s">
        <v>884</v>
      </c>
      <c r="B285" s="728" t="s">
        <v>287</v>
      </c>
      <c r="C285" s="728" t="s">
        <v>261</v>
      </c>
      <c r="D285" s="728" t="s">
        <v>286</v>
      </c>
      <c r="E285" s="729">
        <v>1</v>
      </c>
      <c r="G285" s="728" t="s">
        <v>888</v>
      </c>
      <c r="H285" s="729">
        <v>10</v>
      </c>
      <c r="I285" s="729">
        <v>527</v>
      </c>
      <c r="K285" s="728" t="s">
        <v>287</v>
      </c>
      <c r="L285" s="728" t="s">
        <v>960</v>
      </c>
      <c r="M285" s="728" t="s">
        <v>295</v>
      </c>
      <c r="N285" s="729">
        <v>2</v>
      </c>
      <c r="P285" s="687"/>
      <c r="Q285" s="686"/>
      <c r="R285" s="686"/>
      <c r="U285" s="728" t="s">
        <v>888</v>
      </c>
      <c r="V285" s="729">
        <v>10</v>
      </c>
      <c r="W285" s="729">
        <v>186</v>
      </c>
      <c r="Z285" s="728" t="s">
        <v>971</v>
      </c>
      <c r="AA285" s="728" t="s">
        <v>848</v>
      </c>
      <c r="AB285" s="729">
        <v>7159</v>
      </c>
    </row>
    <row r="286" spans="1:28" ht="15">
      <c r="A286" s="728" t="s">
        <v>884</v>
      </c>
      <c r="B286" s="728" t="s">
        <v>288</v>
      </c>
      <c r="C286" s="728" t="s">
        <v>260</v>
      </c>
      <c r="D286" s="728" t="s">
        <v>285</v>
      </c>
      <c r="E286" s="729">
        <v>53</v>
      </c>
      <c r="G286" s="728" t="s">
        <v>888</v>
      </c>
      <c r="H286" s="729">
        <v>11</v>
      </c>
      <c r="I286" s="729">
        <v>384</v>
      </c>
      <c r="K286" s="728" t="s">
        <v>287</v>
      </c>
      <c r="L286" s="728" t="s">
        <v>960</v>
      </c>
      <c r="M286" s="728" t="s">
        <v>296</v>
      </c>
      <c r="N286" s="729">
        <v>101</v>
      </c>
      <c r="P286" s="687"/>
      <c r="Q286" s="686"/>
      <c r="R286" s="686"/>
      <c r="U286" s="728" t="s">
        <v>888</v>
      </c>
      <c r="V286" s="729">
        <v>11</v>
      </c>
      <c r="W286" s="729">
        <v>119</v>
      </c>
      <c r="Z286" s="728" t="s">
        <v>972</v>
      </c>
      <c r="AA286" s="728" t="s">
        <v>846</v>
      </c>
      <c r="AB286" s="729">
        <v>1</v>
      </c>
    </row>
    <row r="287" spans="1:28" ht="15">
      <c r="A287" s="728" t="s">
        <v>884</v>
      </c>
      <c r="B287" s="728" t="s">
        <v>288</v>
      </c>
      <c r="C287" s="728" t="s">
        <v>260</v>
      </c>
      <c r="D287" s="728" t="s">
        <v>286</v>
      </c>
      <c r="E287" s="729">
        <v>41</v>
      </c>
      <c r="G287" s="728" t="s">
        <v>888</v>
      </c>
      <c r="H287" s="729">
        <v>12</v>
      </c>
      <c r="I287" s="729">
        <v>432</v>
      </c>
      <c r="K287" s="728" t="s">
        <v>287</v>
      </c>
      <c r="L287" s="728" t="s">
        <v>960</v>
      </c>
      <c r="M287" s="728" t="s">
        <v>267</v>
      </c>
      <c r="N287" s="729">
        <v>4</v>
      </c>
      <c r="P287" s="687"/>
      <c r="Q287" s="686"/>
      <c r="R287" s="686"/>
      <c r="U287" s="728" t="s">
        <v>888</v>
      </c>
      <c r="V287" s="729">
        <v>12</v>
      </c>
      <c r="W287" s="729">
        <v>135</v>
      </c>
      <c r="Z287" s="728" t="s">
        <v>972</v>
      </c>
      <c r="AA287" s="728" t="s">
        <v>847</v>
      </c>
      <c r="AB287" s="729">
        <v>2642</v>
      </c>
    </row>
    <row r="288" spans="1:28" ht="15">
      <c r="A288" s="728" t="s">
        <v>884</v>
      </c>
      <c r="B288" s="728" t="s">
        <v>288</v>
      </c>
      <c r="C288" s="728" t="s">
        <v>261</v>
      </c>
      <c r="D288" s="728" t="s">
        <v>285</v>
      </c>
      <c r="E288" s="729">
        <v>46</v>
      </c>
      <c r="G288" s="728" t="s">
        <v>889</v>
      </c>
      <c r="H288" s="729">
        <v>0</v>
      </c>
      <c r="I288" s="729">
        <v>79</v>
      </c>
      <c r="K288" s="728" t="s">
        <v>287</v>
      </c>
      <c r="L288" s="728" t="s">
        <v>960</v>
      </c>
      <c r="M288" s="728" t="s">
        <v>268</v>
      </c>
      <c r="N288" s="729">
        <v>135</v>
      </c>
      <c r="P288" s="687"/>
      <c r="Q288" s="686"/>
      <c r="R288" s="686"/>
      <c r="U288" s="728" t="s">
        <v>889</v>
      </c>
      <c r="V288" s="729">
        <v>0</v>
      </c>
      <c r="W288" s="729">
        <v>5</v>
      </c>
      <c r="Z288" s="728" t="s">
        <v>972</v>
      </c>
      <c r="AA288" s="728" t="s">
        <v>848</v>
      </c>
      <c r="AB288" s="729">
        <v>3234</v>
      </c>
    </row>
    <row r="289" spans="1:28" ht="15">
      <c r="A289" s="728" t="s">
        <v>884</v>
      </c>
      <c r="B289" s="728" t="s">
        <v>288</v>
      </c>
      <c r="C289" s="728" t="s">
        <v>261</v>
      </c>
      <c r="D289" s="728" t="s">
        <v>286</v>
      </c>
      <c r="E289" s="729">
        <v>40</v>
      </c>
      <c r="G289" s="728" t="s">
        <v>889</v>
      </c>
      <c r="H289" s="729">
        <v>1</v>
      </c>
      <c r="I289" s="729">
        <v>398</v>
      </c>
      <c r="K289" s="728" t="s">
        <v>287</v>
      </c>
      <c r="L289" s="728" t="s">
        <v>963</v>
      </c>
      <c r="M289" s="728" t="s">
        <v>265</v>
      </c>
      <c r="N289" s="729">
        <v>1</v>
      </c>
      <c r="P289" s="687"/>
      <c r="Q289" s="686"/>
      <c r="R289" s="686"/>
      <c r="U289" s="728" t="s">
        <v>889</v>
      </c>
      <c r="V289" s="729">
        <v>1</v>
      </c>
      <c r="W289" s="729">
        <v>40</v>
      </c>
      <c r="Z289" s="728" t="s">
        <v>973</v>
      </c>
      <c r="AA289" s="728" t="s">
        <v>846</v>
      </c>
      <c r="AB289" s="729">
        <v>4</v>
      </c>
    </row>
    <row r="290" spans="1:28" ht="15">
      <c r="A290" s="728" t="s">
        <v>885</v>
      </c>
      <c r="B290" s="728" t="s">
        <v>265</v>
      </c>
      <c r="C290" s="728" t="s">
        <v>260</v>
      </c>
      <c r="D290" s="728" t="s">
        <v>285</v>
      </c>
      <c r="E290" s="729">
        <v>1</v>
      </c>
      <c r="G290" s="728" t="s">
        <v>889</v>
      </c>
      <c r="H290" s="729">
        <v>2</v>
      </c>
      <c r="I290" s="729">
        <v>1324</v>
      </c>
      <c r="K290" s="728" t="s">
        <v>287</v>
      </c>
      <c r="L290" s="728" t="s">
        <v>963</v>
      </c>
      <c r="M290" s="728" t="s">
        <v>1096</v>
      </c>
      <c r="N290" s="729">
        <v>1</v>
      </c>
      <c r="P290" s="687"/>
      <c r="Q290" s="686"/>
      <c r="R290" s="686"/>
      <c r="U290" s="728" t="s">
        <v>889</v>
      </c>
      <c r="V290" s="729">
        <v>2</v>
      </c>
      <c r="W290" s="729">
        <v>133</v>
      </c>
      <c r="Z290" s="728" t="s">
        <v>973</v>
      </c>
      <c r="AA290" s="728" t="s">
        <v>847</v>
      </c>
      <c r="AB290" s="729">
        <v>1261</v>
      </c>
    </row>
    <row r="291" spans="1:28" ht="15">
      <c r="A291" s="728" t="s">
        <v>885</v>
      </c>
      <c r="B291" s="728" t="s">
        <v>265</v>
      </c>
      <c r="C291" s="728" t="s">
        <v>260</v>
      </c>
      <c r="D291" s="728" t="s">
        <v>286</v>
      </c>
      <c r="E291" s="729">
        <v>5</v>
      </c>
      <c r="G291" s="728" t="s">
        <v>889</v>
      </c>
      <c r="H291" s="729">
        <v>3</v>
      </c>
      <c r="I291" s="729">
        <v>581</v>
      </c>
      <c r="K291" s="728" t="s">
        <v>287</v>
      </c>
      <c r="L291" s="728" t="s">
        <v>963</v>
      </c>
      <c r="M291" s="728" t="s">
        <v>1099</v>
      </c>
      <c r="N291" s="729">
        <v>1</v>
      </c>
      <c r="P291" s="687"/>
      <c r="Q291" s="686"/>
      <c r="R291" s="686"/>
      <c r="U291" s="728" t="s">
        <v>889</v>
      </c>
      <c r="V291" s="729">
        <v>3</v>
      </c>
      <c r="W291" s="729">
        <v>52</v>
      </c>
      <c r="Z291" s="728" t="s">
        <v>973</v>
      </c>
      <c r="AA291" s="728" t="s">
        <v>848</v>
      </c>
      <c r="AB291" s="729">
        <v>1483</v>
      </c>
    </row>
    <row r="292" spans="1:28" ht="15">
      <c r="A292" s="728" t="s">
        <v>885</v>
      </c>
      <c r="B292" s="728" t="s">
        <v>265</v>
      </c>
      <c r="C292" s="728" t="s">
        <v>261</v>
      </c>
      <c r="D292" s="728" t="s">
        <v>286</v>
      </c>
      <c r="E292" s="729">
        <v>2</v>
      </c>
      <c r="G292" s="728" t="s">
        <v>889</v>
      </c>
      <c r="H292" s="729">
        <v>4</v>
      </c>
      <c r="I292" s="729">
        <v>2122</v>
      </c>
      <c r="K292" s="728" t="s">
        <v>287</v>
      </c>
      <c r="L292" s="728" t="s">
        <v>963</v>
      </c>
      <c r="M292" s="728" t="s">
        <v>1090</v>
      </c>
      <c r="N292" s="729">
        <v>2118</v>
      </c>
      <c r="P292" s="687"/>
      <c r="Q292" s="686"/>
      <c r="R292" s="686"/>
      <c r="U292" s="728" t="s">
        <v>889</v>
      </c>
      <c r="V292" s="729">
        <v>4</v>
      </c>
      <c r="W292" s="729">
        <v>464</v>
      </c>
      <c r="Z292" s="728" t="s">
        <v>974</v>
      </c>
      <c r="AA292" s="728" t="s">
        <v>846</v>
      </c>
      <c r="AB292" s="729">
        <v>3</v>
      </c>
    </row>
    <row r="293" spans="1:28" ht="15">
      <c r="A293" s="728" t="s">
        <v>885</v>
      </c>
      <c r="B293" s="728" t="s">
        <v>265</v>
      </c>
      <c r="C293" s="728" t="s">
        <v>260</v>
      </c>
      <c r="D293" s="728" t="s">
        <v>285</v>
      </c>
      <c r="E293" s="729">
        <v>1001</v>
      </c>
      <c r="G293" s="728" t="s">
        <v>889</v>
      </c>
      <c r="H293" s="729">
        <v>5</v>
      </c>
      <c r="I293" s="729">
        <v>275</v>
      </c>
      <c r="K293" s="728" t="s">
        <v>287</v>
      </c>
      <c r="L293" s="728" t="s">
        <v>963</v>
      </c>
      <c r="M293" s="728" t="s">
        <v>1091</v>
      </c>
      <c r="N293" s="729">
        <v>1</v>
      </c>
      <c r="P293" s="687"/>
      <c r="Q293" s="686"/>
      <c r="R293" s="686"/>
      <c r="U293" s="728" t="s">
        <v>889</v>
      </c>
      <c r="V293" s="729">
        <v>5</v>
      </c>
      <c r="W293" s="729">
        <v>32</v>
      </c>
      <c r="Z293" s="728" t="s">
        <v>974</v>
      </c>
      <c r="AA293" s="728" t="s">
        <v>847</v>
      </c>
      <c r="AB293" s="729">
        <v>1977</v>
      </c>
    </row>
    <row r="294" spans="1:28" ht="15">
      <c r="A294" s="728" t="s">
        <v>885</v>
      </c>
      <c r="B294" s="728" t="s">
        <v>265</v>
      </c>
      <c r="C294" s="728" t="s">
        <v>260</v>
      </c>
      <c r="D294" s="728" t="s">
        <v>286</v>
      </c>
      <c r="E294" s="729">
        <v>28673</v>
      </c>
      <c r="G294" s="728" t="s">
        <v>889</v>
      </c>
      <c r="H294" s="729">
        <v>6</v>
      </c>
      <c r="I294" s="729">
        <v>282</v>
      </c>
      <c r="K294" s="728" t="s">
        <v>287</v>
      </c>
      <c r="L294" s="728" t="s">
        <v>963</v>
      </c>
      <c r="M294" s="728" t="s">
        <v>1092</v>
      </c>
      <c r="N294" s="729">
        <v>5</v>
      </c>
      <c r="P294" s="687"/>
      <c r="Q294" s="686"/>
      <c r="R294" s="686"/>
      <c r="U294" s="728" t="s">
        <v>889</v>
      </c>
      <c r="V294" s="729">
        <v>6</v>
      </c>
      <c r="W294" s="729">
        <v>31</v>
      </c>
      <c r="Z294" s="728" t="s">
        <v>974</v>
      </c>
      <c r="AA294" s="728" t="s">
        <v>848</v>
      </c>
      <c r="AB294" s="729">
        <v>2197</v>
      </c>
    </row>
    <row r="295" spans="1:28" ht="15">
      <c r="A295" s="728" t="s">
        <v>885</v>
      </c>
      <c r="B295" s="728" t="s">
        <v>265</v>
      </c>
      <c r="C295" s="728" t="s">
        <v>261</v>
      </c>
      <c r="D295" s="728" t="s">
        <v>285</v>
      </c>
      <c r="E295" s="729">
        <v>655</v>
      </c>
      <c r="G295" s="728" t="s">
        <v>889</v>
      </c>
      <c r="H295" s="729">
        <v>7</v>
      </c>
      <c r="I295" s="729">
        <v>271</v>
      </c>
      <c r="K295" s="728" t="s">
        <v>287</v>
      </c>
      <c r="L295" s="728" t="s">
        <v>963</v>
      </c>
      <c r="M295" s="728" t="s">
        <v>1097</v>
      </c>
      <c r="N295" s="729">
        <v>16</v>
      </c>
      <c r="P295" s="687"/>
      <c r="Q295" s="686"/>
      <c r="R295" s="686"/>
      <c r="U295" s="728" t="s">
        <v>889</v>
      </c>
      <c r="V295" s="729">
        <v>7</v>
      </c>
      <c r="W295" s="729">
        <v>28</v>
      </c>
      <c r="Z295" s="728" t="s">
        <v>975</v>
      </c>
      <c r="AA295" s="728" t="s">
        <v>846</v>
      </c>
      <c r="AB295" s="729">
        <v>1</v>
      </c>
    </row>
    <row r="296" spans="1:28" ht="15">
      <c r="A296" s="728" t="s">
        <v>885</v>
      </c>
      <c r="B296" s="728" t="s">
        <v>265</v>
      </c>
      <c r="C296" s="728" t="s">
        <v>261</v>
      </c>
      <c r="D296" s="728" t="s">
        <v>286</v>
      </c>
      <c r="E296" s="729">
        <v>23090</v>
      </c>
      <c r="G296" s="728" t="s">
        <v>889</v>
      </c>
      <c r="H296" s="729">
        <v>8</v>
      </c>
      <c r="I296" s="729">
        <v>214</v>
      </c>
      <c r="K296" s="728" t="s">
        <v>287</v>
      </c>
      <c r="L296" s="728" t="s">
        <v>963</v>
      </c>
      <c r="M296" s="728" t="s">
        <v>1094</v>
      </c>
      <c r="N296" s="729">
        <v>90</v>
      </c>
      <c r="P296" s="687"/>
      <c r="Q296" s="686"/>
      <c r="R296" s="686"/>
      <c r="U296" s="728" t="s">
        <v>889</v>
      </c>
      <c r="V296" s="729">
        <v>8</v>
      </c>
      <c r="W296" s="729">
        <v>11</v>
      </c>
      <c r="Z296" s="728" t="s">
        <v>975</v>
      </c>
      <c r="AA296" s="728" t="s">
        <v>847</v>
      </c>
      <c r="AB296" s="729">
        <v>872</v>
      </c>
    </row>
    <row r="297" spans="1:28" ht="15">
      <c r="A297" s="728" t="s">
        <v>885</v>
      </c>
      <c r="B297" s="728" t="s">
        <v>266</v>
      </c>
      <c r="C297" s="728" t="s">
        <v>260</v>
      </c>
      <c r="D297" s="728" t="s">
        <v>285</v>
      </c>
      <c r="E297" s="729">
        <v>440</v>
      </c>
      <c r="G297" s="728" t="s">
        <v>889</v>
      </c>
      <c r="H297" s="729">
        <v>9</v>
      </c>
      <c r="I297" s="729">
        <v>157</v>
      </c>
      <c r="K297" s="728" t="s">
        <v>287</v>
      </c>
      <c r="L297" s="728" t="s">
        <v>963</v>
      </c>
      <c r="M297" s="728" t="s">
        <v>266</v>
      </c>
      <c r="N297" s="729">
        <v>4</v>
      </c>
      <c r="P297" s="687"/>
      <c r="Q297" s="686"/>
      <c r="R297" s="686"/>
      <c r="U297" s="728" t="s">
        <v>889</v>
      </c>
      <c r="V297" s="729">
        <v>9</v>
      </c>
      <c r="W297" s="729">
        <v>8</v>
      </c>
      <c r="Z297" s="728" t="s">
        <v>975</v>
      </c>
      <c r="AA297" s="728" t="s">
        <v>848</v>
      </c>
      <c r="AB297" s="729">
        <v>1739</v>
      </c>
    </row>
    <row r="298" spans="1:28" ht="15">
      <c r="A298" s="728" t="s">
        <v>885</v>
      </c>
      <c r="B298" s="728" t="s">
        <v>266</v>
      </c>
      <c r="C298" s="728" t="s">
        <v>260</v>
      </c>
      <c r="D298" s="728" t="s">
        <v>286</v>
      </c>
      <c r="E298" s="729">
        <v>13272</v>
      </c>
      <c r="G298" s="728" t="s">
        <v>889</v>
      </c>
      <c r="H298" s="729">
        <v>10</v>
      </c>
      <c r="I298" s="729">
        <v>96</v>
      </c>
      <c r="K298" s="728" t="s">
        <v>287</v>
      </c>
      <c r="L298" s="728" t="s">
        <v>963</v>
      </c>
      <c r="M298" s="728" t="s">
        <v>287</v>
      </c>
      <c r="N298" s="729">
        <v>1</v>
      </c>
      <c r="P298" s="687"/>
      <c r="Q298" s="686"/>
      <c r="R298" s="686"/>
      <c r="U298" s="728" t="s">
        <v>889</v>
      </c>
      <c r="V298" s="729">
        <v>10</v>
      </c>
      <c r="W298" s="729">
        <v>4</v>
      </c>
      <c r="Z298" s="728" t="s">
        <v>976</v>
      </c>
      <c r="AA298" s="728" t="s">
        <v>846</v>
      </c>
      <c r="AB298" s="729">
        <v>3</v>
      </c>
    </row>
    <row r="299" spans="1:28" ht="15">
      <c r="A299" s="728" t="s">
        <v>885</v>
      </c>
      <c r="B299" s="728" t="s">
        <v>266</v>
      </c>
      <c r="C299" s="728" t="s">
        <v>261</v>
      </c>
      <c r="D299" s="728" t="s">
        <v>285</v>
      </c>
      <c r="E299" s="729">
        <v>334</v>
      </c>
      <c r="G299" s="728" t="s">
        <v>889</v>
      </c>
      <c r="H299" s="729">
        <v>11</v>
      </c>
      <c r="I299" s="729">
        <v>74</v>
      </c>
      <c r="K299" s="728" t="s">
        <v>287</v>
      </c>
      <c r="L299" s="728" t="s">
        <v>963</v>
      </c>
      <c r="M299" s="728" t="s">
        <v>297</v>
      </c>
      <c r="N299" s="729">
        <v>12</v>
      </c>
      <c r="P299" s="687"/>
      <c r="Q299" s="686"/>
      <c r="R299" s="686"/>
      <c r="U299" s="728" t="s">
        <v>889</v>
      </c>
      <c r="V299" s="729">
        <v>11</v>
      </c>
      <c r="W299" s="729">
        <v>4</v>
      </c>
      <c r="Z299" s="728" t="s">
        <v>976</v>
      </c>
      <c r="AA299" s="728" t="s">
        <v>847</v>
      </c>
      <c r="AB299" s="729">
        <v>920</v>
      </c>
    </row>
    <row r="300" spans="1:28" ht="15">
      <c r="A300" s="728" t="s">
        <v>885</v>
      </c>
      <c r="B300" s="728" t="s">
        <v>266</v>
      </c>
      <c r="C300" s="728" t="s">
        <v>261</v>
      </c>
      <c r="D300" s="728" t="s">
        <v>286</v>
      </c>
      <c r="E300" s="729">
        <v>10683</v>
      </c>
      <c r="G300" s="728" t="s">
        <v>889</v>
      </c>
      <c r="H300" s="729">
        <v>12</v>
      </c>
      <c r="I300" s="729">
        <v>106</v>
      </c>
      <c r="K300" s="728" t="s">
        <v>287</v>
      </c>
      <c r="L300" s="728" t="s">
        <v>963</v>
      </c>
      <c r="M300" s="728" t="s">
        <v>294</v>
      </c>
      <c r="N300" s="729">
        <v>12956</v>
      </c>
      <c r="P300" s="687"/>
      <c r="Q300" s="686"/>
      <c r="R300" s="686"/>
      <c r="U300" s="728" t="s">
        <v>889</v>
      </c>
      <c r="V300" s="729">
        <v>12</v>
      </c>
      <c r="W300" s="729">
        <v>2</v>
      </c>
      <c r="Z300" s="728" t="s">
        <v>976</v>
      </c>
      <c r="AA300" s="728" t="s">
        <v>848</v>
      </c>
      <c r="AB300" s="729">
        <v>1006</v>
      </c>
    </row>
    <row r="301" spans="1:28" ht="15">
      <c r="A301" s="728" t="s">
        <v>885</v>
      </c>
      <c r="B301" s="728" t="s">
        <v>287</v>
      </c>
      <c r="C301" s="728" t="s">
        <v>260</v>
      </c>
      <c r="D301" s="728" t="s">
        <v>285</v>
      </c>
      <c r="E301" s="729">
        <v>13</v>
      </c>
      <c r="G301" s="728" t="s">
        <v>890</v>
      </c>
      <c r="H301" s="729">
        <v>0</v>
      </c>
      <c r="I301" s="729">
        <v>63</v>
      </c>
      <c r="K301" s="728" t="s">
        <v>287</v>
      </c>
      <c r="L301" s="728" t="s">
        <v>963</v>
      </c>
      <c r="M301" s="728" t="s">
        <v>295</v>
      </c>
      <c r="N301" s="729">
        <v>10</v>
      </c>
      <c r="P301" s="687"/>
      <c r="Q301" s="686"/>
      <c r="R301" s="686"/>
      <c r="U301" s="728" t="s">
        <v>890</v>
      </c>
      <c r="V301" s="729">
        <v>0</v>
      </c>
      <c r="W301" s="729">
        <v>25</v>
      </c>
      <c r="Z301" s="728" t="s">
        <v>977</v>
      </c>
      <c r="AA301" s="728" t="s">
        <v>846</v>
      </c>
      <c r="AB301" s="729">
        <v>3</v>
      </c>
    </row>
    <row r="302" spans="1:28" ht="15">
      <c r="A302" s="728" t="s">
        <v>885</v>
      </c>
      <c r="B302" s="728" t="s">
        <v>287</v>
      </c>
      <c r="C302" s="728" t="s">
        <v>260</v>
      </c>
      <c r="D302" s="728" t="s">
        <v>286</v>
      </c>
      <c r="E302" s="729">
        <v>401</v>
      </c>
      <c r="G302" s="728" t="s">
        <v>890</v>
      </c>
      <c r="H302" s="729">
        <v>1</v>
      </c>
      <c r="I302" s="729">
        <v>332</v>
      </c>
      <c r="K302" s="728" t="s">
        <v>287</v>
      </c>
      <c r="L302" s="728" t="s">
        <v>963</v>
      </c>
      <c r="M302" s="728" t="s">
        <v>296</v>
      </c>
      <c r="N302" s="729">
        <v>32</v>
      </c>
      <c r="P302" s="687"/>
      <c r="Q302" s="686"/>
      <c r="R302" s="686"/>
      <c r="U302" s="728" t="s">
        <v>890</v>
      </c>
      <c r="V302" s="729">
        <v>1</v>
      </c>
      <c r="W302" s="729">
        <v>98</v>
      </c>
      <c r="Z302" s="728" t="s">
        <v>977</v>
      </c>
      <c r="AA302" s="728" t="s">
        <v>847</v>
      </c>
      <c r="AB302" s="729">
        <v>1735</v>
      </c>
    </row>
    <row r="303" spans="1:28" ht="15">
      <c r="A303" s="728" t="s">
        <v>885</v>
      </c>
      <c r="B303" s="728" t="s">
        <v>287</v>
      </c>
      <c r="C303" s="728" t="s">
        <v>261</v>
      </c>
      <c r="D303" s="728" t="s">
        <v>285</v>
      </c>
      <c r="E303" s="729">
        <v>7</v>
      </c>
      <c r="G303" s="728" t="s">
        <v>890</v>
      </c>
      <c r="H303" s="729">
        <v>2</v>
      </c>
      <c r="I303" s="729">
        <v>1068</v>
      </c>
      <c r="K303" s="728" t="s">
        <v>287</v>
      </c>
      <c r="L303" s="728" t="s">
        <v>963</v>
      </c>
      <c r="M303" s="728" t="s">
        <v>267</v>
      </c>
      <c r="N303" s="729">
        <v>63</v>
      </c>
      <c r="P303" s="687"/>
      <c r="Q303" s="686"/>
      <c r="R303" s="686"/>
      <c r="U303" s="728" t="s">
        <v>890</v>
      </c>
      <c r="V303" s="729">
        <v>2</v>
      </c>
      <c r="W303" s="729">
        <v>283</v>
      </c>
      <c r="Z303" s="728" t="s">
        <v>977</v>
      </c>
      <c r="AA303" s="728" t="s">
        <v>848</v>
      </c>
      <c r="AB303" s="729">
        <v>1762</v>
      </c>
    </row>
    <row r="304" spans="1:28" ht="15">
      <c r="A304" s="728" t="s">
        <v>885</v>
      </c>
      <c r="B304" s="728" t="s">
        <v>287</v>
      </c>
      <c r="C304" s="728" t="s">
        <v>261</v>
      </c>
      <c r="D304" s="728" t="s">
        <v>286</v>
      </c>
      <c r="E304" s="729">
        <v>280</v>
      </c>
      <c r="G304" s="728" t="s">
        <v>890</v>
      </c>
      <c r="H304" s="729">
        <v>3</v>
      </c>
      <c r="I304" s="729">
        <v>501</v>
      </c>
      <c r="K304" s="728" t="s">
        <v>287</v>
      </c>
      <c r="L304" s="728" t="s">
        <v>963</v>
      </c>
      <c r="M304" s="728" t="s">
        <v>268</v>
      </c>
      <c r="N304" s="729">
        <v>15037</v>
      </c>
      <c r="P304" s="687"/>
      <c r="Q304" s="686"/>
      <c r="R304" s="686"/>
      <c r="U304" s="728" t="s">
        <v>890</v>
      </c>
      <c r="V304" s="729">
        <v>3</v>
      </c>
      <c r="W304" s="729">
        <v>136</v>
      </c>
      <c r="Z304" s="728" t="s">
        <v>978</v>
      </c>
      <c r="AA304" s="728" t="s">
        <v>847</v>
      </c>
      <c r="AB304" s="729">
        <v>427</v>
      </c>
    </row>
    <row r="305" spans="1:28" ht="15">
      <c r="A305" s="728" t="s">
        <v>885</v>
      </c>
      <c r="B305" s="728" t="s">
        <v>288</v>
      </c>
      <c r="C305" s="728" t="s">
        <v>260</v>
      </c>
      <c r="D305" s="728" t="s">
        <v>285</v>
      </c>
      <c r="E305" s="729">
        <v>460</v>
      </c>
      <c r="G305" s="728" t="s">
        <v>890</v>
      </c>
      <c r="H305" s="729">
        <v>4</v>
      </c>
      <c r="I305" s="729">
        <v>1856</v>
      </c>
      <c r="K305" s="728" t="s">
        <v>287</v>
      </c>
      <c r="L305" s="728" t="s">
        <v>979</v>
      </c>
      <c r="M305" s="728" t="s">
        <v>265</v>
      </c>
      <c r="N305" s="729">
        <v>10</v>
      </c>
      <c r="P305" s="687"/>
      <c r="Q305" s="686"/>
      <c r="R305" s="686"/>
      <c r="U305" s="728" t="s">
        <v>890</v>
      </c>
      <c r="V305" s="729">
        <v>4</v>
      </c>
      <c r="W305" s="729">
        <v>1033</v>
      </c>
      <c r="Z305" s="728" t="s">
        <v>978</v>
      </c>
      <c r="AA305" s="728" t="s">
        <v>848</v>
      </c>
      <c r="AB305" s="729">
        <v>555</v>
      </c>
    </row>
    <row r="306" spans="1:28" ht="15">
      <c r="A306" s="728" t="s">
        <v>885</v>
      </c>
      <c r="B306" s="728" t="s">
        <v>288</v>
      </c>
      <c r="C306" s="728" t="s">
        <v>260</v>
      </c>
      <c r="D306" s="728" t="s">
        <v>286</v>
      </c>
      <c r="E306" s="729">
        <v>6284</v>
      </c>
      <c r="G306" s="728" t="s">
        <v>890</v>
      </c>
      <c r="H306" s="729">
        <v>5</v>
      </c>
      <c r="I306" s="729">
        <v>288</v>
      </c>
      <c r="K306" s="728" t="s">
        <v>287</v>
      </c>
      <c r="L306" s="728" t="s">
        <v>979</v>
      </c>
      <c r="M306" s="728" t="s">
        <v>1089</v>
      </c>
      <c r="N306" s="729">
        <v>10</v>
      </c>
      <c r="P306" s="687"/>
      <c r="Q306" s="686"/>
      <c r="R306" s="686"/>
      <c r="U306" s="728" t="s">
        <v>890</v>
      </c>
      <c r="V306" s="729">
        <v>5</v>
      </c>
      <c r="W306" s="729">
        <v>103</v>
      </c>
      <c r="Z306" s="728" t="s">
        <v>979</v>
      </c>
      <c r="AA306" s="728" t="s">
        <v>846</v>
      </c>
      <c r="AB306" s="729">
        <v>17</v>
      </c>
    </row>
    <row r="307" spans="1:28" ht="15">
      <c r="A307" s="728" t="s">
        <v>885</v>
      </c>
      <c r="B307" s="728" t="s">
        <v>288</v>
      </c>
      <c r="C307" s="728" t="s">
        <v>261</v>
      </c>
      <c r="D307" s="728" t="s">
        <v>285</v>
      </c>
      <c r="E307" s="729">
        <v>284</v>
      </c>
      <c r="G307" s="728" t="s">
        <v>890</v>
      </c>
      <c r="H307" s="729">
        <v>6</v>
      </c>
      <c r="I307" s="729">
        <v>295</v>
      </c>
      <c r="K307" s="728" t="s">
        <v>287</v>
      </c>
      <c r="L307" s="728" t="s">
        <v>979</v>
      </c>
      <c r="M307" s="728" t="s">
        <v>1093</v>
      </c>
      <c r="N307" s="729">
        <v>10</v>
      </c>
      <c r="P307" s="687"/>
      <c r="Q307" s="686"/>
      <c r="R307" s="686"/>
      <c r="U307" s="728" t="s">
        <v>890</v>
      </c>
      <c r="V307" s="729">
        <v>6</v>
      </c>
      <c r="W307" s="729">
        <v>94</v>
      </c>
      <c r="Z307" s="728" t="s">
        <v>979</v>
      </c>
      <c r="AA307" s="728" t="s">
        <v>847</v>
      </c>
      <c r="AB307" s="729">
        <v>21035</v>
      </c>
    </row>
    <row r="308" spans="1:28" ht="15">
      <c r="A308" s="728" t="s">
        <v>885</v>
      </c>
      <c r="B308" s="728" t="s">
        <v>288</v>
      </c>
      <c r="C308" s="728" t="s">
        <v>261</v>
      </c>
      <c r="D308" s="728" t="s">
        <v>286</v>
      </c>
      <c r="E308" s="729">
        <v>4746</v>
      </c>
      <c r="G308" s="728" t="s">
        <v>890</v>
      </c>
      <c r="H308" s="729">
        <v>7</v>
      </c>
      <c r="I308" s="729">
        <v>244</v>
      </c>
      <c r="K308" s="728" t="s">
        <v>287</v>
      </c>
      <c r="L308" s="728" t="s">
        <v>979</v>
      </c>
      <c r="M308" s="728" t="s">
        <v>1090</v>
      </c>
      <c r="N308" s="729">
        <v>225</v>
      </c>
      <c r="P308" s="687"/>
      <c r="Q308" s="686"/>
      <c r="R308" s="686"/>
      <c r="U308" s="728" t="s">
        <v>890</v>
      </c>
      <c r="V308" s="729">
        <v>7</v>
      </c>
      <c r="W308" s="729">
        <v>52</v>
      </c>
      <c r="Z308" s="728" t="s">
        <v>979</v>
      </c>
      <c r="AA308" s="728" t="s">
        <v>848</v>
      </c>
      <c r="AB308" s="729">
        <v>15703</v>
      </c>
    </row>
    <row r="309" spans="1:28" ht="15">
      <c r="A309" s="728" t="s">
        <v>886</v>
      </c>
      <c r="B309" s="728" t="s">
        <v>265</v>
      </c>
      <c r="C309" s="728" t="s">
        <v>260</v>
      </c>
      <c r="D309" s="728" t="s">
        <v>285</v>
      </c>
      <c r="E309" s="729">
        <v>726</v>
      </c>
      <c r="G309" s="728" t="s">
        <v>890</v>
      </c>
      <c r="H309" s="729">
        <v>8</v>
      </c>
      <c r="I309" s="729">
        <v>224</v>
      </c>
      <c r="K309" s="728" t="s">
        <v>287</v>
      </c>
      <c r="L309" s="728" t="s">
        <v>979</v>
      </c>
      <c r="M309" s="728" t="s">
        <v>1091</v>
      </c>
      <c r="N309" s="729">
        <v>2</v>
      </c>
      <c r="P309" s="687"/>
      <c r="Q309" s="686"/>
      <c r="R309" s="686"/>
      <c r="U309" s="728" t="s">
        <v>890</v>
      </c>
      <c r="V309" s="729">
        <v>8</v>
      </c>
      <c r="W309" s="729">
        <v>36</v>
      </c>
      <c r="Z309" s="728" t="s">
        <v>980</v>
      </c>
      <c r="AA309" s="728" t="s">
        <v>847</v>
      </c>
      <c r="AB309" s="729">
        <v>244</v>
      </c>
    </row>
    <row r="310" spans="1:28" ht="15">
      <c r="A310" s="728" t="s">
        <v>886</v>
      </c>
      <c r="B310" s="728" t="s">
        <v>265</v>
      </c>
      <c r="C310" s="728" t="s">
        <v>260</v>
      </c>
      <c r="D310" s="728" t="s">
        <v>286</v>
      </c>
      <c r="E310" s="729">
        <v>653</v>
      </c>
      <c r="G310" s="728" t="s">
        <v>890</v>
      </c>
      <c r="H310" s="729">
        <v>9</v>
      </c>
      <c r="I310" s="729">
        <v>169</v>
      </c>
      <c r="K310" s="728" t="s">
        <v>287</v>
      </c>
      <c r="L310" s="728" t="s">
        <v>979</v>
      </c>
      <c r="M310" s="728" t="s">
        <v>1092</v>
      </c>
      <c r="N310" s="729">
        <v>1621</v>
      </c>
      <c r="P310" s="687"/>
      <c r="Q310" s="686"/>
      <c r="R310" s="686"/>
      <c r="U310" s="728" t="s">
        <v>890</v>
      </c>
      <c r="V310" s="729">
        <v>9</v>
      </c>
      <c r="W310" s="729">
        <v>17</v>
      </c>
      <c r="Z310" s="728" t="s">
        <v>980</v>
      </c>
      <c r="AA310" s="728" t="s">
        <v>848</v>
      </c>
      <c r="AB310" s="729">
        <v>310</v>
      </c>
    </row>
    <row r="311" spans="1:28" ht="15">
      <c r="A311" s="728" t="s">
        <v>886</v>
      </c>
      <c r="B311" s="728" t="s">
        <v>265</v>
      </c>
      <c r="C311" s="728" t="s">
        <v>261</v>
      </c>
      <c r="D311" s="728" t="s">
        <v>285</v>
      </c>
      <c r="E311" s="729">
        <v>793</v>
      </c>
      <c r="G311" s="728" t="s">
        <v>890</v>
      </c>
      <c r="H311" s="729">
        <v>10</v>
      </c>
      <c r="I311" s="729">
        <v>137</v>
      </c>
      <c r="K311" s="728" t="s">
        <v>287</v>
      </c>
      <c r="L311" s="728" t="s">
        <v>979</v>
      </c>
      <c r="M311" s="728" t="s">
        <v>1097</v>
      </c>
      <c r="N311" s="729">
        <v>28</v>
      </c>
      <c r="P311" s="687"/>
      <c r="Q311" s="686"/>
      <c r="R311" s="686"/>
      <c r="U311" s="728" t="s">
        <v>890</v>
      </c>
      <c r="V311" s="729">
        <v>10</v>
      </c>
      <c r="W311" s="729">
        <v>8</v>
      </c>
      <c r="Z311" s="728" t="s">
        <v>981</v>
      </c>
      <c r="AA311" s="728" t="s">
        <v>846</v>
      </c>
      <c r="AB311" s="729">
        <v>2</v>
      </c>
    </row>
    <row r="312" spans="1:28" ht="15">
      <c r="A312" s="728" t="s">
        <v>886</v>
      </c>
      <c r="B312" s="728" t="s">
        <v>265</v>
      </c>
      <c r="C312" s="728" t="s">
        <v>261</v>
      </c>
      <c r="D312" s="728" t="s">
        <v>286</v>
      </c>
      <c r="E312" s="729">
        <v>704</v>
      </c>
      <c r="G312" s="728" t="s">
        <v>890</v>
      </c>
      <c r="H312" s="729">
        <v>11</v>
      </c>
      <c r="I312" s="729">
        <v>142</v>
      </c>
      <c r="K312" s="728" t="s">
        <v>287</v>
      </c>
      <c r="L312" s="728" t="s">
        <v>979</v>
      </c>
      <c r="M312" s="728" t="s">
        <v>1094</v>
      </c>
      <c r="N312" s="729">
        <v>125</v>
      </c>
      <c r="P312" s="687"/>
      <c r="Q312" s="686"/>
      <c r="R312" s="686"/>
      <c r="U312" s="728" t="s">
        <v>890</v>
      </c>
      <c r="V312" s="729">
        <v>11</v>
      </c>
      <c r="W312" s="729">
        <v>15</v>
      </c>
      <c r="Z312" s="728" t="s">
        <v>981</v>
      </c>
      <c r="AA312" s="728" t="s">
        <v>847</v>
      </c>
      <c r="AB312" s="729">
        <v>1779</v>
      </c>
    </row>
    <row r="313" spans="1:28" ht="15">
      <c r="A313" s="728" t="s">
        <v>886</v>
      </c>
      <c r="B313" s="728" t="s">
        <v>266</v>
      </c>
      <c r="C313" s="728" t="s">
        <v>260</v>
      </c>
      <c r="D313" s="728" t="s">
        <v>285</v>
      </c>
      <c r="E313" s="729">
        <v>718</v>
      </c>
      <c r="G313" s="728" t="s">
        <v>890</v>
      </c>
      <c r="H313" s="729">
        <v>12</v>
      </c>
      <c r="I313" s="729">
        <v>203</v>
      </c>
      <c r="K313" s="728" t="s">
        <v>287</v>
      </c>
      <c r="L313" s="728" t="s">
        <v>979</v>
      </c>
      <c r="M313" s="728" t="s">
        <v>266</v>
      </c>
      <c r="N313" s="729">
        <v>12</v>
      </c>
      <c r="P313" s="687"/>
      <c r="Q313" s="686"/>
      <c r="R313" s="686"/>
      <c r="U313" s="728" t="s">
        <v>890</v>
      </c>
      <c r="V313" s="729">
        <v>12</v>
      </c>
      <c r="W313" s="729">
        <v>14</v>
      </c>
      <c r="Z313" s="728" t="s">
        <v>981</v>
      </c>
      <c r="AA313" s="728" t="s">
        <v>848</v>
      </c>
      <c r="AB313" s="729">
        <v>2080</v>
      </c>
    </row>
    <row r="314" spans="1:28" ht="15">
      <c r="A314" s="728" t="s">
        <v>886</v>
      </c>
      <c r="B314" s="728" t="s">
        <v>266</v>
      </c>
      <c r="C314" s="728" t="s">
        <v>260</v>
      </c>
      <c r="D314" s="728" t="s">
        <v>286</v>
      </c>
      <c r="E314" s="729">
        <v>342</v>
      </c>
      <c r="G314" s="728" t="s">
        <v>891</v>
      </c>
      <c r="H314" s="729">
        <v>0</v>
      </c>
      <c r="I314" s="729">
        <v>294</v>
      </c>
      <c r="K314" s="728" t="s">
        <v>287</v>
      </c>
      <c r="L314" s="728" t="s">
        <v>979</v>
      </c>
      <c r="M314" s="728" t="s">
        <v>1095</v>
      </c>
      <c r="N314" s="729">
        <v>26</v>
      </c>
      <c r="P314" s="687"/>
      <c r="Q314" s="686"/>
      <c r="R314" s="686"/>
      <c r="U314" s="728" t="s">
        <v>891</v>
      </c>
      <c r="V314" s="729">
        <v>0</v>
      </c>
      <c r="W314" s="729">
        <v>9</v>
      </c>
      <c r="Z314" s="728" t="s">
        <v>982</v>
      </c>
      <c r="AA314" s="728" t="s">
        <v>847</v>
      </c>
      <c r="AB314" s="729">
        <v>470</v>
      </c>
    </row>
    <row r="315" spans="1:28" ht="15">
      <c r="A315" s="728" t="s">
        <v>886</v>
      </c>
      <c r="B315" s="728" t="s">
        <v>266</v>
      </c>
      <c r="C315" s="728" t="s">
        <v>261</v>
      </c>
      <c r="D315" s="728" t="s">
        <v>285</v>
      </c>
      <c r="E315" s="729">
        <v>949</v>
      </c>
      <c r="G315" s="728" t="s">
        <v>891</v>
      </c>
      <c r="H315" s="729">
        <v>1</v>
      </c>
      <c r="I315" s="729">
        <v>1745</v>
      </c>
      <c r="K315" s="728" t="s">
        <v>287</v>
      </c>
      <c r="L315" s="728" t="s">
        <v>979</v>
      </c>
      <c r="M315" s="728" t="s">
        <v>287</v>
      </c>
      <c r="N315" s="729">
        <v>6</v>
      </c>
      <c r="P315" s="687"/>
      <c r="Q315" s="686"/>
      <c r="R315" s="686"/>
      <c r="U315" s="728" t="s">
        <v>891</v>
      </c>
      <c r="V315" s="729">
        <v>1</v>
      </c>
      <c r="W315" s="729">
        <v>57</v>
      </c>
      <c r="Z315" s="728" t="s">
        <v>982</v>
      </c>
      <c r="AA315" s="728" t="s">
        <v>848</v>
      </c>
      <c r="AB315" s="729">
        <v>837</v>
      </c>
    </row>
    <row r="316" spans="1:28" ht="15">
      <c r="A316" s="728" t="s">
        <v>886</v>
      </c>
      <c r="B316" s="728" t="s">
        <v>266</v>
      </c>
      <c r="C316" s="728" t="s">
        <v>261</v>
      </c>
      <c r="D316" s="728" t="s">
        <v>286</v>
      </c>
      <c r="E316" s="729">
        <v>405</v>
      </c>
      <c r="G316" s="728" t="s">
        <v>891</v>
      </c>
      <c r="H316" s="729">
        <v>2</v>
      </c>
      <c r="I316" s="729">
        <v>6090</v>
      </c>
      <c r="K316" s="728" t="s">
        <v>287</v>
      </c>
      <c r="L316" s="728" t="s">
        <v>979</v>
      </c>
      <c r="M316" s="728" t="s">
        <v>297</v>
      </c>
      <c r="N316" s="729">
        <v>9</v>
      </c>
      <c r="P316" s="687"/>
      <c r="Q316" s="686"/>
      <c r="R316" s="686"/>
      <c r="U316" s="728" t="s">
        <v>891</v>
      </c>
      <c r="V316" s="729">
        <v>2</v>
      </c>
      <c r="W316" s="729">
        <v>134</v>
      </c>
      <c r="Z316" s="728" t="s">
        <v>983</v>
      </c>
      <c r="AA316" s="728" t="s">
        <v>846</v>
      </c>
      <c r="AB316" s="729">
        <v>3</v>
      </c>
    </row>
    <row r="317" spans="1:28" ht="15">
      <c r="A317" s="728" t="s">
        <v>886</v>
      </c>
      <c r="B317" s="728" t="s">
        <v>287</v>
      </c>
      <c r="C317" s="728" t="s">
        <v>260</v>
      </c>
      <c r="D317" s="728" t="s">
        <v>285</v>
      </c>
      <c r="E317" s="729">
        <v>9</v>
      </c>
      <c r="G317" s="728" t="s">
        <v>891</v>
      </c>
      <c r="H317" s="729">
        <v>3</v>
      </c>
      <c r="I317" s="729">
        <v>2389</v>
      </c>
      <c r="K317" s="728" t="s">
        <v>287</v>
      </c>
      <c r="L317" s="728" t="s">
        <v>979</v>
      </c>
      <c r="M317" s="728" t="s">
        <v>294</v>
      </c>
      <c r="N317" s="729">
        <v>37685</v>
      </c>
      <c r="P317" s="687"/>
      <c r="Q317" s="686"/>
      <c r="R317" s="686"/>
      <c r="U317" s="728" t="s">
        <v>891</v>
      </c>
      <c r="V317" s="729">
        <v>3</v>
      </c>
      <c r="W317" s="729">
        <v>54</v>
      </c>
      <c r="Z317" s="728" t="s">
        <v>983</v>
      </c>
      <c r="AA317" s="728" t="s">
        <v>847</v>
      </c>
      <c r="AB317" s="729">
        <v>733</v>
      </c>
    </row>
    <row r="318" spans="1:28" ht="15">
      <c r="A318" s="728" t="s">
        <v>886</v>
      </c>
      <c r="B318" s="728" t="s">
        <v>287</v>
      </c>
      <c r="C318" s="728" t="s">
        <v>260</v>
      </c>
      <c r="D318" s="728" t="s">
        <v>286</v>
      </c>
      <c r="E318" s="729">
        <v>7</v>
      </c>
      <c r="G318" s="728" t="s">
        <v>891</v>
      </c>
      <c r="H318" s="729">
        <v>4</v>
      </c>
      <c r="I318" s="729">
        <v>7889</v>
      </c>
      <c r="K318" s="728" t="s">
        <v>287</v>
      </c>
      <c r="L318" s="728" t="s">
        <v>979</v>
      </c>
      <c r="M318" s="728" t="s">
        <v>295</v>
      </c>
      <c r="N318" s="729">
        <v>53</v>
      </c>
      <c r="P318" s="687"/>
      <c r="Q318" s="686"/>
      <c r="R318" s="686"/>
      <c r="U318" s="728" t="s">
        <v>891</v>
      </c>
      <c r="V318" s="729">
        <v>4</v>
      </c>
      <c r="W318" s="729">
        <v>634</v>
      </c>
      <c r="Z318" s="728" t="s">
        <v>983</v>
      </c>
      <c r="AA318" s="728" t="s">
        <v>848</v>
      </c>
      <c r="AB318" s="729">
        <v>821</v>
      </c>
    </row>
    <row r="319" spans="1:28" ht="15">
      <c r="A319" s="728" t="s">
        <v>886</v>
      </c>
      <c r="B319" s="728" t="s">
        <v>287</v>
      </c>
      <c r="C319" s="728" t="s">
        <v>261</v>
      </c>
      <c r="D319" s="728" t="s">
        <v>285</v>
      </c>
      <c r="E319" s="729">
        <v>14</v>
      </c>
      <c r="G319" s="728" t="s">
        <v>891</v>
      </c>
      <c r="H319" s="729">
        <v>5</v>
      </c>
      <c r="I319" s="729">
        <v>1159</v>
      </c>
      <c r="K319" s="728" t="s">
        <v>287</v>
      </c>
      <c r="L319" s="728" t="s">
        <v>979</v>
      </c>
      <c r="M319" s="728" t="s">
        <v>296</v>
      </c>
      <c r="N319" s="729">
        <v>124</v>
      </c>
      <c r="P319" s="687"/>
      <c r="Q319" s="686"/>
      <c r="R319" s="686"/>
      <c r="U319" s="728" t="s">
        <v>891</v>
      </c>
      <c r="V319" s="729">
        <v>5</v>
      </c>
      <c r="W319" s="729">
        <v>66</v>
      </c>
      <c r="Z319" s="728" t="s">
        <v>984</v>
      </c>
      <c r="AA319" s="728" t="s">
        <v>847</v>
      </c>
      <c r="AB319" s="729">
        <v>896</v>
      </c>
    </row>
    <row r="320" spans="1:28" ht="15">
      <c r="A320" s="728" t="s">
        <v>886</v>
      </c>
      <c r="B320" s="728" t="s">
        <v>287</v>
      </c>
      <c r="C320" s="728" t="s">
        <v>261</v>
      </c>
      <c r="D320" s="728" t="s">
        <v>286</v>
      </c>
      <c r="E320" s="729">
        <v>9</v>
      </c>
      <c r="G320" s="728" t="s">
        <v>891</v>
      </c>
      <c r="H320" s="729">
        <v>6</v>
      </c>
      <c r="I320" s="729">
        <v>1058</v>
      </c>
      <c r="K320" s="728" t="s">
        <v>287</v>
      </c>
      <c r="L320" s="728" t="s">
        <v>979</v>
      </c>
      <c r="M320" s="728" t="s">
        <v>267</v>
      </c>
      <c r="N320" s="729">
        <v>139</v>
      </c>
      <c r="P320" s="687"/>
      <c r="Q320" s="686"/>
      <c r="R320" s="686"/>
      <c r="U320" s="728" t="s">
        <v>891</v>
      </c>
      <c r="V320" s="729">
        <v>6</v>
      </c>
      <c r="W320" s="729">
        <v>54</v>
      </c>
      <c r="Z320" s="728" t="s">
        <v>984</v>
      </c>
      <c r="AA320" s="728" t="s">
        <v>848</v>
      </c>
      <c r="AB320" s="729">
        <v>1452</v>
      </c>
    </row>
    <row r="321" spans="1:28" ht="15">
      <c r="A321" s="728" t="s">
        <v>886</v>
      </c>
      <c r="B321" s="728" t="s">
        <v>288</v>
      </c>
      <c r="C321" s="728" t="s">
        <v>260</v>
      </c>
      <c r="D321" s="728" t="s">
        <v>285</v>
      </c>
      <c r="E321" s="729">
        <v>360</v>
      </c>
      <c r="G321" s="728" t="s">
        <v>891</v>
      </c>
      <c r="H321" s="729">
        <v>7</v>
      </c>
      <c r="I321" s="729">
        <v>908</v>
      </c>
      <c r="K321" s="728" t="s">
        <v>287</v>
      </c>
      <c r="L321" s="728" t="s">
        <v>979</v>
      </c>
      <c r="M321" s="728" t="s">
        <v>268</v>
      </c>
      <c r="N321" s="729">
        <v>52511</v>
      </c>
      <c r="P321" s="687"/>
      <c r="Q321" s="686"/>
      <c r="R321" s="686"/>
      <c r="U321" s="728" t="s">
        <v>891</v>
      </c>
      <c r="V321" s="729">
        <v>7</v>
      </c>
      <c r="W321" s="729">
        <v>37</v>
      </c>
      <c r="Z321" s="728" t="s">
        <v>985</v>
      </c>
      <c r="AA321" s="728" t="s">
        <v>846</v>
      </c>
      <c r="AB321" s="729">
        <v>3</v>
      </c>
    </row>
    <row r="322" spans="1:28" ht="15">
      <c r="A322" s="728" t="s">
        <v>886</v>
      </c>
      <c r="B322" s="728" t="s">
        <v>288</v>
      </c>
      <c r="C322" s="728" t="s">
        <v>260</v>
      </c>
      <c r="D322" s="728" t="s">
        <v>286</v>
      </c>
      <c r="E322" s="729">
        <v>261</v>
      </c>
      <c r="G322" s="728" t="s">
        <v>891</v>
      </c>
      <c r="H322" s="729">
        <v>8</v>
      </c>
      <c r="I322" s="729">
        <v>706</v>
      </c>
      <c r="K322" s="728" t="s">
        <v>287</v>
      </c>
      <c r="L322" s="728" t="s">
        <v>986</v>
      </c>
      <c r="M322" s="728" t="s">
        <v>265</v>
      </c>
      <c r="N322" s="729">
        <v>18</v>
      </c>
      <c r="P322" s="687"/>
      <c r="Q322" s="686"/>
      <c r="R322" s="686"/>
      <c r="U322" s="728" t="s">
        <v>891</v>
      </c>
      <c r="V322" s="729">
        <v>8</v>
      </c>
      <c r="W322" s="729">
        <v>17</v>
      </c>
      <c r="Z322" s="728" t="s">
        <v>985</v>
      </c>
      <c r="AA322" s="728" t="s">
        <v>847</v>
      </c>
      <c r="AB322" s="729">
        <v>1773</v>
      </c>
    </row>
    <row r="323" spans="1:28" ht="15">
      <c r="A323" s="728" t="s">
        <v>886</v>
      </c>
      <c r="B323" s="728" t="s">
        <v>288</v>
      </c>
      <c r="C323" s="728" t="s">
        <v>261</v>
      </c>
      <c r="D323" s="728" t="s">
        <v>285</v>
      </c>
      <c r="E323" s="729">
        <v>333</v>
      </c>
      <c r="G323" s="728" t="s">
        <v>891</v>
      </c>
      <c r="H323" s="729">
        <v>9</v>
      </c>
      <c r="I323" s="729">
        <v>577</v>
      </c>
      <c r="K323" s="728" t="s">
        <v>287</v>
      </c>
      <c r="L323" s="728" t="s">
        <v>986</v>
      </c>
      <c r="M323" s="728" t="s">
        <v>1089</v>
      </c>
      <c r="N323" s="729">
        <v>1</v>
      </c>
      <c r="P323" s="687"/>
      <c r="Q323" s="686"/>
      <c r="R323" s="686"/>
      <c r="U323" s="728" t="s">
        <v>891</v>
      </c>
      <c r="V323" s="729">
        <v>9</v>
      </c>
      <c r="W323" s="729">
        <v>18</v>
      </c>
      <c r="Z323" s="728" t="s">
        <v>985</v>
      </c>
      <c r="AA323" s="728" t="s">
        <v>848</v>
      </c>
      <c r="AB323" s="729">
        <v>2232</v>
      </c>
    </row>
    <row r="324" spans="1:28" ht="15">
      <c r="A324" s="728" t="s">
        <v>886</v>
      </c>
      <c r="B324" s="728" t="s">
        <v>288</v>
      </c>
      <c r="C324" s="728" t="s">
        <v>261</v>
      </c>
      <c r="D324" s="728" t="s">
        <v>286</v>
      </c>
      <c r="E324" s="729">
        <v>223</v>
      </c>
      <c r="G324" s="728" t="s">
        <v>891</v>
      </c>
      <c r="H324" s="729">
        <v>10</v>
      </c>
      <c r="I324" s="729">
        <v>395</v>
      </c>
      <c r="K324" s="728" t="s">
        <v>287</v>
      </c>
      <c r="L324" s="728" t="s">
        <v>986</v>
      </c>
      <c r="M324" s="728" t="s">
        <v>1090</v>
      </c>
      <c r="N324" s="729">
        <v>40</v>
      </c>
      <c r="P324" s="687"/>
      <c r="Q324" s="686"/>
      <c r="R324" s="686"/>
      <c r="U324" s="728" t="s">
        <v>891</v>
      </c>
      <c r="V324" s="729">
        <v>10</v>
      </c>
      <c r="W324" s="729">
        <v>8</v>
      </c>
      <c r="Z324" s="728" t="s">
        <v>986</v>
      </c>
      <c r="AA324" s="728" t="s">
        <v>847</v>
      </c>
      <c r="AB324" s="729">
        <v>33</v>
      </c>
    </row>
    <row r="325" spans="1:28" ht="15">
      <c r="A325" s="728" t="s">
        <v>887</v>
      </c>
      <c r="B325" s="728" t="s">
        <v>265</v>
      </c>
      <c r="C325" s="728" t="s">
        <v>260</v>
      </c>
      <c r="D325" s="728" t="s">
        <v>285</v>
      </c>
      <c r="E325" s="729">
        <v>84</v>
      </c>
      <c r="G325" s="728" t="s">
        <v>891</v>
      </c>
      <c r="H325" s="729">
        <v>11</v>
      </c>
      <c r="I325" s="729">
        <v>353</v>
      </c>
      <c r="K325" s="728" t="s">
        <v>287</v>
      </c>
      <c r="L325" s="728" t="s">
        <v>986</v>
      </c>
      <c r="M325" s="728" t="s">
        <v>1092</v>
      </c>
      <c r="N325" s="729">
        <v>892</v>
      </c>
      <c r="P325" s="687"/>
      <c r="Q325" s="686"/>
      <c r="R325" s="686"/>
      <c r="U325" s="728" t="s">
        <v>891</v>
      </c>
      <c r="V325" s="729">
        <v>11</v>
      </c>
      <c r="W325" s="729">
        <v>8</v>
      </c>
      <c r="Z325" s="728" t="s">
        <v>986</v>
      </c>
      <c r="AA325" s="728" t="s">
        <v>848</v>
      </c>
      <c r="AB325" s="729">
        <v>116</v>
      </c>
    </row>
    <row r="326" spans="1:28" ht="15">
      <c r="A326" s="728" t="s">
        <v>887</v>
      </c>
      <c r="B326" s="728" t="s">
        <v>265</v>
      </c>
      <c r="C326" s="728" t="s">
        <v>260</v>
      </c>
      <c r="D326" s="728" t="s">
        <v>286</v>
      </c>
      <c r="E326" s="729">
        <v>40</v>
      </c>
      <c r="G326" s="728" t="s">
        <v>891</v>
      </c>
      <c r="H326" s="729">
        <v>12</v>
      </c>
      <c r="I326" s="729">
        <v>441</v>
      </c>
      <c r="K326" s="728" t="s">
        <v>287</v>
      </c>
      <c r="L326" s="728" t="s">
        <v>986</v>
      </c>
      <c r="M326" s="728" t="s">
        <v>1097</v>
      </c>
      <c r="N326" s="729">
        <v>2</v>
      </c>
      <c r="P326" s="687"/>
      <c r="Q326" s="686"/>
      <c r="R326" s="686"/>
      <c r="U326" s="728" t="s">
        <v>891</v>
      </c>
      <c r="V326" s="729">
        <v>12</v>
      </c>
      <c r="W326" s="729">
        <v>7</v>
      </c>
      <c r="Z326" s="728" t="s">
        <v>987</v>
      </c>
      <c r="AA326" s="728" t="s">
        <v>847</v>
      </c>
      <c r="AB326" s="729">
        <v>376</v>
      </c>
    </row>
    <row r="327" spans="1:28" ht="15">
      <c r="A327" s="728" t="s">
        <v>887</v>
      </c>
      <c r="B327" s="728" t="s">
        <v>265</v>
      </c>
      <c r="C327" s="728" t="s">
        <v>261</v>
      </c>
      <c r="D327" s="728" t="s">
        <v>285</v>
      </c>
      <c r="E327" s="729">
        <v>95</v>
      </c>
      <c r="G327" s="728" t="s">
        <v>892</v>
      </c>
      <c r="H327" s="729">
        <v>0</v>
      </c>
      <c r="I327" s="729">
        <v>92</v>
      </c>
      <c r="K327" s="728" t="s">
        <v>287</v>
      </c>
      <c r="L327" s="728" t="s">
        <v>986</v>
      </c>
      <c r="M327" s="728" t="s">
        <v>266</v>
      </c>
      <c r="N327" s="729">
        <v>3</v>
      </c>
      <c r="P327" s="687"/>
      <c r="Q327" s="686"/>
      <c r="R327" s="686"/>
      <c r="U327" s="728" t="s">
        <v>892</v>
      </c>
      <c r="V327" s="729">
        <v>0</v>
      </c>
      <c r="W327" s="729">
        <v>7</v>
      </c>
      <c r="Z327" s="728" t="s">
        <v>987</v>
      </c>
      <c r="AA327" s="728" t="s">
        <v>848</v>
      </c>
      <c r="AB327" s="729">
        <v>468</v>
      </c>
    </row>
    <row r="328" spans="1:28" ht="15">
      <c r="A328" s="728" t="s">
        <v>887</v>
      </c>
      <c r="B328" s="728" t="s">
        <v>265</v>
      </c>
      <c r="C328" s="728" t="s">
        <v>261</v>
      </c>
      <c r="D328" s="728" t="s">
        <v>286</v>
      </c>
      <c r="E328" s="729">
        <v>43</v>
      </c>
      <c r="G328" s="728" t="s">
        <v>892</v>
      </c>
      <c r="H328" s="729">
        <v>1</v>
      </c>
      <c r="I328" s="729">
        <v>388</v>
      </c>
      <c r="K328" s="728" t="s">
        <v>287</v>
      </c>
      <c r="L328" s="728" t="s">
        <v>986</v>
      </c>
      <c r="M328" s="728" t="s">
        <v>1095</v>
      </c>
      <c r="N328" s="729">
        <v>1</v>
      </c>
      <c r="P328" s="687"/>
      <c r="Q328" s="686"/>
      <c r="R328" s="686"/>
      <c r="U328" s="728" t="s">
        <v>892</v>
      </c>
      <c r="V328" s="729">
        <v>1</v>
      </c>
      <c r="W328" s="729">
        <v>25</v>
      </c>
      <c r="Z328" s="728" t="s">
        <v>988</v>
      </c>
      <c r="AA328" s="728" t="s">
        <v>846</v>
      </c>
      <c r="AB328" s="729">
        <v>18</v>
      </c>
    </row>
    <row r="329" spans="1:28" ht="15">
      <c r="A329" s="728" t="s">
        <v>887</v>
      </c>
      <c r="B329" s="728" t="s">
        <v>265</v>
      </c>
      <c r="C329" s="728" t="s">
        <v>260</v>
      </c>
      <c r="D329" s="728" t="s">
        <v>285</v>
      </c>
      <c r="E329" s="729">
        <v>1811</v>
      </c>
      <c r="G329" s="728" t="s">
        <v>892</v>
      </c>
      <c r="H329" s="729">
        <v>2</v>
      </c>
      <c r="I329" s="729">
        <v>1193</v>
      </c>
      <c r="K329" s="728" t="s">
        <v>287</v>
      </c>
      <c r="L329" s="728" t="s">
        <v>986</v>
      </c>
      <c r="M329" s="728" t="s">
        <v>294</v>
      </c>
      <c r="N329" s="729">
        <v>5854</v>
      </c>
      <c r="P329" s="687"/>
      <c r="Q329" s="686"/>
      <c r="R329" s="686"/>
      <c r="U329" s="728" t="s">
        <v>892</v>
      </c>
      <c r="V329" s="729">
        <v>2</v>
      </c>
      <c r="W329" s="729">
        <v>94</v>
      </c>
      <c r="Z329" s="728" t="s">
        <v>988</v>
      </c>
      <c r="AA329" s="728" t="s">
        <v>847</v>
      </c>
      <c r="AB329" s="729">
        <v>7746</v>
      </c>
    </row>
    <row r="330" spans="1:28" ht="15">
      <c r="A330" s="728" t="s">
        <v>887</v>
      </c>
      <c r="B330" s="728" t="s">
        <v>265</v>
      </c>
      <c r="C330" s="728" t="s">
        <v>260</v>
      </c>
      <c r="D330" s="728" t="s">
        <v>286</v>
      </c>
      <c r="E330" s="729">
        <v>948</v>
      </c>
      <c r="G330" s="728" t="s">
        <v>892</v>
      </c>
      <c r="H330" s="729">
        <v>3</v>
      </c>
      <c r="I330" s="729">
        <v>606</v>
      </c>
      <c r="K330" s="728" t="s">
        <v>287</v>
      </c>
      <c r="L330" s="728" t="s">
        <v>986</v>
      </c>
      <c r="M330" s="728" t="s">
        <v>295</v>
      </c>
      <c r="N330" s="729">
        <v>5</v>
      </c>
      <c r="P330" s="687"/>
      <c r="Q330" s="686"/>
      <c r="R330" s="686"/>
      <c r="U330" s="728" t="s">
        <v>892</v>
      </c>
      <c r="V330" s="729">
        <v>3</v>
      </c>
      <c r="W330" s="729">
        <v>37</v>
      </c>
      <c r="Z330" s="728" t="s">
        <v>988</v>
      </c>
      <c r="AA330" s="728" t="s">
        <v>848</v>
      </c>
      <c r="AB330" s="729">
        <v>7499</v>
      </c>
    </row>
    <row r="331" spans="1:28" ht="15">
      <c r="A331" s="728" t="s">
        <v>887</v>
      </c>
      <c r="B331" s="728" t="s">
        <v>265</v>
      </c>
      <c r="C331" s="728" t="s">
        <v>261</v>
      </c>
      <c r="D331" s="728" t="s">
        <v>285</v>
      </c>
      <c r="E331" s="729">
        <v>2036</v>
      </c>
      <c r="G331" s="728" t="s">
        <v>892</v>
      </c>
      <c r="H331" s="729">
        <v>4</v>
      </c>
      <c r="I331" s="729">
        <v>2514</v>
      </c>
      <c r="K331" s="728" t="s">
        <v>287</v>
      </c>
      <c r="L331" s="728" t="s">
        <v>986</v>
      </c>
      <c r="M331" s="728" t="s">
        <v>268</v>
      </c>
      <c r="N331" s="729">
        <v>137</v>
      </c>
      <c r="P331" s="687"/>
      <c r="Q331" s="686"/>
      <c r="R331" s="686"/>
      <c r="U331" s="728" t="s">
        <v>892</v>
      </c>
      <c r="V331" s="729">
        <v>4</v>
      </c>
      <c r="W331" s="729">
        <v>261</v>
      </c>
      <c r="Z331" s="728" t="s">
        <v>989</v>
      </c>
      <c r="AA331" s="728" t="s">
        <v>846</v>
      </c>
      <c r="AB331" s="729">
        <v>3</v>
      </c>
    </row>
    <row r="332" spans="1:28" ht="15">
      <c r="A332" s="728" t="s">
        <v>887</v>
      </c>
      <c r="B332" s="728" t="s">
        <v>265</v>
      </c>
      <c r="C332" s="728" t="s">
        <v>261</v>
      </c>
      <c r="D332" s="728" t="s">
        <v>286</v>
      </c>
      <c r="E332" s="729">
        <v>972</v>
      </c>
      <c r="G332" s="728" t="s">
        <v>892</v>
      </c>
      <c r="H332" s="729">
        <v>5</v>
      </c>
      <c r="I332" s="729">
        <v>375</v>
      </c>
      <c r="K332" s="728" t="s">
        <v>297</v>
      </c>
      <c r="L332" s="728" t="s">
        <v>872</v>
      </c>
      <c r="M332" s="728" t="s">
        <v>294</v>
      </c>
      <c r="N332" s="729">
        <v>12</v>
      </c>
      <c r="P332" s="687"/>
      <c r="Q332" s="686"/>
      <c r="R332" s="686"/>
      <c r="U332" s="728" t="s">
        <v>892</v>
      </c>
      <c r="V332" s="729">
        <v>5</v>
      </c>
      <c r="W332" s="729">
        <v>34</v>
      </c>
      <c r="Z332" s="728" t="s">
        <v>989</v>
      </c>
      <c r="AA332" s="728" t="s">
        <v>847</v>
      </c>
      <c r="AB332" s="729">
        <v>1271</v>
      </c>
    </row>
    <row r="333" spans="1:28" ht="15">
      <c r="A333" s="728" t="s">
        <v>887</v>
      </c>
      <c r="B333" s="728" t="s">
        <v>266</v>
      </c>
      <c r="C333" s="728" t="s">
        <v>260</v>
      </c>
      <c r="D333" s="728" t="s">
        <v>285</v>
      </c>
      <c r="E333" s="729">
        <v>345</v>
      </c>
      <c r="G333" s="728" t="s">
        <v>892</v>
      </c>
      <c r="H333" s="729">
        <v>6</v>
      </c>
      <c r="I333" s="729">
        <v>366</v>
      </c>
      <c r="K333" s="728" t="s">
        <v>297</v>
      </c>
      <c r="L333" s="728" t="s">
        <v>872</v>
      </c>
      <c r="M333" s="728" t="s">
        <v>265</v>
      </c>
      <c r="N333" s="729">
        <v>33</v>
      </c>
      <c r="P333" s="687"/>
      <c r="Q333" s="686"/>
      <c r="R333" s="686"/>
      <c r="U333" s="728" t="s">
        <v>892</v>
      </c>
      <c r="V333" s="729">
        <v>6</v>
      </c>
      <c r="W333" s="729">
        <v>19</v>
      </c>
      <c r="Z333" s="728" t="s">
        <v>989</v>
      </c>
      <c r="AA333" s="728" t="s">
        <v>848</v>
      </c>
      <c r="AB333" s="729">
        <v>1695</v>
      </c>
    </row>
    <row r="334" spans="1:28" ht="15">
      <c r="A334" s="728" t="s">
        <v>887</v>
      </c>
      <c r="B334" s="728" t="s">
        <v>266</v>
      </c>
      <c r="C334" s="728" t="s">
        <v>260</v>
      </c>
      <c r="D334" s="728" t="s">
        <v>286</v>
      </c>
      <c r="E334" s="729">
        <v>175</v>
      </c>
      <c r="G334" s="728" t="s">
        <v>892</v>
      </c>
      <c r="H334" s="729">
        <v>7</v>
      </c>
      <c r="I334" s="729">
        <v>279</v>
      </c>
      <c r="K334" s="728" t="s">
        <v>297</v>
      </c>
      <c r="L334" s="728" t="s">
        <v>872</v>
      </c>
      <c r="M334" s="728" t="s">
        <v>1089</v>
      </c>
      <c r="N334" s="729">
        <v>1</v>
      </c>
      <c r="P334" s="687"/>
      <c r="Q334" s="686"/>
      <c r="R334" s="686"/>
      <c r="U334" s="728" t="s">
        <v>892</v>
      </c>
      <c r="V334" s="729">
        <v>7</v>
      </c>
      <c r="W334" s="729">
        <v>16</v>
      </c>
      <c r="Z334" s="728" t="s">
        <v>990</v>
      </c>
      <c r="AA334" s="728" t="s">
        <v>847</v>
      </c>
      <c r="AB334" s="729">
        <v>152</v>
      </c>
    </row>
    <row r="335" spans="1:28" ht="15">
      <c r="A335" s="728" t="s">
        <v>887</v>
      </c>
      <c r="B335" s="728" t="s">
        <v>266</v>
      </c>
      <c r="C335" s="728" t="s">
        <v>261</v>
      </c>
      <c r="D335" s="728" t="s">
        <v>285</v>
      </c>
      <c r="E335" s="729">
        <v>484</v>
      </c>
      <c r="G335" s="728" t="s">
        <v>892</v>
      </c>
      <c r="H335" s="729">
        <v>8</v>
      </c>
      <c r="I335" s="729">
        <v>258</v>
      </c>
      <c r="K335" s="728" t="s">
        <v>297</v>
      </c>
      <c r="L335" s="728" t="s">
        <v>872</v>
      </c>
      <c r="M335" s="728" t="s">
        <v>1093</v>
      </c>
      <c r="N335" s="729">
        <v>6</v>
      </c>
      <c r="P335" s="687"/>
      <c r="Q335" s="686"/>
      <c r="R335" s="686"/>
      <c r="U335" s="728" t="s">
        <v>892</v>
      </c>
      <c r="V335" s="729">
        <v>8</v>
      </c>
      <c r="W335" s="729">
        <v>9</v>
      </c>
      <c r="Z335" s="728" t="s">
        <v>990</v>
      </c>
      <c r="AA335" s="728" t="s">
        <v>848</v>
      </c>
      <c r="AB335" s="729">
        <v>586</v>
      </c>
    </row>
    <row r="336" spans="1:28" ht="15">
      <c r="A336" s="728" t="s">
        <v>887</v>
      </c>
      <c r="B336" s="728" t="s">
        <v>266</v>
      </c>
      <c r="C336" s="728" t="s">
        <v>261</v>
      </c>
      <c r="D336" s="728" t="s">
        <v>286</v>
      </c>
      <c r="E336" s="729">
        <v>188</v>
      </c>
      <c r="G336" s="728" t="s">
        <v>892</v>
      </c>
      <c r="H336" s="729">
        <v>9</v>
      </c>
      <c r="I336" s="729">
        <v>170</v>
      </c>
      <c r="K336" s="728" t="s">
        <v>297</v>
      </c>
      <c r="L336" s="728" t="s">
        <v>872</v>
      </c>
      <c r="M336" s="728" t="s">
        <v>1090</v>
      </c>
      <c r="N336" s="729">
        <v>2141</v>
      </c>
      <c r="P336" s="687"/>
      <c r="Q336" s="686"/>
      <c r="R336" s="686"/>
      <c r="U336" s="728" t="s">
        <v>892</v>
      </c>
      <c r="V336" s="729">
        <v>9</v>
      </c>
      <c r="W336" s="729">
        <v>24</v>
      </c>
      <c r="Z336" s="728" t="s">
        <v>991</v>
      </c>
      <c r="AA336" s="728" t="s">
        <v>847</v>
      </c>
      <c r="AB336" s="729">
        <v>676</v>
      </c>
    </row>
    <row r="337" spans="1:28" ht="15">
      <c r="A337" s="728" t="s">
        <v>887</v>
      </c>
      <c r="B337" s="728" t="s">
        <v>287</v>
      </c>
      <c r="C337" s="728" t="s">
        <v>260</v>
      </c>
      <c r="D337" s="728" t="s">
        <v>285</v>
      </c>
      <c r="E337" s="729">
        <v>1</v>
      </c>
      <c r="G337" s="728" t="s">
        <v>892</v>
      </c>
      <c r="H337" s="729">
        <v>10</v>
      </c>
      <c r="I337" s="729">
        <v>153</v>
      </c>
      <c r="K337" s="728" t="s">
        <v>297</v>
      </c>
      <c r="L337" s="728" t="s">
        <v>872</v>
      </c>
      <c r="M337" s="728" t="s">
        <v>1091</v>
      </c>
      <c r="N337" s="729">
        <v>4</v>
      </c>
      <c r="P337" s="687"/>
      <c r="Q337" s="686"/>
      <c r="R337" s="686"/>
      <c r="U337" s="728" t="s">
        <v>892</v>
      </c>
      <c r="V337" s="729">
        <v>10</v>
      </c>
      <c r="W337" s="729">
        <v>14</v>
      </c>
      <c r="Z337" s="728" t="s">
        <v>991</v>
      </c>
      <c r="AA337" s="728" t="s">
        <v>848</v>
      </c>
      <c r="AB337" s="729">
        <v>1353</v>
      </c>
    </row>
    <row r="338" spans="1:28" ht="15">
      <c r="A338" s="728" t="s">
        <v>887</v>
      </c>
      <c r="B338" s="728" t="s">
        <v>287</v>
      </c>
      <c r="C338" s="728" t="s">
        <v>261</v>
      </c>
      <c r="D338" s="728" t="s">
        <v>286</v>
      </c>
      <c r="E338" s="729">
        <v>1</v>
      </c>
      <c r="G338" s="728" t="s">
        <v>892</v>
      </c>
      <c r="H338" s="729">
        <v>11</v>
      </c>
      <c r="I338" s="729">
        <v>112</v>
      </c>
      <c r="K338" s="728" t="s">
        <v>297</v>
      </c>
      <c r="L338" s="728" t="s">
        <v>872</v>
      </c>
      <c r="M338" s="728" t="s">
        <v>1092</v>
      </c>
      <c r="N338" s="729">
        <v>1</v>
      </c>
      <c r="P338" s="687"/>
      <c r="Q338" s="686"/>
      <c r="R338" s="686"/>
      <c r="U338" s="728" t="s">
        <v>892</v>
      </c>
      <c r="V338" s="729">
        <v>11</v>
      </c>
      <c r="W338" s="729">
        <v>2</v>
      </c>
      <c r="Z338" s="685" t="s">
        <v>991</v>
      </c>
      <c r="AA338" s="685" t="s">
        <v>847</v>
      </c>
      <c r="AB338" s="686">
        <v>684</v>
      </c>
    </row>
    <row r="339" spans="1:28" ht="15">
      <c r="A339" s="728" t="s">
        <v>887</v>
      </c>
      <c r="B339" s="728" t="s">
        <v>288</v>
      </c>
      <c r="C339" s="728" t="s">
        <v>260</v>
      </c>
      <c r="D339" s="728" t="s">
        <v>285</v>
      </c>
      <c r="E339" s="729">
        <v>2491</v>
      </c>
      <c r="G339" s="728" t="s">
        <v>892</v>
      </c>
      <c r="H339" s="729">
        <v>12</v>
      </c>
      <c r="I339" s="729">
        <v>110</v>
      </c>
      <c r="K339" s="728" t="s">
        <v>297</v>
      </c>
      <c r="L339" s="728" t="s">
        <v>872</v>
      </c>
      <c r="M339" s="728" t="s">
        <v>1097</v>
      </c>
      <c r="N339" s="729">
        <v>1</v>
      </c>
      <c r="P339" s="687"/>
      <c r="Q339" s="686"/>
      <c r="R339" s="686"/>
      <c r="U339" s="728" t="s">
        <v>892</v>
      </c>
      <c r="V339" s="729">
        <v>12</v>
      </c>
      <c r="W339" s="729">
        <v>2</v>
      </c>
      <c r="Z339" s="685" t="s">
        <v>991</v>
      </c>
      <c r="AA339" s="685" t="s">
        <v>848</v>
      </c>
      <c r="AB339" s="686">
        <v>1309</v>
      </c>
    </row>
    <row r="340" spans="1:28" ht="15">
      <c r="A340" s="728" t="s">
        <v>887</v>
      </c>
      <c r="B340" s="728" t="s">
        <v>288</v>
      </c>
      <c r="C340" s="728" t="s">
        <v>260</v>
      </c>
      <c r="D340" s="728" t="s">
        <v>286</v>
      </c>
      <c r="E340" s="729">
        <v>854</v>
      </c>
      <c r="G340" s="728" t="s">
        <v>893</v>
      </c>
      <c r="H340" s="729">
        <v>0</v>
      </c>
      <c r="I340" s="729">
        <v>118</v>
      </c>
      <c r="K340" s="728" t="s">
        <v>297</v>
      </c>
      <c r="L340" s="728" t="s">
        <v>872</v>
      </c>
      <c r="M340" s="728" t="s">
        <v>1094</v>
      </c>
      <c r="N340" s="729">
        <v>5</v>
      </c>
      <c r="P340" s="687"/>
      <c r="Q340" s="686"/>
      <c r="R340" s="686"/>
      <c r="U340" s="728" t="s">
        <v>893</v>
      </c>
      <c r="V340" s="729">
        <v>0</v>
      </c>
      <c r="W340" s="729">
        <v>623</v>
      </c>
      <c r="Z340" s="181"/>
      <c r="AA340" s="181"/>
      <c r="AB340" s="610"/>
    </row>
    <row r="341" spans="1:28" ht="15">
      <c r="A341" s="728" t="s">
        <v>887</v>
      </c>
      <c r="B341" s="728" t="s">
        <v>288</v>
      </c>
      <c r="C341" s="728" t="s">
        <v>261</v>
      </c>
      <c r="D341" s="728" t="s">
        <v>285</v>
      </c>
      <c r="E341" s="729">
        <v>2616</v>
      </c>
      <c r="G341" s="728" t="s">
        <v>893</v>
      </c>
      <c r="H341" s="729">
        <v>1</v>
      </c>
      <c r="I341" s="729">
        <v>535</v>
      </c>
      <c r="K341" s="728" t="s">
        <v>297</v>
      </c>
      <c r="L341" s="728" t="s">
        <v>872</v>
      </c>
      <c r="M341" s="728" t="s">
        <v>266</v>
      </c>
      <c r="N341" s="729">
        <v>4</v>
      </c>
      <c r="P341" s="687"/>
      <c r="Q341" s="686"/>
      <c r="R341" s="686"/>
      <c r="U341" s="728" t="s">
        <v>893</v>
      </c>
      <c r="V341" s="729">
        <v>1</v>
      </c>
      <c r="W341" s="729">
        <v>2999</v>
      </c>
      <c r="Z341" s="181"/>
      <c r="AA341" s="181"/>
      <c r="AB341" s="610"/>
    </row>
    <row r="342" spans="1:28" ht="15">
      <c r="A342" s="728" t="s">
        <v>887</v>
      </c>
      <c r="B342" s="728" t="s">
        <v>288</v>
      </c>
      <c r="C342" s="728" t="s">
        <v>261</v>
      </c>
      <c r="D342" s="728" t="s">
        <v>286</v>
      </c>
      <c r="E342" s="729">
        <v>776</v>
      </c>
      <c r="G342" s="728" t="s">
        <v>893</v>
      </c>
      <c r="H342" s="729">
        <v>2</v>
      </c>
      <c r="I342" s="729">
        <v>1793</v>
      </c>
      <c r="K342" s="728" t="s">
        <v>297</v>
      </c>
      <c r="L342" s="728" t="s">
        <v>872</v>
      </c>
      <c r="M342" s="728" t="s">
        <v>1095</v>
      </c>
      <c r="N342" s="729">
        <v>2</v>
      </c>
      <c r="P342" s="687"/>
      <c r="Q342" s="686"/>
      <c r="R342" s="686"/>
      <c r="U342" s="728" t="s">
        <v>893</v>
      </c>
      <c r="V342" s="729">
        <v>2</v>
      </c>
      <c r="W342" s="729">
        <v>8508</v>
      </c>
      <c r="Z342" s="181"/>
      <c r="AA342" s="181"/>
      <c r="AB342" s="610"/>
    </row>
    <row r="343" spans="1:28" ht="15">
      <c r="A343" s="728" t="s">
        <v>888</v>
      </c>
      <c r="B343" s="728" t="s">
        <v>265</v>
      </c>
      <c r="C343" s="728" t="s">
        <v>260</v>
      </c>
      <c r="D343" s="728" t="s">
        <v>285</v>
      </c>
      <c r="E343" s="729">
        <v>1877</v>
      </c>
      <c r="G343" s="728" t="s">
        <v>893</v>
      </c>
      <c r="H343" s="729">
        <v>3</v>
      </c>
      <c r="I343" s="729">
        <v>1061</v>
      </c>
      <c r="K343" s="728" t="s">
        <v>297</v>
      </c>
      <c r="L343" s="728" t="s">
        <v>872</v>
      </c>
      <c r="M343" s="728" t="s">
        <v>297</v>
      </c>
      <c r="N343" s="729">
        <v>14</v>
      </c>
      <c r="P343" s="687"/>
      <c r="Q343" s="686"/>
      <c r="R343" s="686"/>
      <c r="U343" s="728" t="s">
        <v>893</v>
      </c>
      <c r="V343" s="729">
        <v>3</v>
      </c>
      <c r="W343" s="729">
        <v>4071</v>
      </c>
      <c r="Z343" s="181"/>
      <c r="AA343" s="181"/>
      <c r="AB343" s="610"/>
    </row>
    <row r="344" spans="1:28" ht="15">
      <c r="A344" s="728" t="s">
        <v>888</v>
      </c>
      <c r="B344" s="728" t="s">
        <v>265</v>
      </c>
      <c r="C344" s="728" t="s">
        <v>260</v>
      </c>
      <c r="D344" s="728" t="s">
        <v>286</v>
      </c>
      <c r="E344" s="729">
        <v>3532</v>
      </c>
      <c r="G344" s="728" t="s">
        <v>893</v>
      </c>
      <c r="H344" s="729">
        <v>4</v>
      </c>
      <c r="I344" s="729">
        <v>4590</v>
      </c>
      <c r="K344" s="728" t="s">
        <v>297</v>
      </c>
      <c r="L344" s="728" t="s">
        <v>872</v>
      </c>
      <c r="M344" s="728" t="s">
        <v>294</v>
      </c>
      <c r="N344" s="729">
        <v>10971</v>
      </c>
      <c r="P344" s="687"/>
      <c r="Q344" s="686"/>
      <c r="R344" s="686"/>
      <c r="U344" s="728" t="s">
        <v>893</v>
      </c>
      <c r="V344" s="729">
        <v>4</v>
      </c>
      <c r="W344" s="729">
        <v>31119</v>
      </c>
      <c r="Z344" s="181"/>
      <c r="AA344" s="181"/>
      <c r="AB344" s="610"/>
    </row>
    <row r="345" spans="1:28" ht="15">
      <c r="A345" s="728" t="s">
        <v>888</v>
      </c>
      <c r="B345" s="728" t="s">
        <v>265</v>
      </c>
      <c r="C345" s="728" t="s">
        <v>261</v>
      </c>
      <c r="D345" s="728" t="s">
        <v>285</v>
      </c>
      <c r="E345" s="729">
        <v>2035</v>
      </c>
      <c r="G345" s="728" t="s">
        <v>893</v>
      </c>
      <c r="H345" s="729">
        <v>5</v>
      </c>
      <c r="I345" s="729">
        <v>998</v>
      </c>
      <c r="K345" s="728" t="s">
        <v>297</v>
      </c>
      <c r="L345" s="728" t="s">
        <v>872</v>
      </c>
      <c r="M345" s="728" t="s">
        <v>295</v>
      </c>
      <c r="N345" s="729">
        <v>1</v>
      </c>
      <c r="P345" s="687"/>
      <c r="Q345" s="686"/>
      <c r="R345" s="686"/>
      <c r="U345" s="728" t="s">
        <v>893</v>
      </c>
      <c r="V345" s="729">
        <v>5</v>
      </c>
      <c r="W345" s="729">
        <v>4951</v>
      </c>
      <c r="Z345" s="181"/>
      <c r="AA345" s="181"/>
      <c r="AB345" s="610"/>
    </row>
    <row r="346" spans="1:28" ht="15">
      <c r="A346" s="728" t="s">
        <v>888</v>
      </c>
      <c r="B346" s="728" t="s">
        <v>265</v>
      </c>
      <c r="C346" s="728" t="s">
        <v>261</v>
      </c>
      <c r="D346" s="728" t="s">
        <v>286</v>
      </c>
      <c r="E346" s="729">
        <v>3400</v>
      </c>
      <c r="G346" s="728" t="s">
        <v>893</v>
      </c>
      <c r="H346" s="729">
        <v>6</v>
      </c>
      <c r="I346" s="729">
        <v>1225</v>
      </c>
      <c r="K346" s="728" t="s">
        <v>297</v>
      </c>
      <c r="L346" s="728" t="s">
        <v>872</v>
      </c>
      <c r="M346" s="728" t="s">
        <v>296</v>
      </c>
      <c r="N346" s="729">
        <v>88</v>
      </c>
      <c r="P346" s="687"/>
      <c r="Q346" s="686"/>
      <c r="R346" s="686"/>
      <c r="U346" s="728" t="s">
        <v>893</v>
      </c>
      <c r="V346" s="729">
        <v>6</v>
      </c>
      <c r="W346" s="729">
        <v>4990</v>
      </c>
      <c r="Z346" s="181"/>
      <c r="AA346" s="181"/>
      <c r="AB346" s="610"/>
    </row>
    <row r="347" spans="1:28" ht="15">
      <c r="A347" s="728" t="s">
        <v>888</v>
      </c>
      <c r="B347" s="728" t="s">
        <v>266</v>
      </c>
      <c r="C347" s="728" t="s">
        <v>260</v>
      </c>
      <c r="D347" s="728" t="s">
        <v>285</v>
      </c>
      <c r="E347" s="729">
        <v>1473</v>
      </c>
      <c r="G347" s="728" t="s">
        <v>893</v>
      </c>
      <c r="H347" s="729">
        <v>7</v>
      </c>
      <c r="I347" s="729">
        <v>1311</v>
      </c>
      <c r="K347" s="728" t="s">
        <v>297</v>
      </c>
      <c r="L347" s="728" t="s">
        <v>872</v>
      </c>
      <c r="M347" s="728" t="s">
        <v>267</v>
      </c>
      <c r="N347" s="729">
        <v>15</v>
      </c>
      <c r="P347" s="687"/>
      <c r="Q347" s="686"/>
      <c r="R347" s="686"/>
      <c r="U347" s="728" t="s">
        <v>893</v>
      </c>
      <c r="V347" s="729">
        <v>7</v>
      </c>
      <c r="W347" s="729">
        <v>4332</v>
      </c>
      <c r="Z347" s="181"/>
      <c r="AA347" s="181"/>
      <c r="AB347" s="610"/>
    </row>
    <row r="348" spans="1:28" ht="15">
      <c r="A348" s="728" t="s">
        <v>888</v>
      </c>
      <c r="B348" s="728" t="s">
        <v>266</v>
      </c>
      <c r="C348" s="728" t="s">
        <v>260</v>
      </c>
      <c r="D348" s="728" t="s">
        <v>286</v>
      </c>
      <c r="E348" s="729">
        <v>1193</v>
      </c>
      <c r="G348" s="728" t="s">
        <v>893</v>
      </c>
      <c r="H348" s="729">
        <v>8</v>
      </c>
      <c r="I348" s="729">
        <v>1098</v>
      </c>
      <c r="K348" s="728" t="s">
        <v>297</v>
      </c>
      <c r="L348" s="728" t="s">
        <v>872</v>
      </c>
      <c r="M348" s="728" t="s">
        <v>268</v>
      </c>
      <c r="N348" s="729">
        <v>3485</v>
      </c>
      <c r="P348" s="687"/>
      <c r="Q348" s="686"/>
      <c r="R348" s="686"/>
      <c r="U348" s="728" t="s">
        <v>893</v>
      </c>
      <c r="V348" s="729">
        <v>8</v>
      </c>
      <c r="W348" s="729">
        <v>3301</v>
      </c>
      <c r="Z348" s="181"/>
      <c r="AA348" s="181"/>
      <c r="AB348" s="610"/>
    </row>
    <row r="349" spans="1:28" ht="15">
      <c r="A349" s="728" t="s">
        <v>888</v>
      </c>
      <c r="B349" s="728" t="s">
        <v>266</v>
      </c>
      <c r="C349" s="728" t="s">
        <v>261</v>
      </c>
      <c r="D349" s="728" t="s">
        <v>285</v>
      </c>
      <c r="E349" s="729">
        <v>1616</v>
      </c>
      <c r="G349" s="728" t="s">
        <v>893</v>
      </c>
      <c r="H349" s="729">
        <v>9</v>
      </c>
      <c r="I349" s="729">
        <v>754</v>
      </c>
      <c r="K349" s="728" t="s">
        <v>297</v>
      </c>
      <c r="L349" s="728" t="s">
        <v>876</v>
      </c>
      <c r="M349" s="728" t="s">
        <v>294</v>
      </c>
      <c r="N349" s="729">
        <v>2</v>
      </c>
      <c r="P349" s="687"/>
      <c r="Q349" s="686"/>
      <c r="R349" s="686"/>
      <c r="U349" s="728" t="s">
        <v>893</v>
      </c>
      <c r="V349" s="729">
        <v>9</v>
      </c>
      <c r="W349" s="729">
        <v>2609</v>
      </c>
      <c r="Z349" s="181"/>
      <c r="AA349" s="181"/>
      <c r="AB349" s="610"/>
    </row>
    <row r="350" spans="1:28" ht="15">
      <c r="A350" s="728" t="s">
        <v>888</v>
      </c>
      <c r="B350" s="728" t="s">
        <v>266</v>
      </c>
      <c r="C350" s="728" t="s">
        <v>261</v>
      </c>
      <c r="D350" s="728" t="s">
        <v>286</v>
      </c>
      <c r="E350" s="729">
        <v>1227</v>
      </c>
      <c r="G350" s="728" t="s">
        <v>893</v>
      </c>
      <c r="H350" s="729">
        <v>10</v>
      </c>
      <c r="I350" s="729">
        <v>579</v>
      </c>
      <c r="K350" s="728" t="s">
        <v>297</v>
      </c>
      <c r="L350" s="728" t="s">
        <v>876</v>
      </c>
      <c r="M350" s="728" t="s">
        <v>265</v>
      </c>
      <c r="N350" s="729">
        <v>15</v>
      </c>
      <c r="P350" s="687"/>
      <c r="Q350" s="686"/>
      <c r="R350" s="686"/>
      <c r="U350" s="728" t="s">
        <v>893</v>
      </c>
      <c r="V350" s="729">
        <v>10</v>
      </c>
      <c r="W350" s="729">
        <v>1778</v>
      </c>
      <c r="Z350" s="181"/>
      <c r="AA350" s="181"/>
      <c r="AB350" s="610"/>
    </row>
    <row r="351" spans="1:28" ht="15">
      <c r="A351" s="728" t="s">
        <v>888</v>
      </c>
      <c r="B351" s="728" t="s">
        <v>287</v>
      </c>
      <c r="C351" s="728" t="s">
        <v>260</v>
      </c>
      <c r="D351" s="728" t="s">
        <v>285</v>
      </c>
      <c r="E351" s="729">
        <v>1</v>
      </c>
      <c r="G351" s="728" t="s">
        <v>893</v>
      </c>
      <c r="H351" s="729">
        <v>11</v>
      </c>
      <c r="I351" s="729">
        <v>362</v>
      </c>
      <c r="K351" s="728" t="s">
        <v>297</v>
      </c>
      <c r="L351" s="728" t="s">
        <v>876</v>
      </c>
      <c r="M351" s="728" t="s">
        <v>1096</v>
      </c>
      <c r="N351" s="729">
        <v>1</v>
      </c>
      <c r="P351" s="687"/>
      <c r="Q351" s="686"/>
      <c r="R351" s="686"/>
      <c r="U351" s="728" t="s">
        <v>893</v>
      </c>
      <c r="V351" s="729">
        <v>11</v>
      </c>
      <c r="W351" s="729">
        <v>1108</v>
      </c>
      <c r="Z351" s="181"/>
      <c r="AA351" s="181"/>
      <c r="AB351" s="610"/>
    </row>
    <row r="352" spans="1:28" ht="15">
      <c r="A352" s="728" t="s">
        <v>888</v>
      </c>
      <c r="B352" s="728" t="s">
        <v>287</v>
      </c>
      <c r="C352" s="728" t="s">
        <v>260</v>
      </c>
      <c r="D352" s="728" t="s">
        <v>286</v>
      </c>
      <c r="E352" s="729">
        <v>10</v>
      </c>
      <c r="G352" s="728" t="s">
        <v>893</v>
      </c>
      <c r="H352" s="729">
        <v>12</v>
      </c>
      <c r="I352" s="729">
        <v>500</v>
      </c>
      <c r="K352" s="728" t="s">
        <v>297</v>
      </c>
      <c r="L352" s="728" t="s">
        <v>876</v>
      </c>
      <c r="M352" s="728" t="s">
        <v>1089</v>
      </c>
      <c r="N352" s="729">
        <v>1</v>
      </c>
      <c r="P352" s="687"/>
      <c r="Q352" s="686"/>
      <c r="R352" s="686"/>
      <c r="U352" s="728" t="s">
        <v>893</v>
      </c>
      <c r="V352" s="729">
        <v>12</v>
      </c>
      <c r="W352" s="729">
        <v>1276</v>
      </c>
      <c r="Z352" s="181"/>
      <c r="AA352" s="181"/>
      <c r="AB352" s="610"/>
    </row>
    <row r="353" spans="1:28" ht="15">
      <c r="A353" s="728" t="s">
        <v>888</v>
      </c>
      <c r="B353" s="728" t="s">
        <v>287</v>
      </c>
      <c r="C353" s="728" t="s">
        <v>261</v>
      </c>
      <c r="D353" s="728" t="s">
        <v>286</v>
      </c>
      <c r="E353" s="729">
        <v>5</v>
      </c>
      <c r="G353" s="728" t="s">
        <v>894</v>
      </c>
      <c r="H353" s="729">
        <v>0</v>
      </c>
      <c r="I353" s="729">
        <v>66</v>
      </c>
      <c r="K353" s="728" t="s">
        <v>297</v>
      </c>
      <c r="L353" s="728" t="s">
        <v>876</v>
      </c>
      <c r="M353" s="728" t="s">
        <v>1093</v>
      </c>
      <c r="N353" s="729">
        <v>6</v>
      </c>
      <c r="P353" s="687"/>
      <c r="Q353" s="686"/>
      <c r="R353" s="686"/>
      <c r="U353" s="728" t="s">
        <v>894</v>
      </c>
      <c r="V353" s="729">
        <v>0</v>
      </c>
      <c r="W353" s="729">
        <v>9</v>
      </c>
      <c r="Z353" s="181"/>
      <c r="AA353" s="181"/>
      <c r="AB353" s="610"/>
    </row>
    <row r="354" spans="1:28" ht="15">
      <c r="A354" s="728" t="s">
        <v>888</v>
      </c>
      <c r="B354" s="728" t="s">
        <v>288</v>
      </c>
      <c r="C354" s="728" t="s">
        <v>260</v>
      </c>
      <c r="D354" s="728" t="s">
        <v>285</v>
      </c>
      <c r="E354" s="729">
        <v>628</v>
      </c>
      <c r="G354" s="728" t="s">
        <v>894</v>
      </c>
      <c r="H354" s="729">
        <v>1</v>
      </c>
      <c r="I354" s="729">
        <v>325</v>
      </c>
      <c r="K354" s="728" t="s">
        <v>297</v>
      </c>
      <c r="L354" s="728" t="s">
        <v>876</v>
      </c>
      <c r="M354" s="728" t="s">
        <v>1090</v>
      </c>
      <c r="N354" s="729">
        <v>1257</v>
      </c>
      <c r="P354" s="687"/>
      <c r="Q354" s="686"/>
      <c r="R354" s="686"/>
      <c r="U354" s="728" t="s">
        <v>894</v>
      </c>
      <c r="V354" s="729">
        <v>1</v>
      </c>
      <c r="W354" s="729">
        <v>17</v>
      </c>
      <c r="Z354" s="181"/>
      <c r="AA354" s="181"/>
      <c r="AB354" s="610"/>
    </row>
    <row r="355" spans="1:28" ht="15">
      <c r="A355" s="728" t="s">
        <v>888</v>
      </c>
      <c r="B355" s="728" t="s">
        <v>288</v>
      </c>
      <c r="C355" s="728" t="s">
        <v>260</v>
      </c>
      <c r="D355" s="728" t="s">
        <v>286</v>
      </c>
      <c r="E355" s="729">
        <v>697</v>
      </c>
      <c r="G355" s="728" t="s">
        <v>894</v>
      </c>
      <c r="H355" s="729">
        <v>2</v>
      </c>
      <c r="I355" s="729">
        <v>1279</v>
      </c>
      <c r="K355" s="728" t="s">
        <v>297</v>
      </c>
      <c r="L355" s="728" t="s">
        <v>876</v>
      </c>
      <c r="M355" s="728" t="s">
        <v>1092</v>
      </c>
      <c r="N355" s="729">
        <v>2</v>
      </c>
      <c r="P355" s="687"/>
      <c r="Q355" s="686"/>
      <c r="R355" s="686"/>
      <c r="U355" s="728" t="s">
        <v>894</v>
      </c>
      <c r="V355" s="729">
        <v>2</v>
      </c>
      <c r="W355" s="729">
        <v>78</v>
      </c>
      <c r="Z355" s="181"/>
      <c r="AA355" s="181"/>
      <c r="AB355" s="610"/>
    </row>
    <row r="356" spans="1:28" ht="15">
      <c r="A356" s="728" t="s">
        <v>888</v>
      </c>
      <c r="B356" s="728" t="s">
        <v>288</v>
      </c>
      <c r="C356" s="728" t="s">
        <v>261</v>
      </c>
      <c r="D356" s="728" t="s">
        <v>285</v>
      </c>
      <c r="E356" s="729">
        <v>617</v>
      </c>
      <c r="G356" s="728" t="s">
        <v>894</v>
      </c>
      <c r="H356" s="729">
        <v>3</v>
      </c>
      <c r="I356" s="729">
        <v>636</v>
      </c>
      <c r="K356" s="728" t="s">
        <v>297</v>
      </c>
      <c r="L356" s="728" t="s">
        <v>876</v>
      </c>
      <c r="M356" s="728" t="s">
        <v>1094</v>
      </c>
      <c r="N356" s="729">
        <v>4</v>
      </c>
      <c r="P356" s="687"/>
      <c r="Q356" s="686"/>
      <c r="R356" s="686"/>
      <c r="U356" s="728" t="s">
        <v>894</v>
      </c>
      <c r="V356" s="729">
        <v>3</v>
      </c>
      <c r="W356" s="729">
        <v>36</v>
      </c>
      <c r="Z356" s="181"/>
      <c r="AA356" s="181"/>
      <c r="AB356" s="610"/>
    </row>
    <row r="357" spans="1:28" ht="15">
      <c r="A357" s="728" t="s">
        <v>888</v>
      </c>
      <c r="B357" s="728" t="s">
        <v>288</v>
      </c>
      <c r="C357" s="728" t="s">
        <v>261</v>
      </c>
      <c r="D357" s="728" t="s">
        <v>286</v>
      </c>
      <c r="E357" s="729">
        <v>577</v>
      </c>
      <c r="G357" s="728" t="s">
        <v>894</v>
      </c>
      <c r="H357" s="729">
        <v>4</v>
      </c>
      <c r="I357" s="729">
        <v>2130</v>
      </c>
      <c r="K357" s="728" t="s">
        <v>297</v>
      </c>
      <c r="L357" s="728" t="s">
        <v>876</v>
      </c>
      <c r="M357" s="728" t="s">
        <v>266</v>
      </c>
      <c r="N357" s="729">
        <v>6</v>
      </c>
      <c r="P357" s="687"/>
      <c r="Q357" s="686"/>
      <c r="R357" s="686"/>
      <c r="U357" s="728" t="s">
        <v>894</v>
      </c>
      <c r="V357" s="729">
        <v>4</v>
      </c>
      <c r="W357" s="729">
        <v>275</v>
      </c>
      <c r="Z357" s="181"/>
      <c r="AA357" s="181"/>
      <c r="AB357" s="610"/>
    </row>
    <row r="358" spans="1:28" ht="15">
      <c r="A358" s="728" t="s">
        <v>889</v>
      </c>
      <c r="B358" s="728" t="s">
        <v>265</v>
      </c>
      <c r="C358" s="728" t="s">
        <v>260</v>
      </c>
      <c r="D358" s="728" t="s">
        <v>285</v>
      </c>
      <c r="E358" s="729">
        <v>1030</v>
      </c>
      <c r="G358" s="728" t="s">
        <v>894</v>
      </c>
      <c r="H358" s="729">
        <v>5</v>
      </c>
      <c r="I358" s="729">
        <v>331</v>
      </c>
      <c r="K358" s="728" t="s">
        <v>297</v>
      </c>
      <c r="L358" s="728" t="s">
        <v>876</v>
      </c>
      <c r="M358" s="728" t="s">
        <v>1095</v>
      </c>
      <c r="N358" s="729">
        <v>3</v>
      </c>
      <c r="P358" s="687"/>
      <c r="Q358" s="686"/>
      <c r="R358" s="686"/>
      <c r="U358" s="728" t="s">
        <v>894</v>
      </c>
      <c r="V358" s="729">
        <v>5</v>
      </c>
      <c r="W358" s="729">
        <v>47</v>
      </c>
      <c r="Z358" s="181"/>
      <c r="AA358" s="181"/>
      <c r="AB358" s="610"/>
    </row>
    <row r="359" spans="1:28" ht="15">
      <c r="A359" s="728" t="s">
        <v>889</v>
      </c>
      <c r="B359" s="728" t="s">
        <v>265</v>
      </c>
      <c r="C359" s="728" t="s">
        <v>260</v>
      </c>
      <c r="D359" s="728" t="s">
        <v>286</v>
      </c>
      <c r="E359" s="729">
        <v>492</v>
      </c>
      <c r="G359" s="728" t="s">
        <v>894</v>
      </c>
      <c r="H359" s="729">
        <v>6</v>
      </c>
      <c r="I359" s="729">
        <v>302</v>
      </c>
      <c r="K359" s="728" t="s">
        <v>297</v>
      </c>
      <c r="L359" s="728" t="s">
        <v>876</v>
      </c>
      <c r="M359" s="728" t="s">
        <v>297</v>
      </c>
      <c r="N359" s="729">
        <v>8</v>
      </c>
      <c r="P359" s="687"/>
      <c r="Q359" s="686"/>
      <c r="R359" s="686"/>
      <c r="U359" s="728" t="s">
        <v>894</v>
      </c>
      <c r="V359" s="729">
        <v>6</v>
      </c>
      <c r="W359" s="729">
        <v>47</v>
      </c>
      <c r="Z359" s="181"/>
      <c r="AA359" s="181"/>
      <c r="AB359" s="610"/>
    </row>
    <row r="360" spans="1:28" ht="15">
      <c r="A360" s="728" t="s">
        <v>889</v>
      </c>
      <c r="B360" s="728" t="s">
        <v>265</v>
      </c>
      <c r="C360" s="728" t="s">
        <v>261</v>
      </c>
      <c r="D360" s="728" t="s">
        <v>285</v>
      </c>
      <c r="E360" s="729">
        <v>1283</v>
      </c>
      <c r="G360" s="728" t="s">
        <v>894</v>
      </c>
      <c r="H360" s="729">
        <v>7</v>
      </c>
      <c r="I360" s="729">
        <v>304</v>
      </c>
      <c r="K360" s="728" t="s">
        <v>297</v>
      </c>
      <c r="L360" s="728" t="s">
        <v>876</v>
      </c>
      <c r="M360" s="728" t="s">
        <v>294</v>
      </c>
      <c r="N360" s="729">
        <v>7563</v>
      </c>
      <c r="P360" s="687"/>
      <c r="Q360" s="686"/>
      <c r="R360" s="686"/>
      <c r="U360" s="728" t="s">
        <v>894</v>
      </c>
      <c r="V360" s="729">
        <v>7</v>
      </c>
      <c r="W360" s="729">
        <v>24</v>
      </c>
      <c r="Z360" s="181"/>
      <c r="AA360" s="181"/>
      <c r="AB360" s="610"/>
    </row>
    <row r="361" spans="1:28" ht="15">
      <c r="A361" s="728" t="s">
        <v>889</v>
      </c>
      <c r="B361" s="728" t="s">
        <v>265</v>
      </c>
      <c r="C361" s="728" t="s">
        <v>261</v>
      </c>
      <c r="D361" s="728" t="s">
        <v>286</v>
      </c>
      <c r="E361" s="729">
        <v>568</v>
      </c>
      <c r="G361" s="728" t="s">
        <v>894</v>
      </c>
      <c r="H361" s="729">
        <v>8</v>
      </c>
      <c r="I361" s="729">
        <v>223</v>
      </c>
      <c r="K361" s="728" t="s">
        <v>297</v>
      </c>
      <c r="L361" s="728" t="s">
        <v>876</v>
      </c>
      <c r="M361" s="728" t="s">
        <v>296</v>
      </c>
      <c r="N361" s="729">
        <v>114</v>
      </c>
      <c r="P361" s="687"/>
      <c r="Q361" s="686"/>
      <c r="R361" s="686"/>
      <c r="U361" s="728" t="s">
        <v>894</v>
      </c>
      <c r="V361" s="729">
        <v>8</v>
      </c>
      <c r="W361" s="729">
        <v>18</v>
      </c>
      <c r="Z361" s="181"/>
      <c r="AA361" s="181"/>
      <c r="AB361" s="610"/>
    </row>
    <row r="362" spans="1:28" ht="15">
      <c r="A362" s="728" t="s">
        <v>889</v>
      </c>
      <c r="B362" s="728" t="s">
        <v>266</v>
      </c>
      <c r="C362" s="728" t="s">
        <v>260</v>
      </c>
      <c r="D362" s="728" t="s">
        <v>285</v>
      </c>
      <c r="E362" s="729">
        <v>207</v>
      </c>
      <c r="G362" s="728" t="s">
        <v>894</v>
      </c>
      <c r="H362" s="729">
        <v>9</v>
      </c>
      <c r="I362" s="729">
        <v>168</v>
      </c>
      <c r="K362" s="728" t="s">
        <v>297</v>
      </c>
      <c r="L362" s="728" t="s">
        <v>876</v>
      </c>
      <c r="M362" s="728" t="s">
        <v>267</v>
      </c>
      <c r="N362" s="729">
        <v>8</v>
      </c>
      <c r="P362" s="687"/>
      <c r="Q362" s="686"/>
      <c r="R362" s="686"/>
      <c r="U362" s="728" t="s">
        <v>894</v>
      </c>
      <c r="V362" s="729">
        <v>9</v>
      </c>
      <c r="W362" s="729">
        <v>22</v>
      </c>
      <c r="Z362" s="181"/>
      <c r="AA362" s="181"/>
      <c r="AB362" s="610"/>
    </row>
    <row r="363" spans="1:28" ht="15">
      <c r="A363" s="728" t="s">
        <v>889</v>
      </c>
      <c r="B363" s="728" t="s">
        <v>266</v>
      </c>
      <c r="C363" s="728" t="s">
        <v>260</v>
      </c>
      <c r="D363" s="728" t="s">
        <v>286</v>
      </c>
      <c r="E363" s="729">
        <v>91</v>
      </c>
      <c r="G363" s="728" t="s">
        <v>894</v>
      </c>
      <c r="H363" s="729">
        <v>10</v>
      </c>
      <c r="I363" s="729">
        <v>150</v>
      </c>
      <c r="K363" s="728" t="s">
        <v>297</v>
      </c>
      <c r="L363" s="728" t="s">
        <v>876</v>
      </c>
      <c r="M363" s="728" t="s">
        <v>268</v>
      </c>
      <c r="N363" s="729">
        <v>4923</v>
      </c>
      <c r="P363" s="687"/>
      <c r="Q363" s="686"/>
      <c r="R363" s="686"/>
      <c r="U363" s="728" t="s">
        <v>894</v>
      </c>
      <c r="V363" s="729">
        <v>10</v>
      </c>
      <c r="W363" s="729">
        <v>10</v>
      </c>
      <c r="Z363" s="181"/>
      <c r="AA363" s="181"/>
      <c r="AB363" s="610"/>
    </row>
    <row r="364" spans="1:28" ht="15">
      <c r="A364" s="728" t="s">
        <v>889</v>
      </c>
      <c r="B364" s="728" t="s">
        <v>266</v>
      </c>
      <c r="C364" s="728" t="s">
        <v>261</v>
      </c>
      <c r="D364" s="728" t="s">
        <v>285</v>
      </c>
      <c r="E364" s="729">
        <v>282</v>
      </c>
      <c r="G364" s="728" t="s">
        <v>894</v>
      </c>
      <c r="H364" s="729">
        <v>11</v>
      </c>
      <c r="I364" s="729">
        <v>112</v>
      </c>
      <c r="K364" s="728" t="s">
        <v>297</v>
      </c>
      <c r="L364" s="728" t="s">
        <v>903</v>
      </c>
      <c r="M364" s="728" t="s">
        <v>265</v>
      </c>
      <c r="N364" s="729">
        <v>3</v>
      </c>
      <c r="P364" s="687"/>
      <c r="Q364" s="686"/>
      <c r="R364" s="686"/>
      <c r="U364" s="728" t="s">
        <v>894</v>
      </c>
      <c r="V364" s="729">
        <v>11</v>
      </c>
      <c r="W364" s="729">
        <v>13</v>
      </c>
      <c r="Z364" s="181"/>
      <c r="AA364" s="181"/>
      <c r="AB364" s="610"/>
    </row>
    <row r="365" spans="1:28" ht="15">
      <c r="A365" s="728" t="s">
        <v>889</v>
      </c>
      <c r="B365" s="728" t="s">
        <v>266</v>
      </c>
      <c r="C365" s="728" t="s">
        <v>261</v>
      </c>
      <c r="D365" s="728" t="s">
        <v>286</v>
      </c>
      <c r="E365" s="729">
        <v>102</v>
      </c>
      <c r="G365" s="728" t="s">
        <v>894</v>
      </c>
      <c r="H365" s="729">
        <v>12</v>
      </c>
      <c r="I365" s="729">
        <v>117</v>
      </c>
      <c r="K365" s="728" t="s">
        <v>297</v>
      </c>
      <c r="L365" s="728" t="s">
        <v>903</v>
      </c>
      <c r="M365" s="728" t="s">
        <v>1089</v>
      </c>
      <c r="N365" s="729">
        <v>1</v>
      </c>
      <c r="P365" s="687"/>
      <c r="Q365" s="686"/>
      <c r="R365" s="686"/>
      <c r="U365" s="728" t="s">
        <v>894</v>
      </c>
      <c r="V365" s="729">
        <v>12</v>
      </c>
      <c r="W365" s="729">
        <v>10</v>
      </c>
      <c r="Z365" s="181"/>
      <c r="AA365" s="181"/>
      <c r="AB365" s="610"/>
    </row>
    <row r="366" spans="1:28" ht="15">
      <c r="A366" s="728" t="s">
        <v>889</v>
      </c>
      <c r="B366" s="728" t="s">
        <v>287</v>
      </c>
      <c r="C366" s="728" t="s">
        <v>261</v>
      </c>
      <c r="D366" s="728" t="s">
        <v>285</v>
      </c>
      <c r="E366" s="729">
        <v>2</v>
      </c>
      <c r="G366" s="728" t="s">
        <v>895</v>
      </c>
      <c r="H366" s="729">
        <v>0</v>
      </c>
      <c r="I366" s="729">
        <v>101</v>
      </c>
      <c r="K366" s="728" t="s">
        <v>297</v>
      </c>
      <c r="L366" s="728" t="s">
        <v>903</v>
      </c>
      <c r="M366" s="728" t="s">
        <v>1093</v>
      </c>
      <c r="N366" s="729">
        <v>2</v>
      </c>
      <c r="P366" s="687"/>
      <c r="Q366" s="686"/>
      <c r="R366" s="686"/>
      <c r="U366" s="728" t="s">
        <v>895</v>
      </c>
      <c r="V366" s="729">
        <v>0</v>
      </c>
      <c r="W366" s="729">
        <v>13</v>
      </c>
      <c r="Z366" s="181"/>
      <c r="AA366" s="181"/>
      <c r="AB366" s="610"/>
    </row>
    <row r="367" spans="1:28" ht="15">
      <c r="A367" s="728" t="s">
        <v>889</v>
      </c>
      <c r="B367" s="728" t="s">
        <v>287</v>
      </c>
      <c r="C367" s="728" t="s">
        <v>261</v>
      </c>
      <c r="D367" s="728" t="s">
        <v>286</v>
      </c>
      <c r="E367" s="729">
        <v>2</v>
      </c>
      <c r="G367" s="728" t="s">
        <v>895</v>
      </c>
      <c r="H367" s="729">
        <v>1</v>
      </c>
      <c r="I367" s="729">
        <v>634</v>
      </c>
      <c r="K367" s="728" t="s">
        <v>297</v>
      </c>
      <c r="L367" s="728" t="s">
        <v>903</v>
      </c>
      <c r="M367" s="728" t="s">
        <v>1090</v>
      </c>
      <c r="N367" s="729">
        <v>28</v>
      </c>
      <c r="P367" s="687"/>
      <c r="Q367" s="686"/>
      <c r="R367" s="686"/>
      <c r="U367" s="728" t="s">
        <v>895</v>
      </c>
      <c r="V367" s="729">
        <v>1</v>
      </c>
      <c r="W367" s="729">
        <v>74</v>
      </c>
      <c r="Z367" s="181"/>
      <c r="AA367" s="181"/>
      <c r="AB367" s="610"/>
    </row>
    <row r="368" spans="1:28" ht="15">
      <c r="A368" s="728" t="s">
        <v>889</v>
      </c>
      <c r="B368" s="728" t="s">
        <v>288</v>
      </c>
      <c r="C368" s="728" t="s">
        <v>260</v>
      </c>
      <c r="D368" s="728" t="s">
        <v>285</v>
      </c>
      <c r="E368" s="729">
        <v>629</v>
      </c>
      <c r="G368" s="728" t="s">
        <v>895</v>
      </c>
      <c r="H368" s="729">
        <v>2</v>
      </c>
      <c r="I368" s="729">
        <v>1979</v>
      </c>
      <c r="K368" s="728" t="s">
        <v>297</v>
      </c>
      <c r="L368" s="728" t="s">
        <v>903</v>
      </c>
      <c r="M368" s="728" t="s">
        <v>1097</v>
      </c>
      <c r="N368" s="729">
        <v>2</v>
      </c>
      <c r="P368" s="687"/>
      <c r="Q368" s="686"/>
      <c r="R368" s="686"/>
      <c r="U368" s="728" t="s">
        <v>895</v>
      </c>
      <c r="V368" s="729">
        <v>2</v>
      </c>
      <c r="W368" s="729">
        <v>224</v>
      </c>
      <c r="Z368" s="181"/>
      <c r="AA368" s="181"/>
      <c r="AB368" s="610"/>
    </row>
    <row r="369" spans="1:28" ht="15">
      <c r="A369" s="728" t="s">
        <v>889</v>
      </c>
      <c r="B369" s="728" t="s">
        <v>288</v>
      </c>
      <c r="C369" s="728" t="s">
        <v>260</v>
      </c>
      <c r="D369" s="728" t="s">
        <v>286</v>
      </c>
      <c r="E369" s="729">
        <v>343</v>
      </c>
      <c r="G369" s="728" t="s">
        <v>895</v>
      </c>
      <c r="H369" s="729">
        <v>3</v>
      </c>
      <c r="I369" s="729">
        <v>1052</v>
      </c>
      <c r="K369" s="728" t="s">
        <v>297</v>
      </c>
      <c r="L369" s="728" t="s">
        <v>903</v>
      </c>
      <c r="M369" s="728" t="s">
        <v>266</v>
      </c>
      <c r="N369" s="729">
        <v>1</v>
      </c>
      <c r="P369" s="687"/>
      <c r="Q369" s="686"/>
      <c r="R369" s="686"/>
      <c r="U369" s="728" t="s">
        <v>895</v>
      </c>
      <c r="V369" s="729">
        <v>3</v>
      </c>
      <c r="W369" s="729">
        <v>102</v>
      </c>
      <c r="Z369" s="181"/>
      <c r="AA369" s="181"/>
      <c r="AB369" s="610"/>
    </row>
    <row r="370" spans="1:28" ht="15">
      <c r="A370" s="728" t="s">
        <v>889</v>
      </c>
      <c r="B370" s="728" t="s">
        <v>288</v>
      </c>
      <c r="C370" s="728" t="s">
        <v>261</v>
      </c>
      <c r="D370" s="728" t="s">
        <v>285</v>
      </c>
      <c r="E370" s="729">
        <v>645</v>
      </c>
      <c r="G370" s="728" t="s">
        <v>895</v>
      </c>
      <c r="H370" s="729">
        <v>4</v>
      </c>
      <c r="I370" s="729">
        <v>3799</v>
      </c>
      <c r="K370" s="728" t="s">
        <v>297</v>
      </c>
      <c r="L370" s="728" t="s">
        <v>903</v>
      </c>
      <c r="M370" s="728" t="s">
        <v>287</v>
      </c>
      <c r="N370" s="729">
        <v>2</v>
      </c>
      <c r="P370" s="687"/>
      <c r="Q370" s="686"/>
      <c r="R370" s="686"/>
      <c r="U370" s="728" t="s">
        <v>895</v>
      </c>
      <c r="V370" s="729">
        <v>4</v>
      </c>
      <c r="W370" s="729">
        <v>708</v>
      </c>
      <c r="Z370" s="181"/>
      <c r="AA370" s="181"/>
      <c r="AB370" s="610"/>
    </row>
    <row r="371" spans="1:28" ht="15">
      <c r="A371" s="728" t="s">
        <v>889</v>
      </c>
      <c r="B371" s="728" t="s">
        <v>288</v>
      </c>
      <c r="C371" s="728" t="s">
        <v>261</v>
      </c>
      <c r="D371" s="728" t="s">
        <v>286</v>
      </c>
      <c r="E371" s="729">
        <v>303</v>
      </c>
      <c r="G371" s="728" t="s">
        <v>895</v>
      </c>
      <c r="H371" s="729">
        <v>5</v>
      </c>
      <c r="I371" s="729">
        <v>648</v>
      </c>
      <c r="K371" s="728" t="s">
        <v>297</v>
      </c>
      <c r="L371" s="728" t="s">
        <v>903</v>
      </c>
      <c r="M371" s="728" t="s">
        <v>297</v>
      </c>
      <c r="N371" s="729">
        <v>36</v>
      </c>
      <c r="P371" s="687"/>
      <c r="Q371" s="686"/>
      <c r="R371" s="686"/>
      <c r="U371" s="728" t="s">
        <v>895</v>
      </c>
      <c r="V371" s="729">
        <v>5</v>
      </c>
      <c r="W371" s="729">
        <v>112</v>
      </c>
      <c r="Z371" s="181"/>
      <c r="AA371" s="181"/>
      <c r="AB371" s="610"/>
    </row>
    <row r="372" spans="1:28" ht="15">
      <c r="A372" s="728" t="s">
        <v>890</v>
      </c>
      <c r="B372" s="728" t="s">
        <v>265</v>
      </c>
      <c r="C372" s="728" t="s">
        <v>260</v>
      </c>
      <c r="D372" s="728" t="s">
        <v>285</v>
      </c>
      <c r="E372" s="729">
        <v>1659</v>
      </c>
      <c r="G372" s="728" t="s">
        <v>895</v>
      </c>
      <c r="H372" s="729">
        <v>6</v>
      </c>
      <c r="I372" s="729">
        <v>667</v>
      </c>
      <c r="K372" s="728" t="s">
        <v>297</v>
      </c>
      <c r="L372" s="728" t="s">
        <v>903</v>
      </c>
      <c r="M372" s="728" t="s">
        <v>294</v>
      </c>
      <c r="N372" s="729">
        <v>5830</v>
      </c>
      <c r="P372" s="687"/>
      <c r="Q372" s="686"/>
      <c r="R372" s="686"/>
      <c r="U372" s="728" t="s">
        <v>895</v>
      </c>
      <c r="V372" s="729">
        <v>6</v>
      </c>
      <c r="W372" s="729">
        <v>93</v>
      </c>
      <c r="Z372" s="181"/>
      <c r="AA372" s="181"/>
      <c r="AB372" s="610"/>
    </row>
    <row r="373" spans="1:28" ht="15">
      <c r="A373" s="728" t="s">
        <v>890</v>
      </c>
      <c r="B373" s="728" t="s">
        <v>265</v>
      </c>
      <c r="C373" s="728" t="s">
        <v>260</v>
      </c>
      <c r="D373" s="728" t="s">
        <v>286</v>
      </c>
      <c r="E373" s="729">
        <v>618</v>
      </c>
      <c r="G373" s="728" t="s">
        <v>895</v>
      </c>
      <c r="H373" s="729">
        <v>7</v>
      </c>
      <c r="I373" s="729">
        <v>656</v>
      </c>
      <c r="K373" s="728" t="s">
        <v>297</v>
      </c>
      <c r="L373" s="728" t="s">
        <v>903</v>
      </c>
      <c r="M373" s="728" t="s">
        <v>296</v>
      </c>
      <c r="N373" s="729">
        <v>19</v>
      </c>
      <c r="P373" s="687"/>
      <c r="Q373" s="686"/>
      <c r="R373" s="686"/>
      <c r="U373" s="728" t="s">
        <v>895</v>
      </c>
      <c r="V373" s="729">
        <v>7</v>
      </c>
      <c r="W373" s="729">
        <v>88</v>
      </c>
      <c r="Z373" s="181"/>
      <c r="AA373" s="181"/>
      <c r="AB373" s="610"/>
    </row>
    <row r="374" spans="1:28" ht="15">
      <c r="A374" s="728" t="s">
        <v>890</v>
      </c>
      <c r="B374" s="728" t="s">
        <v>265</v>
      </c>
      <c r="C374" s="728" t="s">
        <v>261</v>
      </c>
      <c r="D374" s="728" t="s">
        <v>285</v>
      </c>
      <c r="E374" s="729">
        <v>1882</v>
      </c>
      <c r="G374" s="728" t="s">
        <v>895</v>
      </c>
      <c r="H374" s="729">
        <v>8</v>
      </c>
      <c r="I374" s="729">
        <v>577</v>
      </c>
      <c r="K374" s="728" t="s">
        <v>297</v>
      </c>
      <c r="L374" s="728" t="s">
        <v>903</v>
      </c>
      <c r="M374" s="728" t="s">
        <v>267</v>
      </c>
      <c r="N374" s="729">
        <v>3</v>
      </c>
      <c r="P374" s="687"/>
      <c r="Q374" s="686"/>
      <c r="R374" s="686"/>
      <c r="U374" s="728" t="s">
        <v>895</v>
      </c>
      <c r="V374" s="729">
        <v>8</v>
      </c>
      <c r="W374" s="729">
        <v>63</v>
      </c>
      <c r="Z374" s="181"/>
      <c r="AA374" s="181"/>
      <c r="AB374" s="610"/>
    </row>
    <row r="375" spans="1:28" ht="15">
      <c r="A375" s="728" t="s">
        <v>890</v>
      </c>
      <c r="B375" s="728" t="s">
        <v>265</v>
      </c>
      <c r="C375" s="728" t="s">
        <v>261</v>
      </c>
      <c r="D375" s="728" t="s">
        <v>286</v>
      </c>
      <c r="E375" s="729">
        <v>725</v>
      </c>
      <c r="G375" s="728" t="s">
        <v>895</v>
      </c>
      <c r="H375" s="729">
        <v>9</v>
      </c>
      <c r="I375" s="729">
        <v>436</v>
      </c>
      <c r="K375" s="728" t="s">
        <v>297</v>
      </c>
      <c r="L375" s="728" t="s">
        <v>903</v>
      </c>
      <c r="M375" s="728" t="s">
        <v>268</v>
      </c>
      <c r="N375" s="729">
        <v>542</v>
      </c>
      <c r="P375" s="687"/>
      <c r="Q375" s="686"/>
      <c r="R375" s="686"/>
      <c r="U375" s="728" t="s">
        <v>895</v>
      </c>
      <c r="V375" s="729">
        <v>9</v>
      </c>
      <c r="W375" s="729">
        <v>39</v>
      </c>
      <c r="Z375" s="181"/>
      <c r="AA375" s="181"/>
      <c r="AB375" s="610"/>
    </row>
    <row r="376" spans="1:28" ht="15">
      <c r="A376" s="728" t="s">
        <v>890</v>
      </c>
      <c r="B376" s="728" t="s">
        <v>266</v>
      </c>
      <c r="C376" s="728" t="s">
        <v>260</v>
      </c>
      <c r="D376" s="728" t="s">
        <v>285</v>
      </c>
      <c r="E376" s="729">
        <v>63</v>
      </c>
      <c r="G376" s="728" t="s">
        <v>895</v>
      </c>
      <c r="H376" s="729">
        <v>10</v>
      </c>
      <c r="I376" s="729">
        <v>376</v>
      </c>
      <c r="K376" s="728" t="s">
        <v>297</v>
      </c>
      <c r="L376" s="728" t="s">
        <v>949</v>
      </c>
      <c r="M376" s="728" t="s">
        <v>265</v>
      </c>
      <c r="N376" s="729">
        <v>14</v>
      </c>
      <c r="P376" s="687"/>
      <c r="Q376" s="686"/>
      <c r="R376" s="686"/>
      <c r="U376" s="728" t="s">
        <v>895</v>
      </c>
      <c r="V376" s="729">
        <v>10</v>
      </c>
      <c r="W376" s="729">
        <v>31</v>
      </c>
      <c r="Z376" s="181"/>
      <c r="AA376" s="181"/>
      <c r="AB376" s="610"/>
    </row>
    <row r="377" spans="1:28" ht="15">
      <c r="A377" s="728" t="s">
        <v>890</v>
      </c>
      <c r="B377" s="728" t="s">
        <v>266</v>
      </c>
      <c r="C377" s="728" t="s">
        <v>260</v>
      </c>
      <c r="D377" s="728" t="s">
        <v>286</v>
      </c>
      <c r="E377" s="729">
        <v>85</v>
      </c>
      <c r="G377" s="728" t="s">
        <v>895</v>
      </c>
      <c r="H377" s="729">
        <v>11</v>
      </c>
      <c r="I377" s="729">
        <v>272</v>
      </c>
      <c r="K377" s="728" t="s">
        <v>297</v>
      </c>
      <c r="L377" s="728" t="s">
        <v>949</v>
      </c>
      <c r="M377" s="728" t="s">
        <v>1096</v>
      </c>
      <c r="N377" s="729">
        <v>1</v>
      </c>
      <c r="P377" s="687"/>
      <c r="Q377" s="686"/>
      <c r="R377" s="686"/>
      <c r="U377" s="728" t="s">
        <v>895</v>
      </c>
      <c r="V377" s="729">
        <v>11</v>
      </c>
      <c r="W377" s="729">
        <v>31</v>
      </c>
      <c r="Z377" s="181"/>
      <c r="AA377" s="181"/>
      <c r="AB377" s="610"/>
    </row>
    <row r="378" spans="1:28" ht="15">
      <c r="A378" s="728" t="s">
        <v>890</v>
      </c>
      <c r="B378" s="728" t="s">
        <v>266</v>
      </c>
      <c r="C378" s="728" t="s">
        <v>261</v>
      </c>
      <c r="D378" s="728" t="s">
        <v>285</v>
      </c>
      <c r="E378" s="729">
        <v>82</v>
      </c>
      <c r="G378" s="728" t="s">
        <v>895</v>
      </c>
      <c r="H378" s="729">
        <v>12</v>
      </c>
      <c r="I378" s="729">
        <v>374</v>
      </c>
      <c r="K378" s="728" t="s">
        <v>297</v>
      </c>
      <c r="L378" s="728" t="s">
        <v>949</v>
      </c>
      <c r="M378" s="728" t="s">
        <v>1090</v>
      </c>
      <c r="N378" s="729">
        <v>398</v>
      </c>
      <c r="P378" s="687"/>
      <c r="Q378" s="686"/>
      <c r="R378" s="686"/>
      <c r="U378" s="728" t="s">
        <v>895</v>
      </c>
      <c r="V378" s="729">
        <v>12</v>
      </c>
      <c r="W378" s="729">
        <v>40</v>
      </c>
      <c r="Z378" s="181"/>
      <c r="AA378" s="181"/>
      <c r="AB378" s="610"/>
    </row>
    <row r="379" spans="1:28" ht="15">
      <c r="A379" s="728" t="s">
        <v>890</v>
      </c>
      <c r="B379" s="728" t="s">
        <v>266</v>
      </c>
      <c r="C379" s="728" t="s">
        <v>261</v>
      </c>
      <c r="D379" s="728" t="s">
        <v>286</v>
      </c>
      <c r="E379" s="729">
        <v>103</v>
      </c>
      <c r="G379" s="728" t="s">
        <v>896</v>
      </c>
      <c r="H379" s="729">
        <v>0</v>
      </c>
      <c r="I379" s="729">
        <v>33</v>
      </c>
      <c r="K379" s="728" t="s">
        <v>297</v>
      </c>
      <c r="L379" s="728" t="s">
        <v>949</v>
      </c>
      <c r="M379" s="728" t="s">
        <v>1092</v>
      </c>
      <c r="N379" s="729">
        <v>12</v>
      </c>
      <c r="P379" s="687"/>
      <c r="Q379" s="686"/>
      <c r="R379" s="686"/>
      <c r="U379" s="728" t="s">
        <v>896</v>
      </c>
      <c r="V379" s="729">
        <v>0</v>
      </c>
      <c r="W379" s="729">
        <v>6</v>
      </c>
      <c r="Z379" s="181"/>
      <c r="AA379" s="181"/>
      <c r="AB379" s="610"/>
    </row>
    <row r="380" spans="1:28" ht="15">
      <c r="A380" s="728" t="s">
        <v>890</v>
      </c>
      <c r="B380" s="728" t="s">
        <v>287</v>
      </c>
      <c r="C380" s="728" t="s">
        <v>261</v>
      </c>
      <c r="D380" s="728" t="s">
        <v>285</v>
      </c>
      <c r="E380" s="729">
        <v>1</v>
      </c>
      <c r="G380" s="728" t="s">
        <v>896</v>
      </c>
      <c r="H380" s="729">
        <v>1</v>
      </c>
      <c r="I380" s="729">
        <v>148</v>
      </c>
      <c r="K380" s="728" t="s">
        <v>297</v>
      </c>
      <c r="L380" s="728" t="s">
        <v>949</v>
      </c>
      <c r="M380" s="728" t="s">
        <v>1094</v>
      </c>
      <c r="N380" s="729">
        <v>6</v>
      </c>
      <c r="P380" s="687"/>
      <c r="Q380" s="686"/>
      <c r="R380" s="686"/>
      <c r="U380" s="728" t="s">
        <v>896</v>
      </c>
      <c r="V380" s="729">
        <v>1</v>
      </c>
      <c r="W380" s="729">
        <v>28</v>
      </c>
      <c r="Z380" s="181"/>
      <c r="AA380" s="181"/>
      <c r="AB380" s="610"/>
    </row>
    <row r="381" spans="1:28" ht="15">
      <c r="A381" s="728" t="s">
        <v>890</v>
      </c>
      <c r="B381" s="728" t="s">
        <v>287</v>
      </c>
      <c r="C381" s="728" t="s">
        <v>261</v>
      </c>
      <c r="D381" s="728" t="s">
        <v>286</v>
      </c>
      <c r="E381" s="729">
        <v>1</v>
      </c>
      <c r="G381" s="728" t="s">
        <v>896</v>
      </c>
      <c r="H381" s="729">
        <v>2</v>
      </c>
      <c r="I381" s="729">
        <v>465</v>
      </c>
      <c r="K381" s="728" t="s">
        <v>297</v>
      </c>
      <c r="L381" s="728" t="s">
        <v>949</v>
      </c>
      <c r="M381" s="728" t="s">
        <v>266</v>
      </c>
      <c r="N381" s="729">
        <v>11</v>
      </c>
      <c r="P381" s="687"/>
      <c r="Q381" s="686"/>
      <c r="R381" s="686"/>
      <c r="U381" s="728" t="s">
        <v>896</v>
      </c>
      <c r="V381" s="729">
        <v>2</v>
      </c>
      <c r="W381" s="729">
        <v>114</v>
      </c>
      <c r="Z381" s="181"/>
      <c r="AA381" s="181"/>
      <c r="AB381" s="610"/>
    </row>
    <row r="382" spans="1:28" ht="15">
      <c r="A382" s="728" t="s">
        <v>890</v>
      </c>
      <c r="B382" s="728" t="s">
        <v>288</v>
      </c>
      <c r="C382" s="728" t="s">
        <v>260</v>
      </c>
      <c r="D382" s="728" t="s">
        <v>285</v>
      </c>
      <c r="E382" s="729">
        <v>61</v>
      </c>
      <c r="G382" s="728" t="s">
        <v>896</v>
      </c>
      <c r="H382" s="729">
        <v>3</v>
      </c>
      <c r="I382" s="729">
        <v>238</v>
      </c>
      <c r="K382" s="728" t="s">
        <v>297</v>
      </c>
      <c r="L382" s="728" t="s">
        <v>949</v>
      </c>
      <c r="M382" s="728" t="s">
        <v>1095</v>
      </c>
      <c r="N382" s="729">
        <v>2</v>
      </c>
      <c r="P382" s="687"/>
      <c r="Q382" s="686"/>
      <c r="R382" s="686"/>
      <c r="U382" s="728" t="s">
        <v>896</v>
      </c>
      <c r="V382" s="729">
        <v>3</v>
      </c>
      <c r="W382" s="729">
        <v>46</v>
      </c>
      <c r="Z382" s="181"/>
      <c r="AA382" s="181"/>
      <c r="AB382" s="610"/>
    </row>
    <row r="383" spans="1:28" ht="15">
      <c r="A383" s="728" t="s">
        <v>890</v>
      </c>
      <c r="B383" s="728" t="s">
        <v>288</v>
      </c>
      <c r="C383" s="728" t="s">
        <v>260</v>
      </c>
      <c r="D383" s="728" t="s">
        <v>286</v>
      </c>
      <c r="E383" s="729">
        <v>87</v>
      </c>
      <c r="G383" s="728" t="s">
        <v>896</v>
      </c>
      <c r="H383" s="729">
        <v>4</v>
      </c>
      <c r="I383" s="729">
        <v>967</v>
      </c>
      <c r="K383" s="728" t="s">
        <v>297</v>
      </c>
      <c r="L383" s="728" t="s">
        <v>949</v>
      </c>
      <c r="M383" s="728" t="s">
        <v>287</v>
      </c>
      <c r="N383" s="729">
        <v>1</v>
      </c>
      <c r="P383" s="687"/>
      <c r="Q383" s="686"/>
      <c r="R383" s="686"/>
      <c r="U383" s="728" t="s">
        <v>896</v>
      </c>
      <c r="V383" s="729">
        <v>4</v>
      </c>
      <c r="W383" s="729">
        <v>300</v>
      </c>
      <c r="Z383" s="181"/>
      <c r="AA383" s="181"/>
      <c r="AB383" s="610"/>
    </row>
    <row r="384" spans="1:28" ht="15">
      <c r="A384" s="728" t="s">
        <v>890</v>
      </c>
      <c r="B384" s="728" t="s">
        <v>288</v>
      </c>
      <c r="C384" s="728" t="s">
        <v>261</v>
      </c>
      <c r="D384" s="728" t="s">
        <v>285</v>
      </c>
      <c r="E384" s="729">
        <v>55</v>
      </c>
      <c r="G384" s="728" t="s">
        <v>896</v>
      </c>
      <c r="H384" s="729">
        <v>5</v>
      </c>
      <c r="I384" s="729">
        <v>185</v>
      </c>
      <c r="K384" s="728" t="s">
        <v>297</v>
      </c>
      <c r="L384" s="728" t="s">
        <v>949</v>
      </c>
      <c r="M384" s="728" t="s">
        <v>297</v>
      </c>
      <c r="N384" s="729">
        <v>30</v>
      </c>
      <c r="P384" s="687"/>
      <c r="Q384" s="686"/>
      <c r="R384" s="686"/>
      <c r="U384" s="728" t="s">
        <v>896</v>
      </c>
      <c r="V384" s="729">
        <v>5</v>
      </c>
      <c r="W384" s="729">
        <v>48</v>
      </c>
      <c r="Z384" s="181"/>
      <c r="AA384" s="181"/>
      <c r="AB384" s="610"/>
    </row>
    <row r="385" spans="1:28" ht="15">
      <c r="A385" s="728" t="s">
        <v>890</v>
      </c>
      <c r="B385" s="728" t="s">
        <v>288</v>
      </c>
      <c r="C385" s="728" t="s">
        <v>261</v>
      </c>
      <c r="D385" s="728" t="s">
        <v>286</v>
      </c>
      <c r="E385" s="729">
        <v>100</v>
      </c>
      <c r="G385" s="728" t="s">
        <v>896</v>
      </c>
      <c r="H385" s="729">
        <v>6</v>
      </c>
      <c r="I385" s="729">
        <v>205</v>
      </c>
      <c r="K385" s="728" t="s">
        <v>297</v>
      </c>
      <c r="L385" s="728" t="s">
        <v>949</v>
      </c>
      <c r="M385" s="728" t="s">
        <v>294</v>
      </c>
      <c r="N385" s="729">
        <v>14899</v>
      </c>
      <c r="P385" s="687"/>
      <c r="Q385" s="686"/>
      <c r="R385" s="686"/>
      <c r="U385" s="728" t="s">
        <v>896</v>
      </c>
      <c r="V385" s="729">
        <v>6</v>
      </c>
      <c r="W385" s="729">
        <v>82</v>
      </c>
      <c r="Z385" s="181"/>
      <c r="AA385" s="181"/>
      <c r="AB385" s="610"/>
    </row>
    <row r="386" spans="1:28" ht="15">
      <c r="A386" s="728" t="s">
        <v>891</v>
      </c>
      <c r="B386" s="728" t="s">
        <v>265</v>
      </c>
      <c r="C386" s="728" t="s">
        <v>260</v>
      </c>
      <c r="D386" s="728" t="s">
        <v>285</v>
      </c>
      <c r="E386" s="729">
        <v>2434</v>
      </c>
      <c r="G386" s="728" t="s">
        <v>896</v>
      </c>
      <c r="H386" s="729">
        <v>7</v>
      </c>
      <c r="I386" s="729">
        <v>208</v>
      </c>
      <c r="K386" s="728" t="s">
        <v>297</v>
      </c>
      <c r="L386" s="728" t="s">
        <v>949</v>
      </c>
      <c r="M386" s="728" t="s">
        <v>295</v>
      </c>
      <c r="N386" s="729">
        <v>2</v>
      </c>
      <c r="P386" s="687"/>
      <c r="Q386" s="686"/>
      <c r="R386" s="686"/>
      <c r="U386" s="728" t="s">
        <v>896</v>
      </c>
      <c r="V386" s="729">
        <v>7</v>
      </c>
      <c r="W386" s="729">
        <v>70</v>
      </c>
      <c r="Z386" s="181"/>
      <c r="AA386" s="181"/>
      <c r="AB386" s="610"/>
    </row>
    <row r="387" spans="1:28" ht="15">
      <c r="A387" s="728" t="s">
        <v>891</v>
      </c>
      <c r="B387" s="728" t="s">
        <v>265</v>
      </c>
      <c r="C387" s="728" t="s">
        <v>260</v>
      </c>
      <c r="D387" s="728" t="s">
        <v>286</v>
      </c>
      <c r="E387" s="729">
        <v>4738</v>
      </c>
      <c r="G387" s="728" t="s">
        <v>896</v>
      </c>
      <c r="H387" s="729">
        <v>8</v>
      </c>
      <c r="I387" s="729">
        <v>153</v>
      </c>
      <c r="K387" s="728" t="s">
        <v>297</v>
      </c>
      <c r="L387" s="728" t="s">
        <v>949</v>
      </c>
      <c r="M387" s="728" t="s">
        <v>296</v>
      </c>
      <c r="N387" s="729">
        <v>24</v>
      </c>
      <c r="P387" s="687"/>
      <c r="Q387" s="686"/>
      <c r="R387" s="686"/>
      <c r="U387" s="728" t="s">
        <v>896</v>
      </c>
      <c r="V387" s="729">
        <v>8</v>
      </c>
      <c r="W387" s="729">
        <v>50</v>
      </c>
      <c r="Z387" s="181"/>
      <c r="AA387" s="181"/>
      <c r="AB387" s="610"/>
    </row>
    <row r="388" spans="1:28" ht="15">
      <c r="A388" s="728" t="s">
        <v>891</v>
      </c>
      <c r="B388" s="728" t="s">
        <v>265</v>
      </c>
      <c r="C388" s="728" t="s">
        <v>261</v>
      </c>
      <c r="D388" s="728" t="s">
        <v>285</v>
      </c>
      <c r="E388" s="729">
        <v>2773</v>
      </c>
      <c r="G388" s="728" t="s">
        <v>896</v>
      </c>
      <c r="H388" s="729">
        <v>9</v>
      </c>
      <c r="I388" s="729">
        <v>132</v>
      </c>
      <c r="K388" s="728" t="s">
        <v>297</v>
      </c>
      <c r="L388" s="728" t="s">
        <v>949</v>
      </c>
      <c r="M388" s="728" t="s">
        <v>267</v>
      </c>
      <c r="N388" s="729">
        <v>14</v>
      </c>
      <c r="P388" s="687"/>
      <c r="Q388" s="686"/>
      <c r="R388" s="686"/>
      <c r="U388" s="728" t="s">
        <v>896</v>
      </c>
      <c r="V388" s="729">
        <v>9</v>
      </c>
      <c r="W388" s="729">
        <v>31</v>
      </c>
      <c r="Z388" s="181"/>
      <c r="AA388" s="181"/>
      <c r="AB388" s="610"/>
    </row>
    <row r="389" spans="1:28" ht="15">
      <c r="A389" s="728" t="s">
        <v>891</v>
      </c>
      <c r="B389" s="728" t="s">
        <v>265</v>
      </c>
      <c r="C389" s="728" t="s">
        <v>261</v>
      </c>
      <c r="D389" s="728" t="s">
        <v>286</v>
      </c>
      <c r="E389" s="729">
        <v>5022</v>
      </c>
      <c r="G389" s="728" t="s">
        <v>896</v>
      </c>
      <c r="H389" s="729">
        <v>10</v>
      </c>
      <c r="I389" s="729">
        <v>129</v>
      </c>
      <c r="K389" s="728" t="s">
        <v>297</v>
      </c>
      <c r="L389" s="728" t="s">
        <v>949</v>
      </c>
      <c r="M389" s="728" t="s">
        <v>268</v>
      </c>
      <c r="N389" s="729">
        <v>3995</v>
      </c>
      <c r="P389" s="687"/>
      <c r="Q389" s="686"/>
      <c r="R389" s="686"/>
      <c r="U389" s="728" t="s">
        <v>896</v>
      </c>
      <c r="V389" s="729">
        <v>10</v>
      </c>
      <c r="W389" s="729">
        <v>32</v>
      </c>
      <c r="Z389" s="181"/>
      <c r="AA389" s="181"/>
      <c r="AB389" s="610"/>
    </row>
    <row r="390" spans="1:28" ht="15">
      <c r="A390" s="728" t="s">
        <v>891</v>
      </c>
      <c r="B390" s="728" t="s">
        <v>266</v>
      </c>
      <c r="C390" s="728" t="s">
        <v>260</v>
      </c>
      <c r="D390" s="728" t="s">
        <v>285</v>
      </c>
      <c r="E390" s="729">
        <v>94</v>
      </c>
      <c r="G390" s="728" t="s">
        <v>896</v>
      </c>
      <c r="H390" s="729">
        <v>11</v>
      </c>
      <c r="I390" s="729">
        <v>86</v>
      </c>
      <c r="K390" s="728" t="s">
        <v>297</v>
      </c>
      <c r="L390" s="728" t="s">
        <v>965</v>
      </c>
      <c r="M390" s="728" t="s">
        <v>265</v>
      </c>
      <c r="N390" s="729">
        <v>5</v>
      </c>
      <c r="P390" s="687"/>
      <c r="Q390" s="686"/>
      <c r="R390" s="686"/>
      <c r="U390" s="728" t="s">
        <v>896</v>
      </c>
      <c r="V390" s="729">
        <v>11</v>
      </c>
      <c r="W390" s="729">
        <v>26</v>
      </c>
      <c r="Z390" s="181"/>
      <c r="AA390" s="181"/>
      <c r="AB390" s="610"/>
    </row>
    <row r="391" spans="1:28" ht="15">
      <c r="A391" s="728" t="s">
        <v>891</v>
      </c>
      <c r="B391" s="728" t="s">
        <v>266</v>
      </c>
      <c r="C391" s="728" t="s">
        <v>260</v>
      </c>
      <c r="D391" s="728" t="s">
        <v>286</v>
      </c>
      <c r="E391" s="729">
        <v>203</v>
      </c>
      <c r="G391" s="728" t="s">
        <v>896</v>
      </c>
      <c r="H391" s="729">
        <v>12</v>
      </c>
      <c r="I391" s="729">
        <v>102</v>
      </c>
      <c r="K391" s="728" t="s">
        <v>297</v>
      </c>
      <c r="L391" s="728" t="s">
        <v>965</v>
      </c>
      <c r="M391" s="728" t="s">
        <v>1093</v>
      </c>
      <c r="N391" s="729">
        <v>1</v>
      </c>
      <c r="P391" s="687"/>
      <c r="Q391" s="686"/>
      <c r="R391" s="686"/>
      <c r="U391" s="728" t="s">
        <v>896</v>
      </c>
      <c r="V391" s="729">
        <v>12</v>
      </c>
      <c r="W391" s="729">
        <v>33</v>
      </c>
      <c r="Z391" s="181"/>
      <c r="AA391" s="181"/>
      <c r="AB391" s="610"/>
    </row>
    <row r="392" spans="1:28" ht="15">
      <c r="A392" s="728" t="s">
        <v>891</v>
      </c>
      <c r="B392" s="728" t="s">
        <v>266</v>
      </c>
      <c r="C392" s="728" t="s">
        <v>261</v>
      </c>
      <c r="D392" s="728" t="s">
        <v>285</v>
      </c>
      <c r="E392" s="729">
        <v>111</v>
      </c>
      <c r="G392" s="728" t="s">
        <v>897</v>
      </c>
      <c r="H392" s="729">
        <v>0</v>
      </c>
      <c r="I392" s="729">
        <v>27</v>
      </c>
      <c r="K392" s="728" t="s">
        <v>297</v>
      </c>
      <c r="L392" s="728" t="s">
        <v>965</v>
      </c>
      <c r="M392" s="728" t="s">
        <v>1090</v>
      </c>
      <c r="N392" s="729">
        <v>863</v>
      </c>
      <c r="P392" s="687"/>
      <c r="Q392" s="686"/>
      <c r="R392" s="686"/>
      <c r="U392" s="728" t="s">
        <v>897</v>
      </c>
      <c r="V392" s="729">
        <v>0</v>
      </c>
      <c r="W392" s="729">
        <v>1</v>
      </c>
      <c r="Z392" s="181"/>
      <c r="AA392" s="181"/>
      <c r="AB392" s="610"/>
    </row>
    <row r="393" spans="1:28" ht="15">
      <c r="A393" s="728" t="s">
        <v>891</v>
      </c>
      <c r="B393" s="728" t="s">
        <v>266</v>
      </c>
      <c r="C393" s="728" t="s">
        <v>261</v>
      </c>
      <c r="D393" s="728" t="s">
        <v>286</v>
      </c>
      <c r="E393" s="729">
        <v>213</v>
      </c>
      <c r="G393" s="728" t="s">
        <v>897</v>
      </c>
      <c r="H393" s="729">
        <v>1</v>
      </c>
      <c r="I393" s="729">
        <v>140</v>
      </c>
      <c r="K393" s="728" t="s">
        <v>297</v>
      </c>
      <c r="L393" s="728" t="s">
        <v>965</v>
      </c>
      <c r="M393" s="728" t="s">
        <v>1092</v>
      </c>
      <c r="N393" s="729">
        <v>2</v>
      </c>
      <c r="P393" s="687"/>
      <c r="Q393" s="686"/>
      <c r="R393" s="686"/>
      <c r="U393" s="728" t="s">
        <v>897</v>
      </c>
      <c r="V393" s="729">
        <v>1</v>
      </c>
      <c r="W393" s="729">
        <v>20</v>
      </c>
      <c r="Z393" s="181"/>
      <c r="AA393" s="181"/>
      <c r="AB393" s="610"/>
    </row>
    <row r="394" spans="1:28" ht="15">
      <c r="A394" s="728" t="s">
        <v>891</v>
      </c>
      <c r="B394" s="728" t="s">
        <v>287</v>
      </c>
      <c r="C394" s="728" t="s">
        <v>260</v>
      </c>
      <c r="D394" s="728" t="s">
        <v>285</v>
      </c>
      <c r="E394" s="729">
        <v>18</v>
      </c>
      <c r="G394" s="728" t="s">
        <v>897</v>
      </c>
      <c r="H394" s="729">
        <v>2</v>
      </c>
      <c r="I394" s="729">
        <v>590</v>
      </c>
      <c r="K394" s="728" t="s">
        <v>297</v>
      </c>
      <c r="L394" s="728" t="s">
        <v>965</v>
      </c>
      <c r="M394" s="728" t="s">
        <v>1097</v>
      </c>
      <c r="N394" s="729">
        <v>1</v>
      </c>
      <c r="P394" s="687"/>
      <c r="Q394" s="686"/>
      <c r="R394" s="686"/>
      <c r="U394" s="728" t="s">
        <v>897</v>
      </c>
      <c r="V394" s="729">
        <v>2</v>
      </c>
      <c r="W394" s="729">
        <v>108</v>
      </c>
      <c r="Z394" s="181"/>
      <c r="AA394" s="181"/>
      <c r="AB394" s="610"/>
    </row>
    <row r="395" spans="1:28" ht="15">
      <c r="A395" s="728" t="s">
        <v>891</v>
      </c>
      <c r="B395" s="728" t="s">
        <v>287</v>
      </c>
      <c r="C395" s="728" t="s">
        <v>260</v>
      </c>
      <c r="D395" s="728" t="s">
        <v>286</v>
      </c>
      <c r="E395" s="729">
        <v>153</v>
      </c>
      <c r="G395" s="728" t="s">
        <v>897</v>
      </c>
      <c r="H395" s="729">
        <v>3</v>
      </c>
      <c r="I395" s="729">
        <v>269</v>
      </c>
      <c r="K395" s="728" t="s">
        <v>297</v>
      </c>
      <c r="L395" s="728" t="s">
        <v>965</v>
      </c>
      <c r="M395" s="728" t="s">
        <v>1094</v>
      </c>
      <c r="N395" s="729">
        <v>2</v>
      </c>
      <c r="P395" s="687"/>
      <c r="Q395" s="686"/>
      <c r="R395" s="686"/>
      <c r="U395" s="728" t="s">
        <v>897</v>
      </c>
      <c r="V395" s="729">
        <v>3</v>
      </c>
      <c r="W395" s="729">
        <v>32</v>
      </c>
      <c r="Z395" s="181"/>
      <c r="AA395" s="181"/>
      <c r="AB395" s="610"/>
    </row>
    <row r="396" spans="1:28" ht="15">
      <c r="A396" s="728" t="s">
        <v>891</v>
      </c>
      <c r="B396" s="728" t="s">
        <v>287</v>
      </c>
      <c r="C396" s="728" t="s">
        <v>261</v>
      </c>
      <c r="D396" s="728" t="s">
        <v>285</v>
      </c>
      <c r="E396" s="729">
        <v>21</v>
      </c>
      <c r="G396" s="728" t="s">
        <v>897</v>
      </c>
      <c r="H396" s="729">
        <v>4</v>
      </c>
      <c r="I396" s="729">
        <v>1147</v>
      </c>
      <c r="K396" s="728" t="s">
        <v>297</v>
      </c>
      <c r="L396" s="728" t="s">
        <v>965</v>
      </c>
      <c r="M396" s="728" t="s">
        <v>266</v>
      </c>
      <c r="N396" s="729">
        <v>5</v>
      </c>
      <c r="P396" s="687"/>
      <c r="Q396" s="686"/>
      <c r="R396" s="686"/>
      <c r="U396" s="728" t="s">
        <v>897</v>
      </c>
      <c r="V396" s="729">
        <v>4</v>
      </c>
      <c r="W396" s="729">
        <v>273</v>
      </c>
      <c r="Z396" s="181"/>
      <c r="AA396" s="181"/>
      <c r="AB396" s="610"/>
    </row>
    <row r="397" spans="1:28" ht="15">
      <c r="A397" s="728" t="s">
        <v>891</v>
      </c>
      <c r="B397" s="728" t="s">
        <v>287</v>
      </c>
      <c r="C397" s="728" t="s">
        <v>261</v>
      </c>
      <c r="D397" s="728" t="s">
        <v>286</v>
      </c>
      <c r="E397" s="729">
        <v>142</v>
      </c>
      <c r="G397" s="728" t="s">
        <v>897</v>
      </c>
      <c r="H397" s="729">
        <v>5</v>
      </c>
      <c r="I397" s="729">
        <v>247</v>
      </c>
      <c r="K397" s="728" t="s">
        <v>297</v>
      </c>
      <c r="L397" s="728" t="s">
        <v>965</v>
      </c>
      <c r="M397" s="728" t="s">
        <v>1095</v>
      </c>
      <c r="N397" s="729">
        <v>3</v>
      </c>
      <c r="P397" s="687"/>
      <c r="Q397" s="686"/>
      <c r="R397" s="686"/>
      <c r="U397" s="728" t="s">
        <v>897</v>
      </c>
      <c r="V397" s="729">
        <v>5</v>
      </c>
      <c r="W397" s="729">
        <v>30</v>
      </c>
      <c r="Z397" s="181"/>
      <c r="AA397" s="181"/>
      <c r="AB397" s="610"/>
    </row>
    <row r="398" spans="1:28" ht="15">
      <c r="A398" s="728" t="s">
        <v>891</v>
      </c>
      <c r="B398" s="728" t="s">
        <v>288</v>
      </c>
      <c r="C398" s="728" t="s">
        <v>260</v>
      </c>
      <c r="D398" s="728" t="s">
        <v>285</v>
      </c>
      <c r="E398" s="729">
        <v>1544</v>
      </c>
      <c r="G398" s="728" t="s">
        <v>897</v>
      </c>
      <c r="H398" s="729">
        <v>6</v>
      </c>
      <c r="I398" s="729">
        <v>248</v>
      </c>
      <c r="K398" s="728" t="s">
        <v>297</v>
      </c>
      <c r="L398" s="728" t="s">
        <v>965</v>
      </c>
      <c r="M398" s="728" t="s">
        <v>287</v>
      </c>
      <c r="N398" s="729">
        <v>1</v>
      </c>
      <c r="P398" s="687"/>
      <c r="Q398" s="686"/>
      <c r="R398" s="686"/>
      <c r="U398" s="728" t="s">
        <v>897</v>
      </c>
      <c r="V398" s="729">
        <v>6</v>
      </c>
      <c r="W398" s="729">
        <v>43</v>
      </c>
      <c r="Z398" s="181"/>
      <c r="AA398" s="181"/>
      <c r="AB398" s="610"/>
    </row>
    <row r="399" spans="1:28" ht="15">
      <c r="A399" s="728" t="s">
        <v>891</v>
      </c>
      <c r="B399" s="728" t="s">
        <v>288</v>
      </c>
      <c r="C399" s="728" t="s">
        <v>260</v>
      </c>
      <c r="D399" s="728" t="s">
        <v>286</v>
      </c>
      <c r="E399" s="729">
        <v>2715</v>
      </c>
      <c r="G399" s="728" t="s">
        <v>897</v>
      </c>
      <c r="H399" s="729">
        <v>7</v>
      </c>
      <c r="I399" s="729">
        <v>265</v>
      </c>
      <c r="K399" s="728" t="s">
        <v>297</v>
      </c>
      <c r="L399" s="728" t="s">
        <v>965</v>
      </c>
      <c r="M399" s="728" t="s">
        <v>297</v>
      </c>
      <c r="N399" s="729">
        <v>11</v>
      </c>
      <c r="P399" s="687"/>
      <c r="Q399" s="686"/>
      <c r="R399" s="686"/>
      <c r="U399" s="728" t="s">
        <v>897</v>
      </c>
      <c r="V399" s="729">
        <v>7</v>
      </c>
      <c r="W399" s="729">
        <v>38</v>
      </c>
      <c r="Z399" s="181"/>
      <c r="AA399" s="181"/>
      <c r="AB399" s="610"/>
    </row>
    <row r="400" spans="1:28" ht="15">
      <c r="A400" s="728" t="s">
        <v>891</v>
      </c>
      <c r="B400" s="728" t="s">
        <v>288</v>
      </c>
      <c r="C400" s="728" t="s">
        <v>261</v>
      </c>
      <c r="D400" s="728" t="s">
        <v>285</v>
      </c>
      <c r="E400" s="729">
        <v>1417</v>
      </c>
      <c r="G400" s="728" t="s">
        <v>897</v>
      </c>
      <c r="H400" s="729">
        <v>8</v>
      </c>
      <c r="I400" s="729">
        <v>238</v>
      </c>
      <c r="K400" s="728" t="s">
        <v>297</v>
      </c>
      <c r="L400" s="728" t="s">
        <v>965</v>
      </c>
      <c r="M400" s="728" t="s">
        <v>294</v>
      </c>
      <c r="N400" s="729">
        <v>10349</v>
      </c>
      <c r="P400" s="687"/>
      <c r="Q400" s="686"/>
      <c r="R400" s="686"/>
      <c r="U400" s="728" t="s">
        <v>897</v>
      </c>
      <c r="V400" s="729">
        <v>8</v>
      </c>
      <c r="W400" s="729">
        <v>41</v>
      </c>
      <c r="Z400" s="181"/>
      <c r="AA400" s="181"/>
      <c r="AB400" s="610"/>
    </row>
    <row r="401" spans="1:28" ht="15">
      <c r="A401" s="728" t="s">
        <v>891</v>
      </c>
      <c r="B401" s="728" t="s">
        <v>288</v>
      </c>
      <c r="C401" s="728" t="s">
        <v>261</v>
      </c>
      <c r="D401" s="728" t="s">
        <v>286</v>
      </c>
      <c r="E401" s="729">
        <v>2406</v>
      </c>
      <c r="G401" s="728" t="s">
        <v>897</v>
      </c>
      <c r="H401" s="729">
        <v>9</v>
      </c>
      <c r="I401" s="729">
        <v>160</v>
      </c>
      <c r="K401" s="728" t="s">
        <v>297</v>
      </c>
      <c r="L401" s="728" t="s">
        <v>965</v>
      </c>
      <c r="M401" s="728" t="s">
        <v>296</v>
      </c>
      <c r="N401" s="729">
        <v>55</v>
      </c>
      <c r="P401" s="687"/>
      <c r="Q401" s="686"/>
      <c r="R401" s="686"/>
      <c r="U401" s="728" t="s">
        <v>897</v>
      </c>
      <c r="V401" s="729">
        <v>9</v>
      </c>
      <c r="W401" s="729">
        <v>30</v>
      </c>
      <c r="Z401" s="181"/>
      <c r="AA401" s="181"/>
      <c r="AB401" s="610"/>
    </row>
    <row r="402" spans="1:28" ht="15">
      <c r="A402" s="728" t="s">
        <v>892</v>
      </c>
      <c r="B402" s="728" t="s">
        <v>265</v>
      </c>
      <c r="C402" s="728" t="s">
        <v>260</v>
      </c>
      <c r="D402" s="728" t="s">
        <v>285</v>
      </c>
      <c r="E402" s="729">
        <v>1960</v>
      </c>
      <c r="G402" s="728" t="s">
        <v>897</v>
      </c>
      <c r="H402" s="729">
        <v>10</v>
      </c>
      <c r="I402" s="729">
        <v>145</v>
      </c>
      <c r="K402" s="728" t="s">
        <v>297</v>
      </c>
      <c r="L402" s="728" t="s">
        <v>965</v>
      </c>
      <c r="M402" s="728" t="s">
        <v>267</v>
      </c>
      <c r="N402" s="729">
        <v>5</v>
      </c>
      <c r="P402" s="687"/>
      <c r="Q402" s="686"/>
      <c r="R402" s="686"/>
      <c r="U402" s="728" t="s">
        <v>897</v>
      </c>
      <c r="V402" s="729">
        <v>10</v>
      </c>
      <c r="W402" s="729">
        <v>15</v>
      </c>
      <c r="Z402" s="181"/>
      <c r="AA402" s="181"/>
      <c r="AB402" s="610"/>
    </row>
    <row r="403" spans="1:28" ht="15">
      <c r="A403" s="728" t="s">
        <v>892</v>
      </c>
      <c r="B403" s="728" t="s">
        <v>265</v>
      </c>
      <c r="C403" s="728" t="s">
        <v>260</v>
      </c>
      <c r="D403" s="728" t="s">
        <v>286</v>
      </c>
      <c r="E403" s="729">
        <v>315</v>
      </c>
      <c r="G403" s="728" t="s">
        <v>897</v>
      </c>
      <c r="H403" s="729">
        <v>11</v>
      </c>
      <c r="I403" s="729">
        <v>76</v>
      </c>
      <c r="K403" s="728" t="s">
        <v>297</v>
      </c>
      <c r="L403" s="728" t="s">
        <v>965</v>
      </c>
      <c r="M403" s="728" t="s">
        <v>268</v>
      </c>
      <c r="N403" s="729">
        <v>2095</v>
      </c>
      <c r="P403" s="687"/>
      <c r="Q403" s="686"/>
      <c r="R403" s="686"/>
      <c r="U403" s="728" t="s">
        <v>897</v>
      </c>
      <c r="V403" s="729">
        <v>11</v>
      </c>
      <c r="W403" s="729">
        <v>14</v>
      </c>
      <c r="Z403" s="181"/>
      <c r="AA403" s="181"/>
      <c r="AB403" s="610"/>
    </row>
    <row r="404" spans="1:28" ht="15">
      <c r="A404" s="728" t="s">
        <v>892</v>
      </c>
      <c r="B404" s="728" t="s">
        <v>265</v>
      </c>
      <c r="C404" s="728" t="s">
        <v>261</v>
      </c>
      <c r="D404" s="728" t="s">
        <v>285</v>
      </c>
      <c r="E404" s="729">
        <v>2039</v>
      </c>
      <c r="G404" s="728" t="s">
        <v>897</v>
      </c>
      <c r="H404" s="729">
        <v>12</v>
      </c>
      <c r="I404" s="729">
        <v>104</v>
      </c>
      <c r="K404" s="728" t="s">
        <v>297</v>
      </c>
      <c r="L404" s="728" t="s">
        <v>969</v>
      </c>
      <c r="M404" s="728" t="s">
        <v>265</v>
      </c>
      <c r="N404" s="729">
        <v>5</v>
      </c>
      <c r="P404" s="687"/>
      <c r="Q404" s="686"/>
      <c r="R404" s="686"/>
      <c r="U404" s="728" t="s">
        <v>897</v>
      </c>
      <c r="V404" s="729">
        <v>12</v>
      </c>
      <c r="W404" s="729">
        <v>16</v>
      </c>
      <c r="Z404" s="181"/>
      <c r="AA404" s="181"/>
      <c r="AB404" s="610"/>
    </row>
    <row r="405" spans="1:28" ht="15">
      <c r="A405" s="728" t="s">
        <v>892</v>
      </c>
      <c r="B405" s="728" t="s">
        <v>265</v>
      </c>
      <c r="C405" s="728" t="s">
        <v>261</v>
      </c>
      <c r="D405" s="728" t="s">
        <v>286</v>
      </c>
      <c r="E405" s="729">
        <v>293</v>
      </c>
      <c r="G405" s="728" t="s">
        <v>898</v>
      </c>
      <c r="H405" s="729">
        <v>0</v>
      </c>
      <c r="I405" s="729">
        <v>365</v>
      </c>
      <c r="K405" s="728" t="s">
        <v>297</v>
      </c>
      <c r="L405" s="728" t="s">
        <v>969</v>
      </c>
      <c r="M405" s="728" t="s">
        <v>1093</v>
      </c>
      <c r="N405" s="729">
        <v>44</v>
      </c>
      <c r="P405" s="687"/>
      <c r="Q405" s="686"/>
      <c r="R405" s="686"/>
      <c r="U405" s="728" t="s">
        <v>898</v>
      </c>
      <c r="V405" s="729">
        <v>0</v>
      </c>
      <c r="W405" s="729">
        <v>382</v>
      </c>
      <c r="Z405" s="181"/>
      <c r="AA405" s="181"/>
      <c r="AB405" s="610"/>
    </row>
    <row r="406" spans="1:28" ht="15">
      <c r="A406" s="728" t="s">
        <v>892</v>
      </c>
      <c r="B406" s="728" t="s">
        <v>266</v>
      </c>
      <c r="C406" s="728" t="s">
        <v>260</v>
      </c>
      <c r="D406" s="728" t="s">
        <v>285</v>
      </c>
      <c r="E406" s="729">
        <v>501</v>
      </c>
      <c r="G406" s="728" t="s">
        <v>898</v>
      </c>
      <c r="H406" s="729">
        <v>1</v>
      </c>
      <c r="I406" s="729">
        <v>1524</v>
      </c>
      <c r="K406" s="728" t="s">
        <v>297</v>
      </c>
      <c r="L406" s="728" t="s">
        <v>969</v>
      </c>
      <c r="M406" s="728" t="s">
        <v>1090</v>
      </c>
      <c r="N406" s="729">
        <v>5</v>
      </c>
      <c r="P406" s="687"/>
      <c r="Q406" s="686"/>
      <c r="R406" s="686"/>
      <c r="U406" s="728" t="s">
        <v>898</v>
      </c>
      <c r="V406" s="729">
        <v>1</v>
      </c>
      <c r="W406" s="729">
        <v>1587</v>
      </c>
      <c r="Z406" s="181"/>
      <c r="AA406" s="181"/>
      <c r="AB406" s="610"/>
    </row>
    <row r="407" spans="1:28" ht="15">
      <c r="A407" s="728" t="s">
        <v>892</v>
      </c>
      <c r="B407" s="728" t="s">
        <v>266</v>
      </c>
      <c r="C407" s="728" t="s">
        <v>260</v>
      </c>
      <c r="D407" s="728" t="s">
        <v>286</v>
      </c>
      <c r="E407" s="729">
        <v>119</v>
      </c>
      <c r="G407" s="728" t="s">
        <v>898</v>
      </c>
      <c r="H407" s="729">
        <v>2</v>
      </c>
      <c r="I407" s="729">
        <v>5238</v>
      </c>
      <c r="K407" s="728" t="s">
        <v>297</v>
      </c>
      <c r="L407" s="728" t="s">
        <v>969</v>
      </c>
      <c r="M407" s="728" t="s">
        <v>1091</v>
      </c>
      <c r="N407" s="729">
        <v>9</v>
      </c>
      <c r="P407" s="687"/>
      <c r="Q407" s="686"/>
      <c r="R407" s="686"/>
      <c r="U407" s="728" t="s">
        <v>898</v>
      </c>
      <c r="V407" s="729">
        <v>2</v>
      </c>
      <c r="W407" s="729">
        <v>4888</v>
      </c>
      <c r="Z407" s="181"/>
      <c r="AA407" s="181"/>
      <c r="AB407" s="610"/>
    </row>
    <row r="408" spans="1:28" ht="15">
      <c r="A408" s="728" t="s">
        <v>892</v>
      </c>
      <c r="B408" s="728" t="s">
        <v>266</v>
      </c>
      <c r="C408" s="728" t="s">
        <v>261</v>
      </c>
      <c r="D408" s="728" t="s">
        <v>285</v>
      </c>
      <c r="E408" s="729">
        <v>663</v>
      </c>
      <c r="G408" s="728" t="s">
        <v>898</v>
      </c>
      <c r="H408" s="729">
        <v>3</v>
      </c>
      <c r="I408" s="729">
        <v>2475</v>
      </c>
      <c r="K408" s="728" t="s">
        <v>297</v>
      </c>
      <c r="L408" s="728" t="s">
        <v>969</v>
      </c>
      <c r="M408" s="728" t="s">
        <v>1092</v>
      </c>
      <c r="N408" s="729">
        <v>1</v>
      </c>
      <c r="P408" s="687"/>
      <c r="Q408" s="686"/>
      <c r="R408" s="686"/>
      <c r="U408" s="728" t="s">
        <v>898</v>
      </c>
      <c r="V408" s="729">
        <v>3</v>
      </c>
      <c r="W408" s="729">
        <v>2336</v>
      </c>
      <c r="Z408" s="181"/>
      <c r="AA408" s="181"/>
      <c r="AB408" s="610"/>
    </row>
    <row r="409" spans="1:28" ht="15">
      <c r="A409" s="728" t="s">
        <v>892</v>
      </c>
      <c r="B409" s="728" t="s">
        <v>266</v>
      </c>
      <c r="C409" s="728" t="s">
        <v>261</v>
      </c>
      <c r="D409" s="728" t="s">
        <v>286</v>
      </c>
      <c r="E409" s="729">
        <v>118</v>
      </c>
      <c r="G409" s="728" t="s">
        <v>898</v>
      </c>
      <c r="H409" s="729">
        <v>4</v>
      </c>
      <c r="I409" s="729">
        <v>9183</v>
      </c>
      <c r="K409" s="728" t="s">
        <v>297</v>
      </c>
      <c r="L409" s="728" t="s">
        <v>969</v>
      </c>
      <c r="M409" s="728" t="s">
        <v>266</v>
      </c>
      <c r="N409" s="729">
        <v>2</v>
      </c>
      <c r="P409" s="687"/>
      <c r="Q409" s="686"/>
      <c r="R409" s="686"/>
      <c r="U409" s="728" t="s">
        <v>898</v>
      </c>
      <c r="V409" s="729">
        <v>4</v>
      </c>
      <c r="W409" s="729">
        <v>10847</v>
      </c>
      <c r="Z409" s="181"/>
      <c r="AA409" s="181"/>
      <c r="AB409" s="610"/>
    </row>
    <row r="410" spans="1:28" ht="15">
      <c r="A410" s="728" t="s">
        <v>892</v>
      </c>
      <c r="B410" s="728" t="s">
        <v>287</v>
      </c>
      <c r="C410" s="728" t="s">
        <v>260</v>
      </c>
      <c r="D410" s="728" t="s">
        <v>285</v>
      </c>
      <c r="E410" s="729">
        <v>1</v>
      </c>
      <c r="G410" s="728" t="s">
        <v>898</v>
      </c>
      <c r="H410" s="729">
        <v>5</v>
      </c>
      <c r="I410" s="729">
        <v>1062</v>
      </c>
      <c r="K410" s="728" t="s">
        <v>297</v>
      </c>
      <c r="L410" s="728" t="s">
        <v>969</v>
      </c>
      <c r="M410" s="728" t="s">
        <v>1095</v>
      </c>
      <c r="N410" s="729">
        <v>5</v>
      </c>
      <c r="P410" s="687"/>
      <c r="Q410" s="686"/>
      <c r="R410" s="686"/>
      <c r="U410" s="728" t="s">
        <v>898</v>
      </c>
      <c r="V410" s="729">
        <v>5</v>
      </c>
      <c r="W410" s="729">
        <v>1404</v>
      </c>
      <c r="Z410" s="181"/>
      <c r="AA410" s="181"/>
      <c r="AB410" s="610"/>
    </row>
    <row r="411" spans="1:28" ht="15">
      <c r="A411" s="728" t="s">
        <v>892</v>
      </c>
      <c r="B411" s="728" t="s">
        <v>288</v>
      </c>
      <c r="C411" s="728" t="s">
        <v>260</v>
      </c>
      <c r="D411" s="728" t="s">
        <v>285</v>
      </c>
      <c r="E411" s="729">
        <v>249</v>
      </c>
      <c r="G411" s="728" t="s">
        <v>898</v>
      </c>
      <c r="H411" s="729">
        <v>6</v>
      </c>
      <c r="I411" s="729">
        <v>1054</v>
      </c>
      <c r="K411" s="728" t="s">
        <v>297</v>
      </c>
      <c r="L411" s="728" t="s">
        <v>969</v>
      </c>
      <c r="M411" s="728" t="s">
        <v>297</v>
      </c>
      <c r="N411" s="729">
        <v>15</v>
      </c>
      <c r="P411" s="687"/>
      <c r="Q411" s="686"/>
      <c r="R411" s="686"/>
      <c r="U411" s="728" t="s">
        <v>898</v>
      </c>
      <c r="V411" s="729">
        <v>6</v>
      </c>
      <c r="W411" s="729">
        <v>1124</v>
      </c>
      <c r="Z411" s="181"/>
      <c r="AA411" s="181"/>
      <c r="AB411" s="610"/>
    </row>
    <row r="412" spans="1:28" ht="15">
      <c r="A412" s="728" t="s">
        <v>892</v>
      </c>
      <c r="B412" s="728" t="s">
        <v>288</v>
      </c>
      <c r="C412" s="728" t="s">
        <v>260</v>
      </c>
      <c r="D412" s="728" t="s">
        <v>286</v>
      </c>
      <c r="E412" s="729">
        <v>93</v>
      </c>
      <c r="G412" s="728" t="s">
        <v>898</v>
      </c>
      <c r="H412" s="729">
        <v>7</v>
      </c>
      <c r="I412" s="729">
        <v>945</v>
      </c>
      <c r="K412" s="728" t="s">
        <v>297</v>
      </c>
      <c r="L412" s="728" t="s">
        <v>969</v>
      </c>
      <c r="M412" s="728" t="s">
        <v>294</v>
      </c>
      <c r="N412" s="729">
        <v>5472</v>
      </c>
      <c r="P412" s="687"/>
      <c r="Q412" s="686"/>
      <c r="R412" s="686"/>
      <c r="U412" s="728" t="s">
        <v>898</v>
      </c>
      <c r="V412" s="729">
        <v>7</v>
      </c>
      <c r="W412" s="729">
        <v>970</v>
      </c>
      <c r="Z412" s="181"/>
      <c r="AA412" s="181"/>
      <c r="AB412" s="610"/>
    </row>
    <row r="413" spans="1:28" ht="15">
      <c r="A413" s="728" t="s">
        <v>892</v>
      </c>
      <c r="B413" s="728" t="s">
        <v>288</v>
      </c>
      <c r="C413" s="728" t="s">
        <v>261</v>
      </c>
      <c r="D413" s="728" t="s">
        <v>285</v>
      </c>
      <c r="E413" s="729">
        <v>200</v>
      </c>
      <c r="G413" s="728" t="s">
        <v>898</v>
      </c>
      <c r="H413" s="729">
        <v>8</v>
      </c>
      <c r="I413" s="729">
        <v>752</v>
      </c>
      <c r="K413" s="728" t="s">
        <v>297</v>
      </c>
      <c r="L413" s="728" t="s">
        <v>969</v>
      </c>
      <c r="M413" s="728" t="s">
        <v>296</v>
      </c>
      <c r="N413" s="729">
        <v>26</v>
      </c>
      <c r="P413" s="687"/>
      <c r="Q413" s="686"/>
      <c r="R413" s="686"/>
      <c r="U413" s="728" t="s">
        <v>898</v>
      </c>
      <c r="V413" s="729">
        <v>8</v>
      </c>
      <c r="W413" s="729">
        <v>527</v>
      </c>
      <c r="Z413" s="181"/>
      <c r="AA413" s="181"/>
      <c r="AB413" s="610"/>
    </row>
    <row r="414" spans="1:28" ht="15">
      <c r="A414" s="728" t="s">
        <v>892</v>
      </c>
      <c r="B414" s="728" t="s">
        <v>288</v>
      </c>
      <c r="C414" s="728" t="s">
        <v>261</v>
      </c>
      <c r="D414" s="728" t="s">
        <v>286</v>
      </c>
      <c r="E414" s="729">
        <v>65</v>
      </c>
      <c r="G414" s="728" t="s">
        <v>898</v>
      </c>
      <c r="H414" s="729">
        <v>9</v>
      </c>
      <c r="I414" s="729">
        <v>590</v>
      </c>
      <c r="K414" s="728" t="s">
        <v>297</v>
      </c>
      <c r="L414" s="728" t="s">
        <v>969</v>
      </c>
      <c r="M414" s="728" t="s">
        <v>267</v>
      </c>
      <c r="N414" s="729">
        <v>6</v>
      </c>
      <c r="P414" s="687"/>
      <c r="Q414" s="686"/>
      <c r="R414" s="686"/>
      <c r="U414" s="728" t="s">
        <v>898</v>
      </c>
      <c r="V414" s="729">
        <v>9</v>
      </c>
      <c r="W414" s="729">
        <v>295</v>
      </c>
      <c r="Z414" s="181"/>
      <c r="AA414" s="181"/>
      <c r="AB414" s="610"/>
    </row>
    <row r="415" spans="1:28" ht="15">
      <c r="A415" s="728" t="s">
        <v>893</v>
      </c>
      <c r="B415" s="728" t="s">
        <v>265</v>
      </c>
      <c r="C415" s="728" t="s">
        <v>260</v>
      </c>
      <c r="D415" s="728" t="s">
        <v>285</v>
      </c>
      <c r="E415" s="729">
        <v>403</v>
      </c>
      <c r="G415" s="728" t="s">
        <v>898</v>
      </c>
      <c r="H415" s="729">
        <v>10</v>
      </c>
      <c r="I415" s="729">
        <v>445</v>
      </c>
      <c r="K415" s="728" t="s">
        <v>297</v>
      </c>
      <c r="L415" s="728" t="s">
        <v>969</v>
      </c>
      <c r="M415" s="728" t="s">
        <v>268</v>
      </c>
      <c r="N415" s="729">
        <v>936</v>
      </c>
      <c r="P415" s="687"/>
      <c r="Q415" s="686"/>
      <c r="R415" s="686"/>
      <c r="U415" s="728" t="s">
        <v>898</v>
      </c>
      <c r="V415" s="729">
        <v>10</v>
      </c>
      <c r="W415" s="729">
        <v>164</v>
      </c>
      <c r="Z415" s="181"/>
      <c r="AA415" s="181"/>
      <c r="AB415" s="610"/>
    </row>
    <row r="416" spans="1:28" ht="15">
      <c r="A416" s="728" t="s">
        <v>893</v>
      </c>
      <c r="B416" s="728" t="s">
        <v>265</v>
      </c>
      <c r="C416" s="728" t="s">
        <v>260</v>
      </c>
      <c r="D416" s="728" t="s">
        <v>286</v>
      </c>
      <c r="E416" s="729">
        <v>3482</v>
      </c>
      <c r="G416" s="728" t="s">
        <v>898</v>
      </c>
      <c r="H416" s="729">
        <v>11</v>
      </c>
      <c r="I416" s="729">
        <v>393</v>
      </c>
      <c r="K416" s="728" t="s">
        <v>297</v>
      </c>
      <c r="L416" s="728" t="s">
        <v>971</v>
      </c>
      <c r="M416" s="728" t="s">
        <v>294</v>
      </c>
      <c r="N416" s="729">
        <v>6</v>
      </c>
      <c r="P416" s="687"/>
      <c r="Q416" s="686"/>
      <c r="R416" s="686"/>
      <c r="U416" s="728" t="s">
        <v>898</v>
      </c>
      <c r="V416" s="729">
        <v>11</v>
      </c>
      <c r="W416" s="729">
        <v>99</v>
      </c>
      <c r="Z416" s="181"/>
      <c r="AA416" s="181"/>
      <c r="AB416" s="610"/>
    </row>
    <row r="417" spans="1:28" ht="15">
      <c r="A417" s="728" t="s">
        <v>893</v>
      </c>
      <c r="B417" s="728" t="s">
        <v>265</v>
      </c>
      <c r="C417" s="728" t="s">
        <v>261</v>
      </c>
      <c r="D417" s="728" t="s">
        <v>285</v>
      </c>
      <c r="E417" s="729">
        <v>335</v>
      </c>
      <c r="G417" s="728" t="s">
        <v>898</v>
      </c>
      <c r="H417" s="729">
        <v>12</v>
      </c>
      <c r="I417" s="729">
        <v>443</v>
      </c>
      <c r="K417" s="728" t="s">
        <v>297</v>
      </c>
      <c r="L417" s="728" t="s">
        <v>971</v>
      </c>
      <c r="M417" s="728" t="s">
        <v>265</v>
      </c>
      <c r="N417" s="729">
        <v>14</v>
      </c>
      <c r="P417" s="687"/>
      <c r="Q417" s="686"/>
      <c r="R417" s="686"/>
      <c r="U417" s="728" t="s">
        <v>898</v>
      </c>
      <c r="V417" s="729">
        <v>12</v>
      </c>
      <c r="W417" s="729">
        <v>82</v>
      </c>
      <c r="Z417" s="181"/>
      <c r="AA417" s="181"/>
      <c r="AB417" s="610"/>
    </row>
    <row r="418" spans="1:28" ht="15">
      <c r="A418" s="728" t="s">
        <v>893</v>
      </c>
      <c r="B418" s="728" t="s">
        <v>265</v>
      </c>
      <c r="C418" s="728" t="s">
        <v>261</v>
      </c>
      <c r="D418" s="728" t="s">
        <v>286</v>
      </c>
      <c r="E418" s="729">
        <v>3056</v>
      </c>
      <c r="G418" s="728" t="s">
        <v>899</v>
      </c>
      <c r="H418" s="729">
        <v>0</v>
      </c>
      <c r="I418" s="729">
        <v>210</v>
      </c>
      <c r="K418" s="728" t="s">
        <v>297</v>
      </c>
      <c r="L418" s="728" t="s">
        <v>971</v>
      </c>
      <c r="M418" s="728" t="s">
        <v>1093</v>
      </c>
      <c r="N418" s="729">
        <v>2</v>
      </c>
      <c r="P418" s="687"/>
      <c r="Q418" s="686"/>
      <c r="R418" s="686"/>
      <c r="U418" s="728" t="s">
        <v>899</v>
      </c>
      <c r="V418" s="729">
        <v>0</v>
      </c>
      <c r="W418" s="729">
        <v>269</v>
      </c>
      <c r="Z418" s="181"/>
      <c r="AA418" s="181"/>
      <c r="AB418" s="610"/>
    </row>
    <row r="419" spans="1:28" ht="15">
      <c r="A419" s="728" t="s">
        <v>893</v>
      </c>
      <c r="B419" s="728" t="s">
        <v>266</v>
      </c>
      <c r="C419" s="728" t="s">
        <v>260</v>
      </c>
      <c r="D419" s="728" t="s">
        <v>285</v>
      </c>
      <c r="E419" s="729">
        <v>341</v>
      </c>
      <c r="G419" s="728" t="s">
        <v>899</v>
      </c>
      <c r="H419" s="729">
        <v>1</v>
      </c>
      <c r="I419" s="729">
        <v>818</v>
      </c>
      <c r="K419" s="728" t="s">
        <v>297</v>
      </c>
      <c r="L419" s="728" t="s">
        <v>971</v>
      </c>
      <c r="M419" s="728" t="s">
        <v>1090</v>
      </c>
      <c r="N419" s="729">
        <v>2143</v>
      </c>
      <c r="P419" s="687"/>
      <c r="Q419" s="686"/>
      <c r="R419" s="686"/>
      <c r="U419" s="728" t="s">
        <v>899</v>
      </c>
      <c r="V419" s="729">
        <v>1</v>
      </c>
      <c r="W419" s="729">
        <v>1111</v>
      </c>
      <c r="Z419" s="181"/>
      <c r="AA419" s="181"/>
      <c r="AB419" s="610"/>
    </row>
    <row r="420" spans="1:28" ht="15">
      <c r="A420" s="728" t="s">
        <v>893</v>
      </c>
      <c r="B420" s="728" t="s">
        <v>266</v>
      </c>
      <c r="C420" s="728" t="s">
        <v>260</v>
      </c>
      <c r="D420" s="728" t="s">
        <v>286</v>
      </c>
      <c r="E420" s="729">
        <v>3222</v>
      </c>
      <c r="G420" s="728" t="s">
        <v>899</v>
      </c>
      <c r="H420" s="729">
        <v>2</v>
      </c>
      <c r="I420" s="729">
        <v>2320</v>
      </c>
      <c r="K420" s="728" t="s">
        <v>297</v>
      </c>
      <c r="L420" s="728" t="s">
        <v>971</v>
      </c>
      <c r="M420" s="728" t="s">
        <v>1092</v>
      </c>
      <c r="N420" s="729">
        <v>683</v>
      </c>
      <c r="P420" s="687"/>
      <c r="Q420" s="686"/>
      <c r="R420" s="686"/>
      <c r="U420" s="728" t="s">
        <v>899</v>
      </c>
      <c r="V420" s="729">
        <v>2</v>
      </c>
      <c r="W420" s="729">
        <v>3384</v>
      </c>
      <c r="Z420" s="181"/>
      <c r="AA420" s="181"/>
      <c r="AB420" s="610"/>
    </row>
    <row r="421" spans="1:28" ht="15">
      <c r="A421" s="728" t="s">
        <v>893</v>
      </c>
      <c r="B421" s="728" t="s">
        <v>266</v>
      </c>
      <c r="C421" s="728" t="s">
        <v>261</v>
      </c>
      <c r="D421" s="728" t="s">
        <v>285</v>
      </c>
      <c r="E421" s="729">
        <v>260</v>
      </c>
      <c r="G421" s="728" t="s">
        <v>899</v>
      </c>
      <c r="H421" s="729">
        <v>3</v>
      </c>
      <c r="I421" s="729">
        <v>1110</v>
      </c>
      <c r="K421" s="728" t="s">
        <v>297</v>
      </c>
      <c r="L421" s="728" t="s">
        <v>971</v>
      </c>
      <c r="M421" s="728" t="s">
        <v>1094</v>
      </c>
      <c r="N421" s="729">
        <v>6</v>
      </c>
      <c r="P421" s="687"/>
      <c r="Q421" s="686"/>
      <c r="R421" s="686"/>
      <c r="U421" s="728" t="s">
        <v>899</v>
      </c>
      <c r="V421" s="729">
        <v>3</v>
      </c>
      <c r="W421" s="729">
        <v>1475</v>
      </c>
      <c r="Z421" s="181"/>
      <c r="AA421" s="181"/>
      <c r="AB421" s="610"/>
    </row>
    <row r="422" spans="1:28" ht="15">
      <c r="A422" s="728" t="s">
        <v>893</v>
      </c>
      <c r="B422" s="728" t="s">
        <v>266</v>
      </c>
      <c r="C422" s="728" t="s">
        <v>261</v>
      </c>
      <c r="D422" s="728" t="s">
        <v>286</v>
      </c>
      <c r="E422" s="729">
        <v>2572</v>
      </c>
      <c r="G422" s="728" t="s">
        <v>899</v>
      </c>
      <c r="H422" s="729">
        <v>4</v>
      </c>
      <c r="I422" s="729">
        <v>5283</v>
      </c>
      <c r="K422" s="728" t="s">
        <v>297</v>
      </c>
      <c r="L422" s="728" t="s">
        <v>971</v>
      </c>
      <c r="M422" s="728" t="s">
        <v>266</v>
      </c>
      <c r="N422" s="729">
        <v>11</v>
      </c>
      <c r="P422" s="687"/>
      <c r="Q422" s="686"/>
      <c r="R422" s="686"/>
      <c r="U422" s="728" t="s">
        <v>899</v>
      </c>
      <c r="V422" s="729">
        <v>4</v>
      </c>
      <c r="W422" s="729">
        <v>9956</v>
      </c>
      <c r="Z422" s="181"/>
      <c r="AA422" s="181"/>
      <c r="AB422" s="610"/>
    </row>
    <row r="423" spans="1:28" ht="15">
      <c r="A423" s="728" t="s">
        <v>893</v>
      </c>
      <c r="B423" s="728" t="s">
        <v>287</v>
      </c>
      <c r="C423" s="728" t="s">
        <v>260</v>
      </c>
      <c r="D423" s="728" t="s">
        <v>285</v>
      </c>
      <c r="E423" s="729">
        <v>7</v>
      </c>
      <c r="G423" s="728" t="s">
        <v>899</v>
      </c>
      <c r="H423" s="729">
        <v>5</v>
      </c>
      <c r="I423" s="729">
        <v>837</v>
      </c>
      <c r="K423" s="728" t="s">
        <v>297</v>
      </c>
      <c r="L423" s="728" t="s">
        <v>971</v>
      </c>
      <c r="M423" s="728" t="s">
        <v>1095</v>
      </c>
      <c r="N423" s="729">
        <v>3</v>
      </c>
      <c r="P423" s="687"/>
      <c r="Q423" s="686"/>
      <c r="R423" s="686"/>
      <c r="U423" s="728" t="s">
        <v>899</v>
      </c>
      <c r="V423" s="729">
        <v>5</v>
      </c>
      <c r="W423" s="729">
        <v>1492</v>
      </c>
      <c r="Z423" s="181"/>
      <c r="AA423" s="181"/>
      <c r="AB423" s="610"/>
    </row>
    <row r="424" spans="1:28" ht="15">
      <c r="A424" s="728" t="s">
        <v>893</v>
      </c>
      <c r="B424" s="728" t="s">
        <v>287</v>
      </c>
      <c r="C424" s="728" t="s">
        <v>260</v>
      </c>
      <c r="D424" s="728" t="s">
        <v>286</v>
      </c>
      <c r="E424" s="729">
        <v>91</v>
      </c>
      <c r="G424" s="728" t="s">
        <v>899</v>
      </c>
      <c r="H424" s="729">
        <v>6</v>
      </c>
      <c r="I424" s="729">
        <v>885</v>
      </c>
      <c r="K424" s="728" t="s">
        <v>297</v>
      </c>
      <c r="L424" s="728" t="s">
        <v>971</v>
      </c>
      <c r="M424" s="728" t="s">
        <v>297</v>
      </c>
      <c r="N424" s="729">
        <v>26</v>
      </c>
      <c r="P424" s="687"/>
      <c r="Q424" s="686"/>
      <c r="R424" s="686"/>
      <c r="U424" s="728" t="s">
        <v>899</v>
      </c>
      <c r="V424" s="729">
        <v>6</v>
      </c>
      <c r="W424" s="729">
        <v>1340</v>
      </c>
      <c r="Z424" s="181"/>
      <c r="AA424" s="181"/>
      <c r="AB424" s="610"/>
    </row>
    <row r="425" spans="1:28" ht="15">
      <c r="A425" s="728" t="s">
        <v>893</v>
      </c>
      <c r="B425" s="728" t="s">
        <v>287</v>
      </c>
      <c r="C425" s="728" t="s">
        <v>261</v>
      </c>
      <c r="D425" s="728" t="s">
        <v>285</v>
      </c>
      <c r="E425" s="729">
        <v>3</v>
      </c>
      <c r="G425" s="728" t="s">
        <v>899</v>
      </c>
      <c r="H425" s="729">
        <v>7</v>
      </c>
      <c r="I425" s="729">
        <v>761</v>
      </c>
      <c r="K425" s="728" t="s">
        <v>297</v>
      </c>
      <c r="L425" s="728" t="s">
        <v>971</v>
      </c>
      <c r="M425" s="728" t="s">
        <v>294</v>
      </c>
      <c r="N425" s="729">
        <v>16920</v>
      </c>
      <c r="P425" s="687"/>
      <c r="Q425" s="686"/>
      <c r="R425" s="686"/>
      <c r="U425" s="728" t="s">
        <v>899</v>
      </c>
      <c r="V425" s="729">
        <v>7</v>
      </c>
      <c r="W425" s="729">
        <v>1160</v>
      </c>
      <c r="Z425" s="181"/>
      <c r="AA425" s="181"/>
      <c r="AB425" s="610"/>
    </row>
    <row r="426" spans="1:28" ht="15">
      <c r="A426" s="728" t="s">
        <v>893</v>
      </c>
      <c r="B426" s="728" t="s">
        <v>287</v>
      </c>
      <c r="C426" s="728" t="s">
        <v>261</v>
      </c>
      <c r="D426" s="728" t="s">
        <v>286</v>
      </c>
      <c r="E426" s="729">
        <v>66</v>
      </c>
      <c r="G426" s="728" t="s">
        <v>899</v>
      </c>
      <c r="H426" s="729">
        <v>8</v>
      </c>
      <c r="I426" s="729">
        <v>693</v>
      </c>
      <c r="K426" s="728" t="s">
        <v>297</v>
      </c>
      <c r="L426" s="728" t="s">
        <v>971</v>
      </c>
      <c r="M426" s="728" t="s">
        <v>295</v>
      </c>
      <c r="N426" s="729">
        <v>3</v>
      </c>
      <c r="P426" s="687"/>
      <c r="Q426" s="686"/>
      <c r="R426" s="686"/>
      <c r="U426" s="728" t="s">
        <v>899</v>
      </c>
      <c r="V426" s="729">
        <v>8</v>
      </c>
      <c r="W426" s="729">
        <v>883</v>
      </c>
      <c r="Z426" s="181"/>
      <c r="AA426" s="181"/>
      <c r="AB426" s="610"/>
    </row>
    <row r="427" spans="1:28" ht="15">
      <c r="A427" s="728" t="s">
        <v>893</v>
      </c>
      <c r="B427" s="728" t="s">
        <v>288</v>
      </c>
      <c r="C427" s="728" t="s">
        <v>260</v>
      </c>
      <c r="D427" s="728" t="s">
        <v>285</v>
      </c>
      <c r="E427" s="729">
        <v>101</v>
      </c>
      <c r="G427" s="728" t="s">
        <v>899</v>
      </c>
      <c r="H427" s="729">
        <v>9</v>
      </c>
      <c r="I427" s="729">
        <v>521</v>
      </c>
      <c r="K427" s="728" t="s">
        <v>297</v>
      </c>
      <c r="L427" s="728" t="s">
        <v>971</v>
      </c>
      <c r="M427" s="728" t="s">
        <v>296</v>
      </c>
      <c r="N427" s="729">
        <v>105</v>
      </c>
      <c r="P427" s="687"/>
      <c r="Q427" s="686"/>
      <c r="R427" s="686"/>
      <c r="U427" s="728" t="s">
        <v>899</v>
      </c>
      <c r="V427" s="729">
        <v>9</v>
      </c>
      <c r="W427" s="729">
        <v>649</v>
      </c>
      <c r="Z427" s="181"/>
      <c r="AA427" s="181"/>
      <c r="AB427" s="610"/>
    </row>
    <row r="428" spans="1:28" ht="15">
      <c r="A428" s="728" t="s">
        <v>893</v>
      </c>
      <c r="B428" s="728" t="s">
        <v>288</v>
      </c>
      <c r="C428" s="728" t="s">
        <v>260</v>
      </c>
      <c r="D428" s="728" t="s">
        <v>286</v>
      </c>
      <c r="E428" s="729">
        <v>558</v>
      </c>
      <c r="G428" s="728" t="s">
        <v>899</v>
      </c>
      <c r="H428" s="729">
        <v>10</v>
      </c>
      <c r="I428" s="729">
        <v>387</v>
      </c>
      <c r="K428" s="728" t="s">
        <v>297</v>
      </c>
      <c r="L428" s="728" t="s">
        <v>971</v>
      </c>
      <c r="M428" s="728" t="s">
        <v>267</v>
      </c>
      <c r="N428" s="729">
        <v>15</v>
      </c>
      <c r="P428" s="687"/>
      <c r="Q428" s="686"/>
      <c r="R428" s="686"/>
      <c r="U428" s="728" t="s">
        <v>899</v>
      </c>
      <c r="V428" s="729">
        <v>10</v>
      </c>
      <c r="W428" s="729">
        <v>454</v>
      </c>
      <c r="Z428" s="181"/>
      <c r="AA428" s="181"/>
      <c r="AB428" s="610"/>
    </row>
    <row r="429" spans="1:28" ht="15">
      <c r="A429" s="728" t="s">
        <v>893</v>
      </c>
      <c r="B429" s="728" t="s">
        <v>288</v>
      </c>
      <c r="C429" s="728" t="s">
        <v>261</v>
      </c>
      <c r="D429" s="728" t="s">
        <v>285</v>
      </c>
      <c r="E429" s="729">
        <v>66</v>
      </c>
      <c r="G429" s="728" t="s">
        <v>899</v>
      </c>
      <c r="H429" s="729">
        <v>11</v>
      </c>
      <c r="I429" s="729">
        <v>332</v>
      </c>
      <c r="K429" s="728" t="s">
        <v>297</v>
      </c>
      <c r="L429" s="728" t="s">
        <v>971</v>
      </c>
      <c r="M429" s="728" t="s">
        <v>268</v>
      </c>
      <c r="N429" s="729">
        <v>3491</v>
      </c>
      <c r="P429" s="687"/>
      <c r="Q429" s="686"/>
      <c r="R429" s="686"/>
      <c r="U429" s="728" t="s">
        <v>899</v>
      </c>
      <c r="V429" s="729">
        <v>11</v>
      </c>
      <c r="W429" s="729">
        <v>286</v>
      </c>
      <c r="Z429" s="181"/>
      <c r="AA429" s="181"/>
      <c r="AB429" s="610"/>
    </row>
    <row r="430" spans="1:28" ht="15">
      <c r="A430" s="728" t="s">
        <v>893</v>
      </c>
      <c r="B430" s="728" t="s">
        <v>288</v>
      </c>
      <c r="C430" s="728" t="s">
        <v>261</v>
      </c>
      <c r="D430" s="728" t="s">
        <v>286</v>
      </c>
      <c r="E430" s="729">
        <v>361</v>
      </c>
      <c r="G430" s="728" t="s">
        <v>899</v>
      </c>
      <c r="H430" s="729">
        <v>12</v>
      </c>
      <c r="I430" s="729">
        <v>418</v>
      </c>
      <c r="K430" s="728" t="s">
        <v>297</v>
      </c>
      <c r="L430" s="728" t="s">
        <v>984</v>
      </c>
      <c r="M430" s="728" t="s">
        <v>265</v>
      </c>
      <c r="N430" s="729">
        <v>3</v>
      </c>
      <c r="P430" s="687"/>
      <c r="Q430" s="686"/>
      <c r="R430" s="686"/>
      <c r="U430" s="728" t="s">
        <v>899</v>
      </c>
      <c r="V430" s="729">
        <v>12</v>
      </c>
      <c r="W430" s="729">
        <v>250</v>
      </c>
      <c r="Z430" s="181"/>
      <c r="AA430" s="181"/>
      <c r="AB430" s="610"/>
    </row>
    <row r="431" spans="1:28" ht="15">
      <c r="A431" s="728" t="s">
        <v>894</v>
      </c>
      <c r="B431" s="728" t="s">
        <v>265</v>
      </c>
      <c r="C431" s="728" t="s">
        <v>260</v>
      </c>
      <c r="D431" s="728" t="s">
        <v>285</v>
      </c>
      <c r="E431" s="729">
        <v>1793</v>
      </c>
      <c r="G431" s="728" t="s">
        <v>900</v>
      </c>
      <c r="H431" s="729">
        <v>0</v>
      </c>
      <c r="I431" s="729">
        <v>8</v>
      </c>
      <c r="K431" s="728" t="s">
        <v>297</v>
      </c>
      <c r="L431" s="728" t="s">
        <v>984</v>
      </c>
      <c r="M431" s="728" t="s">
        <v>1089</v>
      </c>
      <c r="N431" s="729">
        <v>2</v>
      </c>
      <c r="P431" s="687"/>
      <c r="Q431" s="686"/>
      <c r="R431" s="686"/>
      <c r="U431" s="728" t="s">
        <v>900</v>
      </c>
      <c r="V431" s="729">
        <v>0</v>
      </c>
      <c r="W431" s="729">
        <v>9</v>
      </c>
      <c r="Z431" s="181"/>
      <c r="AA431" s="181"/>
      <c r="AB431" s="610"/>
    </row>
    <row r="432" spans="1:28" ht="15">
      <c r="A432" s="728" t="s">
        <v>894</v>
      </c>
      <c r="B432" s="728" t="s">
        <v>265</v>
      </c>
      <c r="C432" s="728" t="s">
        <v>260</v>
      </c>
      <c r="D432" s="728" t="s">
        <v>286</v>
      </c>
      <c r="E432" s="729">
        <v>607</v>
      </c>
      <c r="G432" s="728" t="s">
        <v>900</v>
      </c>
      <c r="H432" s="729">
        <v>1</v>
      </c>
      <c r="I432" s="729">
        <v>62</v>
      </c>
      <c r="K432" s="728" t="s">
        <v>297</v>
      </c>
      <c r="L432" s="728" t="s">
        <v>984</v>
      </c>
      <c r="M432" s="728" t="s">
        <v>1093</v>
      </c>
      <c r="N432" s="729">
        <v>2</v>
      </c>
      <c r="P432" s="687"/>
      <c r="Q432" s="686"/>
      <c r="R432" s="686"/>
      <c r="U432" s="728" t="s">
        <v>900</v>
      </c>
      <c r="V432" s="729">
        <v>1</v>
      </c>
      <c r="W432" s="729">
        <v>34</v>
      </c>
      <c r="Z432" s="181"/>
      <c r="AA432" s="181"/>
      <c r="AB432" s="610"/>
    </row>
    <row r="433" spans="1:28" ht="15">
      <c r="A433" s="728" t="s">
        <v>894</v>
      </c>
      <c r="B433" s="728" t="s">
        <v>265</v>
      </c>
      <c r="C433" s="728" t="s">
        <v>261</v>
      </c>
      <c r="D433" s="728" t="s">
        <v>285</v>
      </c>
      <c r="E433" s="729">
        <v>2097</v>
      </c>
      <c r="G433" s="728" t="s">
        <v>900</v>
      </c>
      <c r="H433" s="729">
        <v>2</v>
      </c>
      <c r="I433" s="729">
        <v>201</v>
      </c>
      <c r="K433" s="728" t="s">
        <v>297</v>
      </c>
      <c r="L433" s="728" t="s">
        <v>984</v>
      </c>
      <c r="M433" s="728" t="s">
        <v>1090</v>
      </c>
      <c r="N433" s="729">
        <v>288</v>
      </c>
      <c r="P433" s="687"/>
      <c r="Q433" s="686"/>
      <c r="R433" s="686"/>
      <c r="U433" s="728" t="s">
        <v>900</v>
      </c>
      <c r="V433" s="729">
        <v>2</v>
      </c>
      <c r="W433" s="729">
        <v>143</v>
      </c>
      <c r="Z433" s="181"/>
      <c r="AA433" s="181"/>
      <c r="AB433" s="610"/>
    </row>
    <row r="434" spans="1:28" ht="15">
      <c r="A434" s="728" t="s">
        <v>894</v>
      </c>
      <c r="B434" s="728" t="s">
        <v>265</v>
      </c>
      <c r="C434" s="728" t="s">
        <v>261</v>
      </c>
      <c r="D434" s="728" t="s">
        <v>286</v>
      </c>
      <c r="E434" s="729">
        <v>524</v>
      </c>
      <c r="G434" s="728" t="s">
        <v>900</v>
      </c>
      <c r="H434" s="729">
        <v>3</v>
      </c>
      <c r="I434" s="729">
        <v>155</v>
      </c>
      <c r="K434" s="728" t="s">
        <v>297</v>
      </c>
      <c r="L434" s="728" t="s">
        <v>984</v>
      </c>
      <c r="M434" s="728" t="s">
        <v>1091</v>
      </c>
      <c r="N434" s="729">
        <v>6</v>
      </c>
      <c r="P434" s="687"/>
      <c r="Q434" s="686"/>
      <c r="R434" s="686"/>
      <c r="U434" s="728" t="s">
        <v>900</v>
      </c>
      <c r="V434" s="729">
        <v>3</v>
      </c>
      <c r="W434" s="729">
        <v>83</v>
      </c>
      <c r="Z434" s="181"/>
      <c r="AA434" s="181"/>
      <c r="AB434" s="610"/>
    </row>
    <row r="435" spans="1:28" ht="15">
      <c r="A435" s="728" t="s">
        <v>894</v>
      </c>
      <c r="B435" s="728" t="s">
        <v>266</v>
      </c>
      <c r="C435" s="728" t="s">
        <v>260</v>
      </c>
      <c r="D435" s="728" t="s">
        <v>285</v>
      </c>
      <c r="E435" s="729">
        <v>151</v>
      </c>
      <c r="G435" s="728" t="s">
        <v>900</v>
      </c>
      <c r="H435" s="729">
        <v>4</v>
      </c>
      <c r="I435" s="729">
        <v>475</v>
      </c>
      <c r="K435" s="728" t="s">
        <v>297</v>
      </c>
      <c r="L435" s="728" t="s">
        <v>984</v>
      </c>
      <c r="M435" s="728" t="s">
        <v>1092</v>
      </c>
      <c r="N435" s="729">
        <v>14</v>
      </c>
      <c r="P435" s="687"/>
      <c r="Q435" s="686"/>
      <c r="R435" s="686"/>
      <c r="U435" s="728" t="s">
        <v>900</v>
      </c>
      <c r="V435" s="729">
        <v>4</v>
      </c>
      <c r="W435" s="729">
        <v>418</v>
      </c>
      <c r="Z435" s="181"/>
      <c r="AA435" s="181"/>
      <c r="AB435" s="610"/>
    </row>
    <row r="436" spans="1:28" ht="15">
      <c r="A436" s="728" t="s">
        <v>894</v>
      </c>
      <c r="B436" s="728" t="s">
        <v>266</v>
      </c>
      <c r="C436" s="728" t="s">
        <v>260</v>
      </c>
      <c r="D436" s="728" t="s">
        <v>286</v>
      </c>
      <c r="E436" s="729">
        <v>163</v>
      </c>
      <c r="G436" s="728" t="s">
        <v>900</v>
      </c>
      <c r="H436" s="729">
        <v>5</v>
      </c>
      <c r="I436" s="729">
        <v>98</v>
      </c>
      <c r="K436" s="728" t="s">
        <v>297</v>
      </c>
      <c r="L436" s="728" t="s">
        <v>984</v>
      </c>
      <c r="M436" s="728" t="s">
        <v>1094</v>
      </c>
      <c r="N436" s="729">
        <v>5</v>
      </c>
      <c r="P436" s="687"/>
      <c r="Q436" s="686"/>
      <c r="R436" s="686"/>
      <c r="U436" s="728" t="s">
        <v>900</v>
      </c>
      <c r="V436" s="729">
        <v>5</v>
      </c>
      <c r="W436" s="729">
        <v>84</v>
      </c>
      <c r="Z436" s="181"/>
      <c r="AA436" s="181"/>
      <c r="AB436" s="610"/>
    </row>
    <row r="437" spans="1:28" ht="15">
      <c r="A437" s="728" t="s">
        <v>894</v>
      </c>
      <c r="B437" s="728" t="s">
        <v>266</v>
      </c>
      <c r="C437" s="728" t="s">
        <v>261</v>
      </c>
      <c r="D437" s="728" t="s">
        <v>285</v>
      </c>
      <c r="E437" s="729">
        <v>211</v>
      </c>
      <c r="G437" s="728" t="s">
        <v>900</v>
      </c>
      <c r="H437" s="729">
        <v>6</v>
      </c>
      <c r="I437" s="729">
        <v>131</v>
      </c>
      <c r="K437" s="728" t="s">
        <v>297</v>
      </c>
      <c r="L437" s="728" t="s">
        <v>984</v>
      </c>
      <c r="M437" s="728" t="s">
        <v>266</v>
      </c>
      <c r="N437" s="729">
        <v>7</v>
      </c>
      <c r="P437" s="687"/>
      <c r="Q437" s="686"/>
      <c r="R437" s="686"/>
      <c r="U437" s="728" t="s">
        <v>900</v>
      </c>
      <c r="V437" s="729">
        <v>6</v>
      </c>
      <c r="W437" s="729">
        <v>103</v>
      </c>
      <c r="Z437" s="181"/>
      <c r="AA437" s="181"/>
      <c r="AB437" s="610"/>
    </row>
    <row r="438" spans="1:28" ht="15">
      <c r="A438" s="728" t="s">
        <v>894</v>
      </c>
      <c r="B438" s="728" t="s">
        <v>266</v>
      </c>
      <c r="C438" s="728" t="s">
        <v>261</v>
      </c>
      <c r="D438" s="728" t="s">
        <v>286</v>
      </c>
      <c r="E438" s="729">
        <v>132</v>
      </c>
      <c r="G438" s="728" t="s">
        <v>900</v>
      </c>
      <c r="H438" s="729">
        <v>7</v>
      </c>
      <c r="I438" s="729">
        <v>118</v>
      </c>
      <c r="K438" s="728" t="s">
        <v>297</v>
      </c>
      <c r="L438" s="728" t="s">
        <v>984</v>
      </c>
      <c r="M438" s="728" t="s">
        <v>1095</v>
      </c>
      <c r="N438" s="729">
        <v>3</v>
      </c>
      <c r="P438" s="687"/>
      <c r="Q438" s="686"/>
      <c r="R438" s="686"/>
      <c r="U438" s="728" t="s">
        <v>900</v>
      </c>
      <c r="V438" s="729">
        <v>7</v>
      </c>
      <c r="W438" s="729">
        <v>80</v>
      </c>
      <c r="Z438" s="181"/>
      <c r="AA438" s="181"/>
      <c r="AB438" s="610"/>
    </row>
    <row r="439" spans="1:28" ht="15">
      <c r="A439" s="728" t="s">
        <v>894</v>
      </c>
      <c r="B439" s="728" t="s">
        <v>287</v>
      </c>
      <c r="C439" s="728" t="s">
        <v>261</v>
      </c>
      <c r="D439" s="728" t="s">
        <v>285</v>
      </c>
      <c r="E439" s="729">
        <v>1</v>
      </c>
      <c r="G439" s="728" t="s">
        <v>900</v>
      </c>
      <c r="H439" s="729">
        <v>8</v>
      </c>
      <c r="I439" s="729">
        <v>96</v>
      </c>
      <c r="K439" s="728" t="s">
        <v>297</v>
      </c>
      <c r="L439" s="728" t="s">
        <v>984</v>
      </c>
      <c r="M439" s="728" t="s">
        <v>294</v>
      </c>
      <c r="N439" s="729">
        <v>8732</v>
      </c>
      <c r="P439" s="687"/>
      <c r="Q439" s="686"/>
      <c r="R439" s="686"/>
      <c r="U439" s="728" t="s">
        <v>900</v>
      </c>
      <c r="V439" s="729">
        <v>8</v>
      </c>
      <c r="W439" s="729">
        <v>54</v>
      </c>
      <c r="Z439" s="181"/>
      <c r="AA439" s="181"/>
      <c r="AB439" s="610"/>
    </row>
    <row r="440" spans="1:28" ht="15">
      <c r="A440" s="728" t="s">
        <v>894</v>
      </c>
      <c r="B440" s="728" t="s">
        <v>288</v>
      </c>
      <c r="C440" s="728" t="s">
        <v>260</v>
      </c>
      <c r="D440" s="728" t="s">
        <v>285</v>
      </c>
      <c r="E440" s="729">
        <v>168</v>
      </c>
      <c r="G440" s="728" t="s">
        <v>900</v>
      </c>
      <c r="H440" s="729">
        <v>9</v>
      </c>
      <c r="I440" s="729">
        <v>73</v>
      </c>
      <c r="K440" s="728" t="s">
        <v>297</v>
      </c>
      <c r="L440" s="728" t="s">
        <v>984</v>
      </c>
      <c r="M440" s="728" t="s">
        <v>296</v>
      </c>
      <c r="N440" s="729">
        <v>180</v>
      </c>
      <c r="P440" s="687"/>
      <c r="Q440" s="686"/>
      <c r="R440" s="686"/>
      <c r="U440" s="728" t="s">
        <v>900</v>
      </c>
      <c r="V440" s="729">
        <v>9</v>
      </c>
      <c r="W440" s="729">
        <v>32</v>
      </c>
      <c r="Z440" s="181"/>
      <c r="AA440" s="181"/>
      <c r="AB440" s="610"/>
    </row>
    <row r="441" spans="1:28" ht="15">
      <c r="A441" s="728" t="s">
        <v>894</v>
      </c>
      <c r="B441" s="728" t="s">
        <v>288</v>
      </c>
      <c r="C441" s="728" t="s">
        <v>260</v>
      </c>
      <c r="D441" s="728" t="s">
        <v>286</v>
      </c>
      <c r="E441" s="729">
        <v>69</v>
      </c>
      <c r="G441" s="728" t="s">
        <v>900</v>
      </c>
      <c r="H441" s="729">
        <v>10</v>
      </c>
      <c r="I441" s="729">
        <v>70</v>
      </c>
      <c r="K441" s="728" t="s">
        <v>297</v>
      </c>
      <c r="L441" s="728" t="s">
        <v>984</v>
      </c>
      <c r="M441" s="728" t="s">
        <v>267</v>
      </c>
      <c r="N441" s="729">
        <v>3</v>
      </c>
      <c r="P441" s="687"/>
      <c r="Q441" s="686"/>
      <c r="R441" s="686"/>
      <c r="U441" s="728" t="s">
        <v>900</v>
      </c>
      <c r="V441" s="729">
        <v>10</v>
      </c>
      <c r="W441" s="729">
        <v>31</v>
      </c>
      <c r="Z441" s="181"/>
      <c r="AA441" s="181"/>
      <c r="AB441" s="610"/>
    </row>
    <row r="442" spans="1:28" ht="15">
      <c r="A442" s="728" t="s">
        <v>894</v>
      </c>
      <c r="B442" s="728" t="s">
        <v>288</v>
      </c>
      <c r="C442" s="728" t="s">
        <v>261</v>
      </c>
      <c r="D442" s="728" t="s">
        <v>285</v>
      </c>
      <c r="E442" s="729">
        <v>167</v>
      </c>
      <c r="G442" s="728" t="s">
        <v>900</v>
      </c>
      <c r="H442" s="729">
        <v>11</v>
      </c>
      <c r="I442" s="729">
        <v>47</v>
      </c>
      <c r="K442" s="728" t="s">
        <v>297</v>
      </c>
      <c r="L442" s="728" t="s">
        <v>984</v>
      </c>
      <c r="M442" s="728" t="s">
        <v>268</v>
      </c>
      <c r="N442" s="729">
        <v>921</v>
      </c>
      <c r="P442" s="687"/>
      <c r="Q442" s="686"/>
      <c r="R442" s="686"/>
      <c r="U442" s="728" t="s">
        <v>900</v>
      </c>
      <c r="V442" s="729">
        <v>11</v>
      </c>
      <c r="W442" s="729">
        <v>25</v>
      </c>
      <c r="Z442" s="181"/>
      <c r="AA442" s="181"/>
      <c r="AB442" s="610"/>
    </row>
    <row r="443" spans="1:28" ht="15">
      <c r="A443" s="728" t="s">
        <v>894</v>
      </c>
      <c r="B443" s="728" t="s">
        <v>288</v>
      </c>
      <c r="C443" s="728" t="s">
        <v>261</v>
      </c>
      <c r="D443" s="728" t="s">
        <v>286</v>
      </c>
      <c r="E443" s="729">
        <v>60</v>
      </c>
      <c r="G443" s="728" t="s">
        <v>900</v>
      </c>
      <c r="H443" s="729">
        <v>12</v>
      </c>
      <c r="I443" s="729">
        <v>69</v>
      </c>
      <c r="K443" s="728" t="s">
        <v>297</v>
      </c>
      <c r="L443" s="728" t="s">
        <v>987</v>
      </c>
      <c r="M443" s="728" t="s">
        <v>265</v>
      </c>
      <c r="N443" s="729">
        <v>7</v>
      </c>
      <c r="P443" s="687"/>
      <c r="Q443" s="686"/>
      <c r="R443" s="686"/>
      <c r="U443" s="728" t="s">
        <v>900</v>
      </c>
      <c r="V443" s="729">
        <v>12</v>
      </c>
      <c r="W443" s="729">
        <v>37</v>
      </c>
      <c r="Z443" s="454"/>
      <c r="AA443" s="455"/>
      <c r="AB443" s="454"/>
    </row>
    <row r="444" spans="1:28" ht="15">
      <c r="A444" s="728" t="s">
        <v>895</v>
      </c>
      <c r="B444" s="728" t="s">
        <v>265</v>
      </c>
      <c r="C444" s="728" t="s">
        <v>260</v>
      </c>
      <c r="D444" s="728" t="s">
        <v>285</v>
      </c>
      <c r="E444" s="729">
        <v>3604</v>
      </c>
      <c r="G444" s="728" t="s">
        <v>901</v>
      </c>
      <c r="H444" s="729">
        <v>0</v>
      </c>
      <c r="I444" s="729">
        <v>1241</v>
      </c>
      <c r="K444" s="728" t="s">
        <v>297</v>
      </c>
      <c r="L444" s="728" t="s">
        <v>987</v>
      </c>
      <c r="M444" s="728" t="s">
        <v>1096</v>
      </c>
      <c r="N444" s="729">
        <v>1</v>
      </c>
      <c r="P444" s="687"/>
      <c r="Q444" s="686"/>
      <c r="R444" s="686"/>
      <c r="U444" s="728" t="s">
        <v>901</v>
      </c>
      <c r="V444" s="729">
        <v>0</v>
      </c>
      <c r="W444" s="729">
        <v>338</v>
      </c>
      <c r="Z444" s="454"/>
      <c r="AA444" s="455"/>
      <c r="AB444" s="454"/>
    </row>
    <row r="445" spans="1:28" ht="15">
      <c r="A445" s="728" t="s">
        <v>895</v>
      </c>
      <c r="B445" s="728" t="s">
        <v>265</v>
      </c>
      <c r="C445" s="728" t="s">
        <v>260</v>
      </c>
      <c r="D445" s="728" t="s">
        <v>286</v>
      </c>
      <c r="E445" s="729">
        <v>1561</v>
      </c>
      <c r="G445" s="728" t="s">
        <v>901</v>
      </c>
      <c r="H445" s="729">
        <v>1</v>
      </c>
      <c r="I445" s="729">
        <v>5064</v>
      </c>
      <c r="K445" s="728" t="s">
        <v>297</v>
      </c>
      <c r="L445" s="728" t="s">
        <v>987</v>
      </c>
      <c r="M445" s="728" t="s">
        <v>1089</v>
      </c>
      <c r="N445" s="729">
        <v>1</v>
      </c>
      <c r="P445" s="687"/>
      <c r="Q445" s="686"/>
      <c r="R445" s="686"/>
      <c r="U445" s="728" t="s">
        <v>901</v>
      </c>
      <c r="V445" s="729">
        <v>1</v>
      </c>
      <c r="W445" s="729">
        <v>1591</v>
      </c>
      <c r="Z445" s="454"/>
      <c r="AA445" s="455"/>
      <c r="AB445" s="454"/>
    </row>
    <row r="446" spans="1:28" ht="15">
      <c r="A446" s="728" t="s">
        <v>895</v>
      </c>
      <c r="B446" s="728" t="s">
        <v>265</v>
      </c>
      <c r="C446" s="728" t="s">
        <v>261</v>
      </c>
      <c r="D446" s="728" t="s">
        <v>285</v>
      </c>
      <c r="E446" s="729">
        <v>3727</v>
      </c>
      <c r="G446" s="728" t="s">
        <v>901</v>
      </c>
      <c r="H446" s="729">
        <v>2</v>
      </c>
      <c r="I446" s="729">
        <v>15378</v>
      </c>
      <c r="K446" s="728" t="s">
        <v>297</v>
      </c>
      <c r="L446" s="728" t="s">
        <v>987</v>
      </c>
      <c r="M446" s="728" t="s">
        <v>1093</v>
      </c>
      <c r="N446" s="729">
        <v>1</v>
      </c>
      <c r="P446" s="687"/>
      <c r="Q446" s="686"/>
      <c r="R446" s="686"/>
      <c r="U446" s="728" t="s">
        <v>901</v>
      </c>
      <c r="V446" s="729">
        <v>2</v>
      </c>
      <c r="W446" s="729">
        <v>4588</v>
      </c>
      <c r="Z446" s="454"/>
      <c r="AA446" s="455"/>
      <c r="AB446" s="454"/>
    </row>
    <row r="447" spans="1:28" ht="15">
      <c r="A447" s="728" t="s">
        <v>895</v>
      </c>
      <c r="B447" s="728" t="s">
        <v>265</v>
      </c>
      <c r="C447" s="728" t="s">
        <v>261</v>
      </c>
      <c r="D447" s="728" t="s">
        <v>286</v>
      </c>
      <c r="E447" s="729">
        <v>1501</v>
      </c>
      <c r="G447" s="728" t="s">
        <v>901</v>
      </c>
      <c r="H447" s="729">
        <v>3</v>
      </c>
      <c r="I447" s="729">
        <v>6425</v>
      </c>
      <c r="K447" s="728" t="s">
        <v>297</v>
      </c>
      <c r="L447" s="728" t="s">
        <v>987</v>
      </c>
      <c r="M447" s="728" t="s">
        <v>1090</v>
      </c>
      <c r="N447" s="729">
        <v>283</v>
      </c>
      <c r="P447" s="687"/>
      <c r="Q447" s="686"/>
      <c r="R447" s="686"/>
      <c r="U447" s="728" t="s">
        <v>901</v>
      </c>
      <c r="V447" s="729">
        <v>3</v>
      </c>
      <c r="W447" s="729">
        <v>1702</v>
      </c>
      <c r="Z447" s="454"/>
      <c r="AA447" s="455"/>
      <c r="AB447" s="454"/>
    </row>
    <row r="448" spans="1:28" ht="15">
      <c r="A448" s="728" t="s">
        <v>895</v>
      </c>
      <c r="B448" s="728" t="s">
        <v>266</v>
      </c>
      <c r="C448" s="728" t="s">
        <v>260</v>
      </c>
      <c r="D448" s="728" t="s">
        <v>285</v>
      </c>
      <c r="E448" s="729">
        <v>178</v>
      </c>
      <c r="G448" s="728" t="s">
        <v>901</v>
      </c>
      <c r="H448" s="729">
        <v>4</v>
      </c>
      <c r="I448" s="729">
        <v>25809</v>
      </c>
      <c r="K448" s="728" t="s">
        <v>297</v>
      </c>
      <c r="L448" s="728" t="s">
        <v>987</v>
      </c>
      <c r="M448" s="728" t="s">
        <v>1091</v>
      </c>
      <c r="N448" s="729">
        <v>2</v>
      </c>
      <c r="P448" s="687"/>
      <c r="Q448" s="686"/>
      <c r="R448" s="686"/>
      <c r="U448" s="728" t="s">
        <v>901</v>
      </c>
      <c r="V448" s="729">
        <v>4</v>
      </c>
      <c r="W448" s="729">
        <v>12135</v>
      </c>
      <c r="Z448" s="454"/>
      <c r="AA448" s="455"/>
      <c r="AB448" s="454"/>
    </row>
    <row r="449" spans="1:28" ht="15">
      <c r="A449" s="728" t="s">
        <v>895</v>
      </c>
      <c r="B449" s="728" t="s">
        <v>266</v>
      </c>
      <c r="C449" s="728" t="s">
        <v>260</v>
      </c>
      <c r="D449" s="728" t="s">
        <v>286</v>
      </c>
      <c r="E449" s="729">
        <v>244</v>
      </c>
      <c r="G449" s="728" t="s">
        <v>901</v>
      </c>
      <c r="H449" s="729">
        <v>5</v>
      </c>
      <c r="I449" s="729">
        <v>3875</v>
      </c>
      <c r="K449" s="728" t="s">
        <v>297</v>
      </c>
      <c r="L449" s="728" t="s">
        <v>987</v>
      </c>
      <c r="M449" s="728" t="s">
        <v>1094</v>
      </c>
      <c r="N449" s="729">
        <v>8</v>
      </c>
      <c r="P449" s="687"/>
      <c r="Q449" s="686"/>
      <c r="R449" s="686"/>
      <c r="U449" s="728" t="s">
        <v>901</v>
      </c>
      <c r="V449" s="729">
        <v>5</v>
      </c>
      <c r="W449" s="729">
        <v>1633</v>
      </c>
      <c r="Z449" s="454"/>
      <c r="AA449" s="455"/>
      <c r="AB449" s="454"/>
    </row>
    <row r="450" spans="1:28" ht="15">
      <c r="A450" s="728" t="s">
        <v>895</v>
      </c>
      <c r="B450" s="728" t="s">
        <v>266</v>
      </c>
      <c r="C450" s="728" t="s">
        <v>261</v>
      </c>
      <c r="D450" s="728" t="s">
        <v>285</v>
      </c>
      <c r="E450" s="729">
        <v>273</v>
      </c>
      <c r="G450" s="728" t="s">
        <v>901</v>
      </c>
      <c r="H450" s="729">
        <v>6</v>
      </c>
      <c r="I450" s="729">
        <v>3751</v>
      </c>
      <c r="K450" s="728" t="s">
        <v>297</v>
      </c>
      <c r="L450" s="728" t="s">
        <v>987</v>
      </c>
      <c r="M450" s="728" t="s">
        <v>266</v>
      </c>
      <c r="N450" s="729">
        <v>1</v>
      </c>
      <c r="P450" s="687"/>
      <c r="Q450" s="686"/>
      <c r="R450" s="686"/>
      <c r="U450" s="728" t="s">
        <v>901</v>
      </c>
      <c r="V450" s="729">
        <v>6</v>
      </c>
      <c r="W450" s="729">
        <v>1341</v>
      </c>
      <c r="Z450" s="454"/>
      <c r="AA450" s="455"/>
      <c r="AB450" s="454"/>
    </row>
    <row r="451" spans="1:28" ht="15">
      <c r="A451" s="728" t="s">
        <v>895</v>
      </c>
      <c r="B451" s="728" t="s">
        <v>266</v>
      </c>
      <c r="C451" s="728" t="s">
        <v>261</v>
      </c>
      <c r="D451" s="728" t="s">
        <v>286</v>
      </c>
      <c r="E451" s="729">
        <v>254</v>
      </c>
      <c r="G451" s="728" t="s">
        <v>901</v>
      </c>
      <c r="H451" s="729">
        <v>7</v>
      </c>
      <c r="I451" s="729">
        <v>3384</v>
      </c>
      <c r="K451" s="728" t="s">
        <v>297</v>
      </c>
      <c r="L451" s="728" t="s">
        <v>987</v>
      </c>
      <c r="M451" s="728" t="s">
        <v>294</v>
      </c>
      <c r="N451" s="729">
        <v>4633</v>
      </c>
      <c r="P451" s="687"/>
      <c r="Q451" s="686"/>
      <c r="R451" s="686"/>
      <c r="U451" s="728" t="s">
        <v>901</v>
      </c>
      <c r="V451" s="729">
        <v>7</v>
      </c>
      <c r="W451" s="729">
        <v>1065</v>
      </c>
      <c r="Z451" s="454"/>
      <c r="AA451" s="455"/>
      <c r="AB451" s="454"/>
    </row>
    <row r="452" spans="1:28" ht="15">
      <c r="A452" s="728" t="s">
        <v>895</v>
      </c>
      <c r="B452" s="728" t="s">
        <v>287</v>
      </c>
      <c r="C452" s="728" t="s">
        <v>261</v>
      </c>
      <c r="D452" s="728" t="s">
        <v>285</v>
      </c>
      <c r="E452" s="729">
        <v>1</v>
      </c>
      <c r="G452" s="728" t="s">
        <v>901</v>
      </c>
      <c r="H452" s="729">
        <v>8</v>
      </c>
      <c r="I452" s="729">
        <v>2621</v>
      </c>
      <c r="K452" s="728" t="s">
        <v>297</v>
      </c>
      <c r="L452" s="728" t="s">
        <v>987</v>
      </c>
      <c r="M452" s="728" t="s">
        <v>295</v>
      </c>
      <c r="N452" s="729">
        <v>1</v>
      </c>
      <c r="P452" s="687"/>
      <c r="Q452" s="686"/>
      <c r="R452" s="686"/>
      <c r="U452" s="728" t="s">
        <v>901</v>
      </c>
      <c r="V452" s="729">
        <v>8</v>
      </c>
      <c r="W452" s="729">
        <v>690</v>
      </c>
      <c r="Z452" s="454"/>
      <c r="AA452" s="455"/>
      <c r="AB452" s="454"/>
    </row>
    <row r="453" spans="1:28" ht="15">
      <c r="A453" s="728" t="s">
        <v>895</v>
      </c>
      <c r="B453" s="728" t="s">
        <v>288</v>
      </c>
      <c r="C453" s="728" t="s">
        <v>260</v>
      </c>
      <c r="D453" s="728" t="s">
        <v>285</v>
      </c>
      <c r="E453" s="729">
        <v>45</v>
      </c>
      <c r="G453" s="728" t="s">
        <v>901</v>
      </c>
      <c r="H453" s="729">
        <v>9</v>
      </c>
      <c r="I453" s="729">
        <v>2065</v>
      </c>
      <c r="K453" s="728" t="s">
        <v>297</v>
      </c>
      <c r="L453" s="728" t="s">
        <v>987</v>
      </c>
      <c r="M453" s="728" t="s">
        <v>296</v>
      </c>
      <c r="N453" s="729">
        <v>43</v>
      </c>
      <c r="P453" s="687"/>
      <c r="Q453" s="686"/>
      <c r="R453" s="686"/>
      <c r="U453" s="728" t="s">
        <v>901</v>
      </c>
      <c r="V453" s="729">
        <v>9</v>
      </c>
      <c r="W453" s="729">
        <v>456</v>
      </c>
      <c r="Z453" s="454"/>
      <c r="AA453" s="455"/>
      <c r="AB453" s="454"/>
    </row>
    <row r="454" spans="1:28" ht="15">
      <c r="A454" s="728" t="s">
        <v>895</v>
      </c>
      <c r="B454" s="728" t="s">
        <v>288</v>
      </c>
      <c r="C454" s="728" t="s">
        <v>260</v>
      </c>
      <c r="D454" s="728" t="s">
        <v>286</v>
      </c>
      <c r="E454" s="729">
        <v>67</v>
      </c>
      <c r="G454" s="728" t="s">
        <v>901</v>
      </c>
      <c r="H454" s="729">
        <v>10</v>
      </c>
      <c r="I454" s="729">
        <v>1288</v>
      </c>
      <c r="K454" s="728" t="s">
        <v>297</v>
      </c>
      <c r="L454" s="728" t="s">
        <v>987</v>
      </c>
      <c r="M454" s="728" t="s">
        <v>267</v>
      </c>
      <c r="N454" s="729">
        <v>5</v>
      </c>
      <c r="P454" s="687"/>
      <c r="Q454" s="686"/>
      <c r="R454" s="686"/>
      <c r="U454" s="728" t="s">
        <v>901</v>
      </c>
      <c r="V454" s="729">
        <v>10</v>
      </c>
      <c r="W454" s="729">
        <v>265</v>
      </c>
      <c r="Z454" s="454"/>
      <c r="AA454" s="455"/>
      <c r="AB454" s="454"/>
    </row>
    <row r="455" spans="1:28" ht="15">
      <c r="A455" s="728" t="s">
        <v>895</v>
      </c>
      <c r="B455" s="728" t="s">
        <v>288</v>
      </c>
      <c r="C455" s="728" t="s">
        <v>261</v>
      </c>
      <c r="D455" s="728" t="s">
        <v>285</v>
      </c>
      <c r="E455" s="729">
        <v>36</v>
      </c>
      <c r="G455" s="728" t="s">
        <v>901</v>
      </c>
      <c r="H455" s="729">
        <v>11</v>
      </c>
      <c r="I455" s="729">
        <v>1095</v>
      </c>
      <c r="K455" s="728" t="s">
        <v>297</v>
      </c>
      <c r="L455" s="728" t="s">
        <v>987</v>
      </c>
      <c r="M455" s="728" t="s">
        <v>268</v>
      </c>
      <c r="N455" s="729">
        <v>331</v>
      </c>
      <c r="P455" s="687"/>
      <c r="Q455" s="686"/>
      <c r="R455" s="686"/>
      <c r="U455" s="728" t="s">
        <v>901</v>
      </c>
      <c r="V455" s="729">
        <v>11</v>
      </c>
      <c r="W455" s="729">
        <v>170</v>
      </c>
      <c r="Z455" s="454"/>
      <c r="AA455" s="455"/>
      <c r="AB455" s="454"/>
    </row>
    <row r="456" spans="1:28" ht="15">
      <c r="A456" s="728" t="s">
        <v>895</v>
      </c>
      <c r="B456" s="728" t="s">
        <v>288</v>
      </c>
      <c r="C456" s="728" t="s">
        <v>261</v>
      </c>
      <c r="D456" s="728" t="s">
        <v>286</v>
      </c>
      <c r="E456" s="729">
        <v>80</v>
      </c>
      <c r="G456" s="728" t="s">
        <v>901</v>
      </c>
      <c r="H456" s="729">
        <v>12</v>
      </c>
      <c r="I456" s="729">
        <v>1352</v>
      </c>
      <c r="K456" s="728" t="s">
        <v>297</v>
      </c>
      <c r="L456" s="728" t="s">
        <v>989</v>
      </c>
      <c r="M456" s="728" t="s">
        <v>265</v>
      </c>
      <c r="N456" s="729">
        <v>13</v>
      </c>
      <c r="P456" s="687"/>
      <c r="Q456" s="686"/>
      <c r="R456" s="686"/>
      <c r="U456" s="728" t="s">
        <v>901</v>
      </c>
      <c r="V456" s="729">
        <v>12</v>
      </c>
      <c r="W456" s="729">
        <v>177</v>
      </c>
      <c r="Z456" s="454"/>
      <c r="AA456" s="455"/>
      <c r="AB456" s="454"/>
    </row>
    <row r="457" spans="1:28" ht="15">
      <c r="A457" s="728" t="s">
        <v>896</v>
      </c>
      <c r="B457" s="728" t="s">
        <v>265</v>
      </c>
      <c r="C457" s="728" t="s">
        <v>260</v>
      </c>
      <c r="D457" s="728" t="s">
        <v>285</v>
      </c>
      <c r="E457" s="729">
        <v>504</v>
      </c>
      <c r="G457" s="728" t="s">
        <v>902</v>
      </c>
      <c r="H457" s="729">
        <v>0</v>
      </c>
      <c r="I457" s="729">
        <v>559</v>
      </c>
      <c r="K457" s="728" t="s">
        <v>297</v>
      </c>
      <c r="L457" s="728" t="s">
        <v>989</v>
      </c>
      <c r="M457" s="728" t="s">
        <v>1096</v>
      </c>
      <c r="N457" s="729">
        <v>3</v>
      </c>
      <c r="P457" s="687"/>
      <c r="Q457" s="686"/>
      <c r="R457" s="686"/>
      <c r="U457" s="728" t="s">
        <v>902</v>
      </c>
      <c r="V457" s="729">
        <v>0</v>
      </c>
      <c r="W457" s="729">
        <v>408</v>
      </c>
      <c r="Z457" s="454"/>
      <c r="AA457" s="455"/>
      <c r="AB457" s="454"/>
    </row>
    <row r="458" spans="1:28" ht="15">
      <c r="A458" s="728" t="s">
        <v>896</v>
      </c>
      <c r="B458" s="728" t="s">
        <v>265</v>
      </c>
      <c r="C458" s="728" t="s">
        <v>260</v>
      </c>
      <c r="D458" s="728" t="s">
        <v>286</v>
      </c>
      <c r="E458" s="729">
        <v>668</v>
      </c>
      <c r="G458" s="728" t="s">
        <v>902</v>
      </c>
      <c r="H458" s="729">
        <v>1</v>
      </c>
      <c r="I458" s="729">
        <v>2505</v>
      </c>
      <c r="K458" s="728" t="s">
        <v>297</v>
      </c>
      <c r="L458" s="728" t="s">
        <v>989</v>
      </c>
      <c r="M458" s="728" t="s">
        <v>1093</v>
      </c>
      <c r="N458" s="729">
        <v>3</v>
      </c>
      <c r="P458" s="687"/>
      <c r="Q458" s="686"/>
      <c r="R458" s="686"/>
      <c r="U458" s="728" t="s">
        <v>902</v>
      </c>
      <c r="V458" s="729">
        <v>1</v>
      </c>
      <c r="W458" s="729">
        <v>1743</v>
      </c>
      <c r="Z458" s="454"/>
      <c r="AA458" s="455"/>
      <c r="AB458" s="454"/>
    </row>
    <row r="459" spans="1:28" ht="15">
      <c r="A459" s="728" t="s">
        <v>896</v>
      </c>
      <c r="B459" s="728" t="s">
        <v>265</v>
      </c>
      <c r="C459" s="728" t="s">
        <v>261</v>
      </c>
      <c r="D459" s="728" t="s">
        <v>285</v>
      </c>
      <c r="E459" s="729">
        <v>516</v>
      </c>
      <c r="G459" s="728" t="s">
        <v>902</v>
      </c>
      <c r="H459" s="729">
        <v>2</v>
      </c>
      <c r="I459" s="729">
        <v>7622</v>
      </c>
      <c r="K459" s="728" t="s">
        <v>297</v>
      </c>
      <c r="L459" s="728" t="s">
        <v>989</v>
      </c>
      <c r="M459" s="728" t="s">
        <v>1090</v>
      </c>
      <c r="N459" s="729">
        <v>1423</v>
      </c>
      <c r="P459" s="687"/>
      <c r="Q459" s="686"/>
      <c r="R459" s="686"/>
      <c r="U459" s="728" t="s">
        <v>902</v>
      </c>
      <c r="V459" s="729">
        <v>2</v>
      </c>
      <c r="W459" s="729">
        <v>5920</v>
      </c>
      <c r="Z459" s="454"/>
      <c r="AA459" s="455"/>
      <c r="AB459" s="454"/>
    </row>
    <row r="460" spans="1:28" ht="15">
      <c r="A460" s="728" t="s">
        <v>896</v>
      </c>
      <c r="B460" s="728" t="s">
        <v>265</v>
      </c>
      <c r="C460" s="728" t="s">
        <v>261</v>
      </c>
      <c r="D460" s="728" t="s">
        <v>286</v>
      </c>
      <c r="E460" s="729">
        <v>581</v>
      </c>
      <c r="G460" s="728" t="s">
        <v>902</v>
      </c>
      <c r="H460" s="729">
        <v>3</v>
      </c>
      <c r="I460" s="729">
        <v>3394</v>
      </c>
      <c r="K460" s="728" t="s">
        <v>297</v>
      </c>
      <c r="L460" s="728" t="s">
        <v>989</v>
      </c>
      <c r="M460" s="728" t="s">
        <v>1091</v>
      </c>
      <c r="N460" s="729">
        <v>11</v>
      </c>
      <c r="P460" s="687"/>
      <c r="Q460" s="686"/>
      <c r="R460" s="686"/>
      <c r="U460" s="728" t="s">
        <v>902</v>
      </c>
      <c r="V460" s="729">
        <v>3</v>
      </c>
      <c r="W460" s="729">
        <v>2628</v>
      </c>
      <c r="Z460" s="454"/>
      <c r="AA460" s="455"/>
      <c r="AB460" s="454"/>
    </row>
    <row r="461" spans="1:28" ht="15">
      <c r="A461" s="728" t="s">
        <v>896</v>
      </c>
      <c r="B461" s="728" t="s">
        <v>266</v>
      </c>
      <c r="C461" s="728" t="s">
        <v>260</v>
      </c>
      <c r="D461" s="728" t="s">
        <v>285</v>
      </c>
      <c r="E461" s="729">
        <v>121</v>
      </c>
      <c r="G461" s="728" t="s">
        <v>902</v>
      </c>
      <c r="H461" s="729">
        <v>4</v>
      </c>
      <c r="I461" s="729">
        <v>12493</v>
      </c>
      <c r="K461" s="728" t="s">
        <v>297</v>
      </c>
      <c r="L461" s="728" t="s">
        <v>989</v>
      </c>
      <c r="M461" s="728" t="s">
        <v>1092</v>
      </c>
      <c r="N461" s="729">
        <v>1</v>
      </c>
      <c r="P461" s="687"/>
      <c r="Q461" s="686"/>
      <c r="R461" s="686"/>
      <c r="U461" s="728" t="s">
        <v>902</v>
      </c>
      <c r="V461" s="729">
        <v>4</v>
      </c>
      <c r="W461" s="729">
        <v>12759</v>
      </c>
      <c r="Z461" s="454"/>
      <c r="AA461" s="455"/>
      <c r="AB461" s="454"/>
    </row>
    <row r="462" spans="1:28" ht="15">
      <c r="A462" s="728" t="s">
        <v>896</v>
      </c>
      <c r="B462" s="728" t="s">
        <v>266</v>
      </c>
      <c r="C462" s="728" t="s">
        <v>260</v>
      </c>
      <c r="D462" s="728" t="s">
        <v>286</v>
      </c>
      <c r="E462" s="729">
        <v>127</v>
      </c>
      <c r="G462" s="728" t="s">
        <v>902</v>
      </c>
      <c r="H462" s="729">
        <v>5</v>
      </c>
      <c r="I462" s="729">
        <v>1625</v>
      </c>
      <c r="K462" s="728" t="s">
        <v>297</v>
      </c>
      <c r="L462" s="728" t="s">
        <v>989</v>
      </c>
      <c r="M462" s="728" t="s">
        <v>1097</v>
      </c>
      <c r="N462" s="729">
        <v>2</v>
      </c>
      <c r="P462" s="687"/>
      <c r="Q462" s="686"/>
      <c r="R462" s="686"/>
      <c r="U462" s="728" t="s">
        <v>902</v>
      </c>
      <c r="V462" s="729">
        <v>5</v>
      </c>
      <c r="W462" s="729">
        <v>1721</v>
      </c>
      <c r="Z462" s="454"/>
      <c r="AA462" s="455"/>
      <c r="AB462" s="454"/>
    </row>
    <row r="463" spans="1:28" ht="15">
      <c r="A463" s="728" t="s">
        <v>896</v>
      </c>
      <c r="B463" s="728" t="s">
        <v>266</v>
      </c>
      <c r="C463" s="728" t="s">
        <v>261</v>
      </c>
      <c r="D463" s="728" t="s">
        <v>285</v>
      </c>
      <c r="E463" s="729">
        <v>155</v>
      </c>
      <c r="G463" s="728" t="s">
        <v>902</v>
      </c>
      <c r="H463" s="729">
        <v>6</v>
      </c>
      <c r="I463" s="729">
        <v>1502</v>
      </c>
      <c r="K463" s="728" t="s">
        <v>297</v>
      </c>
      <c r="L463" s="728" t="s">
        <v>989</v>
      </c>
      <c r="M463" s="728" t="s">
        <v>1094</v>
      </c>
      <c r="N463" s="729">
        <v>1</v>
      </c>
      <c r="P463" s="687"/>
      <c r="Q463" s="686"/>
      <c r="R463" s="686"/>
      <c r="U463" s="728" t="s">
        <v>902</v>
      </c>
      <c r="V463" s="729">
        <v>6</v>
      </c>
      <c r="W463" s="729">
        <v>1474</v>
      </c>
      <c r="Z463" s="454"/>
      <c r="AA463" s="455"/>
      <c r="AB463" s="454"/>
    </row>
    <row r="464" spans="1:28" ht="15">
      <c r="A464" s="728" t="s">
        <v>896</v>
      </c>
      <c r="B464" s="728" t="s">
        <v>266</v>
      </c>
      <c r="C464" s="728" t="s">
        <v>261</v>
      </c>
      <c r="D464" s="728" t="s">
        <v>286</v>
      </c>
      <c r="E464" s="729">
        <v>116</v>
      </c>
      <c r="G464" s="728" t="s">
        <v>902</v>
      </c>
      <c r="H464" s="729">
        <v>7</v>
      </c>
      <c r="I464" s="729">
        <v>1347</v>
      </c>
      <c r="K464" s="728" t="s">
        <v>297</v>
      </c>
      <c r="L464" s="728" t="s">
        <v>989</v>
      </c>
      <c r="M464" s="728" t="s">
        <v>266</v>
      </c>
      <c r="N464" s="729">
        <v>28</v>
      </c>
      <c r="P464" s="687"/>
      <c r="Q464" s="686"/>
      <c r="R464" s="686"/>
      <c r="U464" s="728" t="s">
        <v>902</v>
      </c>
      <c r="V464" s="729">
        <v>7</v>
      </c>
      <c r="W464" s="729">
        <v>1083</v>
      </c>
      <c r="Z464" s="454"/>
      <c r="AA464" s="455"/>
      <c r="AB464" s="454"/>
    </row>
    <row r="465" spans="1:28" ht="15">
      <c r="A465" s="728" t="s">
        <v>896</v>
      </c>
      <c r="B465" s="728" t="s">
        <v>287</v>
      </c>
      <c r="C465" s="728" t="s">
        <v>260</v>
      </c>
      <c r="D465" s="728" t="s">
        <v>286</v>
      </c>
      <c r="E465" s="729">
        <v>1</v>
      </c>
      <c r="G465" s="728" t="s">
        <v>902</v>
      </c>
      <c r="H465" s="729">
        <v>8</v>
      </c>
      <c r="I465" s="729">
        <v>1124</v>
      </c>
      <c r="K465" s="728" t="s">
        <v>297</v>
      </c>
      <c r="L465" s="728" t="s">
        <v>989</v>
      </c>
      <c r="M465" s="728" t="s">
        <v>1095</v>
      </c>
      <c r="N465" s="729">
        <v>5</v>
      </c>
      <c r="P465" s="687"/>
      <c r="Q465" s="686"/>
      <c r="R465" s="686"/>
      <c r="U465" s="728" t="s">
        <v>902</v>
      </c>
      <c r="V465" s="729">
        <v>8</v>
      </c>
      <c r="W465" s="729">
        <v>679</v>
      </c>
      <c r="Z465" s="454"/>
      <c r="AA465" s="455"/>
      <c r="AB465" s="454"/>
    </row>
    <row r="466" spans="1:28" ht="15">
      <c r="A466" s="728" t="s">
        <v>896</v>
      </c>
      <c r="B466" s="728" t="s">
        <v>288</v>
      </c>
      <c r="C466" s="728" t="s">
        <v>260</v>
      </c>
      <c r="D466" s="728" t="s">
        <v>285</v>
      </c>
      <c r="E466" s="729">
        <v>60</v>
      </c>
      <c r="G466" s="728" t="s">
        <v>902</v>
      </c>
      <c r="H466" s="729">
        <v>9</v>
      </c>
      <c r="I466" s="729">
        <v>897</v>
      </c>
      <c r="K466" s="728" t="s">
        <v>297</v>
      </c>
      <c r="L466" s="728" t="s">
        <v>989</v>
      </c>
      <c r="M466" s="728" t="s">
        <v>287</v>
      </c>
      <c r="N466" s="729">
        <v>1</v>
      </c>
      <c r="P466" s="687"/>
      <c r="Q466" s="686"/>
      <c r="R466" s="686"/>
      <c r="U466" s="728" t="s">
        <v>902</v>
      </c>
      <c r="V466" s="729">
        <v>9</v>
      </c>
      <c r="W466" s="729">
        <v>435</v>
      </c>
      <c r="Z466" s="454"/>
      <c r="AA466" s="455"/>
      <c r="AB466" s="454"/>
    </row>
    <row r="467" spans="1:28" ht="15">
      <c r="A467" s="728" t="s">
        <v>896</v>
      </c>
      <c r="B467" s="728" t="s">
        <v>288</v>
      </c>
      <c r="C467" s="728" t="s">
        <v>260</v>
      </c>
      <c r="D467" s="728" t="s">
        <v>286</v>
      </c>
      <c r="E467" s="729">
        <v>74</v>
      </c>
      <c r="G467" s="728" t="s">
        <v>902</v>
      </c>
      <c r="H467" s="729">
        <v>10</v>
      </c>
      <c r="I467" s="729">
        <v>689</v>
      </c>
      <c r="K467" s="728" t="s">
        <v>297</v>
      </c>
      <c r="L467" s="728" t="s">
        <v>989</v>
      </c>
      <c r="M467" s="728" t="s">
        <v>297</v>
      </c>
      <c r="N467" s="729">
        <v>1</v>
      </c>
      <c r="P467" s="687"/>
      <c r="Q467" s="686"/>
      <c r="R467" s="686"/>
      <c r="U467" s="728" t="s">
        <v>902</v>
      </c>
      <c r="V467" s="729">
        <v>10</v>
      </c>
      <c r="W467" s="729">
        <v>240</v>
      </c>
      <c r="Z467" s="454"/>
      <c r="AA467" s="455"/>
      <c r="AB467" s="454"/>
    </row>
    <row r="468" spans="1:28" ht="15">
      <c r="A468" s="728" t="s">
        <v>896</v>
      </c>
      <c r="B468" s="728" t="s">
        <v>288</v>
      </c>
      <c r="C468" s="728" t="s">
        <v>261</v>
      </c>
      <c r="D468" s="728" t="s">
        <v>285</v>
      </c>
      <c r="E468" s="729">
        <v>52</v>
      </c>
      <c r="G468" s="728" t="s">
        <v>902</v>
      </c>
      <c r="H468" s="729">
        <v>11</v>
      </c>
      <c r="I468" s="729">
        <v>552</v>
      </c>
      <c r="K468" s="728" t="s">
        <v>297</v>
      </c>
      <c r="L468" s="728" t="s">
        <v>989</v>
      </c>
      <c r="M468" s="728" t="s">
        <v>294</v>
      </c>
      <c r="N468" s="729">
        <v>10824</v>
      </c>
      <c r="P468" s="687"/>
      <c r="Q468" s="686"/>
      <c r="R468" s="686"/>
      <c r="U468" s="728" t="s">
        <v>902</v>
      </c>
      <c r="V468" s="729">
        <v>11</v>
      </c>
      <c r="W468" s="729">
        <v>146</v>
      </c>
      <c r="Z468" s="454"/>
      <c r="AA468" s="455"/>
      <c r="AB468" s="454"/>
    </row>
    <row r="469" spans="1:28" ht="15">
      <c r="A469" s="728" t="s">
        <v>896</v>
      </c>
      <c r="B469" s="728" t="s">
        <v>288</v>
      </c>
      <c r="C469" s="728" t="s">
        <v>261</v>
      </c>
      <c r="D469" s="728" t="s">
        <v>286</v>
      </c>
      <c r="E469" s="729">
        <v>76</v>
      </c>
      <c r="G469" s="728" t="s">
        <v>902</v>
      </c>
      <c r="H469" s="729">
        <v>12</v>
      </c>
      <c r="I469" s="729">
        <v>730</v>
      </c>
      <c r="K469" s="728" t="s">
        <v>297</v>
      </c>
      <c r="L469" s="728" t="s">
        <v>989</v>
      </c>
      <c r="M469" s="728" t="s">
        <v>295</v>
      </c>
      <c r="N469" s="729">
        <v>1</v>
      </c>
      <c r="P469" s="687"/>
      <c r="Q469" s="686"/>
      <c r="R469" s="686"/>
      <c r="U469" s="728" t="s">
        <v>902</v>
      </c>
      <c r="V469" s="729">
        <v>12</v>
      </c>
      <c r="W469" s="729">
        <v>119</v>
      </c>
      <c r="Z469" s="454"/>
      <c r="AA469" s="455"/>
      <c r="AB469" s="454"/>
    </row>
    <row r="470" spans="1:28" ht="15">
      <c r="A470" s="728" t="s">
        <v>897</v>
      </c>
      <c r="B470" s="728" t="s">
        <v>265</v>
      </c>
      <c r="C470" s="728" t="s">
        <v>260</v>
      </c>
      <c r="D470" s="728" t="s">
        <v>285</v>
      </c>
      <c r="E470" s="729">
        <v>534</v>
      </c>
      <c r="G470" s="728" t="s">
        <v>903</v>
      </c>
      <c r="H470" s="729">
        <v>0</v>
      </c>
      <c r="I470" s="729">
        <v>59</v>
      </c>
      <c r="K470" s="728" t="s">
        <v>297</v>
      </c>
      <c r="L470" s="728" t="s">
        <v>989</v>
      </c>
      <c r="M470" s="728" t="s">
        <v>296</v>
      </c>
      <c r="N470" s="729">
        <v>129</v>
      </c>
      <c r="P470" s="687"/>
      <c r="Q470" s="686"/>
      <c r="R470" s="686"/>
      <c r="U470" s="728" t="s">
        <v>903</v>
      </c>
      <c r="V470" s="729">
        <v>0</v>
      </c>
      <c r="W470" s="729">
        <v>22</v>
      </c>
      <c r="Z470" s="454"/>
      <c r="AA470" s="455"/>
      <c r="AB470" s="454"/>
    </row>
    <row r="471" spans="1:28" ht="15">
      <c r="A471" s="728" t="s">
        <v>897</v>
      </c>
      <c r="B471" s="728" t="s">
        <v>265</v>
      </c>
      <c r="C471" s="728" t="s">
        <v>260</v>
      </c>
      <c r="D471" s="728" t="s">
        <v>286</v>
      </c>
      <c r="E471" s="729">
        <v>808</v>
      </c>
      <c r="G471" s="728" t="s">
        <v>903</v>
      </c>
      <c r="H471" s="729">
        <v>1</v>
      </c>
      <c r="I471" s="729">
        <v>284</v>
      </c>
      <c r="K471" s="728" t="s">
        <v>297</v>
      </c>
      <c r="L471" s="728" t="s">
        <v>989</v>
      </c>
      <c r="M471" s="728" t="s">
        <v>267</v>
      </c>
      <c r="N471" s="729">
        <v>15</v>
      </c>
      <c r="P471" s="687"/>
      <c r="Q471" s="686"/>
      <c r="R471" s="686"/>
      <c r="U471" s="728" t="s">
        <v>903</v>
      </c>
      <c r="V471" s="729">
        <v>1</v>
      </c>
      <c r="W471" s="729">
        <v>108</v>
      </c>
      <c r="Z471" s="454"/>
      <c r="AA471" s="455"/>
      <c r="AB471" s="454"/>
    </row>
    <row r="472" spans="1:28" ht="15">
      <c r="A472" s="728" t="s">
        <v>897</v>
      </c>
      <c r="B472" s="728" t="s">
        <v>265</v>
      </c>
      <c r="C472" s="728" t="s">
        <v>261</v>
      </c>
      <c r="D472" s="728" t="s">
        <v>285</v>
      </c>
      <c r="E472" s="729">
        <v>547</v>
      </c>
      <c r="G472" s="728" t="s">
        <v>903</v>
      </c>
      <c r="H472" s="729">
        <v>2</v>
      </c>
      <c r="I472" s="729">
        <v>1002</v>
      </c>
      <c r="K472" s="728" t="s">
        <v>297</v>
      </c>
      <c r="L472" s="728" t="s">
        <v>989</v>
      </c>
      <c r="M472" s="728" t="s">
        <v>268</v>
      </c>
      <c r="N472" s="729">
        <v>1943</v>
      </c>
      <c r="P472" s="687"/>
      <c r="Q472" s="686"/>
      <c r="R472" s="686"/>
      <c r="U472" s="728" t="s">
        <v>903</v>
      </c>
      <c r="V472" s="729">
        <v>2</v>
      </c>
      <c r="W472" s="729">
        <v>368</v>
      </c>
      <c r="Z472" s="454"/>
      <c r="AA472" s="455"/>
      <c r="AB472" s="454"/>
    </row>
    <row r="473" spans="1:28" ht="15">
      <c r="A473" s="728" t="s">
        <v>897</v>
      </c>
      <c r="B473" s="728" t="s">
        <v>265</v>
      </c>
      <c r="C473" s="728" t="s">
        <v>261</v>
      </c>
      <c r="D473" s="728" t="s">
        <v>286</v>
      </c>
      <c r="E473" s="729">
        <v>764</v>
      </c>
      <c r="G473" s="728" t="s">
        <v>903</v>
      </c>
      <c r="H473" s="729">
        <v>3</v>
      </c>
      <c r="I473" s="729">
        <v>492</v>
      </c>
      <c r="K473" s="728" t="s">
        <v>294</v>
      </c>
      <c r="L473" s="728" t="s">
        <v>869</v>
      </c>
      <c r="M473" s="728" t="s">
        <v>265</v>
      </c>
      <c r="N473" s="729">
        <v>1</v>
      </c>
      <c r="P473" s="687"/>
      <c r="Q473" s="686"/>
      <c r="R473" s="686"/>
      <c r="U473" s="728" t="s">
        <v>903</v>
      </c>
      <c r="V473" s="729">
        <v>3</v>
      </c>
      <c r="W473" s="729">
        <v>164</v>
      </c>
      <c r="Z473" s="454"/>
      <c r="AA473" s="455"/>
      <c r="AB473" s="454"/>
    </row>
    <row r="474" spans="1:28" ht="15">
      <c r="A474" s="728" t="s">
        <v>897</v>
      </c>
      <c r="B474" s="728" t="s">
        <v>266</v>
      </c>
      <c r="C474" s="728" t="s">
        <v>260</v>
      </c>
      <c r="D474" s="728" t="s">
        <v>285</v>
      </c>
      <c r="E474" s="729">
        <v>164</v>
      </c>
      <c r="G474" s="728" t="s">
        <v>903</v>
      </c>
      <c r="H474" s="729">
        <v>4</v>
      </c>
      <c r="I474" s="729">
        <v>2083</v>
      </c>
      <c r="K474" s="728" t="s">
        <v>294</v>
      </c>
      <c r="L474" s="728" t="s">
        <v>869</v>
      </c>
      <c r="M474" s="728" t="s">
        <v>1090</v>
      </c>
      <c r="N474" s="729">
        <v>1</v>
      </c>
      <c r="P474" s="687"/>
      <c r="Q474" s="686"/>
      <c r="R474" s="686"/>
      <c r="U474" s="728" t="s">
        <v>903</v>
      </c>
      <c r="V474" s="729">
        <v>4</v>
      </c>
      <c r="W474" s="729">
        <v>1089</v>
      </c>
      <c r="Z474" s="454"/>
      <c r="AA474" s="455"/>
      <c r="AB474" s="454"/>
    </row>
    <row r="475" spans="1:28" ht="15">
      <c r="A475" s="728" t="s">
        <v>897</v>
      </c>
      <c r="B475" s="728" t="s">
        <v>266</v>
      </c>
      <c r="C475" s="728" t="s">
        <v>260</v>
      </c>
      <c r="D475" s="728" t="s">
        <v>286</v>
      </c>
      <c r="E475" s="729">
        <v>245</v>
      </c>
      <c r="G475" s="728" t="s">
        <v>903</v>
      </c>
      <c r="H475" s="729">
        <v>5</v>
      </c>
      <c r="I475" s="729">
        <v>389</v>
      </c>
      <c r="K475" s="728" t="s">
        <v>294</v>
      </c>
      <c r="L475" s="728" t="s">
        <v>869</v>
      </c>
      <c r="M475" s="728" t="s">
        <v>1091</v>
      </c>
      <c r="N475" s="729">
        <v>1</v>
      </c>
      <c r="P475" s="687"/>
      <c r="Q475" s="686"/>
      <c r="R475" s="686"/>
      <c r="U475" s="728" t="s">
        <v>903</v>
      </c>
      <c r="V475" s="729">
        <v>5</v>
      </c>
      <c r="W475" s="729">
        <v>186</v>
      </c>
      <c r="Z475" s="454"/>
      <c r="AA475" s="455"/>
      <c r="AB475" s="454"/>
    </row>
    <row r="476" spans="1:28" ht="15">
      <c r="A476" s="728" t="s">
        <v>897</v>
      </c>
      <c r="B476" s="728" t="s">
        <v>266</v>
      </c>
      <c r="C476" s="728" t="s">
        <v>261</v>
      </c>
      <c r="D476" s="728" t="s">
        <v>285</v>
      </c>
      <c r="E476" s="729">
        <v>217</v>
      </c>
      <c r="G476" s="728" t="s">
        <v>903</v>
      </c>
      <c r="H476" s="729">
        <v>6</v>
      </c>
      <c r="I476" s="729">
        <v>441</v>
      </c>
      <c r="K476" s="728" t="s">
        <v>294</v>
      </c>
      <c r="L476" s="728" t="s">
        <v>869</v>
      </c>
      <c r="M476" s="728" t="s">
        <v>294</v>
      </c>
      <c r="N476" s="729">
        <v>1052</v>
      </c>
      <c r="P476" s="687"/>
      <c r="Q476" s="686"/>
      <c r="R476" s="686"/>
      <c r="U476" s="728" t="s">
        <v>903</v>
      </c>
      <c r="V476" s="729">
        <v>6</v>
      </c>
      <c r="W476" s="729">
        <v>189</v>
      </c>
      <c r="Z476" s="454"/>
      <c r="AA476" s="455"/>
      <c r="AB476" s="454"/>
    </row>
    <row r="477" spans="1:28" ht="15">
      <c r="A477" s="728" t="s">
        <v>897</v>
      </c>
      <c r="B477" s="728" t="s">
        <v>266</v>
      </c>
      <c r="C477" s="728" t="s">
        <v>261</v>
      </c>
      <c r="D477" s="728" t="s">
        <v>286</v>
      </c>
      <c r="E477" s="729">
        <v>227</v>
      </c>
      <c r="G477" s="728" t="s">
        <v>903</v>
      </c>
      <c r="H477" s="729">
        <v>7</v>
      </c>
      <c r="I477" s="729">
        <v>452</v>
      </c>
      <c r="K477" s="728" t="s">
        <v>294</v>
      </c>
      <c r="L477" s="728" t="s">
        <v>869</v>
      </c>
      <c r="M477" s="728" t="s">
        <v>268</v>
      </c>
      <c r="N477" s="729">
        <v>333</v>
      </c>
      <c r="P477" s="687"/>
      <c r="Q477" s="686"/>
      <c r="R477" s="686"/>
      <c r="U477" s="728" t="s">
        <v>903</v>
      </c>
      <c r="V477" s="729">
        <v>7</v>
      </c>
      <c r="W477" s="729">
        <v>161</v>
      </c>
      <c r="Z477" s="454"/>
      <c r="AA477" s="455"/>
      <c r="AB477" s="454"/>
    </row>
    <row r="478" spans="1:28" ht="15">
      <c r="A478" s="728" t="s">
        <v>897</v>
      </c>
      <c r="B478" s="728" t="s">
        <v>287</v>
      </c>
      <c r="C478" s="728" t="s">
        <v>260</v>
      </c>
      <c r="D478" s="728" t="s">
        <v>286</v>
      </c>
      <c r="E478" s="729">
        <v>8</v>
      </c>
      <c r="G478" s="728" t="s">
        <v>903</v>
      </c>
      <c r="H478" s="729">
        <v>8</v>
      </c>
      <c r="I478" s="729">
        <v>375</v>
      </c>
      <c r="K478" s="728" t="s">
        <v>294</v>
      </c>
      <c r="L478" s="728" t="s">
        <v>877</v>
      </c>
      <c r="M478" s="728" t="s">
        <v>294</v>
      </c>
      <c r="N478" s="729">
        <v>3</v>
      </c>
      <c r="P478" s="687"/>
      <c r="Q478" s="686"/>
      <c r="R478" s="686"/>
      <c r="U478" s="728" t="s">
        <v>903</v>
      </c>
      <c r="V478" s="729">
        <v>8</v>
      </c>
      <c r="W478" s="729">
        <v>119</v>
      </c>
      <c r="Z478" s="454"/>
      <c r="AA478" s="455"/>
      <c r="AB478" s="454"/>
    </row>
    <row r="479" spans="1:28" ht="15">
      <c r="A479" s="728" t="s">
        <v>897</v>
      </c>
      <c r="B479" s="728" t="s">
        <v>287</v>
      </c>
      <c r="C479" s="728" t="s">
        <v>261</v>
      </c>
      <c r="D479" s="728" t="s">
        <v>286</v>
      </c>
      <c r="E479" s="729">
        <v>11</v>
      </c>
      <c r="G479" s="728" t="s">
        <v>903</v>
      </c>
      <c r="H479" s="729">
        <v>9</v>
      </c>
      <c r="I479" s="729">
        <v>273</v>
      </c>
      <c r="K479" s="728" t="s">
        <v>294</v>
      </c>
      <c r="L479" s="728" t="s">
        <v>877</v>
      </c>
      <c r="M479" s="728" t="s">
        <v>265</v>
      </c>
      <c r="N479" s="729">
        <v>9</v>
      </c>
      <c r="P479" s="687"/>
      <c r="Q479" s="686"/>
      <c r="R479" s="686"/>
      <c r="U479" s="728" t="s">
        <v>903</v>
      </c>
      <c r="V479" s="729">
        <v>9</v>
      </c>
      <c r="W479" s="729">
        <v>104</v>
      </c>
      <c r="Z479" s="454"/>
      <c r="AA479" s="455"/>
      <c r="AB479" s="454"/>
    </row>
    <row r="480" spans="1:28" ht="15">
      <c r="A480" s="728" t="s">
        <v>897</v>
      </c>
      <c r="B480" s="728" t="s">
        <v>288</v>
      </c>
      <c r="C480" s="728" t="s">
        <v>260</v>
      </c>
      <c r="D480" s="728" t="s">
        <v>285</v>
      </c>
      <c r="E480" s="729">
        <v>39</v>
      </c>
      <c r="G480" s="728" t="s">
        <v>903</v>
      </c>
      <c r="H480" s="729">
        <v>10</v>
      </c>
      <c r="I480" s="729">
        <v>226</v>
      </c>
      <c r="K480" s="728" t="s">
        <v>294</v>
      </c>
      <c r="L480" s="728" t="s">
        <v>877</v>
      </c>
      <c r="M480" s="728" t="s">
        <v>1093</v>
      </c>
      <c r="N480" s="729">
        <v>1</v>
      </c>
      <c r="P480" s="687"/>
      <c r="Q480" s="686"/>
      <c r="R480" s="686"/>
      <c r="U480" s="728" t="s">
        <v>903</v>
      </c>
      <c r="V480" s="729">
        <v>10</v>
      </c>
      <c r="W480" s="729">
        <v>78</v>
      </c>
      <c r="Z480" s="454"/>
      <c r="AA480" s="455"/>
      <c r="AB480" s="454"/>
    </row>
    <row r="481" spans="1:28" ht="15">
      <c r="A481" s="728" t="s">
        <v>897</v>
      </c>
      <c r="B481" s="728" t="s">
        <v>288</v>
      </c>
      <c r="C481" s="728" t="s">
        <v>260</v>
      </c>
      <c r="D481" s="728" t="s">
        <v>286</v>
      </c>
      <c r="E481" s="729">
        <v>34</v>
      </c>
      <c r="G481" s="728" t="s">
        <v>903</v>
      </c>
      <c r="H481" s="729">
        <v>11</v>
      </c>
      <c r="I481" s="729">
        <v>192</v>
      </c>
      <c r="K481" s="728" t="s">
        <v>294</v>
      </c>
      <c r="L481" s="728" t="s">
        <v>877</v>
      </c>
      <c r="M481" s="728" t="s">
        <v>1090</v>
      </c>
      <c r="N481" s="729">
        <v>1607</v>
      </c>
      <c r="P481" s="687"/>
      <c r="Q481" s="686"/>
      <c r="R481" s="686"/>
      <c r="U481" s="728" t="s">
        <v>903</v>
      </c>
      <c r="V481" s="729">
        <v>11</v>
      </c>
      <c r="W481" s="729">
        <v>65</v>
      </c>
      <c r="Z481" s="454"/>
      <c r="AA481" s="455"/>
      <c r="AB481" s="454"/>
    </row>
    <row r="482" spans="1:28" ht="15">
      <c r="A482" s="728" t="s">
        <v>897</v>
      </c>
      <c r="B482" s="728" t="s">
        <v>288</v>
      </c>
      <c r="C482" s="728" t="s">
        <v>261</v>
      </c>
      <c r="D482" s="728" t="s">
        <v>285</v>
      </c>
      <c r="E482" s="729">
        <v>27</v>
      </c>
      <c r="G482" s="728" t="s">
        <v>903</v>
      </c>
      <c r="H482" s="729">
        <v>12</v>
      </c>
      <c r="I482" s="729">
        <v>201</v>
      </c>
      <c r="K482" s="728" t="s">
        <v>294</v>
      </c>
      <c r="L482" s="728" t="s">
        <v>877</v>
      </c>
      <c r="M482" s="728" t="s">
        <v>1091</v>
      </c>
      <c r="N482" s="729">
        <v>12</v>
      </c>
      <c r="P482" s="687"/>
      <c r="Q482" s="686"/>
      <c r="R482" s="686"/>
      <c r="U482" s="728" t="s">
        <v>903</v>
      </c>
      <c r="V482" s="729">
        <v>12</v>
      </c>
      <c r="W482" s="729">
        <v>101</v>
      </c>
      <c r="Z482" s="454"/>
      <c r="AA482" s="455"/>
      <c r="AB482" s="454"/>
    </row>
    <row r="483" spans="1:28" ht="15">
      <c r="A483" s="728" t="s">
        <v>897</v>
      </c>
      <c r="B483" s="728" t="s">
        <v>288</v>
      </c>
      <c r="C483" s="728" t="s">
        <v>261</v>
      </c>
      <c r="D483" s="728" t="s">
        <v>286</v>
      </c>
      <c r="E483" s="729">
        <v>31</v>
      </c>
      <c r="G483" s="728" t="s">
        <v>904</v>
      </c>
      <c r="H483" s="729">
        <v>0</v>
      </c>
      <c r="I483" s="729">
        <v>124</v>
      </c>
      <c r="K483" s="728" t="s">
        <v>294</v>
      </c>
      <c r="L483" s="728" t="s">
        <v>877</v>
      </c>
      <c r="M483" s="728" t="s">
        <v>1092</v>
      </c>
      <c r="N483" s="729">
        <v>1</v>
      </c>
      <c r="P483" s="687"/>
      <c r="Q483" s="686"/>
      <c r="R483" s="686"/>
      <c r="U483" s="728" t="s">
        <v>904</v>
      </c>
      <c r="V483" s="729">
        <v>0</v>
      </c>
      <c r="W483" s="729">
        <v>35</v>
      </c>
      <c r="Z483" s="454"/>
      <c r="AA483" s="455"/>
      <c r="AB483" s="454"/>
    </row>
    <row r="484" spans="1:28" ht="15">
      <c r="A484" s="728" t="s">
        <v>898</v>
      </c>
      <c r="B484" s="728" t="s">
        <v>265</v>
      </c>
      <c r="C484" s="728" t="s">
        <v>260</v>
      </c>
      <c r="D484" s="728" t="s">
        <v>285</v>
      </c>
      <c r="E484" s="729">
        <v>2547</v>
      </c>
      <c r="G484" s="728" t="s">
        <v>904</v>
      </c>
      <c r="H484" s="729">
        <v>1</v>
      </c>
      <c r="I484" s="729">
        <v>572</v>
      </c>
      <c r="K484" s="728" t="s">
        <v>294</v>
      </c>
      <c r="L484" s="728" t="s">
        <v>877</v>
      </c>
      <c r="M484" s="728" t="s">
        <v>1097</v>
      </c>
      <c r="N484" s="729">
        <v>2</v>
      </c>
      <c r="P484" s="687"/>
      <c r="Q484" s="686"/>
      <c r="R484" s="686"/>
      <c r="U484" s="728" t="s">
        <v>904</v>
      </c>
      <c r="V484" s="729">
        <v>1</v>
      </c>
      <c r="W484" s="729">
        <v>153</v>
      </c>
      <c r="Z484" s="454"/>
      <c r="AA484" s="455"/>
      <c r="AB484" s="454"/>
    </row>
    <row r="485" spans="1:28" ht="15">
      <c r="A485" s="728" t="s">
        <v>898</v>
      </c>
      <c r="B485" s="728" t="s">
        <v>265</v>
      </c>
      <c r="C485" s="728" t="s">
        <v>260</v>
      </c>
      <c r="D485" s="728" t="s">
        <v>286</v>
      </c>
      <c r="E485" s="729">
        <v>7832</v>
      </c>
      <c r="G485" s="728" t="s">
        <v>904</v>
      </c>
      <c r="H485" s="729">
        <v>2</v>
      </c>
      <c r="I485" s="729">
        <v>1794</v>
      </c>
      <c r="K485" s="728" t="s">
        <v>294</v>
      </c>
      <c r="L485" s="728" t="s">
        <v>877</v>
      </c>
      <c r="M485" s="728" t="s">
        <v>1094</v>
      </c>
      <c r="N485" s="729">
        <v>3</v>
      </c>
      <c r="P485" s="687"/>
      <c r="Q485" s="686"/>
      <c r="R485" s="686"/>
      <c r="U485" s="728" t="s">
        <v>904</v>
      </c>
      <c r="V485" s="729">
        <v>2</v>
      </c>
      <c r="W485" s="729">
        <v>381</v>
      </c>
      <c r="Z485" s="454"/>
      <c r="AA485" s="455"/>
      <c r="AB485" s="454"/>
    </row>
    <row r="486" spans="1:28" ht="15">
      <c r="A486" s="728" t="s">
        <v>898</v>
      </c>
      <c r="B486" s="728" t="s">
        <v>265</v>
      </c>
      <c r="C486" s="728" t="s">
        <v>261</v>
      </c>
      <c r="D486" s="728" t="s">
        <v>285</v>
      </c>
      <c r="E486" s="729">
        <v>2304</v>
      </c>
      <c r="G486" s="728" t="s">
        <v>904</v>
      </c>
      <c r="H486" s="729">
        <v>3</v>
      </c>
      <c r="I486" s="729">
        <v>942</v>
      </c>
      <c r="K486" s="728" t="s">
        <v>294</v>
      </c>
      <c r="L486" s="728" t="s">
        <v>877</v>
      </c>
      <c r="M486" s="728" t="s">
        <v>266</v>
      </c>
      <c r="N486" s="729">
        <v>42</v>
      </c>
      <c r="P486" s="687"/>
      <c r="Q486" s="686"/>
      <c r="R486" s="686"/>
      <c r="U486" s="728" t="s">
        <v>904</v>
      </c>
      <c r="V486" s="729">
        <v>3</v>
      </c>
      <c r="W486" s="729">
        <v>163</v>
      </c>
      <c r="Z486" s="454"/>
      <c r="AA486" s="455"/>
      <c r="AB486" s="454"/>
    </row>
    <row r="487" spans="1:28" ht="15">
      <c r="A487" s="728" t="s">
        <v>898</v>
      </c>
      <c r="B487" s="728" t="s">
        <v>265</v>
      </c>
      <c r="C487" s="728" t="s">
        <v>261</v>
      </c>
      <c r="D487" s="728" t="s">
        <v>286</v>
      </c>
      <c r="E487" s="729">
        <v>6791</v>
      </c>
      <c r="G487" s="728" t="s">
        <v>904</v>
      </c>
      <c r="H487" s="729">
        <v>4</v>
      </c>
      <c r="I487" s="729">
        <v>3631</v>
      </c>
      <c r="K487" s="728" t="s">
        <v>294</v>
      </c>
      <c r="L487" s="728" t="s">
        <v>877</v>
      </c>
      <c r="M487" s="728" t="s">
        <v>1095</v>
      </c>
      <c r="N487" s="729">
        <v>16</v>
      </c>
      <c r="P487" s="687"/>
      <c r="Q487" s="686"/>
      <c r="R487" s="686"/>
      <c r="U487" s="728" t="s">
        <v>904</v>
      </c>
      <c r="V487" s="729">
        <v>4</v>
      </c>
      <c r="W487" s="729">
        <v>999</v>
      </c>
      <c r="Z487" s="454"/>
      <c r="AA487" s="455"/>
      <c r="AB487" s="454"/>
    </row>
    <row r="488" spans="1:28" ht="15">
      <c r="A488" s="728" t="s">
        <v>898</v>
      </c>
      <c r="B488" s="728" t="s">
        <v>266</v>
      </c>
      <c r="C488" s="728" t="s">
        <v>260</v>
      </c>
      <c r="D488" s="728" t="s">
        <v>285</v>
      </c>
      <c r="E488" s="729">
        <v>84</v>
      </c>
      <c r="G488" s="728" t="s">
        <v>904</v>
      </c>
      <c r="H488" s="729">
        <v>5</v>
      </c>
      <c r="I488" s="729">
        <v>658</v>
      </c>
      <c r="K488" s="728" t="s">
        <v>294</v>
      </c>
      <c r="L488" s="728" t="s">
        <v>877</v>
      </c>
      <c r="M488" s="728" t="s">
        <v>297</v>
      </c>
      <c r="N488" s="729">
        <v>23</v>
      </c>
      <c r="P488" s="687"/>
      <c r="Q488" s="686"/>
      <c r="R488" s="686"/>
      <c r="U488" s="728" t="s">
        <v>904</v>
      </c>
      <c r="V488" s="729">
        <v>5</v>
      </c>
      <c r="W488" s="729">
        <v>159</v>
      </c>
      <c r="Z488" s="454"/>
      <c r="AA488" s="455"/>
      <c r="AB488" s="454"/>
    </row>
    <row r="489" spans="1:28" ht="15">
      <c r="A489" s="728" t="s">
        <v>898</v>
      </c>
      <c r="B489" s="728" t="s">
        <v>266</v>
      </c>
      <c r="C489" s="728" t="s">
        <v>260</v>
      </c>
      <c r="D489" s="728" t="s">
        <v>286</v>
      </c>
      <c r="E489" s="729">
        <v>895</v>
      </c>
      <c r="G489" s="728" t="s">
        <v>904</v>
      </c>
      <c r="H489" s="729">
        <v>6</v>
      </c>
      <c r="I489" s="729">
        <v>664</v>
      </c>
      <c r="K489" s="728" t="s">
        <v>294</v>
      </c>
      <c r="L489" s="728" t="s">
        <v>877</v>
      </c>
      <c r="M489" s="728" t="s">
        <v>294</v>
      </c>
      <c r="N489" s="729">
        <v>13445</v>
      </c>
      <c r="P489" s="687"/>
      <c r="Q489" s="686"/>
      <c r="R489" s="686"/>
      <c r="U489" s="728" t="s">
        <v>904</v>
      </c>
      <c r="V489" s="729">
        <v>6</v>
      </c>
      <c r="W489" s="729">
        <v>134</v>
      </c>
      <c r="Z489" s="454"/>
      <c r="AA489" s="455"/>
      <c r="AB489" s="454"/>
    </row>
    <row r="490" spans="1:28" ht="15">
      <c r="A490" s="728" t="s">
        <v>898</v>
      </c>
      <c r="B490" s="728" t="s">
        <v>266</v>
      </c>
      <c r="C490" s="728" t="s">
        <v>261</v>
      </c>
      <c r="D490" s="728" t="s">
        <v>285</v>
      </c>
      <c r="E490" s="729">
        <v>91</v>
      </c>
      <c r="G490" s="728" t="s">
        <v>904</v>
      </c>
      <c r="H490" s="729">
        <v>7</v>
      </c>
      <c r="I490" s="729">
        <v>692</v>
      </c>
      <c r="K490" s="728" t="s">
        <v>294</v>
      </c>
      <c r="L490" s="728" t="s">
        <v>877</v>
      </c>
      <c r="M490" s="728" t="s">
        <v>296</v>
      </c>
      <c r="N490" s="729">
        <v>122</v>
      </c>
      <c r="P490" s="687"/>
      <c r="Q490" s="686"/>
      <c r="R490" s="686"/>
      <c r="U490" s="728" t="s">
        <v>904</v>
      </c>
      <c r="V490" s="729">
        <v>7</v>
      </c>
      <c r="W490" s="729">
        <v>95</v>
      </c>
      <c r="Z490" s="454"/>
      <c r="AA490" s="455"/>
      <c r="AB490" s="454"/>
    </row>
    <row r="491" spans="1:28" ht="15">
      <c r="A491" s="728" t="s">
        <v>898</v>
      </c>
      <c r="B491" s="728" t="s">
        <v>266</v>
      </c>
      <c r="C491" s="728" t="s">
        <v>261</v>
      </c>
      <c r="D491" s="728" t="s">
        <v>286</v>
      </c>
      <c r="E491" s="729">
        <v>778</v>
      </c>
      <c r="G491" s="728" t="s">
        <v>904</v>
      </c>
      <c r="H491" s="729">
        <v>8</v>
      </c>
      <c r="I491" s="729">
        <v>550</v>
      </c>
      <c r="K491" s="728" t="s">
        <v>294</v>
      </c>
      <c r="L491" s="728" t="s">
        <v>877</v>
      </c>
      <c r="M491" s="728" t="s">
        <v>267</v>
      </c>
      <c r="N491" s="729">
        <v>5</v>
      </c>
      <c r="P491" s="687"/>
      <c r="Q491" s="686"/>
      <c r="R491" s="686"/>
      <c r="U491" s="728" t="s">
        <v>904</v>
      </c>
      <c r="V491" s="729">
        <v>8</v>
      </c>
      <c r="W491" s="729">
        <v>79</v>
      </c>
      <c r="Z491" s="454"/>
      <c r="AA491" s="455"/>
      <c r="AB491" s="454"/>
    </row>
    <row r="492" spans="1:28" ht="15">
      <c r="A492" s="728" t="s">
        <v>898</v>
      </c>
      <c r="B492" s="728" t="s">
        <v>287</v>
      </c>
      <c r="C492" s="728" t="s">
        <v>260</v>
      </c>
      <c r="D492" s="728" t="s">
        <v>285</v>
      </c>
      <c r="E492" s="729">
        <v>7</v>
      </c>
      <c r="G492" s="728" t="s">
        <v>904</v>
      </c>
      <c r="H492" s="729">
        <v>9</v>
      </c>
      <c r="I492" s="729">
        <v>433</v>
      </c>
      <c r="K492" s="728" t="s">
        <v>294</v>
      </c>
      <c r="L492" s="728" t="s">
        <v>877</v>
      </c>
      <c r="M492" s="728" t="s">
        <v>268</v>
      </c>
      <c r="N492" s="729">
        <v>1529</v>
      </c>
      <c r="P492" s="687"/>
      <c r="Q492" s="686"/>
      <c r="R492" s="686"/>
      <c r="U492" s="728" t="s">
        <v>904</v>
      </c>
      <c r="V492" s="729">
        <v>9</v>
      </c>
      <c r="W492" s="729">
        <v>63</v>
      </c>
      <c r="Z492" s="454"/>
      <c r="AA492" s="455"/>
      <c r="AB492" s="454"/>
    </row>
    <row r="493" spans="1:28" ht="15">
      <c r="A493" s="728" t="s">
        <v>898</v>
      </c>
      <c r="B493" s="728" t="s">
        <v>287</v>
      </c>
      <c r="C493" s="728" t="s">
        <v>260</v>
      </c>
      <c r="D493" s="728" t="s">
        <v>286</v>
      </c>
      <c r="E493" s="729">
        <v>12</v>
      </c>
      <c r="G493" s="728" t="s">
        <v>904</v>
      </c>
      <c r="H493" s="729">
        <v>10</v>
      </c>
      <c r="I493" s="729">
        <v>369</v>
      </c>
      <c r="K493" s="728" t="s">
        <v>294</v>
      </c>
      <c r="L493" s="728" t="s">
        <v>878</v>
      </c>
      <c r="M493" s="728" t="s">
        <v>1090</v>
      </c>
      <c r="N493" s="729">
        <v>11</v>
      </c>
      <c r="P493" s="687"/>
      <c r="Q493" s="686"/>
      <c r="R493" s="686"/>
      <c r="U493" s="728" t="s">
        <v>904</v>
      </c>
      <c r="V493" s="729">
        <v>10</v>
      </c>
      <c r="W493" s="729">
        <v>54</v>
      </c>
      <c r="Z493" s="454"/>
      <c r="AA493" s="455"/>
      <c r="AB493" s="454"/>
    </row>
    <row r="494" spans="1:28" ht="15">
      <c r="A494" s="728" t="s">
        <v>898</v>
      </c>
      <c r="B494" s="728" t="s">
        <v>287</v>
      </c>
      <c r="C494" s="728" t="s">
        <v>261</v>
      </c>
      <c r="D494" s="728" t="s">
        <v>285</v>
      </c>
      <c r="E494" s="729">
        <v>12</v>
      </c>
      <c r="G494" s="728" t="s">
        <v>904</v>
      </c>
      <c r="H494" s="729">
        <v>11</v>
      </c>
      <c r="I494" s="729">
        <v>293</v>
      </c>
      <c r="K494" s="728" t="s">
        <v>294</v>
      </c>
      <c r="L494" s="728" t="s">
        <v>878</v>
      </c>
      <c r="M494" s="728" t="s">
        <v>1092</v>
      </c>
      <c r="N494" s="729">
        <v>2</v>
      </c>
      <c r="P494" s="687"/>
      <c r="Q494" s="686"/>
      <c r="R494" s="686"/>
      <c r="U494" s="728" t="s">
        <v>904</v>
      </c>
      <c r="V494" s="729">
        <v>11</v>
      </c>
      <c r="W494" s="729">
        <v>28</v>
      </c>
      <c r="Z494" s="454"/>
      <c r="AA494" s="455"/>
      <c r="AB494" s="454"/>
    </row>
    <row r="495" spans="1:28" ht="15">
      <c r="A495" s="728" t="s">
        <v>898</v>
      </c>
      <c r="B495" s="728" t="s">
        <v>287</v>
      </c>
      <c r="C495" s="728" t="s">
        <v>261</v>
      </c>
      <c r="D495" s="728" t="s">
        <v>286</v>
      </c>
      <c r="E495" s="729">
        <v>7</v>
      </c>
      <c r="G495" s="728" t="s">
        <v>904</v>
      </c>
      <c r="H495" s="729">
        <v>12</v>
      </c>
      <c r="I495" s="729">
        <v>368</v>
      </c>
      <c r="K495" s="728" t="s">
        <v>294</v>
      </c>
      <c r="L495" s="728" t="s">
        <v>878</v>
      </c>
      <c r="M495" s="728" t="s">
        <v>266</v>
      </c>
      <c r="N495" s="729">
        <v>3</v>
      </c>
      <c r="P495" s="687"/>
      <c r="Q495" s="686"/>
      <c r="R495" s="686"/>
      <c r="U495" s="728" t="s">
        <v>904</v>
      </c>
      <c r="V495" s="729">
        <v>12</v>
      </c>
      <c r="W495" s="729">
        <v>54</v>
      </c>
      <c r="Z495" s="454"/>
      <c r="AA495" s="455"/>
      <c r="AB495" s="454"/>
    </row>
    <row r="496" spans="1:28" ht="15">
      <c r="A496" s="728" t="s">
        <v>898</v>
      </c>
      <c r="B496" s="728" t="s">
        <v>288</v>
      </c>
      <c r="C496" s="728" t="s">
        <v>260</v>
      </c>
      <c r="D496" s="728" t="s">
        <v>285</v>
      </c>
      <c r="E496" s="729">
        <v>514</v>
      </c>
      <c r="G496" s="728" t="s">
        <v>905</v>
      </c>
      <c r="H496" s="729">
        <v>0</v>
      </c>
      <c r="I496" s="729">
        <v>23</v>
      </c>
      <c r="K496" s="728" t="s">
        <v>294</v>
      </c>
      <c r="L496" s="728" t="s">
        <v>878</v>
      </c>
      <c r="M496" s="728" t="s">
        <v>1095</v>
      </c>
      <c r="N496" s="729">
        <v>2</v>
      </c>
      <c r="P496" s="687"/>
      <c r="Q496" s="686"/>
      <c r="R496" s="686"/>
      <c r="U496" s="728" t="s">
        <v>905</v>
      </c>
      <c r="V496" s="729">
        <v>0</v>
      </c>
      <c r="W496" s="729">
        <v>5</v>
      </c>
      <c r="Z496" s="454"/>
      <c r="AA496" s="455"/>
      <c r="AB496" s="454"/>
    </row>
    <row r="497" spans="1:28" ht="15">
      <c r="A497" s="728" t="s">
        <v>898</v>
      </c>
      <c r="B497" s="728" t="s">
        <v>288</v>
      </c>
      <c r="C497" s="728" t="s">
        <v>260</v>
      </c>
      <c r="D497" s="728" t="s">
        <v>286</v>
      </c>
      <c r="E497" s="729">
        <v>1172</v>
      </c>
      <c r="G497" s="728" t="s">
        <v>905</v>
      </c>
      <c r="H497" s="729">
        <v>1</v>
      </c>
      <c r="I497" s="729">
        <v>137</v>
      </c>
      <c r="K497" s="728" t="s">
        <v>294</v>
      </c>
      <c r="L497" s="728" t="s">
        <v>878</v>
      </c>
      <c r="M497" s="728" t="s">
        <v>294</v>
      </c>
      <c r="N497" s="729">
        <v>4078</v>
      </c>
      <c r="P497" s="687"/>
      <c r="Q497" s="686"/>
      <c r="R497" s="686"/>
      <c r="U497" s="728" t="s">
        <v>905</v>
      </c>
      <c r="V497" s="729">
        <v>1</v>
      </c>
      <c r="W497" s="729">
        <v>25</v>
      </c>
      <c r="Z497" s="454"/>
      <c r="AA497" s="455"/>
      <c r="AB497" s="454"/>
    </row>
    <row r="498" spans="1:28" ht="15">
      <c r="A498" s="728" t="s">
        <v>898</v>
      </c>
      <c r="B498" s="728" t="s">
        <v>288</v>
      </c>
      <c r="C498" s="728" t="s">
        <v>261</v>
      </c>
      <c r="D498" s="728" t="s">
        <v>285</v>
      </c>
      <c r="E498" s="729">
        <v>457</v>
      </c>
      <c r="G498" s="728" t="s">
        <v>905</v>
      </c>
      <c r="H498" s="729">
        <v>2</v>
      </c>
      <c r="I498" s="729">
        <v>427</v>
      </c>
      <c r="K498" s="728" t="s">
        <v>294</v>
      </c>
      <c r="L498" s="728" t="s">
        <v>878</v>
      </c>
      <c r="M498" s="728" t="s">
        <v>296</v>
      </c>
      <c r="N498" s="729">
        <v>1</v>
      </c>
      <c r="P498" s="687"/>
      <c r="Q498" s="686"/>
      <c r="R498" s="686"/>
      <c r="U498" s="728" t="s">
        <v>905</v>
      </c>
      <c r="V498" s="729">
        <v>2</v>
      </c>
      <c r="W498" s="729">
        <v>100</v>
      </c>
      <c r="Z498" s="454"/>
      <c r="AA498" s="455"/>
      <c r="AB498" s="454"/>
    </row>
    <row r="499" spans="1:28" ht="15">
      <c r="A499" s="728" t="s">
        <v>898</v>
      </c>
      <c r="B499" s="728" t="s">
        <v>288</v>
      </c>
      <c r="C499" s="728" t="s">
        <v>261</v>
      </c>
      <c r="D499" s="728" t="s">
        <v>286</v>
      </c>
      <c r="E499" s="729">
        <v>966</v>
      </c>
      <c r="G499" s="728" t="s">
        <v>905</v>
      </c>
      <c r="H499" s="729">
        <v>3</v>
      </c>
      <c r="I499" s="729">
        <v>225</v>
      </c>
      <c r="K499" s="728" t="s">
        <v>294</v>
      </c>
      <c r="L499" s="728" t="s">
        <v>878</v>
      </c>
      <c r="M499" s="728" t="s">
        <v>268</v>
      </c>
      <c r="N499" s="729">
        <v>1351</v>
      </c>
      <c r="P499" s="687"/>
      <c r="Q499" s="686"/>
      <c r="R499" s="686"/>
      <c r="U499" s="728" t="s">
        <v>905</v>
      </c>
      <c r="V499" s="729">
        <v>3</v>
      </c>
      <c r="W499" s="729">
        <v>31</v>
      </c>
      <c r="Z499" s="454"/>
      <c r="AA499" s="455"/>
      <c r="AB499" s="454"/>
    </row>
    <row r="500" spans="1:28" ht="15">
      <c r="A500" s="728" t="s">
        <v>899</v>
      </c>
      <c r="B500" s="728" t="s">
        <v>265</v>
      </c>
      <c r="C500" s="728" t="s">
        <v>260</v>
      </c>
      <c r="D500" s="728" t="s">
        <v>285</v>
      </c>
      <c r="E500" s="729">
        <v>51</v>
      </c>
      <c r="G500" s="728" t="s">
        <v>905</v>
      </c>
      <c r="H500" s="729">
        <v>4</v>
      </c>
      <c r="I500" s="729">
        <v>937</v>
      </c>
      <c r="K500" s="728" t="s">
        <v>294</v>
      </c>
      <c r="L500" s="728" t="s">
        <v>882</v>
      </c>
      <c r="M500" s="728" t="s">
        <v>265</v>
      </c>
      <c r="N500" s="729">
        <v>13</v>
      </c>
      <c r="P500" s="687"/>
      <c r="Q500" s="686"/>
      <c r="R500" s="686"/>
      <c r="U500" s="728" t="s">
        <v>905</v>
      </c>
      <c r="V500" s="729">
        <v>4</v>
      </c>
      <c r="W500" s="729">
        <v>245</v>
      </c>
      <c r="Z500" s="454"/>
      <c r="AA500" s="455"/>
      <c r="AB500" s="454"/>
    </row>
    <row r="501" spans="1:28" ht="15">
      <c r="A501" s="728" t="s">
        <v>899</v>
      </c>
      <c r="B501" s="728" t="s">
        <v>265</v>
      </c>
      <c r="C501" s="728" t="s">
        <v>260</v>
      </c>
      <c r="D501" s="728" t="s">
        <v>286</v>
      </c>
      <c r="E501" s="729">
        <v>34</v>
      </c>
      <c r="G501" s="728" t="s">
        <v>905</v>
      </c>
      <c r="H501" s="729">
        <v>5</v>
      </c>
      <c r="I501" s="729">
        <v>197</v>
      </c>
      <c r="K501" s="728" t="s">
        <v>294</v>
      </c>
      <c r="L501" s="728" t="s">
        <v>882</v>
      </c>
      <c r="M501" s="728" t="s">
        <v>1090</v>
      </c>
      <c r="N501" s="729">
        <v>574</v>
      </c>
      <c r="P501" s="687"/>
      <c r="Q501" s="686"/>
      <c r="R501" s="686"/>
      <c r="U501" s="728" t="s">
        <v>905</v>
      </c>
      <c r="V501" s="729">
        <v>5</v>
      </c>
      <c r="W501" s="729">
        <v>37</v>
      </c>
      <c r="Z501" s="454"/>
      <c r="AA501" s="455"/>
      <c r="AB501" s="454"/>
    </row>
    <row r="502" spans="1:28" ht="15">
      <c r="A502" s="728" t="s">
        <v>899</v>
      </c>
      <c r="B502" s="728" t="s">
        <v>265</v>
      </c>
      <c r="C502" s="728" t="s">
        <v>261</v>
      </c>
      <c r="D502" s="728" t="s">
        <v>285</v>
      </c>
      <c r="E502" s="729">
        <v>50</v>
      </c>
      <c r="G502" s="728" t="s">
        <v>905</v>
      </c>
      <c r="H502" s="729">
        <v>6</v>
      </c>
      <c r="I502" s="729">
        <v>204</v>
      </c>
      <c r="K502" s="728" t="s">
        <v>294</v>
      </c>
      <c r="L502" s="728" t="s">
        <v>882</v>
      </c>
      <c r="M502" s="728" t="s">
        <v>1094</v>
      </c>
      <c r="N502" s="729">
        <v>3</v>
      </c>
      <c r="P502" s="687"/>
      <c r="Q502" s="686"/>
      <c r="R502" s="686"/>
      <c r="U502" s="728" t="s">
        <v>905</v>
      </c>
      <c r="V502" s="729">
        <v>6</v>
      </c>
      <c r="W502" s="729">
        <v>47</v>
      </c>
      <c r="Z502" s="454"/>
      <c r="AA502" s="455"/>
      <c r="AB502" s="454"/>
    </row>
    <row r="503" spans="1:28" ht="15">
      <c r="A503" s="728" t="s">
        <v>899</v>
      </c>
      <c r="B503" s="728" t="s">
        <v>265</v>
      </c>
      <c r="C503" s="728" t="s">
        <v>261</v>
      </c>
      <c r="D503" s="728" t="s">
        <v>286</v>
      </c>
      <c r="E503" s="729">
        <v>30</v>
      </c>
      <c r="G503" s="728" t="s">
        <v>905</v>
      </c>
      <c r="H503" s="729">
        <v>7</v>
      </c>
      <c r="I503" s="729">
        <v>206</v>
      </c>
      <c r="K503" s="728" t="s">
        <v>294</v>
      </c>
      <c r="L503" s="728" t="s">
        <v>882</v>
      </c>
      <c r="M503" s="728" t="s">
        <v>266</v>
      </c>
      <c r="N503" s="729">
        <v>2</v>
      </c>
      <c r="P503" s="687"/>
      <c r="Q503" s="686"/>
      <c r="R503" s="686"/>
      <c r="U503" s="728" t="s">
        <v>905</v>
      </c>
      <c r="V503" s="729">
        <v>7</v>
      </c>
      <c r="W503" s="729">
        <v>35</v>
      </c>
      <c r="Z503" s="454"/>
      <c r="AA503" s="455"/>
      <c r="AB503" s="454"/>
    </row>
    <row r="504" spans="1:28" ht="15">
      <c r="A504" s="728" t="s">
        <v>899</v>
      </c>
      <c r="B504" s="728" t="s">
        <v>265</v>
      </c>
      <c r="C504" s="728" t="s">
        <v>260</v>
      </c>
      <c r="D504" s="728" t="s">
        <v>285</v>
      </c>
      <c r="E504" s="729">
        <v>1697</v>
      </c>
      <c r="G504" s="728" t="s">
        <v>905</v>
      </c>
      <c r="H504" s="729">
        <v>8</v>
      </c>
      <c r="I504" s="729">
        <v>144</v>
      </c>
      <c r="K504" s="728" t="s">
        <v>294</v>
      </c>
      <c r="L504" s="728" t="s">
        <v>882</v>
      </c>
      <c r="M504" s="728" t="s">
        <v>297</v>
      </c>
      <c r="N504" s="729">
        <v>4</v>
      </c>
      <c r="P504" s="687"/>
      <c r="Q504" s="686"/>
      <c r="R504" s="686"/>
      <c r="U504" s="728" t="s">
        <v>905</v>
      </c>
      <c r="V504" s="729">
        <v>8</v>
      </c>
      <c r="W504" s="729">
        <v>30</v>
      </c>
      <c r="Z504" s="454"/>
      <c r="AA504" s="455"/>
      <c r="AB504" s="454"/>
    </row>
    <row r="505" spans="1:28" ht="15">
      <c r="A505" s="728" t="s">
        <v>899</v>
      </c>
      <c r="B505" s="728" t="s">
        <v>265</v>
      </c>
      <c r="C505" s="728" t="s">
        <v>260</v>
      </c>
      <c r="D505" s="728" t="s">
        <v>286</v>
      </c>
      <c r="E505" s="729">
        <v>1873</v>
      </c>
      <c r="G505" s="728" t="s">
        <v>905</v>
      </c>
      <c r="H505" s="729">
        <v>9</v>
      </c>
      <c r="I505" s="729">
        <v>124</v>
      </c>
      <c r="K505" s="728" t="s">
        <v>294</v>
      </c>
      <c r="L505" s="728" t="s">
        <v>882</v>
      </c>
      <c r="M505" s="728" t="s">
        <v>294</v>
      </c>
      <c r="N505" s="729">
        <v>1958</v>
      </c>
      <c r="P505" s="687"/>
      <c r="Q505" s="686"/>
      <c r="R505" s="686"/>
      <c r="U505" s="728" t="s">
        <v>905</v>
      </c>
      <c r="V505" s="729">
        <v>9</v>
      </c>
      <c r="W505" s="729">
        <v>22</v>
      </c>
      <c r="Z505" s="454"/>
      <c r="AA505" s="455"/>
      <c r="AB505" s="454"/>
    </row>
    <row r="506" spans="1:28" ht="15">
      <c r="A506" s="728" t="s">
        <v>899</v>
      </c>
      <c r="B506" s="728" t="s">
        <v>265</v>
      </c>
      <c r="C506" s="728" t="s">
        <v>261</v>
      </c>
      <c r="D506" s="728" t="s">
        <v>285</v>
      </c>
      <c r="E506" s="729">
        <v>1681</v>
      </c>
      <c r="G506" s="728" t="s">
        <v>905</v>
      </c>
      <c r="H506" s="729">
        <v>10</v>
      </c>
      <c r="I506" s="729">
        <v>94</v>
      </c>
      <c r="K506" s="728" t="s">
        <v>294</v>
      </c>
      <c r="L506" s="728" t="s">
        <v>882</v>
      </c>
      <c r="M506" s="728" t="s">
        <v>296</v>
      </c>
      <c r="N506" s="729">
        <v>28</v>
      </c>
      <c r="P506" s="687"/>
      <c r="Q506" s="686"/>
      <c r="R506" s="686"/>
      <c r="U506" s="728" t="s">
        <v>905</v>
      </c>
      <c r="V506" s="729">
        <v>10</v>
      </c>
      <c r="W506" s="729">
        <v>16</v>
      </c>
      <c r="Z506" s="454"/>
      <c r="AA506" s="455"/>
      <c r="AB506" s="454"/>
    </row>
    <row r="507" spans="1:28" ht="15">
      <c r="A507" s="728" t="s">
        <v>899</v>
      </c>
      <c r="B507" s="728" t="s">
        <v>265</v>
      </c>
      <c r="C507" s="728" t="s">
        <v>261</v>
      </c>
      <c r="D507" s="728" t="s">
        <v>286</v>
      </c>
      <c r="E507" s="729">
        <v>1834</v>
      </c>
      <c r="G507" s="728" t="s">
        <v>905</v>
      </c>
      <c r="H507" s="729">
        <v>11</v>
      </c>
      <c r="I507" s="729">
        <v>79</v>
      </c>
      <c r="K507" s="728" t="s">
        <v>294</v>
      </c>
      <c r="L507" s="728" t="s">
        <v>882</v>
      </c>
      <c r="M507" s="728" t="s">
        <v>267</v>
      </c>
      <c r="N507" s="729">
        <v>1</v>
      </c>
      <c r="P507" s="687"/>
      <c r="Q507" s="686"/>
      <c r="R507" s="686"/>
      <c r="U507" s="728" t="s">
        <v>905</v>
      </c>
      <c r="V507" s="729">
        <v>11</v>
      </c>
      <c r="W507" s="729">
        <v>8</v>
      </c>
      <c r="Z507" s="454"/>
      <c r="AA507" s="455"/>
      <c r="AB507" s="454"/>
    </row>
    <row r="508" spans="1:28" ht="15">
      <c r="A508" s="728" t="s">
        <v>899</v>
      </c>
      <c r="B508" s="728" t="s">
        <v>266</v>
      </c>
      <c r="C508" s="728" t="s">
        <v>260</v>
      </c>
      <c r="D508" s="728" t="s">
        <v>285</v>
      </c>
      <c r="E508" s="729">
        <v>1371</v>
      </c>
      <c r="G508" s="728" t="s">
        <v>905</v>
      </c>
      <c r="H508" s="729">
        <v>12</v>
      </c>
      <c r="I508" s="729">
        <v>105</v>
      </c>
      <c r="K508" s="728" t="s">
        <v>294</v>
      </c>
      <c r="L508" s="728" t="s">
        <v>882</v>
      </c>
      <c r="M508" s="728" t="s">
        <v>268</v>
      </c>
      <c r="N508" s="729">
        <v>247</v>
      </c>
      <c r="P508" s="687"/>
      <c r="Q508" s="686"/>
      <c r="R508" s="686"/>
      <c r="U508" s="728" t="s">
        <v>905</v>
      </c>
      <c r="V508" s="729">
        <v>12</v>
      </c>
      <c r="W508" s="729">
        <v>21</v>
      </c>
      <c r="Z508" s="454"/>
      <c r="AA508" s="455"/>
      <c r="AB508" s="454"/>
    </row>
    <row r="509" spans="1:28" ht="15">
      <c r="A509" s="728" t="s">
        <v>899</v>
      </c>
      <c r="B509" s="728" t="s">
        <v>266</v>
      </c>
      <c r="C509" s="728" t="s">
        <v>260</v>
      </c>
      <c r="D509" s="728" t="s">
        <v>286</v>
      </c>
      <c r="E509" s="729">
        <v>1296</v>
      </c>
      <c r="G509" s="728" t="s">
        <v>906</v>
      </c>
      <c r="H509" s="729">
        <v>0</v>
      </c>
      <c r="I509" s="729">
        <v>158</v>
      </c>
      <c r="K509" s="728" t="s">
        <v>294</v>
      </c>
      <c r="L509" s="728" t="s">
        <v>890</v>
      </c>
      <c r="M509" s="728" t="s">
        <v>265</v>
      </c>
      <c r="N509" s="729">
        <v>3</v>
      </c>
      <c r="P509" s="687"/>
      <c r="Q509" s="686"/>
      <c r="R509" s="686"/>
      <c r="U509" s="728" t="s">
        <v>906</v>
      </c>
      <c r="V509" s="729">
        <v>0</v>
      </c>
      <c r="W509" s="729">
        <v>28</v>
      </c>
      <c r="Z509" s="454"/>
      <c r="AA509" s="455"/>
      <c r="AB509" s="454"/>
    </row>
    <row r="510" spans="1:28" ht="15">
      <c r="A510" s="728" t="s">
        <v>899</v>
      </c>
      <c r="B510" s="728" t="s">
        <v>266</v>
      </c>
      <c r="C510" s="728" t="s">
        <v>261</v>
      </c>
      <c r="D510" s="728" t="s">
        <v>285</v>
      </c>
      <c r="E510" s="729">
        <v>1415</v>
      </c>
      <c r="G510" s="728" t="s">
        <v>906</v>
      </c>
      <c r="H510" s="729">
        <v>1</v>
      </c>
      <c r="I510" s="729">
        <v>647</v>
      </c>
      <c r="K510" s="728" t="s">
        <v>294</v>
      </c>
      <c r="L510" s="728" t="s">
        <v>890</v>
      </c>
      <c r="M510" s="728" t="s">
        <v>1096</v>
      </c>
      <c r="N510" s="729">
        <v>2</v>
      </c>
      <c r="P510" s="687"/>
      <c r="Q510" s="686"/>
      <c r="R510" s="686"/>
      <c r="U510" s="728" t="s">
        <v>906</v>
      </c>
      <c r="V510" s="729">
        <v>1</v>
      </c>
      <c r="W510" s="729">
        <v>127</v>
      </c>
      <c r="Z510" s="454"/>
      <c r="AA510" s="455"/>
      <c r="AB510" s="454"/>
    </row>
    <row r="511" spans="1:28" ht="15">
      <c r="A511" s="728" t="s">
        <v>899</v>
      </c>
      <c r="B511" s="728" t="s">
        <v>266</v>
      </c>
      <c r="C511" s="728" t="s">
        <v>261</v>
      </c>
      <c r="D511" s="728" t="s">
        <v>286</v>
      </c>
      <c r="E511" s="729">
        <v>1205</v>
      </c>
      <c r="G511" s="728" t="s">
        <v>906</v>
      </c>
      <c r="H511" s="729">
        <v>2</v>
      </c>
      <c r="I511" s="729">
        <v>2167</v>
      </c>
      <c r="K511" s="728" t="s">
        <v>294</v>
      </c>
      <c r="L511" s="728" t="s">
        <v>890</v>
      </c>
      <c r="M511" s="728" t="s">
        <v>1090</v>
      </c>
      <c r="N511" s="729">
        <v>309</v>
      </c>
      <c r="P511" s="687"/>
      <c r="Q511" s="686"/>
      <c r="R511" s="686"/>
      <c r="U511" s="728" t="s">
        <v>906</v>
      </c>
      <c r="V511" s="729">
        <v>2</v>
      </c>
      <c r="W511" s="729">
        <v>440</v>
      </c>
      <c r="Z511" s="454"/>
      <c r="AA511" s="455"/>
      <c r="AB511" s="454"/>
    </row>
    <row r="512" spans="1:28" ht="15">
      <c r="A512" s="728" t="s">
        <v>899</v>
      </c>
      <c r="B512" s="728" t="s">
        <v>287</v>
      </c>
      <c r="C512" s="728" t="s">
        <v>260</v>
      </c>
      <c r="D512" s="728" t="s">
        <v>285</v>
      </c>
      <c r="E512" s="729">
        <v>101</v>
      </c>
      <c r="G512" s="728" t="s">
        <v>906</v>
      </c>
      <c r="H512" s="729">
        <v>3</v>
      </c>
      <c r="I512" s="729">
        <v>1247</v>
      </c>
      <c r="K512" s="728" t="s">
        <v>294</v>
      </c>
      <c r="L512" s="728" t="s">
        <v>890</v>
      </c>
      <c r="M512" s="728" t="s">
        <v>266</v>
      </c>
      <c r="N512" s="729">
        <v>2</v>
      </c>
      <c r="P512" s="687"/>
      <c r="Q512" s="686"/>
      <c r="R512" s="686"/>
      <c r="U512" s="728" t="s">
        <v>906</v>
      </c>
      <c r="V512" s="729">
        <v>3</v>
      </c>
      <c r="W512" s="729">
        <v>210</v>
      </c>
      <c r="Z512" s="454"/>
      <c r="AA512" s="455"/>
      <c r="AB512" s="454"/>
    </row>
    <row r="513" spans="1:28" ht="15">
      <c r="A513" s="728" t="s">
        <v>899</v>
      </c>
      <c r="B513" s="728" t="s">
        <v>287</v>
      </c>
      <c r="C513" s="728" t="s">
        <v>260</v>
      </c>
      <c r="D513" s="728" t="s">
        <v>286</v>
      </c>
      <c r="E513" s="729">
        <v>135</v>
      </c>
      <c r="G513" s="728" t="s">
        <v>906</v>
      </c>
      <c r="H513" s="729">
        <v>4</v>
      </c>
      <c r="I513" s="729">
        <v>4911</v>
      </c>
      <c r="K513" s="728" t="s">
        <v>294</v>
      </c>
      <c r="L513" s="728" t="s">
        <v>890</v>
      </c>
      <c r="M513" s="728" t="s">
        <v>287</v>
      </c>
      <c r="N513" s="729">
        <v>1</v>
      </c>
      <c r="P513" s="687"/>
      <c r="Q513" s="686"/>
      <c r="R513" s="686"/>
      <c r="U513" s="728" t="s">
        <v>906</v>
      </c>
      <c r="V513" s="729">
        <v>4</v>
      </c>
      <c r="W513" s="729">
        <v>1231</v>
      </c>
      <c r="Z513" s="454"/>
      <c r="AA513" s="455"/>
      <c r="AB513" s="454"/>
    </row>
    <row r="514" spans="1:28" ht="15">
      <c r="A514" s="728" t="s">
        <v>899</v>
      </c>
      <c r="B514" s="728" t="s">
        <v>287</v>
      </c>
      <c r="C514" s="728" t="s">
        <v>261</v>
      </c>
      <c r="D514" s="728" t="s">
        <v>285</v>
      </c>
      <c r="E514" s="729">
        <v>104</v>
      </c>
      <c r="G514" s="728" t="s">
        <v>906</v>
      </c>
      <c r="H514" s="729">
        <v>5</v>
      </c>
      <c r="I514" s="729">
        <v>862</v>
      </c>
      <c r="K514" s="728" t="s">
        <v>294</v>
      </c>
      <c r="L514" s="728" t="s">
        <v>890</v>
      </c>
      <c r="M514" s="728" t="s">
        <v>297</v>
      </c>
      <c r="N514" s="729">
        <v>3</v>
      </c>
      <c r="P514" s="687"/>
      <c r="Q514" s="686"/>
      <c r="R514" s="686"/>
      <c r="U514" s="728" t="s">
        <v>906</v>
      </c>
      <c r="V514" s="729">
        <v>5</v>
      </c>
      <c r="W514" s="729">
        <v>248</v>
      </c>
      <c r="Z514" s="454"/>
      <c r="AA514" s="455"/>
      <c r="AB514" s="454"/>
    </row>
    <row r="515" spans="1:28" ht="15">
      <c r="A515" s="728" t="s">
        <v>899</v>
      </c>
      <c r="B515" s="728" t="s">
        <v>287</v>
      </c>
      <c r="C515" s="728" t="s">
        <v>261</v>
      </c>
      <c r="D515" s="728" t="s">
        <v>286</v>
      </c>
      <c r="E515" s="729">
        <v>118</v>
      </c>
      <c r="G515" s="728" t="s">
        <v>906</v>
      </c>
      <c r="H515" s="729">
        <v>6</v>
      </c>
      <c r="I515" s="729">
        <v>862</v>
      </c>
      <c r="K515" s="728" t="s">
        <v>294</v>
      </c>
      <c r="L515" s="728" t="s">
        <v>890</v>
      </c>
      <c r="M515" s="728" t="s">
        <v>294</v>
      </c>
      <c r="N515" s="729">
        <v>4927</v>
      </c>
      <c r="P515" s="687"/>
      <c r="Q515" s="686"/>
      <c r="R515" s="686"/>
      <c r="U515" s="728" t="s">
        <v>906</v>
      </c>
      <c r="V515" s="729">
        <v>6</v>
      </c>
      <c r="W515" s="729">
        <v>233</v>
      </c>
      <c r="Z515" s="454"/>
      <c r="AA515" s="455"/>
      <c r="AB515" s="454"/>
    </row>
    <row r="516" spans="1:28" ht="15">
      <c r="A516" s="728" t="s">
        <v>899</v>
      </c>
      <c r="B516" s="728" t="s">
        <v>288</v>
      </c>
      <c r="C516" s="728" t="s">
        <v>260</v>
      </c>
      <c r="D516" s="728" t="s">
        <v>285</v>
      </c>
      <c r="E516" s="729">
        <v>426</v>
      </c>
      <c r="G516" s="728" t="s">
        <v>906</v>
      </c>
      <c r="H516" s="729">
        <v>7</v>
      </c>
      <c r="I516" s="729">
        <v>757</v>
      </c>
      <c r="K516" s="728" t="s">
        <v>294</v>
      </c>
      <c r="L516" s="728" t="s">
        <v>890</v>
      </c>
      <c r="M516" s="728" t="s">
        <v>296</v>
      </c>
      <c r="N516" s="729">
        <v>10</v>
      </c>
      <c r="P516" s="687"/>
      <c r="Q516" s="686"/>
      <c r="R516" s="686"/>
      <c r="U516" s="728" t="s">
        <v>906</v>
      </c>
      <c r="V516" s="729">
        <v>7</v>
      </c>
      <c r="W516" s="729">
        <v>211</v>
      </c>
      <c r="Z516" s="454"/>
      <c r="AA516" s="455"/>
      <c r="AB516" s="454"/>
    </row>
    <row r="517" spans="1:28" ht="15">
      <c r="A517" s="728" t="s">
        <v>899</v>
      </c>
      <c r="B517" s="728" t="s">
        <v>288</v>
      </c>
      <c r="C517" s="728" t="s">
        <v>260</v>
      </c>
      <c r="D517" s="728" t="s">
        <v>286</v>
      </c>
      <c r="E517" s="729">
        <v>417</v>
      </c>
      <c r="G517" s="728" t="s">
        <v>906</v>
      </c>
      <c r="H517" s="729">
        <v>8</v>
      </c>
      <c r="I517" s="729">
        <v>642</v>
      </c>
      <c r="K517" s="728" t="s">
        <v>294</v>
      </c>
      <c r="L517" s="728" t="s">
        <v>890</v>
      </c>
      <c r="M517" s="728" t="s">
        <v>267</v>
      </c>
      <c r="N517" s="729">
        <v>1</v>
      </c>
      <c r="P517" s="687"/>
      <c r="Q517" s="686"/>
      <c r="R517" s="686"/>
      <c r="U517" s="728" t="s">
        <v>906</v>
      </c>
      <c r="V517" s="729">
        <v>8</v>
      </c>
      <c r="W517" s="729">
        <v>164</v>
      </c>
      <c r="Z517" s="454"/>
      <c r="AA517" s="455"/>
      <c r="AB517" s="454"/>
    </row>
    <row r="518" spans="1:28" ht="15">
      <c r="A518" s="728" t="s">
        <v>899</v>
      </c>
      <c r="B518" s="728" t="s">
        <v>288</v>
      </c>
      <c r="C518" s="728" t="s">
        <v>261</v>
      </c>
      <c r="D518" s="728" t="s">
        <v>285</v>
      </c>
      <c r="E518" s="729">
        <v>391</v>
      </c>
      <c r="G518" s="728" t="s">
        <v>906</v>
      </c>
      <c r="H518" s="729">
        <v>9</v>
      </c>
      <c r="I518" s="729">
        <v>505</v>
      </c>
      <c r="K518" s="728" t="s">
        <v>294</v>
      </c>
      <c r="L518" s="728" t="s">
        <v>890</v>
      </c>
      <c r="M518" s="728" t="s">
        <v>268</v>
      </c>
      <c r="N518" s="729">
        <v>264</v>
      </c>
      <c r="P518" s="687"/>
      <c r="Q518" s="686"/>
      <c r="R518" s="686"/>
      <c r="U518" s="728" t="s">
        <v>906</v>
      </c>
      <c r="V518" s="729">
        <v>9</v>
      </c>
      <c r="W518" s="729">
        <v>122</v>
      </c>
      <c r="Z518" s="454"/>
      <c r="AA518" s="455"/>
      <c r="AB518" s="454"/>
    </row>
    <row r="519" spans="1:28" ht="15">
      <c r="A519" s="728" t="s">
        <v>899</v>
      </c>
      <c r="B519" s="728" t="s">
        <v>288</v>
      </c>
      <c r="C519" s="728" t="s">
        <v>261</v>
      </c>
      <c r="D519" s="728" t="s">
        <v>286</v>
      </c>
      <c r="E519" s="729">
        <v>346</v>
      </c>
      <c r="G519" s="728" t="s">
        <v>906</v>
      </c>
      <c r="H519" s="729">
        <v>10</v>
      </c>
      <c r="I519" s="729">
        <v>368</v>
      </c>
      <c r="K519" s="728" t="s">
        <v>294</v>
      </c>
      <c r="L519" s="728" t="s">
        <v>892</v>
      </c>
      <c r="M519" s="728" t="s">
        <v>1090</v>
      </c>
      <c r="N519" s="729">
        <v>2</v>
      </c>
      <c r="P519" s="687"/>
      <c r="Q519" s="686"/>
      <c r="R519" s="686"/>
      <c r="U519" s="728" t="s">
        <v>906</v>
      </c>
      <c r="V519" s="729">
        <v>10</v>
      </c>
      <c r="W519" s="729">
        <v>89</v>
      </c>
      <c r="Z519" s="454"/>
      <c r="AA519" s="455"/>
      <c r="AB519" s="454"/>
    </row>
    <row r="520" spans="1:28" ht="15">
      <c r="A520" s="728" t="s">
        <v>900</v>
      </c>
      <c r="B520" s="728" t="s">
        <v>265</v>
      </c>
      <c r="C520" s="728" t="s">
        <v>260</v>
      </c>
      <c r="D520" s="728" t="s">
        <v>285</v>
      </c>
      <c r="E520" s="729">
        <v>115</v>
      </c>
      <c r="G520" s="728" t="s">
        <v>906</v>
      </c>
      <c r="H520" s="729">
        <v>11</v>
      </c>
      <c r="I520" s="729">
        <v>286</v>
      </c>
      <c r="K520" s="728" t="s">
        <v>294</v>
      </c>
      <c r="L520" s="728" t="s">
        <v>892</v>
      </c>
      <c r="M520" s="728" t="s">
        <v>1097</v>
      </c>
      <c r="N520" s="729">
        <v>1</v>
      </c>
      <c r="P520" s="687"/>
      <c r="Q520" s="686"/>
      <c r="R520" s="686"/>
      <c r="U520" s="728" t="s">
        <v>906</v>
      </c>
      <c r="V520" s="729">
        <v>11</v>
      </c>
      <c r="W520" s="729">
        <v>63</v>
      </c>
      <c r="Z520" s="454"/>
      <c r="AA520" s="455"/>
      <c r="AB520" s="454"/>
    </row>
    <row r="521" spans="1:28" ht="15">
      <c r="A521" s="728" t="s">
        <v>900</v>
      </c>
      <c r="B521" s="728" t="s">
        <v>265</v>
      </c>
      <c r="C521" s="728" t="s">
        <v>260</v>
      </c>
      <c r="D521" s="728" t="s">
        <v>286</v>
      </c>
      <c r="E521" s="729">
        <v>352</v>
      </c>
      <c r="G521" s="728" t="s">
        <v>906</v>
      </c>
      <c r="H521" s="729">
        <v>12</v>
      </c>
      <c r="I521" s="729">
        <v>282</v>
      </c>
      <c r="K521" s="728" t="s">
        <v>294</v>
      </c>
      <c r="L521" s="728" t="s">
        <v>892</v>
      </c>
      <c r="M521" s="728" t="s">
        <v>266</v>
      </c>
      <c r="N521" s="729">
        <v>2</v>
      </c>
      <c r="P521" s="687"/>
      <c r="Q521" s="686"/>
      <c r="R521" s="686"/>
      <c r="U521" s="728" t="s">
        <v>906</v>
      </c>
      <c r="V521" s="729">
        <v>12</v>
      </c>
      <c r="W521" s="729">
        <v>59</v>
      </c>
      <c r="Z521" s="454"/>
      <c r="AA521" s="455"/>
      <c r="AB521" s="454"/>
    </row>
    <row r="522" spans="1:28" ht="15">
      <c r="A522" s="728" t="s">
        <v>900</v>
      </c>
      <c r="B522" s="728" t="s">
        <v>265</v>
      </c>
      <c r="C522" s="728" t="s">
        <v>261</v>
      </c>
      <c r="D522" s="728" t="s">
        <v>285</v>
      </c>
      <c r="E522" s="729">
        <v>111</v>
      </c>
      <c r="G522" s="728" t="s">
        <v>907</v>
      </c>
      <c r="H522" s="729">
        <v>0</v>
      </c>
      <c r="I522" s="729">
        <v>141</v>
      </c>
      <c r="K522" s="728" t="s">
        <v>294</v>
      </c>
      <c r="L522" s="728" t="s">
        <v>892</v>
      </c>
      <c r="M522" s="728" t="s">
        <v>294</v>
      </c>
      <c r="N522" s="729">
        <v>5942</v>
      </c>
      <c r="P522" s="687"/>
      <c r="Q522" s="686"/>
      <c r="R522" s="686"/>
      <c r="U522" s="728" t="s">
        <v>907</v>
      </c>
      <c r="V522" s="729">
        <v>0</v>
      </c>
      <c r="W522" s="729">
        <v>370</v>
      </c>
      <c r="Z522" s="454"/>
      <c r="AA522" s="455"/>
      <c r="AB522" s="454"/>
    </row>
    <row r="523" spans="1:28" ht="15">
      <c r="A523" s="728" t="s">
        <v>900</v>
      </c>
      <c r="B523" s="728" t="s">
        <v>265</v>
      </c>
      <c r="C523" s="728" t="s">
        <v>261</v>
      </c>
      <c r="D523" s="728" t="s">
        <v>286</v>
      </c>
      <c r="E523" s="729">
        <v>274</v>
      </c>
      <c r="G523" s="728" t="s">
        <v>907</v>
      </c>
      <c r="H523" s="729">
        <v>1</v>
      </c>
      <c r="I523" s="729">
        <v>602</v>
      </c>
      <c r="K523" s="728" t="s">
        <v>294</v>
      </c>
      <c r="L523" s="728" t="s">
        <v>892</v>
      </c>
      <c r="M523" s="728" t="s">
        <v>296</v>
      </c>
      <c r="N523" s="729">
        <v>1</v>
      </c>
      <c r="P523" s="687"/>
      <c r="Q523" s="686"/>
      <c r="R523" s="686"/>
      <c r="U523" s="728" t="s">
        <v>907</v>
      </c>
      <c r="V523" s="729">
        <v>1</v>
      </c>
      <c r="W523" s="729">
        <v>1638</v>
      </c>
      <c r="Z523" s="454"/>
      <c r="AA523" s="455"/>
      <c r="AB523" s="454"/>
    </row>
    <row r="524" spans="1:28" ht="15">
      <c r="A524" s="728" t="s">
        <v>900</v>
      </c>
      <c r="B524" s="728" t="s">
        <v>266</v>
      </c>
      <c r="C524" s="728" t="s">
        <v>260</v>
      </c>
      <c r="D524" s="728" t="s">
        <v>285</v>
      </c>
      <c r="E524" s="729">
        <v>75</v>
      </c>
      <c r="G524" s="728" t="s">
        <v>907</v>
      </c>
      <c r="H524" s="729">
        <v>2</v>
      </c>
      <c r="I524" s="729">
        <v>2067</v>
      </c>
      <c r="K524" s="728" t="s">
        <v>294</v>
      </c>
      <c r="L524" s="728" t="s">
        <v>892</v>
      </c>
      <c r="M524" s="728" t="s">
        <v>267</v>
      </c>
      <c r="N524" s="729">
        <v>1</v>
      </c>
      <c r="P524" s="687"/>
      <c r="Q524" s="686"/>
      <c r="R524" s="686"/>
      <c r="U524" s="728" t="s">
        <v>907</v>
      </c>
      <c r="V524" s="729">
        <v>2</v>
      </c>
      <c r="W524" s="729">
        <v>5057</v>
      </c>
      <c r="Z524" s="454"/>
      <c r="AA524" s="455"/>
      <c r="AB524" s="454"/>
    </row>
    <row r="525" spans="1:28" ht="15">
      <c r="A525" s="728" t="s">
        <v>900</v>
      </c>
      <c r="B525" s="728" t="s">
        <v>266</v>
      </c>
      <c r="C525" s="728" t="s">
        <v>260</v>
      </c>
      <c r="D525" s="728" t="s">
        <v>286</v>
      </c>
      <c r="E525" s="729">
        <v>248</v>
      </c>
      <c r="G525" s="728" t="s">
        <v>907</v>
      </c>
      <c r="H525" s="729">
        <v>3</v>
      </c>
      <c r="I525" s="729">
        <v>1124</v>
      </c>
      <c r="K525" s="728" t="s">
        <v>294</v>
      </c>
      <c r="L525" s="728" t="s">
        <v>892</v>
      </c>
      <c r="M525" s="728" t="s">
        <v>268</v>
      </c>
      <c r="N525" s="729">
        <v>667</v>
      </c>
      <c r="P525" s="687"/>
      <c r="Q525" s="686"/>
      <c r="R525" s="686"/>
      <c r="U525" s="728" t="s">
        <v>907</v>
      </c>
      <c r="V525" s="729">
        <v>3</v>
      </c>
      <c r="W525" s="729">
        <v>2449</v>
      </c>
      <c r="Z525" s="454"/>
      <c r="AA525" s="455"/>
      <c r="AB525" s="454"/>
    </row>
    <row r="526" spans="1:28" ht="15">
      <c r="A526" s="728" t="s">
        <v>900</v>
      </c>
      <c r="B526" s="728" t="s">
        <v>266</v>
      </c>
      <c r="C526" s="728" t="s">
        <v>261</v>
      </c>
      <c r="D526" s="728" t="s">
        <v>285</v>
      </c>
      <c r="E526" s="729">
        <v>90</v>
      </c>
      <c r="G526" s="728" t="s">
        <v>907</v>
      </c>
      <c r="H526" s="729">
        <v>4</v>
      </c>
      <c r="I526" s="729">
        <v>5559</v>
      </c>
      <c r="K526" s="728" t="s">
        <v>294</v>
      </c>
      <c r="L526" s="728" t="s">
        <v>895</v>
      </c>
      <c r="M526" s="728" t="s">
        <v>265</v>
      </c>
      <c r="N526" s="729">
        <v>4</v>
      </c>
      <c r="P526" s="687"/>
      <c r="Q526" s="686"/>
      <c r="R526" s="686"/>
      <c r="U526" s="728" t="s">
        <v>907</v>
      </c>
      <c r="V526" s="729">
        <v>4</v>
      </c>
      <c r="W526" s="729">
        <v>18352</v>
      </c>
      <c r="Z526" s="454"/>
      <c r="AA526" s="455"/>
      <c r="AB526" s="454"/>
    </row>
    <row r="527" spans="1:28" ht="15">
      <c r="A527" s="728" t="s">
        <v>900</v>
      </c>
      <c r="B527" s="728" t="s">
        <v>266</v>
      </c>
      <c r="C527" s="728" t="s">
        <v>261</v>
      </c>
      <c r="D527" s="728" t="s">
        <v>286</v>
      </c>
      <c r="E527" s="729">
        <v>207</v>
      </c>
      <c r="G527" s="728" t="s">
        <v>907</v>
      </c>
      <c r="H527" s="729">
        <v>5</v>
      </c>
      <c r="I527" s="729">
        <v>1057</v>
      </c>
      <c r="K527" s="728" t="s">
        <v>294</v>
      </c>
      <c r="L527" s="728" t="s">
        <v>895</v>
      </c>
      <c r="M527" s="728" t="s">
        <v>1096</v>
      </c>
      <c r="N527" s="729">
        <v>1</v>
      </c>
      <c r="P527" s="687"/>
      <c r="Q527" s="686"/>
      <c r="R527" s="686"/>
      <c r="U527" s="728" t="s">
        <v>907</v>
      </c>
      <c r="V527" s="729">
        <v>5</v>
      </c>
      <c r="W527" s="729">
        <v>3048</v>
      </c>
      <c r="Z527" s="454"/>
      <c r="AA527" s="455"/>
      <c r="AB527" s="454"/>
    </row>
    <row r="528" spans="1:28" ht="15">
      <c r="A528" s="728" t="s">
        <v>900</v>
      </c>
      <c r="B528" s="728" t="s">
        <v>287</v>
      </c>
      <c r="C528" s="728" t="s">
        <v>261</v>
      </c>
      <c r="D528" s="728" t="s">
        <v>285</v>
      </c>
      <c r="E528" s="729">
        <v>1</v>
      </c>
      <c r="G528" s="728" t="s">
        <v>907</v>
      </c>
      <c r="H528" s="729">
        <v>6</v>
      </c>
      <c r="I528" s="729">
        <v>1189</v>
      </c>
      <c r="K528" s="728" t="s">
        <v>294</v>
      </c>
      <c r="L528" s="728" t="s">
        <v>895</v>
      </c>
      <c r="M528" s="728" t="s">
        <v>1099</v>
      </c>
      <c r="N528" s="729">
        <v>4</v>
      </c>
      <c r="P528" s="687"/>
      <c r="Q528" s="686"/>
      <c r="R528" s="686"/>
      <c r="U528" s="728" t="s">
        <v>907</v>
      </c>
      <c r="V528" s="729">
        <v>6</v>
      </c>
      <c r="W528" s="729">
        <v>3293</v>
      </c>
      <c r="Z528" s="454"/>
      <c r="AA528" s="455"/>
      <c r="AB528" s="454"/>
    </row>
    <row r="529" spans="1:28" ht="15">
      <c r="A529" s="728" t="s">
        <v>900</v>
      </c>
      <c r="B529" s="728" t="s">
        <v>288</v>
      </c>
      <c r="C529" s="728" t="s">
        <v>260</v>
      </c>
      <c r="D529" s="728" t="s">
        <v>285</v>
      </c>
      <c r="E529" s="729">
        <v>19</v>
      </c>
      <c r="G529" s="728" t="s">
        <v>907</v>
      </c>
      <c r="H529" s="729">
        <v>7</v>
      </c>
      <c r="I529" s="729">
        <v>1300</v>
      </c>
      <c r="K529" s="728" t="s">
        <v>294</v>
      </c>
      <c r="L529" s="728" t="s">
        <v>895</v>
      </c>
      <c r="M529" s="728" t="s">
        <v>1100</v>
      </c>
      <c r="N529" s="729">
        <v>1</v>
      </c>
      <c r="P529" s="687"/>
      <c r="Q529" s="686"/>
      <c r="R529" s="686"/>
      <c r="U529" s="728" t="s">
        <v>907</v>
      </c>
      <c r="V529" s="729">
        <v>7</v>
      </c>
      <c r="W529" s="729">
        <v>2752</v>
      </c>
      <c r="Z529" s="454"/>
      <c r="AA529" s="455"/>
      <c r="AB529" s="454"/>
    </row>
    <row r="530" spans="1:28" ht="15">
      <c r="A530" s="728" t="s">
        <v>900</v>
      </c>
      <c r="B530" s="728" t="s">
        <v>288</v>
      </c>
      <c r="C530" s="728" t="s">
        <v>260</v>
      </c>
      <c r="D530" s="728" t="s">
        <v>286</v>
      </c>
      <c r="E530" s="729">
        <v>42</v>
      </c>
      <c r="G530" s="728" t="s">
        <v>907</v>
      </c>
      <c r="H530" s="729">
        <v>8</v>
      </c>
      <c r="I530" s="729">
        <v>965</v>
      </c>
      <c r="K530" s="728" t="s">
        <v>294</v>
      </c>
      <c r="L530" s="728" t="s">
        <v>895</v>
      </c>
      <c r="M530" s="728" t="s">
        <v>1089</v>
      </c>
      <c r="N530" s="729">
        <v>1</v>
      </c>
      <c r="P530" s="687"/>
      <c r="Q530" s="686"/>
      <c r="R530" s="686"/>
      <c r="U530" s="728" t="s">
        <v>907</v>
      </c>
      <c r="V530" s="729">
        <v>8</v>
      </c>
      <c r="W530" s="729">
        <v>2046</v>
      </c>
      <c r="Z530" s="454"/>
      <c r="AA530" s="455"/>
      <c r="AB530" s="454"/>
    </row>
    <row r="531" spans="1:28" ht="15">
      <c r="A531" s="728" t="s">
        <v>900</v>
      </c>
      <c r="B531" s="728" t="s">
        <v>288</v>
      </c>
      <c r="C531" s="728" t="s">
        <v>261</v>
      </c>
      <c r="D531" s="728" t="s">
        <v>285</v>
      </c>
      <c r="E531" s="729">
        <v>19</v>
      </c>
      <c r="G531" s="728" t="s">
        <v>907</v>
      </c>
      <c r="H531" s="729">
        <v>9</v>
      </c>
      <c r="I531" s="729">
        <v>655</v>
      </c>
      <c r="K531" s="728" t="s">
        <v>294</v>
      </c>
      <c r="L531" s="728" t="s">
        <v>895</v>
      </c>
      <c r="M531" s="728" t="s">
        <v>1093</v>
      </c>
      <c r="N531" s="729">
        <v>6</v>
      </c>
      <c r="P531" s="687"/>
      <c r="Q531" s="686"/>
      <c r="R531" s="686"/>
      <c r="U531" s="728" t="s">
        <v>907</v>
      </c>
      <c r="V531" s="729">
        <v>9</v>
      </c>
      <c r="W531" s="729">
        <v>1513</v>
      </c>
      <c r="Z531" s="454"/>
      <c r="AA531" s="455"/>
      <c r="AB531" s="454"/>
    </row>
    <row r="532" spans="1:28" ht="15">
      <c r="A532" s="728" t="s">
        <v>900</v>
      </c>
      <c r="B532" s="728" t="s">
        <v>288</v>
      </c>
      <c r="C532" s="728" t="s">
        <v>261</v>
      </c>
      <c r="D532" s="728" t="s">
        <v>286</v>
      </c>
      <c r="E532" s="729">
        <v>50</v>
      </c>
      <c r="G532" s="728" t="s">
        <v>907</v>
      </c>
      <c r="H532" s="729">
        <v>10</v>
      </c>
      <c r="I532" s="729">
        <v>414</v>
      </c>
      <c r="K532" s="728" t="s">
        <v>294</v>
      </c>
      <c r="L532" s="728" t="s">
        <v>895</v>
      </c>
      <c r="M532" s="728" t="s">
        <v>1090</v>
      </c>
      <c r="N532" s="729">
        <v>25</v>
      </c>
      <c r="P532" s="687"/>
      <c r="Q532" s="686"/>
      <c r="R532" s="686"/>
      <c r="U532" s="728" t="s">
        <v>907</v>
      </c>
      <c r="V532" s="729">
        <v>10</v>
      </c>
      <c r="W532" s="729">
        <v>1157</v>
      </c>
      <c r="Z532" s="454"/>
      <c r="AA532" s="455"/>
      <c r="AB532" s="454"/>
    </row>
    <row r="533" spans="1:28" ht="15">
      <c r="A533" s="728" t="s">
        <v>901</v>
      </c>
      <c r="B533" s="728" t="s">
        <v>265</v>
      </c>
      <c r="C533" s="728" t="s">
        <v>260</v>
      </c>
      <c r="D533" s="728" t="s">
        <v>285</v>
      </c>
      <c r="E533" s="729">
        <v>1</v>
      </c>
      <c r="G533" s="728" t="s">
        <v>907</v>
      </c>
      <c r="H533" s="729">
        <v>11</v>
      </c>
      <c r="I533" s="729">
        <v>356</v>
      </c>
      <c r="K533" s="728" t="s">
        <v>294</v>
      </c>
      <c r="L533" s="728" t="s">
        <v>895</v>
      </c>
      <c r="M533" s="728" t="s">
        <v>1091</v>
      </c>
      <c r="N533" s="729">
        <v>26</v>
      </c>
      <c r="P533" s="687"/>
      <c r="Q533" s="686"/>
      <c r="R533" s="686"/>
      <c r="U533" s="728" t="s">
        <v>907</v>
      </c>
      <c r="V533" s="729">
        <v>11</v>
      </c>
      <c r="W533" s="729">
        <v>778</v>
      </c>
      <c r="Z533" s="454"/>
      <c r="AA533" s="455"/>
      <c r="AB533" s="454"/>
    </row>
    <row r="534" spans="1:28" ht="15">
      <c r="A534" s="728" t="s">
        <v>901</v>
      </c>
      <c r="B534" s="728" t="s">
        <v>265</v>
      </c>
      <c r="C534" s="728" t="s">
        <v>260</v>
      </c>
      <c r="D534" s="728" t="s">
        <v>286</v>
      </c>
      <c r="E534" s="729">
        <v>8</v>
      </c>
      <c r="G534" s="728" t="s">
        <v>907</v>
      </c>
      <c r="H534" s="729">
        <v>12</v>
      </c>
      <c r="I534" s="729">
        <v>498</v>
      </c>
      <c r="K534" s="728" t="s">
        <v>294</v>
      </c>
      <c r="L534" s="728" t="s">
        <v>895</v>
      </c>
      <c r="M534" s="728" t="s">
        <v>1092</v>
      </c>
      <c r="N534" s="729">
        <v>8</v>
      </c>
      <c r="P534" s="687"/>
      <c r="Q534" s="686"/>
      <c r="R534" s="686"/>
      <c r="U534" s="728" t="s">
        <v>907</v>
      </c>
      <c r="V534" s="729">
        <v>12</v>
      </c>
      <c r="W534" s="729">
        <v>958</v>
      </c>
      <c r="Z534" s="454"/>
      <c r="AA534" s="455"/>
      <c r="AB534" s="454"/>
    </row>
    <row r="535" spans="1:28" ht="15">
      <c r="A535" s="728" t="s">
        <v>901</v>
      </c>
      <c r="B535" s="728" t="s">
        <v>265</v>
      </c>
      <c r="C535" s="728" t="s">
        <v>261</v>
      </c>
      <c r="D535" s="728" t="s">
        <v>286</v>
      </c>
      <c r="E535" s="729">
        <v>1</v>
      </c>
      <c r="G535" s="728" t="s">
        <v>908</v>
      </c>
      <c r="H535" s="729">
        <v>0</v>
      </c>
      <c r="I535" s="729">
        <v>333</v>
      </c>
      <c r="K535" s="728" t="s">
        <v>294</v>
      </c>
      <c r="L535" s="728" t="s">
        <v>895</v>
      </c>
      <c r="M535" s="728" t="s">
        <v>1097</v>
      </c>
      <c r="N535" s="729">
        <v>2</v>
      </c>
      <c r="P535" s="687"/>
      <c r="Q535" s="686"/>
      <c r="R535" s="686"/>
      <c r="U535" s="728" t="s">
        <v>908</v>
      </c>
      <c r="V535" s="729">
        <v>0</v>
      </c>
      <c r="W535" s="729">
        <v>10</v>
      </c>
      <c r="Z535" s="454"/>
      <c r="AA535" s="455"/>
      <c r="AB535" s="454"/>
    </row>
    <row r="536" spans="1:28" ht="15">
      <c r="A536" s="728" t="s">
        <v>901</v>
      </c>
      <c r="B536" s="728" t="s">
        <v>265</v>
      </c>
      <c r="C536" s="728" t="s">
        <v>260</v>
      </c>
      <c r="D536" s="728" t="s">
        <v>285</v>
      </c>
      <c r="E536" s="729">
        <v>4160</v>
      </c>
      <c r="G536" s="728" t="s">
        <v>908</v>
      </c>
      <c r="H536" s="729">
        <v>1</v>
      </c>
      <c r="I536" s="729">
        <v>1618</v>
      </c>
      <c r="K536" s="728" t="s">
        <v>294</v>
      </c>
      <c r="L536" s="728" t="s">
        <v>895</v>
      </c>
      <c r="M536" s="728" t="s">
        <v>266</v>
      </c>
      <c r="N536" s="729">
        <v>5</v>
      </c>
      <c r="P536" s="687"/>
      <c r="Q536" s="686"/>
      <c r="R536" s="686"/>
      <c r="U536" s="728" t="s">
        <v>908</v>
      </c>
      <c r="V536" s="729">
        <v>1</v>
      </c>
      <c r="W536" s="729">
        <v>76</v>
      </c>
      <c r="Z536" s="454"/>
      <c r="AA536" s="455"/>
      <c r="AB536" s="454"/>
    </row>
    <row r="537" spans="1:28" ht="15">
      <c r="A537" s="728" t="s">
        <v>901</v>
      </c>
      <c r="B537" s="728" t="s">
        <v>265</v>
      </c>
      <c r="C537" s="728" t="s">
        <v>260</v>
      </c>
      <c r="D537" s="728" t="s">
        <v>286</v>
      </c>
      <c r="E537" s="729">
        <v>25819</v>
      </c>
      <c r="G537" s="728" t="s">
        <v>908</v>
      </c>
      <c r="H537" s="729">
        <v>2</v>
      </c>
      <c r="I537" s="729">
        <v>4639</v>
      </c>
      <c r="K537" s="728" t="s">
        <v>294</v>
      </c>
      <c r="L537" s="728" t="s">
        <v>895</v>
      </c>
      <c r="M537" s="728" t="s">
        <v>1095</v>
      </c>
      <c r="N537" s="729">
        <v>1</v>
      </c>
      <c r="P537" s="687"/>
      <c r="Q537" s="686"/>
      <c r="R537" s="686"/>
      <c r="U537" s="728" t="s">
        <v>908</v>
      </c>
      <c r="V537" s="729">
        <v>2</v>
      </c>
      <c r="W537" s="729">
        <v>234</v>
      </c>
      <c r="Z537" s="454"/>
      <c r="AA537" s="455"/>
      <c r="AB537" s="454"/>
    </row>
    <row r="538" spans="1:28" ht="15">
      <c r="A538" s="728" t="s">
        <v>901</v>
      </c>
      <c r="B538" s="728" t="s">
        <v>265</v>
      </c>
      <c r="C538" s="728" t="s">
        <v>261</v>
      </c>
      <c r="D538" s="728" t="s">
        <v>285</v>
      </c>
      <c r="E538" s="729">
        <v>4205</v>
      </c>
      <c r="G538" s="728" t="s">
        <v>908</v>
      </c>
      <c r="H538" s="729">
        <v>3</v>
      </c>
      <c r="I538" s="729">
        <v>1888</v>
      </c>
      <c r="K538" s="728" t="s">
        <v>294</v>
      </c>
      <c r="L538" s="728" t="s">
        <v>895</v>
      </c>
      <c r="M538" s="728" t="s">
        <v>297</v>
      </c>
      <c r="N538" s="729">
        <v>24</v>
      </c>
      <c r="P538" s="687"/>
      <c r="Q538" s="686"/>
      <c r="R538" s="686"/>
      <c r="U538" s="728" t="s">
        <v>908</v>
      </c>
      <c r="V538" s="729">
        <v>3</v>
      </c>
      <c r="W538" s="729">
        <v>111</v>
      </c>
      <c r="Z538" s="454"/>
      <c r="AA538" s="455"/>
      <c r="AB538" s="454"/>
    </row>
    <row r="539" spans="1:28" ht="15">
      <c r="A539" s="728" t="s">
        <v>901</v>
      </c>
      <c r="B539" s="728" t="s">
        <v>265</v>
      </c>
      <c r="C539" s="728" t="s">
        <v>261</v>
      </c>
      <c r="D539" s="728" t="s">
        <v>286</v>
      </c>
      <c r="E539" s="729">
        <v>23609</v>
      </c>
      <c r="G539" s="728" t="s">
        <v>908</v>
      </c>
      <c r="H539" s="729">
        <v>4</v>
      </c>
      <c r="I539" s="729">
        <v>6695</v>
      </c>
      <c r="K539" s="728" t="s">
        <v>294</v>
      </c>
      <c r="L539" s="728" t="s">
        <v>895</v>
      </c>
      <c r="M539" s="728" t="s">
        <v>294</v>
      </c>
      <c r="N539" s="729">
        <v>10477</v>
      </c>
      <c r="P539" s="687"/>
      <c r="Q539" s="686"/>
      <c r="R539" s="686"/>
      <c r="U539" s="728" t="s">
        <v>908</v>
      </c>
      <c r="V539" s="729">
        <v>4</v>
      </c>
      <c r="W539" s="729">
        <v>901</v>
      </c>
      <c r="Z539" s="454"/>
      <c r="AA539" s="455"/>
      <c r="AB539" s="454"/>
    </row>
    <row r="540" spans="1:28" ht="15">
      <c r="A540" s="728" t="s">
        <v>901</v>
      </c>
      <c r="B540" s="728" t="s">
        <v>266</v>
      </c>
      <c r="C540" s="728" t="s">
        <v>260</v>
      </c>
      <c r="D540" s="728" t="s">
        <v>285</v>
      </c>
      <c r="E540" s="729">
        <v>84</v>
      </c>
      <c r="G540" s="728" t="s">
        <v>908</v>
      </c>
      <c r="H540" s="729">
        <v>5</v>
      </c>
      <c r="I540" s="729">
        <v>888</v>
      </c>
      <c r="K540" s="728" t="s">
        <v>294</v>
      </c>
      <c r="L540" s="728" t="s">
        <v>895</v>
      </c>
      <c r="M540" s="728" t="s">
        <v>296</v>
      </c>
      <c r="N540" s="729">
        <v>198</v>
      </c>
      <c r="P540" s="687"/>
      <c r="Q540" s="686"/>
      <c r="R540" s="686"/>
      <c r="U540" s="728" t="s">
        <v>908</v>
      </c>
      <c r="V540" s="729">
        <v>5</v>
      </c>
      <c r="W540" s="729">
        <v>104</v>
      </c>
      <c r="Z540" s="454"/>
      <c r="AA540" s="455"/>
      <c r="AB540" s="454"/>
    </row>
    <row r="541" spans="1:28" ht="15">
      <c r="A541" s="728" t="s">
        <v>901</v>
      </c>
      <c r="B541" s="728" t="s">
        <v>266</v>
      </c>
      <c r="C541" s="728" t="s">
        <v>260</v>
      </c>
      <c r="D541" s="728" t="s">
        <v>286</v>
      </c>
      <c r="E541" s="729">
        <v>1404</v>
      </c>
      <c r="G541" s="728" t="s">
        <v>908</v>
      </c>
      <c r="H541" s="729">
        <v>6</v>
      </c>
      <c r="I541" s="729">
        <v>858</v>
      </c>
      <c r="K541" s="728" t="s">
        <v>294</v>
      </c>
      <c r="L541" s="728" t="s">
        <v>895</v>
      </c>
      <c r="M541" s="728" t="s">
        <v>268</v>
      </c>
      <c r="N541" s="729">
        <v>788</v>
      </c>
      <c r="P541" s="687"/>
      <c r="Q541" s="686"/>
      <c r="R541" s="686"/>
      <c r="U541" s="728" t="s">
        <v>908</v>
      </c>
      <c r="V541" s="729">
        <v>6</v>
      </c>
      <c r="W541" s="729">
        <v>92</v>
      </c>
      <c r="Z541" s="454"/>
      <c r="AA541" s="455"/>
      <c r="AB541" s="454"/>
    </row>
    <row r="542" spans="1:28" ht="15">
      <c r="A542" s="728" t="s">
        <v>901</v>
      </c>
      <c r="B542" s="728" t="s">
        <v>266</v>
      </c>
      <c r="C542" s="728" t="s">
        <v>261</v>
      </c>
      <c r="D542" s="728" t="s">
        <v>285</v>
      </c>
      <c r="E542" s="729">
        <v>91</v>
      </c>
      <c r="G542" s="728" t="s">
        <v>908</v>
      </c>
      <c r="H542" s="729">
        <v>7</v>
      </c>
      <c r="I542" s="729">
        <v>763</v>
      </c>
      <c r="K542" s="728" t="s">
        <v>294</v>
      </c>
      <c r="L542" s="728" t="s">
        <v>908</v>
      </c>
      <c r="M542" s="728" t="s">
        <v>294</v>
      </c>
      <c r="N542" s="729">
        <v>1</v>
      </c>
      <c r="P542" s="687"/>
      <c r="Q542" s="686"/>
      <c r="R542" s="686"/>
      <c r="U542" s="728" t="s">
        <v>908</v>
      </c>
      <c r="V542" s="729">
        <v>7</v>
      </c>
      <c r="W542" s="729">
        <v>67</v>
      </c>
      <c r="Z542" s="454"/>
      <c r="AA542" s="455"/>
      <c r="AB542" s="454"/>
    </row>
    <row r="543" spans="1:28" ht="15">
      <c r="A543" s="728" t="s">
        <v>901</v>
      </c>
      <c r="B543" s="728" t="s">
        <v>266</v>
      </c>
      <c r="C543" s="728" t="s">
        <v>261</v>
      </c>
      <c r="D543" s="728" t="s">
        <v>286</v>
      </c>
      <c r="E543" s="729">
        <v>1279</v>
      </c>
      <c r="G543" s="728" t="s">
        <v>908</v>
      </c>
      <c r="H543" s="729">
        <v>8</v>
      </c>
      <c r="I543" s="729">
        <v>620</v>
      </c>
      <c r="K543" s="728" t="s">
        <v>294</v>
      </c>
      <c r="L543" s="728" t="s">
        <v>908</v>
      </c>
      <c r="M543" s="728" t="s">
        <v>265</v>
      </c>
      <c r="N543" s="729">
        <v>5</v>
      </c>
      <c r="P543" s="687"/>
      <c r="Q543" s="686"/>
      <c r="R543" s="686"/>
      <c r="U543" s="728" t="s">
        <v>908</v>
      </c>
      <c r="V543" s="729">
        <v>8</v>
      </c>
      <c r="W543" s="729">
        <v>47</v>
      </c>
      <c r="Z543" s="454"/>
      <c r="AA543" s="455"/>
      <c r="AB543" s="454"/>
    </row>
    <row r="544" spans="1:28" ht="15">
      <c r="A544" s="728" t="s">
        <v>901</v>
      </c>
      <c r="B544" s="728" t="s">
        <v>287</v>
      </c>
      <c r="C544" s="728" t="s">
        <v>260</v>
      </c>
      <c r="D544" s="728" t="s">
        <v>285</v>
      </c>
      <c r="E544" s="729">
        <v>33</v>
      </c>
      <c r="G544" s="728" t="s">
        <v>908</v>
      </c>
      <c r="H544" s="729">
        <v>9</v>
      </c>
      <c r="I544" s="729">
        <v>485</v>
      </c>
      <c r="K544" s="728" t="s">
        <v>294</v>
      </c>
      <c r="L544" s="728" t="s">
        <v>908</v>
      </c>
      <c r="M544" s="728" t="s">
        <v>1090</v>
      </c>
      <c r="N544" s="729">
        <v>1237</v>
      </c>
      <c r="P544" s="687"/>
      <c r="Q544" s="686"/>
      <c r="R544" s="686"/>
      <c r="U544" s="728" t="s">
        <v>908</v>
      </c>
      <c r="V544" s="729">
        <v>9</v>
      </c>
      <c r="W544" s="729">
        <v>31</v>
      </c>
      <c r="Z544" s="454"/>
      <c r="AA544" s="455"/>
      <c r="AB544" s="454"/>
    </row>
    <row r="545" spans="1:28" ht="15">
      <c r="A545" s="728" t="s">
        <v>901</v>
      </c>
      <c r="B545" s="728" t="s">
        <v>287</v>
      </c>
      <c r="C545" s="728" t="s">
        <v>260</v>
      </c>
      <c r="D545" s="728" t="s">
        <v>286</v>
      </c>
      <c r="E545" s="729">
        <v>48</v>
      </c>
      <c r="G545" s="728" t="s">
        <v>908</v>
      </c>
      <c r="H545" s="729">
        <v>10</v>
      </c>
      <c r="I545" s="729">
        <v>428</v>
      </c>
      <c r="K545" s="728" t="s">
        <v>294</v>
      </c>
      <c r="L545" s="728" t="s">
        <v>908</v>
      </c>
      <c r="M545" s="728" t="s">
        <v>1091</v>
      </c>
      <c r="N545" s="729">
        <v>4</v>
      </c>
      <c r="P545" s="687"/>
      <c r="Q545" s="686"/>
      <c r="R545" s="686"/>
      <c r="U545" s="728" t="s">
        <v>908</v>
      </c>
      <c r="V545" s="729">
        <v>10</v>
      </c>
      <c r="W545" s="729">
        <v>20</v>
      </c>
      <c r="Z545" s="454"/>
      <c r="AA545" s="455"/>
      <c r="AB545" s="454"/>
    </row>
    <row r="546" spans="1:28" ht="15">
      <c r="A546" s="728" t="s">
        <v>901</v>
      </c>
      <c r="B546" s="728" t="s">
        <v>287</v>
      </c>
      <c r="C546" s="728" t="s">
        <v>261</v>
      </c>
      <c r="D546" s="728" t="s">
        <v>285</v>
      </c>
      <c r="E546" s="729">
        <v>33</v>
      </c>
      <c r="G546" s="728" t="s">
        <v>908</v>
      </c>
      <c r="H546" s="729">
        <v>11</v>
      </c>
      <c r="I546" s="729">
        <v>333</v>
      </c>
      <c r="K546" s="728" t="s">
        <v>294</v>
      </c>
      <c r="L546" s="728" t="s">
        <v>908</v>
      </c>
      <c r="M546" s="728" t="s">
        <v>1092</v>
      </c>
      <c r="N546" s="729">
        <v>3865</v>
      </c>
      <c r="P546" s="687"/>
      <c r="Q546" s="686"/>
      <c r="R546" s="686"/>
      <c r="U546" s="728" t="s">
        <v>908</v>
      </c>
      <c r="V546" s="729">
        <v>11</v>
      </c>
      <c r="W546" s="729">
        <v>17</v>
      </c>
      <c r="Z546" s="454"/>
      <c r="AA546" s="455"/>
      <c r="AB546" s="454"/>
    </row>
    <row r="547" spans="1:28" ht="15">
      <c r="A547" s="728" t="s">
        <v>901</v>
      </c>
      <c r="B547" s="728" t="s">
        <v>287</v>
      </c>
      <c r="C547" s="728" t="s">
        <v>261</v>
      </c>
      <c r="D547" s="728" t="s">
        <v>286</v>
      </c>
      <c r="E547" s="729">
        <v>31</v>
      </c>
      <c r="G547" s="728" t="s">
        <v>908</v>
      </c>
      <c r="H547" s="729">
        <v>12</v>
      </c>
      <c r="I547" s="729">
        <v>472</v>
      </c>
      <c r="K547" s="728" t="s">
        <v>294</v>
      </c>
      <c r="L547" s="728" t="s">
        <v>908</v>
      </c>
      <c r="M547" s="728" t="s">
        <v>1094</v>
      </c>
      <c r="N547" s="729">
        <v>19</v>
      </c>
      <c r="P547" s="687"/>
      <c r="Q547" s="686"/>
      <c r="R547" s="686"/>
      <c r="U547" s="728" t="s">
        <v>908</v>
      </c>
      <c r="V547" s="729">
        <v>12</v>
      </c>
      <c r="W547" s="729">
        <v>24</v>
      </c>
      <c r="Z547" s="454"/>
      <c r="AA547" s="455"/>
      <c r="AB547" s="454"/>
    </row>
    <row r="548" spans="1:28" ht="15">
      <c r="A548" s="728" t="s">
        <v>901</v>
      </c>
      <c r="B548" s="728" t="s">
        <v>288</v>
      </c>
      <c r="C548" s="728" t="s">
        <v>260</v>
      </c>
      <c r="D548" s="728" t="s">
        <v>285</v>
      </c>
      <c r="E548" s="729">
        <v>1085</v>
      </c>
      <c r="G548" s="728" t="s">
        <v>909</v>
      </c>
      <c r="H548" s="729">
        <v>0</v>
      </c>
      <c r="I548" s="729">
        <v>63</v>
      </c>
      <c r="K548" s="728" t="s">
        <v>294</v>
      </c>
      <c r="L548" s="728" t="s">
        <v>908</v>
      </c>
      <c r="M548" s="728" t="s">
        <v>266</v>
      </c>
      <c r="N548" s="729">
        <v>18</v>
      </c>
      <c r="P548" s="687"/>
      <c r="Q548" s="686"/>
      <c r="R548" s="686"/>
      <c r="U548" s="728" t="s">
        <v>909</v>
      </c>
      <c r="V548" s="729">
        <v>0</v>
      </c>
      <c r="W548" s="729">
        <v>141</v>
      </c>
      <c r="Z548" s="454"/>
      <c r="AA548" s="455"/>
      <c r="AB548" s="454"/>
    </row>
    <row r="549" spans="1:28" ht="15">
      <c r="A549" s="728" t="s">
        <v>901</v>
      </c>
      <c r="B549" s="728" t="s">
        <v>288</v>
      </c>
      <c r="C549" s="728" t="s">
        <v>260</v>
      </c>
      <c r="D549" s="728" t="s">
        <v>286</v>
      </c>
      <c r="E549" s="729">
        <v>5885</v>
      </c>
      <c r="G549" s="728" t="s">
        <v>909</v>
      </c>
      <c r="H549" s="729">
        <v>1</v>
      </c>
      <c r="I549" s="729">
        <v>274</v>
      </c>
      <c r="K549" s="728" t="s">
        <v>294</v>
      </c>
      <c r="L549" s="728" t="s">
        <v>908</v>
      </c>
      <c r="M549" s="728" t="s">
        <v>1098</v>
      </c>
      <c r="N549" s="729">
        <v>2</v>
      </c>
      <c r="P549" s="687"/>
      <c r="Q549" s="686"/>
      <c r="R549" s="686"/>
      <c r="U549" s="728" t="s">
        <v>909</v>
      </c>
      <c r="V549" s="729">
        <v>1</v>
      </c>
      <c r="W549" s="729">
        <v>663</v>
      </c>
      <c r="Z549" s="454"/>
      <c r="AA549" s="455"/>
      <c r="AB549" s="454"/>
    </row>
    <row r="550" spans="1:28" ht="15">
      <c r="A550" s="728" t="s">
        <v>901</v>
      </c>
      <c r="B550" s="728" t="s">
        <v>288</v>
      </c>
      <c r="C550" s="728" t="s">
        <v>261</v>
      </c>
      <c r="D550" s="728" t="s">
        <v>285</v>
      </c>
      <c r="E550" s="729">
        <v>918</v>
      </c>
      <c r="G550" s="728" t="s">
        <v>909</v>
      </c>
      <c r="H550" s="729">
        <v>2</v>
      </c>
      <c r="I550" s="729">
        <v>958</v>
      </c>
      <c r="K550" s="728" t="s">
        <v>294</v>
      </c>
      <c r="L550" s="728" t="s">
        <v>908</v>
      </c>
      <c r="M550" s="728" t="s">
        <v>287</v>
      </c>
      <c r="N550" s="729">
        <v>3</v>
      </c>
      <c r="P550" s="687"/>
      <c r="Q550" s="686"/>
      <c r="R550" s="686"/>
      <c r="U550" s="728" t="s">
        <v>909</v>
      </c>
      <c r="V550" s="729">
        <v>2</v>
      </c>
      <c r="W550" s="729">
        <v>1964</v>
      </c>
      <c r="Z550" s="454"/>
      <c r="AA550" s="455"/>
      <c r="AB550" s="454"/>
    </row>
    <row r="551" spans="1:28" ht="15">
      <c r="A551" s="728" t="s">
        <v>901</v>
      </c>
      <c r="B551" s="728" t="s">
        <v>288</v>
      </c>
      <c r="C551" s="728" t="s">
        <v>261</v>
      </c>
      <c r="D551" s="728" t="s">
        <v>286</v>
      </c>
      <c r="E551" s="729">
        <v>4654</v>
      </c>
      <c r="G551" s="728" t="s">
        <v>909</v>
      </c>
      <c r="H551" s="729">
        <v>3</v>
      </c>
      <c r="I551" s="729">
        <v>536</v>
      </c>
      <c r="K551" s="728" t="s">
        <v>294</v>
      </c>
      <c r="L551" s="728" t="s">
        <v>908</v>
      </c>
      <c r="M551" s="728" t="s">
        <v>294</v>
      </c>
      <c r="N551" s="729">
        <v>3135</v>
      </c>
      <c r="P551" s="687"/>
      <c r="Q551" s="686"/>
      <c r="R551" s="686"/>
      <c r="U551" s="728" t="s">
        <v>909</v>
      </c>
      <c r="V551" s="729">
        <v>3</v>
      </c>
      <c r="W551" s="729">
        <v>864</v>
      </c>
      <c r="Z551" s="454"/>
      <c r="AA551" s="455"/>
      <c r="AB551" s="454"/>
    </row>
    <row r="552" spans="1:28" ht="15">
      <c r="A552" s="728" t="s">
        <v>902</v>
      </c>
      <c r="B552" s="728" t="s">
        <v>265</v>
      </c>
      <c r="C552" s="728" t="s">
        <v>260</v>
      </c>
      <c r="D552" s="728" t="s">
        <v>285</v>
      </c>
      <c r="E552" s="729">
        <v>2503</v>
      </c>
      <c r="G552" s="728" t="s">
        <v>909</v>
      </c>
      <c r="H552" s="729">
        <v>4</v>
      </c>
      <c r="I552" s="729">
        <v>2100</v>
      </c>
      <c r="K552" s="728" t="s">
        <v>294</v>
      </c>
      <c r="L552" s="728" t="s">
        <v>908</v>
      </c>
      <c r="M552" s="728" t="s">
        <v>296</v>
      </c>
      <c r="N552" s="729">
        <v>19</v>
      </c>
      <c r="P552" s="687"/>
      <c r="Q552" s="686"/>
      <c r="R552" s="686"/>
      <c r="U552" s="728" t="s">
        <v>909</v>
      </c>
      <c r="V552" s="729">
        <v>4</v>
      </c>
      <c r="W552" s="729">
        <v>5330</v>
      </c>
      <c r="Z552" s="454"/>
      <c r="AA552" s="455"/>
      <c r="AB552" s="454"/>
    </row>
    <row r="553" spans="1:28" ht="15">
      <c r="A553" s="728" t="s">
        <v>902</v>
      </c>
      <c r="B553" s="728" t="s">
        <v>265</v>
      </c>
      <c r="C553" s="728" t="s">
        <v>260</v>
      </c>
      <c r="D553" s="728" t="s">
        <v>286</v>
      </c>
      <c r="E553" s="729">
        <v>9904</v>
      </c>
      <c r="G553" s="728" t="s">
        <v>909</v>
      </c>
      <c r="H553" s="729">
        <v>5</v>
      </c>
      <c r="I553" s="729">
        <v>342</v>
      </c>
      <c r="K553" s="728" t="s">
        <v>294</v>
      </c>
      <c r="L553" s="728" t="s">
        <v>908</v>
      </c>
      <c r="M553" s="728" t="s">
        <v>267</v>
      </c>
      <c r="N553" s="729">
        <v>23</v>
      </c>
      <c r="P553" s="687"/>
      <c r="Q553" s="686"/>
      <c r="R553" s="686"/>
      <c r="U553" s="728" t="s">
        <v>909</v>
      </c>
      <c r="V553" s="729">
        <v>5</v>
      </c>
      <c r="W553" s="729">
        <v>803</v>
      </c>
      <c r="Z553" s="454"/>
      <c r="AA553" s="455"/>
      <c r="AB553" s="454"/>
    </row>
    <row r="554" spans="1:28" ht="15">
      <c r="A554" s="728" t="s">
        <v>902</v>
      </c>
      <c r="B554" s="728" t="s">
        <v>265</v>
      </c>
      <c r="C554" s="728" t="s">
        <v>261</v>
      </c>
      <c r="D554" s="728" t="s">
        <v>285</v>
      </c>
      <c r="E554" s="729">
        <v>2254</v>
      </c>
      <c r="G554" s="728" t="s">
        <v>909</v>
      </c>
      <c r="H554" s="729">
        <v>6</v>
      </c>
      <c r="I554" s="729">
        <v>351</v>
      </c>
      <c r="K554" s="728" t="s">
        <v>294</v>
      </c>
      <c r="L554" s="728" t="s">
        <v>908</v>
      </c>
      <c r="M554" s="728" t="s">
        <v>268</v>
      </c>
      <c r="N554" s="729">
        <v>11689</v>
      </c>
      <c r="P554" s="687"/>
      <c r="Q554" s="686"/>
      <c r="R554" s="686"/>
      <c r="U554" s="728" t="s">
        <v>909</v>
      </c>
      <c r="V554" s="729">
        <v>6</v>
      </c>
      <c r="W554" s="729">
        <v>790</v>
      </c>
      <c r="Z554" s="454"/>
      <c r="AA554" s="455"/>
      <c r="AB554" s="454"/>
    </row>
    <row r="555" spans="1:28" ht="15">
      <c r="A555" s="728" t="s">
        <v>902</v>
      </c>
      <c r="B555" s="728" t="s">
        <v>265</v>
      </c>
      <c r="C555" s="728" t="s">
        <v>261</v>
      </c>
      <c r="D555" s="728" t="s">
        <v>286</v>
      </c>
      <c r="E555" s="729">
        <v>8344</v>
      </c>
      <c r="G555" s="728" t="s">
        <v>909</v>
      </c>
      <c r="H555" s="729">
        <v>7</v>
      </c>
      <c r="I555" s="729">
        <v>322</v>
      </c>
      <c r="K555" s="728" t="s">
        <v>294</v>
      </c>
      <c r="L555" s="728" t="s">
        <v>910</v>
      </c>
      <c r="M555" s="728" t="s">
        <v>1099</v>
      </c>
      <c r="N555" s="729">
        <v>1</v>
      </c>
      <c r="P555" s="687"/>
      <c r="Q555" s="686"/>
      <c r="R555" s="686"/>
      <c r="U555" s="728" t="s">
        <v>909</v>
      </c>
      <c r="V555" s="729">
        <v>7</v>
      </c>
      <c r="W555" s="729">
        <v>703</v>
      </c>
      <c r="Z555" s="454"/>
      <c r="AA555" s="455"/>
      <c r="AB555" s="454"/>
    </row>
    <row r="556" spans="1:28" ht="15">
      <c r="A556" s="728" t="s">
        <v>902</v>
      </c>
      <c r="B556" s="728" t="s">
        <v>266</v>
      </c>
      <c r="C556" s="728" t="s">
        <v>260</v>
      </c>
      <c r="D556" s="728" t="s">
        <v>285</v>
      </c>
      <c r="E556" s="729">
        <v>257</v>
      </c>
      <c r="G556" s="728" t="s">
        <v>909</v>
      </c>
      <c r="H556" s="729">
        <v>8</v>
      </c>
      <c r="I556" s="729">
        <v>280</v>
      </c>
      <c r="K556" s="728" t="s">
        <v>294</v>
      </c>
      <c r="L556" s="728" t="s">
        <v>910</v>
      </c>
      <c r="M556" s="728" t="s">
        <v>1093</v>
      </c>
      <c r="N556" s="729">
        <v>6</v>
      </c>
      <c r="P556" s="687"/>
      <c r="Q556" s="686"/>
      <c r="R556" s="686"/>
      <c r="U556" s="728" t="s">
        <v>909</v>
      </c>
      <c r="V556" s="729">
        <v>8</v>
      </c>
      <c r="W556" s="729">
        <v>464</v>
      </c>
      <c r="Z556" s="454"/>
      <c r="AA556" s="455"/>
      <c r="AB556" s="454"/>
    </row>
    <row r="557" spans="1:28" ht="15">
      <c r="A557" s="728" t="s">
        <v>902</v>
      </c>
      <c r="B557" s="728" t="s">
        <v>266</v>
      </c>
      <c r="C557" s="728" t="s">
        <v>260</v>
      </c>
      <c r="D557" s="728" t="s">
        <v>286</v>
      </c>
      <c r="E557" s="729">
        <v>1912</v>
      </c>
      <c r="G557" s="728" t="s">
        <v>909</v>
      </c>
      <c r="H557" s="729">
        <v>9</v>
      </c>
      <c r="I557" s="729">
        <v>225</v>
      </c>
      <c r="K557" s="728" t="s">
        <v>294</v>
      </c>
      <c r="L557" s="728" t="s">
        <v>910</v>
      </c>
      <c r="M557" s="728" t="s">
        <v>1090</v>
      </c>
      <c r="N557" s="729">
        <v>25</v>
      </c>
      <c r="P557" s="687"/>
      <c r="Q557" s="686"/>
      <c r="R557" s="686"/>
      <c r="U557" s="728" t="s">
        <v>909</v>
      </c>
      <c r="V557" s="729">
        <v>9</v>
      </c>
      <c r="W557" s="729">
        <v>316</v>
      </c>
      <c r="Z557" s="454"/>
      <c r="AA557" s="455"/>
      <c r="AB557" s="454"/>
    </row>
    <row r="558" spans="1:28" ht="15">
      <c r="A558" s="728" t="s">
        <v>902</v>
      </c>
      <c r="B558" s="728" t="s">
        <v>266</v>
      </c>
      <c r="C558" s="728" t="s">
        <v>261</v>
      </c>
      <c r="D558" s="728" t="s">
        <v>285</v>
      </c>
      <c r="E558" s="729">
        <v>271</v>
      </c>
      <c r="G558" s="728" t="s">
        <v>909</v>
      </c>
      <c r="H558" s="729">
        <v>10</v>
      </c>
      <c r="I558" s="729">
        <v>155</v>
      </c>
      <c r="K558" s="728" t="s">
        <v>294</v>
      </c>
      <c r="L558" s="728" t="s">
        <v>910</v>
      </c>
      <c r="M558" s="728" t="s">
        <v>1091</v>
      </c>
      <c r="N558" s="729">
        <v>3</v>
      </c>
      <c r="P558" s="687"/>
      <c r="Q558" s="686"/>
      <c r="R558" s="686"/>
      <c r="U558" s="728" t="s">
        <v>909</v>
      </c>
      <c r="V558" s="729">
        <v>10</v>
      </c>
      <c r="W558" s="729">
        <v>223</v>
      </c>
      <c r="Z558" s="454"/>
      <c r="AA558" s="455"/>
      <c r="AB558" s="454"/>
    </row>
    <row r="559" spans="1:28" ht="15">
      <c r="A559" s="728" t="s">
        <v>902</v>
      </c>
      <c r="B559" s="728" t="s">
        <v>266</v>
      </c>
      <c r="C559" s="728" t="s">
        <v>261</v>
      </c>
      <c r="D559" s="728" t="s">
        <v>286</v>
      </c>
      <c r="E559" s="729">
        <v>1570</v>
      </c>
      <c r="G559" s="728" t="s">
        <v>909</v>
      </c>
      <c r="H559" s="729">
        <v>11</v>
      </c>
      <c r="I559" s="729">
        <v>113</v>
      </c>
      <c r="K559" s="728" t="s">
        <v>294</v>
      </c>
      <c r="L559" s="728" t="s">
        <v>910</v>
      </c>
      <c r="M559" s="728" t="s">
        <v>266</v>
      </c>
      <c r="N559" s="729">
        <v>1</v>
      </c>
      <c r="P559" s="687"/>
      <c r="Q559" s="686"/>
      <c r="R559" s="686"/>
      <c r="U559" s="728" t="s">
        <v>909</v>
      </c>
      <c r="V559" s="729">
        <v>11</v>
      </c>
      <c r="W559" s="729">
        <v>152</v>
      </c>
      <c r="Z559" s="454"/>
      <c r="AA559" s="455"/>
      <c r="AB559" s="454"/>
    </row>
    <row r="560" spans="1:28" ht="15">
      <c r="A560" s="728" t="s">
        <v>902</v>
      </c>
      <c r="B560" s="728" t="s">
        <v>287</v>
      </c>
      <c r="C560" s="728" t="s">
        <v>260</v>
      </c>
      <c r="D560" s="728" t="s">
        <v>285</v>
      </c>
      <c r="E560" s="729">
        <v>161</v>
      </c>
      <c r="G560" s="728" t="s">
        <v>909</v>
      </c>
      <c r="H560" s="729">
        <v>12</v>
      </c>
      <c r="I560" s="729">
        <v>123</v>
      </c>
      <c r="K560" s="728" t="s">
        <v>294</v>
      </c>
      <c r="L560" s="728" t="s">
        <v>910</v>
      </c>
      <c r="M560" s="728" t="s">
        <v>1095</v>
      </c>
      <c r="N560" s="729">
        <v>1</v>
      </c>
      <c r="P560" s="687"/>
      <c r="Q560" s="686"/>
      <c r="R560" s="686"/>
      <c r="U560" s="728" t="s">
        <v>909</v>
      </c>
      <c r="V560" s="729">
        <v>12</v>
      </c>
      <c r="W560" s="729">
        <v>165</v>
      </c>
      <c r="Z560" s="454"/>
      <c r="AA560" s="455"/>
      <c r="AB560" s="454"/>
    </row>
    <row r="561" spans="1:28" ht="15">
      <c r="A561" s="728" t="s">
        <v>902</v>
      </c>
      <c r="B561" s="728" t="s">
        <v>287</v>
      </c>
      <c r="C561" s="728" t="s">
        <v>260</v>
      </c>
      <c r="D561" s="728" t="s">
        <v>286</v>
      </c>
      <c r="E561" s="729">
        <v>25</v>
      </c>
      <c r="G561" s="728" t="s">
        <v>910</v>
      </c>
      <c r="H561" s="729">
        <v>0</v>
      </c>
      <c r="I561" s="729">
        <v>62</v>
      </c>
      <c r="K561" s="728" t="s">
        <v>294</v>
      </c>
      <c r="L561" s="728" t="s">
        <v>910</v>
      </c>
      <c r="M561" s="728" t="s">
        <v>297</v>
      </c>
      <c r="N561" s="729">
        <v>4</v>
      </c>
      <c r="P561" s="687"/>
      <c r="Q561" s="686"/>
      <c r="R561" s="686"/>
      <c r="U561" s="728" t="s">
        <v>910</v>
      </c>
      <c r="V561" s="729">
        <v>0</v>
      </c>
      <c r="W561" s="729">
        <v>15</v>
      </c>
      <c r="Z561" s="454"/>
      <c r="AA561" s="455"/>
      <c r="AB561" s="454"/>
    </row>
    <row r="562" spans="1:28" ht="15">
      <c r="A562" s="728" t="s">
        <v>902</v>
      </c>
      <c r="B562" s="728" t="s">
        <v>287</v>
      </c>
      <c r="C562" s="728" t="s">
        <v>261</v>
      </c>
      <c r="D562" s="728" t="s">
        <v>285</v>
      </c>
      <c r="E562" s="729">
        <v>168</v>
      </c>
      <c r="G562" s="728" t="s">
        <v>910</v>
      </c>
      <c r="H562" s="729">
        <v>1</v>
      </c>
      <c r="I562" s="729">
        <v>245</v>
      </c>
      <c r="K562" s="728" t="s">
        <v>294</v>
      </c>
      <c r="L562" s="728" t="s">
        <v>910</v>
      </c>
      <c r="M562" s="728" t="s">
        <v>294</v>
      </c>
      <c r="N562" s="729">
        <v>6907</v>
      </c>
      <c r="P562" s="687"/>
      <c r="Q562" s="686"/>
      <c r="R562" s="686"/>
      <c r="U562" s="728" t="s">
        <v>910</v>
      </c>
      <c r="V562" s="729">
        <v>1</v>
      </c>
      <c r="W562" s="729">
        <v>67</v>
      </c>
      <c r="Z562" s="454"/>
      <c r="AA562" s="455"/>
      <c r="AB562" s="454"/>
    </row>
    <row r="563" spans="1:28" ht="15">
      <c r="A563" s="728" t="s">
        <v>902</v>
      </c>
      <c r="B563" s="728" t="s">
        <v>287</v>
      </c>
      <c r="C563" s="728" t="s">
        <v>261</v>
      </c>
      <c r="D563" s="728" t="s">
        <v>286</v>
      </c>
      <c r="E563" s="729">
        <v>31</v>
      </c>
      <c r="G563" s="728" t="s">
        <v>910</v>
      </c>
      <c r="H563" s="729">
        <v>2</v>
      </c>
      <c r="I563" s="729">
        <v>965</v>
      </c>
      <c r="K563" s="728" t="s">
        <v>294</v>
      </c>
      <c r="L563" s="728" t="s">
        <v>910</v>
      </c>
      <c r="M563" s="728" t="s">
        <v>296</v>
      </c>
      <c r="N563" s="729">
        <v>49</v>
      </c>
      <c r="P563" s="687"/>
      <c r="Q563" s="686"/>
      <c r="R563" s="686"/>
      <c r="U563" s="728" t="s">
        <v>910</v>
      </c>
      <c r="V563" s="729">
        <v>2</v>
      </c>
      <c r="W563" s="729">
        <v>258</v>
      </c>
      <c r="Z563" s="454"/>
      <c r="AA563" s="455"/>
      <c r="AB563" s="454"/>
    </row>
    <row r="564" spans="1:28" ht="15">
      <c r="A564" s="728" t="s">
        <v>902</v>
      </c>
      <c r="B564" s="728" t="s">
        <v>288</v>
      </c>
      <c r="C564" s="728" t="s">
        <v>260</v>
      </c>
      <c r="D564" s="728" t="s">
        <v>285</v>
      </c>
      <c r="E564" s="729">
        <v>1662</v>
      </c>
      <c r="G564" s="728" t="s">
        <v>910</v>
      </c>
      <c r="H564" s="729">
        <v>3</v>
      </c>
      <c r="I564" s="729">
        <v>569</v>
      </c>
      <c r="K564" s="728" t="s">
        <v>294</v>
      </c>
      <c r="L564" s="728" t="s">
        <v>910</v>
      </c>
      <c r="M564" s="728" t="s">
        <v>267</v>
      </c>
      <c r="N564" s="729">
        <v>2</v>
      </c>
      <c r="P564" s="687"/>
      <c r="Q564" s="686"/>
      <c r="R564" s="686"/>
      <c r="U564" s="728" t="s">
        <v>910</v>
      </c>
      <c r="V564" s="729">
        <v>3</v>
      </c>
      <c r="W564" s="729">
        <v>135</v>
      </c>
      <c r="Z564" s="454"/>
      <c r="AA564" s="455"/>
      <c r="AB564" s="454"/>
    </row>
    <row r="565" spans="1:28" ht="15">
      <c r="A565" s="728" t="s">
        <v>902</v>
      </c>
      <c r="B565" s="728" t="s">
        <v>288</v>
      </c>
      <c r="C565" s="728" t="s">
        <v>260</v>
      </c>
      <c r="D565" s="728" t="s">
        <v>286</v>
      </c>
      <c r="E565" s="729">
        <v>2556</v>
      </c>
      <c r="G565" s="728" t="s">
        <v>910</v>
      </c>
      <c r="H565" s="729">
        <v>4</v>
      </c>
      <c r="I565" s="729">
        <v>2025</v>
      </c>
      <c r="K565" s="728" t="s">
        <v>294</v>
      </c>
      <c r="L565" s="728" t="s">
        <v>910</v>
      </c>
      <c r="M565" s="728" t="s">
        <v>268</v>
      </c>
      <c r="N565" s="729">
        <v>50</v>
      </c>
      <c r="P565" s="687"/>
      <c r="Q565" s="686"/>
      <c r="R565" s="686"/>
      <c r="U565" s="728" t="s">
        <v>910</v>
      </c>
      <c r="V565" s="729">
        <v>4</v>
      </c>
      <c r="W565" s="729">
        <v>696</v>
      </c>
      <c r="Z565" s="454"/>
      <c r="AA565" s="455"/>
      <c r="AB565" s="454"/>
    </row>
    <row r="566" spans="1:28" ht="15">
      <c r="A566" s="728" t="s">
        <v>902</v>
      </c>
      <c r="B566" s="728" t="s">
        <v>288</v>
      </c>
      <c r="C566" s="728" t="s">
        <v>261</v>
      </c>
      <c r="D566" s="728" t="s">
        <v>285</v>
      </c>
      <c r="E566" s="729">
        <v>1502</v>
      </c>
      <c r="G566" s="728" t="s">
        <v>910</v>
      </c>
      <c r="H566" s="729">
        <v>5</v>
      </c>
      <c r="I566" s="729">
        <v>479</v>
      </c>
      <c r="K566" s="728" t="s">
        <v>294</v>
      </c>
      <c r="L566" s="728" t="s">
        <v>915</v>
      </c>
      <c r="M566" s="728" t="s">
        <v>294</v>
      </c>
      <c r="N566" s="729">
        <v>3</v>
      </c>
      <c r="P566" s="687"/>
      <c r="Q566" s="686"/>
      <c r="R566" s="686"/>
      <c r="U566" s="728" t="s">
        <v>910</v>
      </c>
      <c r="V566" s="729">
        <v>5</v>
      </c>
      <c r="W566" s="729">
        <v>156</v>
      </c>
      <c r="Z566" s="454"/>
      <c r="AA566" s="455"/>
      <c r="AB566" s="454"/>
    </row>
    <row r="567" spans="1:28" ht="15">
      <c r="A567" s="728" t="s">
        <v>902</v>
      </c>
      <c r="B567" s="728" t="s">
        <v>288</v>
      </c>
      <c r="C567" s="728" t="s">
        <v>261</v>
      </c>
      <c r="D567" s="728" t="s">
        <v>286</v>
      </c>
      <c r="E567" s="729">
        <v>1919</v>
      </c>
      <c r="G567" s="728" t="s">
        <v>910</v>
      </c>
      <c r="H567" s="729">
        <v>6</v>
      </c>
      <c r="I567" s="729">
        <v>536</v>
      </c>
      <c r="K567" s="728" t="s">
        <v>294</v>
      </c>
      <c r="L567" s="728" t="s">
        <v>915</v>
      </c>
      <c r="M567" s="728" t="s">
        <v>265</v>
      </c>
      <c r="N567" s="729">
        <v>36</v>
      </c>
      <c r="P567" s="687"/>
      <c r="Q567" s="686"/>
      <c r="R567" s="686"/>
      <c r="U567" s="728" t="s">
        <v>910</v>
      </c>
      <c r="V567" s="729">
        <v>6</v>
      </c>
      <c r="W567" s="729">
        <v>131</v>
      </c>
      <c r="Z567" s="454"/>
      <c r="AA567" s="455"/>
      <c r="AB567" s="454"/>
    </row>
    <row r="568" spans="1:28" ht="15">
      <c r="A568" s="728" t="s">
        <v>903</v>
      </c>
      <c r="B568" s="728" t="s">
        <v>265</v>
      </c>
      <c r="C568" s="728" t="s">
        <v>260</v>
      </c>
      <c r="D568" s="728" t="s">
        <v>285</v>
      </c>
      <c r="E568" s="729">
        <v>468</v>
      </c>
      <c r="G568" s="728" t="s">
        <v>910</v>
      </c>
      <c r="H568" s="729">
        <v>7</v>
      </c>
      <c r="I568" s="729">
        <v>543</v>
      </c>
      <c r="K568" s="728" t="s">
        <v>294</v>
      </c>
      <c r="L568" s="728" t="s">
        <v>915</v>
      </c>
      <c r="M568" s="728" t="s">
        <v>1090</v>
      </c>
      <c r="N568" s="729">
        <v>2173</v>
      </c>
      <c r="P568" s="687"/>
      <c r="Q568" s="686"/>
      <c r="R568" s="686"/>
      <c r="U568" s="728" t="s">
        <v>910</v>
      </c>
      <c r="V568" s="729">
        <v>7</v>
      </c>
      <c r="W568" s="729">
        <v>102</v>
      </c>
      <c r="Z568" s="454"/>
      <c r="AA568" s="455"/>
      <c r="AB568" s="454"/>
    </row>
    <row r="569" spans="1:28" ht="15">
      <c r="A569" s="728" t="s">
        <v>903</v>
      </c>
      <c r="B569" s="728" t="s">
        <v>265</v>
      </c>
      <c r="C569" s="728" t="s">
        <v>260</v>
      </c>
      <c r="D569" s="728" t="s">
        <v>286</v>
      </c>
      <c r="E569" s="729">
        <v>1849</v>
      </c>
      <c r="G569" s="728" t="s">
        <v>910</v>
      </c>
      <c r="H569" s="729">
        <v>8</v>
      </c>
      <c r="I569" s="729">
        <v>452</v>
      </c>
      <c r="K569" s="728" t="s">
        <v>294</v>
      </c>
      <c r="L569" s="728" t="s">
        <v>915</v>
      </c>
      <c r="M569" s="728" t="s">
        <v>1091</v>
      </c>
      <c r="N569" s="729">
        <v>11</v>
      </c>
      <c r="P569" s="687"/>
      <c r="Q569" s="686"/>
      <c r="R569" s="686"/>
      <c r="U569" s="728" t="s">
        <v>910</v>
      </c>
      <c r="V569" s="729">
        <v>8</v>
      </c>
      <c r="W569" s="729">
        <v>93</v>
      </c>
      <c r="Z569" s="454"/>
      <c r="AA569" s="455"/>
      <c r="AB569" s="454"/>
    </row>
    <row r="570" spans="1:28" ht="15">
      <c r="A570" s="728" t="s">
        <v>903</v>
      </c>
      <c r="B570" s="728" t="s">
        <v>265</v>
      </c>
      <c r="C570" s="728" t="s">
        <v>261</v>
      </c>
      <c r="D570" s="728" t="s">
        <v>285</v>
      </c>
      <c r="E570" s="729">
        <v>457</v>
      </c>
      <c r="G570" s="728" t="s">
        <v>910</v>
      </c>
      <c r="H570" s="729">
        <v>9</v>
      </c>
      <c r="I570" s="729">
        <v>390</v>
      </c>
      <c r="K570" s="728" t="s">
        <v>294</v>
      </c>
      <c r="L570" s="728" t="s">
        <v>915</v>
      </c>
      <c r="M570" s="728" t="s">
        <v>1092</v>
      </c>
      <c r="N570" s="729">
        <v>4676</v>
      </c>
      <c r="P570" s="687"/>
      <c r="Q570" s="686"/>
      <c r="R570" s="686"/>
      <c r="U570" s="728" t="s">
        <v>910</v>
      </c>
      <c r="V570" s="729">
        <v>9</v>
      </c>
      <c r="W570" s="729">
        <v>61</v>
      </c>
      <c r="Z570" s="454"/>
      <c r="AA570" s="455"/>
      <c r="AB570" s="454"/>
    </row>
    <row r="571" spans="1:28" ht="15">
      <c r="A571" s="728" t="s">
        <v>903</v>
      </c>
      <c r="B571" s="728" t="s">
        <v>265</v>
      </c>
      <c r="C571" s="728" t="s">
        <v>261</v>
      </c>
      <c r="D571" s="728" t="s">
        <v>286</v>
      </c>
      <c r="E571" s="729">
        <v>1600</v>
      </c>
      <c r="G571" s="728" t="s">
        <v>910</v>
      </c>
      <c r="H571" s="729">
        <v>10</v>
      </c>
      <c r="I571" s="729">
        <v>294</v>
      </c>
      <c r="K571" s="728" t="s">
        <v>294</v>
      </c>
      <c r="L571" s="728" t="s">
        <v>915</v>
      </c>
      <c r="M571" s="728" t="s">
        <v>1094</v>
      </c>
      <c r="N571" s="729">
        <v>5</v>
      </c>
      <c r="P571" s="687"/>
      <c r="Q571" s="686"/>
      <c r="R571" s="686"/>
      <c r="U571" s="728" t="s">
        <v>910</v>
      </c>
      <c r="V571" s="729">
        <v>10</v>
      </c>
      <c r="W571" s="729">
        <v>50</v>
      </c>
      <c r="Z571" s="454"/>
      <c r="AA571" s="455"/>
      <c r="AB571" s="454"/>
    </row>
    <row r="572" spans="1:28" ht="15">
      <c r="A572" s="728" t="s">
        <v>903</v>
      </c>
      <c r="B572" s="728" t="s">
        <v>266</v>
      </c>
      <c r="C572" s="728" t="s">
        <v>260</v>
      </c>
      <c r="D572" s="728" t="s">
        <v>285</v>
      </c>
      <c r="E572" s="729">
        <v>248</v>
      </c>
      <c r="G572" s="728" t="s">
        <v>910</v>
      </c>
      <c r="H572" s="729">
        <v>11</v>
      </c>
      <c r="I572" s="729">
        <v>203</v>
      </c>
      <c r="K572" s="728" t="s">
        <v>294</v>
      </c>
      <c r="L572" s="728" t="s">
        <v>915</v>
      </c>
      <c r="M572" s="728" t="s">
        <v>266</v>
      </c>
      <c r="N572" s="729">
        <v>9</v>
      </c>
      <c r="P572" s="687"/>
      <c r="Q572" s="686"/>
      <c r="R572" s="686"/>
      <c r="U572" s="728" t="s">
        <v>910</v>
      </c>
      <c r="V572" s="729">
        <v>11</v>
      </c>
      <c r="W572" s="729">
        <v>38</v>
      </c>
      <c r="Z572" s="454"/>
      <c r="AA572" s="455"/>
      <c r="AB572" s="454"/>
    </row>
    <row r="573" spans="1:28" ht="15">
      <c r="A573" s="728" t="s">
        <v>903</v>
      </c>
      <c r="B573" s="728" t="s">
        <v>266</v>
      </c>
      <c r="C573" s="728" t="s">
        <v>260</v>
      </c>
      <c r="D573" s="728" t="s">
        <v>286</v>
      </c>
      <c r="E573" s="729">
        <v>579</v>
      </c>
      <c r="G573" s="728" t="s">
        <v>910</v>
      </c>
      <c r="H573" s="729">
        <v>12</v>
      </c>
      <c r="I573" s="729">
        <v>286</v>
      </c>
      <c r="K573" s="728" t="s">
        <v>294</v>
      </c>
      <c r="L573" s="728" t="s">
        <v>915</v>
      </c>
      <c r="M573" s="728" t="s">
        <v>297</v>
      </c>
      <c r="N573" s="729">
        <v>5</v>
      </c>
      <c r="P573" s="687"/>
      <c r="Q573" s="686"/>
      <c r="R573" s="686"/>
      <c r="U573" s="728" t="s">
        <v>910</v>
      </c>
      <c r="V573" s="729">
        <v>12</v>
      </c>
      <c r="W573" s="729">
        <v>53</v>
      </c>
      <c r="Z573" s="454"/>
      <c r="AA573" s="455"/>
      <c r="AB573" s="454"/>
    </row>
    <row r="574" spans="1:28" ht="15">
      <c r="A574" s="728" t="s">
        <v>903</v>
      </c>
      <c r="B574" s="728" t="s">
        <v>266</v>
      </c>
      <c r="C574" s="728" t="s">
        <v>261</v>
      </c>
      <c r="D574" s="728" t="s">
        <v>285</v>
      </c>
      <c r="E574" s="729">
        <v>255</v>
      </c>
      <c r="G574" s="728" t="s">
        <v>911</v>
      </c>
      <c r="H574" s="729">
        <v>0</v>
      </c>
      <c r="I574" s="729">
        <v>707</v>
      </c>
      <c r="K574" s="728" t="s">
        <v>294</v>
      </c>
      <c r="L574" s="728" t="s">
        <v>915</v>
      </c>
      <c r="M574" s="728" t="s">
        <v>294</v>
      </c>
      <c r="N574" s="729">
        <v>5849</v>
      </c>
      <c r="P574" s="687"/>
      <c r="Q574" s="686"/>
      <c r="R574" s="686"/>
      <c r="U574" s="728" t="s">
        <v>911</v>
      </c>
      <c r="V574" s="729">
        <v>0</v>
      </c>
      <c r="W574" s="729">
        <v>114</v>
      </c>
      <c r="Z574" s="454"/>
      <c r="AA574" s="455"/>
      <c r="AB574" s="454"/>
    </row>
    <row r="575" spans="1:28" ht="15">
      <c r="A575" s="728" t="s">
        <v>903</v>
      </c>
      <c r="B575" s="728" t="s">
        <v>266</v>
      </c>
      <c r="C575" s="728" t="s">
        <v>261</v>
      </c>
      <c r="D575" s="728" t="s">
        <v>286</v>
      </c>
      <c r="E575" s="729">
        <v>501</v>
      </c>
      <c r="G575" s="728" t="s">
        <v>911</v>
      </c>
      <c r="H575" s="729">
        <v>1</v>
      </c>
      <c r="I575" s="729">
        <v>3578</v>
      </c>
      <c r="K575" s="728" t="s">
        <v>294</v>
      </c>
      <c r="L575" s="728" t="s">
        <v>915</v>
      </c>
      <c r="M575" s="728" t="s">
        <v>295</v>
      </c>
      <c r="N575" s="729">
        <v>1</v>
      </c>
      <c r="P575" s="687"/>
      <c r="Q575" s="686"/>
      <c r="R575" s="686"/>
      <c r="U575" s="728" t="s">
        <v>911</v>
      </c>
      <c r="V575" s="729">
        <v>1</v>
      </c>
      <c r="W575" s="729">
        <v>610</v>
      </c>
      <c r="Z575" s="454"/>
      <c r="AA575" s="455"/>
      <c r="AB575" s="454"/>
    </row>
    <row r="576" spans="1:28" ht="15">
      <c r="A576" s="728" t="s">
        <v>903</v>
      </c>
      <c r="B576" s="728" t="s">
        <v>287</v>
      </c>
      <c r="C576" s="728" t="s">
        <v>261</v>
      </c>
      <c r="D576" s="728" t="s">
        <v>285</v>
      </c>
      <c r="E576" s="729">
        <v>1</v>
      </c>
      <c r="G576" s="728" t="s">
        <v>911</v>
      </c>
      <c r="H576" s="729">
        <v>2</v>
      </c>
      <c r="I576" s="729">
        <v>10931</v>
      </c>
      <c r="K576" s="728" t="s">
        <v>294</v>
      </c>
      <c r="L576" s="728" t="s">
        <v>915</v>
      </c>
      <c r="M576" s="728" t="s">
        <v>296</v>
      </c>
      <c r="N576" s="729">
        <v>31</v>
      </c>
      <c r="P576" s="687"/>
      <c r="Q576" s="686"/>
      <c r="R576" s="686"/>
      <c r="U576" s="728" t="s">
        <v>911</v>
      </c>
      <c r="V576" s="729">
        <v>2</v>
      </c>
      <c r="W576" s="729">
        <v>1825</v>
      </c>
      <c r="Z576" s="454"/>
      <c r="AA576" s="455"/>
      <c r="AB576" s="454"/>
    </row>
    <row r="577" spans="1:28" ht="15">
      <c r="A577" s="728" t="s">
        <v>903</v>
      </c>
      <c r="B577" s="728" t="s">
        <v>288</v>
      </c>
      <c r="C577" s="728" t="s">
        <v>260</v>
      </c>
      <c r="D577" s="728" t="s">
        <v>285</v>
      </c>
      <c r="E577" s="729">
        <v>56</v>
      </c>
      <c r="G577" s="728" t="s">
        <v>911</v>
      </c>
      <c r="H577" s="729">
        <v>3</v>
      </c>
      <c r="I577" s="729">
        <v>4535</v>
      </c>
      <c r="K577" s="728" t="s">
        <v>294</v>
      </c>
      <c r="L577" s="728" t="s">
        <v>915</v>
      </c>
      <c r="M577" s="728" t="s">
        <v>267</v>
      </c>
      <c r="N577" s="729">
        <v>41</v>
      </c>
      <c r="P577" s="687"/>
      <c r="Q577" s="686"/>
      <c r="R577" s="686"/>
      <c r="U577" s="728" t="s">
        <v>911</v>
      </c>
      <c r="V577" s="729">
        <v>3</v>
      </c>
      <c r="W577" s="729">
        <v>579</v>
      </c>
      <c r="Z577" s="454"/>
      <c r="AA577" s="455"/>
      <c r="AB577" s="454"/>
    </row>
    <row r="578" spans="1:28" ht="15">
      <c r="A578" s="728" t="s">
        <v>903</v>
      </c>
      <c r="B578" s="728" t="s">
        <v>288</v>
      </c>
      <c r="C578" s="728" t="s">
        <v>260</v>
      </c>
      <c r="D578" s="728" t="s">
        <v>286</v>
      </c>
      <c r="E578" s="729">
        <v>260</v>
      </c>
      <c r="G578" s="728" t="s">
        <v>911</v>
      </c>
      <c r="H578" s="729">
        <v>4</v>
      </c>
      <c r="I578" s="729">
        <v>16113</v>
      </c>
      <c r="K578" s="728" t="s">
        <v>294</v>
      </c>
      <c r="L578" s="728" t="s">
        <v>915</v>
      </c>
      <c r="M578" s="728" t="s">
        <v>268</v>
      </c>
      <c r="N578" s="729">
        <v>5968</v>
      </c>
      <c r="P578" s="687"/>
      <c r="Q578" s="686"/>
      <c r="R578" s="686"/>
      <c r="U578" s="728" t="s">
        <v>911</v>
      </c>
      <c r="V578" s="729">
        <v>4</v>
      </c>
      <c r="W578" s="729">
        <v>4090</v>
      </c>
      <c r="Z578" s="454"/>
      <c r="AA578" s="455"/>
      <c r="AB578" s="454"/>
    </row>
    <row r="579" spans="1:28" ht="15">
      <c r="A579" s="728" t="s">
        <v>903</v>
      </c>
      <c r="B579" s="728" t="s">
        <v>288</v>
      </c>
      <c r="C579" s="728" t="s">
        <v>261</v>
      </c>
      <c r="D579" s="728" t="s">
        <v>285</v>
      </c>
      <c r="E579" s="729">
        <v>49</v>
      </c>
      <c r="G579" s="728" t="s">
        <v>911</v>
      </c>
      <c r="H579" s="729">
        <v>5</v>
      </c>
      <c r="I579" s="729">
        <v>2192</v>
      </c>
      <c r="K579" s="728" t="s">
        <v>294</v>
      </c>
      <c r="L579" s="728" t="s">
        <v>916</v>
      </c>
      <c r="M579" s="728" t="s">
        <v>1090</v>
      </c>
      <c r="N579" s="729">
        <v>41</v>
      </c>
      <c r="P579" s="687"/>
      <c r="Q579" s="686"/>
      <c r="R579" s="686"/>
      <c r="U579" s="728" t="s">
        <v>911</v>
      </c>
      <c r="V579" s="729">
        <v>5</v>
      </c>
      <c r="W579" s="729">
        <v>440</v>
      </c>
      <c r="Z579" s="454"/>
      <c r="AA579" s="455"/>
      <c r="AB579" s="454"/>
    </row>
    <row r="580" spans="1:28" ht="15">
      <c r="A580" s="728" t="s">
        <v>903</v>
      </c>
      <c r="B580" s="728" t="s">
        <v>288</v>
      </c>
      <c r="C580" s="728" t="s">
        <v>261</v>
      </c>
      <c r="D580" s="728" t="s">
        <v>286</v>
      </c>
      <c r="E580" s="729">
        <v>146</v>
      </c>
      <c r="G580" s="728" t="s">
        <v>911</v>
      </c>
      <c r="H580" s="729">
        <v>6</v>
      </c>
      <c r="I580" s="729">
        <v>2150</v>
      </c>
      <c r="K580" s="728" t="s">
        <v>294</v>
      </c>
      <c r="L580" s="728" t="s">
        <v>916</v>
      </c>
      <c r="M580" s="728" t="s">
        <v>1092</v>
      </c>
      <c r="N580" s="729">
        <v>7</v>
      </c>
      <c r="P580" s="687"/>
      <c r="Q580" s="686"/>
      <c r="R580" s="686"/>
      <c r="U580" s="728" t="s">
        <v>911</v>
      </c>
      <c r="V580" s="729">
        <v>6</v>
      </c>
      <c r="W580" s="729">
        <v>419</v>
      </c>
      <c r="Z580" s="454"/>
      <c r="AA580" s="455"/>
      <c r="AB580" s="454"/>
    </row>
    <row r="581" spans="1:28" ht="15">
      <c r="A581" s="728" t="s">
        <v>904</v>
      </c>
      <c r="B581" s="728" t="s">
        <v>265</v>
      </c>
      <c r="C581" s="728" t="s">
        <v>260</v>
      </c>
      <c r="D581" s="728" t="s">
        <v>285</v>
      </c>
      <c r="E581" s="729">
        <v>1876</v>
      </c>
      <c r="G581" s="728" t="s">
        <v>911</v>
      </c>
      <c r="H581" s="729">
        <v>7</v>
      </c>
      <c r="I581" s="729">
        <v>1896</v>
      </c>
      <c r="K581" s="728" t="s">
        <v>294</v>
      </c>
      <c r="L581" s="728" t="s">
        <v>916</v>
      </c>
      <c r="M581" s="728" t="s">
        <v>1094</v>
      </c>
      <c r="N581" s="729">
        <v>1</v>
      </c>
      <c r="P581" s="687"/>
      <c r="Q581" s="686"/>
      <c r="R581" s="686"/>
      <c r="U581" s="728" t="s">
        <v>911</v>
      </c>
      <c r="V581" s="729">
        <v>7</v>
      </c>
      <c r="W581" s="729">
        <v>290</v>
      </c>
      <c r="Z581" s="454"/>
      <c r="AA581" s="455"/>
      <c r="AB581" s="454"/>
    </row>
    <row r="582" spans="1:28" ht="15">
      <c r="A582" s="728" t="s">
        <v>904</v>
      </c>
      <c r="B582" s="728" t="s">
        <v>265</v>
      </c>
      <c r="C582" s="728" t="s">
        <v>260</v>
      </c>
      <c r="D582" s="728" t="s">
        <v>286</v>
      </c>
      <c r="E582" s="729">
        <v>822</v>
      </c>
      <c r="G582" s="728" t="s">
        <v>911</v>
      </c>
      <c r="H582" s="729">
        <v>8</v>
      </c>
      <c r="I582" s="729">
        <v>1399</v>
      </c>
      <c r="K582" s="728" t="s">
        <v>294</v>
      </c>
      <c r="L582" s="728" t="s">
        <v>916</v>
      </c>
      <c r="M582" s="728" t="s">
        <v>297</v>
      </c>
      <c r="N582" s="729">
        <v>1</v>
      </c>
      <c r="P582" s="687"/>
      <c r="Q582" s="686"/>
      <c r="R582" s="686"/>
      <c r="U582" s="728" t="s">
        <v>911</v>
      </c>
      <c r="V582" s="729">
        <v>8</v>
      </c>
      <c r="W582" s="729">
        <v>198</v>
      </c>
      <c r="Z582" s="454"/>
      <c r="AA582" s="455"/>
      <c r="AB582" s="454"/>
    </row>
    <row r="583" spans="1:28" ht="15">
      <c r="A583" s="728" t="s">
        <v>904</v>
      </c>
      <c r="B583" s="728" t="s">
        <v>265</v>
      </c>
      <c r="C583" s="728" t="s">
        <v>261</v>
      </c>
      <c r="D583" s="728" t="s">
        <v>285</v>
      </c>
      <c r="E583" s="729">
        <v>2049</v>
      </c>
      <c r="G583" s="728" t="s">
        <v>911</v>
      </c>
      <c r="H583" s="729">
        <v>9</v>
      </c>
      <c r="I583" s="729">
        <v>1046</v>
      </c>
      <c r="K583" s="728" t="s">
        <v>294</v>
      </c>
      <c r="L583" s="728" t="s">
        <v>916</v>
      </c>
      <c r="M583" s="728" t="s">
        <v>294</v>
      </c>
      <c r="N583" s="729">
        <v>3369</v>
      </c>
      <c r="P583" s="687"/>
      <c r="Q583" s="686"/>
      <c r="R583" s="686"/>
      <c r="U583" s="728" t="s">
        <v>911</v>
      </c>
      <c r="V583" s="729">
        <v>9</v>
      </c>
      <c r="W583" s="729">
        <v>104</v>
      </c>
      <c r="Z583" s="454"/>
      <c r="AA583" s="455"/>
      <c r="AB583" s="454"/>
    </row>
    <row r="584" spans="1:28" ht="15">
      <c r="A584" s="728" t="s">
        <v>904</v>
      </c>
      <c r="B584" s="728" t="s">
        <v>265</v>
      </c>
      <c r="C584" s="728" t="s">
        <v>261</v>
      </c>
      <c r="D584" s="728" t="s">
        <v>286</v>
      </c>
      <c r="E584" s="729">
        <v>726</v>
      </c>
      <c r="G584" s="728" t="s">
        <v>911</v>
      </c>
      <c r="H584" s="729">
        <v>10</v>
      </c>
      <c r="I584" s="729">
        <v>696</v>
      </c>
      <c r="K584" s="728" t="s">
        <v>294</v>
      </c>
      <c r="L584" s="728" t="s">
        <v>916</v>
      </c>
      <c r="M584" s="728" t="s">
        <v>267</v>
      </c>
      <c r="N584" s="729">
        <v>2</v>
      </c>
      <c r="P584" s="687"/>
      <c r="Q584" s="686"/>
      <c r="R584" s="686"/>
      <c r="U584" s="728" t="s">
        <v>911</v>
      </c>
      <c r="V584" s="729">
        <v>10</v>
      </c>
      <c r="W584" s="729">
        <v>70</v>
      </c>
      <c r="Z584" s="454"/>
      <c r="AA584" s="455"/>
      <c r="AB584" s="454"/>
    </row>
    <row r="585" spans="1:28" ht="15">
      <c r="A585" s="728" t="s">
        <v>904</v>
      </c>
      <c r="B585" s="728" t="s">
        <v>266</v>
      </c>
      <c r="C585" s="728" t="s">
        <v>260</v>
      </c>
      <c r="D585" s="728" t="s">
        <v>285</v>
      </c>
      <c r="E585" s="729">
        <v>154</v>
      </c>
      <c r="G585" s="728" t="s">
        <v>911</v>
      </c>
      <c r="H585" s="729">
        <v>11</v>
      </c>
      <c r="I585" s="729">
        <v>453</v>
      </c>
      <c r="K585" s="728" t="s">
        <v>294</v>
      </c>
      <c r="L585" s="728" t="s">
        <v>916</v>
      </c>
      <c r="M585" s="728" t="s">
        <v>268</v>
      </c>
      <c r="N585" s="729">
        <v>52</v>
      </c>
      <c r="P585" s="687"/>
      <c r="Q585" s="686"/>
      <c r="R585" s="686"/>
      <c r="U585" s="728" t="s">
        <v>911</v>
      </c>
      <c r="V585" s="729">
        <v>11</v>
      </c>
      <c r="W585" s="729">
        <v>46</v>
      </c>
      <c r="Z585" s="454"/>
      <c r="AA585" s="455"/>
      <c r="AB585" s="454"/>
    </row>
    <row r="586" spans="1:28" ht="15">
      <c r="A586" s="728" t="s">
        <v>904</v>
      </c>
      <c r="B586" s="728" t="s">
        <v>266</v>
      </c>
      <c r="C586" s="728" t="s">
        <v>260</v>
      </c>
      <c r="D586" s="728" t="s">
        <v>286</v>
      </c>
      <c r="E586" s="729">
        <v>145</v>
      </c>
      <c r="G586" s="728" t="s">
        <v>911</v>
      </c>
      <c r="H586" s="729">
        <v>12</v>
      </c>
      <c r="I586" s="729">
        <v>637</v>
      </c>
      <c r="K586" s="728" t="s">
        <v>294</v>
      </c>
      <c r="L586" s="728" t="s">
        <v>923</v>
      </c>
      <c r="M586" s="728" t="s">
        <v>265</v>
      </c>
      <c r="N586" s="729">
        <v>2</v>
      </c>
      <c r="P586" s="687"/>
      <c r="Q586" s="686"/>
      <c r="R586" s="686"/>
      <c r="U586" s="728" t="s">
        <v>911</v>
      </c>
      <c r="V586" s="729">
        <v>12</v>
      </c>
      <c r="W586" s="729">
        <v>67</v>
      </c>
      <c r="Z586" s="454"/>
      <c r="AA586" s="455"/>
      <c r="AB586" s="454"/>
    </row>
    <row r="587" spans="1:28" ht="15">
      <c r="A587" s="728" t="s">
        <v>904</v>
      </c>
      <c r="B587" s="728" t="s">
        <v>266</v>
      </c>
      <c r="C587" s="728" t="s">
        <v>261</v>
      </c>
      <c r="D587" s="728" t="s">
        <v>285</v>
      </c>
      <c r="E587" s="729">
        <v>204</v>
      </c>
      <c r="G587" s="728" t="s">
        <v>912</v>
      </c>
      <c r="H587" s="729">
        <v>0</v>
      </c>
      <c r="I587" s="729">
        <v>24</v>
      </c>
      <c r="K587" s="728" t="s">
        <v>294</v>
      </c>
      <c r="L587" s="728" t="s">
        <v>923</v>
      </c>
      <c r="M587" s="728" t="s">
        <v>1096</v>
      </c>
      <c r="N587" s="729">
        <v>3</v>
      </c>
      <c r="P587" s="687"/>
      <c r="Q587" s="686"/>
      <c r="R587" s="686"/>
      <c r="U587" s="728" t="s">
        <v>912</v>
      </c>
      <c r="V587" s="729">
        <v>0</v>
      </c>
      <c r="W587" s="729">
        <v>58</v>
      </c>
      <c r="Z587" s="454"/>
      <c r="AA587" s="455"/>
      <c r="AB587" s="454"/>
    </row>
    <row r="588" spans="1:28" ht="15">
      <c r="A588" s="728" t="s">
        <v>904</v>
      </c>
      <c r="B588" s="728" t="s">
        <v>266</v>
      </c>
      <c r="C588" s="728" t="s">
        <v>261</v>
      </c>
      <c r="D588" s="728" t="s">
        <v>286</v>
      </c>
      <c r="E588" s="729">
        <v>129</v>
      </c>
      <c r="G588" s="728" t="s">
        <v>912</v>
      </c>
      <c r="H588" s="729">
        <v>1</v>
      </c>
      <c r="I588" s="729">
        <v>136</v>
      </c>
      <c r="K588" s="728" t="s">
        <v>294</v>
      </c>
      <c r="L588" s="728" t="s">
        <v>923</v>
      </c>
      <c r="M588" s="728" t="s">
        <v>1089</v>
      </c>
      <c r="N588" s="729">
        <v>1</v>
      </c>
      <c r="P588" s="687"/>
      <c r="Q588" s="686"/>
      <c r="R588" s="686"/>
      <c r="U588" s="728" t="s">
        <v>912</v>
      </c>
      <c r="V588" s="729">
        <v>1</v>
      </c>
      <c r="W588" s="729">
        <v>341</v>
      </c>
      <c r="Z588" s="454"/>
      <c r="AA588" s="455"/>
      <c r="AB588" s="454"/>
    </row>
    <row r="589" spans="1:28" ht="15">
      <c r="A589" s="728" t="s">
        <v>904</v>
      </c>
      <c r="B589" s="728" t="s">
        <v>287</v>
      </c>
      <c r="C589" s="728" t="s">
        <v>260</v>
      </c>
      <c r="D589" s="728" t="s">
        <v>285</v>
      </c>
      <c r="E589" s="729">
        <v>5</v>
      </c>
      <c r="G589" s="728" t="s">
        <v>912</v>
      </c>
      <c r="H589" s="729">
        <v>2</v>
      </c>
      <c r="I589" s="729">
        <v>434</v>
      </c>
      <c r="K589" s="728" t="s">
        <v>294</v>
      </c>
      <c r="L589" s="728" t="s">
        <v>923</v>
      </c>
      <c r="M589" s="728" t="s">
        <v>1093</v>
      </c>
      <c r="N589" s="729">
        <v>2</v>
      </c>
      <c r="P589" s="687"/>
      <c r="Q589" s="686"/>
      <c r="R589" s="686"/>
      <c r="U589" s="728" t="s">
        <v>912</v>
      </c>
      <c r="V589" s="729">
        <v>2</v>
      </c>
      <c r="W589" s="729">
        <v>983</v>
      </c>
      <c r="Z589" s="454"/>
      <c r="AA589" s="455"/>
      <c r="AB589" s="454"/>
    </row>
    <row r="590" spans="1:28" ht="15">
      <c r="A590" s="728" t="s">
        <v>904</v>
      </c>
      <c r="B590" s="728" t="s">
        <v>287</v>
      </c>
      <c r="C590" s="728" t="s">
        <v>260</v>
      </c>
      <c r="D590" s="728" t="s">
        <v>286</v>
      </c>
      <c r="E590" s="729">
        <v>3</v>
      </c>
      <c r="G590" s="728" t="s">
        <v>912</v>
      </c>
      <c r="H590" s="729">
        <v>3</v>
      </c>
      <c r="I590" s="729">
        <v>206</v>
      </c>
      <c r="K590" s="728" t="s">
        <v>294</v>
      </c>
      <c r="L590" s="728" t="s">
        <v>923</v>
      </c>
      <c r="M590" s="728" t="s">
        <v>1090</v>
      </c>
      <c r="N590" s="729">
        <v>138</v>
      </c>
      <c r="P590" s="687"/>
      <c r="Q590" s="686"/>
      <c r="R590" s="686"/>
      <c r="U590" s="728" t="s">
        <v>912</v>
      </c>
      <c r="V590" s="729">
        <v>3</v>
      </c>
      <c r="W590" s="729">
        <v>444</v>
      </c>
      <c r="Z590" s="454"/>
      <c r="AA590" s="455"/>
      <c r="AB590" s="454"/>
    </row>
    <row r="591" spans="1:28" ht="15">
      <c r="A591" s="728" t="s">
        <v>904</v>
      </c>
      <c r="B591" s="728" t="s">
        <v>287</v>
      </c>
      <c r="C591" s="728" t="s">
        <v>261</v>
      </c>
      <c r="D591" s="728" t="s">
        <v>285</v>
      </c>
      <c r="E591" s="729">
        <v>9</v>
      </c>
      <c r="G591" s="728" t="s">
        <v>912</v>
      </c>
      <c r="H591" s="729">
        <v>4</v>
      </c>
      <c r="I591" s="729">
        <v>808</v>
      </c>
      <c r="K591" s="728" t="s">
        <v>294</v>
      </c>
      <c r="L591" s="728" t="s">
        <v>923</v>
      </c>
      <c r="M591" s="728" t="s">
        <v>266</v>
      </c>
      <c r="N591" s="729">
        <v>12</v>
      </c>
      <c r="P591" s="687"/>
      <c r="Q591" s="686"/>
      <c r="R591" s="686"/>
      <c r="U591" s="728" t="s">
        <v>912</v>
      </c>
      <c r="V591" s="729">
        <v>4</v>
      </c>
      <c r="W591" s="729">
        <v>2661</v>
      </c>
      <c r="Z591" s="454"/>
      <c r="AA591" s="455"/>
      <c r="AB591" s="454"/>
    </row>
    <row r="592" spans="1:28" ht="15">
      <c r="A592" s="728" t="s">
        <v>904</v>
      </c>
      <c r="B592" s="728" t="s">
        <v>287</v>
      </c>
      <c r="C592" s="728" t="s">
        <v>261</v>
      </c>
      <c r="D592" s="728" t="s">
        <v>286</v>
      </c>
      <c r="E592" s="729">
        <v>4</v>
      </c>
      <c r="G592" s="728" t="s">
        <v>912</v>
      </c>
      <c r="H592" s="729">
        <v>5</v>
      </c>
      <c r="I592" s="729">
        <v>156</v>
      </c>
      <c r="K592" s="728" t="s">
        <v>294</v>
      </c>
      <c r="L592" s="728" t="s">
        <v>923</v>
      </c>
      <c r="M592" s="728" t="s">
        <v>1095</v>
      </c>
      <c r="N592" s="729">
        <v>4</v>
      </c>
      <c r="P592" s="687"/>
      <c r="Q592" s="686"/>
      <c r="R592" s="686"/>
      <c r="U592" s="728" t="s">
        <v>912</v>
      </c>
      <c r="V592" s="729">
        <v>5</v>
      </c>
      <c r="W592" s="729">
        <v>453</v>
      </c>
      <c r="Z592" s="454"/>
      <c r="AA592" s="455"/>
      <c r="AB592" s="454"/>
    </row>
    <row r="593" spans="1:28" ht="15">
      <c r="A593" s="728" t="s">
        <v>904</v>
      </c>
      <c r="B593" s="728" t="s">
        <v>288</v>
      </c>
      <c r="C593" s="728" t="s">
        <v>260</v>
      </c>
      <c r="D593" s="728" t="s">
        <v>285</v>
      </c>
      <c r="E593" s="729">
        <v>1542</v>
      </c>
      <c r="G593" s="728" t="s">
        <v>912</v>
      </c>
      <c r="H593" s="729">
        <v>6</v>
      </c>
      <c r="I593" s="729">
        <v>168</v>
      </c>
      <c r="K593" s="728" t="s">
        <v>294</v>
      </c>
      <c r="L593" s="728" t="s">
        <v>923</v>
      </c>
      <c r="M593" s="728" t="s">
        <v>297</v>
      </c>
      <c r="N593" s="729">
        <v>5</v>
      </c>
      <c r="P593" s="687"/>
      <c r="Q593" s="686"/>
      <c r="R593" s="686"/>
      <c r="U593" s="728" t="s">
        <v>912</v>
      </c>
      <c r="V593" s="729">
        <v>6</v>
      </c>
      <c r="W593" s="729">
        <v>343</v>
      </c>
      <c r="Z593" s="454"/>
      <c r="AA593" s="455"/>
      <c r="AB593" s="454"/>
    </row>
    <row r="594" spans="1:28" ht="15">
      <c r="A594" s="728" t="s">
        <v>904</v>
      </c>
      <c r="B594" s="728" t="s">
        <v>288</v>
      </c>
      <c r="C594" s="728" t="s">
        <v>260</v>
      </c>
      <c r="D594" s="728" t="s">
        <v>286</v>
      </c>
      <c r="E594" s="729">
        <v>966</v>
      </c>
      <c r="G594" s="728" t="s">
        <v>912</v>
      </c>
      <c r="H594" s="729">
        <v>7</v>
      </c>
      <c r="I594" s="729">
        <v>139</v>
      </c>
      <c r="K594" s="728" t="s">
        <v>294</v>
      </c>
      <c r="L594" s="728" t="s">
        <v>923</v>
      </c>
      <c r="M594" s="728" t="s">
        <v>294</v>
      </c>
      <c r="N594" s="729">
        <v>3036</v>
      </c>
      <c r="P594" s="687"/>
      <c r="Q594" s="686"/>
      <c r="R594" s="686"/>
      <c r="U594" s="728" t="s">
        <v>912</v>
      </c>
      <c r="V594" s="729">
        <v>7</v>
      </c>
      <c r="W594" s="729">
        <v>299</v>
      </c>
      <c r="Z594" s="454"/>
      <c r="AA594" s="455"/>
      <c r="AB594" s="454"/>
    </row>
    <row r="595" spans="1:28" ht="15">
      <c r="A595" s="728" t="s">
        <v>904</v>
      </c>
      <c r="B595" s="728" t="s">
        <v>288</v>
      </c>
      <c r="C595" s="728" t="s">
        <v>261</v>
      </c>
      <c r="D595" s="728" t="s">
        <v>285</v>
      </c>
      <c r="E595" s="729">
        <v>1612</v>
      </c>
      <c r="G595" s="728" t="s">
        <v>912</v>
      </c>
      <c r="H595" s="729">
        <v>8</v>
      </c>
      <c r="I595" s="729">
        <v>102</v>
      </c>
      <c r="K595" s="728" t="s">
        <v>294</v>
      </c>
      <c r="L595" s="728" t="s">
        <v>923</v>
      </c>
      <c r="M595" s="728" t="s">
        <v>296</v>
      </c>
      <c r="N595" s="729">
        <v>15</v>
      </c>
      <c r="P595" s="687"/>
      <c r="Q595" s="686"/>
      <c r="R595" s="686"/>
      <c r="U595" s="728" t="s">
        <v>912</v>
      </c>
      <c r="V595" s="729">
        <v>8</v>
      </c>
      <c r="W595" s="729">
        <v>210</v>
      </c>
      <c r="Z595" s="454"/>
      <c r="AA595" s="455"/>
      <c r="AB595" s="454"/>
    </row>
    <row r="596" spans="1:28" ht="15">
      <c r="A596" s="728" t="s">
        <v>904</v>
      </c>
      <c r="B596" s="728" t="s">
        <v>288</v>
      </c>
      <c r="C596" s="728" t="s">
        <v>261</v>
      </c>
      <c r="D596" s="728" t="s">
        <v>286</v>
      </c>
      <c r="E596" s="729">
        <v>844</v>
      </c>
      <c r="G596" s="728" t="s">
        <v>912</v>
      </c>
      <c r="H596" s="729">
        <v>9</v>
      </c>
      <c r="I596" s="729">
        <v>95</v>
      </c>
      <c r="K596" s="728" t="s">
        <v>294</v>
      </c>
      <c r="L596" s="728" t="s">
        <v>923</v>
      </c>
      <c r="M596" s="728" t="s">
        <v>268</v>
      </c>
      <c r="N596" s="729">
        <v>269</v>
      </c>
      <c r="P596" s="687"/>
      <c r="Q596" s="686"/>
      <c r="R596" s="686"/>
      <c r="U596" s="728" t="s">
        <v>912</v>
      </c>
      <c r="V596" s="729">
        <v>9</v>
      </c>
      <c r="W596" s="729">
        <v>137</v>
      </c>
      <c r="Z596" s="454"/>
      <c r="AA596" s="455"/>
      <c r="AB596" s="454"/>
    </row>
    <row r="597" spans="1:28" ht="15">
      <c r="A597" s="728" t="s">
        <v>905</v>
      </c>
      <c r="B597" s="728" t="s">
        <v>265</v>
      </c>
      <c r="C597" s="728" t="s">
        <v>260</v>
      </c>
      <c r="D597" s="728" t="s">
        <v>285</v>
      </c>
      <c r="E597" s="729">
        <v>565</v>
      </c>
      <c r="G597" s="728" t="s">
        <v>912</v>
      </c>
      <c r="H597" s="729">
        <v>10</v>
      </c>
      <c r="I597" s="729">
        <v>65</v>
      </c>
      <c r="K597" s="728" t="s">
        <v>294</v>
      </c>
      <c r="L597" s="728" t="s">
        <v>933</v>
      </c>
      <c r="M597" s="728" t="s">
        <v>265</v>
      </c>
      <c r="N597" s="729">
        <v>6</v>
      </c>
      <c r="P597" s="687"/>
      <c r="Q597" s="686"/>
      <c r="R597" s="686"/>
      <c r="U597" s="728" t="s">
        <v>912</v>
      </c>
      <c r="V597" s="729">
        <v>10</v>
      </c>
      <c r="W597" s="729">
        <v>83</v>
      </c>
      <c r="Z597" s="454"/>
      <c r="AA597" s="455"/>
      <c r="AB597" s="454"/>
    </row>
    <row r="598" spans="1:28" ht="15">
      <c r="A598" s="728" t="s">
        <v>905</v>
      </c>
      <c r="B598" s="728" t="s">
        <v>265</v>
      </c>
      <c r="C598" s="728" t="s">
        <v>260</v>
      </c>
      <c r="D598" s="728" t="s">
        <v>286</v>
      </c>
      <c r="E598" s="729">
        <v>179</v>
      </c>
      <c r="G598" s="728" t="s">
        <v>912</v>
      </c>
      <c r="H598" s="729">
        <v>11</v>
      </c>
      <c r="I598" s="729">
        <v>41</v>
      </c>
      <c r="K598" s="728" t="s">
        <v>294</v>
      </c>
      <c r="L598" s="728" t="s">
        <v>933</v>
      </c>
      <c r="M598" s="728" t="s">
        <v>1096</v>
      </c>
      <c r="N598" s="729">
        <v>1</v>
      </c>
      <c r="P598" s="687"/>
      <c r="Q598" s="686"/>
      <c r="R598" s="686"/>
      <c r="U598" s="728" t="s">
        <v>912</v>
      </c>
      <c r="V598" s="729">
        <v>11</v>
      </c>
      <c r="W598" s="729">
        <v>63</v>
      </c>
      <c r="Z598" s="454"/>
      <c r="AA598" s="455"/>
      <c r="AB598" s="454"/>
    </row>
    <row r="599" spans="1:28" ht="15">
      <c r="A599" s="728" t="s">
        <v>905</v>
      </c>
      <c r="B599" s="728" t="s">
        <v>265</v>
      </c>
      <c r="C599" s="728" t="s">
        <v>261</v>
      </c>
      <c r="D599" s="728" t="s">
        <v>285</v>
      </c>
      <c r="E599" s="729">
        <v>683</v>
      </c>
      <c r="G599" s="728" t="s">
        <v>912</v>
      </c>
      <c r="H599" s="729">
        <v>12</v>
      </c>
      <c r="I599" s="729">
        <v>60</v>
      </c>
      <c r="K599" s="728" t="s">
        <v>294</v>
      </c>
      <c r="L599" s="728" t="s">
        <v>933</v>
      </c>
      <c r="M599" s="728" t="s">
        <v>1090</v>
      </c>
      <c r="N599" s="729">
        <v>47</v>
      </c>
      <c r="P599" s="687"/>
      <c r="Q599" s="686"/>
      <c r="R599" s="686"/>
      <c r="U599" s="728" t="s">
        <v>912</v>
      </c>
      <c r="V599" s="729">
        <v>12</v>
      </c>
      <c r="W599" s="729">
        <v>70</v>
      </c>
      <c r="Z599" s="454"/>
      <c r="AA599" s="455"/>
      <c r="AB599" s="454"/>
    </row>
    <row r="600" spans="1:28" ht="15">
      <c r="A600" s="728" t="s">
        <v>905</v>
      </c>
      <c r="B600" s="728" t="s">
        <v>265</v>
      </c>
      <c r="C600" s="728" t="s">
        <v>261</v>
      </c>
      <c r="D600" s="728" t="s">
        <v>286</v>
      </c>
      <c r="E600" s="729">
        <v>136</v>
      </c>
      <c r="G600" s="728" t="s">
        <v>913</v>
      </c>
      <c r="H600" s="729">
        <v>0</v>
      </c>
      <c r="I600" s="729">
        <v>137</v>
      </c>
      <c r="K600" s="728" t="s">
        <v>294</v>
      </c>
      <c r="L600" s="728" t="s">
        <v>933</v>
      </c>
      <c r="M600" s="728" t="s">
        <v>1091</v>
      </c>
      <c r="N600" s="729">
        <v>2</v>
      </c>
      <c r="P600" s="687"/>
      <c r="Q600" s="686"/>
      <c r="R600" s="686"/>
      <c r="U600" s="728" t="s">
        <v>913</v>
      </c>
      <c r="V600" s="729">
        <v>0</v>
      </c>
      <c r="W600" s="729">
        <v>973</v>
      </c>
      <c r="Z600" s="454"/>
      <c r="AA600" s="455"/>
      <c r="AB600" s="454"/>
    </row>
    <row r="601" spans="1:28" ht="15">
      <c r="A601" s="728" t="s">
        <v>905</v>
      </c>
      <c r="B601" s="728" t="s">
        <v>266</v>
      </c>
      <c r="C601" s="728" t="s">
        <v>260</v>
      </c>
      <c r="D601" s="728" t="s">
        <v>285</v>
      </c>
      <c r="E601" s="729">
        <v>161</v>
      </c>
      <c r="G601" s="728" t="s">
        <v>913</v>
      </c>
      <c r="H601" s="729">
        <v>1</v>
      </c>
      <c r="I601" s="729">
        <v>597</v>
      </c>
      <c r="K601" s="728" t="s">
        <v>294</v>
      </c>
      <c r="L601" s="728" t="s">
        <v>933</v>
      </c>
      <c r="M601" s="728" t="s">
        <v>1097</v>
      </c>
      <c r="N601" s="729">
        <v>2</v>
      </c>
      <c r="P601" s="687"/>
      <c r="Q601" s="686"/>
      <c r="R601" s="686"/>
      <c r="U601" s="728" t="s">
        <v>913</v>
      </c>
      <c r="V601" s="729">
        <v>1</v>
      </c>
      <c r="W601" s="729">
        <v>4552</v>
      </c>
      <c r="Z601" s="454"/>
      <c r="AA601" s="455"/>
      <c r="AB601" s="454"/>
    </row>
    <row r="602" spans="1:28" ht="15">
      <c r="A602" s="728" t="s">
        <v>905</v>
      </c>
      <c r="B602" s="728" t="s">
        <v>266</v>
      </c>
      <c r="C602" s="728" t="s">
        <v>260</v>
      </c>
      <c r="D602" s="728" t="s">
        <v>286</v>
      </c>
      <c r="E602" s="729">
        <v>152</v>
      </c>
      <c r="G602" s="728" t="s">
        <v>913</v>
      </c>
      <c r="H602" s="729">
        <v>2</v>
      </c>
      <c r="I602" s="729">
        <v>1907</v>
      </c>
      <c r="K602" s="728" t="s">
        <v>294</v>
      </c>
      <c r="L602" s="728" t="s">
        <v>933</v>
      </c>
      <c r="M602" s="728" t="s">
        <v>1094</v>
      </c>
      <c r="N602" s="729">
        <v>2</v>
      </c>
      <c r="P602" s="687"/>
      <c r="Q602" s="686"/>
      <c r="R602" s="686"/>
      <c r="U602" s="728" t="s">
        <v>913</v>
      </c>
      <c r="V602" s="729">
        <v>2</v>
      </c>
      <c r="W602" s="729">
        <v>14048</v>
      </c>
      <c r="Z602" s="454"/>
      <c r="AA602" s="455"/>
      <c r="AB602" s="454"/>
    </row>
    <row r="603" spans="1:28" ht="15">
      <c r="A603" s="728" t="s">
        <v>905</v>
      </c>
      <c r="B603" s="728" t="s">
        <v>266</v>
      </c>
      <c r="C603" s="728" t="s">
        <v>261</v>
      </c>
      <c r="D603" s="728" t="s">
        <v>285</v>
      </c>
      <c r="E603" s="729">
        <v>217</v>
      </c>
      <c r="G603" s="728" t="s">
        <v>913</v>
      </c>
      <c r="H603" s="729">
        <v>3</v>
      </c>
      <c r="I603" s="729">
        <v>1073</v>
      </c>
      <c r="K603" s="728" t="s">
        <v>294</v>
      </c>
      <c r="L603" s="728" t="s">
        <v>933</v>
      </c>
      <c r="M603" s="728" t="s">
        <v>266</v>
      </c>
      <c r="N603" s="729">
        <v>6</v>
      </c>
      <c r="P603" s="687"/>
      <c r="Q603" s="686"/>
      <c r="R603" s="686"/>
      <c r="U603" s="728" t="s">
        <v>913</v>
      </c>
      <c r="V603" s="729">
        <v>3</v>
      </c>
      <c r="W603" s="729">
        <v>7160</v>
      </c>
      <c r="Z603" s="454"/>
      <c r="AA603" s="455"/>
      <c r="AB603" s="454"/>
    </row>
    <row r="604" spans="1:28" ht="15">
      <c r="A604" s="728" t="s">
        <v>905</v>
      </c>
      <c r="B604" s="728" t="s">
        <v>266</v>
      </c>
      <c r="C604" s="728" t="s">
        <v>261</v>
      </c>
      <c r="D604" s="728" t="s">
        <v>286</v>
      </c>
      <c r="E604" s="729">
        <v>136</v>
      </c>
      <c r="G604" s="728" t="s">
        <v>913</v>
      </c>
      <c r="H604" s="729">
        <v>4</v>
      </c>
      <c r="I604" s="729">
        <v>4655</v>
      </c>
      <c r="K604" s="728" t="s">
        <v>294</v>
      </c>
      <c r="L604" s="728" t="s">
        <v>933</v>
      </c>
      <c r="M604" s="728" t="s">
        <v>1095</v>
      </c>
      <c r="N604" s="729">
        <v>2</v>
      </c>
      <c r="P604" s="687"/>
      <c r="Q604" s="686"/>
      <c r="R604" s="686"/>
      <c r="U604" s="728" t="s">
        <v>913</v>
      </c>
      <c r="V604" s="729">
        <v>4</v>
      </c>
      <c r="W604" s="729">
        <v>60417</v>
      </c>
      <c r="Z604" s="454"/>
      <c r="AA604" s="455"/>
      <c r="AB604" s="454"/>
    </row>
    <row r="605" spans="1:28" ht="15">
      <c r="A605" s="728" t="s">
        <v>905</v>
      </c>
      <c r="B605" s="728" t="s">
        <v>287</v>
      </c>
      <c r="C605" s="728" t="s">
        <v>260</v>
      </c>
      <c r="D605" s="728" t="s">
        <v>285</v>
      </c>
      <c r="E605" s="729">
        <v>3</v>
      </c>
      <c r="G605" s="728" t="s">
        <v>913</v>
      </c>
      <c r="H605" s="729">
        <v>5</v>
      </c>
      <c r="I605" s="729">
        <v>951</v>
      </c>
      <c r="K605" s="728" t="s">
        <v>294</v>
      </c>
      <c r="L605" s="728" t="s">
        <v>933</v>
      </c>
      <c r="M605" s="728" t="s">
        <v>294</v>
      </c>
      <c r="N605" s="729">
        <v>4997</v>
      </c>
      <c r="P605" s="687"/>
      <c r="Q605" s="686"/>
      <c r="R605" s="686"/>
      <c r="U605" s="728" t="s">
        <v>913</v>
      </c>
      <c r="V605" s="729">
        <v>5</v>
      </c>
      <c r="W605" s="729">
        <v>10152</v>
      </c>
      <c r="Z605" s="454"/>
      <c r="AA605" s="455"/>
      <c r="AB605" s="454"/>
    </row>
    <row r="606" spans="1:28" ht="15">
      <c r="A606" s="728" t="s">
        <v>905</v>
      </c>
      <c r="B606" s="728" t="s">
        <v>287</v>
      </c>
      <c r="C606" s="728" t="s">
        <v>260</v>
      </c>
      <c r="D606" s="728" t="s">
        <v>286</v>
      </c>
      <c r="E606" s="729">
        <v>12</v>
      </c>
      <c r="G606" s="728" t="s">
        <v>913</v>
      </c>
      <c r="H606" s="729">
        <v>6</v>
      </c>
      <c r="I606" s="729">
        <v>1281</v>
      </c>
      <c r="K606" s="728" t="s">
        <v>294</v>
      </c>
      <c r="L606" s="728" t="s">
        <v>933</v>
      </c>
      <c r="M606" s="728" t="s">
        <v>296</v>
      </c>
      <c r="N606" s="729">
        <v>3</v>
      </c>
      <c r="P606" s="687"/>
      <c r="Q606" s="686"/>
      <c r="R606" s="686"/>
      <c r="U606" s="728" t="s">
        <v>913</v>
      </c>
      <c r="V606" s="729">
        <v>6</v>
      </c>
      <c r="W606" s="729">
        <v>12399</v>
      </c>
      <c r="Z606" s="454"/>
      <c r="AA606" s="455"/>
      <c r="AB606" s="454"/>
    </row>
    <row r="607" spans="1:28" ht="15">
      <c r="A607" s="728" t="s">
        <v>905</v>
      </c>
      <c r="B607" s="728" t="s">
        <v>287</v>
      </c>
      <c r="C607" s="728" t="s">
        <v>261</v>
      </c>
      <c r="D607" s="728" t="s">
        <v>285</v>
      </c>
      <c r="E607" s="729">
        <v>1</v>
      </c>
      <c r="G607" s="728" t="s">
        <v>913</v>
      </c>
      <c r="H607" s="729">
        <v>7</v>
      </c>
      <c r="I607" s="729">
        <v>1365</v>
      </c>
      <c r="K607" s="728" t="s">
        <v>294</v>
      </c>
      <c r="L607" s="728" t="s">
        <v>933</v>
      </c>
      <c r="M607" s="728" t="s">
        <v>267</v>
      </c>
      <c r="N607" s="729">
        <v>7</v>
      </c>
      <c r="P607" s="687"/>
      <c r="Q607" s="686"/>
      <c r="R607" s="686"/>
      <c r="U607" s="728" t="s">
        <v>913</v>
      </c>
      <c r="V607" s="729">
        <v>7</v>
      </c>
      <c r="W607" s="729">
        <v>11998</v>
      </c>
      <c r="Z607" s="454"/>
      <c r="AA607" s="455"/>
      <c r="AB607" s="454"/>
    </row>
    <row r="608" spans="1:28" ht="15">
      <c r="A608" s="728" t="s">
        <v>905</v>
      </c>
      <c r="B608" s="728" t="s">
        <v>287</v>
      </c>
      <c r="C608" s="728" t="s">
        <v>261</v>
      </c>
      <c r="D608" s="728" t="s">
        <v>286</v>
      </c>
      <c r="E608" s="729">
        <v>22</v>
      </c>
      <c r="G608" s="728" t="s">
        <v>913</v>
      </c>
      <c r="H608" s="729">
        <v>8</v>
      </c>
      <c r="I608" s="729">
        <v>1192</v>
      </c>
      <c r="K608" s="728" t="s">
        <v>294</v>
      </c>
      <c r="L608" s="728" t="s">
        <v>933</v>
      </c>
      <c r="M608" s="728" t="s">
        <v>268</v>
      </c>
      <c r="N608" s="729">
        <v>2310</v>
      </c>
      <c r="P608" s="687"/>
      <c r="Q608" s="686"/>
      <c r="R608" s="686"/>
      <c r="U608" s="728" t="s">
        <v>913</v>
      </c>
      <c r="V608" s="729">
        <v>8</v>
      </c>
      <c r="W608" s="729">
        <v>10181</v>
      </c>
      <c r="Z608" s="454"/>
      <c r="AA608" s="455"/>
      <c r="AB608" s="454"/>
    </row>
    <row r="609" spans="1:28" ht="15">
      <c r="A609" s="728" t="s">
        <v>905</v>
      </c>
      <c r="B609" s="728" t="s">
        <v>288</v>
      </c>
      <c r="C609" s="728" t="s">
        <v>260</v>
      </c>
      <c r="D609" s="728" t="s">
        <v>285</v>
      </c>
      <c r="E609" s="729">
        <v>273</v>
      </c>
      <c r="G609" s="728" t="s">
        <v>913</v>
      </c>
      <c r="H609" s="729">
        <v>9</v>
      </c>
      <c r="I609" s="729">
        <v>809</v>
      </c>
      <c r="K609" s="728" t="s">
        <v>294</v>
      </c>
      <c r="L609" s="728" t="s">
        <v>942</v>
      </c>
      <c r="M609" s="728" t="s">
        <v>1096</v>
      </c>
      <c r="N609" s="729">
        <v>1</v>
      </c>
      <c r="P609" s="687"/>
      <c r="Q609" s="686"/>
      <c r="R609" s="686"/>
      <c r="U609" s="728" t="s">
        <v>913</v>
      </c>
      <c r="V609" s="729">
        <v>9</v>
      </c>
      <c r="W609" s="729">
        <v>8131</v>
      </c>
      <c r="Z609" s="454"/>
      <c r="AA609" s="455"/>
      <c r="AB609" s="454"/>
    </row>
    <row r="610" spans="1:28" ht="15">
      <c r="A610" s="728" t="s">
        <v>905</v>
      </c>
      <c r="B610" s="728" t="s">
        <v>288</v>
      </c>
      <c r="C610" s="728" t="s">
        <v>260</v>
      </c>
      <c r="D610" s="728" t="s">
        <v>286</v>
      </c>
      <c r="E610" s="729">
        <v>76</v>
      </c>
      <c r="G610" s="728" t="s">
        <v>913</v>
      </c>
      <c r="H610" s="729">
        <v>10</v>
      </c>
      <c r="I610" s="729">
        <v>651</v>
      </c>
      <c r="K610" s="728" t="s">
        <v>294</v>
      </c>
      <c r="L610" s="728" t="s">
        <v>942</v>
      </c>
      <c r="M610" s="728" t="s">
        <v>1090</v>
      </c>
      <c r="N610" s="729">
        <v>2</v>
      </c>
      <c r="P610" s="687"/>
      <c r="Q610" s="686"/>
      <c r="R610" s="686"/>
      <c r="U610" s="728" t="s">
        <v>913</v>
      </c>
      <c r="V610" s="729">
        <v>10</v>
      </c>
      <c r="W610" s="729">
        <v>5661</v>
      </c>
      <c r="Z610" s="454"/>
      <c r="AA610" s="455"/>
      <c r="AB610" s="454"/>
    </row>
    <row r="611" spans="1:28" ht="15">
      <c r="A611" s="728" t="s">
        <v>905</v>
      </c>
      <c r="B611" s="728" t="s">
        <v>288</v>
      </c>
      <c r="C611" s="728" t="s">
        <v>261</v>
      </c>
      <c r="D611" s="728" t="s">
        <v>285</v>
      </c>
      <c r="E611" s="729">
        <v>220</v>
      </c>
      <c r="G611" s="728" t="s">
        <v>913</v>
      </c>
      <c r="H611" s="729">
        <v>11</v>
      </c>
      <c r="I611" s="729">
        <v>509</v>
      </c>
      <c r="K611" s="728" t="s">
        <v>294</v>
      </c>
      <c r="L611" s="728" t="s">
        <v>942</v>
      </c>
      <c r="M611" s="728" t="s">
        <v>1092</v>
      </c>
      <c r="N611" s="729">
        <v>2</v>
      </c>
      <c r="P611" s="687"/>
      <c r="Q611" s="686"/>
      <c r="R611" s="686"/>
      <c r="U611" s="728" t="s">
        <v>913</v>
      </c>
      <c r="V611" s="729">
        <v>11</v>
      </c>
      <c r="W611" s="729">
        <v>3874</v>
      </c>
      <c r="Z611" s="454"/>
      <c r="AA611" s="455"/>
      <c r="AB611" s="454"/>
    </row>
    <row r="612" spans="1:28" ht="15">
      <c r="A612" s="728" t="s">
        <v>905</v>
      </c>
      <c r="B612" s="728" t="s">
        <v>288</v>
      </c>
      <c r="C612" s="728" t="s">
        <v>261</v>
      </c>
      <c r="D612" s="728" t="s">
        <v>286</v>
      </c>
      <c r="E612" s="729">
        <v>66</v>
      </c>
      <c r="G612" s="728" t="s">
        <v>913</v>
      </c>
      <c r="H612" s="729">
        <v>12</v>
      </c>
      <c r="I612" s="729">
        <v>726</v>
      </c>
      <c r="K612" s="728" t="s">
        <v>294</v>
      </c>
      <c r="L612" s="728" t="s">
        <v>942</v>
      </c>
      <c r="M612" s="728" t="s">
        <v>266</v>
      </c>
      <c r="N612" s="729">
        <v>1</v>
      </c>
      <c r="P612" s="687"/>
      <c r="Q612" s="686"/>
      <c r="R612" s="686"/>
      <c r="U612" s="728" t="s">
        <v>913</v>
      </c>
      <c r="V612" s="729">
        <v>12</v>
      </c>
      <c r="W612" s="729">
        <v>5092</v>
      </c>
      <c r="Z612" s="454"/>
      <c r="AA612" s="455"/>
      <c r="AB612" s="454"/>
    </row>
    <row r="613" spans="1:28" ht="15">
      <c r="A613" s="728" t="s">
        <v>906</v>
      </c>
      <c r="B613" s="728" t="s">
        <v>265</v>
      </c>
      <c r="C613" s="728" t="s">
        <v>261</v>
      </c>
      <c r="D613" s="728" t="s">
        <v>285</v>
      </c>
      <c r="E613" s="729">
        <v>1</v>
      </c>
      <c r="G613" s="728" t="s">
        <v>914</v>
      </c>
      <c r="H613" s="729">
        <v>0</v>
      </c>
      <c r="I613" s="729">
        <v>72</v>
      </c>
      <c r="K613" s="728" t="s">
        <v>294</v>
      </c>
      <c r="L613" s="728" t="s">
        <v>942</v>
      </c>
      <c r="M613" s="728" t="s">
        <v>1095</v>
      </c>
      <c r="N613" s="729">
        <v>1</v>
      </c>
      <c r="P613" s="687"/>
      <c r="Q613" s="686"/>
      <c r="R613" s="686"/>
      <c r="U613" s="728" t="s">
        <v>914</v>
      </c>
      <c r="V613" s="729">
        <v>0</v>
      </c>
      <c r="W613" s="729">
        <v>54</v>
      </c>
      <c r="Z613" s="454"/>
      <c r="AA613" s="455"/>
      <c r="AB613" s="454"/>
    </row>
    <row r="614" spans="1:28" ht="15">
      <c r="A614" s="728" t="s">
        <v>906</v>
      </c>
      <c r="B614" s="728" t="s">
        <v>265</v>
      </c>
      <c r="C614" s="728" t="s">
        <v>261</v>
      </c>
      <c r="D614" s="728" t="s">
        <v>286</v>
      </c>
      <c r="E614" s="729">
        <v>2</v>
      </c>
      <c r="G614" s="728" t="s">
        <v>914</v>
      </c>
      <c r="H614" s="729">
        <v>1</v>
      </c>
      <c r="I614" s="729">
        <v>285</v>
      </c>
      <c r="K614" s="728" t="s">
        <v>294</v>
      </c>
      <c r="L614" s="728" t="s">
        <v>942</v>
      </c>
      <c r="M614" s="728" t="s">
        <v>294</v>
      </c>
      <c r="N614" s="729">
        <v>1649</v>
      </c>
      <c r="P614" s="687"/>
      <c r="Q614" s="686"/>
      <c r="R614" s="686"/>
      <c r="U614" s="728" t="s">
        <v>914</v>
      </c>
      <c r="V614" s="729">
        <v>1</v>
      </c>
      <c r="W614" s="729">
        <v>255</v>
      </c>
      <c r="Z614" s="454"/>
      <c r="AA614" s="455"/>
      <c r="AB614" s="454"/>
    </row>
    <row r="615" spans="1:28" ht="15">
      <c r="A615" s="728" t="s">
        <v>906</v>
      </c>
      <c r="B615" s="728" t="s">
        <v>265</v>
      </c>
      <c r="C615" s="728" t="s">
        <v>260</v>
      </c>
      <c r="D615" s="728" t="s">
        <v>285</v>
      </c>
      <c r="E615" s="729">
        <v>1712</v>
      </c>
      <c r="G615" s="728" t="s">
        <v>914</v>
      </c>
      <c r="H615" s="729">
        <v>2</v>
      </c>
      <c r="I615" s="729">
        <v>987</v>
      </c>
      <c r="K615" s="728" t="s">
        <v>294</v>
      </c>
      <c r="L615" s="728" t="s">
        <v>942</v>
      </c>
      <c r="M615" s="728" t="s">
        <v>296</v>
      </c>
      <c r="N615" s="729">
        <v>2</v>
      </c>
      <c r="P615" s="687"/>
      <c r="Q615" s="686"/>
      <c r="R615" s="686"/>
      <c r="U615" s="728" t="s">
        <v>914</v>
      </c>
      <c r="V615" s="729">
        <v>2</v>
      </c>
      <c r="W615" s="729">
        <v>965</v>
      </c>
      <c r="Z615" s="454"/>
      <c r="AA615" s="455"/>
      <c r="AB615" s="454"/>
    </row>
    <row r="616" spans="1:28" ht="15">
      <c r="A616" s="728" t="s">
        <v>906</v>
      </c>
      <c r="B616" s="728" t="s">
        <v>265</v>
      </c>
      <c r="C616" s="728" t="s">
        <v>260</v>
      </c>
      <c r="D616" s="728" t="s">
        <v>286</v>
      </c>
      <c r="E616" s="729">
        <v>1815</v>
      </c>
      <c r="G616" s="728" t="s">
        <v>914</v>
      </c>
      <c r="H616" s="729">
        <v>3</v>
      </c>
      <c r="I616" s="729">
        <v>623</v>
      </c>
      <c r="K616" s="728" t="s">
        <v>294</v>
      </c>
      <c r="L616" s="728" t="s">
        <v>942</v>
      </c>
      <c r="M616" s="728" t="s">
        <v>267</v>
      </c>
      <c r="N616" s="729">
        <v>6</v>
      </c>
      <c r="P616" s="687"/>
      <c r="Q616" s="686"/>
      <c r="R616" s="686"/>
      <c r="U616" s="728" t="s">
        <v>914</v>
      </c>
      <c r="V616" s="729">
        <v>3</v>
      </c>
      <c r="W616" s="729">
        <v>497</v>
      </c>
      <c r="Z616" s="454"/>
      <c r="AA616" s="455"/>
      <c r="AB616" s="454"/>
    </row>
    <row r="617" spans="1:28" ht="15">
      <c r="A617" s="728" t="s">
        <v>906</v>
      </c>
      <c r="B617" s="728" t="s">
        <v>265</v>
      </c>
      <c r="C617" s="728" t="s">
        <v>261</v>
      </c>
      <c r="D617" s="728" t="s">
        <v>285</v>
      </c>
      <c r="E617" s="729">
        <v>1903</v>
      </c>
      <c r="G617" s="728" t="s">
        <v>914</v>
      </c>
      <c r="H617" s="729">
        <v>4</v>
      </c>
      <c r="I617" s="729">
        <v>2086</v>
      </c>
      <c r="K617" s="728" t="s">
        <v>294</v>
      </c>
      <c r="L617" s="728" t="s">
        <v>942</v>
      </c>
      <c r="M617" s="728" t="s">
        <v>268</v>
      </c>
      <c r="N617" s="729">
        <v>87</v>
      </c>
      <c r="P617" s="687"/>
      <c r="Q617" s="686"/>
      <c r="R617" s="686"/>
      <c r="U617" s="728" t="s">
        <v>914</v>
      </c>
      <c r="V617" s="729">
        <v>4</v>
      </c>
      <c r="W617" s="729">
        <v>2679</v>
      </c>
      <c r="Z617" s="454"/>
      <c r="AA617" s="455"/>
      <c r="AB617" s="454"/>
    </row>
    <row r="618" spans="1:28" ht="15">
      <c r="A618" s="728" t="s">
        <v>906</v>
      </c>
      <c r="B618" s="728" t="s">
        <v>265</v>
      </c>
      <c r="C618" s="728" t="s">
        <v>261</v>
      </c>
      <c r="D618" s="728" t="s">
        <v>286</v>
      </c>
      <c r="E618" s="729">
        <v>1733</v>
      </c>
      <c r="G618" s="728" t="s">
        <v>914</v>
      </c>
      <c r="H618" s="729">
        <v>5</v>
      </c>
      <c r="I618" s="729">
        <v>442</v>
      </c>
      <c r="K618" s="728" t="s">
        <v>294</v>
      </c>
      <c r="L618" s="728" t="s">
        <v>944</v>
      </c>
      <c r="M618" s="728" t="s">
        <v>265</v>
      </c>
      <c r="N618" s="729">
        <v>5</v>
      </c>
      <c r="P618" s="687"/>
      <c r="Q618" s="686"/>
      <c r="R618" s="686"/>
      <c r="U618" s="728" t="s">
        <v>914</v>
      </c>
      <c r="V618" s="729">
        <v>5</v>
      </c>
      <c r="W618" s="729">
        <v>565</v>
      </c>
      <c r="Z618" s="454"/>
      <c r="AA618" s="455"/>
      <c r="AB618" s="454"/>
    </row>
    <row r="619" spans="1:28" ht="15">
      <c r="A619" s="728" t="s">
        <v>906</v>
      </c>
      <c r="B619" s="728" t="s">
        <v>266</v>
      </c>
      <c r="C619" s="728" t="s">
        <v>260</v>
      </c>
      <c r="D619" s="728" t="s">
        <v>285</v>
      </c>
      <c r="E619" s="729">
        <v>1830</v>
      </c>
      <c r="G619" s="728" t="s">
        <v>914</v>
      </c>
      <c r="H619" s="729">
        <v>6</v>
      </c>
      <c r="I619" s="729">
        <v>571</v>
      </c>
      <c r="K619" s="728" t="s">
        <v>294</v>
      </c>
      <c r="L619" s="728" t="s">
        <v>944</v>
      </c>
      <c r="M619" s="728" t="s">
        <v>1093</v>
      </c>
      <c r="N619" s="729">
        <v>2</v>
      </c>
      <c r="P619" s="687"/>
      <c r="Q619" s="686"/>
      <c r="R619" s="686"/>
      <c r="U619" s="728" t="s">
        <v>914</v>
      </c>
      <c r="V619" s="729">
        <v>6</v>
      </c>
      <c r="W619" s="729">
        <v>568</v>
      </c>
      <c r="Z619" s="454"/>
      <c r="AA619" s="455"/>
      <c r="AB619" s="454"/>
    </row>
    <row r="620" spans="1:28" ht="15">
      <c r="A620" s="728" t="s">
        <v>906</v>
      </c>
      <c r="B620" s="728" t="s">
        <v>266</v>
      </c>
      <c r="C620" s="728" t="s">
        <v>260</v>
      </c>
      <c r="D620" s="728" t="s">
        <v>286</v>
      </c>
      <c r="E620" s="729">
        <v>686</v>
      </c>
      <c r="G620" s="728" t="s">
        <v>914</v>
      </c>
      <c r="H620" s="729">
        <v>7</v>
      </c>
      <c r="I620" s="729">
        <v>603</v>
      </c>
      <c r="K620" s="728" t="s">
        <v>294</v>
      </c>
      <c r="L620" s="728" t="s">
        <v>944</v>
      </c>
      <c r="M620" s="728" t="s">
        <v>1090</v>
      </c>
      <c r="N620" s="729">
        <v>207</v>
      </c>
      <c r="P620" s="687"/>
      <c r="Q620" s="686"/>
      <c r="R620" s="686"/>
      <c r="U620" s="728" t="s">
        <v>914</v>
      </c>
      <c r="V620" s="729">
        <v>7</v>
      </c>
      <c r="W620" s="729">
        <v>486</v>
      </c>
      <c r="Z620" s="454"/>
      <c r="AA620" s="455"/>
      <c r="AB620" s="454"/>
    </row>
    <row r="621" spans="1:28" ht="15">
      <c r="A621" s="728" t="s">
        <v>906</v>
      </c>
      <c r="B621" s="728" t="s">
        <v>266</v>
      </c>
      <c r="C621" s="728" t="s">
        <v>261</v>
      </c>
      <c r="D621" s="728" t="s">
        <v>285</v>
      </c>
      <c r="E621" s="729">
        <v>1943</v>
      </c>
      <c r="G621" s="728" t="s">
        <v>914</v>
      </c>
      <c r="H621" s="729">
        <v>8</v>
      </c>
      <c r="I621" s="729">
        <v>577</v>
      </c>
      <c r="K621" s="728" t="s">
        <v>294</v>
      </c>
      <c r="L621" s="728" t="s">
        <v>944</v>
      </c>
      <c r="M621" s="728" t="s">
        <v>1091</v>
      </c>
      <c r="N621" s="729">
        <v>1</v>
      </c>
      <c r="P621" s="687"/>
      <c r="Q621" s="686"/>
      <c r="R621" s="686"/>
      <c r="U621" s="728" t="s">
        <v>914</v>
      </c>
      <c r="V621" s="729">
        <v>8</v>
      </c>
      <c r="W621" s="729">
        <v>320</v>
      </c>
      <c r="Z621" s="454"/>
      <c r="AA621" s="455"/>
      <c r="AB621" s="454"/>
    </row>
    <row r="622" spans="1:28" ht="15">
      <c r="A622" s="728" t="s">
        <v>906</v>
      </c>
      <c r="B622" s="728" t="s">
        <v>266</v>
      </c>
      <c r="C622" s="728" t="s">
        <v>261</v>
      </c>
      <c r="D622" s="728" t="s">
        <v>286</v>
      </c>
      <c r="E622" s="729">
        <v>572</v>
      </c>
      <c r="G622" s="728" t="s">
        <v>914</v>
      </c>
      <c r="H622" s="729">
        <v>9</v>
      </c>
      <c r="I622" s="729">
        <v>428</v>
      </c>
      <c r="K622" s="728" t="s">
        <v>294</v>
      </c>
      <c r="L622" s="728" t="s">
        <v>944</v>
      </c>
      <c r="M622" s="728" t="s">
        <v>1094</v>
      </c>
      <c r="N622" s="729">
        <v>1</v>
      </c>
      <c r="P622" s="687"/>
      <c r="Q622" s="686"/>
      <c r="R622" s="686"/>
      <c r="U622" s="728" t="s">
        <v>914</v>
      </c>
      <c r="V622" s="729">
        <v>9</v>
      </c>
      <c r="W622" s="729">
        <v>261</v>
      </c>
      <c r="Z622" s="454"/>
      <c r="AA622" s="455"/>
      <c r="AB622" s="454"/>
    </row>
    <row r="623" spans="1:28" ht="15">
      <c r="A623" s="728" t="s">
        <v>906</v>
      </c>
      <c r="B623" s="728" t="s">
        <v>287</v>
      </c>
      <c r="C623" s="728" t="s">
        <v>260</v>
      </c>
      <c r="D623" s="728" t="s">
        <v>285</v>
      </c>
      <c r="E623" s="729">
        <v>7</v>
      </c>
      <c r="G623" s="728" t="s">
        <v>914</v>
      </c>
      <c r="H623" s="729">
        <v>10</v>
      </c>
      <c r="I623" s="729">
        <v>329</v>
      </c>
      <c r="K623" s="728" t="s">
        <v>294</v>
      </c>
      <c r="L623" s="728" t="s">
        <v>944</v>
      </c>
      <c r="M623" s="728" t="s">
        <v>266</v>
      </c>
      <c r="N623" s="729">
        <v>6</v>
      </c>
      <c r="P623" s="687"/>
      <c r="Q623" s="686"/>
      <c r="R623" s="686"/>
      <c r="U623" s="728" t="s">
        <v>914</v>
      </c>
      <c r="V623" s="729">
        <v>10</v>
      </c>
      <c r="W623" s="729">
        <v>177</v>
      </c>
      <c r="Z623" s="454"/>
      <c r="AA623" s="455"/>
      <c r="AB623" s="454"/>
    </row>
    <row r="624" spans="1:28" ht="15">
      <c r="A624" s="728" t="s">
        <v>906</v>
      </c>
      <c r="B624" s="728" t="s">
        <v>287</v>
      </c>
      <c r="C624" s="728" t="s">
        <v>260</v>
      </c>
      <c r="D624" s="728" t="s">
        <v>286</v>
      </c>
      <c r="E624" s="729">
        <v>7</v>
      </c>
      <c r="G624" s="728" t="s">
        <v>914</v>
      </c>
      <c r="H624" s="729">
        <v>11</v>
      </c>
      <c r="I624" s="729">
        <v>295</v>
      </c>
      <c r="K624" s="728" t="s">
        <v>294</v>
      </c>
      <c r="L624" s="728" t="s">
        <v>944</v>
      </c>
      <c r="M624" s="728" t="s">
        <v>294</v>
      </c>
      <c r="N624" s="729">
        <v>1579</v>
      </c>
      <c r="P624" s="687"/>
      <c r="Q624" s="686"/>
      <c r="R624" s="686"/>
      <c r="U624" s="728" t="s">
        <v>914</v>
      </c>
      <c r="V624" s="729">
        <v>11</v>
      </c>
      <c r="W624" s="729">
        <v>103</v>
      </c>
      <c r="Z624" s="454"/>
      <c r="AA624" s="455"/>
      <c r="AB624" s="454"/>
    </row>
    <row r="625" spans="1:23" ht="15">
      <c r="A625" s="728" t="s">
        <v>906</v>
      </c>
      <c r="B625" s="728" t="s">
        <v>287</v>
      </c>
      <c r="C625" s="728" t="s">
        <v>261</v>
      </c>
      <c r="D625" s="728" t="s">
        <v>285</v>
      </c>
      <c r="E625" s="729">
        <v>4</v>
      </c>
      <c r="G625" s="728" t="s">
        <v>914</v>
      </c>
      <c r="H625" s="729">
        <v>12</v>
      </c>
      <c r="I625" s="729">
        <v>326</v>
      </c>
      <c r="K625" s="728" t="s">
        <v>294</v>
      </c>
      <c r="L625" s="728" t="s">
        <v>944</v>
      </c>
      <c r="M625" s="728" t="s">
        <v>296</v>
      </c>
      <c r="N625" s="729">
        <v>10</v>
      </c>
      <c r="P625" s="687"/>
      <c r="Q625" s="686"/>
      <c r="R625" s="686"/>
      <c r="U625" s="728" t="s">
        <v>914</v>
      </c>
      <c r="V625" s="729">
        <v>12</v>
      </c>
      <c r="W625" s="729">
        <v>150</v>
      </c>
    </row>
    <row r="626" spans="1:23" ht="15">
      <c r="A626" s="728" t="s">
        <v>906</v>
      </c>
      <c r="B626" s="728" t="s">
        <v>287</v>
      </c>
      <c r="C626" s="728" t="s">
        <v>261</v>
      </c>
      <c r="D626" s="728" t="s">
        <v>286</v>
      </c>
      <c r="E626" s="729">
        <v>8</v>
      </c>
      <c r="G626" s="728" t="s">
        <v>915</v>
      </c>
      <c r="H626" s="729">
        <v>0</v>
      </c>
      <c r="I626" s="729">
        <v>237</v>
      </c>
      <c r="K626" s="728" t="s">
        <v>294</v>
      </c>
      <c r="L626" s="728" t="s">
        <v>944</v>
      </c>
      <c r="M626" s="728" t="s">
        <v>267</v>
      </c>
      <c r="N626" s="729">
        <v>1</v>
      </c>
      <c r="P626" s="687"/>
      <c r="Q626" s="686"/>
      <c r="R626" s="686"/>
      <c r="U626" s="728" t="s">
        <v>915</v>
      </c>
      <c r="V626" s="729">
        <v>0</v>
      </c>
      <c r="W626" s="729">
        <v>23</v>
      </c>
    </row>
    <row r="627" spans="1:23" ht="15">
      <c r="A627" s="728" t="s">
        <v>906</v>
      </c>
      <c r="B627" s="728" t="s">
        <v>288</v>
      </c>
      <c r="C627" s="728" t="s">
        <v>260</v>
      </c>
      <c r="D627" s="728" t="s">
        <v>285</v>
      </c>
      <c r="E627" s="729">
        <v>376</v>
      </c>
      <c r="G627" s="728" t="s">
        <v>915</v>
      </c>
      <c r="H627" s="729">
        <v>1</v>
      </c>
      <c r="I627" s="729">
        <v>1408</v>
      </c>
      <c r="K627" s="728" t="s">
        <v>294</v>
      </c>
      <c r="L627" s="728" t="s">
        <v>944</v>
      </c>
      <c r="M627" s="728" t="s">
        <v>268</v>
      </c>
      <c r="N627" s="729">
        <v>4725</v>
      </c>
      <c r="P627" s="687"/>
      <c r="Q627" s="686"/>
      <c r="R627" s="686"/>
      <c r="U627" s="728" t="s">
        <v>915</v>
      </c>
      <c r="V627" s="729">
        <v>1</v>
      </c>
      <c r="W627" s="729">
        <v>138</v>
      </c>
    </row>
    <row r="628" spans="1:23" ht="15">
      <c r="A628" s="728" t="s">
        <v>906</v>
      </c>
      <c r="B628" s="728" t="s">
        <v>288</v>
      </c>
      <c r="C628" s="728" t="s">
        <v>260</v>
      </c>
      <c r="D628" s="728" t="s">
        <v>286</v>
      </c>
      <c r="E628" s="729">
        <v>298</v>
      </c>
      <c r="G628" s="728" t="s">
        <v>915</v>
      </c>
      <c r="H628" s="729">
        <v>2</v>
      </c>
      <c r="I628" s="729">
        <v>3857</v>
      </c>
      <c r="K628" s="728" t="s">
        <v>294</v>
      </c>
      <c r="L628" s="728" t="s">
        <v>952</v>
      </c>
      <c r="M628" s="728" t="s">
        <v>265</v>
      </c>
      <c r="N628" s="729">
        <v>1</v>
      </c>
      <c r="P628" s="687"/>
      <c r="Q628" s="686"/>
      <c r="R628" s="686"/>
      <c r="U628" s="728" t="s">
        <v>915</v>
      </c>
      <c r="V628" s="729">
        <v>2</v>
      </c>
      <c r="W628" s="729">
        <v>385</v>
      </c>
    </row>
    <row r="629" spans="1:23" ht="15">
      <c r="A629" s="728" t="s">
        <v>906</v>
      </c>
      <c r="B629" s="728" t="s">
        <v>288</v>
      </c>
      <c r="C629" s="728" t="s">
        <v>261</v>
      </c>
      <c r="D629" s="728" t="s">
        <v>285</v>
      </c>
      <c r="E629" s="729">
        <v>494</v>
      </c>
      <c r="G629" s="728" t="s">
        <v>915</v>
      </c>
      <c r="H629" s="729">
        <v>3</v>
      </c>
      <c r="I629" s="729">
        <v>1820</v>
      </c>
      <c r="K629" s="728" t="s">
        <v>294</v>
      </c>
      <c r="L629" s="728" t="s">
        <v>952</v>
      </c>
      <c r="M629" s="728" t="s">
        <v>1099</v>
      </c>
      <c r="N629" s="729">
        <v>1</v>
      </c>
      <c r="P629" s="687"/>
      <c r="Q629" s="686"/>
      <c r="R629" s="686"/>
      <c r="U629" s="728" t="s">
        <v>915</v>
      </c>
      <c r="V629" s="729">
        <v>3</v>
      </c>
      <c r="W629" s="729">
        <v>166</v>
      </c>
    </row>
    <row r="630" spans="1:23" ht="15">
      <c r="A630" s="728" t="s">
        <v>906</v>
      </c>
      <c r="B630" s="728" t="s">
        <v>288</v>
      </c>
      <c r="C630" s="728" t="s">
        <v>261</v>
      </c>
      <c r="D630" s="728" t="s">
        <v>286</v>
      </c>
      <c r="E630" s="729">
        <v>303</v>
      </c>
      <c r="G630" s="728" t="s">
        <v>915</v>
      </c>
      <c r="H630" s="729">
        <v>4</v>
      </c>
      <c r="I630" s="729">
        <v>6533</v>
      </c>
      <c r="K630" s="728" t="s">
        <v>294</v>
      </c>
      <c r="L630" s="728" t="s">
        <v>952</v>
      </c>
      <c r="M630" s="728" t="s">
        <v>1090</v>
      </c>
      <c r="N630" s="729">
        <v>173</v>
      </c>
      <c r="P630" s="687"/>
      <c r="Q630" s="686"/>
      <c r="R630" s="686"/>
      <c r="U630" s="728" t="s">
        <v>915</v>
      </c>
      <c r="V630" s="729">
        <v>4</v>
      </c>
      <c r="W630" s="729">
        <v>1128</v>
      </c>
    </row>
    <row r="631" spans="1:23" ht="15">
      <c r="A631" s="728" t="s">
        <v>907</v>
      </c>
      <c r="B631" s="728" t="s">
        <v>265</v>
      </c>
      <c r="C631" s="728" t="s">
        <v>260</v>
      </c>
      <c r="D631" s="728" t="s">
        <v>285</v>
      </c>
      <c r="E631" s="729">
        <v>816</v>
      </c>
      <c r="G631" s="728" t="s">
        <v>915</v>
      </c>
      <c r="H631" s="729">
        <v>5</v>
      </c>
      <c r="I631" s="729">
        <v>855</v>
      </c>
      <c r="K631" s="728" t="s">
        <v>294</v>
      </c>
      <c r="L631" s="728" t="s">
        <v>952</v>
      </c>
      <c r="M631" s="728" t="s">
        <v>1097</v>
      </c>
      <c r="N631" s="729">
        <v>1</v>
      </c>
      <c r="P631" s="687"/>
      <c r="Q631" s="686"/>
      <c r="R631" s="686"/>
      <c r="U631" s="728" t="s">
        <v>915</v>
      </c>
      <c r="V631" s="729">
        <v>5</v>
      </c>
      <c r="W631" s="729">
        <v>184</v>
      </c>
    </row>
    <row r="632" spans="1:23" ht="15">
      <c r="A632" s="728" t="s">
        <v>907</v>
      </c>
      <c r="B632" s="728" t="s">
        <v>265</v>
      </c>
      <c r="C632" s="728" t="s">
        <v>260</v>
      </c>
      <c r="D632" s="728" t="s">
        <v>286</v>
      </c>
      <c r="E632" s="729">
        <v>2950</v>
      </c>
      <c r="G632" s="728" t="s">
        <v>915</v>
      </c>
      <c r="H632" s="729">
        <v>6</v>
      </c>
      <c r="I632" s="729">
        <v>935</v>
      </c>
      <c r="K632" s="728" t="s">
        <v>294</v>
      </c>
      <c r="L632" s="728" t="s">
        <v>952</v>
      </c>
      <c r="M632" s="728" t="s">
        <v>1094</v>
      </c>
      <c r="N632" s="729">
        <v>1</v>
      </c>
      <c r="P632" s="687"/>
      <c r="Q632" s="686"/>
      <c r="R632" s="686"/>
      <c r="U632" s="728" t="s">
        <v>915</v>
      </c>
      <c r="V632" s="729">
        <v>6</v>
      </c>
      <c r="W632" s="729">
        <v>153</v>
      </c>
    </row>
    <row r="633" spans="1:23" ht="15">
      <c r="A633" s="728" t="s">
        <v>907</v>
      </c>
      <c r="B633" s="728" t="s">
        <v>265</v>
      </c>
      <c r="C633" s="728" t="s">
        <v>261</v>
      </c>
      <c r="D633" s="728" t="s">
        <v>285</v>
      </c>
      <c r="E633" s="729">
        <v>764</v>
      </c>
      <c r="G633" s="728" t="s">
        <v>915</v>
      </c>
      <c r="H633" s="729">
        <v>7</v>
      </c>
      <c r="I633" s="729">
        <v>871</v>
      </c>
      <c r="K633" s="728" t="s">
        <v>294</v>
      </c>
      <c r="L633" s="728" t="s">
        <v>952</v>
      </c>
      <c r="M633" s="728" t="s">
        <v>266</v>
      </c>
      <c r="N633" s="729">
        <v>2</v>
      </c>
      <c r="P633" s="687"/>
      <c r="Q633" s="686"/>
      <c r="R633" s="686"/>
      <c r="U633" s="728" t="s">
        <v>915</v>
      </c>
      <c r="V633" s="729">
        <v>7</v>
      </c>
      <c r="W633" s="729">
        <v>119</v>
      </c>
    </row>
    <row r="634" spans="1:23" ht="15">
      <c r="A634" s="728" t="s">
        <v>907</v>
      </c>
      <c r="B634" s="728" t="s">
        <v>265</v>
      </c>
      <c r="C634" s="728" t="s">
        <v>261</v>
      </c>
      <c r="D634" s="728" t="s">
        <v>286</v>
      </c>
      <c r="E634" s="729">
        <v>2716</v>
      </c>
      <c r="G634" s="728" t="s">
        <v>915</v>
      </c>
      <c r="H634" s="729">
        <v>8</v>
      </c>
      <c r="I634" s="729">
        <v>600</v>
      </c>
      <c r="K634" s="728" t="s">
        <v>294</v>
      </c>
      <c r="L634" s="728" t="s">
        <v>952</v>
      </c>
      <c r="M634" s="728" t="s">
        <v>297</v>
      </c>
      <c r="N634" s="729">
        <v>13</v>
      </c>
      <c r="P634" s="687"/>
      <c r="Q634" s="686"/>
      <c r="R634" s="686"/>
      <c r="U634" s="728" t="s">
        <v>915</v>
      </c>
      <c r="V634" s="729">
        <v>8</v>
      </c>
      <c r="W634" s="729">
        <v>97</v>
      </c>
    </row>
    <row r="635" spans="1:23" ht="15">
      <c r="A635" s="728" t="s">
        <v>907</v>
      </c>
      <c r="B635" s="728" t="s">
        <v>266</v>
      </c>
      <c r="C635" s="728" t="s">
        <v>260</v>
      </c>
      <c r="D635" s="728" t="s">
        <v>285</v>
      </c>
      <c r="E635" s="729">
        <v>900</v>
      </c>
      <c r="G635" s="728" t="s">
        <v>915</v>
      </c>
      <c r="H635" s="729">
        <v>9</v>
      </c>
      <c r="I635" s="729">
        <v>495</v>
      </c>
      <c r="K635" s="728" t="s">
        <v>294</v>
      </c>
      <c r="L635" s="728" t="s">
        <v>952</v>
      </c>
      <c r="M635" s="728" t="s">
        <v>294</v>
      </c>
      <c r="N635" s="729">
        <v>5259</v>
      </c>
      <c r="P635" s="687"/>
      <c r="Q635" s="686"/>
      <c r="R635" s="686"/>
      <c r="U635" s="728" t="s">
        <v>915</v>
      </c>
      <c r="V635" s="729">
        <v>9</v>
      </c>
      <c r="W635" s="729">
        <v>75</v>
      </c>
    </row>
    <row r="636" spans="1:23" ht="15">
      <c r="A636" s="728" t="s">
        <v>907</v>
      </c>
      <c r="B636" s="728" t="s">
        <v>266</v>
      </c>
      <c r="C636" s="728" t="s">
        <v>260</v>
      </c>
      <c r="D636" s="728" t="s">
        <v>286</v>
      </c>
      <c r="E636" s="729">
        <v>2822</v>
      </c>
      <c r="G636" s="728" t="s">
        <v>915</v>
      </c>
      <c r="H636" s="729">
        <v>10</v>
      </c>
      <c r="I636" s="729">
        <v>444</v>
      </c>
      <c r="K636" s="728" t="s">
        <v>294</v>
      </c>
      <c r="L636" s="728" t="s">
        <v>952</v>
      </c>
      <c r="M636" s="728" t="s">
        <v>296</v>
      </c>
      <c r="N636" s="729">
        <v>1</v>
      </c>
      <c r="P636" s="687"/>
      <c r="Q636" s="686"/>
      <c r="R636" s="686"/>
      <c r="U636" s="728" t="s">
        <v>915</v>
      </c>
      <c r="V636" s="729">
        <v>10</v>
      </c>
      <c r="W636" s="729">
        <v>62</v>
      </c>
    </row>
    <row r="637" spans="1:23" ht="15">
      <c r="A637" s="728" t="s">
        <v>907</v>
      </c>
      <c r="B637" s="728" t="s">
        <v>266</v>
      </c>
      <c r="C637" s="728" t="s">
        <v>261</v>
      </c>
      <c r="D637" s="728" t="s">
        <v>285</v>
      </c>
      <c r="E637" s="729">
        <v>747</v>
      </c>
      <c r="G637" s="728" t="s">
        <v>915</v>
      </c>
      <c r="H637" s="729">
        <v>11</v>
      </c>
      <c r="I637" s="729">
        <v>331</v>
      </c>
      <c r="K637" s="728" t="s">
        <v>294</v>
      </c>
      <c r="L637" s="728" t="s">
        <v>952</v>
      </c>
      <c r="M637" s="728" t="s">
        <v>267</v>
      </c>
      <c r="N637" s="729">
        <v>2</v>
      </c>
      <c r="P637" s="687"/>
      <c r="Q637" s="686"/>
      <c r="R637" s="686"/>
      <c r="U637" s="728" t="s">
        <v>915</v>
      </c>
      <c r="V637" s="729">
        <v>11</v>
      </c>
      <c r="W637" s="729">
        <v>31</v>
      </c>
    </row>
    <row r="638" spans="1:23" ht="15">
      <c r="A638" s="728" t="s">
        <v>907</v>
      </c>
      <c r="B638" s="728" t="s">
        <v>266</v>
      </c>
      <c r="C638" s="728" t="s">
        <v>261</v>
      </c>
      <c r="D638" s="728" t="s">
        <v>286</v>
      </c>
      <c r="E638" s="729">
        <v>2268</v>
      </c>
      <c r="G638" s="728" t="s">
        <v>915</v>
      </c>
      <c r="H638" s="729">
        <v>12</v>
      </c>
      <c r="I638" s="729">
        <v>422</v>
      </c>
      <c r="K638" s="728" t="s">
        <v>294</v>
      </c>
      <c r="L638" s="728" t="s">
        <v>952</v>
      </c>
      <c r="M638" s="728" t="s">
        <v>268</v>
      </c>
      <c r="N638" s="729">
        <v>1677</v>
      </c>
      <c r="P638" s="687"/>
      <c r="Q638" s="686"/>
      <c r="R638" s="686"/>
      <c r="U638" s="728" t="s">
        <v>915</v>
      </c>
      <c r="V638" s="729">
        <v>12</v>
      </c>
      <c r="W638" s="729">
        <v>58</v>
      </c>
    </row>
    <row r="639" spans="1:23" ht="15">
      <c r="A639" s="728" t="s">
        <v>907</v>
      </c>
      <c r="B639" s="728" t="s">
        <v>287</v>
      </c>
      <c r="C639" s="728" t="s">
        <v>260</v>
      </c>
      <c r="D639" s="728" t="s">
        <v>285</v>
      </c>
      <c r="E639" s="729">
        <v>45</v>
      </c>
      <c r="G639" s="728" t="s">
        <v>916</v>
      </c>
      <c r="H639" s="729">
        <v>0</v>
      </c>
      <c r="I639" s="729">
        <v>56</v>
      </c>
      <c r="K639" s="728" t="s">
        <v>294</v>
      </c>
      <c r="L639" s="728" t="s">
        <v>958</v>
      </c>
      <c r="M639" s="728" t="s">
        <v>265</v>
      </c>
      <c r="N639" s="729">
        <v>2</v>
      </c>
      <c r="P639" s="687"/>
      <c r="Q639" s="686"/>
      <c r="R639" s="686"/>
      <c r="U639" s="728" t="s">
        <v>916</v>
      </c>
      <c r="V639" s="729">
        <v>0</v>
      </c>
      <c r="W639" s="729">
        <v>7</v>
      </c>
    </row>
    <row r="640" spans="1:23" ht="15">
      <c r="A640" s="728" t="s">
        <v>907</v>
      </c>
      <c r="B640" s="728" t="s">
        <v>287</v>
      </c>
      <c r="C640" s="728" t="s">
        <v>260</v>
      </c>
      <c r="D640" s="728" t="s">
        <v>286</v>
      </c>
      <c r="E640" s="729">
        <v>80</v>
      </c>
      <c r="G640" s="728" t="s">
        <v>916</v>
      </c>
      <c r="H640" s="729">
        <v>1</v>
      </c>
      <c r="I640" s="729">
        <v>217</v>
      </c>
      <c r="K640" s="728" t="s">
        <v>294</v>
      </c>
      <c r="L640" s="728" t="s">
        <v>958</v>
      </c>
      <c r="M640" s="728" t="s">
        <v>1096</v>
      </c>
      <c r="N640" s="729">
        <v>1</v>
      </c>
      <c r="P640" s="687"/>
      <c r="Q640" s="686"/>
      <c r="R640" s="686"/>
      <c r="U640" s="728" t="s">
        <v>916</v>
      </c>
      <c r="V640" s="729">
        <v>1</v>
      </c>
      <c r="W640" s="729">
        <v>40</v>
      </c>
    </row>
    <row r="641" spans="1:23" ht="15">
      <c r="A641" s="728" t="s">
        <v>907</v>
      </c>
      <c r="B641" s="728" t="s">
        <v>287</v>
      </c>
      <c r="C641" s="728" t="s">
        <v>261</v>
      </c>
      <c r="D641" s="728" t="s">
        <v>285</v>
      </c>
      <c r="E641" s="729">
        <v>45</v>
      </c>
      <c r="G641" s="728" t="s">
        <v>916</v>
      </c>
      <c r="H641" s="729">
        <v>2</v>
      </c>
      <c r="I641" s="729">
        <v>671</v>
      </c>
      <c r="K641" s="728" t="s">
        <v>294</v>
      </c>
      <c r="L641" s="728" t="s">
        <v>958</v>
      </c>
      <c r="M641" s="728" t="s">
        <v>1089</v>
      </c>
      <c r="N641" s="729">
        <v>1</v>
      </c>
      <c r="P641" s="687"/>
      <c r="Q641" s="686"/>
      <c r="R641" s="686"/>
      <c r="U641" s="728" t="s">
        <v>916</v>
      </c>
      <c r="V641" s="729">
        <v>2</v>
      </c>
      <c r="W641" s="729">
        <v>121</v>
      </c>
    </row>
    <row r="642" spans="1:23" ht="15">
      <c r="A642" s="728" t="s">
        <v>907</v>
      </c>
      <c r="B642" s="728" t="s">
        <v>287</v>
      </c>
      <c r="C642" s="728" t="s">
        <v>261</v>
      </c>
      <c r="D642" s="728" t="s">
        <v>286</v>
      </c>
      <c r="E642" s="729">
        <v>64</v>
      </c>
      <c r="G642" s="728" t="s">
        <v>916</v>
      </c>
      <c r="H642" s="729">
        <v>3</v>
      </c>
      <c r="I642" s="729">
        <v>295</v>
      </c>
      <c r="K642" s="728" t="s">
        <v>294</v>
      </c>
      <c r="L642" s="728" t="s">
        <v>958</v>
      </c>
      <c r="M642" s="728" t="s">
        <v>1090</v>
      </c>
      <c r="N642" s="729">
        <v>662</v>
      </c>
      <c r="P642" s="687"/>
      <c r="Q642" s="686"/>
      <c r="R642" s="686"/>
      <c r="U642" s="728" t="s">
        <v>916</v>
      </c>
      <c r="V642" s="729">
        <v>3</v>
      </c>
      <c r="W642" s="729">
        <v>44</v>
      </c>
    </row>
    <row r="643" spans="1:23" ht="15">
      <c r="A643" s="728" t="s">
        <v>907</v>
      </c>
      <c r="B643" s="728" t="s">
        <v>288</v>
      </c>
      <c r="C643" s="728" t="s">
        <v>260</v>
      </c>
      <c r="D643" s="728" t="s">
        <v>285</v>
      </c>
      <c r="E643" s="729">
        <v>211</v>
      </c>
      <c r="G643" s="728" t="s">
        <v>916</v>
      </c>
      <c r="H643" s="729">
        <v>4</v>
      </c>
      <c r="I643" s="729">
        <v>1089</v>
      </c>
      <c r="K643" s="728" t="s">
        <v>294</v>
      </c>
      <c r="L643" s="728" t="s">
        <v>958</v>
      </c>
      <c r="M643" s="728" t="s">
        <v>1091</v>
      </c>
      <c r="N643" s="729">
        <v>1</v>
      </c>
      <c r="P643" s="687"/>
      <c r="Q643" s="686"/>
      <c r="R643" s="686"/>
      <c r="U643" s="728" t="s">
        <v>916</v>
      </c>
      <c r="V643" s="729">
        <v>4</v>
      </c>
      <c r="W643" s="729">
        <v>382</v>
      </c>
    </row>
    <row r="644" spans="1:23" ht="15">
      <c r="A644" s="728" t="s">
        <v>907</v>
      </c>
      <c r="B644" s="728" t="s">
        <v>288</v>
      </c>
      <c r="C644" s="728" t="s">
        <v>260</v>
      </c>
      <c r="D644" s="728" t="s">
        <v>286</v>
      </c>
      <c r="E644" s="729">
        <v>694</v>
      </c>
      <c r="G644" s="728" t="s">
        <v>916</v>
      </c>
      <c r="H644" s="729">
        <v>5</v>
      </c>
      <c r="I644" s="729">
        <v>197</v>
      </c>
      <c r="K644" s="728" t="s">
        <v>294</v>
      </c>
      <c r="L644" s="728" t="s">
        <v>958</v>
      </c>
      <c r="M644" s="728" t="s">
        <v>1094</v>
      </c>
      <c r="N644" s="729">
        <v>3</v>
      </c>
      <c r="P644" s="687"/>
      <c r="Q644" s="686"/>
      <c r="R644" s="686"/>
      <c r="U644" s="728" t="s">
        <v>916</v>
      </c>
      <c r="V644" s="729">
        <v>5</v>
      </c>
      <c r="W644" s="729">
        <v>37</v>
      </c>
    </row>
    <row r="645" spans="1:23" ht="15">
      <c r="A645" s="728" t="s">
        <v>907</v>
      </c>
      <c r="B645" s="728" t="s">
        <v>288</v>
      </c>
      <c r="C645" s="728" t="s">
        <v>261</v>
      </c>
      <c r="D645" s="728" t="s">
        <v>285</v>
      </c>
      <c r="E645" s="729">
        <v>165</v>
      </c>
      <c r="G645" s="728" t="s">
        <v>916</v>
      </c>
      <c r="H645" s="729">
        <v>6</v>
      </c>
      <c r="I645" s="729">
        <v>187</v>
      </c>
      <c r="K645" s="728" t="s">
        <v>294</v>
      </c>
      <c r="L645" s="728" t="s">
        <v>958</v>
      </c>
      <c r="M645" s="728" t="s">
        <v>266</v>
      </c>
      <c r="N645" s="729">
        <v>4</v>
      </c>
      <c r="P645" s="687"/>
      <c r="Q645" s="686"/>
      <c r="R645" s="686"/>
      <c r="U645" s="728" t="s">
        <v>916</v>
      </c>
      <c r="V645" s="729">
        <v>6</v>
      </c>
      <c r="W645" s="729">
        <v>45</v>
      </c>
    </row>
    <row r="646" spans="1:23" ht="15">
      <c r="A646" s="728" t="s">
        <v>907</v>
      </c>
      <c r="B646" s="728" t="s">
        <v>288</v>
      </c>
      <c r="C646" s="728" t="s">
        <v>261</v>
      </c>
      <c r="D646" s="728" t="s">
        <v>286</v>
      </c>
      <c r="E646" s="729">
        <v>640</v>
      </c>
      <c r="G646" s="728" t="s">
        <v>916</v>
      </c>
      <c r="H646" s="729">
        <v>7</v>
      </c>
      <c r="I646" s="729">
        <v>156</v>
      </c>
      <c r="K646" s="728" t="s">
        <v>294</v>
      </c>
      <c r="L646" s="728" t="s">
        <v>958</v>
      </c>
      <c r="M646" s="728" t="s">
        <v>1095</v>
      </c>
      <c r="N646" s="729">
        <v>3</v>
      </c>
      <c r="P646" s="687"/>
      <c r="Q646" s="686"/>
      <c r="R646" s="686"/>
      <c r="U646" s="728" t="s">
        <v>916</v>
      </c>
      <c r="V646" s="729">
        <v>7</v>
      </c>
      <c r="W646" s="729">
        <v>27</v>
      </c>
    </row>
    <row r="647" spans="1:23" ht="15">
      <c r="A647" s="728" t="s">
        <v>908</v>
      </c>
      <c r="B647" s="728" t="s">
        <v>265</v>
      </c>
      <c r="C647" s="728" t="s">
        <v>260</v>
      </c>
      <c r="D647" s="728" t="s">
        <v>285</v>
      </c>
      <c r="E647" s="729">
        <v>967</v>
      </c>
      <c r="G647" s="728" t="s">
        <v>916</v>
      </c>
      <c r="H647" s="729">
        <v>8</v>
      </c>
      <c r="I647" s="729">
        <v>156</v>
      </c>
      <c r="K647" s="728" t="s">
        <v>294</v>
      </c>
      <c r="L647" s="728" t="s">
        <v>958</v>
      </c>
      <c r="M647" s="728" t="s">
        <v>297</v>
      </c>
      <c r="N647" s="729">
        <v>18</v>
      </c>
      <c r="P647" s="687"/>
      <c r="Q647" s="686"/>
      <c r="R647" s="686"/>
      <c r="U647" s="728" t="s">
        <v>916</v>
      </c>
      <c r="V647" s="729">
        <v>8</v>
      </c>
      <c r="W647" s="729">
        <v>14</v>
      </c>
    </row>
    <row r="648" spans="1:23" ht="15">
      <c r="A648" s="728" t="s">
        <v>908</v>
      </c>
      <c r="B648" s="728" t="s">
        <v>265</v>
      </c>
      <c r="C648" s="728" t="s">
        <v>260</v>
      </c>
      <c r="D648" s="728" t="s">
        <v>286</v>
      </c>
      <c r="E648" s="729">
        <v>735</v>
      </c>
      <c r="G648" s="728" t="s">
        <v>916</v>
      </c>
      <c r="H648" s="729">
        <v>9</v>
      </c>
      <c r="I648" s="729">
        <v>144</v>
      </c>
      <c r="K648" s="728" t="s">
        <v>294</v>
      </c>
      <c r="L648" s="728" t="s">
        <v>958</v>
      </c>
      <c r="M648" s="728" t="s">
        <v>294</v>
      </c>
      <c r="N648" s="729">
        <v>5471</v>
      </c>
      <c r="P648" s="687"/>
      <c r="Q648" s="686"/>
      <c r="R648" s="686"/>
      <c r="U648" s="728" t="s">
        <v>916</v>
      </c>
      <c r="V648" s="729">
        <v>9</v>
      </c>
      <c r="W648" s="729">
        <v>21</v>
      </c>
    </row>
    <row r="649" spans="1:23" ht="15">
      <c r="A649" s="728" t="s">
        <v>908</v>
      </c>
      <c r="B649" s="728" t="s">
        <v>265</v>
      </c>
      <c r="C649" s="728" t="s">
        <v>261</v>
      </c>
      <c r="D649" s="728" t="s">
        <v>285</v>
      </c>
      <c r="E649" s="729">
        <v>1332</v>
      </c>
      <c r="G649" s="728" t="s">
        <v>916</v>
      </c>
      <c r="H649" s="729">
        <v>10</v>
      </c>
      <c r="I649" s="729">
        <v>103</v>
      </c>
      <c r="K649" s="728" t="s">
        <v>294</v>
      </c>
      <c r="L649" s="728" t="s">
        <v>958</v>
      </c>
      <c r="M649" s="728" t="s">
        <v>296</v>
      </c>
      <c r="N649" s="729">
        <v>18</v>
      </c>
      <c r="P649" s="687"/>
      <c r="Q649" s="686"/>
      <c r="R649" s="686"/>
      <c r="U649" s="728" t="s">
        <v>916</v>
      </c>
      <c r="V649" s="729">
        <v>10</v>
      </c>
      <c r="W649" s="729">
        <v>5</v>
      </c>
    </row>
    <row r="650" spans="1:23" ht="15">
      <c r="A650" s="728" t="s">
        <v>908</v>
      </c>
      <c r="B650" s="728" t="s">
        <v>265</v>
      </c>
      <c r="C650" s="728" t="s">
        <v>261</v>
      </c>
      <c r="D650" s="728" t="s">
        <v>286</v>
      </c>
      <c r="E650" s="729">
        <v>824</v>
      </c>
      <c r="G650" s="728" t="s">
        <v>916</v>
      </c>
      <c r="H650" s="729">
        <v>11</v>
      </c>
      <c r="I650" s="729">
        <v>87</v>
      </c>
      <c r="K650" s="728" t="s">
        <v>294</v>
      </c>
      <c r="L650" s="728" t="s">
        <v>958</v>
      </c>
      <c r="M650" s="728" t="s">
        <v>268</v>
      </c>
      <c r="N650" s="729">
        <v>279</v>
      </c>
      <c r="P650" s="687"/>
      <c r="Q650" s="686"/>
      <c r="R650" s="686"/>
      <c r="U650" s="728" t="s">
        <v>916</v>
      </c>
      <c r="V650" s="729">
        <v>11</v>
      </c>
      <c r="W650" s="729">
        <v>6</v>
      </c>
    </row>
    <row r="651" spans="1:23" ht="15">
      <c r="A651" s="728" t="s">
        <v>908</v>
      </c>
      <c r="B651" s="728" t="s">
        <v>266</v>
      </c>
      <c r="C651" s="728" t="s">
        <v>260</v>
      </c>
      <c r="D651" s="728" t="s">
        <v>285</v>
      </c>
      <c r="E651" s="729">
        <v>73</v>
      </c>
      <c r="G651" s="728" t="s">
        <v>916</v>
      </c>
      <c r="H651" s="729">
        <v>12</v>
      </c>
      <c r="I651" s="729">
        <v>115</v>
      </c>
      <c r="K651" s="728" t="s">
        <v>294</v>
      </c>
      <c r="L651" s="728" t="s">
        <v>973</v>
      </c>
      <c r="M651" s="728" t="s">
        <v>265</v>
      </c>
      <c r="N651" s="729">
        <v>10</v>
      </c>
      <c r="P651" s="687"/>
      <c r="Q651" s="686"/>
      <c r="R651" s="686"/>
      <c r="U651" s="728" t="s">
        <v>916</v>
      </c>
      <c r="V651" s="729">
        <v>12</v>
      </c>
      <c r="W651" s="729">
        <v>14</v>
      </c>
    </row>
    <row r="652" spans="1:23" ht="15">
      <c r="A652" s="728" t="s">
        <v>908</v>
      </c>
      <c r="B652" s="728" t="s">
        <v>266</v>
      </c>
      <c r="C652" s="728" t="s">
        <v>260</v>
      </c>
      <c r="D652" s="728" t="s">
        <v>286</v>
      </c>
      <c r="E652" s="729">
        <v>160</v>
      </c>
      <c r="G652" s="728" t="s">
        <v>917</v>
      </c>
      <c r="H652" s="729">
        <v>0</v>
      </c>
      <c r="I652" s="729">
        <v>108</v>
      </c>
      <c r="K652" s="728" t="s">
        <v>294</v>
      </c>
      <c r="L652" s="728" t="s">
        <v>973</v>
      </c>
      <c r="M652" s="728" t="s">
        <v>1096</v>
      </c>
      <c r="N652" s="729">
        <v>3</v>
      </c>
      <c r="P652" s="687"/>
      <c r="Q652" s="686"/>
      <c r="R652" s="686"/>
      <c r="U652" s="728" t="s">
        <v>917</v>
      </c>
      <c r="V652" s="729">
        <v>0</v>
      </c>
      <c r="W652" s="729">
        <v>283</v>
      </c>
    </row>
    <row r="653" spans="1:23" ht="15">
      <c r="A653" s="728" t="s">
        <v>908</v>
      </c>
      <c r="B653" s="728" t="s">
        <v>266</v>
      </c>
      <c r="C653" s="728" t="s">
        <v>261</v>
      </c>
      <c r="D653" s="728" t="s">
        <v>285</v>
      </c>
      <c r="E653" s="729">
        <v>98</v>
      </c>
      <c r="G653" s="728" t="s">
        <v>917</v>
      </c>
      <c r="H653" s="729">
        <v>1</v>
      </c>
      <c r="I653" s="729">
        <v>534</v>
      </c>
      <c r="K653" s="728" t="s">
        <v>294</v>
      </c>
      <c r="L653" s="728" t="s">
        <v>973</v>
      </c>
      <c r="M653" s="728" t="s">
        <v>1089</v>
      </c>
      <c r="N653" s="729">
        <v>2</v>
      </c>
      <c r="P653" s="687"/>
      <c r="Q653" s="686"/>
      <c r="R653" s="686"/>
      <c r="U653" s="728" t="s">
        <v>917</v>
      </c>
      <c r="V653" s="729">
        <v>1</v>
      </c>
      <c r="W653" s="729">
        <v>1413</v>
      </c>
    </row>
    <row r="654" spans="1:23" ht="15">
      <c r="A654" s="728" t="s">
        <v>908</v>
      </c>
      <c r="B654" s="728" t="s">
        <v>266</v>
      </c>
      <c r="C654" s="728" t="s">
        <v>261</v>
      </c>
      <c r="D654" s="728" t="s">
        <v>286</v>
      </c>
      <c r="E654" s="729">
        <v>152</v>
      </c>
      <c r="G654" s="728" t="s">
        <v>917</v>
      </c>
      <c r="H654" s="729">
        <v>2</v>
      </c>
      <c r="I654" s="729">
        <v>1737</v>
      </c>
      <c r="K654" s="728" t="s">
        <v>294</v>
      </c>
      <c r="L654" s="728" t="s">
        <v>973</v>
      </c>
      <c r="M654" s="728" t="s">
        <v>1090</v>
      </c>
      <c r="N654" s="729">
        <v>97</v>
      </c>
      <c r="P654" s="687"/>
      <c r="Q654" s="686"/>
      <c r="R654" s="686"/>
      <c r="U654" s="728" t="s">
        <v>917</v>
      </c>
      <c r="V654" s="729">
        <v>2</v>
      </c>
      <c r="W654" s="729">
        <v>4248</v>
      </c>
    </row>
    <row r="655" spans="1:23" ht="15">
      <c r="A655" s="728" t="s">
        <v>908</v>
      </c>
      <c r="B655" s="728" t="s">
        <v>287</v>
      </c>
      <c r="C655" s="728" t="s">
        <v>260</v>
      </c>
      <c r="D655" s="728" t="s">
        <v>285</v>
      </c>
      <c r="E655" s="729">
        <v>358</v>
      </c>
      <c r="G655" s="728" t="s">
        <v>917</v>
      </c>
      <c r="H655" s="729">
        <v>3</v>
      </c>
      <c r="I655" s="729">
        <v>1027</v>
      </c>
      <c r="K655" s="728" t="s">
        <v>294</v>
      </c>
      <c r="L655" s="728" t="s">
        <v>973</v>
      </c>
      <c r="M655" s="728" t="s">
        <v>1091</v>
      </c>
      <c r="N655" s="729">
        <v>4</v>
      </c>
      <c r="P655" s="687"/>
      <c r="Q655" s="686"/>
      <c r="R655" s="686"/>
      <c r="U655" s="728" t="s">
        <v>917</v>
      </c>
      <c r="V655" s="729">
        <v>3</v>
      </c>
      <c r="W655" s="729">
        <v>2009</v>
      </c>
    </row>
    <row r="656" spans="1:23" ht="15">
      <c r="A656" s="728" t="s">
        <v>908</v>
      </c>
      <c r="B656" s="728" t="s">
        <v>287</v>
      </c>
      <c r="C656" s="728" t="s">
        <v>260</v>
      </c>
      <c r="D656" s="728" t="s">
        <v>286</v>
      </c>
      <c r="E656" s="729">
        <v>7</v>
      </c>
      <c r="G656" s="728" t="s">
        <v>917</v>
      </c>
      <c r="H656" s="729">
        <v>4</v>
      </c>
      <c r="I656" s="729">
        <v>4452</v>
      </c>
      <c r="K656" s="728" t="s">
        <v>294</v>
      </c>
      <c r="L656" s="728" t="s">
        <v>973</v>
      </c>
      <c r="M656" s="728" t="s">
        <v>1092</v>
      </c>
      <c r="N656" s="729">
        <v>16</v>
      </c>
      <c r="P656" s="687"/>
      <c r="Q656" s="686"/>
      <c r="R656" s="686"/>
      <c r="U656" s="728" t="s">
        <v>917</v>
      </c>
      <c r="V656" s="729">
        <v>4</v>
      </c>
      <c r="W656" s="729">
        <v>14521</v>
      </c>
    </row>
    <row r="657" spans="1:23" ht="15">
      <c r="A657" s="728" t="s">
        <v>908</v>
      </c>
      <c r="B657" s="728" t="s">
        <v>287</v>
      </c>
      <c r="C657" s="728" t="s">
        <v>261</v>
      </c>
      <c r="D657" s="728" t="s">
        <v>285</v>
      </c>
      <c r="E657" s="729">
        <v>320</v>
      </c>
      <c r="G657" s="728" t="s">
        <v>917</v>
      </c>
      <c r="H657" s="729">
        <v>5</v>
      </c>
      <c r="I657" s="729">
        <v>793</v>
      </c>
      <c r="K657" s="728" t="s">
        <v>294</v>
      </c>
      <c r="L657" s="728" t="s">
        <v>973</v>
      </c>
      <c r="M657" s="728" t="s">
        <v>1097</v>
      </c>
      <c r="N657" s="729">
        <v>1</v>
      </c>
      <c r="P657" s="687"/>
      <c r="Q657" s="686"/>
      <c r="R657" s="686"/>
      <c r="U657" s="728" t="s">
        <v>917</v>
      </c>
      <c r="V657" s="729">
        <v>5</v>
      </c>
      <c r="W657" s="729">
        <v>2438</v>
      </c>
    </row>
    <row r="658" spans="1:23" ht="15">
      <c r="A658" s="728" t="s">
        <v>908</v>
      </c>
      <c r="B658" s="728" t="s">
        <v>287</v>
      </c>
      <c r="C658" s="728" t="s">
        <v>261</v>
      </c>
      <c r="D658" s="728" t="s">
        <v>286</v>
      </c>
      <c r="E658" s="729">
        <v>4</v>
      </c>
      <c r="G658" s="728" t="s">
        <v>917</v>
      </c>
      <c r="H658" s="729">
        <v>6</v>
      </c>
      <c r="I658" s="729">
        <v>978</v>
      </c>
      <c r="K658" s="728" t="s">
        <v>294</v>
      </c>
      <c r="L658" s="728" t="s">
        <v>973</v>
      </c>
      <c r="M658" s="728" t="s">
        <v>1094</v>
      </c>
      <c r="N658" s="729">
        <v>19</v>
      </c>
      <c r="P658" s="687"/>
      <c r="Q658" s="686"/>
      <c r="R658" s="686"/>
      <c r="U658" s="728" t="s">
        <v>917</v>
      </c>
      <c r="V658" s="729">
        <v>6</v>
      </c>
      <c r="W658" s="729">
        <v>2461</v>
      </c>
    </row>
    <row r="659" spans="1:23" ht="15">
      <c r="A659" s="728" t="s">
        <v>908</v>
      </c>
      <c r="B659" s="728" t="s">
        <v>288</v>
      </c>
      <c r="C659" s="728" t="s">
        <v>260</v>
      </c>
      <c r="D659" s="728" t="s">
        <v>285</v>
      </c>
      <c r="E659" s="729">
        <v>5118</v>
      </c>
      <c r="G659" s="728" t="s">
        <v>917</v>
      </c>
      <c r="H659" s="729">
        <v>7</v>
      </c>
      <c r="I659" s="729">
        <v>958</v>
      </c>
      <c r="K659" s="728" t="s">
        <v>294</v>
      </c>
      <c r="L659" s="728" t="s">
        <v>973</v>
      </c>
      <c r="M659" s="728" t="s">
        <v>266</v>
      </c>
      <c r="N659" s="729">
        <v>30</v>
      </c>
      <c r="P659" s="687"/>
      <c r="Q659" s="686"/>
      <c r="R659" s="686"/>
      <c r="U659" s="728" t="s">
        <v>917</v>
      </c>
      <c r="V659" s="729">
        <v>7</v>
      </c>
      <c r="W659" s="729">
        <v>1967</v>
      </c>
    </row>
    <row r="660" spans="1:23" ht="15">
      <c r="A660" s="728" t="s">
        <v>908</v>
      </c>
      <c r="B660" s="728" t="s">
        <v>288</v>
      </c>
      <c r="C660" s="728" t="s">
        <v>260</v>
      </c>
      <c r="D660" s="728" t="s">
        <v>286</v>
      </c>
      <c r="E660" s="729">
        <v>2521</v>
      </c>
      <c r="G660" s="728" t="s">
        <v>917</v>
      </c>
      <c r="H660" s="729">
        <v>8</v>
      </c>
      <c r="I660" s="729">
        <v>708</v>
      </c>
      <c r="K660" s="728" t="s">
        <v>294</v>
      </c>
      <c r="L660" s="728" t="s">
        <v>973</v>
      </c>
      <c r="M660" s="728" t="s">
        <v>1095</v>
      </c>
      <c r="N660" s="729">
        <v>4</v>
      </c>
      <c r="P660" s="687"/>
      <c r="Q660" s="686"/>
      <c r="R660" s="686"/>
      <c r="U660" s="728" t="s">
        <v>917</v>
      </c>
      <c r="V660" s="729">
        <v>8</v>
      </c>
      <c r="W660" s="729">
        <v>1529</v>
      </c>
    </row>
    <row r="661" spans="1:23" ht="15">
      <c r="A661" s="728" t="s">
        <v>908</v>
      </c>
      <c r="B661" s="728" t="s">
        <v>288</v>
      </c>
      <c r="C661" s="728" t="s">
        <v>261</v>
      </c>
      <c r="D661" s="728" t="s">
        <v>285</v>
      </c>
      <c r="E661" s="729">
        <v>5177</v>
      </c>
      <c r="G661" s="728" t="s">
        <v>917</v>
      </c>
      <c r="H661" s="729">
        <v>9</v>
      </c>
      <c r="I661" s="729">
        <v>489</v>
      </c>
      <c r="K661" s="728" t="s">
        <v>294</v>
      </c>
      <c r="L661" s="728" t="s">
        <v>973</v>
      </c>
      <c r="M661" s="728" t="s">
        <v>287</v>
      </c>
      <c r="N661" s="729">
        <v>1</v>
      </c>
      <c r="P661" s="687"/>
      <c r="Q661" s="686"/>
      <c r="R661" s="686"/>
      <c r="U661" s="728" t="s">
        <v>917</v>
      </c>
      <c r="V661" s="729">
        <v>9</v>
      </c>
      <c r="W661" s="729">
        <v>1169</v>
      </c>
    </row>
    <row r="662" spans="1:23" ht="15">
      <c r="A662" s="728" t="s">
        <v>908</v>
      </c>
      <c r="B662" s="728" t="s">
        <v>288</v>
      </c>
      <c r="C662" s="728" t="s">
        <v>261</v>
      </c>
      <c r="D662" s="728" t="s">
        <v>286</v>
      </c>
      <c r="E662" s="729">
        <v>2174</v>
      </c>
      <c r="G662" s="728" t="s">
        <v>917</v>
      </c>
      <c r="H662" s="729">
        <v>10</v>
      </c>
      <c r="I662" s="729">
        <v>407</v>
      </c>
      <c r="K662" s="728" t="s">
        <v>294</v>
      </c>
      <c r="L662" s="728" t="s">
        <v>973</v>
      </c>
      <c r="M662" s="728" t="s">
        <v>297</v>
      </c>
      <c r="N662" s="729">
        <v>4</v>
      </c>
      <c r="P662" s="687"/>
      <c r="Q662" s="686"/>
      <c r="R662" s="686"/>
      <c r="U662" s="728" t="s">
        <v>917</v>
      </c>
      <c r="V662" s="729">
        <v>10</v>
      </c>
      <c r="W662" s="729">
        <v>791</v>
      </c>
    </row>
    <row r="663" spans="1:23" ht="15">
      <c r="A663" s="728" t="s">
        <v>909</v>
      </c>
      <c r="B663" s="728" t="s">
        <v>265</v>
      </c>
      <c r="C663" s="728" t="s">
        <v>260</v>
      </c>
      <c r="D663" s="728" t="s">
        <v>285</v>
      </c>
      <c r="E663" s="729">
        <v>375</v>
      </c>
      <c r="G663" s="728" t="s">
        <v>917</v>
      </c>
      <c r="H663" s="729">
        <v>11</v>
      </c>
      <c r="I663" s="729">
        <v>266</v>
      </c>
      <c r="K663" s="728" t="s">
        <v>294</v>
      </c>
      <c r="L663" s="728" t="s">
        <v>973</v>
      </c>
      <c r="M663" s="728" t="s">
        <v>294</v>
      </c>
      <c r="N663" s="729">
        <v>7020</v>
      </c>
      <c r="P663" s="687"/>
      <c r="Q663" s="686"/>
      <c r="R663" s="686"/>
      <c r="U663" s="728" t="s">
        <v>917</v>
      </c>
      <c r="V663" s="729">
        <v>11</v>
      </c>
      <c r="W663" s="729">
        <v>512</v>
      </c>
    </row>
    <row r="664" spans="1:23" ht="15">
      <c r="A664" s="728" t="s">
        <v>909</v>
      </c>
      <c r="B664" s="728" t="s">
        <v>265</v>
      </c>
      <c r="C664" s="728" t="s">
        <v>260</v>
      </c>
      <c r="D664" s="728" t="s">
        <v>286</v>
      </c>
      <c r="E664" s="729">
        <v>673</v>
      </c>
      <c r="G664" s="728" t="s">
        <v>917</v>
      </c>
      <c r="H664" s="729">
        <v>12</v>
      </c>
      <c r="I664" s="729">
        <v>399</v>
      </c>
      <c r="K664" s="728" t="s">
        <v>294</v>
      </c>
      <c r="L664" s="728" t="s">
        <v>973</v>
      </c>
      <c r="M664" s="728" t="s">
        <v>296</v>
      </c>
      <c r="N664" s="729">
        <v>30</v>
      </c>
      <c r="P664" s="687"/>
      <c r="Q664" s="686"/>
      <c r="R664" s="686"/>
      <c r="U664" s="728" t="s">
        <v>917</v>
      </c>
      <c r="V664" s="729">
        <v>12</v>
      </c>
      <c r="W664" s="729">
        <v>581</v>
      </c>
    </row>
    <row r="665" spans="1:23" ht="15">
      <c r="A665" s="728" t="s">
        <v>909</v>
      </c>
      <c r="B665" s="728" t="s">
        <v>265</v>
      </c>
      <c r="C665" s="728" t="s">
        <v>261</v>
      </c>
      <c r="D665" s="728" t="s">
        <v>285</v>
      </c>
      <c r="E665" s="729">
        <v>374</v>
      </c>
      <c r="G665" s="728" t="s">
        <v>918</v>
      </c>
      <c r="H665" s="729">
        <v>0</v>
      </c>
      <c r="I665" s="729">
        <v>48</v>
      </c>
      <c r="K665" s="728" t="s">
        <v>294</v>
      </c>
      <c r="L665" s="728" t="s">
        <v>973</v>
      </c>
      <c r="M665" s="728" t="s">
        <v>267</v>
      </c>
      <c r="N665" s="729">
        <v>8</v>
      </c>
      <c r="P665" s="687"/>
      <c r="Q665" s="686"/>
      <c r="R665" s="686"/>
      <c r="U665" s="728" t="s">
        <v>918</v>
      </c>
      <c r="V665" s="729">
        <v>0</v>
      </c>
      <c r="W665" s="729">
        <v>14</v>
      </c>
    </row>
    <row r="666" spans="1:23" ht="15">
      <c r="A666" s="728" t="s">
        <v>909</v>
      </c>
      <c r="B666" s="728" t="s">
        <v>265</v>
      </c>
      <c r="C666" s="728" t="s">
        <v>261</v>
      </c>
      <c r="D666" s="728" t="s">
        <v>286</v>
      </c>
      <c r="E666" s="729">
        <v>566</v>
      </c>
      <c r="G666" s="728" t="s">
        <v>918</v>
      </c>
      <c r="H666" s="729">
        <v>1</v>
      </c>
      <c r="I666" s="729">
        <v>202</v>
      </c>
      <c r="K666" s="728" t="s">
        <v>294</v>
      </c>
      <c r="L666" s="728" t="s">
        <v>973</v>
      </c>
      <c r="M666" s="728" t="s">
        <v>268</v>
      </c>
      <c r="N666" s="729">
        <v>316</v>
      </c>
      <c r="P666" s="687"/>
      <c r="Q666" s="686"/>
      <c r="R666" s="686"/>
      <c r="U666" s="728" t="s">
        <v>918</v>
      </c>
      <c r="V666" s="729">
        <v>1</v>
      </c>
      <c r="W666" s="729">
        <v>85</v>
      </c>
    </row>
    <row r="667" spans="1:23" ht="15">
      <c r="A667" s="728" t="s">
        <v>909</v>
      </c>
      <c r="B667" s="728" t="s">
        <v>266</v>
      </c>
      <c r="C667" s="728" t="s">
        <v>260</v>
      </c>
      <c r="D667" s="728" t="s">
        <v>285</v>
      </c>
      <c r="E667" s="729">
        <v>728</v>
      </c>
      <c r="G667" s="728" t="s">
        <v>918</v>
      </c>
      <c r="H667" s="729">
        <v>2</v>
      </c>
      <c r="I667" s="729">
        <v>747</v>
      </c>
      <c r="K667" s="728" t="s">
        <v>294</v>
      </c>
      <c r="L667" s="728" t="s">
        <v>980</v>
      </c>
      <c r="M667" s="728" t="s">
        <v>265</v>
      </c>
      <c r="N667" s="729">
        <v>5</v>
      </c>
      <c r="P667" s="687"/>
      <c r="Q667" s="686"/>
      <c r="R667" s="686"/>
      <c r="U667" s="728" t="s">
        <v>918</v>
      </c>
      <c r="V667" s="729">
        <v>2</v>
      </c>
      <c r="W667" s="729">
        <v>328</v>
      </c>
    </row>
    <row r="668" spans="1:23" ht="15">
      <c r="A668" s="728" t="s">
        <v>909</v>
      </c>
      <c r="B668" s="728" t="s">
        <v>266</v>
      </c>
      <c r="C668" s="728" t="s">
        <v>260</v>
      </c>
      <c r="D668" s="728" t="s">
        <v>286</v>
      </c>
      <c r="E668" s="729">
        <v>978</v>
      </c>
      <c r="G668" s="728" t="s">
        <v>918</v>
      </c>
      <c r="H668" s="729">
        <v>3</v>
      </c>
      <c r="I668" s="729">
        <v>375</v>
      </c>
      <c r="K668" s="728" t="s">
        <v>294</v>
      </c>
      <c r="L668" s="728" t="s">
        <v>980</v>
      </c>
      <c r="M668" s="728" t="s">
        <v>1090</v>
      </c>
      <c r="N668" s="729">
        <v>428</v>
      </c>
      <c r="P668" s="687"/>
      <c r="Q668" s="686"/>
      <c r="R668" s="686"/>
      <c r="U668" s="728" t="s">
        <v>918</v>
      </c>
      <c r="V668" s="729">
        <v>3</v>
      </c>
      <c r="W668" s="729">
        <v>164</v>
      </c>
    </row>
    <row r="669" spans="1:23" ht="15">
      <c r="A669" s="728" t="s">
        <v>909</v>
      </c>
      <c r="B669" s="728" t="s">
        <v>266</v>
      </c>
      <c r="C669" s="728" t="s">
        <v>261</v>
      </c>
      <c r="D669" s="728" t="s">
        <v>285</v>
      </c>
      <c r="E669" s="729">
        <v>698</v>
      </c>
      <c r="G669" s="728" t="s">
        <v>918</v>
      </c>
      <c r="H669" s="729">
        <v>4</v>
      </c>
      <c r="I669" s="729">
        <v>1516</v>
      </c>
      <c r="K669" s="728" t="s">
        <v>294</v>
      </c>
      <c r="L669" s="728" t="s">
        <v>980</v>
      </c>
      <c r="M669" s="728" t="s">
        <v>1092</v>
      </c>
      <c r="N669" s="729">
        <v>112</v>
      </c>
      <c r="P669" s="687"/>
      <c r="Q669" s="686"/>
      <c r="R669" s="686"/>
      <c r="U669" s="728" t="s">
        <v>918</v>
      </c>
      <c r="V669" s="729">
        <v>4</v>
      </c>
      <c r="W669" s="729">
        <v>877</v>
      </c>
    </row>
    <row r="670" spans="1:23" ht="15">
      <c r="A670" s="728" t="s">
        <v>909</v>
      </c>
      <c r="B670" s="728" t="s">
        <v>266</v>
      </c>
      <c r="C670" s="728" t="s">
        <v>261</v>
      </c>
      <c r="D670" s="728" t="s">
        <v>286</v>
      </c>
      <c r="E670" s="729">
        <v>765</v>
      </c>
      <c r="G670" s="728" t="s">
        <v>918</v>
      </c>
      <c r="H670" s="729">
        <v>5</v>
      </c>
      <c r="I670" s="729">
        <v>312</v>
      </c>
      <c r="K670" s="728" t="s">
        <v>294</v>
      </c>
      <c r="L670" s="728" t="s">
        <v>980</v>
      </c>
      <c r="M670" s="728" t="s">
        <v>1094</v>
      </c>
      <c r="N670" s="729">
        <v>2</v>
      </c>
      <c r="P670" s="687"/>
      <c r="Q670" s="686"/>
      <c r="R670" s="686"/>
      <c r="U670" s="728" t="s">
        <v>918</v>
      </c>
      <c r="V670" s="729">
        <v>5</v>
      </c>
      <c r="W670" s="729">
        <v>156</v>
      </c>
    </row>
    <row r="671" spans="1:23" ht="15">
      <c r="A671" s="728" t="s">
        <v>909</v>
      </c>
      <c r="B671" s="728" t="s">
        <v>287</v>
      </c>
      <c r="C671" s="728" t="s">
        <v>260</v>
      </c>
      <c r="D671" s="728" t="s">
        <v>285</v>
      </c>
      <c r="E671" s="729">
        <v>82</v>
      </c>
      <c r="G671" s="728" t="s">
        <v>918</v>
      </c>
      <c r="H671" s="729">
        <v>6</v>
      </c>
      <c r="I671" s="729">
        <v>325</v>
      </c>
      <c r="K671" s="728" t="s">
        <v>294</v>
      </c>
      <c r="L671" s="728" t="s">
        <v>980</v>
      </c>
      <c r="M671" s="728" t="s">
        <v>287</v>
      </c>
      <c r="N671" s="729">
        <v>1</v>
      </c>
      <c r="P671" s="687"/>
      <c r="Q671" s="686"/>
      <c r="R671" s="686"/>
      <c r="U671" s="728" t="s">
        <v>918</v>
      </c>
      <c r="V671" s="729">
        <v>6</v>
      </c>
      <c r="W671" s="729">
        <v>185</v>
      </c>
    </row>
    <row r="672" spans="1:23" ht="15">
      <c r="A672" s="728" t="s">
        <v>909</v>
      </c>
      <c r="B672" s="728" t="s">
        <v>287</v>
      </c>
      <c r="C672" s="728" t="s">
        <v>260</v>
      </c>
      <c r="D672" s="728" t="s">
        <v>286</v>
      </c>
      <c r="E672" s="729">
        <v>27</v>
      </c>
      <c r="G672" s="728" t="s">
        <v>918</v>
      </c>
      <c r="H672" s="729">
        <v>7</v>
      </c>
      <c r="I672" s="729">
        <v>327</v>
      </c>
      <c r="K672" s="728" t="s">
        <v>294</v>
      </c>
      <c r="L672" s="728" t="s">
        <v>980</v>
      </c>
      <c r="M672" s="728" t="s">
        <v>297</v>
      </c>
      <c r="N672" s="729">
        <v>3</v>
      </c>
      <c r="P672" s="687"/>
      <c r="Q672" s="686"/>
      <c r="R672" s="686"/>
      <c r="U672" s="728" t="s">
        <v>918</v>
      </c>
      <c r="V672" s="729">
        <v>7</v>
      </c>
      <c r="W672" s="729">
        <v>131</v>
      </c>
    </row>
    <row r="673" spans="1:23" ht="15">
      <c r="A673" s="728" t="s">
        <v>909</v>
      </c>
      <c r="B673" s="728" t="s">
        <v>287</v>
      </c>
      <c r="C673" s="728" t="s">
        <v>261</v>
      </c>
      <c r="D673" s="728" t="s">
        <v>285</v>
      </c>
      <c r="E673" s="729">
        <v>71</v>
      </c>
      <c r="G673" s="728" t="s">
        <v>918</v>
      </c>
      <c r="H673" s="729">
        <v>8</v>
      </c>
      <c r="I673" s="729">
        <v>287</v>
      </c>
      <c r="K673" s="728" t="s">
        <v>294</v>
      </c>
      <c r="L673" s="728" t="s">
        <v>980</v>
      </c>
      <c r="M673" s="728" t="s">
        <v>294</v>
      </c>
      <c r="N673" s="729">
        <v>1710</v>
      </c>
      <c r="P673" s="687"/>
      <c r="Q673" s="686"/>
      <c r="R673" s="686"/>
      <c r="U673" s="728" t="s">
        <v>918</v>
      </c>
      <c r="V673" s="729">
        <v>8</v>
      </c>
      <c r="W673" s="729">
        <v>90</v>
      </c>
    </row>
    <row r="674" spans="1:23" ht="15">
      <c r="A674" s="728" t="s">
        <v>909</v>
      </c>
      <c r="B674" s="728" t="s">
        <v>287</v>
      </c>
      <c r="C674" s="728" t="s">
        <v>261</v>
      </c>
      <c r="D674" s="728" t="s">
        <v>286</v>
      </c>
      <c r="E674" s="729">
        <v>16</v>
      </c>
      <c r="G674" s="728" t="s">
        <v>918</v>
      </c>
      <c r="H674" s="729">
        <v>9</v>
      </c>
      <c r="I674" s="729">
        <v>236</v>
      </c>
      <c r="K674" s="728" t="s">
        <v>294</v>
      </c>
      <c r="L674" s="728" t="s">
        <v>980</v>
      </c>
      <c r="M674" s="728" t="s">
        <v>296</v>
      </c>
      <c r="N674" s="729">
        <v>24</v>
      </c>
      <c r="P674" s="687"/>
      <c r="Q674" s="686"/>
      <c r="R674" s="686"/>
      <c r="U674" s="728" t="s">
        <v>918</v>
      </c>
      <c r="V674" s="729">
        <v>9</v>
      </c>
      <c r="W674" s="729">
        <v>72</v>
      </c>
    </row>
    <row r="675" spans="1:23" ht="15">
      <c r="A675" s="728" t="s">
        <v>909</v>
      </c>
      <c r="B675" s="728" t="s">
        <v>288</v>
      </c>
      <c r="C675" s="728" t="s">
        <v>260</v>
      </c>
      <c r="D675" s="728" t="s">
        <v>285</v>
      </c>
      <c r="E675" s="729">
        <v>90</v>
      </c>
      <c r="G675" s="728" t="s">
        <v>918</v>
      </c>
      <c r="H675" s="729">
        <v>10</v>
      </c>
      <c r="I675" s="729">
        <v>177</v>
      </c>
      <c r="K675" s="728" t="s">
        <v>294</v>
      </c>
      <c r="L675" s="728" t="s">
        <v>980</v>
      </c>
      <c r="M675" s="728" t="s">
        <v>267</v>
      </c>
      <c r="N675" s="729">
        <v>4</v>
      </c>
      <c r="P675" s="687"/>
      <c r="Q675" s="686"/>
      <c r="R675" s="686"/>
      <c r="U675" s="728" t="s">
        <v>918</v>
      </c>
      <c r="V675" s="729">
        <v>10</v>
      </c>
      <c r="W675" s="729">
        <v>48</v>
      </c>
    </row>
    <row r="676" spans="1:23" ht="15">
      <c r="A676" s="728" t="s">
        <v>909</v>
      </c>
      <c r="B676" s="728" t="s">
        <v>288</v>
      </c>
      <c r="C676" s="728" t="s">
        <v>260</v>
      </c>
      <c r="D676" s="728" t="s">
        <v>286</v>
      </c>
      <c r="E676" s="729">
        <v>182</v>
      </c>
      <c r="G676" s="728" t="s">
        <v>918</v>
      </c>
      <c r="H676" s="729">
        <v>11</v>
      </c>
      <c r="I676" s="729">
        <v>138</v>
      </c>
      <c r="K676" s="728" t="s">
        <v>294</v>
      </c>
      <c r="L676" s="728" t="s">
        <v>980</v>
      </c>
      <c r="M676" s="728" t="s">
        <v>268</v>
      </c>
      <c r="N676" s="729">
        <v>3337</v>
      </c>
      <c r="P676" s="687"/>
      <c r="Q676" s="686"/>
      <c r="R676" s="686"/>
      <c r="U676" s="728" t="s">
        <v>918</v>
      </c>
      <c r="V676" s="729">
        <v>11</v>
      </c>
      <c r="W676" s="729">
        <v>58</v>
      </c>
    </row>
    <row r="677" spans="1:23" ht="15">
      <c r="A677" s="728" t="s">
        <v>909</v>
      </c>
      <c r="B677" s="728" t="s">
        <v>288</v>
      </c>
      <c r="C677" s="728" t="s">
        <v>261</v>
      </c>
      <c r="D677" s="728" t="s">
        <v>285</v>
      </c>
      <c r="E677" s="729">
        <v>93</v>
      </c>
      <c r="G677" s="728" t="s">
        <v>918</v>
      </c>
      <c r="H677" s="729">
        <v>12</v>
      </c>
      <c r="I677" s="729">
        <v>179</v>
      </c>
      <c r="K677" s="728" t="s">
        <v>295</v>
      </c>
      <c r="L677" s="728" t="s">
        <v>875</v>
      </c>
      <c r="M677" s="728" t="s">
        <v>294</v>
      </c>
      <c r="N677" s="729">
        <v>1</v>
      </c>
      <c r="P677" s="687"/>
      <c r="Q677" s="686"/>
      <c r="R677" s="686"/>
      <c r="U677" s="728" t="s">
        <v>918</v>
      </c>
      <c r="V677" s="729">
        <v>12</v>
      </c>
      <c r="W677" s="729">
        <v>70</v>
      </c>
    </row>
    <row r="678" spans="1:23" ht="15">
      <c r="A678" s="728" t="s">
        <v>909</v>
      </c>
      <c r="B678" s="728" t="s">
        <v>288</v>
      </c>
      <c r="C678" s="728" t="s">
        <v>261</v>
      </c>
      <c r="D678" s="728" t="s">
        <v>286</v>
      </c>
      <c r="E678" s="729">
        <v>124</v>
      </c>
      <c r="G678" s="728" t="s">
        <v>919</v>
      </c>
      <c r="H678" s="729">
        <v>0</v>
      </c>
      <c r="I678" s="729">
        <v>77</v>
      </c>
      <c r="K678" s="728" t="s">
        <v>295</v>
      </c>
      <c r="L678" s="728" t="s">
        <v>875</v>
      </c>
      <c r="M678" s="728" t="s">
        <v>265</v>
      </c>
      <c r="N678" s="729">
        <v>10</v>
      </c>
      <c r="P678" s="687"/>
      <c r="Q678" s="686"/>
      <c r="R678" s="686"/>
      <c r="U678" s="728" t="s">
        <v>919</v>
      </c>
      <c r="V678" s="729">
        <v>0</v>
      </c>
      <c r="W678" s="729">
        <v>25</v>
      </c>
    </row>
    <row r="679" spans="1:23" ht="15">
      <c r="A679" s="728" t="s">
        <v>910</v>
      </c>
      <c r="B679" s="728" t="s">
        <v>265</v>
      </c>
      <c r="C679" s="728" t="s">
        <v>261</v>
      </c>
      <c r="D679" s="728" t="s">
        <v>285</v>
      </c>
      <c r="E679" s="729">
        <v>1</v>
      </c>
      <c r="G679" s="728" t="s">
        <v>919</v>
      </c>
      <c r="H679" s="729">
        <v>1</v>
      </c>
      <c r="I679" s="729">
        <v>380</v>
      </c>
      <c r="K679" s="728" t="s">
        <v>295</v>
      </c>
      <c r="L679" s="728" t="s">
        <v>875</v>
      </c>
      <c r="M679" s="728" t="s">
        <v>1089</v>
      </c>
      <c r="N679" s="729">
        <v>2</v>
      </c>
      <c r="P679" s="687"/>
      <c r="Q679" s="686"/>
      <c r="R679" s="686"/>
      <c r="U679" s="728" t="s">
        <v>919</v>
      </c>
      <c r="V679" s="729">
        <v>1</v>
      </c>
      <c r="W679" s="729">
        <v>93</v>
      </c>
    </row>
    <row r="680" spans="1:23" ht="15">
      <c r="A680" s="728" t="s">
        <v>910</v>
      </c>
      <c r="B680" s="728" t="s">
        <v>265</v>
      </c>
      <c r="C680" s="728" t="s">
        <v>260</v>
      </c>
      <c r="D680" s="728" t="s">
        <v>285</v>
      </c>
      <c r="E680" s="729">
        <v>2156</v>
      </c>
      <c r="G680" s="728" t="s">
        <v>919</v>
      </c>
      <c r="H680" s="729">
        <v>2</v>
      </c>
      <c r="I680" s="729">
        <v>1154</v>
      </c>
      <c r="K680" s="728" t="s">
        <v>295</v>
      </c>
      <c r="L680" s="728" t="s">
        <v>875</v>
      </c>
      <c r="M680" s="728" t="s">
        <v>1090</v>
      </c>
      <c r="N680" s="729">
        <v>1530</v>
      </c>
      <c r="P680" s="687"/>
      <c r="Q680" s="686"/>
      <c r="R680" s="686"/>
      <c r="U680" s="728" t="s">
        <v>919</v>
      </c>
      <c r="V680" s="729">
        <v>2</v>
      </c>
      <c r="W680" s="729">
        <v>247</v>
      </c>
    </row>
    <row r="681" spans="1:23" ht="15">
      <c r="A681" s="728" t="s">
        <v>910</v>
      </c>
      <c r="B681" s="728" t="s">
        <v>265</v>
      </c>
      <c r="C681" s="728" t="s">
        <v>260</v>
      </c>
      <c r="D681" s="728" t="s">
        <v>286</v>
      </c>
      <c r="E681" s="729">
        <v>498</v>
      </c>
      <c r="G681" s="728" t="s">
        <v>919</v>
      </c>
      <c r="H681" s="729">
        <v>3</v>
      </c>
      <c r="I681" s="729">
        <v>561</v>
      </c>
      <c r="K681" s="728" t="s">
        <v>295</v>
      </c>
      <c r="L681" s="728" t="s">
        <v>875</v>
      </c>
      <c r="M681" s="728" t="s">
        <v>1092</v>
      </c>
      <c r="N681" s="729">
        <v>2</v>
      </c>
      <c r="P681" s="687"/>
      <c r="Q681" s="686"/>
      <c r="R681" s="686"/>
      <c r="U681" s="728" t="s">
        <v>919</v>
      </c>
      <c r="V681" s="729">
        <v>3</v>
      </c>
      <c r="W681" s="729">
        <v>120</v>
      </c>
    </row>
    <row r="682" spans="1:23" ht="15">
      <c r="A682" s="728" t="s">
        <v>910</v>
      </c>
      <c r="B682" s="728" t="s">
        <v>265</v>
      </c>
      <c r="C682" s="728" t="s">
        <v>261</v>
      </c>
      <c r="D682" s="728" t="s">
        <v>285</v>
      </c>
      <c r="E682" s="729">
        <v>1944</v>
      </c>
      <c r="G682" s="728" t="s">
        <v>919</v>
      </c>
      <c r="H682" s="729">
        <v>4</v>
      </c>
      <c r="I682" s="729">
        <v>2078</v>
      </c>
      <c r="K682" s="728" t="s">
        <v>295</v>
      </c>
      <c r="L682" s="728" t="s">
        <v>875</v>
      </c>
      <c r="M682" s="728" t="s">
        <v>1094</v>
      </c>
      <c r="N682" s="729">
        <v>5</v>
      </c>
      <c r="P682" s="687"/>
      <c r="Q682" s="686"/>
      <c r="R682" s="686"/>
      <c r="U682" s="728" t="s">
        <v>919</v>
      </c>
      <c r="V682" s="729">
        <v>4</v>
      </c>
      <c r="W682" s="729">
        <v>642</v>
      </c>
    </row>
    <row r="683" spans="1:23" ht="15">
      <c r="A683" s="728" t="s">
        <v>910</v>
      </c>
      <c r="B683" s="728" t="s">
        <v>265</v>
      </c>
      <c r="C683" s="728" t="s">
        <v>261</v>
      </c>
      <c r="D683" s="728" t="s">
        <v>286</v>
      </c>
      <c r="E683" s="729">
        <v>505</v>
      </c>
      <c r="G683" s="728" t="s">
        <v>919</v>
      </c>
      <c r="H683" s="729">
        <v>5</v>
      </c>
      <c r="I683" s="729">
        <v>390</v>
      </c>
      <c r="K683" s="728" t="s">
        <v>295</v>
      </c>
      <c r="L683" s="728" t="s">
        <v>875</v>
      </c>
      <c r="M683" s="728" t="s">
        <v>297</v>
      </c>
      <c r="N683" s="729">
        <v>42</v>
      </c>
      <c r="P683" s="687"/>
      <c r="Q683" s="686"/>
      <c r="R683" s="686"/>
      <c r="U683" s="728" t="s">
        <v>919</v>
      </c>
      <c r="V683" s="729">
        <v>5</v>
      </c>
      <c r="W683" s="729">
        <v>90</v>
      </c>
    </row>
    <row r="684" spans="1:23" ht="15">
      <c r="A684" s="728" t="s">
        <v>910</v>
      </c>
      <c r="B684" s="728" t="s">
        <v>266</v>
      </c>
      <c r="C684" s="728" t="s">
        <v>260</v>
      </c>
      <c r="D684" s="728" t="s">
        <v>285</v>
      </c>
      <c r="E684" s="729">
        <v>745</v>
      </c>
      <c r="G684" s="728" t="s">
        <v>919</v>
      </c>
      <c r="H684" s="729">
        <v>6</v>
      </c>
      <c r="I684" s="729">
        <v>404</v>
      </c>
      <c r="K684" s="728" t="s">
        <v>295</v>
      </c>
      <c r="L684" s="728" t="s">
        <v>875</v>
      </c>
      <c r="M684" s="728" t="s">
        <v>294</v>
      </c>
      <c r="N684" s="729">
        <v>5071</v>
      </c>
      <c r="P684" s="687"/>
      <c r="Q684" s="686"/>
      <c r="R684" s="686"/>
      <c r="U684" s="728" t="s">
        <v>919</v>
      </c>
      <c r="V684" s="729">
        <v>6</v>
      </c>
      <c r="W684" s="729">
        <v>102</v>
      </c>
    </row>
    <row r="685" spans="1:23" ht="15">
      <c r="A685" s="728" t="s">
        <v>910</v>
      </c>
      <c r="B685" s="728" t="s">
        <v>266</v>
      </c>
      <c r="C685" s="728" t="s">
        <v>260</v>
      </c>
      <c r="D685" s="728" t="s">
        <v>286</v>
      </c>
      <c r="E685" s="729">
        <v>148</v>
      </c>
      <c r="G685" s="728" t="s">
        <v>919</v>
      </c>
      <c r="H685" s="729">
        <v>7</v>
      </c>
      <c r="I685" s="729">
        <v>373</v>
      </c>
      <c r="K685" s="728" t="s">
        <v>295</v>
      </c>
      <c r="L685" s="728" t="s">
        <v>875</v>
      </c>
      <c r="M685" s="728" t="s">
        <v>296</v>
      </c>
      <c r="N685" s="729">
        <v>54</v>
      </c>
      <c r="P685" s="687"/>
      <c r="Q685" s="686"/>
      <c r="R685" s="686"/>
      <c r="U685" s="728" t="s">
        <v>919</v>
      </c>
      <c r="V685" s="729">
        <v>7</v>
      </c>
      <c r="W685" s="729">
        <v>67</v>
      </c>
    </row>
    <row r="686" spans="1:23" ht="15">
      <c r="A686" s="728" t="s">
        <v>910</v>
      </c>
      <c r="B686" s="728" t="s">
        <v>266</v>
      </c>
      <c r="C686" s="728" t="s">
        <v>261</v>
      </c>
      <c r="D686" s="728" t="s">
        <v>285</v>
      </c>
      <c r="E686" s="729">
        <v>835</v>
      </c>
      <c r="G686" s="728" t="s">
        <v>919</v>
      </c>
      <c r="H686" s="729">
        <v>8</v>
      </c>
      <c r="I686" s="729">
        <v>343</v>
      </c>
      <c r="K686" s="728" t="s">
        <v>295</v>
      </c>
      <c r="L686" s="728" t="s">
        <v>875</v>
      </c>
      <c r="M686" s="728" t="s">
        <v>267</v>
      </c>
      <c r="N686" s="729">
        <v>1</v>
      </c>
      <c r="P686" s="687"/>
      <c r="Q686" s="686"/>
      <c r="R686" s="686"/>
      <c r="U686" s="728" t="s">
        <v>919</v>
      </c>
      <c r="V686" s="729">
        <v>8</v>
      </c>
      <c r="W686" s="729">
        <v>56</v>
      </c>
    </row>
    <row r="687" spans="1:23" ht="15">
      <c r="A687" s="728" t="s">
        <v>910</v>
      </c>
      <c r="B687" s="728" t="s">
        <v>266</v>
      </c>
      <c r="C687" s="728" t="s">
        <v>261</v>
      </c>
      <c r="D687" s="728" t="s">
        <v>286</v>
      </c>
      <c r="E687" s="729">
        <v>150</v>
      </c>
      <c r="G687" s="728" t="s">
        <v>919</v>
      </c>
      <c r="H687" s="729">
        <v>9</v>
      </c>
      <c r="I687" s="729">
        <v>275</v>
      </c>
      <c r="K687" s="728" t="s">
        <v>295</v>
      </c>
      <c r="L687" s="728" t="s">
        <v>875</v>
      </c>
      <c r="M687" s="728" t="s">
        <v>268</v>
      </c>
      <c r="N687" s="729">
        <v>2040</v>
      </c>
      <c r="P687" s="687"/>
      <c r="Q687" s="686"/>
      <c r="R687" s="686"/>
      <c r="U687" s="728" t="s">
        <v>919</v>
      </c>
      <c r="V687" s="729">
        <v>9</v>
      </c>
      <c r="W687" s="729">
        <v>60</v>
      </c>
    </row>
    <row r="688" spans="1:23" ht="15">
      <c r="A688" s="728" t="s">
        <v>910</v>
      </c>
      <c r="B688" s="728" t="s">
        <v>287</v>
      </c>
      <c r="C688" s="728" t="s">
        <v>260</v>
      </c>
      <c r="D688" s="728" t="s">
        <v>286</v>
      </c>
      <c r="E688" s="729">
        <v>1</v>
      </c>
      <c r="G688" s="728" t="s">
        <v>919</v>
      </c>
      <c r="H688" s="729">
        <v>10</v>
      </c>
      <c r="I688" s="729">
        <v>206</v>
      </c>
      <c r="K688" s="728" t="s">
        <v>295</v>
      </c>
      <c r="L688" s="728" t="s">
        <v>884</v>
      </c>
      <c r="M688" s="728" t="s">
        <v>1095</v>
      </c>
      <c r="N688" s="729">
        <v>1</v>
      </c>
      <c r="P688" s="687"/>
      <c r="Q688" s="686"/>
      <c r="R688" s="686"/>
      <c r="U688" s="728" t="s">
        <v>919</v>
      </c>
      <c r="V688" s="729">
        <v>10</v>
      </c>
      <c r="W688" s="729">
        <v>32</v>
      </c>
    </row>
    <row r="689" spans="1:23" ht="15">
      <c r="A689" s="728" t="s">
        <v>910</v>
      </c>
      <c r="B689" s="728" t="s">
        <v>287</v>
      </c>
      <c r="C689" s="728" t="s">
        <v>261</v>
      </c>
      <c r="D689" s="728" t="s">
        <v>286</v>
      </c>
      <c r="E689" s="729">
        <v>3</v>
      </c>
      <c r="G689" s="728" t="s">
        <v>919</v>
      </c>
      <c r="H689" s="729">
        <v>11</v>
      </c>
      <c r="I689" s="729">
        <v>162</v>
      </c>
      <c r="K689" s="728" t="s">
        <v>295</v>
      </c>
      <c r="L689" s="728" t="s">
        <v>884</v>
      </c>
      <c r="M689" s="728" t="s">
        <v>297</v>
      </c>
      <c r="N689" s="729">
        <v>2</v>
      </c>
      <c r="P689" s="687"/>
      <c r="Q689" s="686"/>
      <c r="R689" s="686"/>
      <c r="U689" s="728" t="s">
        <v>919</v>
      </c>
      <c r="V689" s="729">
        <v>11</v>
      </c>
      <c r="W689" s="729">
        <v>17</v>
      </c>
    </row>
    <row r="690" spans="1:23" ht="15">
      <c r="A690" s="728" t="s">
        <v>910</v>
      </c>
      <c r="B690" s="728" t="s">
        <v>288</v>
      </c>
      <c r="C690" s="728" t="s">
        <v>260</v>
      </c>
      <c r="D690" s="728" t="s">
        <v>285</v>
      </c>
      <c r="E690" s="729">
        <v>17</v>
      </c>
      <c r="G690" s="728" t="s">
        <v>919</v>
      </c>
      <c r="H690" s="729">
        <v>12</v>
      </c>
      <c r="I690" s="729">
        <v>201</v>
      </c>
      <c r="K690" s="728" t="s">
        <v>295</v>
      </c>
      <c r="L690" s="728" t="s">
        <v>884</v>
      </c>
      <c r="M690" s="728" t="s">
        <v>294</v>
      </c>
      <c r="N690" s="729">
        <v>2777</v>
      </c>
      <c r="P690" s="687"/>
      <c r="Q690" s="686"/>
      <c r="R690" s="686"/>
      <c r="U690" s="728" t="s">
        <v>919</v>
      </c>
      <c r="V690" s="729">
        <v>12</v>
      </c>
      <c r="W690" s="729">
        <v>41</v>
      </c>
    </row>
    <row r="691" spans="1:23" ht="15">
      <c r="A691" s="728" t="s">
        <v>910</v>
      </c>
      <c r="B691" s="728" t="s">
        <v>288</v>
      </c>
      <c r="C691" s="728" t="s">
        <v>260</v>
      </c>
      <c r="D691" s="728" t="s">
        <v>286</v>
      </c>
      <c r="E691" s="729">
        <v>17</v>
      </c>
      <c r="G691" s="728" t="s">
        <v>920</v>
      </c>
      <c r="H691" s="729">
        <v>0</v>
      </c>
      <c r="I691" s="729">
        <v>53</v>
      </c>
      <c r="K691" s="728" t="s">
        <v>295</v>
      </c>
      <c r="L691" s="728" t="s">
        <v>884</v>
      </c>
      <c r="M691" s="728" t="s">
        <v>267</v>
      </c>
      <c r="N691" s="729">
        <v>2</v>
      </c>
      <c r="P691" s="687"/>
      <c r="Q691" s="686"/>
      <c r="R691" s="686"/>
      <c r="U691" s="728" t="s">
        <v>920</v>
      </c>
      <c r="V691" s="729">
        <v>0</v>
      </c>
      <c r="W691" s="729">
        <v>13</v>
      </c>
    </row>
    <row r="692" spans="1:23" ht="15">
      <c r="A692" s="728" t="s">
        <v>910</v>
      </c>
      <c r="B692" s="728" t="s">
        <v>288</v>
      </c>
      <c r="C692" s="728" t="s">
        <v>261</v>
      </c>
      <c r="D692" s="728" t="s">
        <v>285</v>
      </c>
      <c r="E692" s="729">
        <v>14</v>
      </c>
      <c r="G692" s="728" t="s">
        <v>920</v>
      </c>
      <c r="H692" s="729">
        <v>1</v>
      </c>
      <c r="I692" s="729">
        <v>193</v>
      </c>
      <c r="K692" s="728" t="s">
        <v>295</v>
      </c>
      <c r="L692" s="728" t="s">
        <v>884</v>
      </c>
      <c r="M692" s="728" t="s">
        <v>268</v>
      </c>
      <c r="N692" s="729">
        <v>167</v>
      </c>
      <c r="P692" s="687"/>
      <c r="Q692" s="686"/>
      <c r="R692" s="686"/>
      <c r="U692" s="728" t="s">
        <v>920</v>
      </c>
      <c r="V692" s="729">
        <v>1</v>
      </c>
      <c r="W692" s="729">
        <v>42</v>
      </c>
    </row>
    <row r="693" spans="1:23" ht="15">
      <c r="A693" s="728" t="s">
        <v>910</v>
      </c>
      <c r="B693" s="728" t="s">
        <v>288</v>
      </c>
      <c r="C693" s="728" t="s">
        <v>261</v>
      </c>
      <c r="D693" s="728" t="s">
        <v>286</v>
      </c>
      <c r="E693" s="729">
        <v>15</v>
      </c>
      <c r="G693" s="728" t="s">
        <v>920</v>
      </c>
      <c r="H693" s="729">
        <v>2</v>
      </c>
      <c r="I693" s="729">
        <v>688</v>
      </c>
      <c r="K693" s="728" t="s">
        <v>295</v>
      </c>
      <c r="L693" s="728" t="s">
        <v>889</v>
      </c>
      <c r="M693" s="728" t="s">
        <v>265</v>
      </c>
      <c r="N693" s="729">
        <v>8</v>
      </c>
      <c r="P693" s="687"/>
      <c r="Q693" s="686"/>
      <c r="R693" s="686"/>
      <c r="U693" s="728" t="s">
        <v>920</v>
      </c>
      <c r="V693" s="729">
        <v>2</v>
      </c>
      <c r="W693" s="729">
        <v>199</v>
      </c>
    </row>
    <row r="694" spans="1:23" ht="15">
      <c r="A694" s="728" t="s">
        <v>911</v>
      </c>
      <c r="B694" s="728" t="s">
        <v>265</v>
      </c>
      <c r="C694" s="728" t="s">
        <v>260</v>
      </c>
      <c r="D694" s="728" t="s">
        <v>286</v>
      </c>
      <c r="E694" s="729">
        <v>3</v>
      </c>
      <c r="G694" s="728" t="s">
        <v>920</v>
      </c>
      <c r="H694" s="729">
        <v>3</v>
      </c>
      <c r="I694" s="729">
        <v>335</v>
      </c>
      <c r="K694" s="728" t="s">
        <v>295</v>
      </c>
      <c r="L694" s="728" t="s">
        <v>889</v>
      </c>
      <c r="M694" s="728" t="s">
        <v>1096</v>
      </c>
      <c r="N694" s="729">
        <v>1</v>
      </c>
      <c r="P694" s="687"/>
      <c r="Q694" s="686"/>
      <c r="R694" s="686"/>
      <c r="U694" s="728" t="s">
        <v>920</v>
      </c>
      <c r="V694" s="729">
        <v>3</v>
      </c>
      <c r="W694" s="729">
        <v>113</v>
      </c>
    </row>
    <row r="695" spans="1:23" ht="15">
      <c r="A695" s="728" t="s">
        <v>911</v>
      </c>
      <c r="B695" s="728" t="s">
        <v>265</v>
      </c>
      <c r="C695" s="728" t="s">
        <v>260</v>
      </c>
      <c r="D695" s="728" t="s">
        <v>285</v>
      </c>
      <c r="E695" s="729">
        <v>4125</v>
      </c>
      <c r="G695" s="728" t="s">
        <v>920</v>
      </c>
      <c r="H695" s="729">
        <v>4</v>
      </c>
      <c r="I695" s="729">
        <v>1309</v>
      </c>
      <c r="K695" s="728" t="s">
        <v>295</v>
      </c>
      <c r="L695" s="728" t="s">
        <v>889</v>
      </c>
      <c r="M695" s="728" t="s">
        <v>1090</v>
      </c>
      <c r="N695" s="729">
        <v>31</v>
      </c>
      <c r="P695" s="687"/>
      <c r="Q695" s="686"/>
      <c r="R695" s="686"/>
      <c r="U695" s="728" t="s">
        <v>920</v>
      </c>
      <c r="V695" s="729">
        <v>4</v>
      </c>
      <c r="W695" s="729">
        <v>615</v>
      </c>
    </row>
    <row r="696" spans="1:23" ht="15">
      <c r="A696" s="728" t="s">
        <v>911</v>
      </c>
      <c r="B696" s="728" t="s">
        <v>265</v>
      </c>
      <c r="C696" s="728" t="s">
        <v>260</v>
      </c>
      <c r="D696" s="728" t="s">
        <v>286</v>
      </c>
      <c r="E696" s="729">
        <v>10289</v>
      </c>
      <c r="G696" s="728" t="s">
        <v>920</v>
      </c>
      <c r="H696" s="729">
        <v>5</v>
      </c>
      <c r="I696" s="729">
        <v>233</v>
      </c>
      <c r="K696" s="728" t="s">
        <v>295</v>
      </c>
      <c r="L696" s="728" t="s">
        <v>889</v>
      </c>
      <c r="M696" s="728" t="s">
        <v>1091</v>
      </c>
      <c r="N696" s="729">
        <v>1</v>
      </c>
      <c r="P696" s="687"/>
      <c r="Q696" s="686"/>
      <c r="R696" s="686"/>
      <c r="U696" s="728" t="s">
        <v>920</v>
      </c>
      <c r="V696" s="729">
        <v>5</v>
      </c>
      <c r="W696" s="729">
        <v>96</v>
      </c>
    </row>
    <row r="697" spans="1:23" ht="15">
      <c r="A697" s="728" t="s">
        <v>911</v>
      </c>
      <c r="B697" s="728" t="s">
        <v>265</v>
      </c>
      <c r="C697" s="728" t="s">
        <v>261</v>
      </c>
      <c r="D697" s="728" t="s">
        <v>285</v>
      </c>
      <c r="E697" s="729">
        <v>4523</v>
      </c>
      <c r="G697" s="728" t="s">
        <v>920</v>
      </c>
      <c r="H697" s="729">
        <v>6</v>
      </c>
      <c r="I697" s="729">
        <v>209</v>
      </c>
      <c r="K697" s="728" t="s">
        <v>295</v>
      </c>
      <c r="L697" s="728" t="s">
        <v>889</v>
      </c>
      <c r="M697" s="728" t="s">
        <v>1092</v>
      </c>
      <c r="N697" s="729">
        <v>1</v>
      </c>
      <c r="P697" s="687"/>
      <c r="Q697" s="686"/>
      <c r="R697" s="686"/>
      <c r="U697" s="728" t="s">
        <v>920</v>
      </c>
      <c r="V697" s="729">
        <v>6</v>
      </c>
      <c r="W697" s="729">
        <v>87</v>
      </c>
    </row>
    <row r="698" spans="1:23" ht="15">
      <c r="A698" s="728" t="s">
        <v>911</v>
      </c>
      <c r="B698" s="728" t="s">
        <v>265</v>
      </c>
      <c r="C698" s="728" t="s">
        <v>261</v>
      </c>
      <c r="D698" s="728" t="s">
        <v>286</v>
      </c>
      <c r="E698" s="729">
        <v>10588</v>
      </c>
      <c r="G698" s="728" t="s">
        <v>920</v>
      </c>
      <c r="H698" s="729">
        <v>7</v>
      </c>
      <c r="I698" s="729">
        <v>242</v>
      </c>
      <c r="K698" s="728" t="s">
        <v>295</v>
      </c>
      <c r="L698" s="728" t="s">
        <v>889</v>
      </c>
      <c r="M698" s="728" t="s">
        <v>266</v>
      </c>
      <c r="N698" s="729">
        <v>4</v>
      </c>
      <c r="P698" s="687"/>
      <c r="Q698" s="686"/>
      <c r="R698" s="686"/>
      <c r="U698" s="728" t="s">
        <v>920</v>
      </c>
      <c r="V698" s="729">
        <v>7</v>
      </c>
      <c r="W698" s="729">
        <v>61</v>
      </c>
    </row>
    <row r="699" spans="1:23" ht="15">
      <c r="A699" s="728" t="s">
        <v>911</v>
      </c>
      <c r="B699" s="728" t="s">
        <v>266</v>
      </c>
      <c r="C699" s="728" t="s">
        <v>260</v>
      </c>
      <c r="D699" s="728" t="s">
        <v>285</v>
      </c>
      <c r="E699" s="729">
        <v>87</v>
      </c>
      <c r="G699" s="728" t="s">
        <v>920</v>
      </c>
      <c r="H699" s="729">
        <v>8</v>
      </c>
      <c r="I699" s="729">
        <v>209</v>
      </c>
      <c r="K699" s="728" t="s">
        <v>295</v>
      </c>
      <c r="L699" s="728" t="s">
        <v>889</v>
      </c>
      <c r="M699" s="728" t="s">
        <v>297</v>
      </c>
      <c r="N699" s="729">
        <v>40</v>
      </c>
      <c r="P699" s="687"/>
      <c r="Q699" s="686"/>
      <c r="R699" s="686"/>
      <c r="U699" s="728" t="s">
        <v>920</v>
      </c>
      <c r="V699" s="729">
        <v>8</v>
      </c>
      <c r="W699" s="729">
        <v>33</v>
      </c>
    </row>
    <row r="700" spans="1:23" ht="15">
      <c r="A700" s="728" t="s">
        <v>911</v>
      </c>
      <c r="B700" s="728" t="s">
        <v>266</v>
      </c>
      <c r="C700" s="728" t="s">
        <v>260</v>
      </c>
      <c r="D700" s="728" t="s">
        <v>286</v>
      </c>
      <c r="E700" s="729">
        <v>758</v>
      </c>
      <c r="G700" s="728" t="s">
        <v>920</v>
      </c>
      <c r="H700" s="729">
        <v>9</v>
      </c>
      <c r="I700" s="729">
        <v>153</v>
      </c>
      <c r="K700" s="728" t="s">
        <v>295</v>
      </c>
      <c r="L700" s="728" t="s">
        <v>889</v>
      </c>
      <c r="M700" s="728" t="s">
        <v>294</v>
      </c>
      <c r="N700" s="729">
        <v>3936</v>
      </c>
      <c r="P700" s="687"/>
      <c r="Q700" s="686"/>
      <c r="R700" s="686"/>
      <c r="U700" s="728" t="s">
        <v>920</v>
      </c>
      <c r="V700" s="729">
        <v>9</v>
      </c>
      <c r="W700" s="729">
        <v>26</v>
      </c>
    </row>
    <row r="701" spans="1:23" ht="15">
      <c r="A701" s="728" t="s">
        <v>911</v>
      </c>
      <c r="B701" s="728" t="s">
        <v>266</v>
      </c>
      <c r="C701" s="728" t="s">
        <v>261</v>
      </c>
      <c r="D701" s="728" t="s">
        <v>285</v>
      </c>
      <c r="E701" s="729">
        <v>112</v>
      </c>
      <c r="G701" s="728" t="s">
        <v>920</v>
      </c>
      <c r="H701" s="729">
        <v>10</v>
      </c>
      <c r="I701" s="729">
        <v>127</v>
      </c>
      <c r="K701" s="728" t="s">
        <v>295</v>
      </c>
      <c r="L701" s="728" t="s">
        <v>889</v>
      </c>
      <c r="M701" s="728" t="s">
        <v>296</v>
      </c>
      <c r="N701" s="729">
        <v>16</v>
      </c>
      <c r="P701" s="687"/>
      <c r="Q701" s="686"/>
      <c r="R701" s="686"/>
      <c r="U701" s="728" t="s">
        <v>920</v>
      </c>
      <c r="V701" s="729">
        <v>10</v>
      </c>
      <c r="W701" s="729">
        <v>13</v>
      </c>
    </row>
    <row r="702" spans="1:23" ht="15">
      <c r="A702" s="728" t="s">
        <v>911</v>
      </c>
      <c r="B702" s="728" t="s">
        <v>266</v>
      </c>
      <c r="C702" s="728" t="s">
        <v>261</v>
      </c>
      <c r="D702" s="728" t="s">
        <v>286</v>
      </c>
      <c r="E702" s="729">
        <v>687</v>
      </c>
      <c r="G702" s="728" t="s">
        <v>920</v>
      </c>
      <c r="H702" s="729">
        <v>11</v>
      </c>
      <c r="I702" s="729">
        <v>98</v>
      </c>
      <c r="K702" s="728" t="s">
        <v>295</v>
      </c>
      <c r="L702" s="728" t="s">
        <v>889</v>
      </c>
      <c r="M702" s="728" t="s">
        <v>267</v>
      </c>
      <c r="N702" s="729">
        <v>4</v>
      </c>
      <c r="P702" s="687"/>
      <c r="Q702" s="686"/>
      <c r="R702" s="686"/>
      <c r="U702" s="728" t="s">
        <v>920</v>
      </c>
      <c r="V702" s="729">
        <v>11</v>
      </c>
      <c r="W702" s="729">
        <v>11</v>
      </c>
    </row>
    <row r="703" spans="1:23" ht="15">
      <c r="A703" s="728" t="s">
        <v>911</v>
      </c>
      <c r="B703" s="728" t="s">
        <v>287</v>
      </c>
      <c r="C703" s="728" t="s">
        <v>260</v>
      </c>
      <c r="D703" s="728" t="s">
        <v>285</v>
      </c>
      <c r="E703" s="729">
        <v>9</v>
      </c>
      <c r="G703" s="728" t="s">
        <v>920</v>
      </c>
      <c r="H703" s="729">
        <v>12</v>
      </c>
      <c r="I703" s="729">
        <v>90</v>
      </c>
      <c r="K703" s="728" t="s">
        <v>295</v>
      </c>
      <c r="L703" s="728" t="s">
        <v>889</v>
      </c>
      <c r="M703" s="728" t="s">
        <v>268</v>
      </c>
      <c r="N703" s="729">
        <v>1937</v>
      </c>
      <c r="P703" s="687"/>
      <c r="Q703" s="686"/>
      <c r="R703" s="686"/>
      <c r="U703" s="728" t="s">
        <v>920</v>
      </c>
      <c r="V703" s="729">
        <v>12</v>
      </c>
      <c r="W703" s="729">
        <v>16</v>
      </c>
    </row>
    <row r="704" spans="1:23" ht="15">
      <c r="A704" s="728" t="s">
        <v>911</v>
      </c>
      <c r="B704" s="728" t="s">
        <v>287</v>
      </c>
      <c r="C704" s="728" t="s">
        <v>260</v>
      </c>
      <c r="D704" s="728" t="s">
        <v>286</v>
      </c>
      <c r="E704" s="729">
        <v>29</v>
      </c>
      <c r="G704" s="728" t="s">
        <v>921</v>
      </c>
      <c r="H704" s="729">
        <v>0</v>
      </c>
      <c r="I704" s="729">
        <v>102</v>
      </c>
      <c r="K704" s="728" t="s">
        <v>295</v>
      </c>
      <c r="L704" s="728" t="s">
        <v>894</v>
      </c>
      <c r="M704" s="728" t="s">
        <v>1093</v>
      </c>
      <c r="N704" s="729">
        <v>1</v>
      </c>
      <c r="P704" s="687"/>
      <c r="Q704" s="686"/>
      <c r="R704" s="686"/>
      <c r="U704" s="728" t="s">
        <v>921</v>
      </c>
      <c r="V704" s="729">
        <v>0</v>
      </c>
      <c r="W704" s="729">
        <v>236</v>
      </c>
    </row>
    <row r="705" spans="1:23" ht="15">
      <c r="A705" s="728" t="s">
        <v>911</v>
      </c>
      <c r="B705" s="728" t="s">
        <v>287</v>
      </c>
      <c r="C705" s="728" t="s">
        <v>261</v>
      </c>
      <c r="D705" s="728" t="s">
        <v>285</v>
      </c>
      <c r="E705" s="729">
        <v>19</v>
      </c>
      <c r="G705" s="728" t="s">
        <v>921</v>
      </c>
      <c r="H705" s="729">
        <v>1</v>
      </c>
      <c r="I705" s="729">
        <v>451</v>
      </c>
      <c r="K705" s="728" t="s">
        <v>295</v>
      </c>
      <c r="L705" s="728" t="s">
        <v>894</v>
      </c>
      <c r="M705" s="728" t="s">
        <v>1090</v>
      </c>
      <c r="N705" s="729">
        <v>1007</v>
      </c>
      <c r="P705" s="687"/>
      <c r="Q705" s="686"/>
      <c r="R705" s="686"/>
      <c r="U705" s="728" t="s">
        <v>921</v>
      </c>
      <c r="V705" s="729">
        <v>1</v>
      </c>
      <c r="W705" s="729">
        <v>1025</v>
      </c>
    </row>
    <row r="706" spans="1:23" ht="15">
      <c r="A706" s="728" t="s">
        <v>911</v>
      </c>
      <c r="B706" s="728" t="s">
        <v>287</v>
      </c>
      <c r="C706" s="728" t="s">
        <v>261</v>
      </c>
      <c r="D706" s="728" t="s">
        <v>286</v>
      </c>
      <c r="E706" s="729">
        <v>38</v>
      </c>
      <c r="G706" s="728" t="s">
        <v>921</v>
      </c>
      <c r="H706" s="729">
        <v>2</v>
      </c>
      <c r="I706" s="729">
        <v>1439</v>
      </c>
      <c r="K706" s="728" t="s">
        <v>295</v>
      </c>
      <c r="L706" s="728" t="s">
        <v>894</v>
      </c>
      <c r="M706" s="728" t="s">
        <v>1091</v>
      </c>
      <c r="N706" s="729">
        <v>12</v>
      </c>
      <c r="P706" s="687"/>
      <c r="Q706" s="686"/>
      <c r="R706" s="686"/>
      <c r="U706" s="728" t="s">
        <v>921</v>
      </c>
      <c r="V706" s="729">
        <v>2</v>
      </c>
      <c r="W706" s="729">
        <v>3074</v>
      </c>
    </row>
    <row r="707" spans="1:23" ht="15">
      <c r="A707" s="728" t="s">
        <v>911</v>
      </c>
      <c r="B707" s="728" t="s">
        <v>288</v>
      </c>
      <c r="C707" s="728" t="s">
        <v>260</v>
      </c>
      <c r="D707" s="728" t="s">
        <v>285</v>
      </c>
      <c r="E707" s="729">
        <v>3070</v>
      </c>
      <c r="G707" s="728" t="s">
        <v>921</v>
      </c>
      <c r="H707" s="729">
        <v>3</v>
      </c>
      <c r="I707" s="729">
        <v>874</v>
      </c>
      <c r="K707" s="728" t="s">
        <v>295</v>
      </c>
      <c r="L707" s="728" t="s">
        <v>894</v>
      </c>
      <c r="M707" s="728" t="s">
        <v>1094</v>
      </c>
      <c r="N707" s="729">
        <v>2</v>
      </c>
      <c r="P707" s="687"/>
      <c r="Q707" s="686"/>
      <c r="R707" s="686"/>
      <c r="U707" s="728" t="s">
        <v>921</v>
      </c>
      <c r="V707" s="729">
        <v>3</v>
      </c>
      <c r="W707" s="729">
        <v>1442</v>
      </c>
    </row>
    <row r="708" spans="1:23" ht="15">
      <c r="A708" s="728" t="s">
        <v>911</v>
      </c>
      <c r="B708" s="728" t="s">
        <v>288</v>
      </c>
      <c r="C708" s="728" t="s">
        <v>260</v>
      </c>
      <c r="D708" s="728" t="s">
        <v>286</v>
      </c>
      <c r="E708" s="729">
        <v>5019</v>
      </c>
      <c r="G708" s="728" t="s">
        <v>921</v>
      </c>
      <c r="H708" s="729">
        <v>4</v>
      </c>
      <c r="I708" s="729">
        <v>3591</v>
      </c>
      <c r="K708" s="728" t="s">
        <v>295</v>
      </c>
      <c r="L708" s="728" t="s">
        <v>894</v>
      </c>
      <c r="M708" s="728" t="s">
        <v>287</v>
      </c>
      <c r="N708" s="729">
        <v>1</v>
      </c>
      <c r="P708" s="687"/>
      <c r="Q708" s="686"/>
      <c r="R708" s="686"/>
      <c r="U708" s="728" t="s">
        <v>921</v>
      </c>
      <c r="V708" s="729">
        <v>4</v>
      </c>
      <c r="W708" s="729">
        <v>10738</v>
      </c>
    </row>
    <row r="709" spans="1:23" ht="15">
      <c r="A709" s="728" t="s">
        <v>911</v>
      </c>
      <c r="B709" s="728" t="s">
        <v>288</v>
      </c>
      <c r="C709" s="728" t="s">
        <v>261</v>
      </c>
      <c r="D709" s="728" t="s">
        <v>285</v>
      </c>
      <c r="E709" s="729">
        <v>2783</v>
      </c>
      <c r="G709" s="728" t="s">
        <v>921</v>
      </c>
      <c r="H709" s="729">
        <v>5</v>
      </c>
      <c r="I709" s="729">
        <v>750</v>
      </c>
      <c r="K709" s="728" t="s">
        <v>295</v>
      </c>
      <c r="L709" s="728" t="s">
        <v>894</v>
      </c>
      <c r="M709" s="728" t="s">
        <v>297</v>
      </c>
      <c r="N709" s="729">
        <v>4</v>
      </c>
      <c r="P709" s="687"/>
      <c r="Q709" s="686"/>
      <c r="R709" s="686"/>
      <c r="U709" s="728" t="s">
        <v>921</v>
      </c>
      <c r="V709" s="729">
        <v>5</v>
      </c>
      <c r="W709" s="729">
        <v>1573</v>
      </c>
    </row>
    <row r="710" spans="1:23" ht="15">
      <c r="A710" s="728" t="s">
        <v>911</v>
      </c>
      <c r="B710" s="728" t="s">
        <v>288</v>
      </c>
      <c r="C710" s="728" t="s">
        <v>261</v>
      </c>
      <c r="D710" s="728" t="s">
        <v>286</v>
      </c>
      <c r="E710" s="729">
        <v>4194</v>
      </c>
      <c r="G710" s="728" t="s">
        <v>921</v>
      </c>
      <c r="H710" s="729">
        <v>6</v>
      </c>
      <c r="I710" s="729">
        <v>764</v>
      </c>
      <c r="K710" s="728" t="s">
        <v>295</v>
      </c>
      <c r="L710" s="728" t="s">
        <v>894</v>
      </c>
      <c r="M710" s="728" t="s">
        <v>294</v>
      </c>
      <c r="N710" s="729">
        <v>4606</v>
      </c>
      <c r="P710" s="687"/>
      <c r="Q710" s="686"/>
      <c r="R710" s="686"/>
      <c r="U710" s="728" t="s">
        <v>921</v>
      </c>
      <c r="V710" s="729">
        <v>6</v>
      </c>
      <c r="W710" s="729">
        <v>1521</v>
      </c>
    </row>
    <row r="711" spans="1:23" ht="15">
      <c r="A711" s="728" t="s">
        <v>912</v>
      </c>
      <c r="B711" s="728" t="s">
        <v>265</v>
      </c>
      <c r="C711" s="728" t="s">
        <v>260</v>
      </c>
      <c r="D711" s="728" t="s">
        <v>285</v>
      </c>
      <c r="E711" s="729">
        <v>19</v>
      </c>
      <c r="G711" s="728" t="s">
        <v>921</v>
      </c>
      <c r="H711" s="729">
        <v>7</v>
      </c>
      <c r="I711" s="729">
        <v>726</v>
      </c>
      <c r="K711" s="728" t="s">
        <v>295</v>
      </c>
      <c r="L711" s="728" t="s">
        <v>894</v>
      </c>
      <c r="M711" s="728" t="s">
        <v>296</v>
      </c>
      <c r="N711" s="729">
        <v>60</v>
      </c>
      <c r="P711" s="687"/>
      <c r="Q711" s="686"/>
      <c r="R711" s="686"/>
      <c r="U711" s="728" t="s">
        <v>921</v>
      </c>
      <c r="V711" s="729">
        <v>7</v>
      </c>
      <c r="W711" s="729">
        <v>1302</v>
      </c>
    </row>
    <row r="712" spans="1:23" ht="15">
      <c r="A712" s="728" t="s">
        <v>912</v>
      </c>
      <c r="B712" s="728" t="s">
        <v>265</v>
      </c>
      <c r="C712" s="728" t="s">
        <v>260</v>
      </c>
      <c r="D712" s="728" t="s">
        <v>286</v>
      </c>
      <c r="E712" s="729">
        <v>6</v>
      </c>
      <c r="G712" s="728" t="s">
        <v>921</v>
      </c>
      <c r="H712" s="729">
        <v>8</v>
      </c>
      <c r="I712" s="729">
        <v>575</v>
      </c>
      <c r="K712" s="728" t="s">
        <v>295</v>
      </c>
      <c r="L712" s="728" t="s">
        <v>894</v>
      </c>
      <c r="M712" s="728" t="s">
        <v>267</v>
      </c>
      <c r="N712" s="729">
        <v>7</v>
      </c>
      <c r="P712" s="687"/>
      <c r="Q712" s="686"/>
      <c r="R712" s="686"/>
      <c r="U712" s="728" t="s">
        <v>921</v>
      </c>
      <c r="V712" s="729">
        <v>8</v>
      </c>
      <c r="W712" s="729">
        <v>1017</v>
      </c>
    </row>
    <row r="713" spans="1:23" ht="15">
      <c r="A713" s="728" t="s">
        <v>912</v>
      </c>
      <c r="B713" s="728" t="s">
        <v>265</v>
      </c>
      <c r="C713" s="728" t="s">
        <v>261</v>
      </c>
      <c r="D713" s="728" t="s">
        <v>285</v>
      </c>
      <c r="E713" s="729">
        <v>13</v>
      </c>
      <c r="G713" s="728" t="s">
        <v>921</v>
      </c>
      <c r="H713" s="729">
        <v>9</v>
      </c>
      <c r="I713" s="729">
        <v>470</v>
      </c>
      <c r="K713" s="728" t="s">
        <v>295</v>
      </c>
      <c r="L713" s="728" t="s">
        <v>894</v>
      </c>
      <c r="M713" s="728" t="s">
        <v>268</v>
      </c>
      <c r="N713" s="729">
        <v>443</v>
      </c>
      <c r="P713" s="687"/>
      <c r="Q713" s="686"/>
      <c r="R713" s="686"/>
      <c r="U713" s="728" t="s">
        <v>921</v>
      </c>
      <c r="V713" s="729">
        <v>9</v>
      </c>
      <c r="W713" s="729">
        <v>831</v>
      </c>
    </row>
    <row r="714" spans="1:23" ht="15">
      <c r="A714" s="728" t="s">
        <v>912</v>
      </c>
      <c r="B714" s="728" t="s">
        <v>265</v>
      </c>
      <c r="C714" s="728" t="s">
        <v>260</v>
      </c>
      <c r="D714" s="728" t="s">
        <v>285</v>
      </c>
      <c r="E714" s="729">
        <v>249</v>
      </c>
      <c r="G714" s="728" t="s">
        <v>921</v>
      </c>
      <c r="H714" s="729">
        <v>10</v>
      </c>
      <c r="I714" s="729">
        <v>445</v>
      </c>
      <c r="K714" s="728" t="s">
        <v>295</v>
      </c>
      <c r="L714" s="728" t="s">
        <v>900</v>
      </c>
      <c r="M714" s="728" t="s">
        <v>265</v>
      </c>
      <c r="N714" s="729">
        <v>1</v>
      </c>
      <c r="P714" s="687"/>
      <c r="Q714" s="686"/>
      <c r="R714" s="686"/>
      <c r="U714" s="728" t="s">
        <v>921</v>
      </c>
      <c r="V714" s="729">
        <v>10</v>
      </c>
      <c r="W714" s="729">
        <v>581</v>
      </c>
    </row>
    <row r="715" spans="1:23" ht="15">
      <c r="A715" s="728" t="s">
        <v>912</v>
      </c>
      <c r="B715" s="728" t="s">
        <v>265</v>
      </c>
      <c r="C715" s="728" t="s">
        <v>260</v>
      </c>
      <c r="D715" s="728" t="s">
        <v>286</v>
      </c>
      <c r="E715" s="729">
        <v>199</v>
      </c>
      <c r="G715" s="728" t="s">
        <v>921</v>
      </c>
      <c r="H715" s="729">
        <v>11</v>
      </c>
      <c r="I715" s="729">
        <v>333</v>
      </c>
      <c r="K715" s="728" t="s">
        <v>295</v>
      </c>
      <c r="L715" s="728" t="s">
        <v>900</v>
      </c>
      <c r="M715" s="728" t="s">
        <v>1093</v>
      </c>
      <c r="N715" s="729">
        <v>1</v>
      </c>
      <c r="P715" s="687"/>
      <c r="Q715" s="686"/>
      <c r="R715" s="686"/>
      <c r="U715" s="728" t="s">
        <v>921</v>
      </c>
      <c r="V715" s="729">
        <v>11</v>
      </c>
      <c r="W715" s="729">
        <v>376</v>
      </c>
    </row>
    <row r="716" spans="1:23" ht="15">
      <c r="A716" s="728" t="s">
        <v>912</v>
      </c>
      <c r="B716" s="728" t="s">
        <v>265</v>
      </c>
      <c r="C716" s="728" t="s">
        <v>261</v>
      </c>
      <c r="D716" s="728" t="s">
        <v>285</v>
      </c>
      <c r="E716" s="729">
        <v>210</v>
      </c>
      <c r="G716" s="728" t="s">
        <v>921</v>
      </c>
      <c r="H716" s="729">
        <v>12</v>
      </c>
      <c r="I716" s="729">
        <v>428</v>
      </c>
      <c r="K716" s="728" t="s">
        <v>295</v>
      </c>
      <c r="L716" s="728" t="s">
        <v>900</v>
      </c>
      <c r="M716" s="728" t="s">
        <v>1090</v>
      </c>
      <c r="N716" s="729">
        <v>207</v>
      </c>
      <c r="P716" s="687"/>
      <c r="Q716" s="686"/>
      <c r="R716" s="686"/>
      <c r="U716" s="728" t="s">
        <v>921</v>
      </c>
      <c r="V716" s="729">
        <v>12</v>
      </c>
      <c r="W716" s="729">
        <v>412</v>
      </c>
    </row>
    <row r="717" spans="1:23" ht="15">
      <c r="A717" s="728" t="s">
        <v>912</v>
      </c>
      <c r="B717" s="728" t="s">
        <v>265</v>
      </c>
      <c r="C717" s="728" t="s">
        <v>261</v>
      </c>
      <c r="D717" s="728" t="s">
        <v>286</v>
      </c>
      <c r="E717" s="729">
        <v>196</v>
      </c>
      <c r="G717" s="728" t="s">
        <v>922</v>
      </c>
      <c r="H717" s="729">
        <v>0</v>
      </c>
      <c r="I717" s="729">
        <v>30</v>
      </c>
      <c r="K717" s="728" t="s">
        <v>295</v>
      </c>
      <c r="L717" s="728" t="s">
        <v>900</v>
      </c>
      <c r="M717" s="728" t="s">
        <v>1091</v>
      </c>
      <c r="N717" s="729">
        <v>5</v>
      </c>
      <c r="P717" s="687"/>
      <c r="Q717" s="686"/>
      <c r="R717" s="686"/>
      <c r="U717" s="728" t="s">
        <v>922</v>
      </c>
      <c r="V717" s="729">
        <v>0</v>
      </c>
      <c r="W717" s="729">
        <v>16</v>
      </c>
    </row>
    <row r="718" spans="1:23" ht="15">
      <c r="A718" s="728" t="s">
        <v>912</v>
      </c>
      <c r="B718" s="728" t="s">
        <v>266</v>
      </c>
      <c r="C718" s="728" t="s">
        <v>260</v>
      </c>
      <c r="D718" s="728" t="s">
        <v>285</v>
      </c>
      <c r="E718" s="729">
        <v>468</v>
      </c>
      <c r="G718" s="728" t="s">
        <v>922</v>
      </c>
      <c r="H718" s="729">
        <v>1</v>
      </c>
      <c r="I718" s="729">
        <v>144</v>
      </c>
      <c r="K718" s="728" t="s">
        <v>295</v>
      </c>
      <c r="L718" s="728" t="s">
        <v>900</v>
      </c>
      <c r="M718" s="728" t="s">
        <v>1092</v>
      </c>
      <c r="N718" s="729">
        <v>1</v>
      </c>
      <c r="P718" s="687"/>
      <c r="Q718" s="686"/>
      <c r="R718" s="686"/>
      <c r="U718" s="728" t="s">
        <v>922</v>
      </c>
      <c r="V718" s="729">
        <v>1</v>
      </c>
      <c r="W718" s="729">
        <v>105</v>
      </c>
    </row>
    <row r="719" spans="1:23" ht="15">
      <c r="A719" s="728" t="s">
        <v>912</v>
      </c>
      <c r="B719" s="728" t="s">
        <v>266</v>
      </c>
      <c r="C719" s="728" t="s">
        <v>260</v>
      </c>
      <c r="D719" s="728" t="s">
        <v>286</v>
      </c>
      <c r="E719" s="729">
        <v>223</v>
      </c>
      <c r="G719" s="728" t="s">
        <v>922</v>
      </c>
      <c r="H719" s="729">
        <v>2</v>
      </c>
      <c r="I719" s="729">
        <v>398</v>
      </c>
      <c r="K719" s="728" t="s">
        <v>295</v>
      </c>
      <c r="L719" s="728" t="s">
        <v>900</v>
      </c>
      <c r="M719" s="728" t="s">
        <v>1094</v>
      </c>
      <c r="N719" s="729">
        <v>5</v>
      </c>
      <c r="P719" s="687"/>
      <c r="Q719" s="686"/>
      <c r="R719" s="686"/>
      <c r="U719" s="728" t="s">
        <v>922</v>
      </c>
      <c r="V719" s="729">
        <v>2</v>
      </c>
      <c r="W719" s="729">
        <v>338</v>
      </c>
    </row>
    <row r="720" spans="1:23" ht="15">
      <c r="A720" s="728" t="s">
        <v>912</v>
      </c>
      <c r="B720" s="728" t="s">
        <v>266</v>
      </c>
      <c r="C720" s="728" t="s">
        <v>261</v>
      </c>
      <c r="D720" s="728" t="s">
        <v>285</v>
      </c>
      <c r="E720" s="729">
        <v>470</v>
      </c>
      <c r="G720" s="728" t="s">
        <v>922</v>
      </c>
      <c r="H720" s="729">
        <v>3</v>
      </c>
      <c r="I720" s="729">
        <v>204</v>
      </c>
      <c r="K720" s="728" t="s">
        <v>295</v>
      </c>
      <c r="L720" s="728" t="s">
        <v>900</v>
      </c>
      <c r="M720" s="728" t="s">
        <v>266</v>
      </c>
      <c r="N720" s="729">
        <v>4</v>
      </c>
      <c r="P720" s="687"/>
      <c r="Q720" s="686"/>
      <c r="R720" s="686"/>
      <c r="U720" s="728" t="s">
        <v>922</v>
      </c>
      <c r="V720" s="729">
        <v>3</v>
      </c>
      <c r="W720" s="729">
        <v>164</v>
      </c>
    </row>
    <row r="721" spans="1:23" ht="15">
      <c r="A721" s="728" t="s">
        <v>912</v>
      </c>
      <c r="B721" s="728" t="s">
        <v>266</v>
      </c>
      <c r="C721" s="728" t="s">
        <v>261</v>
      </c>
      <c r="D721" s="728" t="s">
        <v>286</v>
      </c>
      <c r="E721" s="729">
        <v>188</v>
      </c>
      <c r="G721" s="728" t="s">
        <v>922</v>
      </c>
      <c r="H721" s="729">
        <v>4</v>
      </c>
      <c r="I721" s="729">
        <v>999</v>
      </c>
      <c r="K721" s="728" t="s">
        <v>295</v>
      </c>
      <c r="L721" s="728" t="s">
        <v>900</v>
      </c>
      <c r="M721" s="728" t="s">
        <v>1095</v>
      </c>
      <c r="N721" s="729">
        <v>1</v>
      </c>
      <c r="P721" s="687"/>
      <c r="Q721" s="686"/>
      <c r="R721" s="686"/>
      <c r="U721" s="728" t="s">
        <v>922</v>
      </c>
      <c r="V721" s="729">
        <v>4</v>
      </c>
      <c r="W721" s="729">
        <v>1033</v>
      </c>
    </row>
    <row r="722" spans="1:23" ht="15">
      <c r="A722" s="728" t="s">
        <v>912</v>
      </c>
      <c r="B722" s="728" t="s">
        <v>288</v>
      </c>
      <c r="C722" s="728" t="s">
        <v>260</v>
      </c>
      <c r="D722" s="728" t="s">
        <v>285</v>
      </c>
      <c r="E722" s="729">
        <v>70</v>
      </c>
      <c r="G722" s="728" t="s">
        <v>922</v>
      </c>
      <c r="H722" s="729">
        <v>5</v>
      </c>
      <c r="I722" s="729">
        <v>164</v>
      </c>
      <c r="K722" s="728" t="s">
        <v>295</v>
      </c>
      <c r="L722" s="728" t="s">
        <v>900</v>
      </c>
      <c r="M722" s="728" t="s">
        <v>297</v>
      </c>
      <c r="N722" s="729">
        <v>1</v>
      </c>
      <c r="P722" s="687"/>
      <c r="Q722" s="686"/>
      <c r="R722" s="686"/>
      <c r="U722" s="728" t="s">
        <v>922</v>
      </c>
      <c r="V722" s="729">
        <v>5</v>
      </c>
      <c r="W722" s="729">
        <v>178</v>
      </c>
    </row>
    <row r="723" spans="1:23" ht="15">
      <c r="A723" s="728" t="s">
        <v>912</v>
      </c>
      <c r="B723" s="728" t="s">
        <v>288</v>
      </c>
      <c r="C723" s="728" t="s">
        <v>260</v>
      </c>
      <c r="D723" s="728" t="s">
        <v>286</v>
      </c>
      <c r="E723" s="729">
        <v>42</v>
      </c>
      <c r="G723" s="728" t="s">
        <v>922</v>
      </c>
      <c r="H723" s="729">
        <v>6</v>
      </c>
      <c r="I723" s="729">
        <v>211</v>
      </c>
      <c r="K723" s="728" t="s">
        <v>295</v>
      </c>
      <c r="L723" s="728" t="s">
        <v>900</v>
      </c>
      <c r="M723" s="728" t="s">
        <v>294</v>
      </c>
      <c r="N723" s="729">
        <v>1247</v>
      </c>
      <c r="P723" s="687"/>
      <c r="Q723" s="686"/>
      <c r="R723" s="686"/>
      <c r="U723" s="728" t="s">
        <v>922</v>
      </c>
      <c r="V723" s="729">
        <v>6</v>
      </c>
      <c r="W723" s="729">
        <v>172</v>
      </c>
    </row>
    <row r="724" spans="1:23" ht="15">
      <c r="A724" s="728" t="s">
        <v>912</v>
      </c>
      <c r="B724" s="728" t="s">
        <v>288</v>
      </c>
      <c r="C724" s="728" t="s">
        <v>261</v>
      </c>
      <c r="D724" s="728" t="s">
        <v>285</v>
      </c>
      <c r="E724" s="729">
        <v>42</v>
      </c>
      <c r="G724" s="728" t="s">
        <v>922</v>
      </c>
      <c r="H724" s="729">
        <v>7</v>
      </c>
      <c r="I724" s="729">
        <v>172</v>
      </c>
      <c r="K724" s="728" t="s">
        <v>295</v>
      </c>
      <c r="L724" s="728" t="s">
        <v>900</v>
      </c>
      <c r="M724" s="728" t="s">
        <v>296</v>
      </c>
      <c r="N724" s="729">
        <v>18</v>
      </c>
      <c r="P724" s="687"/>
      <c r="Q724" s="686"/>
      <c r="R724" s="686"/>
      <c r="U724" s="728" t="s">
        <v>922</v>
      </c>
      <c r="V724" s="729">
        <v>7</v>
      </c>
      <c r="W724" s="729">
        <v>155</v>
      </c>
    </row>
    <row r="725" spans="1:23" ht="15">
      <c r="A725" s="728" t="s">
        <v>912</v>
      </c>
      <c r="B725" s="728" t="s">
        <v>288</v>
      </c>
      <c r="C725" s="728" t="s">
        <v>261</v>
      </c>
      <c r="D725" s="728" t="s">
        <v>286</v>
      </c>
      <c r="E725" s="729">
        <v>39</v>
      </c>
      <c r="G725" s="728" t="s">
        <v>922</v>
      </c>
      <c r="H725" s="729">
        <v>8</v>
      </c>
      <c r="I725" s="729">
        <v>131</v>
      </c>
      <c r="K725" s="728" t="s">
        <v>295</v>
      </c>
      <c r="L725" s="728" t="s">
        <v>900</v>
      </c>
      <c r="M725" s="728" t="s">
        <v>267</v>
      </c>
      <c r="N725" s="729">
        <v>1</v>
      </c>
      <c r="P725" s="687"/>
      <c r="Q725" s="686"/>
      <c r="R725" s="686"/>
      <c r="U725" s="728" t="s">
        <v>922</v>
      </c>
      <c r="V725" s="729">
        <v>8</v>
      </c>
      <c r="W725" s="729">
        <v>110</v>
      </c>
    </row>
    <row r="726" spans="1:23" ht="15">
      <c r="A726" s="728" t="s">
        <v>913</v>
      </c>
      <c r="B726" s="728" t="s">
        <v>265</v>
      </c>
      <c r="C726" s="728" t="s">
        <v>260</v>
      </c>
      <c r="D726" s="728" t="s">
        <v>285</v>
      </c>
      <c r="E726" s="729">
        <v>64</v>
      </c>
      <c r="G726" s="728" t="s">
        <v>922</v>
      </c>
      <c r="H726" s="729">
        <v>9</v>
      </c>
      <c r="I726" s="729">
        <v>102</v>
      </c>
      <c r="K726" s="728" t="s">
        <v>295</v>
      </c>
      <c r="L726" s="728" t="s">
        <v>900</v>
      </c>
      <c r="M726" s="728" t="s">
        <v>268</v>
      </c>
      <c r="N726" s="729">
        <v>111</v>
      </c>
      <c r="P726" s="687"/>
      <c r="Q726" s="686"/>
      <c r="R726" s="686"/>
      <c r="U726" s="728" t="s">
        <v>922</v>
      </c>
      <c r="V726" s="729">
        <v>9</v>
      </c>
      <c r="W726" s="729">
        <v>99</v>
      </c>
    </row>
    <row r="727" spans="1:23" ht="15">
      <c r="A727" s="728" t="s">
        <v>913</v>
      </c>
      <c r="B727" s="728" t="s">
        <v>265</v>
      </c>
      <c r="C727" s="728" t="s">
        <v>260</v>
      </c>
      <c r="D727" s="728" t="s">
        <v>286</v>
      </c>
      <c r="E727" s="729">
        <v>2461</v>
      </c>
      <c r="G727" s="728" t="s">
        <v>922</v>
      </c>
      <c r="H727" s="729">
        <v>10</v>
      </c>
      <c r="I727" s="729">
        <v>90</v>
      </c>
      <c r="K727" s="728" t="s">
        <v>295</v>
      </c>
      <c r="L727" s="728" t="s">
        <v>909</v>
      </c>
      <c r="M727" s="728" t="s">
        <v>265</v>
      </c>
      <c r="N727" s="729">
        <v>14</v>
      </c>
      <c r="P727" s="687"/>
      <c r="Q727" s="686"/>
      <c r="R727" s="686"/>
      <c r="U727" s="728" t="s">
        <v>922</v>
      </c>
      <c r="V727" s="729">
        <v>10</v>
      </c>
      <c r="W727" s="729">
        <v>63</v>
      </c>
    </row>
    <row r="728" spans="1:23" ht="15">
      <c r="A728" s="728" t="s">
        <v>913</v>
      </c>
      <c r="B728" s="728" t="s">
        <v>265</v>
      </c>
      <c r="C728" s="728" t="s">
        <v>261</v>
      </c>
      <c r="D728" s="728" t="s">
        <v>285</v>
      </c>
      <c r="E728" s="729">
        <v>61</v>
      </c>
      <c r="G728" s="728" t="s">
        <v>922</v>
      </c>
      <c r="H728" s="729">
        <v>11</v>
      </c>
      <c r="I728" s="729">
        <v>75</v>
      </c>
      <c r="K728" s="728" t="s">
        <v>295</v>
      </c>
      <c r="L728" s="728" t="s">
        <v>909</v>
      </c>
      <c r="M728" s="728" t="s">
        <v>1093</v>
      </c>
      <c r="N728" s="729">
        <v>3</v>
      </c>
      <c r="P728" s="687"/>
      <c r="Q728" s="686"/>
      <c r="R728" s="686"/>
      <c r="U728" s="728" t="s">
        <v>922</v>
      </c>
      <c r="V728" s="729">
        <v>11</v>
      </c>
      <c r="W728" s="729">
        <v>53</v>
      </c>
    </row>
    <row r="729" spans="1:23" ht="15">
      <c r="A729" s="728" t="s">
        <v>913</v>
      </c>
      <c r="B729" s="728" t="s">
        <v>265</v>
      </c>
      <c r="C729" s="728" t="s">
        <v>261</v>
      </c>
      <c r="D729" s="728" t="s">
        <v>286</v>
      </c>
      <c r="E729" s="729">
        <v>2116</v>
      </c>
      <c r="G729" s="728" t="s">
        <v>922</v>
      </c>
      <c r="H729" s="729">
        <v>12</v>
      </c>
      <c r="I729" s="729">
        <v>111</v>
      </c>
      <c r="K729" s="728" t="s">
        <v>295</v>
      </c>
      <c r="L729" s="728" t="s">
        <v>909</v>
      </c>
      <c r="M729" s="728" t="s">
        <v>1090</v>
      </c>
      <c r="N729" s="729">
        <v>70</v>
      </c>
      <c r="P729" s="687"/>
      <c r="Q729" s="686"/>
      <c r="R729" s="686"/>
      <c r="U729" s="728" t="s">
        <v>922</v>
      </c>
      <c r="V729" s="729">
        <v>12</v>
      </c>
      <c r="W729" s="729">
        <v>58</v>
      </c>
    </row>
    <row r="730" spans="1:23" ht="15">
      <c r="A730" s="728" t="s">
        <v>913</v>
      </c>
      <c r="B730" s="728" t="s">
        <v>266</v>
      </c>
      <c r="C730" s="728" t="s">
        <v>260</v>
      </c>
      <c r="D730" s="728" t="s">
        <v>285</v>
      </c>
      <c r="E730" s="729">
        <v>91</v>
      </c>
      <c r="G730" s="728" t="s">
        <v>923</v>
      </c>
      <c r="H730" s="729">
        <v>0</v>
      </c>
      <c r="I730" s="729">
        <v>32</v>
      </c>
      <c r="K730" s="728" t="s">
        <v>295</v>
      </c>
      <c r="L730" s="728" t="s">
        <v>909</v>
      </c>
      <c r="M730" s="728" t="s">
        <v>1091</v>
      </c>
      <c r="N730" s="729">
        <v>14</v>
      </c>
      <c r="P730" s="687"/>
      <c r="Q730" s="686"/>
      <c r="R730" s="686"/>
      <c r="U730" s="728" t="s">
        <v>923</v>
      </c>
      <c r="V730" s="729">
        <v>0</v>
      </c>
      <c r="W730" s="729">
        <v>7</v>
      </c>
    </row>
    <row r="731" spans="1:23" ht="15">
      <c r="A731" s="728" t="s">
        <v>913</v>
      </c>
      <c r="B731" s="728" t="s">
        <v>266</v>
      </c>
      <c r="C731" s="728" t="s">
        <v>260</v>
      </c>
      <c r="D731" s="728" t="s">
        <v>286</v>
      </c>
      <c r="E731" s="729">
        <v>4152</v>
      </c>
      <c r="G731" s="728" t="s">
        <v>923</v>
      </c>
      <c r="H731" s="729">
        <v>1</v>
      </c>
      <c r="I731" s="729">
        <v>134</v>
      </c>
      <c r="K731" s="728" t="s">
        <v>295</v>
      </c>
      <c r="L731" s="728" t="s">
        <v>909</v>
      </c>
      <c r="M731" s="728" t="s">
        <v>1097</v>
      </c>
      <c r="N731" s="729">
        <v>1</v>
      </c>
      <c r="P731" s="687"/>
      <c r="Q731" s="686"/>
      <c r="R731" s="686"/>
      <c r="U731" s="728" t="s">
        <v>923</v>
      </c>
      <c r="V731" s="729">
        <v>1</v>
      </c>
      <c r="W731" s="729">
        <v>30</v>
      </c>
    </row>
    <row r="732" spans="1:23" ht="15">
      <c r="A732" s="728" t="s">
        <v>913</v>
      </c>
      <c r="B732" s="728" t="s">
        <v>266</v>
      </c>
      <c r="C732" s="728" t="s">
        <v>261</v>
      </c>
      <c r="D732" s="728" t="s">
        <v>285</v>
      </c>
      <c r="E732" s="729">
        <v>62</v>
      </c>
      <c r="G732" s="728" t="s">
        <v>923</v>
      </c>
      <c r="H732" s="729">
        <v>2</v>
      </c>
      <c r="I732" s="729">
        <v>475</v>
      </c>
      <c r="K732" s="728" t="s">
        <v>295</v>
      </c>
      <c r="L732" s="728" t="s">
        <v>909</v>
      </c>
      <c r="M732" s="728" t="s">
        <v>1094</v>
      </c>
      <c r="N732" s="729">
        <v>3</v>
      </c>
      <c r="P732" s="687"/>
      <c r="Q732" s="686"/>
      <c r="R732" s="686"/>
      <c r="U732" s="728" t="s">
        <v>923</v>
      </c>
      <c r="V732" s="729">
        <v>2</v>
      </c>
      <c r="W732" s="729">
        <v>145</v>
      </c>
    </row>
    <row r="733" spans="1:23" ht="15">
      <c r="A733" s="728" t="s">
        <v>913</v>
      </c>
      <c r="B733" s="728" t="s">
        <v>266</v>
      </c>
      <c r="C733" s="728" t="s">
        <v>261</v>
      </c>
      <c r="D733" s="728" t="s">
        <v>286</v>
      </c>
      <c r="E733" s="729">
        <v>3366</v>
      </c>
      <c r="G733" s="728" t="s">
        <v>923</v>
      </c>
      <c r="H733" s="729">
        <v>3</v>
      </c>
      <c r="I733" s="729">
        <v>253</v>
      </c>
      <c r="K733" s="728" t="s">
        <v>295</v>
      </c>
      <c r="L733" s="728" t="s">
        <v>909</v>
      </c>
      <c r="M733" s="728" t="s">
        <v>266</v>
      </c>
      <c r="N733" s="729">
        <v>4</v>
      </c>
      <c r="P733" s="687"/>
      <c r="Q733" s="686"/>
      <c r="R733" s="686"/>
      <c r="U733" s="728" t="s">
        <v>923</v>
      </c>
      <c r="V733" s="729">
        <v>3</v>
      </c>
      <c r="W733" s="729">
        <v>59</v>
      </c>
    </row>
    <row r="734" spans="1:23" ht="15">
      <c r="A734" s="728" t="s">
        <v>913</v>
      </c>
      <c r="B734" s="728" t="s">
        <v>287</v>
      </c>
      <c r="C734" s="728" t="s">
        <v>260</v>
      </c>
      <c r="D734" s="728" t="s">
        <v>285</v>
      </c>
      <c r="E734" s="729">
        <v>10</v>
      </c>
      <c r="G734" s="728" t="s">
        <v>923</v>
      </c>
      <c r="H734" s="729">
        <v>4</v>
      </c>
      <c r="I734" s="729">
        <v>1025</v>
      </c>
      <c r="K734" s="728" t="s">
        <v>295</v>
      </c>
      <c r="L734" s="728" t="s">
        <v>909</v>
      </c>
      <c r="M734" s="728" t="s">
        <v>297</v>
      </c>
      <c r="N734" s="729">
        <v>60</v>
      </c>
      <c r="P734" s="687"/>
      <c r="Q734" s="686"/>
      <c r="R734" s="686"/>
      <c r="U734" s="728" t="s">
        <v>923</v>
      </c>
      <c r="V734" s="729">
        <v>4</v>
      </c>
      <c r="W734" s="729">
        <v>420</v>
      </c>
    </row>
    <row r="735" spans="1:23" ht="15">
      <c r="A735" s="728" t="s">
        <v>913</v>
      </c>
      <c r="B735" s="728" t="s">
        <v>287</v>
      </c>
      <c r="C735" s="728" t="s">
        <v>260</v>
      </c>
      <c r="D735" s="728" t="s">
        <v>286</v>
      </c>
      <c r="E735" s="729">
        <v>676</v>
      </c>
      <c r="G735" s="728" t="s">
        <v>923</v>
      </c>
      <c r="H735" s="729">
        <v>5</v>
      </c>
      <c r="I735" s="729">
        <v>256</v>
      </c>
      <c r="K735" s="728" t="s">
        <v>295</v>
      </c>
      <c r="L735" s="728" t="s">
        <v>909</v>
      </c>
      <c r="M735" s="728" t="s">
        <v>294</v>
      </c>
      <c r="N735" s="729">
        <v>5168</v>
      </c>
      <c r="P735" s="687"/>
      <c r="Q735" s="686"/>
      <c r="R735" s="686"/>
      <c r="U735" s="728" t="s">
        <v>923</v>
      </c>
      <c r="V735" s="729">
        <v>5</v>
      </c>
      <c r="W735" s="729">
        <v>49</v>
      </c>
    </row>
    <row r="736" spans="1:23" ht="15">
      <c r="A736" s="728" t="s">
        <v>913</v>
      </c>
      <c r="B736" s="728" t="s">
        <v>287</v>
      </c>
      <c r="C736" s="728" t="s">
        <v>261</v>
      </c>
      <c r="D736" s="728" t="s">
        <v>285</v>
      </c>
      <c r="E736" s="729">
        <v>11</v>
      </c>
      <c r="G736" s="728" t="s">
        <v>923</v>
      </c>
      <c r="H736" s="729">
        <v>6</v>
      </c>
      <c r="I736" s="729">
        <v>273</v>
      </c>
      <c r="K736" s="728" t="s">
        <v>295</v>
      </c>
      <c r="L736" s="728" t="s">
        <v>909</v>
      </c>
      <c r="M736" s="728" t="s">
        <v>296</v>
      </c>
      <c r="N736" s="729">
        <v>47</v>
      </c>
      <c r="P736" s="687"/>
      <c r="Q736" s="686"/>
      <c r="R736" s="686"/>
      <c r="U736" s="728" t="s">
        <v>923</v>
      </c>
      <c r="V736" s="729">
        <v>6</v>
      </c>
      <c r="W736" s="729">
        <v>52</v>
      </c>
    </row>
    <row r="737" spans="1:23" ht="15">
      <c r="A737" s="728" t="s">
        <v>913</v>
      </c>
      <c r="B737" s="728" t="s">
        <v>287</v>
      </c>
      <c r="C737" s="728" t="s">
        <v>261</v>
      </c>
      <c r="D737" s="728" t="s">
        <v>286</v>
      </c>
      <c r="E737" s="729">
        <v>457</v>
      </c>
      <c r="G737" s="728" t="s">
        <v>923</v>
      </c>
      <c r="H737" s="729">
        <v>7</v>
      </c>
      <c r="I737" s="729">
        <v>294</v>
      </c>
      <c r="K737" s="728" t="s">
        <v>295</v>
      </c>
      <c r="L737" s="728" t="s">
        <v>909</v>
      </c>
      <c r="M737" s="728" t="s">
        <v>267</v>
      </c>
      <c r="N737" s="729">
        <v>3</v>
      </c>
      <c r="P737" s="687"/>
      <c r="Q737" s="686"/>
      <c r="R737" s="686"/>
      <c r="U737" s="728" t="s">
        <v>923</v>
      </c>
      <c r="V737" s="729">
        <v>7</v>
      </c>
      <c r="W737" s="729">
        <v>42</v>
      </c>
    </row>
    <row r="738" spans="1:23" ht="15">
      <c r="A738" s="728" t="s">
        <v>913</v>
      </c>
      <c r="B738" s="728" t="s">
        <v>288</v>
      </c>
      <c r="C738" s="728" t="s">
        <v>260</v>
      </c>
      <c r="D738" s="728" t="s">
        <v>285</v>
      </c>
      <c r="E738" s="729">
        <v>61</v>
      </c>
      <c r="G738" s="728" t="s">
        <v>923</v>
      </c>
      <c r="H738" s="729">
        <v>8</v>
      </c>
      <c r="I738" s="729">
        <v>206</v>
      </c>
      <c r="K738" s="728" t="s">
        <v>295</v>
      </c>
      <c r="L738" s="728" t="s">
        <v>909</v>
      </c>
      <c r="M738" s="728" t="s">
        <v>268</v>
      </c>
      <c r="N738" s="729">
        <v>455</v>
      </c>
      <c r="P738" s="687"/>
      <c r="Q738" s="686"/>
      <c r="R738" s="686"/>
      <c r="U738" s="728" t="s">
        <v>923</v>
      </c>
      <c r="V738" s="729">
        <v>8</v>
      </c>
      <c r="W738" s="729">
        <v>30</v>
      </c>
    </row>
    <row r="739" spans="1:23" ht="15">
      <c r="A739" s="728" t="s">
        <v>913</v>
      </c>
      <c r="B739" s="728" t="s">
        <v>288</v>
      </c>
      <c r="C739" s="728" t="s">
        <v>260</v>
      </c>
      <c r="D739" s="728" t="s">
        <v>286</v>
      </c>
      <c r="E739" s="729">
        <v>1086</v>
      </c>
      <c r="G739" s="728" t="s">
        <v>923</v>
      </c>
      <c r="H739" s="729">
        <v>9</v>
      </c>
      <c r="I739" s="729">
        <v>175</v>
      </c>
      <c r="K739" s="728" t="s">
        <v>295</v>
      </c>
      <c r="L739" s="728" t="s">
        <v>912</v>
      </c>
      <c r="M739" s="728" t="s">
        <v>1096</v>
      </c>
      <c r="N739" s="729">
        <v>1</v>
      </c>
      <c r="P739" s="687"/>
      <c r="Q739" s="686"/>
      <c r="R739" s="686"/>
      <c r="U739" s="728" t="s">
        <v>923</v>
      </c>
      <c r="V739" s="729">
        <v>9</v>
      </c>
      <c r="W739" s="729">
        <v>21</v>
      </c>
    </row>
    <row r="740" spans="1:23" ht="15">
      <c r="A740" s="728" t="s">
        <v>913</v>
      </c>
      <c r="B740" s="728" t="s">
        <v>288</v>
      </c>
      <c r="C740" s="728" t="s">
        <v>261</v>
      </c>
      <c r="D740" s="728" t="s">
        <v>285</v>
      </c>
      <c r="E740" s="729">
        <v>32</v>
      </c>
      <c r="G740" s="728" t="s">
        <v>923</v>
      </c>
      <c r="H740" s="729">
        <v>10</v>
      </c>
      <c r="I740" s="729">
        <v>127</v>
      </c>
      <c r="K740" s="728" t="s">
        <v>295</v>
      </c>
      <c r="L740" s="728" t="s">
        <v>912</v>
      </c>
      <c r="M740" s="728" t="s">
        <v>1090</v>
      </c>
      <c r="N740" s="729">
        <v>5</v>
      </c>
      <c r="P740" s="687"/>
      <c r="Q740" s="686"/>
      <c r="R740" s="686"/>
      <c r="U740" s="728" t="s">
        <v>923</v>
      </c>
      <c r="V740" s="729">
        <v>10</v>
      </c>
      <c r="W740" s="729">
        <v>8</v>
      </c>
    </row>
    <row r="741" spans="1:23" ht="15">
      <c r="A741" s="728" t="s">
        <v>913</v>
      </c>
      <c r="B741" s="728" t="s">
        <v>288</v>
      </c>
      <c r="C741" s="728" t="s">
        <v>261</v>
      </c>
      <c r="D741" s="728" t="s">
        <v>286</v>
      </c>
      <c r="E741" s="729">
        <v>1147</v>
      </c>
      <c r="G741" s="728" t="s">
        <v>923</v>
      </c>
      <c r="H741" s="729">
        <v>11</v>
      </c>
      <c r="I741" s="729">
        <v>109</v>
      </c>
      <c r="K741" s="728" t="s">
        <v>295</v>
      </c>
      <c r="L741" s="728" t="s">
        <v>912</v>
      </c>
      <c r="M741" s="728" t="s">
        <v>1095</v>
      </c>
      <c r="N741" s="729">
        <v>2</v>
      </c>
      <c r="P741" s="687"/>
      <c r="Q741" s="686"/>
      <c r="R741" s="686"/>
      <c r="U741" s="728" t="s">
        <v>923</v>
      </c>
      <c r="V741" s="729">
        <v>11</v>
      </c>
      <c r="W741" s="729">
        <v>11</v>
      </c>
    </row>
    <row r="742" spans="1:23" ht="15">
      <c r="A742" s="728" t="s">
        <v>914</v>
      </c>
      <c r="B742" s="728" t="s">
        <v>265</v>
      </c>
      <c r="C742" s="728" t="s">
        <v>260</v>
      </c>
      <c r="D742" s="728" t="s">
        <v>285</v>
      </c>
      <c r="E742" s="729">
        <v>838</v>
      </c>
      <c r="G742" s="728" t="s">
        <v>923</v>
      </c>
      <c r="H742" s="729">
        <v>12</v>
      </c>
      <c r="I742" s="729">
        <v>128</v>
      </c>
      <c r="K742" s="728" t="s">
        <v>295</v>
      </c>
      <c r="L742" s="728" t="s">
        <v>912</v>
      </c>
      <c r="M742" s="728" t="s">
        <v>297</v>
      </c>
      <c r="N742" s="729">
        <v>2</v>
      </c>
      <c r="P742" s="687"/>
      <c r="Q742" s="686"/>
      <c r="R742" s="686"/>
      <c r="U742" s="728" t="s">
        <v>923</v>
      </c>
      <c r="V742" s="729">
        <v>12</v>
      </c>
      <c r="W742" s="729">
        <v>13</v>
      </c>
    </row>
    <row r="743" spans="1:23" ht="15">
      <c r="A743" s="728" t="s">
        <v>914</v>
      </c>
      <c r="B743" s="728" t="s">
        <v>265</v>
      </c>
      <c r="C743" s="728" t="s">
        <v>260</v>
      </c>
      <c r="D743" s="728" t="s">
        <v>286</v>
      </c>
      <c r="E743" s="729">
        <v>1000</v>
      </c>
      <c r="G743" s="728" t="s">
        <v>924</v>
      </c>
      <c r="H743" s="729">
        <v>0</v>
      </c>
      <c r="I743" s="729">
        <v>24</v>
      </c>
      <c r="K743" s="728" t="s">
        <v>295</v>
      </c>
      <c r="L743" s="728" t="s">
        <v>912</v>
      </c>
      <c r="M743" s="728" t="s">
        <v>294</v>
      </c>
      <c r="N743" s="729">
        <v>2184</v>
      </c>
      <c r="P743" s="687"/>
      <c r="Q743" s="686"/>
      <c r="R743" s="686"/>
      <c r="U743" s="728" t="s">
        <v>924</v>
      </c>
      <c r="V743" s="729">
        <v>0</v>
      </c>
      <c r="W743" s="729">
        <v>5</v>
      </c>
    </row>
    <row r="744" spans="1:23" ht="15">
      <c r="A744" s="728" t="s">
        <v>914</v>
      </c>
      <c r="B744" s="728" t="s">
        <v>265</v>
      </c>
      <c r="C744" s="728" t="s">
        <v>261</v>
      </c>
      <c r="D744" s="728" t="s">
        <v>285</v>
      </c>
      <c r="E744" s="729">
        <v>730</v>
      </c>
      <c r="G744" s="728" t="s">
        <v>924</v>
      </c>
      <c r="H744" s="729">
        <v>1</v>
      </c>
      <c r="I744" s="729">
        <v>127</v>
      </c>
      <c r="K744" s="728" t="s">
        <v>295</v>
      </c>
      <c r="L744" s="728" t="s">
        <v>912</v>
      </c>
      <c r="M744" s="728" t="s">
        <v>296</v>
      </c>
      <c r="N744" s="729">
        <v>68</v>
      </c>
      <c r="P744" s="687"/>
      <c r="Q744" s="686"/>
      <c r="R744" s="686"/>
      <c r="U744" s="728" t="s">
        <v>924</v>
      </c>
      <c r="V744" s="729">
        <v>1</v>
      </c>
      <c r="W744" s="729">
        <v>48</v>
      </c>
    </row>
    <row r="745" spans="1:23" ht="15">
      <c r="A745" s="728" t="s">
        <v>914</v>
      </c>
      <c r="B745" s="728" t="s">
        <v>265</v>
      </c>
      <c r="C745" s="728" t="s">
        <v>261</v>
      </c>
      <c r="D745" s="728" t="s">
        <v>286</v>
      </c>
      <c r="E745" s="729">
        <v>867</v>
      </c>
      <c r="G745" s="728" t="s">
        <v>924</v>
      </c>
      <c r="H745" s="729">
        <v>2</v>
      </c>
      <c r="I745" s="729">
        <v>421</v>
      </c>
      <c r="K745" s="728" t="s">
        <v>295</v>
      </c>
      <c r="L745" s="728" t="s">
        <v>912</v>
      </c>
      <c r="M745" s="728" t="s">
        <v>268</v>
      </c>
      <c r="N745" s="729">
        <v>172</v>
      </c>
      <c r="P745" s="687"/>
      <c r="Q745" s="686"/>
      <c r="R745" s="686"/>
      <c r="U745" s="728" t="s">
        <v>924</v>
      </c>
      <c r="V745" s="729">
        <v>2</v>
      </c>
      <c r="W745" s="729">
        <v>157</v>
      </c>
    </row>
    <row r="746" spans="1:23" ht="15">
      <c r="A746" s="728" t="s">
        <v>914</v>
      </c>
      <c r="B746" s="728" t="s">
        <v>266</v>
      </c>
      <c r="C746" s="728" t="s">
        <v>260</v>
      </c>
      <c r="D746" s="728" t="s">
        <v>285</v>
      </c>
      <c r="E746" s="729">
        <v>1322</v>
      </c>
      <c r="G746" s="728" t="s">
        <v>924</v>
      </c>
      <c r="H746" s="729">
        <v>3</v>
      </c>
      <c r="I746" s="729">
        <v>212</v>
      </c>
      <c r="K746" s="728" t="s">
        <v>295</v>
      </c>
      <c r="L746" s="728" t="s">
        <v>918</v>
      </c>
      <c r="M746" s="728" t="s">
        <v>265</v>
      </c>
      <c r="N746" s="729">
        <v>3</v>
      </c>
      <c r="P746" s="687"/>
      <c r="Q746" s="686"/>
      <c r="R746" s="686"/>
      <c r="U746" s="728" t="s">
        <v>924</v>
      </c>
      <c r="V746" s="729">
        <v>3</v>
      </c>
      <c r="W746" s="729">
        <v>64</v>
      </c>
    </row>
    <row r="747" spans="1:23" ht="15">
      <c r="A747" s="728" t="s">
        <v>914</v>
      </c>
      <c r="B747" s="728" t="s">
        <v>266</v>
      </c>
      <c r="C747" s="728" t="s">
        <v>260</v>
      </c>
      <c r="D747" s="728" t="s">
        <v>286</v>
      </c>
      <c r="E747" s="729">
        <v>701</v>
      </c>
      <c r="G747" s="728" t="s">
        <v>924</v>
      </c>
      <c r="H747" s="729">
        <v>4</v>
      </c>
      <c r="I747" s="729">
        <v>856</v>
      </c>
      <c r="K747" s="728" t="s">
        <v>295</v>
      </c>
      <c r="L747" s="728" t="s">
        <v>918</v>
      </c>
      <c r="M747" s="728" t="s">
        <v>1093</v>
      </c>
      <c r="N747" s="729">
        <v>1</v>
      </c>
      <c r="P747" s="687"/>
      <c r="Q747" s="686"/>
      <c r="R747" s="686"/>
      <c r="U747" s="728" t="s">
        <v>924</v>
      </c>
      <c r="V747" s="729">
        <v>4</v>
      </c>
      <c r="W747" s="729">
        <v>479</v>
      </c>
    </row>
    <row r="748" spans="1:23" ht="15">
      <c r="A748" s="728" t="s">
        <v>914</v>
      </c>
      <c r="B748" s="728" t="s">
        <v>266</v>
      </c>
      <c r="C748" s="728" t="s">
        <v>261</v>
      </c>
      <c r="D748" s="728" t="s">
        <v>285</v>
      </c>
      <c r="E748" s="729">
        <v>1147</v>
      </c>
      <c r="G748" s="728" t="s">
        <v>924</v>
      </c>
      <c r="H748" s="729">
        <v>5</v>
      </c>
      <c r="I748" s="729">
        <v>166</v>
      </c>
      <c r="K748" s="728" t="s">
        <v>295</v>
      </c>
      <c r="L748" s="728" t="s">
        <v>918</v>
      </c>
      <c r="M748" s="728" t="s">
        <v>1090</v>
      </c>
      <c r="N748" s="729">
        <v>7</v>
      </c>
      <c r="P748" s="687"/>
      <c r="Q748" s="686"/>
      <c r="R748" s="686"/>
      <c r="U748" s="728" t="s">
        <v>924</v>
      </c>
      <c r="V748" s="729">
        <v>5</v>
      </c>
      <c r="W748" s="729">
        <v>66</v>
      </c>
    </row>
    <row r="749" spans="1:23" ht="15">
      <c r="A749" s="728" t="s">
        <v>914</v>
      </c>
      <c r="B749" s="728" t="s">
        <v>266</v>
      </c>
      <c r="C749" s="728" t="s">
        <v>261</v>
      </c>
      <c r="D749" s="728" t="s">
        <v>286</v>
      </c>
      <c r="E749" s="729">
        <v>530</v>
      </c>
      <c r="G749" s="728" t="s">
        <v>924</v>
      </c>
      <c r="H749" s="729">
        <v>6</v>
      </c>
      <c r="I749" s="729">
        <v>183</v>
      </c>
      <c r="K749" s="728" t="s">
        <v>295</v>
      </c>
      <c r="L749" s="728" t="s">
        <v>918</v>
      </c>
      <c r="M749" s="728" t="s">
        <v>1091</v>
      </c>
      <c r="N749" s="729">
        <v>1</v>
      </c>
      <c r="P749" s="687"/>
      <c r="Q749" s="686"/>
      <c r="R749" s="686"/>
      <c r="U749" s="728" t="s">
        <v>924</v>
      </c>
      <c r="V749" s="729">
        <v>6</v>
      </c>
      <c r="W749" s="729">
        <v>56</v>
      </c>
    </row>
    <row r="750" spans="1:23" ht="15">
      <c r="A750" s="728" t="s">
        <v>914</v>
      </c>
      <c r="B750" s="728" t="s">
        <v>287</v>
      </c>
      <c r="C750" s="728" t="s">
        <v>260</v>
      </c>
      <c r="D750" s="728" t="s">
        <v>285</v>
      </c>
      <c r="E750" s="729">
        <v>33</v>
      </c>
      <c r="G750" s="728" t="s">
        <v>924</v>
      </c>
      <c r="H750" s="729">
        <v>7</v>
      </c>
      <c r="I750" s="729">
        <v>190</v>
      </c>
      <c r="K750" s="728" t="s">
        <v>295</v>
      </c>
      <c r="L750" s="728" t="s">
        <v>918</v>
      </c>
      <c r="M750" s="728" t="s">
        <v>1092</v>
      </c>
      <c r="N750" s="729">
        <v>1</v>
      </c>
      <c r="P750" s="687"/>
      <c r="Q750" s="686"/>
      <c r="R750" s="686"/>
      <c r="U750" s="728" t="s">
        <v>924</v>
      </c>
      <c r="V750" s="729">
        <v>7</v>
      </c>
      <c r="W750" s="729">
        <v>47</v>
      </c>
    </row>
    <row r="751" spans="1:23" ht="15">
      <c r="A751" s="728" t="s">
        <v>914</v>
      </c>
      <c r="B751" s="728" t="s">
        <v>287</v>
      </c>
      <c r="C751" s="728" t="s">
        <v>260</v>
      </c>
      <c r="D751" s="728" t="s">
        <v>286</v>
      </c>
      <c r="E751" s="729">
        <v>23</v>
      </c>
      <c r="G751" s="728" t="s">
        <v>924</v>
      </c>
      <c r="H751" s="729">
        <v>8</v>
      </c>
      <c r="I751" s="729">
        <v>170</v>
      </c>
      <c r="K751" s="728" t="s">
        <v>295</v>
      </c>
      <c r="L751" s="728" t="s">
        <v>918</v>
      </c>
      <c r="M751" s="728" t="s">
        <v>266</v>
      </c>
      <c r="N751" s="729">
        <v>5</v>
      </c>
      <c r="P751" s="687"/>
      <c r="Q751" s="686"/>
      <c r="R751" s="686"/>
      <c r="U751" s="728" t="s">
        <v>924</v>
      </c>
      <c r="V751" s="729">
        <v>8</v>
      </c>
      <c r="W751" s="729">
        <v>30</v>
      </c>
    </row>
    <row r="752" spans="1:23" ht="15">
      <c r="A752" s="728" t="s">
        <v>914</v>
      </c>
      <c r="B752" s="728" t="s">
        <v>287</v>
      </c>
      <c r="C752" s="728" t="s">
        <v>261</v>
      </c>
      <c r="D752" s="728" t="s">
        <v>285</v>
      </c>
      <c r="E752" s="729">
        <v>30</v>
      </c>
      <c r="G752" s="728" t="s">
        <v>924</v>
      </c>
      <c r="H752" s="729">
        <v>9</v>
      </c>
      <c r="I752" s="729">
        <v>148</v>
      </c>
      <c r="K752" s="728" t="s">
        <v>295</v>
      </c>
      <c r="L752" s="728" t="s">
        <v>918</v>
      </c>
      <c r="M752" s="728" t="s">
        <v>297</v>
      </c>
      <c r="N752" s="729">
        <v>30</v>
      </c>
      <c r="P752" s="687"/>
      <c r="Q752" s="686"/>
      <c r="R752" s="686"/>
      <c r="U752" s="728" t="s">
        <v>924</v>
      </c>
      <c r="V752" s="729">
        <v>9</v>
      </c>
      <c r="W752" s="729">
        <v>20</v>
      </c>
    </row>
    <row r="753" spans="1:23" ht="15">
      <c r="A753" s="728" t="s">
        <v>914</v>
      </c>
      <c r="B753" s="728" t="s">
        <v>287</v>
      </c>
      <c r="C753" s="728" t="s">
        <v>261</v>
      </c>
      <c r="D753" s="728" t="s">
        <v>286</v>
      </c>
      <c r="E753" s="729">
        <v>21</v>
      </c>
      <c r="G753" s="728" t="s">
        <v>924</v>
      </c>
      <c r="H753" s="729">
        <v>10</v>
      </c>
      <c r="I753" s="729">
        <v>111</v>
      </c>
      <c r="K753" s="728" t="s">
        <v>295</v>
      </c>
      <c r="L753" s="728" t="s">
        <v>918</v>
      </c>
      <c r="M753" s="728" t="s">
        <v>294</v>
      </c>
      <c r="N753" s="729">
        <v>4600</v>
      </c>
      <c r="P753" s="687"/>
      <c r="Q753" s="686"/>
      <c r="R753" s="686"/>
      <c r="U753" s="728" t="s">
        <v>924</v>
      </c>
      <c r="V753" s="729">
        <v>10</v>
      </c>
      <c r="W753" s="729">
        <v>14</v>
      </c>
    </row>
    <row r="754" spans="1:23" ht="15">
      <c r="A754" s="728" t="s">
        <v>914</v>
      </c>
      <c r="B754" s="728" t="s">
        <v>288</v>
      </c>
      <c r="C754" s="728" t="s">
        <v>260</v>
      </c>
      <c r="D754" s="728" t="s">
        <v>285</v>
      </c>
      <c r="E754" s="729">
        <v>124</v>
      </c>
      <c r="G754" s="728" t="s">
        <v>924</v>
      </c>
      <c r="H754" s="729">
        <v>11</v>
      </c>
      <c r="I754" s="729">
        <v>71</v>
      </c>
      <c r="K754" s="728" t="s">
        <v>295</v>
      </c>
      <c r="L754" s="728" t="s">
        <v>918</v>
      </c>
      <c r="M754" s="728" t="s">
        <v>296</v>
      </c>
      <c r="N754" s="729">
        <v>34</v>
      </c>
      <c r="P754" s="687"/>
      <c r="Q754" s="686"/>
      <c r="R754" s="686"/>
      <c r="U754" s="728" t="s">
        <v>924</v>
      </c>
      <c r="V754" s="729">
        <v>11</v>
      </c>
      <c r="W754" s="729">
        <v>23</v>
      </c>
    </row>
    <row r="755" spans="1:23" ht="15">
      <c r="A755" s="728" t="s">
        <v>914</v>
      </c>
      <c r="B755" s="728" t="s">
        <v>288</v>
      </c>
      <c r="C755" s="728" t="s">
        <v>260</v>
      </c>
      <c r="D755" s="728" t="s">
        <v>286</v>
      </c>
      <c r="E755" s="729">
        <v>85</v>
      </c>
      <c r="G755" s="728" t="s">
        <v>924</v>
      </c>
      <c r="H755" s="729">
        <v>12</v>
      </c>
      <c r="I755" s="729">
        <v>99</v>
      </c>
      <c r="K755" s="728" t="s">
        <v>295</v>
      </c>
      <c r="L755" s="728" t="s">
        <v>918</v>
      </c>
      <c r="M755" s="728" t="s">
        <v>267</v>
      </c>
      <c r="N755" s="729">
        <v>4</v>
      </c>
      <c r="P755" s="687"/>
      <c r="Q755" s="686"/>
      <c r="R755" s="686"/>
      <c r="U755" s="728" t="s">
        <v>924</v>
      </c>
      <c r="V755" s="729">
        <v>12</v>
      </c>
      <c r="W755" s="729">
        <v>19</v>
      </c>
    </row>
    <row r="756" spans="1:23" ht="15">
      <c r="A756" s="728" t="s">
        <v>914</v>
      </c>
      <c r="B756" s="728" t="s">
        <v>288</v>
      </c>
      <c r="C756" s="728" t="s">
        <v>261</v>
      </c>
      <c r="D756" s="728" t="s">
        <v>285</v>
      </c>
      <c r="E756" s="729">
        <v>102</v>
      </c>
      <c r="G756" s="728" t="s">
        <v>925</v>
      </c>
      <c r="H756" s="729">
        <v>0</v>
      </c>
      <c r="I756" s="729">
        <v>453</v>
      </c>
      <c r="K756" s="728" t="s">
        <v>295</v>
      </c>
      <c r="L756" s="728" t="s">
        <v>918</v>
      </c>
      <c r="M756" s="728" t="s">
        <v>268</v>
      </c>
      <c r="N756" s="729">
        <v>183</v>
      </c>
      <c r="P756" s="687"/>
      <c r="Q756" s="686"/>
      <c r="R756" s="686"/>
      <c r="U756" s="728" t="s">
        <v>925</v>
      </c>
      <c r="V756" s="729">
        <v>0</v>
      </c>
      <c r="W756" s="729">
        <v>2344</v>
      </c>
    </row>
    <row r="757" spans="1:23" ht="15">
      <c r="A757" s="728" t="s">
        <v>914</v>
      </c>
      <c r="B757" s="728" t="s">
        <v>288</v>
      </c>
      <c r="C757" s="728" t="s">
        <v>261</v>
      </c>
      <c r="D757" s="728" t="s">
        <v>286</v>
      </c>
      <c r="E757" s="729">
        <v>71</v>
      </c>
      <c r="G757" s="728" t="s">
        <v>925</v>
      </c>
      <c r="H757" s="729">
        <v>1</v>
      </c>
      <c r="I757" s="729">
        <v>1565</v>
      </c>
      <c r="K757" s="728" t="s">
        <v>295</v>
      </c>
      <c r="L757" s="728" t="s">
        <v>920</v>
      </c>
      <c r="M757" s="728" t="s">
        <v>265</v>
      </c>
      <c r="N757" s="729">
        <v>2</v>
      </c>
      <c r="P757" s="687"/>
      <c r="Q757" s="686"/>
      <c r="R757" s="686"/>
      <c r="U757" s="728" t="s">
        <v>925</v>
      </c>
      <c r="V757" s="729">
        <v>1</v>
      </c>
      <c r="W757" s="729">
        <v>10627</v>
      </c>
    </row>
    <row r="758" spans="1:23" ht="15">
      <c r="A758" s="728" t="s">
        <v>915</v>
      </c>
      <c r="B758" s="728" t="s">
        <v>265</v>
      </c>
      <c r="C758" s="728" t="s">
        <v>260</v>
      </c>
      <c r="D758" s="728" t="s">
        <v>285</v>
      </c>
      <c r="E758" s="729">
        <v>2</v>
      </c>
      <c r="G758" s="728" t="s">
        <v>925</v>
      </c>
      <c r="H758" s="729">
        <v>2</v>
      </c>
      <c r="I758" s="729">
        <v>4921</v>
      </c>
      <c r="K758" s="728" t="s">
        <v>295</v>
      </c>
      <c r="L758" s="728" t="s">
        <v>920</v>
      </c>
      <c r="M758" s="728" t="s">
        <v>1089</v>
      </c>
      <c r="N758" s="729">
        <v>1</v>
      </c>
      <c r="P758" s="687"/>
      <c r="Q758" s="686"/>
      <c r="R758" s="686"/>
      <c r="U758" s="728" t="s">
        <v>925</v>
      </c>
      <c r="V758" s="729">
        <v>2</v>
      </c>
      <c r="W758" s="729">
        <v>32044</v>
      </c>
    </row>
    <row r="759" spans="1:23" ht="15">
      <c r="A759" s="728" t="s">
        <v>915</v>
      </c>
      <c r="B759" s="728" t="s">
        <v>265</v>
      </c>
      <c r="C759" s="728" t="s">
        <v>261</v>
      </c>
      <c r="D759" s="728" t="s">
        <v>285</v>
      </c>
      <c r="E759" s="729">
        <v>1</v>
      </c>
      <c r="G759" s="728" t="s">
        <v>925</v>
      </c>
      <c r="H759" s="729">
        <v>3</v>
      </c>
      <c r="I759" s="729">
        <v>2864</v>
      </c>
      <c r="K759" s="728" t="s">
        <v>295</v>
      </c>
      <c r="L759" s="728" t="s">
        <v>920</v>
      </c>
      <c r="M759" s="728" t="s">
        <v>1093</v>
      </c>
      <c r="N759" s="729">
        <v>1</v>
      </c>
      <c r="P759" s="687"/>
      <c r="Q759" s="686"/>
      <c r="R759" s="686"/>
      <c r="U759" s="728" t="s">
        <v>925</v>
      </c>
      <c r="V759" s="729">
        <v>3</v>
      </c>
      <c r="W759" s="729">
        <v>15012</v>
      </c>
    </row>
    <row r="760" spans="1:23" ht="15">
      <c r="A760" s="728" t="s">
        <v>915</v>
      </c>
      <c r="B760" s="728" t="s">
        <v>265</v>
      </c>
      <c r="C760" s="728" t="s">
        <v>260</v>
      </c>
      <c r="D760" s="728" t="s">
        <v>285</v>
      </c>
      <c r="E760" s="729">
        <v>1417</v>
      </c>
      <c r="G760" s="728" t="s">
        <v>925</v>
      </c>
      <c r="H760" s="729">
        <v>4</v>
      </c>
      <c r="I760" s="729">
        <v>13228</v>
      </c>
      <c r="K760" s="728" t="s">
        <v>295</v>
      </c>
      <c r="L760" s="728" t="s">
        <v>920</v>
      </c>
      <c r="M760" s="728" t="s">
        <v>1090</v>
      </c>
      <c r="N760" s="729">
        <v>422</v>
      </c>
      <c r="P760" s="687"/>
      <c r="Q760" s="686"/>
      <c r="R760" s="686"/>
      <c r="U760" s="728" t="s">
        <v>925</v>
      </c>
      <c r="V760" s="729">
        <v>4</v>
      </c>
      <c r="W760" s="729">
        <v>116582</v>
      </c>
    </row>
    <row r="761" spans="1:23" ht="15">
      <c r="A761" s="728" t="s">
        <v>915</v>
      </c>
      <c r="B761" s="728" t="s">
        <v>265</v>
      </c>
      <c r="C761" s="728" t="s">
        <v>260</v>
      </c>
      <c r="D761" s="728" t="s">
        <v>286</v>
      </c>
      <c r="E761" s="729">
        <v>1200</v>
      </c>
      <c r="G761" s="728" t="s">
        <v>925</v>
      </c>
      <c r="H761" s="729">
        <v>5</v>
      </c>
      <c r="I761" s="729">
        <v>2513</v>
      </c>
      <c r="K761" s="728" t="s">
        <v>295</v>
      </c>
      <c r="L761" s="728" t="s">
        <v>920</v>
      </c>
      <c r="M761" s="728" t="s">
        <v>1091</v>
      </c>
      <c r="N761" s="729">
        <v>1</v>
      </c>
      <c r="P761" s="687"/>
      <c r="Q761" s="686"/>
      <c r="R761" s="686"/>
      <c r="U761" s="728" t="s">
        <v>925</v>
      </c>
      <c r="V761" s="729">
        <v>5</v>
      </c>
      <c r="W761" s="729">
        <v>18054</v>
      </c>
    </row>
    <row r="762" spans="1:23" ht="15">
      <c r="A762" s="728" t="s">
        <v>915</v>
      </c>
      <c r="B762" s="728" t="s">
        <v>265</v>
      </c>
      <c r="C762" s="728" t="s">
        <v>261</v>
      </c>
      <c r="D762" s="728" t="s">
        <v>285</v>
      </c>
      <c r="E762" s="729">
        <v>1668</v>
      </c>
      <c r="G762" s="728" t="s">
        <v>925</v>
      </c>
      <c r="H762" s="729">
        <v>6</v>
      </c>
      <c r="I762" s="729">
        <v>3138</v>
      </c>
      <c r="K762" s="728" t="s">
        <v>295</v>
      </c>
      <c r="L762" s="728" t="s">
        <v>920</v>
      </c>
      <c r="M762" s="728" t="s">
        <v>1094</v>
      </c>
      <c r="N762" s="729">
        <v>1</v>
      </c>
      <c r="P762" s="687"/>
      <c r="Q762" s="686"/>
      <c r="R762" s="686"/>
      <c r="U762" s="728" t="s">
        <v>925</v>
      </c>
      <c r="V762" s="729">
        <v>6</v>
      </c>
      <c r="W762" s="729">
        <v>18965</v>
      </c>
    </row>
    <row r="763" spans="1:23" ht="15">
      <c r="A763" s="728" t="s">
        <v>915</v>
      </c>
      <c r="B763" s="728" t="s">
        <v>265</v>
      </c>
      <c r="C763" s="728" t="s">
        <v>261</v>
      </c>
      <c r="D763" s="728" t="s">
        <v>286</v>
      </c>
      <c r="E763" s="729">
        <v>1224</v>
      </c>
      <c r="G763" s="728" t="s">
        <v>925</v>
      </c>
      <c r="H763" s="729">
        <v>7</v>
      </c>
      <c r="I763" s="729">
        <v>3067</v>
      </c>
      <c r="K763" s="728" t="s">
        <v>295</v>
      </c>
      <c r="L763" s="728" t="s">
        <v>920</v>
      </c>
      <c r="M763" s="728" t="s">
        <v>266</v>
      </c>
      <c r="N763" s="729">
        <v>1</v>
      </c>
      <c r="P763" s="687"/>
      <c r="Q763" s="686"/>
      <c r="R763" s="686"/>
      <c r="U763" s="728" t="s">
        <v>925</v>
      </c>
      <c r="V763" s="729">
        <v>7</v>
      </c>
      <c r="W763" s="729">
        <v>16132</v>
      </c>
    </row>
    <row r="764" spans="1:23" ht="15">
      <c r="A764" s="728" t="s">
        <v>915</v>
      </c>
      <c r="B764" s="728" t="s">
        <v>266</v>
      </c>
      <c r="C764" s="728" t="s">
        <v>260</v>
      </c>
      <c r="D764" s="728" t="s">
        <v>285</v>
      </c>
      <c r="E764" s="729">
        <v>546</v>
      </c>
      <c r="G764" s="728" t="s">
        <v>925</v>
      </c>
      <c r="H764" s="729">
        <v>8</v>
      </c>
      <c r="I764" s="729">
        <v>2536</v>
      </c>
      <c r="K764" s="728" t="s">
        <v>295</v>
      </c>
      <c r="L764" s="728" t="s">
        <v>920</v>
      </c>
      <c r="M764" s="728" t="s">
        <v>294</v>
      </c>
      <c r="N764" s="729">
        <v>3417</v>
      </c>
      <c r="P764" s="687"/>
      <c r="Q764" s="686"/>
      <c r="R764" s="686"/>
      <c r="U764" s="728" t="s">
        <v>925</v>
      </c>
      <c r="V764" s="729">
        <v>8</v>
      </c>
      <c r="W764" s="729">
        <v>12638</v>
      </c>
    </row>
    <row r="765" spans="1:23" ht="15">
      <c r="A765" s="728" t="s">
        <v>915</v>
      </c>
      <c r="B765" s="728" t="s">
        <v>266</v>
      </c>
      <c r="C765" s="728" t="s">
        <v>260</v>
      </c>
      <c r="D765" s="728" t="s">
        <v>286</v>
      </c>
      <c r="E765" s="729">
        <v>646</v>
      </c>
      <c r="G765" s="728" t="s">
        <v>925</v>
      </c>
      <c r="H765" s="729">
        <v>9</v>
      </c>
      <c r="I765" s="729">
        <v>1881</v>
      </c>
      <c r="K765" s="728" t="s">
        <v>295</v>
      </c>
      <c r="L765" s="728" t="s">
        <v>920</v>
      </c>
      <c r="M765" s="728" t="s">
        <v>296</v>
      </c>
      <c r="N765" s="729">
        <v>15</v>
      </c>
      <c r="P765" s="687"/>
      <c r="Q765" s="686"/>
      <c r="R765" s="686"/>
      <c r="U765" s="728" t="s">
        <v>925</v>
      </c>
      <c r="V765" s="729">
        <v>9</v>
      </c>
      <c r="W765" s="729">
        <v>9266</v>
      </c>
    </row>
    <row r="766" spans="1:23" ht="15">
      <c r="A766" s="728" t="s">
        <v>915</v>
      </c>
      <c r="B766" s="728" t="s">
        <v>266</v>
      </c>
      <c r="C766" s="728" t="s">
        <v>261</v>
      </c>
      <c r="D766" s="728" t="s">
        <v>285</v>
      </c>
      <c r="E766" s="729">
        <v>720</v>
      </c>
      <c r="G766" s="728" t="s">
        <v>925</v>
      </c>
      <c r="H766" s="729">
        <v>10</v>
      </c>
      <c r="I766" s="729">
        <v>1406</v>
      </c>
      <c r="K766" s="728" t="s">
        <v>295</v>
      </c>
      <c r="L766" s="728" t="s">
        <v>920</v>
      </c>
      <c r="M766" s="728" t="s">
        <v>267</v>
      </c>
      <c r="N766" s="729">
        <v>1</v>
      </c>
      <c r="P766" s="687"/>
      <c r="Q766" s="686"/>
      <c r="R766" s="686"/>
      <c r="U766" s="728" t="s">
        <v>925</v>
      </c>
      <c r="V766" s="729">
        <v>10</v>
      </c>
      <c r="W766" s="729">
        <v>6283</v>
      </c>
    </row>
    <row r="767" spans="1:23" ht="15">
      <c r="A767" s="728" t="s">
        <v>915</v>
      </c>
      <c r="B767" s="728" t="s">
        <v>266</v>
      </c>
      <c r="C767" s="728" t="s">
        <v>261</v>
      </c>
      <c r="D767" s="728" t="s">
        <v>286</v>
      </c>
      <c r="E767" s="729">
        <v>617</v>
      </c>
      <c r="G767" s="728" t="s">
        <v>925</v>
      </c>
      <c r="H767" s="729">
        <v>11</v>
      </c>
      <c r="I767" s="729">
        <v>1015</v>
      </c>
      <c r="K767" s="728" t="s">
        <v>295</v>
      </c>
      <c r="L767" s="728" t="s">
        <v>920</v>
      </c>
      <c r="M767" s="728" t="s">
        <v>268</v>
      </c>
      <c r="N767" s="729">
        <v>77</v>
      </c>
      <c r="P767" s="687"/>
      <c r="Q767" s="686"/>
      <c r="R767" s="686"/>
      <c r="U767" s="728" t="s">
        <v>925</v>
      </c>
      <c r="V767" s="729">
        <v>11</v>
      </c>
      <c r="W767" s="729">
        <v>4157</v>
      </c>
    </row>
    <row r="768" spans="1:23" ht="15">
      <c r="A768" s="728" t="s">
        <v>915</v>
      </c>
      <c r="B768" s="728" t="s">
        <v>287</v>
      </c>
      <c r="C768" s="728" t="s">
        <v>260</v>
      </c>
      <c r="D768" s="728" t="s">
        <v>285</v>
      </c>
      <c r="E768" s="729">
        <v>678</v>
      </c>
      <c r="G768" s="728" t="s">
        <v>925</v>
      </c>
      <c r="H768" s="729">
        <v>12</v>
      </c>
      <c r="I768" s="729">
        <v>1380</v>
      </c>
      <c r="K768" s="728" t="s">
        <v>295</v>
      </c>
      <c r="L768" s="728" t="s">
        <v>926</v>
      </c>
      <c r="M768" s="728" t="s">
        <v>265</v>
      </c>
      <c r="N768" s="729">
        <v>8</v>
      </c>
      <c r="P768" s="687"/>
      <c r="Q768" s="686"/>
      <c r="R768" s="686"/>
      <c r="U768" s="728" t="s">
        <v>925</v>
      </c>
      <c r="V768" s="729">
        <v>12</v>
      </c>
      <c r="W768" s="729">
        <v>4862</v>
      </c>
    </row>
    <row r="769" spans="1:23" ht="15">
      <c r="A769" s="728" t="s">
        <v>915</v>
      </c>
      <c r="B769" s="728" t="s">
        <v>287</v>
      </c>
      <c r="C769" s="728" t="s">
        <v>260</v>
      </c>
      <c r="D769" s="728" t="s">
        <v>286</v>
      </c>
      <c r="E769" s="729">
        <v>26</v>
      </c>
      <c r="G769" s="728" t="s">
        <v>926</v>
      </c>
      <c r="H769" s="729">
        <v>0</v>
      </c>
      <c r="I769" s="729">
        <v>256</v>
      </c>
      <c r="K769" s="728" t="s">
        <v>295</v>
      </c>
      <c r="L769" s="728" t="s">
        <v>926</v>
      </c>
      <c r="M769" s="728" t="s">
        <v>1096</v>
      </c>
      <c r="N769" s="729">
        <v>1</v>
      </c>
      <c r="P769" s="687"/>
      <c r="Q769" s="686"/>
      <c r="R769" s="686"/>
      <c r="U769" s="728" t="s">
        <v>926</v>
      </c>
      <c r="V769" s="729">
        <v>0</v>
      </c>
      <c r="W769" s="729">
        <v>19</v>
      </c>
    </row>
    <row r="770" spans="1:23" ht="15">
      <c r="A770" s="728" t="s">
        <v>915</v>
      </c>
      <c r="B770" s="728" t="s">
        <v>287</v>
      </c>
      <c r="C770" s="728" t="s">
        <v>261</v>
      </c>
      <c r="D770" s="728" t="s">
        <v>285</v>
      </c>
      <c r="E770" s="729">
        <v>430</v>
      </c>
      <c r="G770" s="728" t="s">
        <v>926</v>
      </c>
      <c r="H770" s="729">
        <v>1</v>
      </c>
      <c r="I770" s="729">
        <v>1214</v>
      </c>
      <c r="K770" s="728" t="s">
        <v>295</v>
      </c>
      <c r="L770" s="728" t="s">
        <v>926</v>
      </c>
      <c r="M770" s="728" t="s">
        <v>1100</v>
      </c>
      <c r="N770" s="729">
        <v>1</v>
      </c>
      <c r="P770" s="687"/>
      <c r="Q770" s="686"/>
      <c r="R770" s="686"/>
      <c r="U770" s="728" t="s">
        <v>926</v>
      </c>
      <c r="V770" s="729">
        <v>1</v>
      </c>
      <c r="W770" s="729">
        <v>108</v>
      </c>
    </row>
    <row r="771" spans="1:23" ht="15">
      <c r="A771" s="728" t="s">
        <v>915</v>
      </c>
      <c r="B771" s="728" t="s">
        <v>287</v>
      </c>
      <c r="C771" s="728" t="s">
        <v>261</v>
      </c>
      <c r="D771" s="728" t="s">
        <v>286</v>
      </c>
      <c r="E771" s="729">
        <v>28</v>
      </c>
      <c r="G771" s="728" t="s">
        <v>926</v>
      </c>
      <c r="H771" s="729">
        <v>2</v>
      </c>
      <c r="I771" s="729">
        <v>3954</v>
      </c>
      <c r="K771" s="728" t="s">
        <v>295</v>
      </c>
      <c r="L771" s="728" t="s">
        <v>926</v>
      </c>
      <c r="M771" s="728" t="s">
        <v>1093</v>
      </c>
      <c r="N771" s="729">
        <v>2</v>
      </c>
      <c r="P771" s="687"/>
      <c r="Q771" s="686"/>
      <c r="R771" s="686"/>
      <c r="U771" s="728" t="s">
        <v>926</v>
      </c>
      <c r="V771" s="729">
        <v>2</v>
      </c>
      <c r="W771" s="729">
        <v>325</v>
      </c>
    </row>
    <row r="772" spans="1:23" ht="15">
      <c r="A772" s="728" t="s">
        <v>915</v>
      </c>
      <c r="B772" s="728" t="s">
        <v>288</v>
      </c>
      <c r="C772" s="728" t="s">
        <v>260</v>
      </c>
      <c r="D772" s="728" t="s">
        <v>285</v>
      </c>
      <c r="E772" s="729">
        <v>3667</v>
      </c>
      <c r="G772" s="728" t="s">
        <v>926</v>
      </c>
      <c r="H772" s="729">
        <v>3</v>
      </c>
      <c r="I772" s="729">
        <v>2101</v>
      </c>
      <c r="K772" s="728" t="s">
        <v>295</v>
      </c>
      <c r="L772" s="728" t="s">
        <v>926</v>
      </c>
      <c r="M772" s="728" t="s">
        <v>1090</v>
      </c>
      <c r="N772" s="729">
        <v>219</v>
      </c>
      <c r="P772" s="687"/>
      <c r="Q772" s="686"/>
      <c r="R772" s="686"/>
      <c r="U772" s="728" t="s">
        <v>926</v>
      </c>
      <c r="V772" s="729">
        <v>3</v>
      </c>
      <c r="W772" s="729">
        <v>124</v>
      </c>
    </row>
    <row r="773" spans="1:23" ht="15">
      <c r="A773" s="728" t="s">
        <v>915</v>
      </c>
      <c r="B773" s="728" t="s">
        <v>288</v>
      </c>
      <c r="C773" s="728" t="s">
        <v>260</v>
      </c>
      <c r="D773" s="728" t="s">
        <v>286</v>
      </c>
      <c r="E773" s="729">
        <v>1226</v>
      </c>
      <c r="G773" s="728" t="s">
        <v>926</v>
      </c>
      <c r="H773" s="729">
        <v>4</v>
      </c>
      <c r="I773" s="729">
        <v>6677</v>
      </c>
      <c r="K773" s="728" t="s">
        <v>295</v>
      </c>
      <c r="L773" s="728" t="s">
        <v>926</v>
      </c>
      <c r="M773" s="728" t="s">
        <v>1091</v>
      </c>
      <c r="N773" s="729">
        <v>31</v>
      </c>
      <c r="P773" s="687"/>
      <c r="Q773" s="686"/>
      <c r="R773" s="686"/>
      <c r="U773" s="728" t="s">
        <v>926</v>
      </c>
      <c r="V773" s="729">
        <v>4</v>
      </c>
      <c r="W773" s="729">
        <v>1366</v>
      </c>
    </row>
    <row r="774" spans="1:23" ht="15">
      <c r="A774" s="728" t="s">
        <v>915</v>
      </c>
      <c r="B774" s="728" t="s">
        <v>288</v>
      </c>
      <c r="C774" s="728" t="s">
        <v>261</v>
      </c>
      <c r="D774" s="728" t="s">
        <v>285</v>
      </c>
      <c r="E774" s="729">
        <v>3733</v>
      </c>
      <c r="G774" s="728" t="s">
        <v>926</v>
      </c>
      <c r="H774" s="729">
        <v>5</v>
      </c>
      <c r="I774" s="729">
        <v>828</v>
      </c>
      <c r="K774" s="728" t="s">
        <v>295</v>
      </c>
      <c r="L774" s="728" t="s">
        <v>926</v>
      </c>
      <c r="M774" s="728" t="s">
        <v>1092</v>
      </c>
      <c r="N774" s="729">
        <v>354</v>
      </c>
      <c r="P774" s="687"/>
      <c r="Q774" s="686"/>
      <c r="R774" s="686"/>
      <c r="U774" s="728" t="s">
        <v>926</v>
      </c>
      <c r="V774" s="729">
        <v>5</v>
      </c>
      <c r="W774" s="729">
        <v>132</v>
      </c>
    </row>
    <row r="775" spans="1:23" ht="15">
      <c r="A775" s="728" t="s">
        <v>915</v>
      </c>
      <c r="B775" s="728" t="s">
        <v>288</v>
      </c>
      <c r="C775" s="728" t="s">
        <v>261</v>
      </c>
      <c r="D775" s="728" t="s">
        <v>286</v>
      </c>
      <c r="E775" s="729">
        <v>979</v>
      </c>
      <c r="G775" s="728" t="s">
        <v>926</v>
      </c>
      <c r="H775" s="729">
        <v>6</v>
      </c>
      <c r="I775" s="729">
        <v>882</v>
      </c>
      <c r="K775" s="728" t="s">
        <v>295</v>
      </c>
      <c r="L775" s="728" t="s">
        <v>926</v>
      </c>
      <c r="M775" s="728" t="s">
        <v>1094</v>
      </c>
      <c r="N775" s="729">
        <v>1</v>
      </c>
      <c r="P775" s="687"/>
      <c r="Q775" s="686"/>
      <c r="R775" s="686"/>
      <c r="U775" s="728" t="s">
        <v>926</v>
      </c>
      <c r="V775" s="729">
        <v>6</v>
      </c>
      <c r="W775" s="729">
        <v>131</v>
      </c>
    </row>
    <row r="776" spans="1:23" ht="15">
      <c r="A776" s="728" t="s">
        <v>916</v>
      </c>
      <c r="B776" s="728" t="s">
        <v>265</v>
      </c>
      <c r="C776" s="728" t="s">
        <v>260</v>
      </c>
      <c r="D776" s="728" t="s">
        <v>285</v>
      </c>
      <c r="E776" s="729">
        <v>857</v>
      </c>
      <c r="G776" s="728" t="s">
        <v>926</v>
      </c>
      <c r="H776" s="729">
        <v>7</v>
      </c>
      <c r="I776" s="729">
        <v>806</v>
      </c>
      <c r="K776" s="728" t="s">
        <v>295</v>
      </c>
      <c r="L776" s="728" t="s">
        <v>926</v>
      </c>
      <c r="M776" s="728" t="s">
        <v>266</v>
      </c>
      <c r="N776" s="729">
        <v>6</v>
      </c>
      <c r="P776" s="687"/>
      <c r="Q776" s="686"/>
      <c r="R776" s="686"/>
      <c r="U776" s="728" t="s">
        <v>926</v>
      </c>
      <c r="V776" s="729">
        <v>7</v>
      </c>
      <c r="W776" s="729">
        <v>94</v>
      </c>
    </row>
    <row r="777" spans="1:23" ht="15">
      <c r="A777" s="728" t="s">
        <v>916</v>
      </c>
      <c r="B777" s="728" t="s">
        <v>265</v>
      </c>
      <c r="C777" s="728" t="s">
        <v>260</v>
      </c>
      <c r="D777" s="728" t="s">
        <v>286</v>
      </c>
      <c r="E777" s="729">
        <v>625</v>
      </c>
      <c r="G777" s="728" t="s">
        <v>926</v>
      </c>
      <c r="H777" s="729">
        <v>8</v>
      </c>
      <c r="I777" s="729">
        <v>617</v>
      </c>
      <c r="K777" s="728" t="s">
        <v>295</v>
      </c>
      <c r="L777" s="728" t="s">
        <v>926</v>
      </c>
      <c r="M777" s="728" t="s">
        <v>287</v>
      </c>
      <c r="N777" s="729">
        <v>39</v>
      </c>
      <c r="P777" s="687"/>
      <c r="Q777" s="686"/>
      <c r="R777" s="686"/>
      <c r="U777" s="728" t="s">
        <v>926</v>
      </c>
      <c r="V777" s="729">
        <v>8</v>
      </c>
      <c r="W777" s="729">
        <v>64</v>
      </c>
    </row>
    <row r="778" spans="1:23" ht="15">
      <c r="A778" s="728" t="s">
        <v>916</v>
      </c>
      <c r="B778" s="728" t="s">
        <v>265</v>
      </c>
      <c r="C778" s="728" t="s">
        <v>261</v>
      </c>
      <c r="D778" s="728" t="s">
        <v>285</v>
      </c>
      <c r="E778" s="729">
        <v>826</v>
      </c>
      <c r="G778" s="728" t="s">
        <v>926</v>
      </c>
      <c r="H778" s="729">
        <v>9</v>
      </c>
      <c r="I778" s="729">
        <v>557</v>
      </c>
      <c r="K778" s="728" t="s">
        <v>295</v>
      </c>
      <c r="L778" s="728" t="s">
        <v>926</v>
      </c>
      <c r="M778" s="728" t="s">
        <v>297</v>
      </c>
      <c r="N778" s="729">
        <v>7</v>
      </c>
      <c r="P778" s="687"/>
      <c r="Q778" s="686"/>
      <c r="R778" s="686"/>
      <c r="U778" s="728" t="s">
        <v>926</v>
      </c>
      <c r="V778" s="729">
        <v>9</v>
      </c>
      <c r="W778" s="729">
        <v>29</v>
      </c>
    </row>
    <row r="779" spans="1:23" ht="15">
      <c r="A779" s="728" t="s">
        <v>916</v>
      </c>
      <c r="B779" s="728" t="s">
        <v>265</v>
      </c>
      <c r="C779" s="728" t="s">
        <v>261</v>
      </c>
      <c r="D779" s="728" t="s">
        <v>286</v>
      </c>
      <c r="E779" s="729">
        <v>583</v>
      </c>
      <c r="G779" s="728" t="s">
        <v>926</v>
      </c>
      <c r="H779" s="729">
        <v>10</v>
      </c>
      <c r="I779" s="729">
        <v>423</v>
      </c>
      <c r="K779" s="728" t="s">
        <v>295</v>
      </c>
      <c r="L779" s="728" t="s">
        <v>926</v>
      </c>
      <c r="M779" s="728" t="s">
        <v>294</v>
      </c>
      <c r="N779" s="729">
        <v>15084</v>
      </c>
      <c r="P779" s="687"/>
      <c r="Q779" s="686"/>
      <c r="R779" s="686"/>
      <c r="U779" s="728" t="s">
        <v>926</v>
      </c>
      <c r="V779" s="729">
        <v>10</v>
      </c>
      <c r="W779" s="729">
        <v>31</v>
      </c>
    </row>
    <row r="780" spans="1:23" ht="15">
      <c r="A780" s="728" t="s">
        <v>916</v>
      </c>
      <c r="B780" s="728" t="s">
        <v>266</v>
      </c>
      <c r="C780" s="728" t="s">
        <v>260</v>
      </c>
      <c r="D780" s="728" t="s">
        <v>285</v>
      </c>
      <c r="E780" s="729">
        <v>128</v>
      </c>
      <c r="G780" s="728" t="s">
        <v>926</v>
      </c>
      <c r="H780" s="729">
        <v>11</v>
      </c>
      <c r="I780" s="729">
        <v>343</v>
      </c>
      <c r="K780" s="728" t="s">
        <v>295</v>
      </c>
      <c r="L780" s="728" t="s">
        <v>926</v>
      </c>
      <c r="M780" s="728" t="s">
        <v>296</v>
      </c>
      <c r="N780" s="729">
        <v>133</v>
      </c>
      <c r="P780" s="687"/>
      <c r="Q780" s="686"/>
      <c r="R780" s="686"/>
      <c r="U780" s="728" t="s">
        <v>926</v>
      </c>
      <c r="V780" s="729">
        <v>11</v>
      </c>
      <c r="W780" s="729">
        <v>20</v>
      </c>
    </row>
    <row r="781" spans="1:23" ht="15">
      <c r="A781" s="728" t="s">
        <v>916</v>
      </c>
      <c r="B781" s="728" t="s">
        <v>266</v>
      </c>
      <c r="C781" s="728" t="s">
        <v>260</v>
      </c>
      <c r="D781" s="728" t="s">
        <v>286</v>
      </c>
      <c r="E781" s="729">
        <v>73</v>
      </c>
      <c r="G781" s="728" t="s">
        <v>926</v>
      </c>
      <c r="H781" s="729">
        <v>12</v>
      </c>
      <c r="I781" s="729">
        <v>437</v>
      </c>
      <c r="K781" s="728" t="s">
        <v>295</v>
      </c>
      <c r="L781" s="728" t="s">
        <v>926</v>
      </c>
      <c r="M781" s="728" t="s">
        <v>267</v>
      </c>
      <c r="N781" s="729">
        <v>9</v>
      </c>
      <c r="P781" s="687"/>
      <c r="Q781" s="686"/>
      <c r="R781" s="686"/>
      <c r="U781" s="728" t="s">
        <v>926</v>
      </c>
      <c r="V781" s="729">
        <v>12</v>
      </c>
      <c r="W781" s="729">
        <v>36</v>
      </c>
    </row>
    <row r="782" spans="1:23" ht="15">
      <c r="A782" s="728" t="s">
        <v>916</v>
      </c>
      <c r="B782" s="728" t="s">
        <v>266</v>
      </c>
      <c r="C782" s="728" t="s">
        <v>261</v>
      </c>
      <c r="D782" s="728" t="s">
        <v>285</v>
      </c>
      <c r="E782" s="729">
        <v>141</v>
      </c>
      <c r="G782" s="728" t="s">
        <v>927</v>
      </c>
      <c r="H782" s="729">
        <v>0</v>
      </c>
      <c r="I782" s="729">
        <v>104</v>
      </c>
      <c r="K782" s="728" t="s">
        <v>295</v>
      </c>
      <c r="L782" s="728" t="s">
        <v>926</v>
      </c>
      <c r="M782" s="728" t="s">
        <v>268</v>
      </c>
      <c r="N782" s="729">
        <v>3200</v>
      </c>
      <c r="P782" s="687"/>
      <c r="Q782" s="686"/>
      <c r="R782" s="686"/>
      <c r="U782" s="728" t="s">
        <v>927</v>
      </c>
      <c r="V782" s="729">
        <v>0</v>
      </c>
      <c r="W782" s="729">
        <v>41</v>
      </c>
    </row>
    <row r="783" spans="1:23" ht="15">
      <c r="A783" s="728" t="s">
        <v>916</v>
      </c>
      <c r="B783" s="728" t="s">
        <v>266</v>
      </c>
      <c r="C783" s="728" t="s">
        <v>261</v>
      </c>
      <c r="D783" s="728" t="s">
        <v>286</v>
      </c>
      <c r="E783" s="729">
        <v>87</v>
      </c>
      <c r="G783" s="728" t="s">
        <v>927</v>
      </c>
      <c r="H783" s="729">
        <v>1</v>
      </c>
      <c r="I783" s="729">
        <v>477</v>
      </c>
      <c r="K783" s="728" t="s">
        <v>295</v>
      </c>
      <c r="L783" s="728" t="s">
        <v>955</v>
      </c>
      <c r="M783" s="728" t="s">
        <v>265</v>
      </c>
      <c r="N783" s="729">
        <v>1</v>
      </c>
      <c r="P783" s="687"/>
      <c r="Q783" s="686"/>
      <c r="R783" s="686"/>
      <c r="U783" s="728" t="s">
        <v>927</v>
      </c>
      <c r="V783" s="729">
        <v>1</v>
      </c>
      <c r="W783" s="729">
        <v>117</v>
      </c>
    </row>
    <row r="784" spans="1:23" ht="15">
      <c r="A784" s="728" t="s">
        <v>916</v>
      </c>
      <c r="B784" s="728" t="s">
        <v>288</v>
      </c>
      <c r="C784" s="728" t="s">
        <v>260</v>
      </c>
      <c r="D784" s="728" t="s">
        <v>285</v>
      </c>
      <c r="E784" s="729">
        <v>34</v>
      </c>
      <c r="G784" s="728" t="s">
        <v>927</v>
      </c>
      <c r="H784" s="729">
        <v>2</v>
      </c>
      <c r="I784" s="729">
        <v>1500</v>
      </c>
      <c r="K784" s="728" t="s">
        <v>295</v>
      </c>
      <c r="L784" s="728" t="s">
        <v>955</v>
      </c>
      <c r="M784" s="728" t="s">
        <v>1089</v>
      </c>
      <c r="N784" s="729">
        <v>2</v>
      </c>
      <c r="P784" s="687"/>
      <c r="Q784" s="686"/>
      <c r="R784" s="686"/>
      <c r="U784" s="728" t="s">
        <v>927</v>
      </c>
      <c r="V784" s="729">
        <v>2</v>
      </c>
      <c r="W784" s="729">
        <v>441</v>
      </c>
    </row>
    <row r="785" spans="1:23" ht="15">
      <c r="A785" s="728" t="s">
        <v>916</v>
      </c>
      <c r="B785" s="728" t="s">
        <v>288</v>
      </c>
      <c r="C785" s="728" t="s">
        <v>260</v>
      </c>
      <c r="D785" s="728" t="s">
        <v>286</v>
      </c>
      <c r="E785" s="729">
        <v>41</v>
      </c>
      <c r="G785" s="728" t="s">
        <v>927</v>
      </c>
      <c r="H785" s="729">
        <v>3</v>
      </c>
      <c r="I785" s="729">
        <v>766</v>
      </c>
      <c r="K785" s="728" t="s">
        <v>295</v>
      </c>
      <c r="L785" s="728" t="s">
        <v>955</v>
      </c>
      <c r="M785" s="728" t="s">
        <v>1093</v>
      </c>
      <c r="N785" s="729">
        <v>2</v>
      </c>
      <c r="P785" s="687"/>
      <c r="Q785" s="686"/>
      <c r="R785" s="686"/>
      <c r="U785" s="728" t="s">
        <v>927</v>
      </c>
      <c r="V785" s="729">
        <v>3</v>
      </c>
      <c r="W785" s="729">
        <v>184</v>
      </c>
    </row>
    <row r="786" spans="1:23" ht="15">
      <c r="A786" s="728" t="s">
        <v>916</v>
      </c>
      <c r="B786" s="728" t="s">
        <v>288</v>
      </c>
      <c r="C786" s="728" t="s">
        <v>261</v>
      </c>
      <c r="D786" s="728" t="s">
        <v>285</v>
      </c>
      <c r="E786" s="729">
        <v>34</v>
      </c>
      <c r="G786" s="728" t="s">
        <v>927</v>
      </c>
      <c r="H786" s="729">
        <v>4</v>
      </c>
      <c r="I786" s="729">
        <v>3325</v>
      </c>
      <c r="K786" s="728" t="s">
        <v>295</v>
      </c>
      <c r="L786" s="728" t="s">
        <v>955</v>
      </c>
      <c r="M786" s="728" t="s">
        <v>1090</v>
      </c>
      <c r="N786" s="729">
        <v>302</v>
      </c>
      <c r="P786" s="687"/>
      <c r="Q786" s="686"/>
      <c r="R786" s="686"/>
      <c r="U786" s="728" t="s">
        <v>927</v>
      </c>
      <c r="V786" s="729">
        <v>4</v>
      </c>
      <c r="W786" s="729">
        <v>1284</v>
      </c>
    </row>
    <row r="787" spans="1:23" ht="15">
      <c r="A787" s="728" t="s">
        <v>916</v>
      </c>
      <c r="B787" s="728" t="s">
        <v>288</v>
      </c>
      <c r="C787" s="728" t="s">
        <v>261</v>
      </c>
      <c r="D787" s="728" t="s">
        <v>286</v>
      </c>
      <c r="E787" s="729">
        <v>44</v>
      </c>
      <c r="G787" s="728" t="s">
        <v>927</v>
      </c>
      <c r="H787" s="729">
        <v>5</v>
      </c>
      <c r="I787" s="729">
        <v>614</v>
      </c>
      <c r="K787" s="728" t="s">
        <v>295</v>
      </c>
      <c r="L787" s="728" t="s">
        <v>955</v>
      </c>
      <c r="M787" s="728" t="s">
        <v>1094</v>
      </c>
      <c r="N787" s="729">
        <v>2</v>
      </c>
      <c r="P787" s="687"/>
      <c r="Q787" s="686"/>
      <c r="R787" s="686"/>
      <c r="U787" s="728" t="s">
        <v>927</v>
      </c>
      <c r="V787" s="729">
        <v>5</v>
      </c>
      <c r="W787" s="729">
        <v>229</v>
      </c>
    </row>
    <row r="788" spans="1:23" ht="15">
      <c r="A788" s="728" t="s">
        <v>917</v>
      </c>
      <c r="B788" s="728" t="s">
        <v>265</v>
      </c>
      <c r="C788" s="728" t="s">
        <v>260</v>
      </c>
      <c r="D788" s="728" t="s">
        <v>286</v>
      </c>
      <c r="E788" s="729">
        <v>1</v>
      </c>
      <c r="G788" s="728" t="s">
        <v>927</v>
      </c>
      <c r="H788" s="729">
        <v>6</v>
      </c>
      <c r="I788" s="729">
        <v>619</v>
      </c>
      <c r="K788" s="728" t="s">
        <v>295</v>
      </c>
      <c r="L788" s="728" t="s">
        <v>955</v>
      </c>
      <c r="M788" s="728" t="s">
        <v>266</v>
      </c>
      <c r="N788" s="729">
        <v>2</v>
      </c>
      <c r="P788" s="687"/>
      <c r="Q788" s="686"/>
      <c r="R788" s="686"/>
      <c r="U788" s="728" t="s">
        <v>927</v>
      </c>
      <c r="V788" s="729">
        <v>6</v>
      </c>
      <c r="W788" s="729">
        <v>226</v>
      </c>
    </row>
    <row r="789" spans="1:23" ht="15">
      <c r="A789" s="728" t="s">
        <v>917</v>
      </c>
      <c r="B789" s="728" t="s">
        <v>265</v>
      </c>
      <c r="C789" s="728" t="s">
        <v>261</v>
      </c>
      <c r="D789" s="728" t="s">
        <v>286</v>
      </c>
      <c r="E789" s="729">
        <v>1</v>
      </c>
      <c r="G789" s="728" t="s">
        <v>927</v>
      </c>
      <c r="H789" s="729">
        <v>7</v>
      </c>
      <c r="I789" s="729">
        <v>533</v>
      </c>
      <c r="K789" s="728" t="s">
        <v>295</v>
      </c>
      <c r="L789" s="728" t="s">
        <v>955</v>
      </c>
      <c r="M789" s="728" t="s">
        <v>1095</v>
      </c>
      <c r="N789" s="729">
        <v>2</v>
      </c>
      <c r="P789" s="687"/>
      <c r="Q789" s="686"/>
      <c r="R789" s="686"/>
      <c r="U789" s="728" t="s">
        <v>927</v>
      </c>
      <c r="V789" s="729">
        <v>7</v>
      </c>
      <c r="W789" s="729">
        <v>219</v>
      </c>
    </row>
    <row r="790" spans="1:23" ht="15">
      <c r="A790" s="728" t="s">
        <v>917</v>
      </c>
      <c r="B790" s="728" t="s">
        <v>265</v>
      </c>
      <c r="C790" s="728" t="s">
        <v>260</v>
      </c>
      <c r="D790" s="728" t="s">
        <v>285</v>
      </c>
      <c r="E790" s="729">
        <v>1256</v>
      </c>
      <c r="G790" s="728" t="s">
        <v>927</v>
      </c>
      <c r="H790" s="729">
        <v>8</v>
      </c>
      <c r="I790" s="729">
        <v>490</v>
      </c>
      <c r="K790" s="728" t="s">
        <v>295</v>
      </c>
      <c r="L790" s="728" t="s">
        <v>955</v>
      </c>
      <c r="M790" s="728" t="s">
        <v>297</v>
      </c>
      <c r="N790" s="729">
        <v>2</v>
      </c>
      <c r="P790" s="687"/>
      <c r="Q790" s="686"/>
      <c r="R790" s="686"/>
      <c r="U790" s="728" t="s">
        <v>927</v>
      </c>
      <c r="V790" s="729">
        <v>8</v>
      </c>
      <c r="W790" s="729">
        <v>181</v>
      </c>
    </row>
    <row r="791" spans="1:23" ht="15">
      <c r="A791" s="728" t="s">
        <v>917</v>
      </c>
      <c r="B791" s="728" t="s">
        <v>265</v>
      </c>
      <c r="C791" s="728" t="s">
        <v>260</v>
      </c>
      <c r="D791" s="728" t="s">
        <v>286</v>
      </c>
      <c r="E791" s="729">
        <v>2355</v>
      </c>
      <c r="G791" s="728" t="s">
        <v>927</v>
      </c>
      <c r="H791" s="729">
        <v>9</v>
      </c>
      <c r="I791" s="729">
        <v>428</v>
      </c>
      <c r="K791" s="728" t="s">
        <v>295</v>
      </c>
      <c r="L791" s="728" t="s">
        <v>955</v>
      </c>
      <c r="M791" s="728" t="s">
        <v>294</v>
      </c>
      <c r="N791" s="729">
        <v>3818</v>
      </c>
      <c r="P791" s="687"/>
      <c r="Q791" s="686"/>
      <c r="R791" s="686"/>
      <c r="U791" s="728" t="s">
        <v>927</v>
      </c>
      <c r="V791" s="729">
        <v>9</v>
      </c>
      <c r="W791" s="729">
        <v>142</v>
      </c>
    </row>
    <row r="792" spans="1:23" ht="15">
      <c r="A792" s="728" t="s">
        <v>917</v>
      </c>
      <c r="B792" s="728" t="s">
        <v>265</v>
      </c>
      <c r="C792" s="728" t="s">
        <v>261</v>
      </c>
      <c r="D792" s="728" t="s">
        <v>285</v>
      </c>
      <c r="E792" s="729">
        <v>1049</v>
      </c>
      <c r="G792" s="728" t="s">
        <v>927</v>
      </c>
      <c r="H792" s="729">
        <v>10</v>
      </c>
      <c r="I792" s="729">
        <v>313</v>
      </c>
      <c r="K792" s="728" t="s">
        <v>295</v>
      </c>
      <c r="L792" s="728" t="s">
        <v>955</v>
      </c>
      <c r="M792" s="728" t="s">
        <v>296</v>
      </c>
      <c r="N792" s="729">
        <v>14</v>
      </c>
      <c r="P792" s="687"/>
      <c r="Q792" s="686"/>
      <c r="R792" s="686"/>
      <c r="U792" s="728" t="s">
        <v>927</v>
      </c>
      <c r="V792" s="729">
        <v>10</v>
      </c>
      <c r="W792" s="729">
        <v>116</v>
      </c>
    </row>
    <row r="793" spans="1:23" ht="15">
      <c r="A793" s="728" t="s">
        <v>917</v>
      </c>
      <c r="B793" s="728" t="s">
        <v>265</v>
      </c>
      <c r="C793" s="728" t="s">
        <v>261</v>
      </c>
      <c r="D793" s="728" t="s">
        <v>286</v>
      </c>
      <c r="E793" s="729">
        <v>2051</v>
      </c>
      <c r="G793" s="728" t="s">
        <v>927</v>
      </c>
      <c r="H793" s="729">
        <v>11</v>
      </c>
      <c r="I793" s="729">
        <v>186</v>
      </c>
      <c r="K793" s="728" t="s">
        <v>295</v>
      </c>
      <c r="L793" s="728" t="s">
        <v>955</v>
      </c>
      <c r="M793" s="728" t="s">
        <v>267</v>
      </c>
      <c r="N793" s="729">
        <v>4</v>
      </c>
      <c r="P793" s="687"/>
      <c r="Q793" s="686"/>
      <c r="R793" s="686"/>
      <c r="U793" s="728" t="s">
        <v>927</v>
      </c>
      <c r="V793" s="729">
        <v>11</v>
      </c>
      <c r="W793" s="729">
        <v>72</v>
      </c>
    </row>
    <row r="794" spans="1:23" ht="15">
      <c r="A794" s="728" t="s">
        <v>917</v>
      </c>
      <c r="B794" s="728" t="s">
        <v>266</v>
      </c>
      <c r="C794" s="728" t="s">
        <v>260</v>
      </c>
      <c r="D794" s="728" t="s">
        <v>285</v>
      </c>
      <c r="E794" s="729">
        <v>1185</v>
      </c>
      <c r="G794" s="728" t="s">
        <v>927</v>
      </c>
      <c r="H794" s="729">
        <v>12</v>
      </c>
      <c r="I794" s="729">
        <v>275</v>
      </c>
      <c r="K794" s="728" t="s">
        <v>295</v>
      </c>
      <c r="L794" s="728" t="s">
        <v>955</v>
      </c>
      <c r="M794" s="728" t="s">
        <v>268</v>
      </c>
      <c r="N794" s="729">
        <v>176</v>
      </c>
      <c r="P794" s="687"/>
      <c r="Q794" s="686"/>
      <c r="R794" s="686"/>
      <c r="U794" s="728" t="s">
        <v>927</v>
      </c>
      <c r="V794" s="729">
        <v>12</v>
      </c>
      <c r="W794" s="729">
        <v>96</v>
      </c>
    </row>
    <row r="795" spans="1:23" ht="15">
      <c r="A795" s="728" t="s">
        <v>917</v>
      </c>
      <c r="B795" s="728" t="s">
        <v>266</v>
      </c>
      <c r="C795" s="728" t="s">
        <v>260</v>
      </c>
      <c r="D795" s="728" t="s">
        <v>286</v>
      </c>
      <c r="E795" s="729">
        <v>1427</v>
      </c>
      <c r="G795" s="728" t="s">
        <v>928</v>
      </c>
      <c r="H795" s="729">
        <v>0</v>
      </c>
      <c r="I795" s="729">
        <v>63</v>
      </c>
      <c r="K795" s="728" t="s">
        <v>295</v>
      </c>
      <c r="L795" s="728" t="s">
        <v>959</v>
      </c>
      <c r="M795" s="728" t="s">
        <v>265</v>
      </c>
      <c r="N795" s="729">
        <v>1</v>
      </c>
      <c r="P795" s="687"/>
      <c r="Q795" s="686"/>
      <c r="R795" s="686"/>
      <c r="U795" s="728" t="s">
        <v>928</v>
      </c>
      <c r="V795" s="729">
        <v>0</v>
      </c>
      <c r="W795" s="729">
        <v>17</v>
      </c>
    </row>
    <row r="796" spans="1:23" ht="15">
      <c r="A796" s="728" t="s">
        <v>917</v>
      </c>
      <c r="B796" s="728" t="s">
        <v>266</v>
      </c>
      <c r="C796" s="728" t="s">
        <v>261</v>
      </c>
      <c r="D796" s="728" t="s">
        <v>285</v>
      </c>
      <c r="E796" s="729">
        <v>1066</v>
      </c>
      <c r="G796" s="728" t="s">
        <v>928</v>
      </c>
      <c r="H796" s="729">
        <v>1</v>
      </c>
      <c r="I796" s="729">
        <v>322</v>
      </c>
      <c r="K796" s="728" t="s">
        <v>295</v>
      </c>
      <c r="L796" s="728" t="s">
        <v>959</v>
      </c>
      <c r="M796" s="728" t="s">
        <v>1090</v>
      </c>
      <c r="N796" s="729">
        <v>13</v>
      </c>
      <c r="P796" s="687"/>
      <c r="Q796" s="686"/>
      <c r="R796" s="686"/>
      <c r="U796" s="728" t="s">
        <v>928</v>
      </c>
      <c r="V796" s="729">
        <v>1</v>
      </c>
      <c r="W796" s="729">
        <v>122</v>
      </c>
    </row>
    <row r="797" spans="1:23" ht="15">
      <c r="A797" s="728" t="s">
        <v>917</v>
      </c>
      <c r="B797" s="728" t="s">
        <v>266</v>
      </c>
      <c r="C797" s="728" t="s">
        <v>261</v>
      </c>
      <c r="D797" s="728" t="s">
        <v>286</v>
      </c>
      <c r="E797" s="729">
        <v>1186</v>
      </c>
      <c r="G797" s="728" t="s">
        <v>928</v>
      </c>
      <c r="H797" s="729">
        <v>2</v>
      </c>
      <c r="I797" s="729">
        <v>898</v>
      </c>
      <c r="K797" s="728" t="s">
        <v>295</v>
      </c>
      <c r="L797" s="728" t="s">
        <v>959</v>
      </c>
      <c r="M797" s="728" t="s">
        <v>1091</v>
      </c>
      <c r="N797" s="729">
        <v>1</v>
      </c>
      <c r="P797" s="687"/>
      <c r="Q797" s="686"/>
      <c r="R797" s="686"/>
      <c r="U797" s="728" t="s">
        <v>928</v>
      </c>
      <c r="V797" s="729">
        <v>2</v>
      </c>
      <c r="W797" s="729">
        <v>415</v>
      </c>
    </row>
    <row r="798" spans="1:23" ht="15">
      <c r="A798" s="728" t="s">
        <v>917</v>
      </c>
      <c r="B798" s="728" t="s">
        <v>287</v>
      </c>
      <c r="C798" s="728" t="s">
        <v>260</v>
      </c>
      <c r="D798" s="728" t="s">
        <v>285</v>
      </c>
      <c r="E798" s="729">
        <v>4</v>
      </c>
      <c r="G798" s="728" t="s">
        <v>928</v>
      </c>
      <c r="H798" s="729">
        <v>3</v>
      </c>
      <c r="I798" s="729">
        <v>511</v>
      </c>
      <c r="K798" s="728" t="s">
        <v>295</v>
      </c>
      <c r="L798" s="728" t="s">
        <v>959</v>
      </c>
      <c r="M798" s="728" t="s">
        <v>294</v>
      </c>
      <c r="N798" s="729">
        <v>1689</v>
      </c>
      <c r="P798" s="687"/>
      <c r="Q798" s="686"/>
      <c r="R798" s="686"/>
      <c r="U798" s="728" t="s">
        <v>928</v>
      </c>
      <c r="V798" s="729">
        <v>3</v>
      </c>
      <c r="W798" s="729">
        <v>253</v>
      </c>
    </row>
    <row r="799" spans="1:23" ht="15">
      <c r="A799" s="728" t="s">
        <v>917</v>
      </c>
      <c r="B799" s="728" t="s">
        <v>287</v>
      </c>
      <c r="C799" s="728" t="s">
        <v>260</v>
      </c>
      <c r="D799" s="728" t="s">
        <v>286</v>
      </c>
      <c r="E799" s="729">
        <v>1</v>
      </c>
      <c r="G799" s="728" t="s">
        <v>928</v>
      </c>
      <c r="H799" s="729">
        <v>4</v>
      </c>
      <c r="I799" s="729">
        <v>2027</v>
      </c>
      <c r="K799" s="728" t="s">
        <v>295</v>
      </c>
      <c r="L799" s="728" t="s">
        <v>959</v>
      </c>
      <c r="M799" s="728" t="s">
        <v>296</v>
      </c>
      <c r="N799" s="729">
        <v>3</v>
      </c>
      <c r="P799" s="687"/>
      <c r="Q799" s="686"/>
      <c r="R799" s="686"/>
      <c r="U799" s="728" t="s">
        <v>928</v>
      </c>
      <c r="V799" s="729">
        <v>4</v>
      </c>
      <c r="W799" s="729">
        <v>1463</v>
      </c>
    </row>
    <row r="800" spans="1:23" ht="15">
      <c r="A800" s="728" t="s">
        <v>917</v>
      </c>
      <c r="B800" s="728" t="s">
        <v>287</v>
      </c>
      <c r="C800" s="728" t="s">
        <v>261</v>
      </c>
      <c r="D800" s="728" t="s">
        <v>285</v>
      </c>
      <c r="E800" s="729">
        <v>11</v>
      </c>
      <c r="G800" s="728" t="s">
        <v>928</v>
      </c>
      <c r="H800" s="729">
        <v>5</v>
      </c>
      <c r="I800" s="729">
        <v>380</v>
      </c>
      <c r="K800" s="728" t="s">
        <v>295</v>
      </c>
      <c r="L800" s="728" t="s">
        <v>959</v>
      </c>
      <c r="M800" s="728" t="s">
        <v>268</v>
      </c>
      <c r="N800" s="729">
        <v>275</v>
      </c>
      <c r="P800" s="687"/>
      <c r="Q800" s="686"/>
      <c r="R800" s="686"/>
      <c r="U800" s="728" t="s">
        <v>928</v>
      </c>
      <c r="V800" s="729">
        <v>5</v>
      </c>
      <c r="W800" s="729">
        <v>274</v>
      </c>
    </row>
    <row r="801" spans="1:23" ht="15">
      <c r="A801" s="728" t="s">
        <v>917</v>
      </c>
      <c r="B801" s="728" t="s">
        <v>287</v>
      </c>
      <c r="C801" s="728" t="s">
        <v>261</v>
      </c>
      <c r="D801" s="728" t="s">
        <v>286</v>
      </c>
      <c r="E801" s="729">
        <v>5</v>
      </c>
      <c r="G801" s="728" t="s">
        <v>928</v>
      </c>
      <c r="H801" s="729">
        <v>6</v>
      </c>
      <c r="I801" s="729">
        <v>473</v>
      </c>
      <c r="K801" s="728" t="s">
        <v>295</v>
      </c>
      <c r="L801" s="728" t="s">
        <v>962</v>
      </c>
      <c r="M801" s="728" t="s">
        <v>265</v>
      </c>
      <c r="N801" s="729">
        <v>5</v>
      </c>
      <c r="P801" s="687"/>
      <c r="Q801" s="686"/>
      <c r="R801" s="686"/>
      <c r="U801" s="728" t="s">
        <v>928</v>
      </c>
      <c r="V801" s="729">
        <v>6</v>
      </c>
      <c r="W801" s="729">
        <v>246</v>
      </c>
    </row>
    <row r="802" spans="1:23" ht="15">
      <c r="A802" s="728" t="s">
        <v>917</v>
      </c>
      <c r="B802" s="728" t="s">
        <v>288</v>
      </c>
      <c r="C802" s="728" t="s">
        <v>260</v>
      </c>
      <c r="D802" s="728" t="s">
        <v>285</v>
      </c>
      <c r="E802" s="729">
        <v>335</v>
      </c>
      <c r="G802" s="728" t="s">
        <v>928</v>
      </c>
      <c r="H802" s="729">
        <v>7</v>
      </c>
      <c r="I802" s="729">
        <v>428</v>
      </c>
      <c r="K802" s="728" t="s">
        <v>295</v>
      </c>
      <c r="L802" s="728" t="s">
        <v>962</v>
      </c>
      <c r="M802" s="728" t="s">
        <v>1096</v>
      </c>
      <c r="N802" s="729">
        <v>17</v>
      </c>
      <c r="P802" s="687"/>
      <c r="Q802" s="686"/>
      <c r="R802" s="686"/>
      <c r="U802" s="728" t="s">
        <v>928</v>
      </c>
      <c r="V802" s="729">
        <v>7</v>
      </c>
      <c r="W802" s="729">
        <v>274</v>
      </c>
    </row>
    <row r="803" spans="1:23" ht="15">
      <c r="A803" s="728" t="s">
        <v>917</v>
      </c>
      <c r="B803" s="728" t="s">
        <v>288</v>
      </c>
      <c r="C803" s="728" t="s">
        <v>260</v>
      </c>
      <c r="D803" s="728" t="s">
        <v>286</v>
      </c>
      <c r="E803" s="729">
        <v>426</v>
      </c>
      <c r="G803" s="728" t="s">
        <v>928</v>
      </c>
      <c r="H803" s="729">
        <v>8</v>
      </c>
      <c r="I803" s="729">
        <v>425</v>
      </c>
      <c r="K803" s="728" t="s">
        <v>295</v>
      </c>
      <c r="L803" s="728" t="s">
        <v>962</v>
      </c>
      <c r="M803" s="728" t="s">
        <v>1100</v>
      </c>
      <c r="N803" s="729">
        <v>1</v>
      </c>
      <c r="P803" s="687"/>
      <c r="Q803" s="686"/>
      <c r="R803" s="686"/>
      <c r="U803" s="728" t="s">
        <v>928</v>
      </c>
      <c r="V803" s="729">
        <v>8</v>
      </c>
      <c r="W803" s="729">
        <v>200</v>
      </c>
    </row>
    <row r="804" spans="1:23" ht="15">
      <c r="A804" s="728" t="s">
        <v>917</v>
      </c>
      <c r="B804" s="728" t="s">
        <v>288</v>
      </c>
      <c r="C804" s="728" t="s">
        <v>261</v>
      </c>
      <c r="D804" s="728" t="s">
        <v>285</v>
      </c>
      <c r="E804" s="729">
        <v>201</v>
      </c>
      <c r="G804" s="728" t="s">
        <v>928</v>
      </c>
      <c r="H804" s="729">
        <v>9</v>
      </c>
      <c r="I804" s="729">
        <v>363</v>
      </c>
      <c r="K804" s="728" t="s">
        <v>295</v>
      </c>
      <c r="L804" s="728" t="s">
        <v>962</v>
      </c>
      <c r="M804" s="728" t="s">
        <v>1090</v>
      </c>
      <c r="N804" s="729">
        <v>36</v>
      </c>
      <c r="P804" s="687"/>
      <c r="Q804" s="686"/>
      <c r="R804" s="686"/>
      <c r="U804" s="728" t="s">
        <v>928</v>
      </c>
      <c r="V804" s="729">
        <v>9</v>
      </c>
      <c r="W804" s="729">
        <v>141</v>
      </c>
    </row>
    <row r="805" spans="1:23" ht="15">
      <c r="A805" s="728" t="s">
        <v>917</v>
      </c>
      <c r="B805" s="728" t="s">
        <v>288</v>
      </c>
      <c r="C805" s="728" t="s">
        <v>261</v>
      </c>
      <c r="D805" s="728" t="s">
        <v>286</v>
      </c>
      <c r="E805" s="729">
        <v>296</v>
      </c>
      <c r="G805" s="728" t="s">
        <v>928</v>
      </c>
      <c r="H805" s="729">
        <v>10</v>
      </c>
      <c r="I805" s="729">
        <v>280</v>
      </c>
      <c r="K805" s="728" t="s">
        <v>295</v>
      </c>
      <c r="L805" s="728" t="s">
        <v>962</v>
      </c>
      <c r="M805" s="728" t="s">
        <v>1091</v>
      </c>
      <c r="N805" s="729">
        <v>14</v>
      </c>
      <c r="P805" s="687"/>
      <c r="Q805" s="686"/>
      <c r="R805" s="686"/>
      <c r="U805" s="728" t="s">
        <v>928</v>
      </c>
      <c r="V805" s="729">
        <v>10</v>
      </c>
      <c r="W805" s="729">
        <v>109</v>
      </c>
    </row>
    <row r="806" spans="1:23" ht="15">
      <c r="A806" s="728" t="s">
        <v>918</v>
      </c>
      <c r="B806" s="728" t="s">
        <v>265</v>
      </c>
      <c r="C806" s="728" t="s">
        <v>260</v>
      </c>
      <c r="D806" s="728" t="s">
        <v>285</v>
      </c>
      <c r="E806" s="729">
        <v>980</v>
      </c>
      <c r="G806" s="728" t="s">
        <v>928</v>
      </c>
      <c r="H806" s="729">
        <v>11</v>
      </c>
      <c r="I806" s="729">
        <v>193</v>
      </c>
      <c r="K806" s="728" t="s">
        <v>295</v>
      </c>
      <c r="L806" s="728" t="s">
        <v>962</v>
      </c>
      <c r="M806" s="728" t="s">
        <v>1092</v>
      </c>
      <c r="N806" s="729">
        <v>1</v>
      </c>
      <c r="P806" s="687"/>
      <c r="Q806" s="686"/>
      <c r="R806" s="686"/>
      <c r="U806" s="728" t="s">
        <v>928</v>
      </c>
      <c r="V806" s="729">
        <v>11</v>
      </c>
      <c r="W806" s="729">
        <v>47</v>
      </c>
    </row>
    <row r="807" spans="1:23" ht="15">
      <c r="A807" s="728" t="s">
        <v>918</v>
      </c>
      <c r="B807" s="728" t="s">
        <v>265</v>
      </c>
      <c r="C807" s="728" t="s">
        <v>260</v>
      </c>
      <c r="D807" s="728" t="s">
        <v>286</v>
      </c>
      <c r="E807" s="729">
        <v>966</v>
      </c>
      <c r="G807" s="728" t="s">
        <v>928</v>
      </c>
      <c r="H807" s="729">
        <v>12</v>
      </c>
      <c r="I807" s="729">
        <v>239</v>
      </c>
      <c r="K807" s="728" t="s">
        <v>295</v>
      </c>
      <c r="L807" s="728" t="s">
        <v>962</v>
      </c>
      <c r="M807" s="728" t="s">
        <v>1097</v>
      </c>
      <c r="N807" s="729">
        <v>5</v>
      </c>
      <c r="P807" s="687"/>
      <c r="Q807" s="686"/>
      <c r="R807" s="686"/>
      <c r="U807" s="728" t="s">
        <v>928</v>
      </c>
      <c r="V807" s="729">
        <v>12</v>
      </c>
      <c r="W807" s="729">
        <v>106</v>
      </c>
    </row>
    <row r="808" spans="1:23" ht="15">
      <c r="A808" s="728" t="s">
        <v>918</v>
      </c>
      <c r="B808" s="728" t="s">
        <v>265</v>
      </c>
      <c r="C808" s="728" t="s">
        <v>261</v>
      </c>
      <c r="D808" s="728" t="s">
        <v>285</v>
      </c>
      <c r="E808" s="729">
        <v>950</v>
      </c>
      <c r="G808" s="728" t="s">
        <v>929</v>
      </c>
      <c r="H808" s="729">
        <v>0</v>
      </c>
      <c r="I808" s="729">
        <v>93</v>
      </c>
      <c r="K808" s="728" t="s">
        <v>295</v>
      </c>
      <c r="L808" s="728" t="s">
        <v>962</v>
      </c>
      <c r="M808" s="728" t="s">
        <v>1094</v>
      </c>
      <c r="N808" s="729">
        <v>6</v>
      </c>
      <c r="P808" s="687"/>
      <c r="Q808" s="686"/>
      <c r="R808" s="686"/>
      <c r="U808" s="728" t="s">
        <v>929</v>
      </c>
      <c r="V808" s="729">
        <v>0</v>
      </c>
      <c r="W808" s="729">
        <v>551</v>
      </c>
    </row>
    <row r="809" spans="1:23" ht="15">
      <c r="A809" s="728" t="s">
        <v>918</v>
      </c>
      <c r="B809" s="728" t="s">
        <v>265</v>
      </c>
      <c r="C809" s="728" t="s">
        <v>261</v>
      </c>
      <c r="D809" s="728" t="s">
        <v>286</v>
      </c>
      <c r="E809" s="729">
        <v>796</v>
      </c>
      <c r="G809" s="728" t="s">
        <v>929</v>
      </c>
      <c r="H809" s="729">
        <v>1</v>
      </c>
      <c r="I809" s="729">
        <v>533</v>
      </c>
      <c r="K809" s="728" t="s">
        <v>295</v>
      </c>
      <c r="L809" s="728" t="s">
        <v>962</v>
      </c>
      <c r="M809" s="728" t="s">
        <v>266</v>
      </c>
      <c r="N809" s="729">
        <v>48</v>
      </c>
      <c r="P809" s="687"/>
      <c r="Q809" s="686"/>
      <c r="R809" s="686"/>
      <c r="U809" s="728" t="s">
        <v>929</v>
      </c>
      <c r="V809" s="729">
        <v>1</v>
      </c>
      <c r="W809" s="729">
        <v>2513</v>
      </c>
    </row>
    <row r="810" spans="1:23" ht="15">
      <c r="A810" s="728" t="s">
        <v>918</v>
      </c>
      <c r="B810" s="728" t="s">
        <v>266</v>
      </c>
      <c r="C810" s="728" t="s">
        <v>260</v>
      </c>
      <c r="D810" s="728" t="s">
        <v>285</v>
      </c>
      <c r="E810" s="729">
        <v>228</v>
      </c>
      <c r="G810" s="728" t="s">
        <v>929</v>
      </c>
      <c r="H810" s="729">
        <v>2</v>
      </c>
      <c r="I810" s="729">
        <v>1494</v>
      </c>
      <c r="K810" s="728" t="s">
        <v>295</v>
      </c>
      <c r="L810" s="728" t="s">
        <v>962</v>
      </c>
      <c r="M810" s="728" t="s">
        <v>1095</v>
      </c>
      <c r="N810" s="729">
        <v>1</v>
      </c>
      <c r="P810" s="687"/>
      <c r="Q810" s="686"/>
      <c r="R810" s="686"/>
      <c r="U810" s="728" t="s">
        <v>929</v>
      </c>
      <c r="V810" s="729">
        <v>2</v>
      </c>
      <c r="W810" s="729">
        <v>7298</v>
      </c>
    </row>
    <row r="811" spans="1:23" ht="15">
      <c r="A811" s="728" t="s">
        <v>918</v>
      </c>
      <c r="B811" s="728" t="s">
        <v>266</v>
      </c>
      <c r="C811" s="728" t="s">
        <v>260</v>
      </c>
      <c r="D811" s="728" t="s">
        <v>286</v>
      </c>
      <c r="E811" s="729">
        <v>256</v>
      </c>
      <c r="G811" s="728" t="s">
        <v>929</v>
      </c>
      <c r="H811" s="729">
        <v>3</v>
      </c>
      <c r="I811" s="729">
        <v>868</v>
      </c>
      <c r="K811" s="728" t="s">
        <v>295</v>
      </c>
      <c r="L811" s="728" t="s">
        <v>962</v>
      </c>
      <c r="M811" s="728" t="s">
        <v>287</v>
      </c>
      <c r="N811" s="729">
        <v>3</v>
      </c>
      <c r="P811" s="687"/>
      <c r="Q811" s="686"/>
      <c r="R811" s="686"/>
      <c r="U811" s="728" t="s">
        <v>929</v>
      </c>
      <c r="V811" s="729">
        <v>3</v>
      </c>
      <c r="W811" s="729">
        <v>3510</v>
      </c>
    </row>
    <row r="812" spans="1:23" ht="15">
      <c r="A812" s="728" t="s">
        <v>918</v>
      </c>
      <c r="B812" s="728" t="s">
        <v>266</v>
      </c>
      <c r="C812" s="728" t="s">
        <v>261</v>
      </c>
      <c r="D812" s="728" t="s">
        <v>285</v>
      </c>
      <c r="E812" s="729">
        <v>267</v>
      </c>
      <c r="G812" s="728" t="s">
        <v>929</v>
      </c>
      <c r="H812" s="729">
        <v>4</v>
      </c>
      <c r="I812" s="729">
        <v>3614</v>
      </c>
      <c r="K812" s="728" t="s">
        <v>295</v>
      </c>
      <c r="L812" s="728" t="s">
        <v>962</v>
      </c>
      <c r="M812" s="728" t="s">
        <v>297</v>
      </c>
      <c r="N812" s="729">
        <v>22</v>
      </c>
      <c r="P812" s="687"/>
      <c r="Q812" s="686"/>
      <c r="R812" s="686"/>
      <c r="U812" s="728" t="s">
        <v>929</v>
      </c>
      <c r="V812" s="729">
        <v>4</v>
      </c>
      <c r="W812" s="729">
        <v>23771</v>
      </c>
    </row>
    <row r="813" spans="1:23" ht="15">
      <c r="A813" s="728" t="s">
        <v>918</v>
      </c>
      <c r="B813" s="728" t="s">
        <v>266</v>
      </c>
      <c r="C813" s="728" t="s">
        <v>261</v>
      </c>
      <c r="D813" s="728" t="s">
        <v>286</v>
      </c>
      <c r="E813" s="729">
        <v>228</v>
      </c>
      <c r="G813" s="728" t="s">
        <v>929</v>
      </c>
      <c r="H813" s="729">
        <v>5</v>
      </c>
      <c r="I813" s="729">
        <v>561</v>
      </c>
      <c r="K813" s="728" t="s">
        <v>295</v>
      </c>
      <c r="L813" s="728" t="s">
        <v>962</v>
      </c>
      <c r="M813" s="728" t="s">
        <v>294</v>
      </c>
      <c r="N813" s="729">
        <v>8635</v>
      </c>
      <c r="P813" s="687"/>
      <c r="Q813" s="686"/>
      <c r="R813" s="686"/>
      <c r="U813" s="728" t="s">
        <v>929</v>
      </c>
      <c r="V813" s="729">
        <v>5</v>
      </c>
      <c r="W813" s="729">
        <v>3699</v>
      </c>
    </row>
    <row r="814" spans="1:23" ht="15">
      <c r="A814" s="728" t="s">
        <v>918</v>
      </c>
      <c r="B814" s="728" t="s">
        <v>287</v>
      </c>
      <c r="C814" s="728" t="s">
        <v>260</v>
      </c>
      <c r="D814" s="728" t="s">
        <v>285</v>
      </c>
      <c r="E814" s="729">
        <v>1</v>
      </c>
      <c r="G814" s="728" t="s">
        <v>929</v>
      </c>
      <c r="H814" s="729">
        <v>6</v>
      </c>
      <c r="I814" s="729">
        <v>668</v>
      </c>
      <c r="K814" s="728" t="s">
        <v>295</v>
      </c>
      <c r="L814" s="728" t="s">
        <v>962</v>
      </c>
      <c r="M814" s="728" t="s">
        <v>296</v>
      </c>
      <c r="N814" s="729">
        <v>82</v>
      </c>
      <c r="P814" s="687"/>
      <c r="Q814" s="686"/>
      <c r="R814" s="686"/>
      <c r="U814" s="728" t="s">
        <v>929</v>
      </c>
      <c r="V814" s="729">
        <v>6</v>
      </c>
      <c r="W814" s="729">
        <v>3576</v>
      </c>
    </row>
    <row r="815" spans="1:23" ht="15">
      <c r="A815" s="728" t="s">
        <v>918</v>
      </c>
      <c r="B815" s="728" t="s">
        <v>287</v>
      </c>
      <c r="C815" s="728" t="s">
        <v>260</v>
      </c>
      <c r="D815" s="728" t="s">
        <v>286</v>
      </c>
      <c r="E815" s="729">
        <v>1</v>
      </c>
      <c r="G815" s="728" t="s">
        <v>929</v>
      </c>
      <c r="H815" s="729">
        <v>7</v>
      </c>
      <c r="I815" s="729">
        <v>692</v>
      </c>
      <c r="K815" s="728" t="s">
        <v>295</v>
      </c>
      <c r="L815" s="728" t="s">
        <v>962</v>
      </c>
      <c r="M815" s="728" t="s">
        <v>267</v>
      </c>
      <c r="N815" s="729">
        <v>6</v>
      </c>
      <c r="P815" s="687"/>
      <c r="Q815" s="686"/>
      <c r="R815" s="686"/>
      <c r="U815" s="728" t="s">
        <v>929</v>
      </c>
      <c r="V815" s="729">
        <v>7</v>
      </c>
      <c r="W815" s="729">
        <v>3170</v>
      </c>
    </row>
    <row r="816" spans="1:23" ht="15">
      <c r="A816" s="728" t="s">
        <v>918</v>
      </c>
      <c r="B816" s="728" t="s">
        <v>287</v>
      </c>
      <c r="C816" s="728" t="s">
        <v>261</v>
      </c>
      <c r="D816" s="728" t="s">
        <v>285</v>
      </c>
      <c r="E816" s="729">
        <v>2</v>
      </c>
      <c r="G816" s="728" t="s">
        <v>929</v>
      </c>
      <c r="H816" s="729">
        <v>8</v>
      </c>
      <c r="I816" s="729">
        <v>581</v>
      </c>
      <c r="K816" s="728" t="s">
        <v>295</v>
      </c>
      <c r="L816" s="728" t="s">
        <v>962</v>
      </c>
      <c r="M816" s="728" t="s">
        <v>268</v>
      </c>
      <c r="N816" s="729">
        <v>429</v>
      </c>
      <c r="P816" s="687"/>
      <c r="Q816" s="686"/>
      <c r="R816" s="686"/>
      <c r="U816" s="728" t="s">
        <v>929</v>
      </c>
      <c r="V816" s="729">
        <v>8</v>
      </c>
      <c r="W816" s="729">
        <v>2496</v>
      </c>
    </row>
    <row r="817" spans="1:23" ht="15">
      <c r="A817" s="728" t="s">
        <v>918</v>
      </c>
      <c r="B817" s="728" t="s">
        <v>287</v>
      </c>
      <c r="C817" s="728" t="s">
        <v>261</v>
      </c>
      <c r="D817" s="728" t="s">
        <v>286</v>
      </c>
      <c r="E817" s="729">
        <v>3</v>
      </c>
      <c r="G817" s="728" t="s">
        <v>929</v>
      </c>
      <c r="H817" s="729">
        <v>9</v>
      </c>
      <c r="I817" s="729">
        <v>438</v>
      </c>
      <c r="K817" s="728" t="s">
        <v>295</v>
      </c>
      <c r="L817" s="728" t="s">
        <v>968</v>
      </c>
      <c r="M817" s="728" t="s">
        <v>265</v>
      </c>
      <c r="N817" s="729">
        <v>3</v>
      </c>
      <c r="P817" s="687"/>
      <c r="Q817" s="686"/>
      <c r="R817" s="686"/>
      <c r="U817" s="728" t="s">
        <v>929</v>
      </c>
      <c r="V817" s="729">
        <v>9</v>
      </c>
      <c r="W817" s="729">
        <v>1942</v>
      </c>
    </row>
    <row r="818" spans="1:23" ht="15">
      <c r="A818" s="728" t="s">
        <v>918</v>
      </c>
      <c r="B818" s="728" t="s">
        <v>288</v>
      </c>
      <c r="C818" s="728" t="s">
        <v>260</v>
      </c>
      <c r="D818" s="728" t="s">
        <v>285</v>
      </c>
      <c r="E818" s="729">
        <v>43</v>
      </c>
      <c r="G818" s="728" t="s">
        <v>929</v>
      </c>
      <c r="H818" s="729">
        <v>10</v>
      </c>
      <c r="I818" s="729">
        <v>379</v>
      </c>
      <c r="K818" s="728" t="s">
        <v>295</v>
      </c>
      <c r="L818" s="728" t="s">
        <v>968</v>
      </c>
      <c r="M818" s="728" t="s">
        <v>1096</v>
      </c>
      <c r="N818" s="729">
        <v>1</v>
      </c>
      <c r="P818" s="687"/>
      <c r="Q818" s="686"/>
      <c r="R818" s="686"/>
      <c r="U818" s="728" t="s">
        <v>929</v>
      </c>
      <c r="V818" s="729">
        <v>10</v>
      </c>
      <c r="W818" s="729">
        <v>1286</v>
      </c>
    </row>
    <row r="819" spans="1:23" ht="15">
      <c r="A819" s="728" t="s">
        <v>918</v>
      </c>
      <c r="B819" s="728" t="s">
        <v>288</v>
      </c>
      <c r="C819" s="728" t="s">
        <v>260</v>
      </c>
      <c r="D819" s="728" t="s">
        <v>286</v>
      </c>
      <c r="E819" s="729">
        <v>61</v>
      </c>
      <c r="G819" s="728" t="s">
        <v>929</v>
      </c>
      <c r="H819" s="729">
        <v>11</v>
      </c>
      <c r="I819" s="729">
        <v>304</v>
      </c>
      <c r="K819" s="728" t="s">
        <v>295</v>
      </c>
      <c r="L819" s="728" t="s">
        <v>968</v>
      </c>
      <c r="M819" s="728" t="s">
        <v>1093</v>
      </c>
      <c r="N819" s="729">
        <v>14</v>
      </c>
      <c r="P819" s="687"/>
      <c r="Q819" s="686"/>
      <c r="R819" s="686"/>
      <c r="U819" s="728" t="s">
        <v>929</v>
      </c>
      <c r="V819" s="729">
        <v>11</v>
      </c>
      <c r="W819" s="729">
        <v>762</v>
      </c>
    </row>
    <row r="820" spans="1:23" ht="15">
      <c r="A820" s="728" t="s">
        <v>918</v>
      </c>
      <c r="B820" s="728" t="s">
        <v>288</v>
      </c>
      <c r="C820" s="728" t="s">
        <v>261</v>
      </c>
      <c r="D820" s="728" t="s">
        <v>285</v>
      </c>
      <c r="E820" s="729">
        <v>36</v>
      </c>
      <c r="G820" s="728" t="s">
        <v>929</v>
      </c>
      <c r="H820" s="729">
        <v>12</v>
      </c>
      <c r="I820" s="729">
        <v>399</v>
      </c>
      <c r="K820" s="728" t="s">
        <v>295</v>
      </c>
      <c r="L820" s="728" t="s">
        <v>968</v>
      </c>
      <c r="M820" s="728" t="s">
        <v>1090</v>
      </c>
      <c r="N820" s="729">
        <v>79</v>
      </c>
      <c r="P820" s="687"/>
      <c r="Q820" s="686"/>
      <c r="R820" s="686"/>
      <c r="U820" s="728" t="s">
        <v>929</v>
      </c>
      <c r="V820" s="729">
        <v>12</v>
      </c>
      <c r="W820" s="729">
        <v>923</v>
      </c>
    </row>
    <row r="821" spans="1:23" ht="15">
      <c r="A821" s="728" t="s">
        <v>918</v>
      </c>
      <c r="B821" s="728" t="s">
        <v>288</v>
      </c>
      <c r="C821" s="728" t="s">
        <v>261</v>
      </c>
      <c r="D821" s="728" t="s">
        <v>286</v>
      </c>
      <c r="E821" s="729">
        <v>51</v>
      </c>
      <c r="G821" s="728" t="s">
        <v>930</v>
      </c>
      <c r="H821" s="729">
        <v>0</v>
      </c>
      <c r="I821" s="729">
        <v>76</v>
      </c>
      <c r="K821" s="728" t="s">
        <v>295</v>
      </c>
      <c r="L821" s="728" t="s">
        <v>968</v>
      </c>
      <c r="M821" s="728" t="s">
        <v>1091</v>
      </c>
      <c r="N821" s="729">
        <v>14</v>
      </c>
      <c r="P821" s="687"/>
      <c r="Q821" s="686"/>
      <c r="R821" s="686"/>
      <c r="U821" s="728" t="s">
        <v>930</v>
      </c>
      <c r="V821" s="729">
        <v>0</v>
      </c>
      <c r="W821" s="729">
        <v>64</v>
      </c>
    </row>
    <row r="822" spans="1:23" ht="15">
      <c r="A822" s="728" t="s">
        <v>919</v>
      </c>
      <c r="B822" s="728" t="s">
        <v>265</v>
      </c>
      <c r="C822" s="728" t="s">
        <v>260</v>
      </c>
      <c r="D822" s="728" t="s">
        <v>285</v>
      </c>
      <c r="E822" s="729">
        <v>229</v>
      </c>
      <c r="G822" s="728" t="s">
        <v>930</v>
      </c>
      <c r="H822" s="729">
        <v>1</v>
      </c>
      <c r="I822" s="729">
        <v>378</v>
      </c>
      <c r="K822" s="728" t="s">
        <v>295</v>
      </c>
      <c r="L822" s="728" t="s">
        <v>968</v>
      </c>
      <c r="M822" s="728" t="s">
        <v>1092</v>
      </c>
      <c r="N822" s="729">
        <v>9</v>
      </c>
      <c r="P822" s="687"/>
      <c r="Q822" s="686"/>
      <c r="R822" s="686"/>
      <c r="U822" s="728" t="s">
        <v>930</v>
      </c>
      <c r="V822" s="729">
        <v>1</v>
      </c>
      <c r="W822" s="729">
        <v>178</v>
      </c>
    </row>
    <row r="823" spans="1:23" ht="15">
      <c r="A823" s="728" t="s">
        <v>919</v>
      </c>
      <c r="B823" s="728" t="s">
        <v>265</v>
      </c>
      <c r="C823" s="728" t="s">
        <v>260</v>
      </c>
      <c r="D823" s="728" t="s">
        <v>286</v>
      </c>
      <c r="E823" s="729">
        <v>228</v>
      </c>
      <c r="G823" s="728" t="s">
        <v>930</v>
      </c>
      <c r="H823" s="729">
        <v>2</v>
      </c>
      <c r="I823" s="729">
        <v>1067</v>
      </c>
      <c r="K823" s="728" t="s">
        <v>295</v>
      </c>
      <c r="L823" s="728" t="s">
        <v>968</v>
      </c>
      <c r="M823" s="728" t="s">
        <v>1097</v>
      </c>
      <c r="N823" s="729">
        <v>3</v>
      </c>
      <c r="P823" s="687"/>
      <c r="Q823" s="686"/>
      <c r="R823" s="686"/>
      <c r="U823" s="728" t="s">
        <v>930</v>
      </c>
      <c r="V823" s="729">
        <v>2</v>
      </c>
      <c r="W823" s="729">
        <v>606</v>
      </c>
    </row>
    <row r="824" spans="1:23" ht="15">
      <c r="A824" s="728" t="s">
        <v>919</v>
      </c>
      <c r="B824" s="728" t="s">
        <v>265</v>
      </c>
      <c r="C824" s="728" t="s">
        <v>261</v>
      </c>
      <c r="D824" s="728" t="s">
        <v>285</v>
      </c>
      <c r="E824" s="729">
        <v>254</v>
      </c>
      <c r="G824" s="728" t="s">
        <v>930</v>
      </c>
      <c r="H824" s="729">
        <v>3</v>
      </c>
      <c r="I824" s="729">
        <v>641</v>
      </c>
      <c r="K824" s="728" t="s">
        <v>295</v>
      </c>
      <c r="L824" s="728" t="s">
        <v>968</v>
      </c>
      <c r="M824" s="728" t="s">
        <v>1094</v>
      </c>
      <c r="N824" s="729">
        <v>1</v>
      </c>
      <c r="P824" s="687"/>
      <c r="Q824" s="686"/>
      <c r="R824" s="686"/>
      <c r="U824" s="728" t="s">
        <v>930</v>
      </c>
      <c r="V824" s="729">
        <v>3</v>
      </c>
      <c r="W824" s="729">
        <v>400</v>
      </c>
    </row>
    <row r="825" spans="1:23" ht="15">
      <c r="A825" s="728" t="s">
        <v>919</v>
      </c>
      <c r="B825" s="728" t="s">
        <v>265</v>
      </c>
      <c r="C825" s="728" t="s">
        <v>261</v>
      </c>
      <c r="D825" s="728" t="s">
        <v>286</v>
      </c>
      <c r="E825" s="729">
        <v>263</v>
      </c>
      <c r="G825" s="728" t="s">
        <v>930</v>
      </c>
      <c r="H825" s="729">
        <v>4</v>
      </c>
      <c r="I825" s="729">
        <v>2791</v>
      </c>
      <c r="K825" s="728" t="s">
        <v>295</v>
      </c>
      <c r="L825" s="728" t="s">
        <v>968</v>
      </c>
      <c r="M825" s="728" t="s">
        <v>266</v>
      </c>
      <c r="N825" s="729">
        <v>3</v>
      </c>
      <c r="P825" s="687"/>
      <c r="Q825" s="686"/>
      <c r="R825" s="686"/>
      <c r="U825" s="728" t="s">
        <v>930</v>
      </c>
      <c r="V825" s="729">
        <v>4</v>
      </c>
      <c r="W825" s="729">
        <v>2820</v>
      </c>
    </row>
    <row r="826" spans="1:23" ht="15">
      <c r="A826" s="728" t="s">
        <v>919</v>
      </c>
      <c r="B826" s="728" t="s">
        <v>266</v>
      </c>
      <c r="C826" s="728" t="s">
        <v>260</v>
      </c>
      <c r="D826" s="728" t="s">
        <v>285</v>
      </c>
      <c r="E826" s="729">
        <v>66</v>
      </c>
      <c r="G826" s="728" t="s">
        <v>930</v>
      </c>
      <c r="H826" s="729">
        <v>5</v>
      </c>
      <c r="I826" s="729">
        <v>556</v>
      </c>
      <c r="K826" s="728" t="s">
        <v>295</v>
      </c>
      <c r="L826" s="728" t="s">
        <v>968</v>
      </c>
      <c r="M826" s="728" t="s">
        <v>1095</v>
      </c>
      <c r="N826" s="729">
        <v>6</v>
      </c>
      <c r="P826" s="687"/>
      <c r="Q826" s="686"/>
      <c r="R826" s="686"/>
      <c r="U826" s="728" t="s">
        <v>930</v>
      </c>
      <c r="V826" s="729">
        <v>5</v>
      </c>
      <c r="W826" s="729">
        <v>512</v>
      </c>
    </row>
    <row r="827" spans="1:23" ht="15">
      <c r="A827" s="728" t="s">
        <v>919</v>
      </c>
      <c r="B827" s="728" t="s">
        <v>266</v>
      </c>
      <c r="C827" s="728" t="s">
        <v>260</v>
      </c>
      <c r="D827" s="728" t="s">
        <v>286</v>
      </c>
      <c r="E827" s="729">
        <v>44</v>
      </c>
      <c r="G827" s="728" t="s">
        <v>930</v>
      </c>
      <c r="H827" s="729">
        <v>6</v>
      </c>
      <c r="I827" s="729">
        <v>671</v>
      </c>
      <c r="K827" s="728" t="s">
        <v>295</v>
      </c>
      <c r="L827" s="728" t="s">
        <v>968</v>
      </c>
      <c r="M827" s="728" t="s">
        <v>297</v>
      </c>
      <c r="N827" s="729">
        <v>44</v>
      </c>
      <c r="P827" s="687"/>
      <c r="Q827" s="686"/>
      <c r="R827" s="686"/>
      <c r="U827" s="728" t="s">
        <v>930</v>
      </c>
      <c r="V827" s="729">
        <v>6</v>
      </c>
      <c r="W827" s="729">
        <v>647</v>
      </c>
    </row>
    <row r="828" spans="1:23" ht="15">
      <c r="A828" s="728" t="s">
        <v>919</v>
      </c>
      <c r="B828" s="728" t="s">
        <v>266</v>
      </c>
      <c r="C828" s="728" t="s">
        <v>261</v>
      </c>
      <c r="D828" s="728" t="s">
        <v>285</v>
      </c>
      <c r="E828" s="729">
        <v>93</v>
      </c>
      <c r="G828" s="728" t="s">
        <v>930</v>
      </c>
      <c r="H828" s="729">
        <v>7</v>
      </c>
      <c r="I828" s="729">
        <v>650</v>
      </c>
      <c r="K828" s="728" t="s">
        <v>295</v>
      </c>
      <c r="L828" s="728" t="s">
        <v>968</v>
      </c>
      <c r="M828" s="728" t="s">
        <v>294</v>
      </c>
      <c r="N828" s="729">
        <v>13852</v>
      </c>
      <c r="P828" s="687"/>
      <c r="Q828" s="686"/>
      <c r="R828" s="686"/>
      <c r="U828" s="728" t="s">
        <v>930</v>
      </c>
      <c r="V828" s="729">
        <v>7</v>
      </c>
      <c r="W828" s="729">
        <v>600</v>
      </c>
    </row>
    <row r="829" spans="1:23" ht="15">
      <c r="A829" s="728" t="s">
        <v>919</v>
      </c>
      <c r="B829" s="728" t="s">
        <v>266</v>
      </c>
      <c r="C829" s="728" t="s">
        <v>261</v>
      </c>
      <c r="D829" s="728" t="s">
        <v>286</v>
      </c>
      <c r="E829" s="729">
        <v>70</v>
      </c>
      <c r="G829" s="728" t="s">
        <v>930</v>
      </c>
      <c r="H829" s="729">
        <v>8</v>
      </c>
      <c r="I829" s="729">
        <v>611</v>
      </c>
      <c r="K829" s="728" t="s">
        <v>295</v>
      </c>
      <c r="L829" s="728" t="s">
        <v>968</v>
      </c>
      <c r="M829" s="728" t="s">
        <v>295</v>
      </c>
      <c r="N829" s="729">
        <v>1</v>
      </c>
      <c r="P829" s="687"/>
      <c r="Q829" s="686"/>
      <c r="R829" s="686"/>
      <c r="U829" s="728" t="s">
        <v>930</v>
      </c>
      <c r="V829" s="729">
        <v>8</v>
      </c>
      <c r="W829" s="729">
        <v>557</v>
      </c>
    </row>
    <row r="830" spans="1:23" ht="15">
      <c r="A830" s="728" t="s">
        <v>919</v>
      </c>
      <c r="B830" s="728" t="s">
        <v>287</v>
      </c>
      <c r="C830" s="728" t="s">
        <v>260</v>
      </c>
      <c r="D830" s="728" t="s">
        <v>285</v>
      </c>
      <c r="E830" s="729">
        <v>6</v>
      </c>
      <c r="G830" s="728" t="s">
        <v>930</v>
      </c>
      <c r="H830" s="729">
        <v>9</v>
      </c>
      <c r="I830" s="729">
        <v>465</v>
      </c>
      <c r="K830" s="728" t="s">
        <v>295</v>
      </c>
      <c r="L830" s="728" t="s">
        <v>968</v>
      </c>
      <c r="M830" s="728" t="s">
        <v>296</v>
      </c>
      <c r="N830" s="729">
        <v>148</v>
      </c>
      <c r="P830" s="687"/>
      <c r="Q830" s="686"/>
      <c r="R830" s="686"/>
      <c r="U830" s="728" t="s">
        <v>930</v>
      </c>
      <c r="V830" s="729">
        <v>9</v>
      </c>
      <c r="W830" s="729">
        <v>527</v>
      </c>
    </row>
    <row r="831" spans="1:23" ht="15">
      <c r="A831" s="728" t="s">
        <v>919</v>
      </c>
      <c r="B831" s="728" t="s">
        <v>287</v>
      </c>
      <c r="C831" s="728" t="s">
        <v>260</v>
      </c>
      <c r="D831" s="728" t="s">
        <v>286</v>
      </c>
      <c r="E831" s="729">
        <v>5</v>
      </c>
      <c r="G831" s="728" t="s">
        <v>930</v>
      </c>
      <c r="H831" s="729">
        <v>10</v>
      </c>
      <c r="I831" s="729">
        <v>373</v>
      </c>
      <c r="K831" s="728" t="s">
        <v>295</v>
      </c>
      <c r="L831" s="728" t="s">
        <v>968</v>
      </c>
      <c r="M831" s="728" t="s">
        <v>267</v>
      </c>
      <c r="N831" s="729">
        <v>7</v>
      </c>
      <c r="P831" s="687"/>
      <c r="Q831" s="686"/>
      <c r="R831" s="686"/>
      <c r="U831" s="728" t="s">
        <v>930</v>
      </c>
      <c r="V831" s="729">
        <v>10</v>
      </c>
      <c r="W831" s="729">
        <v>440</v>
      </c>
    </row>
    <row r="832" spans="1:23" ht="15">
      <c r="A832" s="728" t="s">
        <v>919</v>
      </c>
      <c r="B832" s="728" t="s">
        <v>287</v>
      </c>
      <c r="C832" s="728" t="s">
        <v>261</v>
      </c>
      <c r="D832" s="728" t="s">
        <v>285</v>
      </c>
      <c r="E832" s="729">
        <v>5</v>
      </c>
      <c r="G832" s="728" t="s">
        <v>930</v>
      </c>
      <c r="H832" s="729">
        <v>11</v>
      </c>
      <c r="I832" s="729">
        <v>297</v>
      </c>
      <c r="K832" s="728" t="s">
        <v>295</v>
      </c>
      <c r="L832" s="728" t="s">
        <v>968</v>
      </c>
      <c r="M832" s="728" t="s">
        <v>268</v>
      </c>
      <c r="N832" s="729">
        <v>1729</v>
      </c>
      <c r="P832" s="687"/>
      <c r="Q832" s="686"/>
      <c r="R832" s="686"/>
      <c r="U832" s="728" t="s">
        <v>930</v>
      </c>
      <c r="V832" s="729">
        <v>11</v>
      </c>
      <c r="W832" s="729">
        <v>326</v>
      </c>
    </row>
    <row r="833" spans="1:23" ht="15">
      <c r="A833" s="728" t="s">
        <v>919</v>
      </c>
      <c r="B833" s="728" t="s">
        <v>287</v>
      </c>
      <c r="C833" s="728" t="s">
        <v>261</v>
      </c>
      <c r="D833" s="728" t="s">
        <v>286</v>
      </c>
      <c r="E833" s="729">
        <v>7</v>
      </c>
      <c r="G833" s="728" t="s">
        <v>930</v>
      </c>
      <c r="H833" s="729">
        <v>12</v>
      </c>
      <c r="I833" s="729">
        <v>379</v>
      </c>
      <c r="K833" s="728" t="s">
        <v>295</v>
      </c>
      <c r="L833" s="728" t="s">
        <v>978</v>
      </c>
      <c r="M833" s="728" t="s">
        <v>265</v>
      </c>
      <c r="N833" s="729">
        <v>2</v>
      </c>
      <c r="P833" s="687"/>
      <c r="Q833" s="686"/>
      <c r="R833" s="686"/>
      <c r="U833" s="728" t="s">
        <v>930</v>
      </c>
      <c r="V833" s="729">
        <v>12</v>
      </c>
      <c r="W833" s="729">
        <v>486</v>
      </c>
    </row>
    <row r="834" spans="1:23" ht="15">
      <c r="A834" s="728" t="s">
        <v>919</v>
      </c>
      <c r="B834" s="728" t="s">
        <v>288</v>
      </c>
      <c r="C834" s="728" t="s">
        <v>260</v>
      </c>
      <c r="D834" s="728" t="s">
        <v>285</v>
      </c>
      <c r="E834" s="729">
        <v>1529</v>
      </c>
      <c r="G834" s="728" t="s">
        <v>931</v>
      </c>
      <c r="H834" s="729">
        <v>0</v>
      </c>
      <c r="I834" s="729">
        <v>67</v>
      </c>
      <c r="K834" s="728" t="s">
        <v>295</v>
      </c>
      <c r="L834" s="728" t="s">
        <v>978</v>
      </c>
      <c r="M834" s="728" t="s">
        <v>1090</v>
      </c>
      <c r="N834" s="729">
        <v>32</v>
      </c>
      <c r="P834" s="687"/>
      <c r="Q834" s="686"/>
      <c r="R834" s="686"/>
      <c r="U834" s="728" t="s">
        <v>931</v>
      </c>
      <c r="V834" s="729">
        <v>0</v>
      </c>
      <c r="W834" s="729">
        <v>35</v>
      </c>
    </row>
    <row r="835" spans="1:23" ht="15">
      <c r="A835" s="728" t="s">
        <v>919</v>
      </c>
      <c r="B835" s="728" t="s">
        <v>288</v>
      </c>
      <c r="C835" s="728" t="s">
        <v>260</v>
      </c>
      <c r="D835" s="728" t="s">
        <v>286</v>
      </c>
      <c r="E835" s="729">
        <v>1213</v>
      </c>
      <c r="G835" s="728" t="s">
        <v>931</v>
      </c>
      <c r="H835" s="729">
        <v>1</v>
      </c>
      <c r="I835" s="729">
        <v>205</v>
      </c>
      <c r="K835" s="728" t="s">
        <v>295</v>
      </c>
      <c r="L835" s="728" t="s">
        <v>978</v>
      </c>
      <c r="M835" s="728" t="s">
        <v>1092</v>
      </c>
      <c r="N835" s="729">
        <v>1</v>
      </c>
      <c r="P835" s="687"/>
      <c r="Q835" s="686"/>
      <c r="R835" s="686"/>
      <c r="U835" s="728" t="s">
        <v>931</v>
      </c>
      <c r="V835" s="729">
        <v>1</v>
      </c>
      <c r="W835" s="729">
        <v>142</v>
      </c>
    </row>
    <row r="836" spans="1:23" ht="15">
      <c r="A836" s="728" t="s">
        <v>919</v>
      </c>
      <c r="B836" s="728" t="s">
        <v>288</v>
      </c>
      <c r="C836" s="728" t="s">
        <v>261</v>
      </c>
      <c r="D836" s="728" t="s">
        <v>285</v>
      </c>
      <c r="E836" s="729">
        <v>1662</v>
      </c>
      <c r="G836" s="728" t="s">
        <v>931</v>
      </c>
      <c r="H836" s="729">
        <v>2</v>
      </c>
      <c r="I836" s="729">
        <v>644</v>
      </c>
      <c r="K836" s="728" t="s">
        <v>295</v>
      </c>
      <c r="L836" s="728" t="s">
        <v>978</v>
      </c>
      <c r="M836" s="728" t="s">
        <v>1097</v>
      </c>
      <c r="N836" s="729">
        <v>2</v>
      </c>
      <c r="P836" s="687"/>
      <c r="Q836" s="686"/>
      <c r="R836" s="686"/>
      <c r="U836" s="728" t="s">
        <v>931</v>
      </c>
      <c r="V836" s="729">
        <v>2</v>
      </c>
      <c r="W836" s="729">
        <v>443</v>
      </c>
    </row>
    <row r="837" spans="1:23" ht="15">
      <c r="A837" s="728" t="s">
        <v>919</v>
      </c>
      <c r="B837" s="728" t="s">
        <v>288</v>
      </c>
      <c r="C837" s="728" t="s">
        <v>261</v>
      </c>
      <c r="D837" s="728" t="s">
        <v>286</v>
      </c>
      <c r="E837" s="729">
        <v>930</v>
      </c>
      <c r="G837" s="728" t="s">
        <v>931</v>
      </c>
      <c r="H837" s="729">
        <v>3</v>
      </c>
      <c r="I837" s="729">
        <v>364</v>
      </c>
      <c r="K837" s="728" t="s">
        <v>295</v>
      </c>
      <c r="L837" s="728" t="s">
        <v>978</v>
      </c>
      <c r="M837" s="728" t="s">
        <v>1094</v>
      </c>
      <c r="N837" s="729">
        <v>1</v>
      </c>
      <c r="P837" s="687"/>
      <c r="Q837" s="686"/>
      <c r="R837" s="686"/>
      <c r="U837" s="728" t="s">
        <v>931</v>
      </c>
      <c r="V837" s="729">
        <v>3</v>
      </c>
      <c r="W837" s="729">
        <v>240</v>
      </c>
    </row>
    <row r="838" spans="1:23" ht="15">
      <c r="A838" s="728" t="s">
        <v>920</v>
      </c>
      <c r="B838" s="728" t="s">
        <v>265</v>
      </c>
      <c r="C838" s="728" t="s">
        <v>260</v>
      </c>
      <c r="D838" s="728" t="s">
        <v>285</v>
      </c>
      <c r="E838" s="729">
        <v>948</v>
      </c>
      <c r="G838" s="728" t="s">
        <v>931</v>
      </c>
      <c r="H838" s="729">
        <v>4</v>
      </c>
      <c r="I838" s="729">
        <v>1450</v>
      </c>
      <c r="K838" s="728" t="s">
        <v>295</v>
      </c>
      <c r="L838" s="728" t="s">
        <v>978</v>
      </c>
      <c r="M838" s="728" t="s">
        <v>266</v>
      </c>
      <c r="N838" s="729">
        <v>2</v>
      </c>
      <c r="P838" s="687"/>
      <c r="Q838" s="686"/>
      <c r="R838" s="686"/>
      <c r="U838" s="728" t="s">
        <v>931</v>
      </c>
      <c r="V838" s="729">
        <v>4</v>
      </c>
      <c r="W838" s="729">
        <v>1722</v>
      </c>
    </row>
    <row r="839" spans="1:23" ht="15">
      <c r="A839" s="728" t="s">
        <v>920</v>
      </c>
      <c r="B839" s="728" t="s">
        <v>265</v>
      </c>
      <c r="C839" s="728" t="s">
        <v>260</v>
      </c>
      <c r="D839" s="728" t="s">
        <v>286</v>
      </c>
      <c r="E839" s="729">
        <v>430</v>
      </c>
      <c r="G839" s="728" t="s">
        <v>931</v>
      </c>
      <c r="H839" s="729">
        <v>5</v>
      </c>
      <c r="I839" s="729">
        <v>238</v>
      </c>
      <c r="K839" s="728" t="s">
        <v>295</v>
      </c>
      <c r="L839" s="728" t="s">
        <v>978</v>
      </c>
      <c r="M839" s="728" t="s">
        <v>287</v>
      </c>
      <c r="N839" s="729">
        <v>1</v>
      </c>
      <c r="P839" s="687"/>
      <c r="Q839" s="686"/>
      <c r="R839" s="686"/>
      <c r="U839" s="728" t="s">
        <v>931</v>
      </c>
      <c r="V839" s="729">
        <v>5</v>
      </c>
      <c r="W839" s="729">
        <v>245</v>
      </c>
    </row>
    <row r="840" spans="1:23" ht="15">
      <c r="A840" s="728" t="s">
        <v>920</v>
      </c>
      <c r="B840" s="728" t="s">
        <v>265</v>
      </c>
      <c r="C840" s="728" t="s">
        <v>261</v>
      </c>
      <c r="D840" s="728" t="s">
        <v>285</v>
      </c>
      <c r="E840" s="729">
        <v>953</v>
      </c>
      <c r="G840" s="728" t="s">
        <v>931</v>
      </c>
      <c r="H840" s="729">
        <v>6</v>
      </c>
      <c r="I840" s="729">
        <v>259</v>
      </c>
      <c r="K840" s="728" t="s">
        <v>295</v>
      </c>
      <c r="L840" s="728" t="s">
        <v>978</v>
      </c>
      <c r="M840" s="728" t="s">
        <v>297</v>
      </c>
      <c r="N840" s="729">
        <v>1</v>
      </c>
      <c r="P840" s="687"/>
      <c r="Q840" s="686"/>
      <c r="R840" s="686"/>
      <c r="U840" s="728" t="s">
        <v>931</v>
      </c>
      <c r="V840" s="729">
        <v>6</v>
      </c>
      <c r="W840" s="729">
        <v>196</v>
      </c>
    </row>
    <row r="841" spans="1:23" ht="15">
      <c r="A841" s="728" t="s">
        <v>920</v>
      </c>
      <c r="B841" s="728" t="s">
        <v>265</v>
      </c>
      <c r="C841" s="728" t="s">
        <v>261</v>
      </c>
      <c r="D841" s="728" t="s">
        <v>286</v>
      </c>
      <c r="E841" s="729">
        <v>376</v>
      </c>
      <c r="G841" s="728" t="s">
        <v>931</v>
      </c>
      <c r="H841" s="729">
        <v>7</v>
      </c>
      <c r="I841" s="729">
        <v>200</v>
      </c>
      <c r="K841" s="728" t="s">
        <v>295</v>
      </c>
      <c r="L841" s="728" t="s">
        <v>978</v>
      </c>
      <c r="M841" s="728" t="s">
        <v>294</v>
      </c>
      <c r="N841" s="729">
        <v>3019</v>
      </c>
      <c r="P841" s="687"/>
      <c r="Q841" s="686"/>
      <c r="R841" s="686"/>
      <c r="U841" s="728" t="s">
        <v>931</v>
      </c>
      <c r="V841" s="729">
        <v>7</v>
      </c>
      <c r="W841" s="729">
        <v>148</v>
      </c>
    </row>
    <row r="842" spans="1:23" ht="15">
      <c r="A842" s="728" t="s">
        <v>920</v>
      </c>
      <c r="B842" s="728" t="s">
        <v>266</v>
      </c>
      <c r="C842" s="728" t="s">
        <v>260</v>
      </c>
      <c r="D842" s="728" t="s">
        <v>285</v>
      </c>
      <c r="E842" s="729">
        <v>426</v>
      </c>
      <c r="G842" s="728" t="s">
        <v>931</v>
      </c>
      <c r="H842" s="729">
        <v>8</v>
      </c>
      <c r="I842" s="729">
        <v>198</v>
      </c>
      <c r="K842" s="728" t="s">
        <v>295</v>
      </c>
      <c r="L842" s="728" t="s">
        <v>978</v>
      </c>
      <c r="M842" s="728" t="s">
        <v>296</v>
      </c>
      <c r="N842" s="729">
        <v>7</v>
      </c>
      <c r="P842" s="687"/>
      <c r="Q842" s="686"/>
      <c r="R842" s="686"/>
      <c r="U842" s="728" t="s">
        <v>931</v>
      </c>
      <c r="V842" s="729">
        <v>8</v>
      </c>
      <c r="W842" s="729">
        <v>102</v>
      </c>
    </row>
    <row r="843" spans="1:23" ht="15">
      <c r="A843" s="728" t="s">
        <v>920</v>
      </c>
      <c r="B843" s="728" t="s">
        <v>266</v>
      </c>
      <c r="C843" s="728" t="s">
        <v>260</v>
      </c>
      <c r="D843" s="728" t="s">
        <v>286</v>
      </c>
      <c r="E843" s="729">
        <v>150</v>
      </c>
      <c r="G843" s="728" t="s">
        <v>931</v>
      </c>
      <c r="H843" s="729">
        <v>9</v>
      </c>
      <c r="I843" s="729">
        <v>157</v>
      </c>
      <c r="K843" s="728" t="s">
        <v>295</v>
      </c>
      <c r="L843" s="728" t="s">
        <v>978</v>
      </c>
      <c r="M843" s="728" t="s">
        <v>267</v>
      </c>
      <c r="N843" s="729">
        <v>2</v>
      </c>
      <c r="P843" s="687"/>
      <c r="Q843" s="686"/>
      <c r="R843" s="686"/>
      <c r="U843" s="728" t="s">
        <v>931</v>
      </c>
      <c r="V843" s="729">
        <v>9</v>
      </c>
      <c r="W843" s="729">
        <v>52</v>
      </c>
    </row>
    <row r="844" spans="1:23" ht="15">
      <c r="A844" s="728" t="s">
        <v>920</v>
      </c>
      <c r="B844" s="728" t="s">
        <v>266</v>
      </c>
      <c r="C844" s="728" t="s">
        <v>261</v>
      </c>
      <c r="D844" s="728" t="s">
        <v>285</v>
      </c>
      <c r="E844" s="729">
        <v>419</v>
      </c>
      <c r="G844" s="728" t="s">
        <v>931</v>
      </c>
      <c r="H844" s="729">
        <v>10</v>
      </c>
      <c r="I844" s="729">
        <v>111</v>
      </c>
      <c r="K844" s="728" t="s">
        <v>295</v>
      </c>
      <c r="L844" s="728" t="s">
        <v>978</v>
      </c>
      <c r="M844" s="728" t="s">
        <v>268</v>
      </c>
      <c r="N844" s="729">
        <v>926</v>
      </c>
      <c r="P844" s="687"/>
      <c r="Q844" s="686"/>
      <c r="R844" s="686"/>
      <c r="U844" s="728" t="s">
        <v>931</v>
      </c>
      <c r="V844" s="729">
        <v>10</v>
      </c>
      <c r="W844" s="729">
        <v>35</v>
      </c>
    </row>
    <row r="845" spans="1:23" ht="15">
      <c r="A845" s="728" t="s">
        <v>920</v>
      </c>
      <c r="B845" s="728" t="s">
        <v>266</v>
      </c>
      <c r="C845" s="728" t="s">
        <v>261</v>
      </c>
      <c r="D845" s="728" t="s">
        <v>286</v>
      </c>
      <c r="E845" s="729">
        <v>129</v>
      </c>
      <c r="G845" s="728" t="s">
        <v>931</v>
      </c>
      <c r="H845" s="729">
        <v>11</v>
      </c>
      <c r="I845" s="729">
        <v>93</v>
      </c>
      <c r="K845" s="728" t="s">
        <v>295</v>
      </c>
      <c r="L845" s="728" t="s">
        <v>982</v>
      </c>
      <c r="M845" s="728" t="s">
        <v>294</v>
      </c>
      <c r="N845" s="729">
        <v>2</v>
      </c>
      <c r="P845" s="687"/>
      <c r="Q845" s="686"/>
      <c r="R845" s="686"/>
      <c r="U845" s="728" t="s">
        <v>931</v>
      </c>
      <c r="V845" s="729">
        <v>11</v>
      </c>
      <c r="W845" s="729">
        <v>20</v>
      </c>
    </row>
    <row r="846" spans="1:23" ht="15">
      <c r="A846" s="728" t="s">
        <v>920</v>
      </c>
      <c r="B846" s="728" t="s">
        <v>288</v>
      </c>
      <c r="C846" s="728" t="s">
        <v>260</v>
      </c>
      <c r="D846" s="728" t="s">
        <v>285</v>
      </c>
      <c r="E846" s="729">
        <v>38</v>
      </c>
      <c r="G846" s="728" t="s">
        <v>931</v>
      </c>
      <c r="H846" s="729">
        <v>12</v>
      </c>
      <c r="I846" s="729">
        <v>102</v>
      </c>
      <c r="K846" s="728" t="s">
        <v>295</v>
      </c>
      <c r="L846" s="728" t="s">
        <v>982</v>
      </c>
      <c r="M846" s="728" t="s">
        <v>265</v>
      </c>
      <c r="N846" s="729">
        <v>2</v>
      </c>
      <c r="P846" s="687"/>
      <c r="Q846" s="686"/>
      <c r="R846" s="686"/>
      <c r="U846" s="728" t="s">
        <v>931</v>
      </c>
      <c r="V846" s="729">
        <v>12</v>
      </c>
      <c r="W846" s="729">
        <v>17</v>
      </c>
    </row>
    <row r="847" spans="1:23" ht="15">
      <c r="A847" s="728" t="s">
        <v>920</v>
      </c>
      <c r="B847" s="728" t="s">
        <v>288</v>
      </c>
      <c r="C847" s="728" t="s">
        <v>260</v>
      </c>
      <c r="D847" s="728" t="s">
        <v>286</v>
      </c>
      <c r="E847" s="729">
        <v>21</v>
      </c>
      <c r="G847" s="728" t="s">
        <v>932</v>
      </c>
      <c r="H847" s="729">
        <v>0</v>
      </c>
      <c r="I847" s="729">
        <v>97</v>
      </c>
      <c r="K847" s="728" t="s">
        <v>295</v>
      </c>
      <c r="L847" s="728" t="s">
        <v>982</v>
      </c>
      <c r="M847" s="728" t="s">
        <v>1090</v>
      </c>
      <c r="N847" s="729">
        <v>1324</v>
      </c>
      <c r="P847" s="687"/>
      <c r="Q847" s="686"/>
      <c r="R847" s="686"/>
      <c r="U847" s="728" t="s">
        <v>932</v>
      </c>
      <c r="V847" s="729">
        <v>0</v>
      </c>
      <c r="W847" s="729">
        <v>117</v>
      </c>
    </row>
    <row r="848" spans="1:23" ht="15">
      <c r="A848" s="728" t="s">
        <v>920</v>
      </c>
      <c r="B848" s="728" t="s">
        <v>288</v>
      </c>
      <c r="C848" s="728" t="s">
        <v>261</v>
      </c>
      <c r="D848" s="728" t="s">
        <v>285</v>
      </c>
      <c r="E848" s="729">
        <v>29</v>
      </c>
      <c r="G848" s="728" t="s">
        <v>932</v>
      </c>
      <c r="H848" s="729">
        <v>1</v>
      </c>
      <c r="I848" s="729">
        <v>435</v>
      </c>
      <c r="K848" s="728" t="s">
        <v>295</v>
      </c>
      <c r="L848" s="728" t="s">
        <v>982</v>
      </c>
      <c r="M848" s="728" t="s">
        <v>1092</v>
      </c>
      <c r="N848" s="729">
        <v>2</v>
      </c>
      <c r="P848" s="687"/>
      <c r="Q848" s="686"/>
      <c r="R848" s="686"/>
      <c r="U848" s="728" t="s">
        <v>932</v>
      </c>
      <c r="V848" s="729">
        <v>1</v>
      </c>
      <c r="W848" s="729">
        <v>501</v>
      </c>
    </row>
    <row r="849" spans="1:23" ht="15">
      <c r="A849" s="728" t="s">
        <v>920</v>
      </c>
      <c r="B849" s="728" t="s">
        <v>288</v>
      </c>
      <c r="C849" s="728" t="s">
        <v>261</v>
      </c>
      <c r="D849" s="728" t="s">
        <v>286</v>
      </c>
      <c r="E849" s="729">
        <v>20</v>
      </c>
      <c r="G849" s="728" t="s">
        <v>932</v>
      </c>
      <c r="H849" s="729">
        <v>2</v>
      </c>
      <c r="I849" s="729">
        <v>1491</v>
      </c>
      <c r="K849" s="728" t="s">
        <v>295</v>
      </c>
      <c r="L849" s="728" t="s">
        <v>982</v>
      </c>
      <c r="M849" s="728" t="s">
        <v>297</v>
      </c>
      <c r="N849" s="729">
        <v>23</v>
      </c>
      <c r="P849" s="687"/>
      <c r="Q849" s="686"/>
      <c r="R849" s="686"/>
      <c r="U849" s="728" t="s">
        <v>932</v>
      </c>
      <c r="V849" s="729">
        <v>2</v>
      </c>
      <c r="W849" s="729">
        <v>1490</v>
      </c>
    </row>
    <row r="850" spans="1:23" ht="15">
      <c r="A850" s="728" t="s">
        <v>921</v>
      </c>
      <c r="B850" s="728" t="s">
        <v>265</v>
      </c>
      <c r="C850" s="728" t="s">
        <v>260</v>
      </c>
      <c r="D850" s="728" t="s">
        <v>285</v>
      </c>
      <c r="E850" s="729">
        <v>2</v>
      </c>
      <c r="G850" s="728" t="s">
        <v>932</v>
      </c>
      <c r="H850" s="729">
        <v>3</v>
      </c>
      <c r="I850" s="729">
        <v>708</v>
      </c>
      <c r="K850" s="728" t="s">
        <v>295</v>
      </c>
      <c r="L850" s="728" t="s">
        <v>982</v>
      </c>
      <c r="M850" s="728" t="s">
        <v>294</v>
      </c>
      <c r="N850" s="729">
        <v>6387</v>
      </c>
      <c r="P850" s="687"/>
      <c r="Q850" s="686"/>
      <c r="R850" s="686"/>
      <c r="U850" s="728" t="s">
        <v>932</v>
      </c>
      <c r="V850" s="729">
        <v>3</v>
      </c>
      <c r="W850" s="729">
        <v>720</v>
      </c>
    </row>
    <row r="851" spans="1:23" ht="15">
      <c r="A851" s="728" t="s">
        <v>921</v>
      </c>
      <c r="B851" s="728" t="s">
        <v>265</v>
      </c>
      <c r="C851" s="728" t="s">
        <v>260</v>
      </c>
      <c r="D851" s="728" t="s">
        <v>286</v>
      </c>
      <c r="E851" s="729">
        <v>5</v>
      </c>
      <c r="G851" s="728" t="s">
        <v>932</v>
      </c>
      <c r="H851" s="729">
        <v>4</v>
      </c>
      <c r="I851" s="729">
        <v>3145</v>
      </c>
      <c r="K851" s="728" t="s">
        <v>295</v>
      </c>
      <c r="L851" s="728" t="s">
        <v>982</v>
      </c>
      <c r="M851" s="728" t="s">
        <v>295</v>
      </c>
      <c r="N851" s="729">
        <v>1</v>
      </c>
      <c r="P851" s="687"/>
      <c r="Q851" s="686"/>
      <c r="R851" s="686"/>
      <c r="U851" s="728" t="s">
        <v>932</v>
      </c>
      <c r="V851" s="729">
        <v>4</v>
      </c>
      <c r="W851" s="729">
        <v>4185</v>
      </c>
    </row>
    <row r="852" spans="1:23" ht="15">
      <c r="A852" s="728" t="s">
        <v>921</v>
      </c>
      <c r="B852" s="728" t="s">
        <v>265</v>
      </c>
      <c r="C852" s="728" t="s">
        <v>261</v>
      </c>
      <c r="D852" s="728" t="s">
        <v>285</v>
      </c>
      <c r="E852" s="729">
        <v>2</v>
      </c>
      <c r="G852" s="728" t="s">
        <v>932</v>
      </c>
      <c r="H852" s="729">
        <v>5</v>
      </c>
      <c r="I852" s="729">
        <v>562</v>
      </c>
      <c r="K852" s="728" t="s">
        <v>295</v>
      </c>
      <c r="L852" s="728" t="s">
        <v>982</v>
      </c>
      <c r="M852" s="728" t="s">
        <v>296</v>
      </c>
      <c r="N852" s="729">
        <v>21</v>
      </c>
      <c r="P852" s="687"/>
      <c r="Q852" s="686"/>
      <c r="R852" s="686"/>
      <c r="U852" s="728" t="s">
        <v>932</v>
      </c>
      <c r="V852" s="729">
        <v>5</v>
      </c>
      <c r="W852" s="729">
        <v>628</v>
      </c>
    </row>
    <row r="853" spans="1:23" ht="15">
      <c r="A853" s="728" t="s">
        <v>921</v>
      </c>
      <c r="B853" s="728" t="s">
        <v>265</v>
      </c>
      <c r="C853" s="728" t="s">
        <v>261</v>
      </c>
      <c r="D853" s="728" t="s">
        <v>286</v>
      </c>
      <c r="E853" s="729">
        <v>2</v>
      </c>
      <c r="G853" s="728" t="s">
        <v>932</v>
      </c>
      <c r="H853" s="729">
        <v>6</v>
      </c>
      <c r="I853" s="729">
        <v>599</v>
      </c>
      <c r="K853" s="728" t="s">
        <v>295</v>
      </c>
      <c r="L853" s="728" t="s">
        <v>982</v>
      </c>
      <c r="M853" s="728" t="s">
        <v>267</v>
      </c>
      <c r="N853" s="729">
        <v>2</v>
      </c>
      <c r="P853" s="687"/>
      <c r="Q853" s="686"/>
      <c r="R853" s="686"/>
      <c r="U853" s="728" t="s">
        <v>932</v>
      </c>
      <c r="V853" s="729">
        <v>6</v>
      </c>
      <c r="W853" s="729">
        <v>629</v>
      </c>
    </row>
    <row r="854" spans="1:23" ht="15">
      <c r="A854" s="728" t="s">
        <v>921</v>
      </c>
      <c r="B854" s="728" t="s">
        <v>265</v>
      </c>
      <c r="C854" s="728" t="s">
        <v>260</v>
      </c>
      <c r="D854" s="728" t="s">
        <v>285</v>
      </c>
      <c r="E854" s="729">
        <v>1770</v>
      </c>
      <c r="G854" s="728" t="s">
        <v>932</v>
      </c>
      <c r="H854" s="729">
        <v>7</v>
      </c>
      <c r="I854" s="729">
        <v>529</v>
      </c>
      <c r="K854" s="728" t="s">
        <v>295</v>
      </c>
      <c r="L854" s="728" t="s">
        <v>982</v>
      </c>
      <c r="M854" s="728" t="s">
        <v>268</v>
      </c>
      <c r="N854" s="729">
        <v>5146</v>
      </c>
      <c r="P854" s="687"/>
      <c r="Q854" s="686"/>
      <c r="R854" s="686"/>
      <c r="U854" s="728" t="s">
        <v>932</v>
      </c>
      <c r="V854" s="729">
        <v>7</v>
      </c>
      <c r="W854" s="729">
        <v>507</v>
      </c>
    </row>
    <row r="855" spans="1:23" ht="15">
      <c r="A855" s="728" t="s">
        <v>921</v>
      </c>
      <c r="B855" s="728" t="s">
        <v>265</v>
      </c>
      <c r="C855" s="728" t="s">
        <v>260</v>
      </c>
      <c r="D855" s="728" t="s">
        <v>286</v>
      </c>
      <c r="E855" s="729">
        <v>862</v>
      </c>
      <c r="G855" s="728" t="s">
        <v>932</v>
      </c>
      <c r="H855" s="729">
        <v>8</v>
      </c>
      <c r="I855" s="729">
        <v>453</v>
      </c>
      <c r="K855" s="728" t="s">
        <v>295</v>
      </c>
      <c r="L855" s="728" t="s">
        <v>988</v>
      </c>
      <c r="M855" s="728" t="s">
        <v>294</v>
      </c>
      <c r="N855" s="729">
        <v>3</v>
      </c>
      <c r="P855" s="687"/>
      <c r="Q855" s="686"/>
      <c r="R855" s="686"/>
      <c r="U855" s="728" t="s">
        <v>932</v>
      </c>
      <c r="V855" s="729">
        <v>8</v>
      </c>
      <c r="W855" s="729">
        <v>400</v>
      </c>
    </row>
    <row r="856" spans="1:23" ht="15">
      <c r="A856" s="728" t="s">
        <v>921</v>
      </c>
      <c r="B856" s="728" t="s">
        <v>265</v>
      </c>
      <c r="C856" s="728" t="s">
        <v>261</v>
      </c>
      <c r="D856" s="728" t="s">
        <v>285</v>
      </c>
      <c r="E856" s="729">
        <v>1572</v>
      </c>
      <c r="G856" s="728" t="s">
        <v>932</v>
      </c>
      <c r="H856" s="729">
        <v>9</v>
      </c>
      <c r="I856" s="729">
        <v>342</v>
      </c>
      <c r="K856" s="728" t="s">
        <v>295</v>
      </c>
      <c r="L856" s="728" t="s">
        <v>988</v>
      </c>
      <c r="M856" s="728" t="s">
        <v>265</v>
      </c>
      <c r="N856" s="729">
        <v>9</v>
      </c>
      <c r="P856" s="687"/>
      <c r="Q856" s="686"/>
      <c r="R856" s="686"/>
      <c r="U856" s="728" t="s">
        <v>932</v>
      </c>
      <c r="V856" s="729">
        <v>9</v>
      </c>
      <c r="W856" s="729">
        <v>270</v>
      </c>
    </row>
    <row r="857" spans="1:23" ht="15">
      <c r="A857" s="728" t="s">
        <v>921</v>
      </c>
      <c r="B857" s="728" t="s">
        <v>265</v>
      </c>
      <c r="C857" s="728" t="s">
        <v>261</v>
      </c>
      <c r="D857" s="728" t="s">
        <v>286</v>
      </c>
      <c r="E857" s="729">
        <v>872</v>
      </c>
      <c r="G857" s="728" t="s">
        <v>932</v>
      </c>
      <c r="H857" s="729">
        <v>10</v>
      </c>
      <c r="I857" s="729">
        <v>253</v>
      </c>
      <c r="K857" s="728" t="s">
        <v>295</v>
      </c>
      <c r="L857" s="728" t="s">
        <v>988</v>
      </c>
      <c r="M857" s="728" t="s">
        <v>1096</v>
      </c>
      <c r="N857" s="729">
        <v>1</v>
      </c>
      <c r="P857" s="687"/>
      <c r="Q857" s="686"/>
      <c r="R857" s="686"/>
      <c r="U857" s="728" t="s">
        <v>932</v>
      </c>
      <c r="V857" s="729">
        <v>10</v>
      </c>
      <c r="W857" s="729">
        <v>151</v>
      </c>
    </row>
    <row r="858" spans="1:23" ht="15">
      <c r="A858" s="728" t="s">
        <v>921</v>
      </c>
      <c r="B858" s="728" t="s">
        <v>266</v>
      </c>
      <c r="C858" s="728" t="s">
        <v>260</v>
      </c>
      <c r="D858" s="728" t="s">
        <v>285</v>
      </c>
      <c r="E858" s="729">
        <v>1495</v>
      </c>
      <c r="G858" s="728" t="s">
        <v>932</v>
      </c>
      <c r="H858" s="729">
        <v>11</v>
      </c>
      <c r="I858" s="729">
        <v>175</v>
      </c>
      <c r="K858" s="728" t="s">
        <v>295</v>
      </c>
      <c r="L858" s="728" t="s">
        <v>988</v>
      </c>
      <c r="M858" s="728" t="s">
        <v>1089</v>
      </c>
      <c r="N858" s="729">
        <v>1</v>
      </c>
      <c r="P858" s="687"/>
      <c r="Q858" s="686"/>
      <c r="R858" s="686"/>
      <c r="U858" s="728" t="s">
        <v>932</v>
      </c>
      <c r="V858" s="729">
        <v>11</v>
      </c>
      <c r="W858" s="729">
        <v>105</v>
      </c>
    </row>
    <row r="859" spans="1:23" ht="15">
      <c r="A859" s="728" t="s">
        <v>921</v>
      </c>
      <c r="B859" s="728" t="s">
        <v>266</v>
      </c>
      <c r="C859" s="728" t="s">
        <v>260</v>
      </c>
      <c r="D859" s="728" t="s">
        <v>286</v>
      </c>
      <c r="E859" s="729">
        <v>637</v>
      </c>
      <c r="G859" s="728" t="s">
        <v>932</v>
      </c>
      <c r="H859" s="729">
        <v>12</v>
      </c>
      <c r="I859" s="729">
        <v>238</v>
      </c>
      <c r="K859" s="728" t="s">
        <v>295</v>
      </c>
      <c r="L859" s="728" t="s">
        <v>988</v>
      </c>
      <c r="M859" s="728" t="s">
        <v>1093</v>
      </c>
      <c r="N859" s="729">
        <v>22</v>
      </c>
      <c r="P859" s="687"/>
      <c r="Q859" s="686"/>
      <c r="R859" s="686"/>
      <c r="U859" s="728" t="s">
        <v>932</v>
      </c>
      <c r="V859" s="729">
        <v>12</v>
      </c>
      <c r="W859" s="729">
        <v>124</v>
      </c>
    </row>
    <row r="860" spans="1:23" ht="15">
      <c r="A860" s="728" t="s">
        <v>921</v>
      </c>
      <c r="B860" s="728" t="s">
        <v>266</v>
      </c>
      <c r="C860" s="728" t="s">
        <v>261</v>
      </c>
      <c r="D860" s="728" t="s">
        <v>285</v>
      </c>
      <c r="E860" s="729">
        <v>1330</v>
      </c>
      <c r="G860" s="728" t="s">
        <v>933</v>
      </c>
      <c r="H860" s="729">
        <v>0</v>
      </c>
      <c r="I860" s="729">
        <v>80</v>
      </c>
      <c r="K860" s="728" t="s">
        <v>295</v>
      </c>
      <c r="L860" s="728" t="s">
        <v>988</v>
      </c>
      <c r="M860" s="728" t="s">
        <v>1090</v>
      </c>
      <c r="N860" s="729">
        <v>390</v>
      </c>
      <c r="P860" s="687"/>
      <c r="Q860" s="686"/>
      <c r="R860" s="686"/>
      <c r="U860" s="728" t="s">
        <v>933</v>
      </c>
      <c r="V860" s="729">
        <v>0</v>
      </c>
      <c r="W860" s="729">
        <v>11</v>
      </c>
    </row>
    <row r="861" spans="1:23" ht="15">
      <c r="A861" s="728" t="s">
        <v>921</v>
      </c>
      <c r="B861" s="728" t="s">
        <v>266</v>
      </c>
      <c r="C861" s="728" t="s">
        <v>261</v>
      </c>
      <c r="D861" s="728" t="s">
        <v>286</v>
      </c>
      <c r="E861" s="729">
        <v>548</v>
      </c>
      <c r="G861" s="728" t="s">
        <v>933</v>
      </c>
      <c r="H861" s="729">
        <v>1</v>
      </c>
      <c r="I861" s="729">
        <v>360</v>
      </c>
      <c r="K861" s="728" t="s">
        <v>295</v>
      </c>
      <c r="L861" s="728" t="s">
        <v>988</v>
      </c>
      <c r="M861" s="728" t="s">
        <v>1091</v>
      </c>
      <c r="N861" s="729">
        <v>1</v>
      </c>
      <c r="P861" s="687"/>
      <c r="Q861" s="686"/>
      <c r="R861" s="686"/>
      <c r="U861" s="728" t="s">
        <v>933</v>
      </c>
      <c r="V861" s="729">
        <v>1</v>
      </c>
      <c r="W861" s="729">
        <v>36</v>
      </c>
    </row>
    <row r="862" spans="1:23" ht="15">
      <c r="A862" s="728" t="s">
        <v>921</v>
      </c>
      <c r="B862" s="728" t="s">
        <v>287</v>
      </c>
      <c r="C862" s="728" t="s">
        <v>260</v>
      </c>
      <c r="D862" s="728" t="s">
        <v>285</v>
      </c>
      <c r="E862" s="729">
        <v>280</v>
      </c>
      <c r="G862" s="728" t="s">
        <v>933</v>
      </c>
      <c r="H862" s="729">
        <v>2</v>
      </c>
      <c r="I862" s="729">
        <v>1274</v>
      </c>
      <c r="K862" s="728" t="s">
        <v>295</v>
      </c>
      <c r="L862" s="728" t="s">
        <v>988</v>
      </c>
      <c r="M862" s="728" t="s">
        <v>1092</v>
      </c>
      <c r="N862" s="729">
        <v>5</v>
      </c>
      <c r="P862" s="687"/>
      <c r="Q862" s="686"/>
      <c r="R862" s="686"/>
      <c r="U862" s="728" t="s">
        <v>933</v>
      </c>
      <c r="V862" s="729">
        <v>2</v>
      </c>
      <c r="W862" s="729">
        <v>163</v>
      </c>
    </row>
    <row r="863" spans="1:23" ht="15">
      <c r="A863" s="728" t="s">
        <v>921</v>
      </c>
      <c r="B863" s="728" t="s">
        <v>287</v>
      </c>
      <c r="C863" s="728" t="s">
        <v>260</v>
      </c>
      <c r="D863" s="728" t="s">
        <v>286</v>
      </c>
      <c r="E863" s="729">
        <v>156</v>
      </c>
      <c r="G863" s="728" t="s">
        <v>933</v>
      </c>
      <c r="H863" s="729">
        <v>3</v>
      </c>
      <c r="I863" s="729">
        <v>609</v>
      </c>
      <c r="K863" s="728" t="s">
        <v>295</v>
      </c>
      <c r="L863" s="728" t="s">
        <v>988</v>
      </c>
      <c r="M863" s="728" t="s">
        <v>1097</v>
      </c>
      <c r="N863" s="729">
        <v>2</v>
      </c>
      <c r="P863" s="687"/>
      <c r="Q863" s="686"/>
      <c r="R863" s="686"/>
      <c r="U863" s="728" t="s">
        <v>933</v>
      </c>
      <c r="V863" s="729">
        <v>3</v>
      </c>
      <c r="W863" s="729">
        <v>83</v>
      </c>
    </row>
    <row r="864" spans="1:23" ht="15">
      <c r="A864" s="728" t="s">
        <v>921</v>
      </c>
      <c r="B864" s="728" t="s">
        <v>287</v>
      </c>
      <c r="C864" s="728" t="s">
        <v>261</v>
      </c>
      <c r="D864" s="728" t="s">
        <v>285</v>
      </c>
      <c r="E864" s="729">
        <v>237</v>
      </c>
      <c r="G864" s="728" t="s">
        <v>933</v>
      </c>
      <c r="H864" s="729">
        <v>4</v>
      </c>
      <c r="I864" s="729">
        <v>2442</v>
      </c>
      <c r="K864" s="728" t="s">
        <v>295</v>
      </c>
      <c r="L864" s="728" t="s">
        <v>988</v>
      </c>
      <c r="M864" s="728" t="s">
        <v>1094</v>
      </c>
      <c r="N864" s="729">
        <v>3</v>
      </c>
      <c r="P864" s="687"/>
      <c r="Q864" s="686"/>
      <c r="R864" s="686"/>
      <c r="U864" s="728" t="s">
        <v>933</v>
      </c>
      <c r="V864" s="729">
        <v>4</v>
      </c>
      <c r="W864" s="729">
        <v>488</v>
      </c>
    </row>
    <row r="865" spans="1:23" ht="15">
      <c r="A865" s="728" t="s">
        <v>921</v>
      </c>
      <c r="B865" s="728" t="s">
        <v>287</v>
      </c>
      <c r="C865" s="728" t="s">
        <v>261</v>
      </c>
      <c r="D865" s="728" t="s">
        <v>286</v>
      </c>
      <c r="E865" s="729">
        <v>103</v>
      </c>
      <c r="G865" s="728" t="s">
        <v>933</v>
      </c>
      <c r="H865" s="729">
        <v>5</v>
      </c>
      <c r="I865" s="729">
        <v>454</v>
      </c>
      <c r="K865" s="728" t="s">
        <v>295</v>
      </c>
      <c r="L865" s="728" t="s">
        <v>988</v>
      </c>
      <c r="M865" s="728" t="s">
        <v>266</v>
      </c>
      <c r="N865" s="729">
        <v>82</v>
      </c>
      <c r="P865" s="687"/>
      <c r="Q865" s="686"/>
      <c r="R865" s="686"/>
      <c r="U865" s="728" t="s">
        <v>933</v>
      </c>
      <c r="V865" s="729">
        <v>5</v>
      </c>
      <c r="W865" s="729">
        <v>79</v>
      </c>
    </row>
    <row r="866" spans="1:23" ht="15">
      <c r="A866" s="728" t="s">
        <v>921</v>
      </c>
      <c r="B866" s="728" t="s">
        <v>288</v>
      </c>
      <c r="C866" s="728" t="s">
        <v>260</v>
      </c>
      <c r="D866" s="728" t="s">
        <v>285</v>
      </c>
      <c r="E866" s="729">
        <v>281</v>
      </c>
      <c r="G866" s="728" t="s">
        <v>933</v>
      </c>
      <c r="H866" s="729">
        <v>6</v>
      </c>
      <c r="I866" s="729">
        <v>454</v>
      </c>
      <c r="K866" s="728" t="s">
        <v>295</v>
      </c>
      <c r="L866" s="728" t="s">
        <v>988</v>
      </c>
      <c r="M866" s="728" t="s">
        <v>1095</v>
      </c>
      <c r="N866" s="729">
        <v>16</v>
      </c>
      <c r="P866" s="687"/>
      <c r="Q866" s="686"/>
      <c r="R866" s="686"/>
      <c r="U866" s="728" t="s">
        <v>933</v>
      </c>
      <c r="V866" s="729">
        <v>6</v>
      </c>
      <c r="W866" s="729">
        <v>90</v>
      </c>
    </row>
    <row r="867" spans="1:23" ht="15">
      <c r="A867" s="728" t="s">
        <v>921</v>
      </c>
      <c r="B867" s="728" t="s">
        <v>288</v>
      </c>
      <c r="C867" s="728" t="s">
        <v>260</v>
      </c>
      <c r="D867" s="728" t="s">
        <v>286</v>
      </c>
      <c r="E867" s="729">
        <v>313</v>
      </c>
      <c r="G867" s="728" t="s">
        <v>933</v>
      </c>
      <c r="H867" s="729">
        <v>7</v>
      </c>
      <c r="I867" s="729">
        <v>429</v>
      </c>
      <c r="K867" s="728" t="s">
        <v>295</v>
      </c>
      <c r="L867" s="728" t="s">
        <v>988</v>
      </c>
      <c r="M867" s="728" t="s">
        <v>287</v>
      </c>
      <c r="N867" s="729">
        <v>1</v>
      </c>
      <c r="P867" s="687"/>
      <c r="Q867" s="686"/>
      <c r="R867" s="686"/>
      <c r="U867" s="728" t="s">
        <v>933</v>
      </c>
      <c r="V867" s="729">
        <v>7</v>
      </c>
      <c r="W867" s="729">
        <v>67</v>
      </c>
    </row>
    <row r="868" spans="1:23" ht="15">
      <c r="A868" s="728" t="s">
        <v>921</v>
      </c>
      <c r="B868" s="728" t="s">
        <v>288</v>
      </c>
      <c r="C868" s="728" t="s">
        <v>261</v>
      </c>
      <c r="D868" s="728" t="s">
        <v>285</v>
      </c>
      <c r="E868" s="729">
        <v>238</v>
      </c>
      <c r="G868" s="728" t="s">
        <v>933</v>
      </c>
      <c r="H868" s="729">
        <v>8</v>
      </c>
      <c r="I868" s="729">
        <v>373</v>
      </c>
      <c r="K868" s="728" t="s">
        <v>295</v>
      </c>
      <c r="L868" s="728" t="s">
        <v>988</v>
      </c>
      <c r="M868" s="728" t="s">
        <v>297</v>
      </c>
      <c r="N868" s="729">
        <v>24</v>
      </c>
      <c r="P868" s="687"/>
      <c r="Q868" s="686"/>
      <c r="R868" s="686"/>
      <c r="U868" s="728" t="s">
        <v>933</v>
      </c>
      <c r="V868" s="729">
        <v>8</v>
      </c>
      <c r="W868" s="729">
        <v>52</v>
      </c>
    </row>
    <row r="869" spans="1:23" ht="15">
      <c r="A869" s="728" t="s">
        <v>921</v>
      </c>
      <c r="B869" s="728" t="s">
        <v>288</v>
      </c>
      <c r="C869" s="728" t="s">
        <v>261</v>
      </c>
      <c r="D869" s="728" t="s">
        <v>286</v>
      </c>
      <c r="E869" s="729">
        <v>243</v>
      </c>
      <c r="G869" s="728" t="s">
        <v>933</v>
      </c>
      <c r="H869" s="729">
        <v>9</v>
      </c>
      <c r="I869" s="729">
        <v>304</v>
      </c>
      <c r="K869" s="728" t="s">
        <v>295</v>
      </c>
      <c r="L869" s="728" t="s">
        <v>988</v>
      </c>
      <c r="M869" s="728" t="s">
        <v>294</v>
      </c>
      <c r="N869" s="729">
        <v>24660</v>
      </c>
      <c r="P869" s="687"/>
      <c r="Q869" s="686"/>
      <c r="R869" s="686"/>
      <c r="U869" s="728" t="s">
        <v>933</v>
      </c>
      <c r="V869" s="729">
        <v>9</v>
      </c>
      <c r="W869" s="729">
        <v>33</v>
      </c>
    </row>
    <row r="870" spans="1:23" ht="15">
      <c r="A870" s="728" t="s">
        <v>922</v>
      </c>
      <c r="B870" s="728" t="s">
        <v>265</v>
      </c>
      <c r="C870" s="728" t="s">
        <v>260</v>
      </c>
      <c r="D870" s="728" t="s">
        <v>285</v>
      </c>
      <c r="E870" s="729">
        <v>85</v>
      </c>
      <c r="G870" s="728" t="s">
        <v>933</v>
      </c>
      <c r="H870" s="729">
        <v>10</v>
      </c>
      <c r="I870" s="729">
        <v>195</v>
      </c>
      <c r="K870" s="728" t="s">
        <v>295</v>
      </c>
      <c r="L870" s="728" t="s">
        <v>988</v>
      </c>
      <c r="M870" s="728" t="s">
        <v>296</v>
      </c>
      <c r="N870" s="729">
        <v>39</v>
      </c>
      <c r="P870" s="687"/>
      <c r="Q870" s="686"/>
      <c r="R870" s="686"/>
      <c r="U870" s="728" t="s">
        <v>933</v>
      </c>
      <c r="V870" s="729">
        <v>10</v>
      </c>
      <c r="W870" s="729">
        <v>34</v>
      </c>
    </row>
    <row r="871" spans="1:23" ht="15">
      <c r="A871" s="728" t="s">
        <v>922</v>
      </c>
      <c r="B871" s="728" t="s">
        <v>265</v>
      </c>
      <c r="C871" s="728" t="s">
        <v>260</v>
      </c>
      <c r="D871" s="728" t="s">
        <v>286</v>
      </c>
      <c r="E871" s="729">
        <v>230</v>
      </c>
      <c r="G871" s="728" t="s">
        <v>933</v>
      </c>
      <c r="H871" s="729">
        <v>11</v>
      </c>
      <c r="I871" s="729">
        <v>151</v>
      </c>
      <c r="K871" s="728" t="s">
        <v>295</v>
      </c>
      <c r="L871" s="728" t="s">
        <v>988</v>
      </c>
      <c r="M871" s="728" t="s">
        <v>267</v>
      </c>
      <c r="N871" s="729">
        <v>11</v>
      </c>
      <c r="P871" s="687"/>
      <c r="Q871" s="686"/>
      <c r="R871" s="686"/>
      <c r="U871" s="728" t="s">
        <v>933</v>
      </c>
      <c r="V871" s="729">
        <v>11</v>
      </c>
      <c r="W871" s="729">
        <v>16</v>
      </c>
    </row>
    <row r="872" spans="1:23" ht="15">
      <c r="A872" s="728" t="s">
        <v>922</v>
      </c>
      <c r="B872" s="728" t="s">
        <v>265</v>
      </c>
      <c r="C872" s="728" t="s">
        <v>261</v>
      </c>
      <c r="D872" s="728" t="s">
        <v>285</v>
      </c>
      <c r="E872" s="729">
        <v>84</v>
      </c>
      <c r="G872" s="728" t="s">
        <v>933</v>
      </c>
      <c r="H872" s="729">
        <v>12</v>
      </c>
      <c r="I872" s="729">
        <v>260</v>
      </c>
      <c r="K872" s="728" t="s">
        <v>295</v>
      </c>
      <c r="L872" s="728" t="s">
        <v>988</v>
      </c>
      <c r="M872" s="728" t="s">
        <v>268</v>
      </c>
      <c r="N872" s="729">
        <v>3021</v>
      </c>
      <c r="P872" s="687"/>
      <c r="Q872" s="686"/>
      <c r="R872" s="686"/>
      <c r="U872" s="728" t="s">
        <v>933</v>
      </c>
      <c r="V872" s="729">
        <v>12</v>
      </c>
      <c r="W872" s="729">
        <v>32</v>
      </c>
    </row>
    <row r="873" spans="1:23" ht="15">
      <c r="A873" s="728" t="s">
        <v>922</v>
      </c>
      <c r="B873" s="728" t="s">
        <v>265</v>
      </c>
      <c r="C873" s="728" t="s">
        <v>261</v>
      </c>
      <c r="D873" s="728" t="s">
        <v>286</v>
      </c>
      <c r="E873" s="729">
        <v>237</v>
      </c>
      <c r="G873" s="728" t="s">
        <v>934</v>
      </c>
      <c r="H873" s="729">
        <v>0</v>
      </c>
      <c r="I873" s="729">
        <v>90</v>
      </c>
      <c r="K873" s="728" t="s">
        <v>296</v>
      </c>
      <c r="L873" s="728" t="s">
        <v>868</v>
      </c>
      <c r="M873" s="728" t="s">
        <v>294</v>
      </c>
      <c r="N873" s="729">
        <v>1</v>
      </c>
      <c r="P873" s="687"/>
      <c r="Q873" s="686"/>
      <c r="R873" s="686"/>
      <c r="U873" s="728" t="s">
        <v>934</v>
      </c>
      <c r="V873" s="729">
        <v>0</v>
      </c>
      <c r="W873" s="729">
        <v>19</v>
      </c>
    </row>
    <row r="874" spans="1:23" ht="15">
      <c r="A874" s="728" t="s">
        <v>922</v>
      </c>
      <c r="B874" s="728" t="s">
        <v>266</v>
      </c>
      <c r="C874" s="728" t="s">
        <v>260</v>
      </c>
      <c r="D874" s="728" t="s">
        <v>285</v>
      </c>
      <c r="E874" s="729">
        <v>123</v>
      </c>
      <c r="G874" s="728" t="s">
        <v>934</v>
      </c>
      <c r="H874" s="729">
        <v>1</v>
      </c>
      <c r="I874" s="729">
        <v>369</v>
      </c>
      <c r="K874" s="728" t="s">
        <v>296</v>
      </c>
      <c r="L874" s="728" t="s">
        <v>868</v>
      </c>
      <c r="M874" s="728" t="s">
        <v>265</v>
      </c>
      <c r="N874" s="729">
        <v>9</v>
      </c>
      <c r="P874" s="687"/>
      <c r="Q874" s="686"/>
      <c r="R874" s="686"/>
      <c r="U874" s="728" t="s">
        <v>934</v>
      </c>
      <c r="V874" s="729">
        <v>1</v>
      </c>
      <c r="W874" s="729">
        <v>71</v>
      </c>
    </row>
    <row r="875" spans="1:23" ht="15">
      <c r="A875" s="728" t="s">
        <v>922</v>
      </c>
      <c r="B875" s="728" t="s">
        <v>266</v>
      </c>
      <c r="C875" s="728" t="s">
        <v>260</v>
      </c>
      <c r="D875" s="728" t="s">
        <v>286</v>
      </c>
      <c r="E875" s="729">
        <v>474</v>
      </c>
      <c r="G875" s="728" t="s">
        <v>934</v>
      </c>
      <c r="H875" s="729">
        <v>2</v>
      </c>
      <c r="I875" s="729">
        <v>1086</v>
      </c>
      <c r="K875" s="728" t="s">
        <v>296</v>
      </c>
      <c r="L875" s="728" t="s">
        <v>868</v>
      </c>
      <c r="M875" s="728" t="s">
        <v>1096</v>
      </c>
      <c r="N875" s="729">
        <v>2</v>
      </c>
      <c r="P875" s="687"/>
      <c r="Q875" s="686"/>
      <c r="R875" s="686"/>
      <c r="U875" s="728" t="s">
        <v>934</v>
      </c>
      <c r="V875" s="729">
        <v>2</v>
      </c>
      <c r="W875" s="729">
        <v>253</v>
      </c>
    </row>
    <row r="876" spans="1:23" ht="15">
      <c r="A876" s="728" t="s">
        <v>922</v>
      </c>
      <c r="B876" s="728" t="s">
        <v>266</v>
      </c>
      <c r="C876" s="728" t="s">
        <v>261</v>
      </c>
      <c r="D876" s="728" t="s">
        <v>285</v>
      </c>
      <c r="E876" s="729">
        <v>128</v>
      </c>
      <c r="G876" s="728" t="s">
        <v>934</v>
      </c>
      <c r="H876" s="729">
        <v>3</v>
      </c>
      <c r="I876" s="729">
        <v>514</v>
      </c>
      <c r="K876" s="728" t="s">
        <v>296</v>
      </c>
      <c r="L876" s="728" t="s">
        <v>868</v>
      </c>
      <c r="M876" s="728" t="s">
        <v>1099</v>
      </c>
      <c r="N876" s="729">
        <v>1</v>
      </c>
      <c r="P876" s="687"/>
      <c r="Q876" s="686"/>
      <c r="R876" s="686"/>
      <c r="U876" s="728" t="s">
        <v>934</v>
      </c>
      <c r="V876" s="729">
        <v>3</v>
      </c>
      <c r="W876" s="729">
        <v>89</v>
      </c>
    </row>
    <row r="877" spans="1:23" ht="15">
      <c r="A877" s="728" t="s">
        <v>922</v>
      </c>
      <c r="B877" s="728" t="s">
        <v>266</v>
      </c>
      <c r="C877" s="728" t="s">
        <v>261</v>
      </c>
      <c r="D877" s="728" t="s">
        <v>286</v>
      </c>
      <c r="E877" s="729">
        <v>436</v>
      </c>
      <c r="G877" s="728" t="s">
        <v>934</v>
      </c>
      <c r="H877" s="729">
        <v>4</v>
      </c>
      <c r="I877" s="729">
        <v>2065</v>
      </c>
      <c r="K877" s="728" t="s">
        <v>296</v>
      </c>
      <c r="L877" s="728" t="s">
        <v>868</v>
      </c>
      <c r="M877" s="728" t="s">
        <v>1093</v>
      </c>
      <c r="N877" s="729">
        <v>3</v>
      </c>
      <c r="P877" s="687"/>
      <c r="Q877" s="686"/>
      <c r="R877" s="686"/>
      <c r="U877" s="728" t="s">
        <v>934</v>
      </c>
      <c r="V877" s="729">
        <v>4</v>
      </c>
      <c r="W877" s="729">
        <v>754</v>
      </c>
    </row>
    <row r="878" spans="1:23" ht="15">
      <c r="A878" s="728" t="s">
        <v>922</v>
      </c>
      <c r="B878" s="728" t="s">
        <v>287</v>
      </c>
      <c r="C878" s="728" t="s">
        <v>260</v>
      </c>
      <c r="D878" s="728" t="s">
        <v>285</v>
      </c>
      <c r="E878" s="729">
        <v>1</v>
      </c>
      <c r="G878" s="728" t="s">
        <v>934</v>
      </c>
      <c r="H878" s="729">
        <v>5</v>
      </c>
      <c r="I878" s="729">
        <v>351</v>
      </c>
      <c r="K878" s="728" t="s">
        <v>296</v>
      </c>
      <c r="L878" s="728" t="s">
        <v>868</v>
      </c>
      <c r="M878" s="728" t="s">
        <v>1090</v>
      </c>
      <c r="N878" s="729">
        <v>951</v>
      </c>
      <c r="P878" s="687"/>
      <c r="Q878" s="686"/>
      <c r="R878" s="686"/>
      <c r="U878" s="728" t="s">
        <v>934</v>
      </c>
      <c r="V878" s="729">
        <v>5</v>
      </c>
      <c r="W878" s="729">
        <v>110</v>
      </c>
    </row>
    <row r="879" spans="1:23" ht="15">
      <c r="A879" s="728" t="s">
        <v>922</v>
      </c>
      <c r="B879" s="728" t="s">
        <v>287</v>
      </c>
      <c r="C879" s="728" t="s">
        <v>260</v>
      </c>
      <c r="D879" s="728" t="s">
        <v>286</v>
      </c>
      <c r="E879" s="729">
        <v>1</v>
      </c>
      <c r="G879" s="728" t="s">
        <v>934</v>
      </c>
      <c r="H879" s="729">
        <v>6</v>
      </c>
      <c r="I879" s="729">
        <v>439</v>
      </c>
      <c r="K879" s="728" t="s">
        <v>296</v>
      </c>
      <c r="L879" s="728" t="s">
        <v>868</v>
      </c>
      <c r="M879" s="728" t="s">
        <v>1091</v>
      </c>
      <c r="N879" s="729">
        <v>17</v>
      </c>
      <c r="P879" s="687"/>
      <c r="Q879" s="686"/>
      <c r="R879" s="686"/>
      <c r="U879" s="728" t="s">
        <v>934</v>
      </c>
      <c r="V879" s="729">
        <v>6</v>
      </c>
      <c r="W879" s="729">
        <v>110</v>
      </c>
    </row>
    <row r="880" spans="1:23" ht="15">
      <c r="A880" s="728" t="s">
        <v>922</v>
      </c>
      <c r="B880" s="728" t="s">
        <v>287</v>
      </c>
      <c r="C880" s="728" t="s">
        <v>261</v>
      </c>
      <c r="D880" s="728" t="s">
        <v>285</v>
      </c>
      <c r="E880" s="729">
        <v>1</v>
      </c>
      <c r="G880" s="728" t="s">
        <v>934</v>
      </c>
      <c r="H880" s="729">
        <v>7</v>
      </c>
      <c r="I880" s="729">
        <v>353</v>
      </c>
      <c r="K880" s="728" t="s">
        <v>296</v>
      </c>
      <c r="L880" s="728" t="s">
        <v>868</v>
      </c>
      <c r="M880" s="728" t="s">
        <v>1092</v>
      </c>
      <c r="N880" s="729">
        <v>1</v>
      </c>
      <c r="P880" s="687"/>
      <c r="Q880" s="686"/>
      <c r="R880" s="686"/>
      <c r="U880" s="728" t="s">
        <v>934</v>
      </c>
      <c r="V880" s="729">
        <v>7</v>
      </c>
      <c r="W880" s="729">
        <v>79</v>
      </c>
    </row>
    <row r="881" spans="1:23" ht="15">
      <c r="A881" s="728" t="s">
        <v>922</v>
      </c>
      <c r="B881" s="728" t="s">
        <v>287</v>
      </c>
      <c r="C881" s="728" t="s">
        <v>261</v>
      </c>
      <c r="D881" s="728" t="s">
        <v>286</v>
      </c>
      <c r="E881" s="729">
        <v>1</v>
      </c>
      <c r="G881" s="728" t="s">
        <v>934</v>
      </c>
      <c r="H881" s="729">
        <v>8</v>
      </c>
      <c r="I881" s="729">
        <v>286</v>
      </c>
      <c r="K881" s="728" t="s">
        <v>296</v>
      </c>
      <c r="L881" s="728" t="s">
        <v>868</v>
      </c>
      <c r="M881" s="728" t="s">
        <v>1094</v>
      </c>
      <c r="N881" s="729">
        <v>1</v>
      </c>
      <c r="P881" s="687"/>
      <c r="Q881" s="686"/>
      <c r="R881" s="686"/>
      <c r="U881" s="728" t="s">
        <v>934</v>
      </c>
      <c r="V881" s="729">
        <v>8</v>
      </c>
      <c r="W881" s="729">
        <v>55</v>
      </c>
    </row>
    <row r="882" spans="1:23" ht="15">
      <c r="A882" s="728" t="s">
        <v>922</v>
      </c>
      <c r="B882" s="728" t="s">
        <v>288</v>
      </c>
      <c r="C882" s="728" t="s">
        <v>260</v>
      </c>
      <c r="D882" s="728" t="s">
        <v>285</v>
      </c>
      <c r="E882" s="729">
        <v>159</v>
      </c>
      <c r="G882" s="728" t="s">
        <v>934</v>
      </c>
      <c r="H882" s="729">
        <v>9</v>
      </c>
      <c r="I882" s="729">
        <v>239</v>
      </c>
      <c r="K882" s="728" t="s">
        <v>296</v>
      </c>
      <c r="L882" s="728" t="s">
        <v>868</v>
      </c>
      <c r="M882" s="728" t="s">
        <v>266</v>
      </c>
      <c r="N882" s="729">
        <v>12</v>
      </c>
      <c r="P882" s="687"/>
      <c r="Q882" s="686"/>
      <c r="R882" s="686"/>
      <c r="U882" s="728" t="s">
        <v>934</v>
      </c>
      <c r="V882" s="729">
        <v>9</v>
      </c>
      <c r="W882" s="729">
        <v>38</v>
      </c>
    </row>
    <row r="883" spans="1:23" ht="15">
      <c r="A883" s="728" t="s">
        <v>922</v>
      </c>
      <c r="B883" s="728" t="s">
        <v>288</v>
      </c>
      <c r="C883" s="728" t="s">
        <v>260</v>
      </c>
      <c r="D883" s="728" t="s">
        <v>286</v>
      </c>
      <c r="E883" s="729">
        <v>395</v>
      </c>
      <c r="G883" s="728" t="s">
        <v>934</v>
      </c>
      <c r="H883" s="729">
        <v>10</v>
      </c>
      <c r="I883" s="729">
        <v>190</v>
      </c>
      <c r="K883" s="728" t="s">
        <v>296</v>
      </c>
      <c r="L883" s="728" t="s">
        <v>868</v>
      </c>
      <c r="M883" s="728" t="s">
        <v>1095</v>
      </c>
      <c r="N883" s="729">
        <v>1</v>
      </c>
      <c r="P883" s="687"/>
      <c r="Q883" s="686"/>
      <c r="R883" s="686"/>
      <c r="U883" s="728" t="s">
        <v>934</v>
      </c>
      <c r="V883" s="729">
        <v>10</v>
      </c>
      <c r="W883" s="729">
        <v>27</v>
      </c>
    </row>
    <row r="884" spans="1:23" ht="15">
      <c r="A884" s="728" t="s">
        <v>922</v>
      </c>
      <c r="B884" s="728" t="s">
        <v>288</v>
      </c>
      <c r="C884" s="728" t="s">
        <v>261</v>
      </c>
      <c r="D884" s="728" t="s">
        <v>285</v>
      </c>
      <c r="E884" s="729">
        <v>142</v>
      </c>
      <c r="G884" s="728" t="s">
        <v>934</v>
      </c>
      <c r="H884" s="729">
        <v>11</v>
      </c>
      <c r="I884" s="729">
        <v>137</v>
      </c>
      <c r="K884" s="728" t="s">
        <v>296</v>
      </c>
      <c r="L884" s="728" t="s">
        <v>868</v>
      </c>
      <c r="M884" s="728" t="s">
        <v>297</v>
      </c>
      <c r="N884" s="729">
        <v>9</v>
      </c>
      <c r="P884" s="687"/>
      <c r="Q884" s="686"/>
      <c r="R884" s="686"/>
      <c r="U884" s="728" t="s">
        <v>934</v>
      </c>
      <c r="V884" s="729">
        <v>11</v>
      </c>
      <c r="W884" s="729">
        <v>30</v>
      </c>
    </row>
    <row r="885" spans="1:23" ht="15">
      <c r="A885" s="728" t="s">
        <v>922</v>
      </c>
      <c r="B885" s="728" t="s">
        <v>288</v>
      </c>
      <c r="C885" s="728" t="s">
        <v>261</v>
      </c>
      <c r="D885" s="728" t="s">
        <v>286</v>
      </c>
      <c r="E885" s="729">
        <v>334</v>
      </c>
      <c r="G885" s="728" t="s">
        <v>934</v>
      </c>
      <c r="H885" s="729">
        <v>12</v>
      </c>
      <c r="I885" s="729">
        <v>193</v>
      </c>
      <c r="K885" s="728" t="s">
        <v>296</v>
      </c>
      <c r="L885" s="728" t="s">
        <v>868</v>
      </c>
      <c r="M885" s="728" t="s">
        <v>294</v>
      </c>
      <c r="N885" s="729">
        <v>8897</v>
      </c>
      <c r="P885" s="687"/>
      <c r="Q885" s="686"/>
      <c r="R885" s="686"/>
      <c r="U885" s="728" t="s">
        <v>934</v>
      </c>
      <c r="V885" s="729">
        <v>12</v>
      </c>
      <c r="W885" s="729">
        <v>28</v>
      </c>
    </row>
    <row r="886" spans="1:23" ht="15">
      <c r="A886" s="728" t="s">
        <v>923</v>
      </c>
      <c r="B886" s="728" t="s">
        <v>265</v>
      </c>
      <c r="C886" s="728" t="s">
        <v>260</v>
      </c>
      <c r="D886" s="728" t="s">
        <v>285</v>
      </c>
      <c r="E886" s="729">
        <v>557</v>
      </c>
      <c r="G886" s="728" t="s">
        <v>935</v>
      </c>
      <c r="H886" s="729">
        <v>0</v>
      </c>
      <c r="I886" s="729">
        <v>188</v>
      </c>
      <c r="K886" s="728" t="s">
        <v>296</v>
      </c>
      <c r="L886" s="728" t="s">
        <v>868</v>
      </c>
      <c r="M886" s="728" t="s">
        <v>296</v>
      </c>
      <c r="N886" s="729">
        <v>20</v>
      </c>
      <c r="P886" s="687"/>
      <c r="Q886" s="686"/>
      <c r="R886" s="686"/>
      <c r="U886" s="728" t="s">
        <v>935</v>
      </c>
      <c r="V886" s="729">
        <v>0</v>
      </c>
      <c r="W886" s="729">
        <v>422</v>
      </c>
    </row>
    <row r="887" spans="1:23" ht="15">
      <c r="A887" s="728" t="s">
        <v>923</v>
      </c>
      <c r="B887" s="728" t="s">
        <v>265</v>
      </c>
      <c r="C887" s="728" t="s">
        <v>260</v>
      </c>
      <c r="D887" s="728" t="s">
        <v>286</v>
      </c>
      <c r="E887" s="729">
        <v>650</v>
      </c>
      <c r="G887" s="728" t="s">
        <v>935</v>
      </c>
      <c r="H887" s="729">
        <v>1</v>
      </c>
      <c r="I887" s="729">
        <v>851</v>
      </c>
      <c r="K887" s="728" t="s">
        <v>296</v>
      </c>
      <c r="L887" s="728" t="s">
        <v>868</v>
      </c>
      <c r="M887" s="728" t="s">
        <v>267</v>
      </c>
      <c r="N887" s="729">
        <v>5</v>
      </c>
      <c r="P887" s="687"/>
      <c r="Q887" s="686"/>
      <c r="R887" s="686"/>
      <c r="U887" s="728" t="s">
        <v>935</v>
      </c>
      <c r="V887" s="729">
        <v>1</v>
      </c>
      <c r="W887" s="729">
        <v>1747</v>
      </c>
    </row>
    <row r="888" spans="1:23" ht="15">
      <c r="A888" s="728" t="s">
        <v>923</v>
      </c>
      <c r="B888" s="728" t="s">
        <v>265</v>
      </c>
      <c r="C888" s="728" t="s">
        <v>261</v>
      </c>
      <c r="D888" s="728" t="s">
        <v>285</v>
      </c>
      <c r="E888" s="729">
        <v>541</v>
      </c>
      <c r="G888" s="728" t="s">
        <v>935</v>
      </c>
      <c r="H888" s="729">
        <v>2</v>
      </c>
      <c r="I888" s="729">
        <v>2598</v>
      </c>
      <c r="K888" s="728" t="s">
        <v>296</v>
      </c>
      <c r="L888" s="728" t="s">
        <v>868</v>
      </c>
      <c r="M888" s="728" t="s">
        <v>268</v>
      </c>
      <c r="N888" s="729">
        <v>2766</v>
      </c>
      <c r="P888" s="687"/>
      <c r="Q888" s="686"/>
      <c r="R888" s="686"/>
      <c r="U888" s="728" t="s">
        <v>935</v>
      </c>
      <c r="V888" s="729">
        <v>2</v>
      </c>
      <c r="W888" s="729">
        <v>4895</v>
      </c>
    </row>
    <row r="889" spans="1:23" ht="15">
      <c r="A889" s="728" t="s">
        <v>923</v>
      </c>
      <c r="B889" s="728" t="s">
        <v>265</v>
      </c>
      <c r="C889" s="728" t="s">
        <v>261</v>
      </c>
      <c r="D889" s="728" t="s">
        <v>286</v>
      </c>
      <c r="E889" s="729">
        <v>603</v>
      </c>
      <c r="G889" s="728" t="s">
        <v>935</v>
      </c>
      <c r="H889" s="729">
        <v>3</v>
      </c>
      <c r="I889" s="729">
        <v>1395</v>
      </c>
      <c r="K889" s="728" t="s">
        <v>296</v>
      </c>
      <c r="L889" s="728" t="s">
        <v>870</v>
      </c>
      <c r="M889" s="728" t="s">
        <v>1090</v>
      </c>
      <c r="N889" s="729">
        <v>3</v>
      </c>
      <c r="P889" s="687"/>
      <c r="Q889" s="686"/>
      <c r="R889" s="686"/>
      <c r="U889" s="728" t="s">
        <v>935</v>
      </c>
      <c r="V889" s="729">
        <v>3</v>
      </c>
      <c r="W889" s="729">
        <v>2289</v>
      </c>
    </row>
    <row r="890" spans="1:23" ht="15">
      <c r="A890" s="728" t="s">
        <v>923</v>
      </c>
      <c r="B890" s="728" t="s">
        <v>266</v>
      </c>
      <c r="C890" s="728" t="s">
        <v>260</v>
      </c>
      <c r="D890" s="728" t="s">
        <v>285</v>
      </c>
      <c r="E890" s="729">
        <v>240</v>
      </c>
      <c r="G890" s="728" t="s">
        <v>935</v>
      </c>
      <c r="H890" s="729">
        <v>4</v>
      </c>
      <c r="I890" s="729">
        <v>5459</v>
      </c>
      <c r="K890" s="728" t="s">
        <v>296</v>
      </c>
      <c r="L890" s="728" t="s">
        <v>870</v>
      </c>
      <c r="M890" s="728" t="s">
        <v>1091</v>
      </c>
      <c r="N890" s="729">
        <v>7</v>
      </c>
      <c r="P890" s="687"/>
      <c r="Q890" s="686"/>
      <c r="R890" s="686"/>
      <c r="U890" s="728" t="s">
        <v>935</v>
      </c>
      <c r="V890" s="729">
        <v>4</v>
      </c>
      <c r="W890" s="729">
        <v>15365</v>
      </c>
    </row>
    <row r="891" spans="1:23" ht="15">
      <c r="A891" s="728" t="s">
        <v>923</v>
      </c>
      <c r="B891" s="728" t="s">
        <v>266</v>
      </c>
      <c r="C891" s="728" t="s">
        <v>260</v>
      </c>
      <c r="D891" s="728" t="s">
        <v>286</v>
      </c>
      <c r="E891" s="729">
        <v>130</v>
      </c>
      <c r="G891" s="728" t="s">
        <v>935</v>
      </c>
      <c r="H891" s="729">
        <v>5</v>
      </c>
      <c r="I891" s="729">
        <v>1022</v>
      </c>
      <c r="K891" s="728" t="s">
        <v>296</v>
      </c>
      <c r="L891" s="728" t="s">
        <v>870</v>
      </c>
      <c r="M891" s="728" t="s">
        <v>294</v>
      </c>
      <c r="N891" s="729">
        <v>930</v>
      </c>
      <c r="P891" s="687"/>
      <c r="Q891" s="686"/>
      <c r="R891" s="686"/>
      <c r="U891" s="728" t="s">
        <v>935</v>
      </c>
      <c r="V891" s="729">
        <v>5</v>
      </c>
      <c r="W891" s="729">
        <v>2208</v>
      </c>
    </row>
    <row r="892" spans="1:23" ht="15">
      <c r="A892" s="728" t="s">
        <v>923</v>
      </c>
      <c r="B892" s="728" t="s">
        <v>266</v>
      </c>
      <c r="C892" s="728" t="s">
        <v>261</v>
      </c>
      <c r="D892" s="728" t="s">
        <v>285</v>
      </c>
      <c r="E892" s="729">
        <v>293</v>
      </c>
      <c r="G892" s="728" t="s">
        <v>935</v>
      </c>
      <c r="H892" s="729">
        <v>6</v>
      </c>
      <c r="I892" s="729">
        <v>1052</v>
      </c>
      <c r="K892" s="728" t="s">
        <v>296</v>
      </c>
      <c r="L892" s="728" t="s">
        <v>870</v>
      </c>
      <c r="M892" s="728" t="s">
        <v>267</v>
      </c>
      <c r="N892" s="729">
        <v>9</v>
      </c>
      <c r="P892" s="687"/>
      <c r="Q892" s="686"/>
      <c r="R892" s="686"/>
      <c r="U892" s="728" t="s">
        <v>935</v>
      </c>
      <c r="V892" s="729">
        <v>6</v>
      </c>
      <c r="W892" s="729">
        <v>2193</v>
      </c>
    </row>
    <row r="893" spans="1:23" ht="15">
      <c r="A893" s="728" t="s">
        <v>923</v>
      </c>
      <c r="B893" s="728" t="s">
        <v>266</v>
      </c>
      <c r="C893" s="728" t="s">
        <v>261</v>
      </c>
      <c r="D893" s="728" t="s">
        <v>286</v>
      </c>
      <c r="E893" s="729">
        <v>138</v>
      </c>
      <c r="G893" s="728" t="s">
        <v>935</v>
      </c>
      <c r="H893" s="729">
        <v>7</v>
      </c>
      <c r="I893" s="729">
        <v>891</v>
      </c>
      <c r="K893" s="728" t="s">
        <v>296</v>
      </c>
      <c r="L893" s="728" t="s">
        <v>870</v>
      </c>
      <c r="M893" s="728" t="s">
        <v>268</v>
      </c>
      <c r="N893" s="729">
        <v>2040</v>
      </c>
      <c r="P893" s="687"/>
      <c r="Q893" s="686"/>
      <c r="R893" s="686"/>
      <c r="U893" s="728" t="s">
        <v>935</v>
      </c>
      <c r="V893" s="729">
        <v>7</v>
      </c>
      <c r="W893" s="729">
        <v>1764</v>
      </c>
    </row>
    <row r="894" spans="1:23" ht="15">
      <c r="A894" s="728" t="s">
        <v>923</v>
      </c>
      <c r="B894" s="728" t="s">
        <v>287</v>
      </c>
      <c r="C894" s="728" t="s">
        <v>260</v>
      </c>
      <c r="D894" s="728" t="s">
        <v>286</v>
      </c>
      <c r="E894" s="729">
        <v>1</v>
      </c>
      <c r="G894" s="728" t="s">
        <v>935</v>
      </c>
      <c r="H894" s="729">
        <v>8</v>
      </c>
      <c r="I894" s="729">
        <v>743</v>
      </c>
      <c r="K894" s="728" t="s">
        <v>296</v>
      </c>
      <c r="L894" s="728" t="s">
        <v>881</v>
      </c>
      <c r="M894" s="728" t="s">
        <v>265</v>
      </c>
      <c r="N894" s="729">
        <v>2</v>
      </c>
      <c r="P894" s="687"/>
      <c r="Q894" s="686"/>
      <c r="R894" s="686"/>
      <c r="U894" s="728" t="s">
        <v>935</v>
      </c>
      <c r="V894" s="729">
        <v>8</v>
      </c>
      <c r="W894" s="729">
        <v>1336</v>
      </c>
    </row>
    <row r="895" spans="1:23" ht="15">
      <c r="A895" s="728" t="s">
        <v>923</v>
      </c>
      <c r="B895" s="728" t="s">
        <v>287</v>
      </c>
      <c r="C895" s="728" t="s">
        <v>261</v>
      </c>
      <c r="D895" s="728" t="s">
        <v>286</v>
      </c>
      <c r="E895" s="729">
        <v>1</v>
      </c>
      <c r="G895" s="728" t="s">
        <v>935</v>
      </c>
      <c r="H895" s="729">
        <v>9</v>
      </c>
      <c r="I895" s="729">
        <v>564</v>
      </c>
      <c r="K895" s="728" t="s">
        <v>296</v>
      </c>
      <c r="L895" s="728" t="s">
        <v>881</v>
      </c>
      <c r="M895" s="728" t="s">
        <v>1096</v>
      </c>
      <c r="N895" s="729">
        <v>2</v>
      </c>
      <c r="P895" s="687"/>
      <c r="Q895" s="686"/>
      <c r="R895" s="686"/>
      <c r="U895" s="728" t="s">
        <v>935</v>
      </c>
      <c r="V895" s="729">
        <v>9</v>
      </c>
      <c r="W895" s="729">
        <v>996</v>
      </c>
    </row>
    <row r="896" spans="1:23" ht="15">
      <c r="A896" s="728" t="s">
        <v>923</v>
      </c>
      <c r="B896" s="728" t="s">
        <v>288</v>
      </c>
      <c r="C896" s="728" t="s">
        <v>260</v>
      </c>
      <c r="D896" s="728" t="s">
        <v>285</v>
      </c>
      <c r="E896" s="729">
        <v>101</v>
      </c>
      <c r="G896" s="728" t="s">
        <v>935</v>
      </c>
      <c r="H896" s="729">
        <v>10</v>
      </c>
      <c r="I896" s="729">
        <v>453</v>
      </c>
      <c r="K896" s="728" t="s">
        <v>296</v>
      </c>
      <c r="L896" s="728" t="s">
        <v>881</v>
      </c>
      <c r="M896" s="728" t="s">
        <v>1090</v>
      </c>
      <c r="N896" s="729">
        <v>132</v>
      </c>
      <c r="P896" s="687"/>
      <c r="Q896" s="686"/>
      <c r="R896" s="686"/>
      <c r="U896" s="728" t="s">
        <v>935</v>
      </c>
      <c r="V896" s="729">
        <v>10</v>
      </c>
      <c r="W896" s="729">
        <v>713</v>
      </c>
    </row>
    <row r="897" spans="1:23" ht="15">
      <c r="A897" s="728" t="s">
        <v>923</v>
      </c>
      <c r="B897" s="728" t="s">
        <v>288</v>
      </c>
      <c r="C897" s="728" t="s">
        <v>260</v>
      </c>
      <c r="D897" s="728" t="s">
        <v>286</v>
      </c>
      <c r="E897" s="729">
        <v>72</v>
      </c>
      <c r="G897" s="728" t="s">
        <v>935</v>
      </c>
      <c r="H897" s="729">
        <v>11</v>
      </c>
      <c r="I897" s="729">
        <v>370</v>
      </c>
      <c r="K897" s="728" t="s">
        <v>296</v>
      </c>
      <c r="L897" s="728" t="s">
        <v>881</v>
      </c>
      <c r="M897" s="728" t="s">
        <v>1097</v>
      </c>
      <c r="N897" s="729">
        <v>1</v>
      </c>
      <c r="P897" s="687"/>
      <c r="Q897" s="686"/>
      <c r="R897" s="686"/>
      <c r="U897" s="728" t="s">
        <v>935</v>
      </c>
      <c r="V897" s="729">
        <v>11</v>
      </c>
      <c r="W897" s="729">
        <v>437</v>
      </c>
    </row>
    <row r="898" spans="1:23" ht="15">
      <c r="A898" s="728" t="s">
        <v>923</v>
      </c>
      <c r="B898" s="728" t="s">
        <v>288</v>
      </c>
      <c r="C898" s="728" t="s">
        <v>261</v>
      </c>
      <c r="D898" s="728" t="s">
        <v>285</v>
      </c>
      <c r="E898" s="729">
        <v>76</v>
      </c>
      <c r="G898" s="728" t="s">
        <v>935</v>
      </c>
      <c r="H898" s="729">
        <v>12</v>
      </c>
      <c r="I898" s="729">
        <v>473</v>
      </c>
      <c r="K898" s="728" t="s">
        <v>296</v>
      </c>
      <c r="L898" s="728" t="s">
        <v>881</v>
      </c>
      <c r="M898" s="728" t="s">
        <v>266</v>
      </c>
      <c r="N898" s="729">
        <v>4</v>
      </c>
      <c r="P898" s="687"/>
      <c r="Q898" s="686"/>
      <c r="R898" s="686"/>
      <c r="U898" s="728" t="s">
        <v>935</v>
      </c>
      <c r="V898" s="729">
        <v>12</v>
      </c>
      <c r="W898" s="729">
        <v>471</v>
      </c>
    </row>
    <row r="899" spans="1:23" ht="15">
      <c r="A899" s="728" t="s">
        <v>923</v>
      </c>
      <c r="B899" s="728" t="s">
        <v>288</v>
      </c>
      <c r="C899" s="728" t="s">
        <v>261</v>
      </c>
      <c r="D899" s="728" t="s">
        <v>286</v>
      </c>
      <c r="E899" s="729">
        <v>84</v>
      </c>
      <c r="G899" s="728" t="s">
        <v>936</v>
      </c>
      <c r="H899" s="729">
        <v>0</v>
      </c>
      <c r="I899" s="729">
        <v>39</v>
      </c>
      <c r="K899" s="728" t="s">
        <v>296</v>
      </c>
      <c r="L899" s="728" t="s">
        <v>881</v>
      </c>
      <c r="M899" s="728" t="s">
        <v>294</v>
      </c>
      <c r="N899" s="729">
        <v>1969</v>
      </c>
      <c r="P899" s="687"/>
      <c r="Q899" s="686"/>
      <c r="R899" s="686"/>
      <c r="U899" s="728" t="s">
        <v>936</v>
      </c>
      <c r="V899" s="729">
        <v>0</v>
      </c>
      <c r="W899" s="729">
        <v>7</v>
      </c>
    </row>
    <row r="900" spans="1:23" ht="15">
      <c r="A900" s="728" t="s">
        <v>924</v>
      </c>
      <c r="B900" s="728" t="s">
        <v>265</v>
      </c>
      <c r="C900" s="728" t="s">
        <v>260</v>
      </c>
      <c r="D900" s="728" t="s">
        <v>286</v>
      </c>
      <c r="E900" s="729">
        <v>1</v>
      </c>
      <c r="G900" s="728" t="s">
        <v>936</v>
      </c>
      <c r="H900" s="729">
        <v>1</v>
      </c>
      <c r="I900" s="729">
        <v>158</v>
      </c>
      <c r="K900" s="728" t="s">
        <v>296</v>
      </c>
      <c r="L900" s="728" t="s">
        <v>881</v>
      </c>
      <c r="M900" s="728" t="s">
        <v>295</v>
      </c>
      <c r="N900" s="729">
        <v>1</v>
      </c>
      <c r="P900" s="687"/>
      <c r="Q900" s="686"/>
      <c r="R900" s="686"/>
      <c r="U900" s="728" t="s">
        <v>936</v>
      </c>
      <c r="V900" s="729">
        <v>1</v>
      </c>
      <c r="W900" s="729">
        <v>30</v>
      </c>
    </row>
    <row r="901" spans="1:23" ht="15">
      <c r="A901" s="728" t="s">
        <v>924</v>
      </c>
      <c r="B901" s="728" t="s">
        <v>265</v>
      </c>
      <c r="C901" s="728" t="s">
        <v>260</v>
      </c>
      <c r="D901" s="728" t="s">
        <v>285</v>
      </c>
      <c r="E901" s="729">
        <v>200</v>
      </c>
      <c r="G901" s="728" t="s">
        <v>936</v>
      </c>
      <c r="H901" s="729">
        <v>2</v>
      </c>
      <c r="I901" s="729">
        <v>620</v>
      </c>
      <c r="K901" s="728" t="s">
        <v>296</v>
      </c>
      <c r="L901" s="728" t="s">
        <v>881</v>
      </c>
      <c r="M901" s="728" t="s">
        <v>296</v>
      </c>
      <c r="N901" s="729">
        <v>8</v>
      </c>
      <c r="P901" s="687"/>
      <c r="Q901" s="686"/>
      <c r="R901" s="686"/>
      <c r="U901" s="728" t="s">
        <v>936</v>
      </c>
      <c r="V901" s="729">
        <v>2</v>
      </c>
      <c r="W901" s="729">
        <v>118</v>
      </c>
    </row>
    <row r="902" spans="1:23" ht="15">
      <c r="A902" s="728" t="s">
        <v>924</v>
      </c>
      <c r="B902" s="728" t="s">
        <v>265</v>
      </c>
      <c r="C902" s="728" t="s">
        <v>260</v>
      </c>
      <c r="D902" s="728" t="s">
        <v>286</v>
      </c>
      <c r="E902" s="729">
        <v>421</v>
      </c>
      <c r="G902" s="728" t="s">
        <v>936</v>
      </c>
      <c r="H902" s="729">
        <v>3</v>
      </c>
      <c r="I902" s="729">
        <v>368</v>
      </c>
      <c r="K902" s="728" t="s">
        <v>296</v>
      </c>
      <c r="L902" s="728" t="s">
        <v>881</v>
      </c>
      <c r="M902" s="728" t="s">
        <v>267</v>
      </c>
      <c r="N902" s="729">
        <v>6</v>
      </c>
      <c r="P902" s="687"/>
      <c r="Q902" s="686"/>
      <c r="R902" s="686"/>
      <c r="U902" s="728" t="s">
        <v>936</v>
      </c>
      <c r="V902" s="729">
        <v>3</v>
      </c>
      <c r="W902" s="729">
        <v>60</v>
      </c>
    </row>
    <row r="903" spans="1:23" ht="15">
      <c r="A903" s="728" t="s">
        <v>924</v>
      </c>
      <c r="B903" s="728" t="s">
        <v>265</v>
      </c>
      <c r="C903" s="728" t="s">
        <v>261</v>
      </c>
      <c r="D903" s="728" t="s">
        <v>285</v>
      </c>
      <c r="E903" s="729">
        <v>243</v>
      </c>
      <c r="G903" s="728" t="s">
        <v>936</v>
      </c>
      <c r="H903" s="729">
        <v>4</v>
      </c>
      <c r="I903" s="729">
        <v>1339</v>
      </c>
      <c r="K903" s="728" t="s">
        <v>296</v>
      </c>
      <c r="L903" s="728" t="s">
        <v>881</v>
      </c>
      <c r="M903" s="728" t="s">
        <v>268</v>
      </c>
      <c r="N903" s="729">
        <v>4488</v>
      </c>
      <c r="P903" s="687"/>
      <c r="Q903" s="686"/>
      <c r="R903" s="686"/>
      <c r="U903" s="728" t="s">
        <v>936</v>
      </c>
      <c r="V903" s="729">
        <v>4</v>
      </c>
      <c r="W903" s="729">
        <v>315</v>
      </c>
    </row>
    <row r="904" spans="1:23" ht="15">
      <c r="A904" s="728" t="s">
        <v>924</v>
      </c>
      <c r="B904" s="728" t="s">
        <v>265</v>
      </c>
      <c r="C904" s="728" t="s">
        <v>261</v>
      </c>
      <c r="D904" s="728" t="s">
        <v>286</v>
      </c>
      <c r="E904" s="729">
        <v>356</v>
      </c>
      <c r="G904" s="728" t="s">
        <v>936</v>
      </c>
      <c r="H904" s="729">
        <v>5</v>
      </c>
      <c r="I904" s="729">
        <v>273</v>
      </c>
      <c r="K904" s="728" t="s">
        <v>296</v>
      </c>
      <c r="L904" s="728" t="s">
        <v>899</v>
      </c>
      <c r="M904" s="728" t="s">
        <v>265</v>
      </c>
      <c r="N904" s="729">
        <v>14</v>
      </c>
      <c r="P904" s="687"/>
      <c r="Q904" s="686"/>
      <c r="R904" s="686"/>
      <c r="U904" s="728" t="s">
        <v>936</v>
      </c>
      <c r="V904" s="729">
        <v>5</v>
      </c>
      <c r="W904" s="729">
        <v>68</v>
      </c>
    </row>
    <row r="905" spans="1:23" ht="15">
      <c r="A905" s="728" t="s">
        <v>924</v>
      </c>
      <c r="B905" s="728" t="s">
        <v>266</v>
      </c>
      <c r="C905" s="728" t="s">
        <v>260</v>
      </c>
      <c r="D905" s="728" t="s">
        <v>285</v>
      </c>
      <c r="E905" s="729">
        <v>308</v>
      </c>
      <c r="G905" s="728" t="s">
        <v>936</v>
      </c>
      <c r="H905" s="729">
        <v>6</v>
      </c>
      <c r="I905" s="729">
        <v>318</v>
      </c>
      <c r="K905" s="728" t="s">
        <v>296</v>
      </c>
      <c r="L905" s="728" t="s">
        <v>899</v>
      </c>
      <c r="M905" s="728" t="s">
        <v>1096</v>
      </c>
      <c r="N905" s="729">
        <v>2</v>
      </c>
      <c r="P905" s="687"/>
      <c r="Q905" s="686"/>
      <c r="R905" s="686"/>
      <c r="U905" s="728" t="s">
        <v>936</v>
      </c>
      <c r="V905" s="729">
        <v>6</v>
      </c>
      <c r="W905" s="729">
        <v>45</v>
      </c>
    </row>
    <row r="906" spans="1:23" ht="15">
      <c r="A906" s="728" t="s">
        <v>924</v>
      </c>
      <c r="B906" s="728" t="s">
        <v>266</v>
      </c>
      <c r="C906" s="728" t="s">
        <v>260</v>
      </c>
      <c r="D906" s="728" t="s">
        <v>286</v>
      </c>
      <c r="E906" s="729">
        <v>312</v>
      </c>
      <c r="G906" s="728" t="s">
        <v>936</v>
      </c>
      <c r="H906" s="729">
        <v>7</v>
      </c>
      <c r="I906" s="729">
        <v>322</v>
      </c>
      <c r="K906" s="728" t="s">
        <v>296</v>
      </c>
      <c r="L906" s="728" t="s">
        <v>899</v>
      </c>
      <c r="M906" s="728" t="s">
        <v>1089</v>
      </c>
      <c r="N906" s="729">
        <v>1</v>
      </c>
      <c r="P906" s="687"/>
      <c r="Q906" s="686"/>
      <c r="R906" s="686"/>
      <c r="U906" s="728" t="s">
        <v>936</v>
      </c>
      <c r="V906" s="729">
        <v>7</v>
      </c>
      <c r="W906" s="729">
        <v>49</v>
      </c>
    </row>
    <row r="907" spans="1:23" ht="15">
      <c r="A907" s="728" t="s">
        <v>924</v>
      </c>
      <c r="B907" s="728" t="s">
        <v>266</v>
      </c>
      <c r="C907" s="728" t="s">
        <v>261</v>
      </c>
      <c r="D907" s="728" t="s">
        <v>285</v>
      </c>
      <c r="E907" s="729">
        <v>313</v>
      </c>
      <c r="G907" s="728" t="s">
        <v>936</v>
      </c>
      <c r="H907" s="729">
        <v>8</v>
      </c>
      <c r="I907" s="729">
        <v>278</v>
      </c>
      <c r="K907" s="728" t="s">
        <v>296</v>
      </c>
      <c r="L907" s="728" t="s">
        <v>899</v>
      </c>
      <c r="M907" s="728" t="s">
        <v>1093</v>
      </c>
      <c r="N907" s="729">
        <v>2</v>
      </c>
      <c r="P907" s="687"/>
      <c r="Q907" s="686"/>
      <c r="R907" s="686"/>
      <c r="U907" s="728" t="s">
        <v>936</v>
      </c>
      <c r="V907" s="729">
        <v>8</v>
      </c>
      <c r="W907" s="729">
        <v>55</v>
      </c>
    </row>
    <row r="908" spans="1:23" ht="15">
      <c r="A908" s="728" t="s">
        <v>924</v>
      </c>
      <c r="B908" s="728" t="s">
        <v>266</v>
      </c>
      <c r="C908" s="728" t="s">
        <v>261</v>
      </c>
      <c r="D908" s="728" t="s">
        <v>286</v>
      </c>
      <c r="E908" s="729">
        <v>241</v>
      </c>
      <c r="G908" s="728" t="s">
        <v>936</v>
      </c>
      <c r="H908" s="729">
        <v>9</v>
      </c>
      <c r="I908" s="729">
        <v>265</v>
      </c>
      <c r="K908" s="728" t="s">
        <v>296</v>
      </c>
      <c r="L908" s="728" t="s">
        <v>899</v>
      </c>
      <c r="M908" s="728" t="s">
        <v>1090</v>
      </c>
      <c r="N908" s="729">
        <v>548</v>
      </c>
      <c r="P908" s="687"/>
      <c r="Q908" s="686"/>
      <c r="R908" s="686"/>
      <c r="U908" s="728" t="s">
        <v>936</v>
      </c>
      <c r="V908" s="729">
        <v>9</v>
      </c>
      <c r="W908" s="729">
        <v>31</v>
      </c>
    </row>
    <row r="909" spans="1:23" ht="15">
      <c r="A909" s="728" t="s">
        <v>924</v>
      </c>
      <c r="B909" s="728" t="s">
        <v>287</v>
      </c>
      <c r="C909" s="728" t="s">
        <v>260</v>
      </c>
      <c r="D909" s="728" t="s">
        <v>286</v>
      </c>
      <c r="E909" s="729">
        <v>6</v>
      </c>
      <c r="G909" s="728" t="s">
        <v>936</v>
      </c>
      <c r="H909" s="729">
        <v>10</v>
      </c>
      <c r="I909" s="729">
        <v>178</v>
      </c>
      <c r="K909" s="728" t="s">
        <v>296</v>
      </c>
      <c r="L909" s="728" t="s">
        <v>899</v>
      </c>
      <c r="M909" s="728" t="s">
        <v>1091</v>
      </c>
      <c r="N909" s="729">
        <v>28</v>
      </c>
      <c r="P909" s="687"/>
      <c r="Q909" s="686"/>
      <c r="R909" s="686"/>
      <c r="U909" s="728" t="s">
        <v>936</v>
      </c>
      <c r="V909" s="729">
        <v>10</v>
      </c>
      <c r="W909" s="729">
        <v>35</v>
      </c>
    </row>
    <row r="910" spans="1:23" ht="15">
      <c r="A910" s="728" t="s">
        <v>924</v>
      </c>
      <c r="B910" s="728" t="s">
        <v>287</v>
      </c>
      <c r="C910" s="728" t="s">
        <v>261</v>
      </c>
      <c r="D910" s="728" t="s">
        <v>285</v>
      </c>
      <c r="E910" s="729">
        <v>2</v>
      </c>
      <c r="G910" s="728" t="s">
        <v>936</v>
      </c>
      <c r="H910" s="729">
        <v>11</v>
      </c>
      <c r="I910" s="729">
        <v>122</v>
      </c>
      <c r="K910" s="728" t="s">
        <v>296</v>
      </c>
      <c r="L910" s="728" t="s">
        <v>899</v>
      </c>
      <c r="M910" s="728" t="s">
        <v>1092</v>
      </c>
      <c r="N910" s="729">
        <v>2</v>
      </c>
      <c r="P910" s="687"/>
      <c r="Q910" s="686"/>
      <c r="R910" s="686"/>
      <c r="U910" s="728" t="s">
        <v>936</v>
      </c>
      <c r="V910" s="729">
        <v>11</v>
      </c>
      <c r="W910" s="729">
        <v>16</v>
      </c>
    </row>
    <row r="911" spans="1:23" ht="15">
      <c r="A911" s="728" t="s">
        <v>924</v>
      </c>
      <c r="B911" s="728" t="s">
        <v>287</v>
      </c>
      <c r="C911" s="728" t="s">
        <v>261</v>
      </c>
      <c r="D911" s="728" t="s">
        <v>286</v>
      </c>
      <c r="E911" s="729">
        <v>3</v>
      </c>
      <c r="G911" s="728" t="s">
        <v>936</v>
      </c>
      <c r="H911" s="729">
        <v>12</v>
      </c>
      <c r="I911" s="729">
        <v>134</v>
      </c>
      <c r="K911" s="728" t="s">
        <v>296</v>
      </c>
      <c r="L911" s="728" t="s">
        <v>899</v>
      </c>
      <c r="M911" s="728" t="s">
        <v>266</v>
      </c>
      <c r="N911" s="729">
        <v>14</v>
      </c>
      <c r="P911" s="687"/>
      <c r="Q911" s="686"/>
      <c r="R911" s="686"/>
      <c r="U911" s="728" t="s">
        <v>936</v>
      </c>
      <c r="V911" s="729">
        <v>12</v>
      </c>
      <c r="W911" s="729">
        <v>28</v>
      </c>
    </row>
    <row r="912" spans="1:23" ht="15">
      <c r="A912" s="728" t="s">
        <v>924</v>
      </c>
      <c r="B912" s="728" t="s">
        <v>288</v>
      </c>
      <c r="C912" s="728" t="s">
        <v>260</v>
      </c>
      <c r="D912" s="728" t="s">
        <v>285</v>
      </c>
      <c r="E912" s="729">
        <v>83</v>
      </c>
      <c r="G912" s="728" t="s">
        <v>937</v>
      </c>
      <c r="H912" s="729">
        <v>0</v>
      </c>
      <c r="I912" s="729">
        <v>97</v>
      </c>
      <c r="K912" s="728" t="s">
        <v>296</v>
      </c>
      <c r="L912" s="728" t="s">
        <v>899</v>
      </c>
      <c r="M912" s="728" t="s">
        <v>1095</v>
      </c>
      <c r="N912" s="729">
        <v>7</v>
      </c>
      <c r="P912" s="687"/>
      <c r="Q912" s="686"/>
      <c r="R912" s="686"/>
      <c r="U912" s="728" t="s">
        <v>937</v>
      </c>
      <c r="V912" s="729">
        <v>0</v>
      </c>
      <c r="W912" s="729">
        <v>3</v>
      </c>
    </row>
    <row r="913" spans="1:23" ht="15">
      <c r="A913" s="728" t="s">
        <v>924</v>
      </c>
      <c r="B913" s="728" t="s">
        <v>288</v>
      </c>
      <c r="C913" s="728" t="s">
        <v>260</v>
      </c>
      <c r="D913" s="728" t="s">
        <v>286</v>
      </c>
      <c r="E913" s="729">
        <v>125</v>
      </c>
      <c r="G913" s="728" t="s">
        <v>937</v>
      </c>
      <c r="H913" s="729">
        <v>1</v>
      </c>
      <c r="I913" s="729">
        <v>497</v>
      </c>
      <c r="K913" s="728" t="s">
        <v>296</v>
      </c>
      <c r="L913" s="728" t="s">
        <v>899</v>
      </c>
      <c r="M913" s="728" t="s">
        <v>287</v>
      </c>
      <c r="N913" s="729">
        <v>3</v>
      </c>
      <c r="P913" s="687"/>
      <c r="Q913" s="686"/>
      <c r="R913" s="686"/>
      <c r="U913" s="728" t="s">
        <v>937</v>
      </c>
      <c r="V913" s="729">
        <v>1</v>
      </c>
      <c r="W913" s="729">
        <v>8</v>
      </c>
    </row>
    <row r="914" spans="1:23" ht="15">
      <c r="A914" s="728" t="s">
        <v>924</v>
      </c>
      <c r="B914" s="728" t="s">
        <v>288</v>
      </c>
      <c r="C914" s="728" t="s">
        <v>261</v>
      </c>
      <c r="D914" s="728" t="s">
        <v>285</v>
      </c>
      <c r="E914" s="729">
        <v>73</v>
      </c>
      <c r="G914" s="728" t="s">
        <v>937</v>
      </c>
      <c r="H914" s="729">
        <v>2</v>
      </c>
      <c r="I914" s="729">
        <v>1254</v>
      </c>
      <c r="K914" s="728" t="s">
        <v>296</v>
      </c>
      <c r="L914" s="728" t="s">
        <v>899</v>
      </c>
      <c r="M914" s="728" t="s">
        <v>297</v>
      </c>
      <c r="N914" s="729">
        <v>1</v>
      </c>
      <c r="P914" s="687"/>
      <c r="Q914" s="686"/>
      <c r="R914" s="686"/>
      <c r="U914" s="728" t="s">
        <v>937</v>
      </c>
      <c r="V914" s="729">
        <v>2</v>
      </c>
      <c r="W914" s="729">
        <v>35</v>
      </c>
    </row>
    <row r="915" spans="1:23" ht="15">
      <c r="A915" s="728" t="s">
        <v>924</v>
      </c>
      <c r="B915" s="728" t="s">
        <v>288</v>
      </c>
      <c r="C915" s="728" t="s">
        <v>261</v>
      </c>
      <c r="D915" s="728" t="s">
        <v>286</v>
      </c>
      <c r="E915" s="729">
        <v>91</v>
      </c>
      <c r="G915" s="728" t="s">
        <v>937</v>
      </c>
      <c r="H915" s="729">
        <v>3</v>
      </c>
      <c r="I915" s="729">
        <v>479</v>
      </c>
      <c r="K915" s="728" t="s">
        <v>296</v>
      </c>
      <c r="L915" s="728" t="s">
        <v>899</v>
      </c>
      <c r="M915" s="728" t="s">
        <v>294</v>
      </c>
      <c r="N915" s="729">
        <v>12591</v>
      </c>
      <c r="P915" s="687"/>
      <c r="Q915" s="686"/>
      <c r="R915" s="686"/>
      <c r="U915" s="728" t="s">
        <v>937</v>
      </c>
      <c r="V915" s="729">
        <v>3</v>
      </c>
      <c r="W915" s="729">
        <v>5</v>
      </c>
    </row>
    <row r="916" spans="1:23" ht="15">
      <c r="A916" s="728" t="s">
        <v>925</v>
      </c>
      <c r="B916" s="728" t="s">
        <v>265</v>
      </c>
      <c r="C916" s="728" t="s">
        <v>260</v>
      </c>
      <c r="D916" s="728" t="s">
        <v>285</v>
      </c>
      <c r="E916" s="729">
        <v>443</v>
      </c>
      <c r="G916" s="728" t="s">
        <v>937</v>
      </c>
      <c r="H916" s="729">
        <v>4</v>
      </c>
      <c r="I916" s="729">
        <v>1422</v>
      </c>
      <c r="K916" s="728" t="s">
        <v>296</v>
      </c>
      <c r="L916" s="728" t="s">
        <v>899</v>
      </c>
      <c r="M916" s="728" t="s">
        <v>296</v>
      </c>
      <c r="N916" s="729">
        <v>7</v>
      </c>
      <c r="P916" s="687"/>
      <c r="Q916" s="686"/>
      <c r="R916" s="686"/>
      <c r="U916" s="728" t="s">
        <v>937</v>
      </c>
      <c r="V916" s="729">
        <v>4</v>
      </c>
      <c r="W916" s="729">
        <v>134</v>
      </c>
    </row>
    <row r="917" spans="1:23" ht="15">
      <c r="A917" s="728" t="s">
        <v>925</v>
      </c>
      <c r="B917" s="728" t="s">
        <v>265</v>
      </c>
      <c r="C917" s="728" t="s">
        <v>260</v>
      </c>
      <c r="D917" s="728" t="s">
        <v>286</v>
      </c>
      <c r="E917" s="729">
        <v>8674</v>
      </c>
      <c r="G917" s="728" t="s">
        <v>937</v>
      </c>
      <c r="H917" s="729">
        <v>5</v>
      </c>
      <c r="I917" s="729">
        <v>124</v>
      </c>
      <c r="K917" s="728" t="s">
        <v>296</v>
      </c>
      <c r="L917" s="728" t="s">
        <v>899</v>
      </c>
      <c r="M917" s="728" t="s">
        <v>267</v>
      </c>
      <c r="N917" s="729">
        <v>6</v>
      </c>
      <c r="P917" s="687"/>
      <c r="Q917" s="686"/>
      <c r="R917" s="686"/>
      <c r="U917" s="728" t="s">
        <v>937</v>
      </c>
      <c r="V917" s="729">
        <v>5</v>
      </c>
      <c r="W917" s="729">
        <v>16</v>
      </c>
    </row>
    <row r="918" spans="1:23" ht="15">
      <c r="A918" s="728" t="s">
        <v>925</v>
      </c>
      <c r="B918" s="728" t="s">
        <v>265</v>
      </c>
      <c r="C918" s="728" t="s">
        <v>261</v>
      </c>
      <c r="D918" s="728" t="s">
        <v>285</v>
      </c>
      <c r="E918" s="729">
        <v>362</v>
      </c>
      <c r="G918" s="728" t="s">
        <v>937</v>
      </c>
      <c r="H918" s="729">
        <v>6</v>
      </c>
      <c r="I918" s="729">
        <v>127</v>
      </c>
      <c r="K918" s="728" t="s">
        <v>296</v>
      </c>
      <c r="L918" s="728" t="s">
        <v>899</v>
      </c>
      <c r="M918" s="728" t="s">
        <v>268</v>
      </c>
      <c r="N918" s="729">
        <v>1349</v>
      </c>
      <c r="P918" s="687"/>
      <c r="Q918" s="686"/>
      <c r="R918" s="686"/>
      <c r="U918" s="728" t="s">
        <v>937</v>
      </c>
      <c r="V918" s="729">
        <v>6</v>
      </c>
      <c r="W918" s="729">
        <v>12</v>
      </c>
    </row>
    <row r="919" spans="1:23" ht="15">
      <c r="A919" s="728" t="s">
        <v>925</v>
      </c>
      <c r="B919" s="728" t="s">
        <v>265</v>
      </c>
      <c r="C919" s="728" t="s">
        <v>261</v>
      </c>
      <c r="D919" s="728" t="s">
        <v>286</v>
      </c>
      <c r="E919" s="729">
        <v>7215</v>
      </c>
      <c r="G919" s="728" t="s">
        <v>937</v>
      </c>
      <c r="H919" s="729">
        <v>7</v>
      </c>
      <c r="I919" s="729">
        <v>112</v>
      </c>
      <c r="K919" s="728" t="s">
        <v>296</v>
      </c>
      <c r="L919" s="728" t="s">
        <v>904</v>
      </c>
      <c r="M919" s="728" t="s">
        <v>265</v>
      </c>
      <c r="N919" s="729">
        <v>67</v>
      </c>
      <c r="P919" s="687"/>
      <c r="Q919" s="686"/>
      <c r="R919" s="686"/>
      <c r="U919" s="728" t="s">
        <v>937</v>
      </c>
      <c r="V919" s="729">
        <v>7</v>
      </c>
      <c r="W919" s="729">
        <v>12</v>
      </c>
    </row>
    <row r="920" spans="1:23" ht="15">
      <c r="A920" s="728" t="s">
        <v>925</v>
      </c>
      <c r="B920" s="728" t="s">
        <v>266</v>
      </c>
      <c r="C920" s="728" t="s">
        <v>260</v>
      </c>
      <c r="D920" s="728" t="s">
        <v>285</v>
      </c>
      <c r="E920" s="729">
        <v>128</v>
      </c>
      <c r="G920" s="728" t="s">
        <v>937</v>
      </c>
      <c r="H920" s="729">
        <v>8</v>
      </c>
      <c r="I920" s="729">
        <v>67</v>
      </c>
      <c r="K920" s="728" t="s">
        <v>296</v>
      </c>
      <c r="L920" s="728" t="s">
        <v>904</v>
      </c>
      <c r="M920" s="728" t="s">
        <v>1093</v>
      </c>
      <c r="N920" s="729">
        <v>1</v>
      </c>
      <c r="P920" s="687"/>
      <c r="Q920" s="686"/>
      <c r="R920" s="686"/>
      <c r="U920" s="728" t="s">
        <v>937</v>
      </c>
      <c r="V920" s="729">
        <v>8</v>
      </c>
      <c r="W920" s="729">
        <v>8</v>
      </c>
    </row>
    <row r="921" spans="1:23" ht="15">
      <c r="A921" s="728" t="s">
        <v>925</v>
      </c>
      <c r="B921" s="728" t="s">
        <v>266</v>
      </c>
      <c r="C921" s="728" t="s">
        <v>260</v>
      </c>
      <c r="D921" s="728" t="s">
        <v>286</v>
      </c>
      <c r="E921" s="729">
        <v>8258</v>
      </c>
      <c r="G921" s="728" t="s">
        <v>937</v>
      </c>
      <c r="H921" s="729">
        <v>9</v>
      </c>
      <c r="I921" s="729">
        <v>69</v>
      </c>
      <c r="K921" s="728" t="s">
        <v>296</v>
      </c>
      <c r="L921" s="728" t="s">
        <v>904</v>
      </c>
      <c r="M921" s="728" t="s">
        <v>1090</v>
      </c>
      <c r="N921" s="729">
        <v>325</v>
      </c>
      <c r="P921" s="687"/>
      <c r="Q921" s="686"/>
      <c r="R921" s="686"/>
      <c r="U921" s="728" t="s">
        <v>937</v>
      </c>
      <c r="V921" s="729">
        <v>9</v>
      </c>
      <c r="W921" s="729">
        <v>2</v>
      </c>
    </row>
    <row r="922" spans="1:23" ht="15">
      <c r="A922" s="728" t="s">
        <v>925</v>
      </c>
      <c r="B922" s="728" t="s">
        <v>266</v>
      </c>
      <c r="C922" s="728" t="s">
        <v>261</v>
      </c>
      <c r="D922" s="728" t="s">
        <v>285</v>
      </c>
      <c r="E922" s="729">
        <v>101</v>
      </c>
      <c r="G922" s="728" t="s">
        <v>937</v>
      </c>
      <c r="H922" s="729">
        <v>10</v>
      </c>
      <c r="I922" s="729">
        <v>47</v>
      </c>
      <c r="K922" s="728" t="s">
        <v>296</v>
      </c>
      <c r="L922" s="728" t="s">
        <v>904</v>
      </c>
      <c r="M922" s="728" t="s">
        <v>1091</v>
      </c>
      <c r="N922" s="729">
        <v>4</v>
      </c>
      <c r="P922" s="687"/>
      <c r="Q922" s="686"/>
      <c r="R922" s="686"/>
      <c r="U922" s="728" t="s">
        <v>937</v>
      </c>
      <c r="V922" s="729">
        <v>10</v>
      </c>
      <c r="W922" s="729">
        <v>1</v>
      </c>
    </row>
    <row r="923" spans="1:23" ht="15">
      <c r="A923" s="728" t="s">
        <v>925</v>
      </c>
      <c r="B923" s="728" t="s">
        <v>266</v>
      </c>
      <c r="C923" s="728" t="s">
        <v>261</v>
      </c>
      <c r="D923" s="728" t="s">
        <v>286</v>
      </c>
      <c r="E923" s="729">
        <v>6694</v>
      </c>
      <c r="G923" s="728" t="s">
        <v>937</v>
      </c>
      <c r="H923" s="729">
        <v>11</v>
      </c>
      <c r="I923" s="729">
        <v>45</v>
      </c>
      <c r="K923" s="728" t="s">
        <v>296</v>
      </c>
      <c r="L923" s="728" t="s">
        <v>904</v>
      </c>
      <c r="M923" s="728" t="s">
        <v>1097</v>
      </c>
      <c r="N923" s="729">
        <v>3</v>
      </c>
      <c r="P923" s="687"/>
      <c r="Q923" s="686"/>
      <c r="R923" s="686"/>
      <c r="U923" s="728" t="s">
        <v>937</v>
      </c>
      <c r="V923" s="729">
        <v>11</v>
      </c>
      <c r="W923" s="729">
        <v>1</v>
      </c>
    </row>
    <row r="924" spans="1:23" ht="15">
      <c r="A924" s="728" t="s">
        <v>925</v>
      </c>
      <c r="B924" s="728" t="s">
        <v>287</v>
      </c>
      <c r="C924" s="728" t="s">
        <v>260</v>
      </c>
      <c r="D924" s="728" t="s">
        <v>285</v>
      </c>
      <c r="E924" s="729">
        <v>3</v>
      </c>
      <c r="G924" s="728" t="s">
        <v>937</v>
      </c>
      <c r="H924" s="729">
        <v>12</v>
      </c>
      <c r="I924" s="729">
        <v>45</v>
      </c>
      <c r="K924" s="728" t="s">
        <v>296</v>
      </c>
      <c r="L924" s="728" t="s">
        <v>904</v>
      </c>
      <c r="M924" s="728" t="s">
        <v>266</v>
      </c>
      <c r="N924" s="729">
        <v>13</v>
      </c>
      <c r="P924" s="687"/>
      <c r="Q924" s="686"/>
      <c r="R924" s="686"/>
      <c r="U924" s="728" t="s">
        <v>937</v>
      </c>
      <c r="V924" s="729">
        <v>12</v>
      </c>
      <c r="W924" s="729">
        <v>2</v>
      </c>
    </row>
    <row r="925" spans="1:23" ht="15">
      <c r="A925" s="728" t="s">
        <v>925</v>
      </c>
      <c r="B925" s="728" t="s">
        <v>287</v>
      </c>
      <c r="C925" s="728" t="s">
        <v>260</v>
      </c>
      <c r="D925" s="728" t="s">
        <v>286</v>
      </c>
      <c r="E925" s="729">
        <v>1322</v>
      </c>
      <c r="G925" s="728" t="s">
        <v>938</v>
      </c>
      <c r="H925" s="729">
        <v>0</v>
      </c>
      <c r="I925" s="729">
        <v>365</v>
      </c>
      <c r="K925" s="728" t="s">
        <v>296</v>
      </c>
      <c r="L925" s="728" t="s">
        <v>904</v>
      </c>
      <c r="M925" s="728" t="s">
        <v>297</v>
      </c>
      <c r="N925" s="729">
        <v>9</v>
      </c>
      <c r="P925" s="687"/>
      <c r="Q925" s="686"/>
      <c r="R925" s="686"/>
      <c r="U925" s="728" t="s">
        <v>938</v>
      </c>
      <c r="V925" s="729">
        <v>0</v>
      </c>
      <c r="W925" s="729">
        <v>17</v>
      </c>
    </row>
    <row r="926" spans="1:23" ht="15">
      <c r="A926" s="728" t="s">
        <v>925</v>
      </c>
      <c r="B926" s="728" t="s">
        <v>287</v>
      </c>
      <c r="C926" s="728" t="s">
        <v>261</v>
      </c>
      <c r="D926" s="728" t="s">
        <v>285</v>
      </c>
      <c r="E926" s="729">
        <v>2</v>
      </c>
      <c r="G926" s="728" t="s">
        <v>938</v>
      </c>
      <c r="H926" s="729">
        <v>1</v>
      </c>
      <c r="I926" s="729">
        <v>1628</v>
      </c>
      <c r="K926" s="728" t="s">
        <v>296</v>
      </c>
      <c r="L926" s="728" t="s">
        <v>904</v>
      </c>
      <c r="M926" s="728" t="s">
        <v>294</v>
      </c>
      <c r="N926" s="729">
        <v>5906</v>
      </c>
      <c r="P926" s="687"/>
      <c r="Q926" s="686"/>
      <c r="R926" s="686"/>
      <c r="U926" s="728" t="s">
        <v>938</v>
      </c>
      <c r="V926" s="729">
        <v>1</v>
      </c>
      <c r="W926" s="729">
        <v>121</v>
      </c>
    </row>
    <row r="927" spans="1:23" ht="15">
      <c r="A927" s="728" t="s">
        <v>925</v>
      </c>
      <c r="B927" s="728" t="s">
        <v>287</v>
      </c>
      <c r="C927" s="728" t="s">
        <v>261</v>
      </c>
      <c r="D927" s="728" t="s">
        <v>286</v>
      </c>
      <c r="E927" s="729">
        <v>993</v>
      </c>
      <c r="G927" s="728" t="s">
        <v>938</v>
      </c>
      <c r="H927" s="729">
        <v>2</v>
      </c>
      <c r="I927" s="729">
        <v>4736</v>
      </c>
      <c r="K927" s="728" t="s">
        <v>296</v>
      </c>
      <c r="L927" s="728" t="s">
        <v>904</v>
      </c>
      <c r="M927" s="728" t="s">
        <v>295</v>
      </c>
      <c r="N927" s="729">
        <v>12</v>
      </c>
      <c r="P927" s="687"/>
      <c r="Q927" s="686"/>
      <c r="R927" s="686"/>
      <c r="U927" s="728" t="s">
        <v>938</v>
      </c>
      <c r="V927" s="729">
        <v>2</v>
      </c>
      <c r="W927" s="729">
        <v>386</v>
      </c>
    </row>
    <row r="928" spans="1:23" ht="15">
      <c r="A928" s="728" t="s">
        <v>925</v>
      </c>
      <c r="B928" s="728" t="s">
        <v>288</v>
      </c>
      <c r="C928" s="728" t="s">
        <v>260</v>
      </c>
      <c r="D928" s="728" t="s">
        <v>285</v>
      </c>
      <c r="E928" s="729">
        <v>344</v>
      </c>
      <c r="G928" s="728" t="s">
        <v>938</v>
      </c>
      <c r="H928" s="729">
        <v>3</v>
      </c>
      <c r="I928" s="729">
        <v>1757</v>
      </c>
      <c r="K928" s="728" t="s">
        <v>296</v>
      </c>
      <c r="L928" s="728" t="s">
        <v>904</v>
      </c>
      <c r="M928" s="728" t="s">
        <v>296</v>
      </c>
      <c r="N928" s="729">
        <v>11</v>
      </c>
      <c r="P928" s="687"/>
      <c r="Q928" s="686"/>
      <c r="R928" s="686"/>
      <c r="U928" s="728" t="s">
        <v>938</v>
      </c>
      <c r="V928" s="729">
        <v>3</v>
      </c>
      <c r="W928" s="729">
        <v>146</v>
      </c>
    </row>
    <row r="929" spans="1:23" ht="15">
      <c r="A929" s="728" t="s">
        <v>925</v>
      </c>
      <c r="B929" s="728" t="s">
        <v>288</v>
      </c>
      <c r="C929" s="728" t="s">
        <v>260</v>
      </c>
      <c r="D929" s="728" t="s">
        <v>286</v>
      </c>
      <c r="E929" s="729">
        <v>2686</v>
      </c>
      <c r="G929" s="728" t="s">
        <v>938</v>
      </c>
      <c r="H929" s="729">
        <v>4</v>
      </c>
      <c r="I929" s="729">
        <v>6465</v>
      </c>
      <c r="K929" s="728" t="s">
        <v>296</v>
      </c>
      <c r="L929" s="728" t="s">
        <v>904</v>
      </c>
      <c r="M929" s="728" t="s">
        <v>267</v>
      </c>
      <c r="N929" s="729">
        <v>2</v>
      </c>
      <c r="P929" s="687"/>
      <c r="Q929" s="686"/>
      <c r="R929" s="686"/>
      <c r="U929" s="728" t="s">
        <v>938</v>
      </c>
      <c r="V929" s="729">
        <v>4</v>
      </c>
      <c r="W929" s="729">
        <v>1010</v>
      </c>
    </row>
    <row r="930" spans="1:23" ht="15">
      <c r="A930" s="728" t="s">
        <v>925</v>
      </c>
      <c r="B930" s="728" t="s">
        <v>288</v>
      </c>
      <c r="C930" s="728" t="s">
        <v>261</v>
      </c>
      <c r="D930" s="728" t="s">
        <v>285</v>
      </c>
      <c r="E930" s="729">
        <v>260</v>
      </c>
      <c r="G930" s="728" t="s">
        <v>938</v>
      </c>
      <c r="H930" s="729">
        <v>5</v>
      </c>
      <c r="I930" s="729">
        <v>827</v>
      </c>
      <c r="K930" s="728" t="s">
        <v>296</v>
      </c>
      <c r="L930" s="728" t="s">
        <v>904</v>
      </c>
      <c r="M930" s="728" t="s">
        <v>268</v>
      </c>
      <c r="N930" s="729">
        <v>4737</v>
      </c>
      <c r="P930" s="687"/>
      <c r="Q930" s="686"/>
      <c r="R930" s="686"/>
      <c r="U930" s="728" t="s">
        <v>938</v>
      </c>
      <c r="V930" s="729">
        <v>5</v>
      </c>
      <c r="W930" s="729">
        <v>115</v>
      </c>
    </row>
    <row r="931" spans="1:23" ht="15">
      <c r="A931" s="728" t="s">
        <v>925</v>
      </c>
      <c r="B931" s="728" t="s">
        <v>288</v>
      </c>
      <c r="C931" s="728" t="s">
        <v>261</v>
      </c>
      <c r="D931" s="728" t="s">
        <v>286</v>
      </c>
      <c r="E931" s="729">
        <v>2482</v>
      </c>
      <c r="G931" s="728" t="s">
        <v>938</v>
      </c>
      <c r="H931" s="729">
        <v>6</v>
      </c>
      <c r="I931" s="729">
        <v>749</v>
      </c>
      <c r="K931" s="728" t="s">
        <v>296</v>
      </c>
      <c r="L931" s="728" t="s">
        <v>905</v>
      </c>
      <c r="M931" s="728" t="s">
        <v>265</v>
      </c>
      <c r="N931" s="729">
        <v>1</v>
      </c>
      <c r="P931" s="687"/>
      <c r="Q931" s="686"/>
      <c r="R931" s="686"/>
      <c r="U931" s="728" t="s">
        <v>938</v>
      </c>
      <c r="V931" s="729">
        <v>6</v>
      </c>
      <c r="W931" s="729">
        <v>92</v>
      </c>
    </row>
    <row r="932" spans="1:23" ht="15">
      <c r="A932" s="728" t="s">
        <v>926</v>
      </c>
      <c r="B932" s="728" t="s">
        <v>265</v>
      </c>
      <c r="C932" s="728" t="s">
        <v>260</v>
      </c>
      <c r="D932" s="728" t="s">
        <v>285</v>
      </c>
      <c r="E932" s="729">
        <v>5021</v>
      </c>
      <c r="G932" s="728" t="s">
        <v>938</v>
      </c>
      <c r="H932" s="729">
        <v>7</v>
      </c>
      <c r="I932" s="729">
        <v>623</v>
      </c>
      <c r="K932" s="728" t="s">
        <v>296</v>
      </c>
      <c r="L932" s="728" t="s">
        <v>905</v>
      </c>
      <c r="M932" s="728" t="s">
        <v>1093</v>
      </c>
      <c r="N932" s="729">
        <v>2</v>
      </c>
      <c r="P932" s="687"/>
      <c r="Q932" s="686"/>
      <c r="R932" s="686"/>
      <c r="U932" s="728" t="s">
        <v>938</v>
      </c>
      <c r="V932" s="729">
        <v>7</v>
      </c>
      <c r="W932" s="729">
        <v>72</v>
      </c>
    </row>
    <row r="933" spans="1:23" ht="15">
      <c r="A933" s="728" t="s">
        <v>926</v>
      </c>
      <c r="B933" s="728" t="s">
        <v>265</v>
      </c>
      <c r="C933" s="728" t="s">
        <v>260</v>
      </c>
      <c r="D933" s="728" t="s">
        <v>286</v>
      </c>
      <c r="E933" s="729">
        <v>1774</v>
      </c>
      <c r="G933" s="728" t="s">
        <v>938</v>
      </c>
      <c r="H933" s="729">
        <v>8</v>
      </c>
      <c r="I933" s="729">
        <v>424</v>
      </c>
      <c r="K933" s="728" t="s">
        <v>296</v>
      </c>
      <c r="L933" s="728" t="s">
        <v>905</v>
      </c>
      <c r="M933" s="728" t="s">
        <v>1090</v>
      </c>
      <c r="N933" s="729">
        <v>276</v>
      </c>
      <c r="P933" s="687"/>
      <c r="Q933" s="686"/>
      <c r="R933" s="686"/>
      <c r="U933" s="728" t="s">
        <v>938</v>
      </c>
      <c r="V933" s="729">
        <v>8</v>
      </c>
      <c r="W933" s="729">
        <v>37</v>
      </c>
    </row>
    <row r="934" spans="1:23" ht="15">
      <c r="A934" s="728" t="s">
        <v>926</v>
      </c>
      <c r="B934" s="728" t="s">
        <v>265</v>
      </c>
      <c r="C934" s="728" t="s">
        <v>261</v>
      </c>
      <c r="D934" s="728" t="s">
        <v>285</v>
      </c>
      <c r="E934" s="729">
        <v>5877</v>
      </c>
      <c r="G934" s="728" t="s">
        <v>938</v>
      </c>
      <c r="H934" s="729">
        <v>9</v>
      </c>
      <c r="I934" s="729">
        <v>352</v>
      </c>
      <c r="K934" s="728" t="s">
        <v>296</v>
      </c>
      <c r="L934" s="728" t="s">
        <v>905</v>
      </c>
      <c r="M934" s="728" t="s">
        <v>1091</v>
      </c>
      <c r="N934" s="729">
        <v>1</v>
      </c>
      <c r="P934" s="687"/>
      <c r="Q934" s="686"/>
      <c r="R934" s="686"/>
      <c r="U934" s="728" t="s">
        <v>938</v>
      </c>
      <c r="V934" s="729">
        <v>9</v>
      </c>
      <c r="W934" s="729">
        <v>26</v>
      </c>
    </row>
    <row r="935" spans="1:23" ht="15">
      <c r="A935" s="728" t="s">
        <v>926</v>
      </c>
      <c r="B935" s="728" t="s">
        <v>265</v>
      </c>
      <c r="C935" s="728" t="s">
        <v>261</v>
      </c>
      <c r="D935" s="728" t="s">
        <v>286</v>
      </c>
      <c r="E935" s="729">
        <v>1647</v>
      </c>
      <c r="G935" s="728" t="s">
        <v>938</v>
      </c>
      <c r="H935" s="729">
        <v>10</v>
      </c>
      <c r="I935" s="729">
        <v>238</v>
      </c>
      <c r="K935" s="728" t="s">
        <v>296</v>
      </c>
      <c r="L935" s="728" t="s">
        <v>905</v>
      </c>
      <c r="M935" s="728" t="s">
        <v>1092</v>
      </c>
      <c r="N935" s="729">
        <v>1</v>
      </c>
      <c r="P935" s="687"/>
      <c r="Q935" s="686"/>
      <c r="R935" s="686"/>
      <c r="U935" s="728" t="s">
        <v>938</v>
      </c>
      <c r="V935" s="729">
        <v>10</v>
      </c>
      <c r="W935" s="729">
        <v>9</v>
      </c>
    </row>
    <row r="936" spans="1:23" ht="15">
      <c r="A936" s="728" t="s">
        <v>926</v>
      </c>
      <c r="B936" s="728" t="s">
        <v>266</v>
      </c>
      <c r="C936" s="728" t="s">
        <v>260</v>
      </c>
      <c r="D936" s="728" t="s">
        <v>285</v>
      </c>
      <c r="E936" s="729">
        <v>204</v>
      </c>
      <c r="G936" s="728" t="s">
        <v>938</v>
      </c>
      <c r="H936" s="729">
        <v>11</v>
      </c>
      <c r="I936" s="729">
        <v>164</v>
      </c>
      <c r="K936" s="728" t="s">
        <v>296</v>
      </c>
      <c r="L936" s="728" t="s">
        <v>905</v>
      </c>
      <c r="M936" s="728" t="s">
        <v>266</v>
      </c>
      <c r="N936" s="729">
        <v>1</v>
      </c>
      <c r="P936" s="687"/>
      <c r="Q936" s="686"/>
      <c r="R936" s="686"/>
      <c r="U936" s="728" t="s">
        <v>938</v>
      </c>
      <c r="V936" s="729">
        <v>11</v>
      </c>
      <c r="W936" s="729">
        <v>10</v>
      </c>
    </row>
    <row r="937" spans="1:23" ht="15">
      <c r="A937" s="728" t="s">
        <v>926</v>
      </c>
      <c r="B937" s="728" t="s">
        <v>266</v>
      </c>
      <c r="C937" s="728" t="s">
        <v>260</v>
      </c>
      <c r="D937" s="728" t="s">
        <v>286</v>
      </c>
      <c r="E937" s="729">
        <v>265</v>
      </c>
      <c r="G937" s="728" t="s">
        <v>938</v>
      </c>
      <c r="H937" s="729">
        <v>12</v>
      </c>
      <c r="I937" s="729">
        <v>250</v>
      </c>
      <c r="K937" s="728" t="s">
        <v>296</v>
      </c>
      <c r="L937" s="728" t="s">
        <v>905</v>
      </c>
      <c r="M937" s="728" t="s">
        <v>1095</v>
      </c>
      <c r="N937" s="729">
        <v>3</v>
      </c>
      <c r="P937" s="687"/>
      <c r="Q937" s="686"/>
      <c r="R937" s="686"/>
      <c r="U937" s="728" t="s">
        <v>938</v>
      </c>
      <c r="V937" s="729">
        <v>12</v>
      </c>
      <c r="W937" s="729">
        <v>15</v>
      </c>
    </row>
    <row r="938" spans="1:23" ht="15">
      <c r="A938" s="728" t="s">
        <v>926</v>
      </c>
      <c r="B938" s="728" t="s">
        <v>266</v>
      </c>
      <c r="C938" s="728" t="s">
        <v>261</v>
      </c>
      <c r="D938" s="728" t="s">
        <v>285</v>
      </c>
      <c r="E938" s="729">
        <v>293</v>
      </c>
      <c r="G938" s="728" t="s">
        <v>939</v>
      </c>
      <c r="H938" s="729">
        <v>0</v>
      </c>
      <c r="I938" s="729">
        <v>107</v>
      </c>
      <c r="K938" s="728" t="s">
        <v>296</v>
      </c>
      <c r="L938" s="728" t="s">
        <v>905</v>
      </c>
      <c r="M938" s="728" t="s">
        <v>1101</v>
      </c>
      <c r="N938" s="729">
        <v>2</v>
      </c>
      <c r="P938" s="687"/>
      <c r="Q938" s="686"/>
      <c r="R938" s="686"/>
      <c r="U938" s="728" t="s">
        <v>939</v>
      </c>
      <c r="V938" s="729">
        <v>0</v>
      </c>
      <c r="W938" s="729">
        <v>3</v>
      </c>
    </row>
    <row r="939" spans="1:23" ht="15">
      <c r="A939" s="728" t="s">
        <v>926</v>
      </c>
      <c r="B939" s="728" t="s">
        <v>266</v>
      </c>
      <c r="C939" s="728" t="s">
        <v>261</v>
      </c>
      <c r="D939" s="728" t="s">
        <v>286</v>
      </c>
      <c r="E939" s="729">
        <v>259</v>
      </c>
      <c r="G939" s="728" t="s">
        <v>939</v>
      </c>
      <c r="H939" s="729">
        <v>1</v>
      </c>
      <c r="I939" s="729">
        <v>457</v>
      </c>
      <c r="K939" s="728" t="s">
        <v>296</v>
      </c>
      <c r="L939" s="728" t="s">
        <v>905</v>
      </c>
      <c r="M939" s="728" t="s">
        <v>294</v>
      </c>
      <c r="N939" s="729">
        <v>2021</v>
      </c>
      <c r="P939" s="687"/>
      <c r="Q939" s="686"/>
      <c r="R939" s="686"/>
      <c r="U939" s="728" t="s">
        <v>939</v>
      </c>
      <c r="V939" s="729">
        <v>1</v>
      </c>
      <c r="W939" s="729">
        <v>34</v>
      </c>
    </row>
    <row r="940" spans="1:23" ht="15">
      <c r="A940" s="728" t="s">
        <v>926</v>
      </c>
      <c r="B940" s="728" t="s">
        <v>287</v>
      </c>
      <c r="C940" s="728" t="s">
        <v>260</v>
      </c>
      <c r="D940" s="728" t="s">
        <v>286</v>
      </c>
      <c r="E940" s="729">
        <v>4</v>
      </c>
      <c r="G940" s="728" t="s">
        <v>939</v>
      </c>
      <c r="H940" s="729">
        <v>2</v>
      </c>
      <c r="I940" s="729">
        <v>1588</v>
      </c>
      <c r="K940" s="728" t="s">
        <v>296</v>
      </c>
      <c r="L940" s="728" t="s">
        <v>905</v>
      </c>
      <c r="M940" s="728" t="s">
        <v>295</v>
      </c>
      <c r="N940" s="729">
        <v>2</v>
      </c>
      <c r="P940" s="687"/>
      <c r="Q940" s="686"/>
      <c r="R940" s="686"/>
      <c r="U940" s="728" t="s">
        <v>939</v>
      </c>
      <c r="V940" s="729">
        <v>2</v>
      </c>
      <c r="W940" s="729">
        <v>109</v>
      </c>
    </row>
    <row r="941" spans="1:23" ht="15">
      <c r="A941" s="728" t="s">
        <v>926</v>
      </c>
      <c r="B941" s="728" t="s">
        <v>287</v>
      </c>
      <c r="C941" s="728" t="s">
        <v>261</v>
      </c>
      <c r="D941" s="728" t="s">
        <v>285</v>
      </c>
      <c r="E941" s="729">
        <v>2</v>
      </c>
      <c r="G941" s="728" t="s">
        <v>939</v>
      </c>
      <c r="H941" s="729">
        <v>3</v>
      </c>
      <c r="I941" s="729">
        <v>870</v>
      </c>
      <c r="K941" s="728" t="s">
        <v>296</v>
      </c>
      <c r="L941" s="728" t="s">
        <v>905</v>
      </c>
      <c r="M941" s="728" t="s">
        <v>296</v>
      </c>
      <c r="N941" s="729">
        <v>6</v>
      </c>
      <c r="P941" s="687"/>
      <c r="Q941" s="686"/>
      <c r="R941" s="686"/>
      <c r="U941" s="728" t="s">
        <v>939</v>
      </c>
      <c r="V941" s="729">
        <v>3</v>
      </c>
      <c r="W941" s="729">
        <v>45</v>
      </c>
    </row>
    <row r="942" spans="1:23" ht="15">
      <c r="A942" s="728" t="s">
        <v>926</v>
      </c>
      <c r="B942" s="728" t="s">
        <v>287</v>
      </c>
      <c r="C942" s="728" t="s">
        <v>261</v>
      </c>
      <c r="D942" s="728" t="s">
        <v>286</v>
      </c>
      <c r="E942" s="729">
        <v>1</v>
      </c>
      <c r="G942" s="728" t="s">
        <v>939</v>
      </c>
      <c r="H942" s="729">
        <v>4</v>
      </c>
      <c r="I942" s="729">
        <v>2749</v>
      </c>
      <c r="K942" s="728" t="s">
        <v>296</v>
      </c>
      <c r="L942" s="728" t="s">
        <v>905</v>
      </c>
      <c r="M942" s="728" t="s">
        <v>267</v>
      </c>
      <c r="N942" s="729">
        <v>2</v>
      </c>
      <c r="P942" s="687"/>
      <c r="Q942" s="686"/>
      <c r="R942" s="686"/>
      <c r="U942" s="728" t="s">
        <v>939</v>
      </c>
      <c r="V942" s="729">
        <v>4</v>
      </c>
      <c r="W942" s="729">
        <v>291</v>
      </c>
    </row>
    <row r="943" spans="1:23" ht="15">
      <c r="A943" s="728" t="s">
        <v>926</v>
      </c>
      <c r="B943" s="728" t="s">
        <v>288</v>
      </c>
      <c r="C943" s="728" t="s">
        <v>260</v>
      </c>
      <c r="D943" s="728" t="s">
        <v>285</v>
      </c>
      <c r="E943" s="729">
        <v>1517</v>
      </c>
      <c r="G943" s="728" t="s">
        <v>939</v>
      </c>
      <c r="H943" s="729">
        <v>5</v>
      </c>
      <c r="I943" s="729">
        <v>500</v>
      </c>
      <c r="K943" s="728" t="s">
        <v>296</v>
      </c>
      <c r="L943" s="728" t="s">
        <v>905</v>
      </c>
      <c r="M943" s="728" t="s">
        <v>268</v>
      </c>
      <c r="N943" s="729">
        <v>584</v>
      </c>
      <c r="P943" s="687"/>
      <c r="Q943" s="686"/>
      <c r="R943" s="686"/>
      <c r="U943" s="728" t="s">
        <v>939</v>
      </c>
      <c r="V943" s="729">
        <v>5</v>
      </c>
      <c r="W943" s="729">
        <v>43</v>
      </c>
    </row>
    <row r="944" spans="1:23" ht="15">
      <c r="A944" s="728" t="s">
        <v>926</v>
      </c>
      <c r="B944" s="728" t="s">
        <v>288</v>
      </c>
      <c r="C944" s="728" t="s">
        <v>260</v>
      </c>
      <c r="D944" s="728" t="s">
        <v>286</v>
      </c>
      <c r="E944" s="729">
        <v>410</v>
      </c>
      <c r="G944" s="728" t="s">
        <v>939</v>
      </c>
      <c r="H944" s="729">
        <v>6</v>
      </c>
      <c r="I944" s="729">
        <v>487</v>
      </c>
      <c r="K944" s="728" t="s">
        <v>296</v>
      </c>
      <c r="L944" s="728" t="s">
        <v>919</v>
      </c>
      <c r="M944" s="728" t="s">
        <v>265</v>
      </c>
      <c r="N944" s="729">
        <v>3</v>
      </c>
      <c r="P944" s="687"/>
      <c r="Q944" s="686"/>
      <c r="R944" s="686"/>
      <c r="U944" s="728" t="s">
        <v>939</v>
      </c>
      <c r="V944" s="729">
        <v>6</v>
      </c>
      <c r="W944" s="729">
        <v>39</v>
      </c>
    </row>
    <row r="945" spans="1:23" ht="15">
      <c r="A945" s="728" t="s">
        <v>926</v>
      </c>
      <c r="B945" s="728" t="s">
        <v>288</v>
      </c>
      <c r="C945" s="728" t="s">
        <v>261</v>
      </c>
      <c r="D945" s="728" t="s">
        <v>285</v>
      </c>
      <c r="E945" s="729">
        <v>1457</v>
      </c>
      <c r="G945" s="728" t="s">
        <v>939</v>
      </c>
      <c r="H945" s="729">
        <v>7</v>
      </c>
      <c r="I945" s="729">
        <v>496</v>
      </c>
      <c r="K945" s="728" t="s">
        <v>296</v>
      </c>
      <c r="L945" s="728" t="s">
        <v>919</v>
      </c>
      <c r="M945" s="728" t="s">
        <v>1090</v>
      </c>
      <c r="N945" s="729">
        <v>145</v>
      </c>
      <c r="P945" s="687"/>
      <c r="Q945" s="686"/>
      <c r="R945" s="686"/>
      <c r="U945" s="728" t="s">
        <v>939</v>
      </c>
      <c r="V945" s="729">
        <v>7</v>
      </c>
      <c r="W945" s="729">
        <v>39</v>
      </c>
    </row>
    <row r="946" spans="1:23" ht="15">
      <c r="A946" s="728" t="s">
        <v>926</v>
      </c>
      <c r="B946" s="728" t="s">
        <v>288</v>
      </c>
      <c r="C946" s="728" t="s">
        <v>261</v>
      </c>
      <c r="D946" s="728" t="s">
        <v>286</v>
      </c>
      <c r="E946" s="729">
        <v>364</v>
      </c>
      <c r="G946" s="728" t="s">
        <v>939</v>
      </c>
      <c r="H946" s="729">
        <v>8</v>
      </c>
      <c r="I946" s="729">
        <v>477</v>
      </c>
      <c r="K946" s="728" t="s">
        <v>296</v>
      </c>
      <c r="L946" s="728" t="s">
        <v>919</v>
      </c>
      <c r="M946" s="728" t="s">
        <v>1091</v>
      </c>
      <c r="N946" s="729">
        <v>20</v>
      </c>
      <c r="P946" s="687"/>
      <c r="Q946" s="686"/>
      <c r="R946" s="686"/>
      <c r="U946" s="728" t="s">
        <v>939</v>
      </c>
      <c r="V946" s="729">
        <v>8</v>
      </c>
      <c r="W946" s="729">
        <v>25</v>
      </c>
    </row>
    <row r="947" spans="1:23" ht="15">
      <c r="A947" s="728" t="s">
        <v>927</v>
      </c>
      <c r="B947" s="728" t="s">
        <v>265</v>
      </c>
      <c r="C947" s="728" t="s">
        <v>260</v>
      </c>
      <c r="D947" s="728" t="s">
        <v>285</v>
      </c>
      <c r="E947" s="729">
        <v>912</v>
      </c>
      <c r="G947" s="728" t="s">
        <v>939</v>
      </c>
      <c r="H947" s="729">
        <v>9</v>
      </c>
      <c r="I947" s="729">
        <v>361</v>
      </c>
      <c r="K947" s="728" t="s">
        <v>296</v>
      </c>
      <c r="L947" s="728" t="s">
        <v>919</v>
      </c>
      <c r="M947" s="728" t="s">
        <v>1092</v>
      </c>
      <c r="N947" s="729">
        <v>1</v>
      </c>
      <c r="P947" s="687"/>
      <c r="Q947" s="686"/>
      <c r="R947" s="686"/>
      <c r="U947" s="728" t="s">
        <v>939</v>
      </c>
      <c r="V947" s="729">
        <v>9</v>
      </c>
      <c r="W947" s="729">
        <v>23</v>
      </c>
    </row>
    <row r="948" spans="1:23" ht="15">
      <c r="A948" s="728" t="s">
        <v>927</v>
      </c>
      <c r="B948" s="728" t="s">
        <v>265</v>
      </c>
      <c r="C948" s="728" t="s">
        <v>260</v>
      </c>
      <c r="D948" s="728" t="s">
        <v>286</v>
      </c>
      <c r="E948" s="729">
        <v>1107</v>
      </c>
      <c r="G948" s="728" t="s">
        <v>939</v>
      </c>
      <c r="H948" s="729">
        <v>10</v>
      </c>
      <c r="I948" s="729">
        <v>256</v>
      </c>
      <c r="K948" s="728" t="s">
        <v>296</v>
      </c>
      <c r="L948" s="728" t="s">
        <v>919</v>
      </c>
      <c r="M948" s="728" t="s">
        <v>1094</v>
      </c>
      <c r="N948" s="729">
        <v>4</v>
      </c>
      <c r="P948" s="687"/>
      <c r="Q948" s="686"/>
      <c r="R948" s="686"/>
      <c r="U948" s="728" t="s">
        <v>939</v>
      </c>
      <c r="V948" s="729">
        <v>10</v>
      </c>
      <c r="W948" s="729">
        <v>12</v>
      </c>
    </row>
    <row r="949" spans="1:23" ht="15">
      <c r="A949" s="728" t="s">
        <v>927</v>
      </c>
      <c r="B949" s="728" t="s">
        <v>265</v>
      </c>
      <c r="C949" s="728" t="s">
        <v>261</v>
      </c>
      <c r="D949" s="728" t="s">
        <v>285</v>
      </c>
      <c r="E949" s="729">
        <v>1001</v>
      </c>
      <c r="G949" s="728" t="s">
        <v>939</v>
      </c>
      <c r="H949" s="729">
        <v>11</v>
      </c>
      <c r="I949" s="729">
        <v>184</v>
      </c>
      <c r="K949" s="728" t="s">
        <v>296</v>
      </c>
      <c r="L949" s="728" t="s">
        <v>919</v>
      </c>
      <c r="M949" s="728" t="s">
        <v>266</v>
      </c>
      <c r="N949" s="729">
        <v>1</v>
      </c>
      <c r="P949" s="687"/>
      <c r="Q949" s="686"/>
      <c r="R949" s="686"/>
      <c r="U949" s="728" t="s">
        <v>939</v>
      </c>
      <c r="V949" s="729">
        <v>11</v>
      </c>
      <c r="W949" s="729">
        <v>14</v>
      </c>
    </row>
    <row r="950" spans="1:23" ht="15">
      <c r="A950" s="728" t="s">
        <v>927</v>
      </c>
      <c r="B950" s="728" t="s">
        <v>265</v>
      </c>
      <c r="C950" s="728" t="s">
        <v>261</v>
      </c>
      <c r="D950" s="728" t="s">
        <v>286</v>
      </c>
      <c r="E950" s="729">
        <v>971</v>
      </c>
      <c r="G950" s="728" t="s">
        <v>939</v>
      </c>
      <c r="H950" s="729">
        <v>12</v>
      </c>
      <c r="I950" s="729">
        <v>239</v>
      </c>
      <c r="K950" s="728" t="s">
        <v>296</v>
      </c>
      <c r="L950" s="728" t="s">
        <v>919</v>
      </c>
      <c r="M950" s="728" t="s">
        <v>1095</v>
      </c>
      <c r="N950" s="729">
        <v>1</v>
      </c>
      <c r="P950" s="687"/>
      <c r="Q950" s="686"/>
      <c r="R950" s="686"/>
      <c r="U950" s="728" t="s">
        <v>939</v>
      </c>
      <c r="V950" s="729">
        <v>12</v>
      </c>
      <c r="W950" s="729">
        <v>16</v>
      </c>
    </row>
    <row r="951" spans="1:23" ht="15">
      <c r="A951" s="728" t="s">
        <v>927</v>
      </c>
      <c r="B951" s="728" t="s">
        <v>266</v>
      </c>
      <c r="C951" s="728" t="s">
        <v>260</v>
      </c>
      <c r="D951" s="728" t="s">
        <v>285</v>
      </c>
      <c r="E951" s="729">
        <v>957</v>
      </c>
      <c r="G951" s="728" t="s">
        <v>940</v>
      </c>
      <c r="H951" s="729">
        <v>0</v>
      </c>
      <c r="I951" s="729">
        <v>527</v>
      </c>
      <c r="K951" s="728" t="s">
        <v>296</v>
      </c>
      <c r="L951" s="728" t="s">
        <v>919</v>
      </c>
      <c r="M951" s="728" t="s">
        <v>297</v>
      </c>
      <c r="N951" s="729">
        <v>3</v>
      </c>
      <c r="P951" s="687"/>
      <c r="Q951" s="686"/>
      <c r="R951" s="686"/>
      <c r="U951" s="728" t="s">
        <v>940</v>
      </c>
      <c r="V951" s="729">
        <v>0</v>
      </c>
      <c r="W951" s="729">
        <v>52</v>
      </c>
    </row>
    <row r="952" spans="1:23" ht="15">
      <c r="A952" s="728" t="s">
        <v>927</v>
      </c>
      <c r="B952" s="728" t="s">
        <v>266</v>
      </c>
      <c r="C952" s="728" t="s">
        <v>260</v>
      </c>
      <c r="D952" s="728" t="s">
        <v>286</v>
      </c>
      <c r="E952" s="729">
        <v>694</v>
      </c>
      <c r="G952" s="728" t="s">
        <v>940</v>
      </c>
      <c r="H952" s="729">
        <v>1</v>
      </c>
      <c r="I952" s="729">
        <v>3218</v>
      </c>
      <c r="K952" s="728" t="s">
        <v>296</v>
      </c>
      <c r="L952" s="728" t="s">
        <v>919</v>
      </c>
      <c r="M952" s="728" t="s">
        <v>294</v>
      </c>
      <c r="N952" s="729">
        <v>1195</v>
      </c>
      <c r="P952" s="687"/>
      <c r="Q952" s="686"/>
      <c r="R952" s="686"/>
      <c r="U952" s="728" t="s">
        <v>940</v>
      </c>
      <c r="V952" s="729">
        <v>1</v>
      </c>
      <c r="W952" s="729">
        <v>244</v>
      </c>
    </row>
    <row r="953" spans="1:23" ht="15">
      <c r="A953" s="728" t="s">
        <v>927</v>
      </c>
      <c r="B953" s="728" t="s">
        <v>266</v>
      </c>
      <c r="C953" s="728" t="s">
        <v>261</v>
      </c>
      <c r="D953" s="728" t="s">
        <v>285</v>
      </c>
      <c r="E953" s="729">
        <v>1085</v>
      </c>
      <c r="G953" s="728" t="s">
        <v>940</v>
      </c>
      <c r="H953" s="729">
        <v>2</v>
      </c>
      <c r="I953" s="729">
        <v>11729</v>
      </c>
      <c r="K953" s="728" t="s">
        <v>296</v>
      </c>
      <c r="L953" s="728" t="s">
        <v>919</v>
      </c>
      <c r="M953" s="728" t="s">
        <v>296</v>
      </c>
      <c r="N953" s="729">
        <v>2</v>
      </c>
      <c r="P953" s="687"/>
      <c r="Q953" s="686"/>
      <c r="R953" s="686"/>
      <c r="U953" s="728" t="s">
        <v>940</v>
      </c>
      <c r="V953" s="729">
        <v>2</v>
      </c>
      <c r="W953" s="729">
        <v>702</v>
      </c>
    </row>
    <row r="954" spans="1:23" ht="15">
      <c r="A954" s="728" t="s">
        <v>927</v>
      </c>
      <c r="B954" s="728" t="s">
        <v>266</v>
      </c>
      <c r="C954" s="728" t="s">
        <v>261</v>
      </c>
      <c r="D954" s="728" t="s">
        <v>286</v>
      </c>
      <c r="E954" s="729">
        <v>642</v>
      </c>
      <c r="G954" s="728" t="s">
        <v>940</v>
      </c>
      <c r="H954" s="729">
        <v>3</v>
      </c>
      <c r="I954" s="729">
        <v>4986</v>
      </c>
      <c r="K954" s="728" t="s">
        <v>296</v>
      </c>
      <c r="L954" s="728" t="s">
        <v>919</v>
      </c>
      <c r="M954" s="728" t="s">
        <v>267</v>
      </c>
      <c r="N954" s="729">
        <v>6</v>
      </c>
      <c r="P954" s="687"/>
      <c r="Q954" s="686"/>
      <c r="R954" s="686"/>
      <c r="U954" s="728" t="s">
        <v>940</v>
      </c>
      <c r="V954" s="729">
        <v>3</v>
      </c>
      <c r="W954" s="729">
        <v>292</v>
      </c>
    </row>
    <row r="955" spans="1:23" ht="15">
      <c r="A955" s="728" t="s">
        <v>927</v>
      </c>
      <c r="B955" s="728" t="s">
        <v>287</v>
      </c>
      <c r="C955" s="728" t="s">
        <v>260</v>
      </c>
      <c r="D955" s="728" t="s">
        <v>285</v>
      </c>
      <c r="E955" s="729">
        <v>13</v>
      </c>
      <c r="G955" s="728" t="s">
        <v>940</v>
      </c>
      <c r="H955" s="729">
        <v>4</v>
      </c>
      <c r="I955" s="729">
        <v>16141</v>
      </c>
      <c r="K955" s="728" t="s">
        <v>296</v>
      </c>
      <c r="L955" s="728" t="s">
        <v>919</v>
      </c>
      <c r="M955" s="728" t="s">
        <v>268</v>
      </c>
      <c r="N955" s="729">
        <v>5223</v>
      </c>
      <c r="P955" s="687"/>
      <c r="Q955" s="686"/>
      <c r="R955" s="686"/>
      <c r="U955" s="728" t="s">
        <v>940</v>
      </c>
      <c r="V955" s="729">
        <v>4</v>
      </c>
      <c r="W955" s="729">
        <v>2159</v>
      </c>
    </row>
    <row r="956" spans="1:23" ht="15">
      <c r="A956" s="728" t="s">
        <v>927</v>
      </c>
      <c r="B956" s="728" t="s">
        <v>287</v>
      </c>
      <c r="C956" s="728" t="s">
        <v>260</v>
      </c>
      <c r="D956" s="728" t="s">
        <v>286</v>
      </c>
      <c r="E956" s="729">
        <v>6</v>
      </c>
      <c r="G956" s="728" t="s">
        <v>940</v>
      </c>
      <c r="H956" s="729">
        <v>5</v>
      </c>
      <c r="I956" s="729">
        <v>2018</v>
      </c>
      <c r="K956" s="728" t="s">
        <v>296</v>
      </c>
      <c r="L956" s="728" t="s">
        <v>921</v>
      </c>
      <c r="M956" s="728" t="s">
        <v>265</v>
      </c>
      <c r="N956" s="729">
        <v>10</v>
      </c>
      <c r="P956" s="687"/>
      <c r="Q956" s="686"/>
      <c r="R956" s="686"/>
      <c r="U956" s="728" t="s">
        <v>940</v>
      </c>
      <c r="V956" s="729">
        <v>5</v>
      </c>
      <c r="W956" s="729">
        <v>249</v>
      </c>
    </row>
    <row r="957" spans="1:23" ht="15">
      <c r="A957" s="728" t="s">
        <v>927</v>
      </c>
      <c r="B957" s="728" t="s">
        <v>287</v>
      </c>
      <c r="C957" s="728" t="s">
        <v>261</v>
      </c>
      <c r="D957" s="728" t="s">
        <v>285</v>
      </c>
      <c r="E957" s="729">
        <v>18</v>
      </c>
      <c r="G957" s="728" t="s">
        <v>940</v>
      </c>
      <c r="H957" s="729">
        <v>6</v>
      </c>
      <c r="I957" s="729">
        <v>1731</v>
      </c>
      <c r="K957" s="728" t="s">
        <v>296</v>
      </c>
      <c r="L957" s="728" t="s">
        <v>921</v>
      </c>
      <c r="M957" s="728" t="s">
        <v>1096</v>
      </c>
      <c r="N957" s="729">
        <v>1</v>
      </c>
      <c r="P957" s="687"/>
      <c r="Q957" s="686"/>
      <c r="R957" s="686"/>
      <c r="U957" s="728" t="s">
        <v>940</v>
      </c>
      <c r="V957" s="729">
        <v>6</v>
      </c>
      <c r="W957" s="729">
        <v>207</v>
      </c>
    </row>
    <row r="958" spans="1:23" ht="15">
      <c r="A958" s="728" t="s">
        <v>927</v>
      </c>
      <c r="B958" s="728" t="s">
        <v>287</v>
      </c>
      <c r="C958" s="728" t="s">
        <v>261</v>
      </c>
      <c r="D958" s="728" t="s">
        <v>286</v>
      </c>
      <c r="E958" s="729">
        <v>10</v>
      </c>
      <c r="G958" s="728" t="s">
        <v>940</v>
      </c>
      <c r="H958" s="729">
        <v>7</v>
      </c>
      <c r="I958" s="729">
        <v>1619</v>
      </c>
      <c r="K958" s="728" t="s">
        <v>296</v>
      </c>
      <c r="L958" s="728" t="s">
        <v>921</v>
      </c>
      <c r="M958" s="728" t="s">
        <v>1089</v>
      </c>
      <c r="N958" s="729">
        <v>1</v>
      </c>
      <c r="P958" s="687"/>
      <c r="Q958" s="686"/>
      <c r="R958" s="686"/>
      <c r="U958" s="728" t="s">
        <v>940</v>
      </c>
      <c r="V958" s="729">
        <v>7</v>
      </c>
      <c r="W958" s="729">
        <v>123</v>
      </c>
    </row>
    <row r="959" spans="1:23" ht="15">
      <c r="A959" s="728" t="s">
        <v>927</v>
      </c>
      <c r="B959" s="728" t="s">
        <v>288</v>
      </c>
      <c r="C959" s="728" t="s">
        <v>260</v>
      </c>
      <c r="D959" s="728" t="s">
        <v>285</v>
      </c>
      <c r="E959" s="729">
        <v>861</v>
      </c>
      <c r="G959" s="728" t="s">
        <v>940</v>
      </c>
      <c r="H959" s="729">
        <v>8</v>
      </c>
      <c r="I959" s="729">
        <v>1252</v>
      </c>
      <c r="K959" s="728" t="s">
        <v>296</v>
      </c>
      <c r="L959" s="728" t="s">
        <v>921</v>
      </c>
      <c r="M959" s="728" t="s">
        <v>1093</v>
      </c>
      <c r="N959" s="729">
        <v>2</v>
      </c>
      <c r="P959" s="687"/>
      <c r="Q959" s="686"/>
      <c r="R959" s="686"/>
      <c r="U959" s="728" t="s">
        <v>940</v>
      </c>
      <c r="V959" s="729">
        <v>8</v>
      </c>
      <c r="W959" s="729">
        <v>88</v>
      </c>
    </row>
    <row r="960" spans="1:23" ht="15">
      <c r="A960" s="728" t="s">
        <v>927</v>
      </c>
      <c r="B960" s="728" t="s">
        <v>288</v>
      </c>
      <c r="C960" s="728" t="s">
        <v>260</v>
      </c>
      <c r="D960" s="728" t="s">
        <v>286</v>
      </c>
      <c r="E960" s="729">
        <v>190</v>
      </c>
      <c r="G960" s="728" t="s">
        <v>940</v>
      </c>
      <c r="H960" s="729">
        <v>9</v>
      </c>
      <c r="I960" s="729">
        <v>977</v>
      </c>
      <c r="K960" s="728" t="s">
        <v>296</v>
      </c>
      <c r="L960" s="728" t="s">
        <v>921</v>
      </c>
      <c r="M960" s="728" t="s">
        <v>1090</v>
      </c>
      <c r="N960" s="729">
        <v>441</v>
      </c>
      <c r="P960" s="687"/>
      <c r="Q960" s="686"/>
      <c r="R960" s="686"/>
      <c r="U960" s="728" t="s">
        <v>940</v>
      </c>
      <c r="V960" s="729">
        <v>9</v>
      </c>
      <c r="W960" s="729">
        <v>58</v>
      </c>
    </row>
    <row r="961" spans="1:23" ht="15">
      <c r="A961" s="728" t="s">
        <v>927</v>
      </c>
      <c r="B961" s="728" t="s">
        <v>288</v>
      </c>
      <c r="C961" s="728" t="s">
        <v>261</v>
      </c>
      <c r="D961" s="728" t="s">
        <v>285</v>
      </c>
      <c r="E961" s="729">
        <v>968</v>
      </c>
      <c r="G961" s="728" t="s">
        <v>940</v>
      </c>
      <c r="H961" s="729">
        <v>10</v>
      </c>
      <c r="I961" s="729">
        <v>738</v>
      </c>
      <c r="K961" s="728" t="s">
        <v>296</v>
      </c>
      <c r="L961" s="728" t="s">
        <v>921</v>
      </c>
      <c r="M961" s="728" t="s">
        <v>1091</v>
      </c>
      <c r="N961" s="729">
        <v>26</v>
      </c>
      <c r="P961" s="687"/>
      <c r="Q961" s="686"/>
      <c r="R961" s="686"/>
      <c r="U961" s="728" t="s">
        <v>940</v>
      </c>
      <c r="V961" s="729">
        <v>10</v>
      </c>
      <c r="W961" s="729">
        <v>35</v>
      </c>
    </row>
    <row r="962" spans="1:23" ht="15">
      <c r="A962" s="728" t="s">
        <v>927</v>
      </c>
      <c r="B962" s="728" t="s">
        <v>288</v>
      </c>
      <c r="C962" s="728" t="s">
        <v>261</v>
      </c>
      <c r="D962" s="728" t="s">
        <v>286</v>
      </c>
      <c r="E962" s="729">
        <v>195</v>
      </c>
      <c r="G962" s="728" t="s">
        <v>940</v>
      </c>
      <c r="H962" s="729">
        <v>11</v>
      </c>
      <c r="I962" s="729">
        <v>547</v>
      </c>
      <c r="K962" s="728" t="s">
        <v>296</v>
      </c>
      <c r="L962" s="728" t="s">
        <v>921</v>
      </c>
      <c r="M962" s="728" t="s">
        <v>1092</v>
      </c>
      <c r="N962" s="729">
        <v>9</v>
      </c>
      <c r="P962" s="687"/>
      <c r="Q962" s="686"/>
      <c r="R962" s="686"/>
      <c r="U962" s="728" t="s">
        <v>940</v>
      </c>
      <c r="V962" s="729">
        <v>11</v>
      </c>
      <c r="W962" s="729">
        <v>31</v>
      </c>
    </row>
    <row r="963" spans="1:23" ht="15">
      <c r="A963" s="728" t="s">
        <v>928</v>
      </c>
      <c r="B963" s="728" t="s">
        <v>265</v>
      </c>
      <c r="C963" s="728" t="s">
        <v>260</v>
      </c>
      <c r="D963" s="728" t="s">
        <v>285</v>
      </c>
      <c r="E963" s="729">
        <v>1</v>
      </c>
      <c r="G963" s="728" t="s">
        <v>940</v>
      </c>
      <c r="H963" s="729">
        <v>12</v>
      </c>
      <c r="I963" s="729">
        <v>869</v>
      </c>
      <c r="K963" s="728" t="s">
        <v>296</v>
      </c>
      <c r="L963" s="728" t="s">
        <v>921</v>
      </c>
      <c r="M963" s="728" t="s">
        <v>1097</v>
      </c>
      <c r="N963" s="729">
        <v>3</v>
      </c>
      <c r="P963" s="687"/>
      <c r="Q963" s="686"/>
      <c r="R963" s="686"/>
      <c r="U963" s="728" t="s">
        <v>940</v>
      </c>
      <c r="V963" s="729">
        <v>12</v>
      </c>
      <c r="W963" s="729">
        <v>31</v>
      </c>
    </row>
    <row r="964" spans="1:23" ht="15">
      <c r="A964" s="728" t="s">
        <v>928</v>
      </c>
      <c r="B964" s="728" t="s">
        <v>265</v>
      </c>
      <c r="C964" s="728" t="s">
        <v>260</v>
      </c>
      <c r="D964" s="728" t="s">
        <v>286</v>
      </c>
      <c r="E964" s="729">
        <v>1</v>
      </c>
      <c r="G964" s="728" t="s">
        <v>941</v>
      </c>
      <c r="H964" s="729">
        <v>0</v>
      </c>
      <c r="I964" s="729">
        <v>378</v>
      </c>
      <c r="K964" s="728" t="s">
        <v>296</v>
      </c>
      <c r="L964" s="728" t="s">
        <v>921</v>
      </c>
      <c r="M964" s="728" t="s">
        <v>266</v>
      </c>
      <c r="N964" s="729">
        <v>20</v>
      </c>
      <c r="P964" s="687"/>
      <c r="Q964" s="686"/>
      <c r="R964" s="686"/>
      <c r="U964" s="728" t="s">
        <v>941</v>
      </c>
      <c r="V964" s="729">
        <v>0</v>
      </c>
      <c r="W964" s="729">
        <v>9</v>
      </c>
    </row>
    <row r="965" spans="1:23" ht="15">
      <c r="A965" s="728" t="s">
        <v>928</v>
      </c>
      <c r="B965" s="728" t="s">
        <v>265</v>
      </c>
      <c r="C965" s="728" t="s">
        <v>261</v>
      </c>
      <c r="D965" s="728" t="s">
        <v>285</v>
      </c>
      <c r="E965" s="729">
        <v>2</v>
      </c>
      <c r="G965" s="728" t="s">
        <v>941</v>
      </c>
      <c r="H965" s="729">
        <v>1</v>
      </c>
      <c r="I965" s="729">
        <v>1792</v>
      </c>
      <c r="K965" s="728" t="s">
        <v>296</v>
      </c>
      <c r="L965" s="728" t="s">
        <v>921</v>
      </c>
      <c r="M965" s="728" t="s">
        <v>1095</v>
      </c>
      <c r="N965" s="729">
        <v>7</v>
      </c>
      <c r="P965" s="687"/>
      <c r="Q965" s="686"/>
      <c r="R965" s="686"/>
      <c r="U965" s="728" t="s">
        <v>941</v>
      </c>
      <c r="V965" s="729">
        <v>1</v>
      </c>
      <c r="W965" s="729">
        <v>60</v>
      </c>
    </row>
    <row r="966" spans="1:23" ht="15">
      <c r="A966" s="728" t="s">
        <v>928</v>
      </c>
      <c r="B966" s="728" t="s">
        <v>265</v>
      </c>
      <c r="C966" s="728" t="s">
        <v>260</v>
      </c>
      <c r="D966" s="728" t="s">
        <v>285</v>
      </c>
      <c r="E966" s="729">
        <v>564</v>
      </c>
      <c r="G966" s="728" t="s">
        <v>941</v>
      </c>
      <c r="H966" s="729">
        <v>2</v>
      </c>
      <c r="I966" s="729">
        <v>5828</v>
      </c>
      <c r="K966" s="728" t="s">
        <v>296</v>
      </c>
      <c r="L966" s="728" t="s">
        <v>921</v>
      </c>
      <c r="M966" s="728" t="s">
        <v>287</v>
      </c>
      <c r="N966" s="729">
        <v>2</v>
      </c>
      <c r="P966" s="687"/>
      <c r="Q966" s="686"/>
      <c r="R966" s="686"/>
      <c r="U966" s="728" t="s">
        <v>941</v>
      </c>
      <c r="V966" s="729">
        <v>2</v>
      </c>
      <c r="W966" s="729">
        <v>173</v>
      </c>
    </row>
    <row r="967" spans="1:23" ht="15">
      <c r="A967" s="728" t="s">
        <v>928</v>
      </c>
      <c r="B967" s="728" t="s">
        <v>265</v>
      </c>
      <c r="C967" s="728" t="s">
        <v>260</v>
      </c>
      <c r="D967" s="728" t="s">
        <v>286</v>
      </c>
      <c r="E967" s="729">
        <v>690</v>
      </c>
      <c r="G967" s="728" t="s">
        <v>941</v>
      </c>
      <c r="H967" s="729">
        <v>3</v>
      </c>
      <c r="I967" s="729">
        <v>2254</v>
      </c>
      <c r="K967" s="728" t="s">
        <v>296</v>
      </c>
      <c r="L967" s="728" t="s">
        <v>921</v>
      </c>
      <c r="M967" s="728" t="s">
        <v>297</v>
      </c>
      <c r="N967" s="729">
        <v>4</v>
      </c>
      <c r="P967" s="687"/>
      <c r="Q967" s="686"/>
      <c r="R967" s="686"/>
      <c r="U967" s="728" t="s">
        <v>941</v>
      </c>
      <c r="V967" s="729">
        <v>3</v>
      </c>
      <c r="W967" s="729">
        <v>65</v>
      </c>
    </row>
    <row r="968" spans="1:23" ht="15">
      <c r="A968" s="728" t="s">
        <v>928</v>
      </c>
      <c r="B968" s="728" t="s">
        <v>265</v>
      </c>
      <c r="C968" s="728" t="s">
        <v>261</v>
      </c>
      <c r="D968" s="728" t="s">
        <v>285</v>
      </c>
      <c r="E968" s="729">
        <v>570</v>
      </c>
      <c r="G968" s="728" t="s">
        <v>941</v>
      </c>
      <c r="H968" s="729">
        <v>4</v>
      </c>
      <c r="I968" s="729">
        <v>7820</v>
      </c>
      <c r="K968" s="728" t="s">
        <v>296</v>
      </c>
      <c r="L968" s="728" t="s">
        <v>921</v>
      </c>
      <c r="M968" s="728" t="s">
        <v>294</v>
      </c>
      <c r="N968" s="729">
        <v>9465</v>
      </c>
      <c r="P968" s="687"/>
      <c r="Q968" s="686"/>
      <c r="R968" s="686"/>
      <c r="U968" s="728" t="s">
        <v>941</v>
      </c>
      <c r="V968" s="729">
        <v>4</v>
      </c>
      <c r="W968" s="729">
        <v>683</v>
      </c>
    </row>
    <row r="969" spans="1:23" ht="15">
      <c r="A969" s="728" t="s">
        <v>928</v>
      </c>
      <c r="B969" s="728" t="s">
        <v>265</v>
      </c>
      <c r="C969" s="728" t="s">
        <v>261</v>
      </c>
      <c r="D969" s="728" t="s">
        <v>286</v>
      </c>
      <c r="E969" s="729">
        <v>635</v>
      </c>
      <c r="G969" s="728" t="s">
        <v>941</v>
      </c>
      <c r="H969" s="729">
        <v>5</v>
      </c>
      <c r="I969" s="729">
        <v>1113</v>
      </c>
      <c r="K969" s="728" t="s">
        <v>296</v>
      </c>
      <c r="L969" s="728" t="s">
        <v>921</v>
      </c>
      <c r="M969" s="728" t="s">
        <v>296</v>
      </c>
      <c r="N969" s="729">
        <v>42</v>
      </c>
      <c r="P969" s="687"/>
      <c r="Q969" s="686"/>
      <c r="R969" s="686"/>
      <c r="U969" s="728" t="s">
        <v>941</v>
      </c>
      <c r="V969" s="729">
        <v>5</v>
      </c>
      <c r="W969" s="729">
        <v>75</v>
      </c>
    </row>
    <row r="970" spans="1:23" ht="15">
      <c r="A970" s="728" t="s">
        <v>928</v>
      </c>
      <c r="B970" s="728" t="s">
        <v>266</v>
      </c>
      <c r="C970" s="728" t="s">
        <v>260</v>
      </c>
      <c r="D970" s="728" t="s">
        <v>285</v>
      </c>
      <c r="E970" s="729">
        <v>1190</v>
      </c>
      <c r="G970" s="728" t="s">
        <v>941</v>
      </c>
      <c r="H970" s="729">
        <v>6</v>
      </c>
      <c r="I970" s="729">
        <v>1086</v>
      </c>
      <c r="K970" s="728" t="s">
        <v>296</v>
      </c>
      <c r="L970" s="728" t="s">
        <v>921</v>
      </c>
      <c r="M970" s="728" t="s">
        <v>267</v>
      </c>
      <c r="N970" s="729">
        <v>10</v>
      </c>
      <c r="P970" s="687"/>
      <c r="Q970" s="686"/>
      <c r="R970" s="686"/>
      <c r="U970" s="728" t="s">
        <v>941</v>
      </c>
      <c r="V970" s="729">
        <v>6</v>
      </c>
      <c r="W970" s="729">
        <v>61</v>
      </c>
    </row>
    <row r="971" spans="1:23" ht="15">
      <c r="A971" s="728" t="s">
        <v>928</v>
      </c>
      <c r="B971" s="728" t="s">
        <v>266</v>
      </c>
      <c r="C971" s="728" t="s">
        <v>260</v>
      </c>
      <c r="D971" s="728" t="s">
        <v>286</v>
      </c>
      <c r="E971" s="729">
        <v>796</v>
      </c>
      <c r="G971" s="728" t="s">
        <v>941</v>
      </c>
      <c r="H971" s="729">
        <v>7</v>
      </c>
      <c r="I971" s="729">
        <v>939</v>
      </c>
      <c r="K971" s="728" t="s">
        <v>296</v>
      </c>
      <c r="L971" s="728" t="s">
        <v>921</v>
      </c>
      <c r="M971" s="728" t="s">
        <v>268</v>
      </c>
      <c r="N971" s="729">
        <v>905</v>
      </c>
      <c r="P971" s="687"/>
      <c r="Q971" s="686"/>
      <c r="R971" s="686"/>
      <c r="U971" s="728" t="s">
        <v>941</v>
      </c>
      <c r="V971" s="729">
        <v>7</v>
      </c>
      <c r="W971" s="729">
        <v>36</v>
      </c>
    </row>
    <row r="972" spans="1:23" ht="15">
      <c r="A972" s="728" t="s">
        <v>928</v>
      </c>
      <c r="B972" s="728" t="s">
        <v>266</v>
      </c>
      <c r="C972" s="728" t="s">
        <v>261</v>
      </c>
      <c r="D972" s="728" t="s">
        <v>285</v>
      </c>
      <c r="E972" s="729">
        <v>1062</v>
      </c>
      <c r="G972" s="728" t="s">
        <v>941</v>
      </c>
      <c r="H972" s="729">
        <v>8</v>
      </c>
      <c r="I972" s="729">
        <v>708</v>
      </c>
      <c r="K972" s="728" t="s">
        <v>296</v>
      </c>
      <c r="L972" s="728" t="s">
        <v>922</v>
      </c>
      <c r="M972" s="728" t="s">
        <v>265</v>
      </c>
      <c r="N972" s="729">
        <v>1</v>
      </c>
      <c r="P972" s="687"/>
      <c r="Q972" s="686"/>
      <c r="R972" s="686"/>
      <c r="U972" s="728" t="s">
        <v>941</v>
      </c>
      <c r="V972" s="729">
        <v>8</v>
      </c>
      <c r="W972" s="729">
        <v>27</v>
      </c>
    </row>
    <row r="973" spans="1:23" ht="15">
      <c r="A973" s="728" t="s">
        <v>928</v>
      </c>
      <c r="B973" s="728" t="s">
        <v>266</v>
      </c>
      <c r="C973" s="728" t="s">
        <v>261</v>
      </c>
      <c r="D973" s="728" t="s">
        <v>286</v>
      </c>
      <c r="E973" s="729">
        <v>585</v>
      </c>
      <c r="G973" s="728" t="s">
        <v>941</v>
      </c>
      <c r="H973" s="729">
        <v>9</v>
      </c>
      <c r="I973" s="729">
        <v>604</v>
      </c>
      <c r="K973" s="728" t="s">
        <v>296</v>
      </c>
      <c r="L973" s="728" t="s">
        <v>922</v>
      </c>
      <c r="M973" s="728" t="s">
        <v>1093</v>
      </c>
      <c r="N973" s="729">
        <v>1</v>
      </c>
      <c r="P973" s="687"/>
      <c r="Q973" s="686"/>
      <c r="R973" s="686"/>
      <c r="U973" s="728" t="s">
        <v>941</v>
      </c>
      <c r="V973" s="729">
        <v>9</v>
      </c>
      <c r="W973" s="729">
        <v>16</v>
      </c>
    </row>
    <row r="974" spans="1:23" ht="15">
      <c r="A974" s="728" t="s">
        <v>928</v>
      </c>
      <c r="B974" s="728" t="s">
        <v>287</v>
      </c>
      <c r="C974" s="728" t="s">
        <v>260</v>
      </c>
      <c r="D974" s="728" t="s">
        <v>285</v>
      </c>
      <c r="E974" s="729">
        <v>12</v>
      </c>
      <c r="G974" s="728" t="s">
        <v>941</v>
      </c>
      <c r="H974" s="729">
        <v>10</v>
      </c>
      <c r="I974" s="729">
        <v>393</v>
      </c>
      <c r="K974" s="728" t="s">
        <v>296</v>
      </c>
      <c r="L974" s="728" t="s">
        <v>922</v>
      </c>
      <c r="M974" s="728" t="s">
        <v>1090</v>
      </c>
      <c r="N974" s="729">
        <v>1</v>
      </c>
      <c r="P974" s="687"/>
      <c r="Q974" s="686"/>
      <c r="R974" s="686"/>
      <c r="U974" s="728" t="s">
        <v>941</v>
      </c>
      <c r="V974" s="729">
        <v>10</v>
      </c>
      <c r="W974" s="729">
        <v>3</v>
      </c>
    </row>
    <row r="975" spans="1:23" ht="15">
      <c r="A975" s="728" t="s">
        <v>928</v>
      </c>
      <c r="B975" s="728" t="s">
        <v>287</v>
      </c>
      <c r="C975" s="728" t="s">
        <v>260</v>
      </c>
      <c r="D975" s="728" t="s">
        <v>286</v>
      </c>
      <c r="E975" s="729">
        <v>30</v>
      </c>
      <c r="G975" s="728" t="s">
        <v>941</v>
      </c>
      <c r="H975" s="729">
        <v>11</v>
      </c>
      <c r="I975" s="729">
        <v>328</v>
      </c>
      <c r="K975" s="728" t="s">
        <v>296</v>
      </c>
      <c r="L975" s="728" t="s">
        <v>922</v>
      </c>
      <c r="M975" s="728" t="s">
        <v>1091</v>
      </c>
      <c r="N975" s="729">
        <v>11</v>
      </c>
      <c r="P975" s="687"/>
      <c r="Q975" s="686"/>
      <c r="R975" s="686"/>
      <c r="U975" s="728" t="s">
        <v>941</v>
      </c>
      <c r="V975" s="729">
        <v>11</v>
      </c>
      <c r="W975" s="729">
        <v>3</v>
      </c>
    </row>
    <row r="976" spans="1:23" ht="15">
      <c r="A976" s="728" t="s">
        <v>928</v>
      </c>
      <c r="B976" s="728" t="s">
        <v>287</v>
      </c>
      <c r="C976" s="728" t="s">
        <v>261</v>
      </c>
      <c r="D976" s="728" t="s">
        <v>285</v>
      </c>
      <c r="E976" s="729">
        <v>12</v>
      </c>
      <c r="G976" s="728" t="s">
        <v>941</v>
      </c>
      <c r="H976" s="729">
        <v>12</v>
      </c>
      <c r="I976" s="729">
        <v>414</v>
      </c>
      <c r="K976" s="728" t="s">
        <v>296</v>
      </c>
      <c r="L976" s="728" t="s">
        <v>922</v>
      </c>
      <c r="M976" s="728" t="s">
        <v>266</v>
      </c>
      <c r="N976" s="729">
        <v>3</v>
      </c>
      <c r="P976" s="687"/>
      <c r="Q976" s="686"/>
      <c r="R976" s="686"/>
      <c r="U976" s="728" t="s">
        <v>941</v>
      </c>
      <c r="V976" s="729">
        <v>12</v>
      </c>
      <c r="W976" s="729">
        <v>8</v>
      </c>
    </row>
    <row r="977" spans="1:23" ht="15">
      <c r="A977" s="728" t="s">
        <v>928</v>
      </c>
      <c r="B977" s="728" t="s">
        <v>287</v>
      </c>
      <c r="C977" s="728" t="s">
        <v>261</v>
      </c>
      <c r="D977" s="728" t="s">
        <v>286</v>
      </c>
      <c r="E977" s="729">
        <v>20</v>
      </c>
      <c r="G977" s="728" t="s">
        <v>942</v>
      </c>
      <c r="H977" s="729">
        <v>0</v>
      </c>
      <c r="I977" s="729">
        <v>16</v>
      </c>
      <c r="K977" s="728" t="s">
        <v>296</v>
      </c>
      <c r="L977" s="728" t="s">
        <v>922</v>
      </c>
      <c r="M977" s="728" t="s">
        <v>1095</v>
      </c>
      <c r="N977" s="729">
        <v>1</v>
      </c>
      <c r="P977" s="687"/>
      <c r="Q977" s="686"/>
      <c r="R977" s="686"/>
      <c r="U977" s="728" t="s">
        <v>942</v>
      </c>
      <c r="V977" s="729">
        <v>0</v>
      </c>
      <c r="W977" s="729">
        <v>2</v>
      </c>
    </row>
    <row r="978" spans="1:23" ht="15">
      <c r="A978" s="728" t="s">
        <v>928</v>
      </c>
      <c r="B978" s="728" t="s">
        <v>288</v>
      </c>
      <c r="C978" s="728" t="s">
        <v>260</v>
      </c>
      <c r="D978" s="728" t="s">
        <v>285</v>
      </c>
      <c r="E978" s="729">
        <v>139</v>
      </c>
      <c r="G978" s="728" t="s">
        <v>942</v>
      </c>
      <c r="H978" s="729">
        <v>1</v>
      </c>
      <c r="I978" s="729">
        <v>80</v>
      </c>
      <c r="K978" s="728" t="s">
        <v>296</v>
      </c>
      <c r="L978" s="728" t="s">
        <v>922</v>
      </c>
      <c r="M978" s="728" t="s">
        <v>297</v>
      </c>
      <c r="N978" s="729">
        <v>5</v>
      </c>
      <c r="P978" s="687"/>
      <c r="Q978" s="686"/>
      <c r="R978" s="686"/>
      <c r="U978" s="728" t="s">
        <v>942</v>
      </c>
      <c r="V978" s="729">
        <v>1</v>
      </c>
      <c r="W978" s="729">
        <v>3</v>
      </c>
    </row>
    <row r="979" spans="1:23" ht="15">
      <c r="A979" s="728" t="s">
        <v>928</v>
      </c>
      <c r="B979" s="728" t="s">
        <v>288</v>
      </c>
      <c r="C979" s="728" t="s">
        <v>260</v>
      </c>
      <c r="D979" s="728" t="s">
        <v>286</v>
      </c>
      <c r="E979" s="729">
        <v>110</v>
      </c>
      <c r="G979" s="728" t="s">
        <v>942</v>
      </c>
      <c r="H979" s="729">
        <v>2</v>
      </c>
      <c r="I979" s="729">
        <v>274</v>
      </c>
      <c r="K979" s="728" t="s">
        <v>296</v>
      </c>
      <c r="L979" s="728" t="s">
        <v>922</v>
      </c>
      <c r="M979" s="728" t="s">
        <v>294</v>
      </c>
      <c r="N979" s="729">
        <v>1725</v>
      </c>
      <c r="P979" s="687"/>
      <c r="Q979" s="686"/>
      <c r="R979" s="686"/>
      <c r="U979" s="728" t="s">
        <v>942</v>
      </c>
      <c r="V979" s="729">
        <v>2</v>
      </c>
      <c r="W979" s="729">
        <v>30</v>
      </c>
    </row>
    <row r="980" spans="1:23" ht="15">
      <c r="A980" s="728" t="s">
        <v>928</v>
      </c>
      <c r="B980" s="728" t="s">
        <v>288</v>
      </c>
      <c r="C980" s="728" t="s">
        <v>261</v>
      </c>
      <c r="D980" s="728" t="s">
        <v>285</v>
      </c>
      <c r="E980" s="729">
        <v>99</v>
      </c>
      <c r="G980" s="728" t="s">
        <v>942</v>
      </c>
      <c r="H980" s="729">
        <v>3</v>
      </c>
      <c r="I980" s="729">
        <v>147</v>
      </c>
      <c r="K980" s="728" t="s">
        <v>296</v>
      </c>
      <c r="L980" s="728" t="s">
        <v>922</v>
      </c>
      <c r="M980" s="728" t="s">
        <v>296</v>
      </c>
      <c r="N980" s="729">
        <v>22</v>
      </c>
      <c r="P980" s="687"/>
      <c r="Q980" s="686"/>
      <c r="R980" s="686"/>
      <c r="U980" s="728" t="s">
        <v>942</v>
      </c>
      <c r="V980" s="729">
        <v>3</v>
      </c>
      <c r="W980" s="729">
        <v>13</v>
      </c>
    </row>
    <row r="981" spans="1:23" ht="15">
      <c r="A981" s="728" t="s">
        <v>928</v>
      </c>
      <c r="B981" s="728" t="s">
        <v>288</v>
      </c>
      <c r="C981" s="728" t="s">
        <v>261</v>
      </c>
      <c r="D981" s="728" t="s">
        <v>286</v>
      </c>
      <c r="E981" s="729">
        <v>84</v>
      </c>
      <c r="G981" s="728" t="s">
        <v>942</v>
      </c>
      <c r="H981" s="729">
        <v>4</v>
      </c>
      <c r="I981" s="729">
        <v>515</v>
      </c>
      <c r="K981" s="728" t="s">
        <v>296</v>
      </c>
      <c r="L981" s="728" t="s">
        <v>922</v>
      </c>
      <c r="M981" s="728" t="s">
        <v>267</v>
      </c>
      <c r="N981" s="729">
        <v>4</v>
      </c>
      <c r="P981" s="687"/>
      <c r="Q981" s="686"/>
      <c r="R981" s="686"/>
      <c r="U981" s="728" t="s">
        <v>942</v>
      </c>
      <c r="V981" s="729">
        <v>4</v>
      </c>
      <c r="W981" s="729">
        <v>89</v>
      </c>
    </row>
    <row r="982" spans="1:23" ht="15">
      <c r="A982" s="728" t="s">
        <v>929</v>
      </c>
      <c r="B982" s="728" t="s">
        <v>265</v>
      </c>
      <c r="C982" s="728" t="s">
        <v>260</v>
      </c>
      <c r="D982" s="728" t="s">
        <v>285</v>
      </c>
      <c r="E982" s="729">
        <v>465</v>
      </c>
      <c r="G982" s="728" t="s">
        <v>942</v>
      </c>
      <c r="H982" s="729">
        <v>5</v>
      </c>
      <c r="I982" s="729">
        <v>118</v>
      </c>
      <c r="K982" s="728" t="s">
        <v>296</v>
      </c>
      <c r="L982" s="728" t="s">
        <v>922</v>
      </c>
      <c r="M982" s="728" t="s">
        <v>268</v>
      </c>
      <c r="N982" s="729">
        <v>1057</v>
      </c>
      <c r="P982" s="687"/>
      <c r="Q982" s="686"/>
      <c r="R982" s="686"/>
      <c r="U982" s="728" t="s">
        <v>942</v>
      </c>
      <c r="V982" s="729">
        <v>5</v>
      </c>
      <c r="W982" s="729">
        <v>15</v>
      </c>
    </row>
    <row r="983" spans="1:23" ht="15">
      <c r="A983" s="728" t="s">
        <v>929</v>
      </c>
      <c r="B983" s="728" t="s">
        <v>265</v>
      </c>
      <c r="C983" s="728" t="s">
        <v>260</v>
      </c>
      <c r="D983" s="728" t="s">
        <v>286</v>
      </c>
      <c r="E983" s="729">
        <v>2150</v>
      </c>
      <c r="G983" s="728" t="s">
        <v>942</v>
      </c>
      <c r="H983" s="729">
        <v>6</v>
      </c>
      <c r="I983" s="729">
        <v>118</v>
      </c>
      <c r="K983" s="728" t="s">
        <v>296</v>
      </c>
      <c r="L983" s="728" t="s">
        <v>929</v>
      </c>
      <c r="M983" s="728" t="s">
        <v>265</v>
      </c>
      <c r="N983" s="729">
        <v>12</v>
      </c>
      <c r="P983" s="687"/>
      <c r="Q983" s="686"/>
      <c r="R983" s="686"/>
      <c r="U983" s="728" t="s">
        <v>942</v>
      </c>
      <c r="V983" s="729">
        <v>6</v>
      </c>
      <c r="W983" s="729">
        <v>18</v>
      </c>
    </row>
    <row r="984" spans="1:23" ht="15">
      <c r="A984" s="728" t="s">
        <v>929</v>
      </c>
      <c r="B984" s="728" t="s">
        <v>265</v>
      </c>
      <c r="C984" s="728" t="s">
        <v>261</v>
      </c>
      <c r="D984" s="728" t="s">
        <v>285</v>
      </c>
      <c r="E984" s="729">
        <v>419</v>
      </c>
      <c r="G984" s="728" t="s">
        <v>942</v>
      </c>
      <c r="H984" s="729">
        <v>7</v>
      </c>
      <c r="I984" s="729">
        <v>108</v>
      </c>
      <c r="K984" s="728" t="s">
        <v>296</v>
      </c>
      <c r="L984" s="728" t="s">
        <v>929</v>
      </c>
      <c r="M984" s="728" t="s">
        <v>1096</v>
      </c>
      <c r="N984" s="729">
        <v>13</v>
      </c>
      <c r="P984" s="687"/>
      <c r="Q984" s="686"/>
      <c r="R984" s="686"/>
      <c r="U984" s="728" t="s">
        <v>942</v>
      </c>
      <c r="V984" s="729">
        <v>7</v>
      </c>
      <c r="W984" s="729">
        <v>11</v>
      </c>
    </row>
    <row r="985" spans="1:23" ht="15">
      <c r="A985" s="728" t="s">
        <v>929</v>
      </c>
      <c r="B985" s="728" t="s">
        <v>265</v>
      </c>
      <c r="C985" s="728" t="s">
        <v>261</v>
      </c>
      <c r="D985" s="728" t="s">
        <v>286</v>
      </c>
      <c r="E985" s="729">
        <v>1932</v>
      </c>
      <c r="G985" s="728" t="s">
        <v>942</v>
      </c>
      <c r="H985" s="729">
        <v>8</v>
      </c>
      <c r="I985" s="729">
        <v>96</v>
      </c>
      <c r="K985" s="728" t="s">
        <v>296</v>
      </c>
      <c r="L985" s="728" t="s">
        <v>929</v>
      </c>
      <c r="M985" s="728" t="s">
        <v>1099</v>
      </c>
      <c r="N985" s="729">
        <v>4</v>
      </c>
      <c r="P985" s="687"/>
      <c r="Q985" s="686"/>
      <c r="R985" s="686"/>
      <c r="U985" s="728" t="s">
        <v>942</v>
      </c>
      <c r="V985" s="729">
        <v>8</v>
      </c>
      <c r="W985" s="729">
        <v>8</v>
      </c>
    </row>
    <row r="986" spans="1:23" ht="15">
      <c r="A986" s="728" t="s">
        <v>929</v>
      </c>
      <c r="B986" s="728" t="s">
        <v>266</v>
      </c>
      <c r="C986" s="728" t="s">
        <v>260</v>
      </c>
      <c r="D986" s="728" t="s">
        <v>285</v>
      </c>
      <c r="E986" s="729">
        <v>608</v>
      </c>
      <c r="G986" s="728" t="s">
        <v>942</v>
      </c>
      <c r="H986" s="729">
        <v>9</v>
      </c>
      <c r="I986" s="729">
        <v>80</v>
      </c>
      <c r="K986" s="728" t="s">
        <v>296</v>
      </c>
      <c r="L986" s="728" t="s">
        <v>929</v>
      </c>
      <c r="M986" s="728" t="s">
        <v>1100</v>
      </c>
      <c r="N986" s="729">
        <v>1</v>
      </c>
      <c r="P986" s="687"/>
      <c r="Q986" s="686"/>
      <c r="R986" s="686"/>
      <c r="U986" s="728" t="s">
        <v>942</v>
      </c>
      <c r="V986" s="729">
        <v>9</v>
      </c>
      <c r="W986" s="729">
        <v>3</v>
      </c>
    </row>
    <row r="987" spans="1:23" ht="15">
      <c r="A987" s="728" t="s">
        <v>929</v>
      </c>
      <c r="B987" s="728" t="s">
        <v>266</v>
      </c>
      <c r="C987" s="728" t="s">
        <v>260</v>
      </c>
      <c r="D987" s="728" t="s">
        <v>286</v>
      </c>
      <c r="E987" s="729">
        <v>1275</v>
      </c>
      <c r="G987" s="728" t="s">
        <v>942</v>
      </c>
      <c r="H987" s="729">
        <v>10</v>
      </c>
      <c r="I987" s="729">
        <v>59</v>
      </c>
      <c r="K987" s="728" t="s">
        <v>296</v>
      </c>
      <c r="L987" s="728" t="s">
        <v>929</v>
      </c>
      <c r="M987" s="728" t="s">
        <v>1093</v>
      </c>
      <c r="N987" s="729">
        <v>104</v>
      </c>
      <c r="P987" s="687"/>
      <c r="Q987" s="686"/>
      <c r="R987" s="686"/>
      <c r="U987" s="728" t="s">
        <v>942</v>
      </c>
      <c r="V987" s="729">
        <v>10</v>
      </c>
      <c r="W987" s="729">
        <v>4</v>
      </c>
    </row>
    <row r="988" spans="1:23" ht="15">
      <c r="A988" s="728" t="s">
        <v>929</v>
      </c>
      <c r="B988" s="728" t="s">
        <v>266</v>
      </c>
      <c r="C988" s="728" t="s">
        <v>261</v>
      </c>
      <c r="D988" s="728" t="s">
        <v>285</v>
      </c>
      <c r="E988" s="729">
        <v>625</v>
      </c>
      <c r="G988" s="728" t="s">
        <v>942</v>
      </c>
      <c r="H988" s="729">
        <v>11</v>
      </c>
      <c r="I988" s="729">
        <v>59</v>
      </c>
      <c r="K988" s="728" t="s">
        <v>296</v>
      </c>
      <c r="L988" s="728" t="s">
        <v>929</v>
      </c>
      <c r="M988" s="728" t="s">
        <v>1090</v>
      </c>
      <c r="N988" s="729">
        <v>472</v>
      </c>
      <c r="P988" s="687"/>
      <c r="Q988" s="686"/>
      <c r="R988" s="686"/>
      <c r="U988" s="728" t="s">
        <v>942</v>
      </c>
      <c r="V988" s="729">
        <v>11</v>
      </c>
      <c r="W988" s="729">
        <v>4</v>
      </c>
    </row>
    <row r="989" spans="1:23" ht="15">
      <c r="A989" s="728" t="s">
        <v>929</v>
      </c>
      <c r="B989" s="728" t="s">
        <v>266</v>
      </c>
      <c r="C989" s="728" t="s">
        <v>261</v>
      </c>
      <c r="D989" s="728" t="s">
        <v>286</v>
      </c>
      <c r="E989" s="729">
        <v>1060</v>
      </c>
      <c r="G989" s="728" t="s">
        <v>942</v>
      </c>
      <c r="H989" s="729">
        <v>12</v>
      </c>
      <c r="I989" s="729">
        <v>81</v>
      </c>
      <c r="K989" s="728" t="s">
        <v>296</v>
      </c>
      <c r="L989" s="728" t="s">
        <v>929</v>
      </c>
      <c r="M989" s="728" t="s">
        <v>1091</v>
      </c>
      <c r="N989" s="729">
        <v>9</v>
      </c>
      <c r="P989" s="687"/>
      <c r="Q989" s="686"/>
      <c r="R989" s="686"/>
      <c r="U989" s="728" t="s">
        <v>942</v>
      </c>
      <c r="V989" s="729">
        <v>12</v>
      </c>
      <c r="W989" s="729">
        <v>1</v>
      </c>
    </row>
    <row r="990" spans="1:23" ht="15">
      <c r="A990" s="728" t="s">
        <v>929</v>
      </c>
      <c r="B990" s="728" t="s">
        <v>287</v>
      </c>
      <c r="C990" s="728" t="s">
        <v>260</v>
      </c>
      <c r="D990" s="728" t="s">
        <v>285</v>
      </c>
      <c r="E990" s="729">
        <v>26</v>
      </c>
      <c r="G990" s="728" t="s">
        <v>943</v>
      </c>
      <c r="H990" s="729">
        <v>0</v>
      </c>
      <c r="I990" s="729">
        <v>146</v>
      </c>
      <c r="K990" s="728" t="s">
        <v>296</v>
      </c>
      <c r="L990" s="728" t="s">
        <v>929</v>
      </c>
      <c r="M990" s="728" t="s">
        <v>1092</v>
      </c>
      <c r="N990" s="729">
        <v>4</v>
      </c>
      <c r="P990" s="687"/>
      <c r="Q990" s="686"/>
      <c r="R990" s="686"/>
      <c r="U990" s="728" t="s">
        <v>943</v>
      </c>
      <c r="V990" s="729">
        <v>0</v>
      </c>
      <c r="W990" s="729">
        <v>34</v>
      </c>
    </row>
    <row r="991" spans="1:23" ht="15">
      <c r="A991" s="728" t="s">
        <v>929</v>
      </c>
      <c r="B991" s="728" t="s">
        <v>287</v>
      </c>
      <c r="C991" s="728" t="s">
        <v>260</v>
      </c>
      <c r="D991" s="728" t="s">
        <v>286</v>
      </c>
      <c r="E991" s="729">
        <v>205</v>
      </c>
      <c r="G991" s="728" t="s">
        <v>943</v>
      </c>
      <c r="H991" s="729">
        <v>1</v>
      </c>
      <c r="I991" s="729">
        <v>597</v>
      </c>
      <c r="K991" s="728" t="s">
        <v>296</v>
      </c>
      <c r="L991" s="728" t="s">
        <v>929</v>
      </c>
      <c r="M991" s="728" t="s">
        <v>1097</v>
      </c>
      <c r="N991" s="729">
        <v>1</v>
      </c>
      <c r="P991" s="687"/>
      <c r="Q991" s="686"/>
      <c r="R991" s="686"/>
      <c r="U991" s="728" t="s">
        <v>943</v>
      </c>
      <c r="V991" s="729">
        <v>1</v>
      </c>
      <c r="W991" s="729">
        <v>227</v>
      </c>
    </row>
    <row r="992" spans="1:23" ht="15">
      <c r="A992" s="728" t="s">
        <v>929</v>
      </c>
      <c r="B992" s="728" t="s">
        <v>287</v>
      </c>
      <c r="C992" s="728" t="s">
        <v>261</v>
      </c>
      <c r="D992" s="728" t="s">
        <v>285</v>
      </c>
      <c r="E992" s="729">
        <v>20</v>
      </c>
      <c r="G992" s="728" t="s">
        <v>943</v>
      </c>
      <c r="H992" s="729">
        <v>2</v>
      </c>
      <c r="I992" s="729">
        <v>1647</v>
      </c>
      <c r="K992" s="728" t="s">
        <v>296</v>
      </c>
      <c r="L992" s="728" t="s">
        <v>929</v>
      </c>
      <c r="M992" s="728" t="s">
        <v>1094</v>
      </c>
      <c r="N992" s="729">
        <v>4</v>
      </c>
      <c r="P992" s="687"/>
      <c r="Q992" s="686"/>
      <c r="R992" s="686"/>
      <c r="U992" s="728" t="s">
        <v>943</v>
      </c>
      <c r="V992" s="729">
        <v>2</v>
      </c>
      <c r="W992" s="729">
        <v>667</v>
      </c>
    </row>
    <row r="993" spans="1:23" ht="15">
      <c r="A993" s="728" t="s">
        <v>929</v>
      </c>
      <c r="B993" s="728" t="s">
        <v>287</v>
      </c>
      <c r="C993" s="728" t="s">
        <v>261</v>
      </c>
      <c r="D993" s="728" t="s">
        <v>286</v>
      </c>
      <c r="E993" s="729">
        <v>152</v>
      </c>
      <c r="G993" s="728" t="s">
        <v>943</v>
      </c>
      <c r="H993" s="729">
        <v>3</v>
      </c>
      <c r="I993" s="729">
        <v>855</v>
      </c>
      <c r="K993" s="728" t="s">
        <v>296</v>
      </c>
      <c r="L993" s="728" t="s">
        <v>929</v>
      </c>
      <c r="M993" s="728" t="s">
        <v>266</v>
      </c>
      <c r="N993" s="729">
        <v>232</v>
      </c>
      <c r="P993" s="687"/>
      <c r="Q993" s="686"/>
      <c r="R993" s="686"/>
      <c r="U993" s="728" t="s">
        <v>943</v>
      </c>
      <c r="V993" s="729">
        <v>3</v>
      </c>
      <c r="W993" s="729">
        <v>318</v>
      </c>
    </row>
    <row r="994" spans="1:23" ht="15">
      <c r="A994" s="728" t="s">
        <v>929</v>
      </c>
      <c r="B994" s="728" t="s">
        <v>288</v>
      </c>
      <c r="C994" s="728" t="s">
        <v>260</v>
      </c>
      <c r="D994" s="728" t="s">
        <v>285</v>
      </c>
      <c r="E994" s="729">
        <v>216</v>
      </c>
      <c r="G994" s="728" t="s">
        <v>943</v>
      </c>
      <c r="H994" s="729">
        <v>4</v>
      </c>
      <c r="I994" s="729">
        <v>3897</v>
      </c>
      <c r="K994" s="728" t="s">
        <v>296</v>
      </c>
      <c r="L994" s="728" t="s">
        <v>929</v>
      </c>
      <c r="M994" s="728" t="s">
        <v>1095</v>
      </c>
      <c r="N994" s="729">
        <v>30</v>
      </c>
      <c r="P994" s="687"/>
      <c r="Q994" s="686"/>
      <c r="R994" s="686"/>
      <c r="U994" s="728" t="s">
        <v>943</v>
      </c>
      <c r="V994" s="729">
        <v>4</v>
      </c>
      <c r="W994" s="729">
        <v>1928</v>
      </c>
    </row>
    <row r="995" spans="1:23" ht="15">
      <c r="A995" s="728" t="s">
        <v>929</v>
      </c>
      <c r="B995" s="728" t="s">
        <v>288</v>
      </c>
      <c r="C995" s="728" t="s">
        <v>260</v>
      </c>
      <c r="D995" s="728" t="s">
        <v>286</v>
      </c>
      <c r="E995" s="729">
        <v>624</v>
      </c>
      <c r="G995" s="728" t="s">
        <v>943</v>
      </c>
      <c r="H995" s="729">
        <v>5</v>
      </c>
      <c r="I995" s="729">
        <v>699</v>
      </c>
      <c r="K995" s="728" t="s">
        <v>296</v>
      </c>
      <c r="L995" s="728" t="s">
        <v>929</v>
      </c>
      <c r="M995" s="728" t="s">
        <v>297</v>
      </c>
      <c r="N995" s="729">
        <v>29</v>
      </c>
      <c r="P995" s="687"/>
      <c r="Q995" s="686"/>
      <c r="R995" s="686"/>
      <c r="U995" s="728" t="s">
        <v>943</v>
      </c>
      <c r="V995" s="729">
        <v>5</v>
      </c>
      <c r="W995" s="729">
        <v>326</v>
      </c>
    </row>
    <row r="996" spans="1:23" ht="15">
      <c r="A996" s="728" t="s">
        <v>929</v>
      </c>
      <c r="B996" s="728" t="s">
        <v>288</v>
      </c>
      <c r="C996" s="728" t="s">
        <v>261</v>
      </c>
      <c r="D996" s="728" t="s">
        <v>285</v>
      </c>
      <c r="E996" s="729">
        <v>224</v>
      </c>
      <c r="G996" s="728" t="s">
        <v>943</v>
      </c>
      <c r="H996" s="729">
        <v>6</v>
      </c>
      <c r="I996" s="729">
        <v>751</v>
      </c>
      <c r="K996" s="728" t="s">
        <v>296</v>
      </c>
      <c r="L996" s="728" t="s">
        <v>929</v>
      </c>
      <c r="M996" s="728" t="s">
        <v>294</v>
      </c>
      <c r="N996" s="729">
        <v>8690</v>
      </c>
      <c r="P996" s="687"/>
      <c r="Q996" s="686"/>
      <c r="R996" s="686"/>
      <c r="U996" s="728" t="s">
        <v>943</v>
      </c>
      <c r="V996" s="729">
        <v>6</v>
      </c>
      <c r="W996" s="729">
        <v>318</v>
      </c>
    </row>
    <row r="997" spans="1:23" ht="15">
      <c r="A997" s="728" t="s">
        <v>929</v>
      </c>
      <c r="B997" s="728" t="s">
        <v>288</v>
      </c>
      <c r="C997" s="728" t="s">
        <v>261</v>
      </c>
      <c r="D997" s="728" t="s">
        <v>286</v>
      </c>
      <c r="E997" s="729">
        <v>623</v>
      </c>
      <c r="G997" s="728" t="s">
        <v>943</v>
      </c>
      <c r="H997" s="729">
        <v>7</v>
      </c>
      <c r="I997" s="729">
        <v>645</v>
      </c>
      <c r="K997" s="728" t="s">
        <v>296</v>
      </c>
      <c r="L997" s="728" t="s">
        <v>929</v>
      </c>
      <c r="M997" s="728" t="s">
        <v>296</v>
      </c>
      <c r="N997" s="729">
        <v>10</v>
      </c>
      <c r="P997" s="687"/>
      <c r="Q997" s="686"/>
      <c r="R997" s="686"/>
      <c r="U997" s="728" t="s">
        <v>943</v>
      </c>
      <c r="V997" s="729">
        <v>7</v>
      </c>
      <c r="W997" s="729">
        <v>293</v>
      </c>
    </row>
    <row r="998" spans="1:23" ht="15">
      <c r="A998" s="728" t="s">
        <v>930</v>
      </c>
      <c r="B998" s="728" t="s">
        <v>265</v>
      </c>
      <c r="C998" s="728" t="s">
        <v>260</v>
      </c>
      <c r="D998" s="728" t="s">
        <v>286</v>
      </c>
      <c r="E998" s="729">
        <v>1</v>
      </c>
      <c r="G998" s="728" t="s">
        <v>943</v>
      </c>
      <c r="H998" s="729">
        <v>8</v>
      </c>
      <c r="I998" s="729">
        <v>540</v>
      </c>
      <c r="K998" s="728" t="s">
        <v>296</v>
      </c>
      <c r="L998" s="728" t="s">
        <v>929</v>
      </c>
      <c r="M998" s="728" t="s">
        <v>267</v>
      </c>
      <c r="N998" s="729">
        <v>7</v>
      </c>
      <c r="P998" s="687"/>
      <c r="Q998" s="686"/>
      <c r="R998" s="686"/>
      <c r="U998" s="728" t="s">
        <v>943</v>
      </c>
      <c r="V998" s="729">
        <v>8</v>
      </c>
      <c r="W998" s="729">
        <v>227</v>
      </c>
    </row>
    <row r="999" spans="1:23" ht="15">
      <c r="A999" s="728" t="s">
        <v>930</v>
      </c>
      <c r="B999" s="728" t="s">
        <v>265</v>
      </c>
      <c r="C999" s="728" t="s">
        <v>261</v>
      </c>
      <c r="D999" s="728" t="s">
        <v>286</v>
      </c>
      <c r="E999" s="729">
        <v>1</v>
      </c>
      <c r="G999" s="728" t="s">
        <v>943</v>
      </c>
      <c r="H999" s="729">
        <v>9</v>
      </c>
      <c r="I999" s="729">
        <v>428</v>
      </c>
      <c r="K999" s="728" t="s">
        <v>296</v>
      </c>
      <c r="L999" s="728" t="s">
        <v>929</v>
      </c>
      <c r="M999" s="728" t="s">
        <v>268</v>
      </c>
      <c r="N999" s="729">
        <v>1002</v>
      </c>
      <c r="P999" s="687"/>
      <c r="Q999" s="686"/>
      <c r="R999" s="686"/>
      <c r="U999" s="728" t="s">
        <v>943</v>
      </c>
      <c r="V999" s="729">
        <v>9</v>
      </c>
      <c r="W999" s="729">
        <v>137</v>
      </c>
    </row>
    <row r="1000" spans="1:23" ht="15">
      <c r="A1000" s="728" t="s">
        <v>930</v>
      </c>
      <c r="B1000" s="728" t="s">
        <v>265</v>
      </c>
      <c r="C1000" s="728" t="s">
        <v>260</v>
      </c>
      <c r="D1000" s="728" t="s">
        <v>285</v>
      </c>
      <c r="E1000" s="729">
        <v>123</v>
      </c>
      <c r="G1000" s="728" t="s">
        <v>943</v>
      </c>
      <c r="H1000" s="729">
        <v>10</v>
      </c>
      <c r="I1000" s="729">
        <v>344</v>
      </c>
      <c r="K1000" s="728" t="s">
        <v>296</v>
      </c>
      <c r="L1000" s="728" t="s">
        <v>932</v>
      </c>
      <c r="M1000" s="728" t="s">
        <v>265</v>
      </c>
      <c r="N1000" s="729">
        <v>7</v>
      </c>
      <c r="P1000" s="687"/>
      <c r="Q1000" s="686"/>
      <c r="R1000" s="686"/>
      <c r="U1000" s="728" t="s">
        <v>943</v>
      </c>
      <c r="V1000" s="729">
        <v>10</v>
      </c>
      <c r="W1000" s="729">
        <v>110</v>
      </c>
    </row>
    <row r="1001" spans="1:23" ht="15">
      <c r="A1001" s="728" t="s">
        <v>930</v>
      </c>
      <c r="B1001" s="728" t="s">
        <v>265</v>
      </c>
      <c r="C1001" s="728" t="s">
        <v>260</v>
      </c>
      <c r="D1001" s="728" t="s">
        <v>286</v>
      </c>
      <c r="E1001" s="729">
        <v>1932</v>
      </c>
      <c r="G1001" s="728" t="s">
        <v>943</v>
      </c>
      <c r="H1001" s="729">
        <v>11</v>
      </c>
      <c r="I1001" s="729">
        <v>233</v>
      </c>
      <c r="K1001" s="728" t="s">
        <v>296</v>
      </c>
      <c r="L1001" s="728" t="s">
        <v>932</v>
      </c>
      <c r="M1001" s="728" t="s">
        <v>1096</v>
      </c>
      <c r="N1001" s="729">
        <v>1</v>
      </c>
      <c r="P1001" s="687"/>
      <c r="Q1001" s="686"/>
      <c r="R1001" s="686"/>
      <c r="U1001" s="728" t="s">
        <v>943</v>
      </c>
      <c r="V1001" s="729">
        <v>11</v>
      </c>
      <c r="W1001" s="729">
        <v>68</v>
      </c>
    </row>
    <row r="1002" spans="1:23" ht="15">
      <c r="A1002" s="728" t="s">
        <v>930</v>
      </c>
      <c r="B1002" s="728" t="s">
        <v>265</v>
      </c>
      <c r="C1002" s="728" t="s">
        <v>261</v>
      </c>
      <c r="D1002" s="728" t="s">
        <v>285</v>
      </c>
      <c r="E1002" s="729">
        <v>105</v>
      </c>
      <c r="G1002" s="728" t="s">
        <v>943</v>
      </c>
      <c r="H1002" s="729">
        <v>12</v>
      </c>
      <c r="I1002" s="729">
        <v>378</v>
      </c>
      <c r="K1002" s="728" t="s">
        <v>296</v>
      </c>
      <c r="L1002" s="728" t="s">
        <v>932</v>
      </c>
      <c r="M1002" s="728" t="s">
        <v>1099</v>
      </c>
      <c r="N1002" s="729">
        <v>2</v>
      </c>
      <c r="P1002" s="687"/>
      <c r="Q1002" s="686"/>
      <c r="R1002" s="686"/>
      <c r="U1002" s="728" t="s">
        <v>943</v>
      </c>
      <c r="V1002" s="729">
        <v>12</v>
      </c>
      <c r="W1002" s="729">
        <v>100</v>
      </c>
    </row>
    <row r="1003" spans="1:23" ht="15">
      <c r="A1003" s="728" t="s">
        <v>930</v>
      </c>
      <c r="B1003" s="728" t="s">
        <v>265</v>
      </c>
      <c r="C1003" s="728" t="s">
        <v>261</v>
      </c>
      <c r="D1003" s="728" t="s">
        <v>286</v>
      </c>
      <c r="E1003" s="729">
        <v>1626</v>
      </c>
      <c r="G1003" s="728" t="s">
        <v>944</v>
      </c>
      <c r="H1003" s="729">
        <v>0</v>
      </c>
      <c r="I1003" s="729">
        <v>114</v>
      </c>
      <c r="K1003" s="728" t="s">
        <v>296</v>
      </c>
      <c r="L1003" s="728" t="s">
        <v>932</v>
      </c>
      <c r="M1003" s="728" t="s">
        <v>1093</v>
      </c>
      <c r="N1003" s="729">
        <v>1</v>
      </c>
      <c r="P1003" s="687"/>
      <c r="Q1003" s="686"/>
      <c r="R1003" s="686"/>
      <c r="U1003" s="728" t="s">
        <v>944</v>
      </c>
      <c r="V1003" s="729">
        <v>0</v>
      </c>
      <c r="W1003" s="729">
        <v>6</v>
      </c>
    </row>
    <row r="1004" spans="1:23" ht="15">
      <c r="A1004" s="728" t="s">
        <v>930</v>
      </c>
      <c r="B1004" s="728" t="s">
        <v>266</v>
      </c>
      <c r="C1004" s="728" t="s">
        <v>260</v>
      </c>
      <c r="D1004" s="728" t="s">
        <v>285</v>
      </c>
      <c r="E1004" s="729">
        <v>63</v>
      </c>
      <c r="G1004" s="728" t="s">
        <v>944</v>
      </c>
      <c r="H1004" s="729">
        <v>1</v>
      </c>
      <c r="I1004" s="729">
        <v>434</v>
      </c>
      <c r="K1004" s="728" t="s">
        <v>296</v>
      </c>
      <c r="L1004" s="728" t="s">
        <v>932</v>
      </c>
      <c r="M1004" s="728" t="s">
        <v>1090</v>
      </c>
      <c r="N1004" s="729">
        <v>697</v>
      </c>
      <c r="P1004" s="687"/>
      <c r="Q1004" s="686"/>
      <c r="R1004" s="686"/>
      <c r="U1004" s="728" t="s">
        <v>944</v>
      </c>
      <c r="V1004" s="729">
        <v>1</v>
      </c>
      <c r="W1004" s="729">
        <v>25</v>
      </c>
    </row>
    <row r="1005" spans="1:23" ht="15">
      <c r="A1005" s="728" t="s">
        <v>930</v>
      </c>
      <c r="B1005" s="728" t="s">
        <v>266</v>
      </c>
      <c r="C1005" s="728" t="s">
        <v>260</v>
      </c>
      <c r="D1005" s="728" t="s">
        <v>286</v>
      </c>
      <c r="E1005" s="729">
        <v>1865</v>
      </c>
      <c r="G1005" s="728" t="s">
        <v>944</v>
      </c>
      <c r="H1005" s="729">
        <v>2</v>
      </c>
      <c r="I1005" s="729">
        <v>1265</v>
      </c>
      <c r="K1005" s="728" t="s">
        <v>296</v>
      </c>
      <c r="L1005" s="728" t="s">
        <v>932</v>
      </c>
      <c r="M1005" s="728" t="s">
        <v>1091</v>
      </c>
      <c r="N1005" s="729">
        <v>20</v>
      </c>
      <c r="P1005" s="687"/>
      <c r="Q1005" s="686"/>
      <c r="R1005" s="686"/>
      <c r="U1005" s="728" t="s">
        <v>944</v>
      </c>
      <c r="V1005" s="729">
        <v>2</v>
      </c>
      <c r="W1005" s="729">
        <v>100</v>
      </c>
    </row>
    <row r="1006" spans="1:23" ht="15">
      <c r="A1006" s="728" t="s">
        <v>930</v>
      </c>
      <c r="B1006" s="728" t="s">
        <v>266</v>
      </c>
      <c r="C1006" s="728" t="s">
        <v>261</v>
      </c>
      <c r="D1006" s="728" t="s">
        <v>285</v>
      </c>
      <c r="E1006" s="729">
        <v>47</v>
      </c>
      <c r="G1006" s="728" t="s">
        <v>944</v>
      </c>
      <c r="H1006" s="729">
        <v>3</v>
      </c>
      <c r="I1006" s="729">
        <v>628</v>
      </c>
      <c r="K1006" s="728" t="s">
        <v>296</v>
      </c>
      <c r="L1006" s="728" t="s">
        <v>932</v>
      </c>
      <c r="M1006" s="728" t="s">
        <v>1092</v>
      </c>
      <c r="N1006" s="729">
        <v>1</v>
      </c>
      <c r="P1006" s="687"/>
      <c r="Q1006" s="686"/>
      <c r="R1006" s="686"/>
      <c r="U1006" s="728" t="s">
        <v>944</v>
      </c>
      <c r="V1006" s="729">
        <v>3</v>
      </c>
      <c r="W1006" s="729">
        <v>37</v>
      </c>
    </row>
    <row r="1007" spans="1:23" ht="15">
      <c r="A1007" s="728" t="s">
        <v>930</v>
      </c>
      <c r="B1007" s="728" t="s">
        <v>266</v>
      </c>
      <c r="C1007" s="728" t="s">
        <v>261</v>
      </c>
      <c r="D1007" s="728" t="s">
        <v>286</v>
      </c>
      <c r="E1007" s="729">
        <v>1566</v>
      </c>
      <c r="G1007" s="728" t="s">
        <v>944</v>
      </c>
      <c r="H1007" s="729">
        <v>4</v>
      </c>
      <c r="I1007" s="729">
        <v>2224</v>
      </c>
      <c r="K1007" s="728" t="s">
        <v>296</v>
      </c>
      <c r="L1007" s="728" t="s">
        <v>932</v>
      </c>
      <c r="M1007" s="728" t="s">
        <v>1094</v>
      </c>
      <c r="N1007" s="729">
        <v>8</v>
      </c>
      <c r="P1007" s="687"/>
      <c r="Q1007" s="686"/>
      <c r="R1007" s="686"/>
      <c r="U1007" s="728" t="s">
        <v>944</v>
      </c>
      <c r="V1007" s="729">
        <v>4</v>
      </c>
      <c r="W1007" s="729">
        <v>318</v>
      </c>
    </row>
    <row r="1008" spans="1:23" ht="15">
      <c r="A1008" s="728" t="s">
        <v>930</v>
      </c>
      <c r="B1008" s="728" t="s">
        <v>287</v>
      </c>
      <c r="C1008" s="728" t="s">
        <v>260</v>
      </c>
      <c r="D1008" s="728" t="s">
        <v>285</v>
      </c>
      <c r="E1008" s="729">
        <v>1</v>
      </c>
      <c r="G1008" s="728" t="s">
        <v>944</v>
      </c>
      <c r="H1008" s="729">
        <v>5</v>
      </c>
      <c r="I1008" s="729">
        <v>352</v>
      </c>
      <c r="K1008" s="728" t="s">
        <v>296</v>
      </c>
      <c r="L1008" s="728" t="s">
        <v>932</v>
      </c>
      <c r="M1008" s="728" t="s">
        <v>266</v>
      </c>
      <c r="N1008" s="729">
        <v>2</v>
      </c>
      <c r="P1008" s="687"/>
      <c r="Q1008" s="686"/>
      <c r="R1008" s="686"/>
      <c r="U1008" s="728" t="s">
        <v>944</v>
      </c>
      <c r="V1008" s="729">
        <v>5</v>
      </c>
      <c r="W1008" s="729">
        <v>30</v>
      </c>
    </row>
    <row r="1009" spans="1:23" ht="15">
      <c r="A1009" s="728" t="s">
        <v>930</v>
      </c>
      <c r="B1009" s="728" t="s">
        <v>287</v>
      </c>
      <c r="C1009" s="728" t="s">
        <v>260</v>
      </c>
      <c r="D1009" s="728" t="s">
        <v>286</v>
      </c>
      <c r="E1009" s="729">
        <v>132</v>
      </c>
      <c r="G1009" s="728" t="s">
        <v>944</v>
      </c>
      <c r="H1009" s="729">
        <v>6</v>
      </c>
      <c r="I1009" s="729">
        <v>313</v>
      </c>
      <c r="K1009" s="728" t="s">
        <v>296</v>
      </c>
      <c r="L1009" s="728" t="s">
        <v>932</v>
      </c>
      <c r="M1009" s="728" t="s">
        <v>1095</v>
      </c>
      <c r="N1009" s="729">
        <v>5</v>
      </c>
      <c r="P1009" s="687"/>
      <c r="Q1009" s="686"/>
      <c r="R1009" s="686"/>
      <c r="U1009" s="728" t="s">
        <v>944</v>
      </c>
      <c r="V1009" s="729">
        <v>6</v>
      </c>
      <c r="W1009" s="729">
        <v>23</v>
      </c>
    </row>
    <row r="1010" spans="1:23" ht="15">
      <c r="A1010" s="728" t="s">
        <v>930</v>
      </c>
      <c r="B1010" s="728" t="s">
        <v>287</v>
      </c>
      <c r="C1010" s="728" t="s">
        <v>261</v>
      </c>
      <c r="D1010" s="728" t="s">
        <v>285</v>
      </c>
      <c r="E1010" s="729">
        <v>2</v>
      </c>
      <c r="G1010" s="728" t="s">
        <v>944</v>
      </c>
      <c r="H1010" s="729">
        <v>7</v>
      </c>
      <c r="I1010" s="729">
        <v>254</v>
      </c>
      <c r="K1010" s="728" t="s">
        <v>296</v>
      </c>
      <c r="L1010" s="728" t="s">
        <v>932</v>
      </c>
      <c r="M1010" s="728" t="s">
        <v>297</v>
      </c>
      <c r="N1010" s="729">
        <v>12</v>
      </c>
      <c r="P1010" s="687"/>
      <c r="Q1010" s="686"/>
      <c r="R1010" s="686"/>
      <c r="U1010" s="728" t="s">
        <v>944</v>
      </c>
      <c r="V1010" s="729">
        <v>7</v>
      </c>
      <c r="W1010" s="729">
        <v>18</v>
      </c>
    </row>
    <row r="1011" spans="1:23" ht="15">
      <c r="A1011" s="728" t="s">
        <v>930</v>
      </c>
      <c r="B1011" s="728" t="s">
        <v>287</v>
      </c>
      <c r="C1011" s="728" t="s">
        <v>261</v>
      </c>
      <c r="D1011" s="728" t="s">
        <v>286</v>
      </c>
      <c r="E1011" s="729">
        <v>104</v>
      </c>
      <c r="G1011" s="728" t="s">
        <v>944</v>
      </c>
      <c r="H1011" s="729">
        <v>8</v>
      </c>
      <c r="I1011" s="729">
        <v>216</v>
      </c>
      <c r="K1011" s="728" t="s">
        <v>296</v>
      </c>
      <c r="L1011" s="728" t="s">
        <v>932</v>
      </c>
      <c r="M1011" s="728" t="s">
        <v>294</v>
      </c>
      <c r="N1011" s="729">
        <v>5140</v>
      </c>
      <c r="P1011" s="687"/>
      <c r="Q1011" s="686"/>
      <c r="R1011" s="686"/>
      <c r="U1011" s="728" t="s">
        <v>944</v>
      </c>
      <c r="V1011" s="729">
        <v>8</v>
      </c>
      <c r="W1011" s="729">
        <v>10</v>
      </c>
    </row>
    <row r="1012" spans="1:23" ht="15">
      <c r="A1012" s="728" t="s">
        <v>930</v>
      </c>
      <c r="B1012" s="728" t="s">
        <v>288</v>
      </c>
      <c r="C1012" s="728" t="s">
        <v>260</v>
      </c>
      <c r="D1012" s="728" t="s">
        <v>285</v>
      </c>
      <c r="E1012" s="729">
        <v>127</v>
      </c>
      <c r="G1012" s="728" t="s">
        <v>944</v>
      </c>
      <c r="H1012" s="729">
        <v>9</v>
      </c>
      <c r="I1012" s="729">
        <v>184</v>
      </c>
      <c r="K1012" s="728" t="s">
        <v>296</v>
      </c>
      <c r="L1012" s="728" t="s">
        <v>932</v>
      </c>
      <c r="M1012" s="728" t="s">
        <v>296</v>
      </c>
      <c r="N1012" s="729">
        <v>30</v>
      </c>
      <c r="P1012" s="687"/>
      <c r="Q1012" s="686"/>
      <c r="R1012" s="686"/>
      <c r="U1012" s="728" t="s">
        <v>944</v>
      </c>
      <c r="V1012" s="729">
        <v>9</v>
      </c>
      <c r="W1012" s="729">
        <v>7</v>
      </c>
    </row>
    <row r="1013" spans="1:23" ht="15">
      <c r="A1013" s="728" t="s">
        <v>930</v>
      </c>
      <c r="B1013" s="728" t="s">
        <v>288</v>
      </c>
      <c r="C1013" s="728" t="s">
        <v>260</v>
      </c>
      <c r="D1013" s="728" t="s">
        <v>286</v>
      </c>
      <c r="E1013" s="729">
        <v>624</v>
      </c>
      <c r="G1013" s="728" t="s">
        <v>944</v>
      </c>
      <c r="H1013" s="729">
        <v>10</v>
      </c>
      <c r="I1013" s="729">
        <v>156</v>
      </c>
      <c r="K1013" s="728" t="s">
        <v>296</v>
      </c>
      <c r="L1013" s="728" t="s">
        <v>932</v>
      </c>
      <c r="M1013" s="728" t="s">
        <v>267</v>
      </c>
      <c r="N1013" s="729">
        <v>1</v>
      </c>
      <c r="P1013" s="687"/>
      <c r="Q1013" s="686"/>
      <c r="R1013" s="686"/>
      <c r="U1013" s="728" t="s">
        <v>944</v>
      </c>
      <c r="V1013" s="729">
        <v>10</v>
      </c>
      <c r="W1013" s="729">
        <v>5</v>
      </c>
    </row>
    <row r="1014" spans="1:23" ht="15">
      <c r="A1014" s="728" t="s">
        <v>930</v>
      </c>
      <c r="B1014" s="728" t="s">
        <v>288</v>
      </c>
      <c r="C1014" s="728" t="s">
        <v>261</v>
      </c>
      <c r="D1014" s="728" t="s">
        <v>285</v>
      </c>
      <c r="E1014" s="729">
        <v>85</v>
      </c>
      <c r="G1014" s="728" t="s">
        <v>944</v>
      </c>
      <c r="H1014" s="729">
        <v>11</v>
      </c>
      <c r="I1014" s="729">
        <v>182</v>
      </c>
      <c r="K1014" s="728" t="s">
        <v>296</v>
      </c>
      <c r="L1014" s="728" t="s">
        <v>932</v>
      </c>
      <c r="M1014" s="728" t="s">
        <v>268</v>
      </c>
      <c r="N1014" s="729">
        <v>3100</v>
      </c>
      <c r="P1014" s="687"/>
      <c r="Q1014" s="686"/>
      <c r="R1014" s="686"/>
      <c r="U1014" s="728" t="s">
        <v>944</v>
      </c>
      <c r="V1014" s="729">
        <v>11</v>
      </c>
      <c r="W1014" s="729">
        <v>8</v>
      </c>
    </row>
    <row r="1015" spans="1:23" ht="15">
      <c r="A1015" s="728" t="s">
        <v>930</v>
      </c>
      <c r="B1015" s="728" t="s">
        <v>288</v>
      </c>
      <c r="C1015" s="728" t="s">
        <v>261</v>
      </c>
      <c r="D1015" s="728" t="s">
        <v>286</v>
      </c>
      <c r="E1015" s="729">
        <v>551</v>
      </c>
      <c r="G1015" s="728" t="s">
        <v>944</v>
      </c>
      <c r="H1015" s="729">
        <v>12</v>
      </c>
      <c r="I1015" s="729">
        <v>215</v>
      </c>
      <c r="K1015" s="728" t="s">
        <v>296</v>
      </c>
      <c r="L1015" s="728" t="s">
        <v>935</v>
      </c>
      <c r="M1015" s="728" t="s">
        <v>265</v>
      </c>
      <c r="N1015" s="729">
        <v>34</v>
      </c>
      <c r="P1015" s="687"/>
      <c r="Q1015" s="686"/>
      <c r="R1015" s="686"/>
      <c r="U1015" s="728" t="s">
        <v>944</v>
      </c>
      <c r="V1015" s="729">
        <v>12</v>
      </c>
      <c r="W1015" s="729">
        <v>5</v>
      </c>
    </row>
    <row r="1016" spans="1:23" ht="15">
      <c r="A1016" s="728" t="s">
        <v>931</v>
      </c>
      <c r="B1016" s="728" t="s">
        <v>265</v>
      </c>
      <c r="C1016" s="728" t="s">
        <v>260</v>
      </c>
      <c r="D1016" s="728" t="s">
        <v>285</v>
      </c>
      <c r="E1016" s="729">
        <v>94</v>
      </c>
      <c r="G1016" s="728" t="s">
        <v>945</v>
      </c>
      <c r="H1016" s="729">
        <v>0</v>
      </c>
      <c r="I1016" s="729">
        <v>78</v>
      </c>
      <c r="K1016" s="728" t="s">
        <v>296</v>
      </c>
      <c r="L1016" s="728" t="s">
        <v>935</v>
      </c>
      <c r="M1016" s="728" t="s">
        <v>1096</v>
      </c>
      <c r="N1016" s="729">
        <v>6</v>
      </c>
      <c r="P1016" s="687"/>
      <c r="Q1016" s="686"/>
      <c r="R1016" s="686"/>
      <c r="U1016" s="728" t="s">
        <v>945</v>
      </c>
      <c r="V1016" s="729">
        <v>0</v>
      </c>
      <c r="W1016" s="729">
        <v>4</v>
      </c>
    </row>
    <row r="1017" spans="1:23" ht="15">
      <c r="A1017" s="728" t="s">
        <v>931</v>
      </c>
      <c r="B1017" s="728" t="s">
        <v>265</v>
      </c>
      <c r="C1017" s="728" t="s">
        <v>260</v>
      </c>
      <c r="D1017" s="728" t="s">
        <v>286</v>
      </c>
      <c r="E1017" s="729">
        <v>1413</v>
      </c>
      <c r="G1017" s="728" t="s">
        <v>945</v>
      </c>
      <c r="H1017" s="729">
        <v>1</v>
      </c>
      <c r="I1017" s="729">
        <v>302</v>
      </c>
      <c r="K1017" s="728" t="s">
        <v>296</v>
      </c>
      <c r="L1017" s="728" t="s">
        <v>935</v>
      </c>
      <c r="M1017" s="728" t="s">
        <v>1089</v>
      </c>
      <c r="N1017" s="729">
        <v>3</v>
      </c>
      <c r="P1017" s="687"/>
      <c r="Q1017" s="686"/>
      <c r="R1017" s="686"/>
      <c r="U1017" s="728" t="s">
        <v>945</v>
      </c>
      <c r="V1017" s="729">
        <v>1</v>
      </c>
      <c r="W1017" s="729">
        <v>36</v>
      </c>
    </row>
    <row r="1018" spans="1:23" ht="15">
      <c r="A1018" s="728" t="s">
        <v>931</v>
      </c>
      <c r="B1018" s="728" t="s">
        <v>265</v>
      </c>
      <c r="C1018" s="728" t="s">
        <v>261</v>
      </c>
      <c r="D1018" s="728" t="s">
        <v>285</v>
      </c>
      <c r="E1018" s="729">
        <v>78</v>
      </c>
      <c r="G1018" s="728" t="s">
        <v>945</v>
      </c>
      <c r="H1018" s="729">
        <v>2</v>
      </c>
      <c r="I1018" s="729">
        <v>973</v>
      </c>
      <c r="K1018" s="728" t="s">
        <v>296</v>
      </c>
      <c r="L1018" s="728" t="s">
        <v>935</v>
      </c>
      <c r="M1018" s="728" t="s">
        <v>1093</v>
      </c>
      <c r="N1018" s="729">
        <v>4</v>
      </c>
      <c r="P1018" s="687"/>
      <c r="Q1018" s="686"/>
      <c r="R1018" s="686"/>
      <c r="U1018" s="728" t="s">
        <v>945</v>
      </c>
      <c r="V1018" s="729">
        <v>2</v>
      </c>
      <c r="W1018" s="729">
        <v>143</v>
      </c>
    </row>
    <row r="1019" spans="1:23" ht="15">
      <c r="A1019" s="728" t="s">
        <v>931</v>
      </c>
      <c r="B1019" s="728" t="s">
        <v>265</v>
      </c>
      <c r="C1019" s="728" t="s">
        <v>261</v>
      </c>
      <c r="D1019" s="728" t="s">
        <v>286</v>
      </c>
      <c r="E1019" s="729">
        <v>1194</v>
      </c>
      <c r="G1019" s="728" t="s">
        <v>945</v>
      </c>
      <c r="H1019" s="729">
        <v>3</v>
      </c>
      <c r="I1019" s="729">
        <v>504</v>
      </c>
      <c r="K1019" s="728" t="s">
        <v>296</v>
      </c>
      <c r="L1019" s="728" t="s">
        <v>935</v>
      </c>
      <c r="M1019" s="728" t="s">
        <v>1090</v>
      </c>
      <c r="N1019" s="729">
        <v>43</v>
      </c>
      <c r="P1019" s="687"/>
      <c r="Q1019" s="686"/>
      <c r="R1019" s="686"/>
      <c r="U1019" s="728" t="s">
        <v>945</v>
      </c>
      <c r="V1019" s="729">
        <v>3</v>
      </c>
      <c r="W1019" s="729">
        <v>83</v>
      </c>
    </row>
    <row r="1020" spans="1:23" ht="15">
      <c r="A1020" s="728" t="s">
        <v>931</v>
      </c>
      <c r="B1020" s="728" t="s">
        <v>266</v>
      </c>
      <c r="C1020" s="728" t="s">
        <v>260</v>
      </c>
      <c r="D1020" s="728" t="s">
        <v>285</v>
      </c>
      <c r="E1020" s="729">
        <v>80</v>
      </c>
      <c r="G1020" s="728" t="s">
        <v>945</v>
      </c>
      <c r="H1020" s="729">
        <v>4</v>
      </c>
      <c r="I1020" s="729">
        <v>1948</v>
      </c>
      <c r="K1020" s="728" t="s">
        <v>296</v>
      </c>
      <c r="L1020" s="728" t="s">
        <v>935</v>
      </c>
      <c r="M1020" s="728" t="s">
        <v>1091</v>
      </c>
      <c r="N1020" s="729">
        <v>7</v>
      </c>
      <c r="P1020" s="687"/>
      <c r="Q1020" s="686"/>
      <c r="R1020" s="686"/>
      <c r="U1020" s="728" t="s">
        <v>945</v>
      </c>
      <c r="V1020" s="729">
        <v>4</v>
      </c>
      <c r="W1020" s="729">
        <v>419</v>
      </c>
    </row>
    <row r="1021" spans="1:23" ht="15">
      <c r="A1021" s="728" t="s">
        <v>931</v>
      </c>
      <c r="B1021" s="728" t="s">
        <v>266</v>
      </c>
      <c r="C1021" s="728" t="s">
        <v>260</v>
      </c>
      <c r="D1021" s="728" t="s">
        <v>286</v>
      </c>
      <c r="E1021" s="729">
        <v>436</v>
      </c>
      <c r="G1021" s="728" t="s">
        <v>945</v>
      </c>
      <c r="H1021" s="729">
        <v>5</v>
      </c>
      <c r="I1021" s="729">
        <v>322</v>
      </c>
      <c r="K1021" s="728" t="s">
        <v>296</v>
      </c>
      <c r="L1021" s="728" t="s">
        <v>935</v>
      </c>
      <c r="M1021" s="728" t="s">
        <v>1092</v>
      </c>
      <c r="N1021" s="729">
        <v>4</v>
      </c>
      <c r="P1021" s="687"/>
      <c r="Q1021" s="686"/>
      <c r="R1021" s="686"/>
      <c r="U1021" s="728" t="s">
        <v>945</v>
      </c>
      <c r="V1021" s="729">
        <v>5</v>
      </c>
      <c r="W1021" s="729">
        <v>94</v>
      </c>
    </row>
    <row r="1022" spans="1:23" ht="15">
      <c r="A1022" s="728" t="s">
        <v>931</v>
      </c>
      <c r="B1022" s="728" t="s">
        <v>266</v>
      </c>
      <c r="C1022" s="728" t="s">
        <v>261</v>
      </c>
      <c r="D1022" s="728" t="s">
        <v>285</v>
      </c>
      <c r="E1022" s="729">
        <v>57</v>
      </c>
      <c r="G1022" s="728" t="s">
        <v>945</v>
      </c>
      <c r="H1022" s="729">
        <v>6</v>
      </c>
      <c r="I1022" s="729">
        <v>381</v>
      </c>
      <c r="K1022" s="728" t="s">
        <v>296</v>
      </c>
      <c r="L1022" s="728" t="s">
        <v>935</v>
      </c>
      <c r="M1022" s="728" t="s">
        <v>1097</v>
      </c>
      <c r="N1022" s="729">
        <v>1</v>
      </c>
      <c r="P1022" s="687"/>
      <c r="Q1022" s="686"/>
      <c r="R1022" s="686"/>
      <c r="U1022" s="728" t="s">
        <v>945</v>
      </c>
      <c r="V1022" s="729">
        <v>6</v>
      </c>
      <c r="W1022" s="729">
        <v>89</v>
      </c>
    </row>
    <row r="1023" spans="1:23" ht="15">
      <c r="A1023" s="728" t="s">
        <v>931</v>
      </c>
      <c r="B1023" s="728" t="s">
        <v>266</v>
      </c>
      <c r="C1023" s="728" t="s">
        <v>261</v>
      </c>
      <c r="D1023" s="728" t="s">
        <v>286</v>
      </c>
      <c r="E1023" s="729">
        <v>343</v>
      </c>
      <c r="G1023" s="728" t="s">
        <v>945</v>
      </c>
      <c r="H1023" s="729">
        <v>7</v>
      </c>
      <c r="I1023" s="729">
        <v>353</v>
      </c>
      <c r="K1023" s="728" t="s">
        <v>296</v>
      </c>
      <c r="L1023" s="728" t="s">
        <v>935</v>
      </c>
      <c r="M1023" s="728" t="s">
        <v>1094</v>
      </c>
      <c r="N1023" s="729">
        <v>2</v>
      </c>
      <c r="P1023" s="687"/>
      <c r="Q1023" s="686"/>
      <c r="R1023" s="686"/>
      <c r="U1023" s="728" t="s">
        <v>945</v>
      </c>
      <c r="V1023" s="729">
        <v>7</v>
      </c>
      <c r="W1023" s="729">
        <v>76</v>
      </c>
    </row>
    <row r="1024" spans="1:23" ht="15">
      <c r="A1024" s="728" t="s">
        <v>931</v>
      </c>
      <c r="B1024" s="728" t="s">
        <v>287</v>
      </c>
      <c r="C1024" s="728" t="s">
        <v>260</v>
      </c>
      <c r="D1024" s="728" t="s">
        <v>285</v>
      </c>
      <c r="E1024" s="729">
        <v>4</v>
      </c>
      <c r="G1024" s="728" t="s">
        <v>945</v>
      </c>
      <c r="H1024" s="729">
        <v>8</v>
      </c>
      <c r="I1024" s="729">
        <v>349</v>
      </c>
      <c r="K1024" s="728" t="s">
        <v>296</v>
      </c>
      <c r="L1024" s="728" t="s">
        <v>935</v>
      </c>
      <c r="M1024" s="728" t="s">
        <v>266</v>
      </c>
      <c r="N1024" s="729">
        <v>9</v>
      </c>
      <c r="P1024" s="687"/>
      <c r="Q1024" s="686"/>
      <c r="R1024" s="686"/>
      <c r="U1024" s="728" t="s">
        <v>945</v>
      </c>
      <c r="V1024" s="729">
        <v>8</v>
      </c>
      <c r="W1024" s="729">
        <v>81</v>
      </c>
    </row>
    <row r="1025" spans="1:23" ht="15">
      <c r="A1025" s="728" t="s">
        <v>931</v>
      </c>
      <c r="B1025" s="728" t="s">
        <v>287</v>
      </c>
      <c r="C1025" s="728" t="s">
        <v>260</v>
      </c>
      <c r="D1025" s="728" t="s">
        <v>286</v>
      </c>
      <c r="E1025" s="729">
        <v>2</v>
      </c>
      <c r="G1025" s="728" t="s">
        <v>945</v>
      </c>
      <c r="H1025" s="729">
        <v>9</v>
      </c>
      <c r="I1025" s="729">
        <v>223</v>
      </c>
      <c r="K1025" s="728" t="s">
        <v>296</v>
      </c>
      <c r="L1025" s="728" t="s">
        <v>935</v>
      </c>
      <c r="M1025" s="728" t="s">
        <v>1095</v>
      </c>
      <c r="N1025" s="729">
        <v>11</v>
      </c>
      <c r="P1025" s="687"/>
      <c r="Q1025" s="686"/>
      <c r="R1025" s="686"/>
      <c r="U1025" s="728" t="s">
        <v>945</v>
      </c>
      <c r="V1025" s="729">
        <v>9</v>
      </c>
      <c r="W1025" s="729">
        <v>61</v>
      </c>
    </row>
    <row r="1026" spans="1:23" ht="15">
      <c r="A1026" s="728" t="s">
        <v>931</v>
      </c>
      <c r="B1026" s="728" t="s">
        <v>287</v>
      </c>
      <c r="C1026" s="728" t="s">
        <v>261</v>
      </c>
      <c r="D1026" s="728" t="s">
        <v>285</v>
      </c>
      <c r="E1026" s="729">
        <v>1</v>
      </c>
      <c r="G1026" s="728" t="s">
        <v>945</v>
      </c>
      <c r="H1026" s="729">
        <v>10</v>
      </c>
      <c r="I1026" s="729">
        <v>169</v>
      </c>
      <c r="K1026" s="728" t="s">
        <v>296</v>
      </c>
      <c r="L1026" s="728" t="s">
        <v>935</v>
      </c>
      <c r="M1026" s="728" t="s">
        <v>287</v>
      </c>
      <c r="N1026" s="729">
        <v>7</v>
      </c>
      <c r="P1026" s="687"/>
      <c r="Q1026" s="686"/>
      <c r="R1026" s="686"/>
      <c r="U1026" s="728" t="s">
        <v>945</v>
      </c>
      <c r="V1026" s="729">
        <v>10</v>
      </c>
      <c r="W1026" s="729">
        <v>43</v>
      </c>
    </row>
    <row r="1027" spans="1:23" ht="15">
      <c r="A1027" s="728" t="s">
        <v>931</v>
      </c>
      <c r="B1027" s="728" t="s">
        <v>287</v>
      </c>
      <c r="C1027" s="728" t="s">
        <v>261</v>
      </c>
      <c r="D1027" s="728" t="s">
        <v>286</v>
      </c>
      <c r="E1027" s="729">
        <v>6</v>
      </c>
      <c r="G1027" s="728" t="s">
        <v>945</v>
      </c>
      <c r="H1027" s="729">
        <v>11</v>
      </c>
      <c r="I1027" s="729">
        <v>114</v>
      </c>
      <c r="K1027" s="728" t="s">
        <v>296</v>
      </c>
      <c r="L1027" s="728" t="s">
        <v>935</v>
      </c>
      <c r="M1027" s="728" t="s">
        <v>297</v>
      </c>
      <c r="N1027" s="729">
        <v>7</v>
      </c>
      <c r="P1027" s="687"/>
      <c r="Q1027" s="686"/>
      <c r="R1027" s="686"/>
      <c r="U1027" s="728" t="s">
        <v>945</v>
      </c>
      <c r="V1027" s="729">
        <v>11</v>
      </c>
      <c r="W1027" s="729">
        <v>25</v>
      </c>
    </row>
    <row r="1028" spans="1:23" ht="15">
      <c r="A1028" s="728" t="s">
        <v>931</v>
      </c>
      <c r="B1028" s="728" t="s">
        <v>288</v>
      </c>
      <c r="C1028" s="728" t="s">
        <v>260</v>
      </c>
      <c r="D1028" s="728" t="s">
        <v>285</v>
      </c>
      <c r="E1028" s="729">
        <v>24</v>
      </c>
      <c r="G1028" s="728" t="s">
        <v>945</v>
      </c>
      <c r="H1028" s="729">
        <v>12</v>
      </c>
      <c r="I1028" s="729">
        <v>157</v>
      </c>
      <c r="K1028" s="728" t="s">
        <v>296</v>
      </c>
      <c r="L1028" s="728" t="s">
        <v>935</v>
      </c>
      <c r="M1028" s="728" t="s">
        <v>294</v>
      </c>
      <c r="N1028" s="729">
        <v>12701</v>
      </c>
      <c r="P1028" s="687"/>
      <c r="Q1028" s="686"/>
      <c r="R1028" s="686"/>
      <c r="U1028" s="728" t="s">
        <v>945</v>
      </c>
      <c r="V1028" s="729">
        <v>12</v>
      </c>
      <c r="W1028" s="729">
        <v>38</v>
      </c>
    </row>
    <row r="1029" spans="1:23" ht="15">
      <c r="A1029" s="728" t="s">
        <v>931</v>
      </c>
      <c r="B1029" s="728" t="s">
        <v>288</v>
      </c>
      <c r="C1029" s="728" t="s">
        <v>260</v>
      </c>
      <c r="D1029" s="728" t="s">
        <v>286</v>
      </c>
      <c r="E1029" s="729">
        <v>201</v>
      </c>
      <c r="G1029" s="728" t="s">
        <v>946</v>
      </c>
      <c r="H1029" s="729">
        <v>0</v>
      </c>
      <c r="I1029" s="729">
        <v>316</v>
      </c>
      <c r="K1029" s="728" t="s">
        <v>296</v>
      </c>
      <c r="L1029" s="728" t="s">
        <v>935</v>
      </c>
      <c r="M1029" s="728" t="s">
        <v>296</v>
      </c>
      <c r="N1029" s="729">
        <v>67</v>
      </c>
      <c r="P1029" s="687"/>
      <c r="Q1029" s="686"/>
      <c r="R1029" s="686"/>
      <c r="U1029" s="728" t="s">
        <v>946</v>
      </c>
      <c r="V1029" s="729">
        <v>0</v>
      </c>
      <c r="W1029" s="729">
        <v>172</v>
      </c>
    </row>
    <row r="1030" spans="1:23" ht="15">
      <c r="A1030" s="728" t="s">
        <v>931</v>
      </c>
      <c r="B1030" s="728" t="s">
        <v>288</v>
      </c>
      <c r="C1030" s="728" t="s">
        <v>261</v>
      </c>
      <c r="D1030" s="728" t="s">
        <v>285</v>
      </c>
      <c r="E1030" s="729">
        <v>18</v>
      </c>
      <c r="G1030" s="728" t="s">
        <v>946</v>
      </c>
      <c r="H1030" s="729">
        <v>1</v>
      </c>
      <c r="I1030" s="729">
        <v>1439</v>
      </c>
      <c r="K1030" s="728" t="s">
        <v>296</v>
      </c>
      <c r="L1030" s="728" t="s">
        <v>935</v>
      </c>
      <c r="M1030" s="728" t="s">
        <v>267</v>
      </c>
      <c r="N1030" s="729">
        <v>12</v>
      </c>
      <c r="P1030" s="687"/>
      <c r="Q1030" s="686"/>
      <c r="R1030" s="686"/>
      <c r="U1030" s="728" t="s">
        <v>946</v>
      </c>
      <c r="V1030" s="729">
        <v>1</v>
      </c>
      <c r="W1030" s="729">
        <v>811</v>
      </c>
    </row>
    <row r="1031" spans="1:23" ht="15">
      <c r="A1031" s="728" t="s">
        <v>931</v>
      </c>
      <c r="B1031" s="728" t="s">
        <v>288</v>
      </c>
      <c r="C1031" s="728" t="s">
        <v>261</v>
      </c>
      <c r="D1031" s="728" t="s">
        <v>286</v>
      </c>
      <c r="E1031" s="729">
        <v>137</v>
      </c>
      <c r="G1031" s="728" t="s">
        <v>946</v>
      </c>
      <c r="H1031" s="729">
        <v>2</v>
      </c>
      <c r="I1031" s="729">
        <v>4709</v>
      </c>
      <c r="K1031" s="728" t="s">
        <v>296</v>
      </c>
      <c r="L1031" s="728" t="s">
        <v>935</v>
      </c>
      <c r="M1031" s="728" t="s">
        <v>268</v>
      </c>
      <c r="N1031" s="729">
        <v>3141</v>
      </c>
      <c r="P1031" s="687"/>
      <c r="Q1031" s="686"/>
      <c r="R1031" s="686"/>
      <c r="U1031" s="728" t="s">
        <v>946</v>
      </c>
      <c r="V1031" s="729">
        <v>2</v>
      </c>
      <c r="W1031" s="729">
        <v>2537</v>
      </c>
    </row>
    <row r="1032" spans="1:23" ht="15">
      <c r="A1032" s="728" t="s">
        <v>932</v>
      </c>
      <c r="B1032" s="728" t="s">
        <v>265</v>
      </c>
      <c r="C1032" s="728" t="s">
        <v>260</v>
      </c>
      <c r="D1032" s="728" t="s">
        <v>285</v>
      </c>
      <c r="E1032" s="729">
        <v>658</v>
      </c>
      <c r="G1032" s="728" t="s">
        <v>946</v>
      </c>
      <c r="H1032" s="729">
        <v>3</v>
      </c>
      <c r="I1032" s="729">
        <v>2116</v>
      </c>
      <c r="K1032" s="728" t="s">
        <v>296</v>
      </c>
      <c r="L1032" s="728" t="s">
        <v>939</v>
      </c>
      <c r="M1032" s="728" t="s">
        <v>1093</v>
      </c>
      <c r="N1032" s="729">
        <v>1</v>
      </c>
      <c r="P1032" s="687"/>
      <c r="Q1032" s="686"/>
      <c r="R1032" s="686"/>
      <c r="U1032" s="728" t="s">
        <v>946</v>
      </c>
      <c r="V1032" s="729">
        <v>3</v>
      </c>
      <c r="W1032" s="729">
        <v>1052</v>
      </c>
    </row>
    <row r="1033" spans="1:23" ht="15">
      <c r="A1033" s="728" t="s">
        <v>932</v>
      </c>
      <c r="B1033" s="728" t="s">
        <v>265</v>
      </c>
      <c r="C1033" s="728" t="s">
        <v>260</v>
      </c>
      <c r="D1033" s="728" t="s">
        <v>286</v>
      </c>
      <c r="E1033" s="729">
        <v>831</v>
      </c>
      <c r="G1033" s="728" t="s">
        <v>946</v>
      </c>
      <c r="H1033" s="729">
        <v>4</v>
      </c>
      <c r="I1033" s="729">
        <v>8950</v>
      </c>
      <c r="K1033" s="728" t="s">
        <v>296</v>
      </c>
      <c r="L1033" s="728" t="s">
        <v>939</v>
      </c>
      <c r="M1033" s="728" t="s">
        <v>1090</v>
      </c>
      <c r="N1033" s="729">
        <v>26</v>
      </c>
      <c r="P1033" s="687"/>
      <c r="Q1033" s="686"/>
      <c r="R1033" s="686"/>
      <c r="U1033" s="728" t="s">
        <v>946</v>
      </c>
      <c r="V1033" s="729">
        <v>4</v>
      </c>
      <c r="W1033" s="729">
        <v>7352</v>
      </c>
    </row>
    <row r="1034" spans="1:23" ht="15">
      <c r="A1034" s="728" t="s">
        <v>932</v>
      </c>
      <c r="B1034" s="728" t="s">
        <v>265</v>
      </c>
      <c r="C1034" s="728" t="s">
        <v>261</v>
      </c>
      <c r="D1034" s="728" t="s">
        <v>285</v>
      </c>
      <c r="E1034" s="729">
        <v>626</v>
      </c>
      <c r="G1034" s="728" t="s">
        <v>946</v>
      </c>
      <c r="H1034" s="729">
        <v>5</v>
      </c>
      <c r="I1034" s="729">
        <v>1437</v>
      </c>
      <c r="K1034" s="728" t="s">
        <v>296</v>
      </c>
      <c r="L1034" s="728" t="s">
        <v>939</v>
      </c>
      <c r="M1034" s="728" t="s">
        <v>266</v>
      </c>
      <c r="N1034" s="729">
        <v>4</v>
      </c>
      <c r="P1034" s="687"/>
      <c r="Q1034" s="686"/>
      <c r="R1034" s="686"/>
      <c r="U1034" s="728" t="s">
        <v>946</v>
      </c>
      <c r="V1034" s="729">
        <v>5</v>
      </c>
      <c r="W1034" s="729">
        <v>1199</v>
      </c>
    </row>
    <row r="1035" spans="1:23" ht="15">
      <c r="A1035" s="728" t="s">
        <v>932</v>
      </c>
      <c r="B1035" s="728" t="s">
        <v>265</v>
      </c>
      <c r="C1035" s="728" t="s">
        <v>261</v>
      </c>
      <c r="D1035" s="728" t="s">
        <v>286</v>
      </c>
      <c r="E1035" s="729">
        <v>867</v>
      </c>
      <c r="G1035" s="728" t="s">
        <v>946</v>
      </c>
      <c r="H1035" s="729">
        <v>6</v>
      </c>
      <c r="I1035" s="729">
        <v>1566</v>
      </c>
      <c r="K1035" s="728" t="s">
        <v>296</v>
      </c>
      <c r="L1035" s="728" t="s">
        <v>939</v>
      </c>
      <c r="M1035" s="728" t="s">
        <v>1095</v>
      </c>
      <c r="N1035" s="729">
        <v>1</v>
      </c>
      <c r="P1035" s="687"/>
      <c r="Q1035" s="686"/>
      <c r="R1035" s="686"/>
      <c r="U1035" s="728" t="s">
        <v>946</v>
      </c>
      <c r="V1035" s="729">
        <v>6</v>
      </c>
      <c r="W1035" s="729">
        <v>1079</v>
      </c>
    </row>
    <row r="1036" spans="1:23" ht="15">
      <c r="A1036" s="728" t="s">
        <v>932</v>
      </c>
      <c r="B1036" s="728" t="s">
        <v>266</v>
      </c>
      <c r="C1036" s="728" t="s">
        <v>260</v>
      </c>
      <c r="D1036" s="728" t="s">
        <v>285</v>
      </c>
      <c r="E1036" s="729">
        <v>750</v>
      </c>
      <c r="G1036" s="728" t="s">
        <v>946</v>
      </c>
      <c r="H1036" s="729">
        <v>7</v>
      </c>
      <c r="I1036" s="729">
        <v>1471</v>
      </c>
      <c r="K1036" s="728" t="s">
        <v>296</v>
      </c>
      <c r="L1036" s="728" t="s">
        <v>939</v>
      </c>
      <c r="M1036" s="728" t="s">
        <v>294</v>
      </c>
      <c r="N1036" s="729">
        <v>4011</v>
      </c>
      <c r="P1036" s="687"/>
      <c r="Q1036" s="686"/>
      <c r="R1036" s="686"/>
      <c r="U1036" s="728" t="s">
        <v>946</v>
      </c>
      <c r="V1036" s="729">
        <v>7</v>
      </c>
      <c r="W1036" s="729">
        <v>830</v>
      </c>
    </row>
    <row r="1037" spans="1:23" ht="15">
      <c r="A1037" s="728" t="s">
        <v>932</v>
      </c>
      <c r="B1037" s="728" t="s">
        <v>266</v>
      </c>
      <c r="C1037" s="728" t="s">
        <v>260</v>
      </c>
      <c r="D1037" s="728" t="s">
        <v>286</v>
      </c>
      <c r="E1037" s="729">
        <v>594</v>
      </c>
      <c r="G1037" s="728" t="s">
        <v>946</v>
      </c>
      <c r="H1037" s="729">
        <v>8</v>
      </c>
      <c r="I1037" s="729">
        <v>1258</v>
      </c>
      <c r="K1037" s="728" t="s">
        <v>296</v>
      </c>
      <c r="L1037" s="728" t="s">
        <v>939</v>
      </c>
      <c r="M1037" s="728" t="s">
        <v>296</v>
      </c>
      <c r="N1037" s="729">
        <v>1</v>
      </c>
      <c r="P1037" s="687"/>
      <c r="Q1037" s="686"/>
      <c r="R1037" s="686"/>
      <c r="U1037" s="728" t="s">
        <v>946</v>
      </c>
      <c r="V1037" s="729">
        <v>8</v>
      </c>
      <c r="W1037" s="729">
        <v>588</v>
      </c>
    </row>
    <row r="1038" spans="1:23" ht="15">
      <c r="A1038" s="728" t="s">
        <v>932</v>
      </c>
      <c r="B1038" s="728" t="s">
        <v>266</v>
      </c>
      <c r="C1038" s="728" t="s">
        <v>261</v>
      </c>
      <c r="D1038" s="728" t="s">
        <v>285</v>
      </c>
      <c r="E1038" s="729">
        <v>825</v>
      </c>
      <c r="G1038" s="728" t="s">
        <v>946</v>
      </c>
      <c r="H1038" s="729">
        <v>9</v>
      </c>
      <c r="I1038" s="729">
        <v>901</v>
      </c>
      <c r="K1038" s="728" t="s">
        <v>296</v>
      </c>
      <c r="L1038" s="728" t="s">
        <v>939</v>
      </c>
      <c r="M1038" s="728" t="s">
        <v>267</v>
      </c>
      <c r="N1038" s="729">
        <v>6</v>
      </c>
      <c r="P1038" s="687"/>
      <c r="Q1038" s="686"/>
      <c r="R1038" s="686"/>
      <c r="U1038" s="728" t="s">
        <v>946</v>
      </c>
      <c r="V1038" s="729">
        <v>9</v>
      </c>
      <c r="W1038" s="729">
        <v>357</v>
      </c>
    </row>
    <row r="1039" spans="1:23" ht="15">
      <c r="A1039" s="728" t="s">
        <v>932</v>
      </c>
      <c r="B1039" s="728" t="s">
        <v>266</v>
      </c>
      <c r="C1039" s="728" t="s">
        <v>261</v>
      </c>
      <c r="D1039" s="728" t="s">
        <v>286</v>
      </c>
      <c r="E1039" s="729">
        <v>586</v>
      </c>
      <c r="G1039" s="728" t="s">
        <v>946</v>
      </c>
      <c r="H1039" s="729">
        <v>10</v>
      </c>
      <c r="I1039" s="729">
        <v>717</v>
      </c>
      <c r="K1039" s="728" t="s">
        <v>296</v>
      </c>
      <c r="L1039" s="728" t="s">
        <v>939</v>
      </c>
      <c r="M1039" s="728" t="s">
        <v>268</v>
      </c>
      <c r="N1039" s="729">
        <v>4721</v>
      </c>
      <c r="P1039" s="687"/>
      <c r="Q1039" s="686"/>
      <c r="R1039" s="686"/>
      <c r="U1039" s="728" t="s">
        <v>946</v>
      </c>
      <c r="V1039" s="729">
        <v>10</v>
      </c>
      <c r="W1039" s="729">
        <v>214</v>
      </c>
    </row>
    <row r="1040" spans="1:23" ht="15">
      <c r="A1040" s="728" t="s">
        <v>932</v>
      </c>
      <c r="B1040" s="728" t="s">
        <v>287</v>
      </c>
      <c r="C1040" s="728" t="s">
        <v>260</v>
      </c>
      <c r="D1040" s="728" t="s">
        <v>285</v>
      </c>
      <c r="E1040" s="729">
        <v>24</v>
      </c>
      <c r="G1040" s="728" t="s">
        <v>946</v>
      </c>
      <c r="H1040" s="729">
        <v>11</v>
      </c>
      <c r="I1040" s="729">
        <v>538</v>
      </c>
      <c r="K1040" s="728" t="s">
        <v>296</v>
      </c>
      <c r="L1040" s="728" t="s">
        <v>943</v>
      </c>
      <c r="M1040" s="728" t="s">
        <v>265</v>
      </c>
      <c r="N1040" s="729">
        <v>38</v>
      </c>
      <c r="P1040" s="687"/>
      <c r="Q1040" s="686"/>
      <c r="R1040" s="686"/>
      <c r="U1040" s="728" t="s">
        <v>946</v>
      </c>
      <c r="V1040" s="729">
        <v>11</v>
      </c>
      <c r="W1040" s="729">
        <v>162</v>
      </c>
    </row>
    <row r="1041" spans="1:23" ht="15">
      <c r="A1041" s="728" t="s">
        <v>932</v>
      </c>
      <c r="B1041" s="728" t="s">
        <v>287</v>
      </c>
      <c r="C1041" s="728" t="s">
        <v>260</v>
      </c>
      <c r="D1041" s="728" t="s">
        <v>286</v>
      </c>
      <c r="E1041" s="729">
        <v>12</v>
      </c>
      <c r="G1041" s="728" t="s">
        <v>946</v>
      </c>
      <c r="H1041" s="729">
        <v>12</v>
      </c>
      <c r="I1041" s="729">
        <v>629</v>
      </c>
      <c r="K1041" s="728" t="s">
        <v>296</v>
      </c>
      <c r="L1041" s="728" t="s">
        <v>943</v>
      </c>
      <c r="M1041" s="728" t="s">
        <v>1089</v>
      </c>
      <c r="N1041" s="729">
        <v>4</v>
      </c>
      <c r="P1041" s="687"/>
      <c r="Q1041" s="686"/>
      <c r="R1041" s="686"/>
      <c r="U1041" s="728" t="s">
        <v>946</v>
      </c>
      <c r="V1041" s="729">
        <v>12</v>
      </c>
      <c r="W1041" s="729">
        <v>174</v>
      </c>
    </row>
    <row r="1042" spans="1:23" ht="15">
      <c r="A1042" s="728" t="s">
        <v>932</v>
      </c>
      <c r="B1042" s="728" t="s">
        <v>287</v>
      </c>
      <c r="C1042" s="728" t="s">
        <v>261</v>
      </c>
      <c r="D1042" s="728" t="s">
        <v>285</v>
      </c>
      <c r="E1042" s="729">
        <v>38</v>
      </c>
      <c r="G1042" s="728" t="s">
        <v>947</v>
      </c>
      <c r="H1042" s="729">
        <v>0</v>
      </c>
      <c r="I1042" s="729">
        <v>68</v>
      </c>
      <c r="K1042" s="728" t="s">
        <v>296</v>
      </c>
      <c r="L1042" s="728" t="s">
        <v>943</v>
      </c>
      <c r="M1042" s="728" t="s">
        <v>1093</v>
      </c>
      <c r="N1042" s="729">
        <v>1</v>
      </c>
      <c r="P1042" s="687"/>
      <c r="Q1042" s="686"/>
      <c r="R1042" s="686"/>
      <c r="U1042" s="728" t="s">
        <v>947</v>
      </c>
      <c r="V1042" s="729">
        <v>0</v>
      </c>
      <c r="W1042" s="729">
        <v>17</v>
      </c>
    </row>
    <row r="1043" spans="1:23" ht="15">
      <c r="A1043" s="728" t="s">
        <v>932</v>
      </c>
      <c r="B1043" s="728" t="s">
        <v>287</v>
      </c>
      <c r="C1043" s="728" t="s">
        <v>261</v>
      </c>
      <c r="D1043" s="728" t="s">
        <v>286</v>
      </c>
      <c r="E1043" s="729">
        <v>7</v>
      </c>
      <c r="G1043" s="728" t="s">
        <v>947</v>
      </c>
      <c r="H1043" s="729">
        <v>1</v>
      </c>
      <c r="I1043" s="729">
        <v>330</v>
      </c>
      <c r="K1043" s="728" t="s">
        <v>296</v>
      </c>
      <c r="L1043" s="728" t="s">
        <v>943</v>
      </c>
      <c r="M1043" s="728" t="s">
        <v>1090</v>
      </c>
      <c r="N1043" s="729">
        <v>1256</v>
      </c>
      <c r="P1043" s="687"/>
      <c r="Q1043" s="686"/>
      <c r="R1043" s="686"/>
      <c r="U1043" s="728" t="s">
        <v>947</v>
      </c>
      <c r="V1043" s="729">
        <v>1</v>
      </c>
      <c r="W1043" s="729">
        <v>105</v>
      </c>
    </row>
    <row r="1044" spans="1:23" ht="15">
      <c r="A1044" s="728" t="s">
        <v>932</v>
      </c>
      <c r="B1044" s="728" t="s">
        <v>288</v>
      </c>
      <c r="C1044" s="728" t="s">
        <v>260</v>
      </c>
      <c r="D1044" s="728" t="s">
        <v>285</v>
      </c>
      <c r="E1044" s="729">
        <v>803</v>
      </c>
      <c r="G1044" s="728" t="s">
        <v>947</v>
      </c>
      <c r="H1044" s="729">
        <v>2</v>
      </c>
      <c r="I1044" s="729">
        <v>1316</v>
      </c>
      <c r="K1044" s="728" t="s">
        <v>296</v>
      </c>
      <c r="L1044" s="728" t="s">
        <v>943</v>
      </c>
      <c r="M1044" s="728" t="s">
        <v>1091</v>
      </c>
      <c r="N1044" s="729">
        <v>2</v>
      </c>
      <c r="P1044" s="687"/>
      <c r="Q1044" s="686"/>
      <c r="R1044" s="686"/>
      <c r="U1044" s="728" t="s">
        <v>947</v>
      </c>
      <c r="V1044" s="729">
        <v>2</v>
      </c>
      <c r="W1044" s="729">
        <v>540</v>
      </c>
    </row>
    <row r="1045" spans="1:23" ht="15">
      <c r="A1045" s="728" t="s">
        <v>932</v>
      </c>
      <c r="B1045" s="728" t="s">
        <v>288</v>
      </c>
      <c r="C1045" s="728" t="s">
        <v>260</v>
      </c>
      <c r="D1045" s="728" t="s">
        <v>286</v>
      </c>
      <c r="E1045" s="729">
        <v>925</v>
      </c>
      <c r="G1045" s="728" t="s">
        <v>947</v>
      </c>
      <c r="H1045" s="729">
        <v>3</v>
      </c>
      <c r="I1045" s="729">
        <v>638</v>
      </c>
      <c r="K1045" s="728" t="s">
        <v>296</v>
      </c>
      <c r="L1045" s="728" t="s">
        <v>943</v>
      </c>
      <c r="M1045" s="728" t="s">
        <v>1097</v>
      </c>
      <c r="N1045" s="729">
        <v>13</v>
      </c>
      <c r="P1045" s="687"/>
      <c r="Q1045" s="686"/>
      <c r="R1045" s="686"/>
      <c r="U1045" s="728" t="s">
        <v>947</v>
      </c>
      <c r="V1045" s="729">
        <v>3</v>
      </c>
      <c r="W1045" s="729">
        <v>259</v>
      </c>
    </row>
    <row r="1046" spans="1:23" ht="15">
      <c r="A1046" s="728" t="s">
        <v>932</v>
      </c>
      <c r="B1046" s="728" t="s">
        <v>288</v>
      </c>
      <c r="C1046" s="728" t="s">
        <v>261</v>
      </c>
      <c r="D1046" s="728" t="s">
        <v>285</v>
      </c>
      <c r="E1046" s="729">
        <v>705</v>
      </c>
      <c r="G1046" s="728" t="s">
        <v>947</v>
      </c>
      <c r="H1046" s="729">
        <v>4</v>
      </c>
      <c r="I1046" s="729">
        <v>2279</v>
      </c>
      <c r="K1046" s="728" t="s">
        <v>296</v>
      </c>
      <c r="L1046" s="728" t="s">
        <v>943</v>
      </c>
      <c r="M1046" s="728" t="s">
        <v>266</v>
      </c>
      <c r="N1046" s="729">
        <v>11</v>
      </c>
      <c r="P1046" s="687"/>
      <c r="Q1046" s="686"/>
      <c r="R1046" s="686"/>
      <c r="U1046" s="728" t="s">
        <v>947</v>
      </c>
      <c r="V1046" s="729">
        <v>4</v>
      </c>
      <c r="W1046" s="729">
        <v>1251</v>
      </c>
    </row>
    <row r="1047" spans="1:23" ht="15">
      <c r="A1047" s="728" t="s">
        <v>932</v>
      </c>
      <c r="B1047" s="728" t="s">
        <v>288</v>
      </c>
      <c r="C1047" s="728" t="s">
        <v>261</v>
      </c>
      <c r="D1047" s="728" t="s">
        <v>286</v>
      </c>
      <c r="E1047" s="729">
        <v>776</v>
      </c>
      <c r="G1047" s="728" t="s">
        <v>947</v>
      </c>
      <c r="H1047" s="729">
        <v>5</v>
      </c>
      <c r="I1047" s="729">
        <v>406</v>
      </c>
      <c r="K1047" s="728" t="s">
        <v>296</v>
      </c>
      <c r="L1047" s="728" t="s">
        <v>943</v>
      </c>
      <c r="M1047" s="728" t="s">
        <v>1095</v>
      </c>
      <c r="N1047" s="729">
        <v>6</v>
      </c>
      <c r="P1047" s="687"/>
      <c r="Q1047" s="686"/>
      <c r="R1047" s="686"/>
      <c r="U1047" s="728" t="s">
        <v>947</v>
      </c>
      <c r="V1047" s="729">
        <v>5</v>
      </c>
      <c r="W1047" s="729">
        <v>247</v>
      </c>
    </row>
    <row r="1048" spans="1:23" ht="15">
      <c r="A1048" s="728" t="s">
        <v>933</v>
      </c>
      <c r="B1048" s="728" t="s">
        <v>265</v>
      </c>
      <c r="C1048" s="728" t="s">
        <v>260</v>
      </c>
      <c r="D1048" s="728" t="s">
        <v>285</v>
      </c>
      <c r="E1048" s="729">
        <v>871</v>
      </c>
      <c r="G1048" s="728" t="s">
        <v>947</v>
      </c>
      <c r="H1048" s="729">
        <v>6</v>
      </c>
      <c r="I1048" s="729">
        <v>486</v>
      </c>
      <c r="K1048" s="728" t="s">
        <v>296</v>
      </c>
      <c r="L1048" s="728" t="s">
        <v>943</v>
      </c>
      <c r="M1048" s="728" t="s">
        <v>297</v>
      </c>
      <c r="N1048" s="729">
        <v>18</v>
      </c>
      <c r="P1048" s="687"/>
      <c r="Q1048" s="686"/>
      <c r="R1048" s="686"/>
      <c r="U1048" s="728" t="s">
        <v>947</v>
      </c>
      <c r="V1048" s="729">
        <v>6</v>
      </c>
      <c r="W1048" s="729">
        <v>241</v>
      </c>
    </row>
    <row r="1049" spans="1:23" ht="15">
      <c r="A1049" s="728" t="s">
        <v>933</v>
      </c>
      <c r="B1049" s="728" t="s">
        <v>265</v>
      </c>
      <c r="C1049" s="728" t="s">
        <v>260</v>
      </c>
      <c r="D1049" s="728" t="s">
        <v>286</v>
      </c>
      <c r="E1049" s="729">
        <v>629</v>
      </c>
      <c r="G1049" s="728" t="s">
        <v>947</v>
      </c>
      <c r="H1049" s="729">
        <v>7</v>
      </c>
      <c r="I1049" s="729">
        <v>449</v>
      </c>
      <c r="K1049" s="728" t="s">
        <v>296</v>
      </c>
      <c r="L1049" s="728" t="s">
        <v>943</v>
      </c>
      <c r="M1049" s="728" t="s">
        <v>294</v>
      </c>
      <c r="N1049" s="729">
        <v>8096</v>
      </c>
      <c r="P1049" s="687"/>
      <c r="Q1049" s="686"/>
      <c r="R1049" s="686"/>
      <c r="U1049" s="728" t="s">
        <v>947</v>
      </c>
      <c r="V1049" s="729">
        <v>7</v>
      </c>
      <c r="W1049" s="729">
        <v>189</v>
      </c>
    </row>
    <row r="1050" spans="1:23" ht="15">
      <c r="A1050" s="728" t="s">
        <v>933</v>
      </c>
      <c r="B1050" s="728" t="s">
        <v>265</v>
      </c>
      <c r="C1050" s="728" t="s">
        <v>261</v>
      </c>
      <c r="D1050" s="728" t="s">
        <v>285</v>
      </c>
      <c r="E1050" s="729">
        <v>989</v>
      </c>
      <c r="G1050" s="728" t="s">
        <v>947</v>
      </c>
      <c r="H1050" s="729">
        <v>8</v>
      </c>
      <c r="I1050" s="729">
        <v>374</v>
      </c>
      <c r="K1050" s="728" t="s">
        <v>296</v>
      </c>
      <c r="L1050" s="728" t="s">
        <v>943</v>
      </c>
      <c r="M1050" s="728" t="s">
        <v>295</v>
      </c>
      <c r="N1050" s="729">
        <v>26</v>
      </c>
      <c r="P1050" s="687"/>
      <c r="Q1050" s="686"/>
      <c r="R1050" s="686"/>
      <c r="U1050" s="728" t="s">
        <v>947</v>
      </c>
      <c r="V1050" s="729">
        <v>8</v>
      </c>
      <c r="W1050" s="729">
        <v>126</v>
      </c>
    </row>
    <row r="1051" spans="1:23" ht="15">
      <c r="A1051" s="728" t="s">
        <v>933</v>
      </c>
      <c r="B1051" s="728" t="s">
        <v>265</v>
      </c>
      <c r="C1051" s="728" t="s">
        <v>261</v>
      </c>
      <c r="D1051" s="728" t="s">
        <v>286</v>
      </c>
      <c r="E1051" s="729">
        <v>611</v>
      </c>
      <c r="G1051" s="728" t="s">
        <v>947</v>
      </c>
      <c r="H1051" s="729">
        <v>9</v>
      </c>
      <c r="I1051" s="729">
        <v>336</v>
      </c>
      <c r="K1051" s="728" t="s">
        <v>296</v>
      </c>
      <c r="L1051" s="728" t="s">
        <v>943</v>
      </c>
      <c r="M1051" s="728" t="s">
        <v>296</v>
      </c>
      <c r="N1051" s="729">
        <v>19</v>
      </c>
      <c r="P1051" s="687"/>
      <c r="Q1051" s="686"/>
      <c r="R1051" s="686"/>
      <c r="U1051" s="728" t="s">
        <v>947</v>
      </c>
      <c r="V1051" s="729">
        <v>9</v>
      </c>
      <c r="W1051" s="729">
        <v>85</v>
      </c>
    </row>
    <row r="1052" spans="1:23" ht="15">
      <c r="A1052" s="728" t="s">
        <v>933</v>
      </c>
      <c r="B1052" s="728" t="s">
        <v>266</v>
      </c>
      <c r="C1052" s="728" t="s">
        <v>260</v>
      </c>
      <c r="D1052" s="728" t="s">
        <v>285</v>
      </c>
      <c r="E1052" s="729">
        <v>724</v>
      </c>
      <c r="G1052" s="728" t="s">
        <v>947</v>
      </c>
      <c r="H1052" s="729">
        <v>10</v>
      </c>
      <c r="I1052" s="729">
        <v>246</v>
      </c>
      <c r="K1052" s="728" t="s">
        <v>296</v>
      </c>
      <c r="L1052" s="728" t="s">
        <v>943</v>
      </c>
      <c r="M1052" s="728" t="s">
        <v>267</v>
      </c>
      <c r="N1052" s="729">
        <v>7</v>
      </c>
      <c r="P1052" s="687"/>
      <c r="Q1052" s="686"/>
      <c r="R1052" s="686"/>
      <c r="U1052" s="728" t="s">
        <v>947</v>
      </c>
      <c r="V1052" s="729">
        <v>10</v>
      </c>
      <c r="W1052" s="729">
        <v>52</v>
      </c>
    </row>
    <row r="1053" spans="1:23" ht="15">
      <c r="A1053" s="728" t="s">
        <v>933</v>
      </c>
      <c r="B1053" s="728" t="s">
        <v>266</v>
      </c>
      <c r="C1053" s="728" t="s">
        <v>260</v>
      </c>
      <c r="D1053" s="728" t="s">
        <v>286</v>
      </c>
      <c r="E1053" s="729">
        <v>199</v>
      </c>
      <c r="G1053" s="728" t="s">
        <v>947</v>
      </c>
      <c r="H1053" s="729">
        <v>11</v>
      </c>
      <c r="I1053" s="729">
        <v>183</v>
      </c>
      <c r="K1053" s="728" t="s">
        <v>296</v>
      </c>
      <c r="L1053" s="728" t="s">
        <v>943</v>
      </c>
      <c r="M1053" s="728" t="s">
        <v>268</v>
      </c>
      <c r="N1053" s="729">
        <v>1663</v>
      </c>
      <c r="P1053" s="687"/>
      <c r="Q1053" s="686"/>
      <c r="R1053" s="686"/>
      <c r="U1053" s="728" t="s">
        <v>947</v>
      </c>
      <c r="V1053" s="729">
        <v>11</v>
      </c>
      <c r="W1053" s="729">
        <v>30</v>
      </c>
    </row>
    <row r="1054" spans="1:23" ht="15">
      <c r="A1054" s="728" t="s">
        <v>933</v>
      </c>
      <c r="B1054" s="728" t="s">
        <v>266</v>
      </c>
      <c r="C1054" s="728" t="s">
        <v>261</v>
      </c>
      <c r="D1054" s="728" t="s">
        <v>285</v>
      </c>
      <c r="E1054" s="729">
        <v>879</v>
      </c>
      <c r="G1054" s="728" t="s">
        <v>947</v>
      </c>
      <c r="H1054" s="729">
        <v>12</v>
      </c>
      <c r="I1054" s="729">
        <v>215</v>
      </c>
      <c r="K1054" s="728" t="s">
        <v>296</v>
      </c>
      <c r="L1054" s="728" t="s">
        <v>950</v>
      </c>
      <c r="M1054" s="728" t="s">
        <v>265</v>
      </c>
      <c r="N1054" s="729">
        <v>5</v>
      </c>
      <c r="P1054" s="687"/>
      <c r="Q1054" s="686"/>
      <c r="R1054" s="686"/>
      <c r="U1054" s="728" t="s">
        <v>947</v>
      </c>
      <c r="V1054" s="729">
        <v>12</v>
      </c>
      <c r="W1054" s="729">
        <v>41</v>
      </c>
    </row>
    <row r="1055" spans="1:23" ht="15">
      <c r="A1055" s="728" t="s">
        <v>933</v>
      </c>
      <c r="B1055" s="728" t="s">
        <v>266</v>
      </c>
      <c r="C1055" s="728" t="s">
        <v>261</v>
      </c>
      <c r="D1055" s="728" t="s">
        <v>286</v>
      </c>
      <c r="E1055" s="729">
        <v>189</v>
      </c>
      <c r="G1055" s="728" t="s">
        <v>948</v>
      </c>
      <c r="H1055" s="729">
        <v>0</v>
      </c>
      <c r="I1055" s="729">
        <v>116</v>
      </c>
      <c r="K1055" s="728" t="s">
        <v>296</v>
      </c>
      <c r="L1055" s="728" t="s">
        <v>950</v>
      </c>
      <c r="M1055" s="728" t="s">
        <v>1096</v>
      </c>
      <c r="N1055" s="729">
        <v>2</v>
      </c>
      <c r="P1055" s="687"/>
      <c r="Q1055" s="686"/>
      <c r="R1055" s="686"/>
      <c r="U1055" s="728" t="s">
        <v>948</v>
      </c>
      <c r="V1055" s="729">
        <v>0</v>
      </c>
      <c r="W1055" s="729">
        <v>37</v>
      </c>
    </row>
    <row r="1056" spans="1:23" ht="15">
      <c r="A1056" s="728" t="s">
        <v>933</v>
      </c>
      <c r="B1056" s="728" t="s">
        <v>288</v>
      </c>
      <c r="C1056" s="728" t="s">
        <v>260</v>
      </c>
      <c r="D1056" s="728" t="s">
        <v>285</v>
      </c>
      <c r="E1056" s="729">
        <v>857</v>
      </c>
      <c r="G1056" s="728" t="s">
        <v>948</v>
      </c>
      <c r="H1056" s="729">
        <v>1</v>
      </c>
      <c r="I1056" s="729">
        <v>553</v>
      </c>
      <c r="K1056" s="728" t="s">
        <v>296</v>
      </c>
      <c r="L1056" s="728" t="s">
        <v>950</v>
      </c>
      <c r="M1056" s="728" t="s">
        <v>1093</v>
      </c>
      <c r="N1056" s="729">
        <v>3</v>
      </c>
      <c r="P1056" s="687"/>
      <c r="Q1056" s="686"/>
      <c r="R1056" s="686"/>
      <c r="U1056" s="728" t="s">
        <v>948</v>
      </c>
      <c r="V1056" s="729">
        <v>1</v>
      </c>
      <c r="W1056" s="729">
        <v>194</v>
      </c>
    </row>
    <row r="1057" spans="1:23" ht="15">
      <c r="A1057" s="728" t="s">
        <v>933</v>
      </c>
      <c r="B1057" s="728" t="s">
        <v>288</v>
      </c>
      <c r="C1057" s="728" t="s">
        <v>260</v>
      </c>
      <c r="D1057" s="728" t="s">
        <v>286</v>
      </c>
      <c r="E1057" s="729">
        <v>256</v>
      </c>
      <c r="G1057" s="728" t="s">
        <v>948</v>
      </c>
      <c r="H1057" s="729">
        <v>2</v>
      </c>
      <c r="I1057" s="729">
        <v>1793</v>
      </c>
      <c r="K1057" s="728" t="s">
        <v>296</v>
      </c>
      <c r="L1057" s="728" t="s">
        <v>950</v>
      </c>
      <c r="M1057" s="728" t="s">
        <v>1090</v>
      </c>
      <c r="N1057" s="729">
        <v>24</v>
      </c>
      <c r="P1057" s="687"/>
      <c r="Q1057" s="686"/>
      <c r="R1057" s="686"/>
      <c r="U1057" s="728" t="s">
        <v>948</v>
      </c>
      <c r="V1057" s="729">
        <v>2</v>
      </c>
      <c r="W1057" s="729">
        <v>489</v>
      </c>
    </row>
    <row r="1058" spans="1:23" ht="15">
      <c r="A1058" s="728" t="s">
        <v>933</v>
      </c>
      <c r="B1058" s="728" t="s">
        <v>288</v>
      </c>
      <c r="C1058" s="728" t="s">
        <v>261</v>
      </c>
      <c r="D1058" s="728" t="s">
        <v>285</v>
      </c>
      <c r="E1058" s="729">
        <v>971</v>
      </c>
      <c r="G1058" s="728" t="s">
        <v>948</v>
      </c>
      <c r="H1058" s="729">
        <v>3</v>
      </c>
      <c r="I1058" s="729">
        <v>847</v>
      </c>
      <c r="K1058" s="728" t="s">
        <v>296</v>
      </c>
      <c r="L1058" s="728" t="s">
        <v>950</v>
      </c>
      <c r="M1058" s="728" t="s">
        <v>1091</v>
      </c>
      <c r="N1058" s="729">
        <v>9</v>
      </c>
      <c r="P1058" s="687"/>
      <c r="Q1058" s="686"/>
      <c r="R1058" s="686"/>
      <c r="U1058" s="728" t="s">
        <v>948</v>
      </c>
      <c r="V1058" s="729">
        <v>3</v>
      </c>
      <c r="W1058" s="729">
        <v>196</v>
      </c>
    </row>
    <row r="1059" spans="1:23" ht="15">
      <c r="A1059" s="728" t="s">
        <v>933</v>
      </c>
      <c r="B1059" s="728" t="s">
        <v>288</v>
      </c>
      <c r="C1059" s="728" t="s">
        <v>261</v>
      </c>
      <c r="D1059" s="728" t="s">
        <v>286</v>
      </c>
      <c r="E1059" s="729">
        <v>210</v>
      </c>
      <c r="G1059" s="728" t="s">
        <v>948</v>
      </c>
      <c r="H1059" s="729">
        <v>4</v>
      </c>
      <c r="I1059" s="729">
        <v>3290</v>
      </c>
      <c r="K1059" s="728" t="s">
        <v>296</v>
      </c>
      <c r="L1059" s="728" t="s">
        <v>950</v>
      </c>
      <c r="M1059" s="728" t="s">
        <v>1094</v>
      </c>
      <c r="N1059" s="729">
        <v>3</v>
      </c>
      <c r="P1059" s="687"/>
      <c r="Q1059" s="686"/>
      <c r="R1059" s="686"/>
      <c r="U1059" s="728" t="s">
        <v>948</v>
      </c>
      <c r="V1059" s="729">
        <v>4</v>
      </c>
      <c r="W1059" s="729">
        <v>1714</v>
      </c>
    </row>
    <row r="1060" spans="1:23" ht="15">
      <c r="A1060" s="728" t="s">
        <v>934</v>
      </c>
      <c r="B1060" s="728" t="s">
        <v>265</v>
      </c>
      <c r="C1060" s="728" t="s">
        <v>260</v>
      </c>
      <c r="D1060" s="728" t="s">
        <v>285</v>
      </c>
      <c r="E1060" s="729">
        <v>1103</v>
      </c>
      <c r="G1060" s="728" t="s">
        <v>948</v>
      </c>
      <c r="H1060" s="729">
        <v>5</v>
      </c>
      <c r="I1060" s="729">
        <v>489</v>
      </c>
      <c r="K1060" s="728" t="s">
        <v>296</v>
      </c>
      <c r="L1060" s="728" t="s">
        <v>950</v>
      </c>
      <c r="M1060" s="728" t="s">
        <v>266</v>
      </c>
      <c r="N1060" s="729">
        <v>40</v>
      </c>
      <c r="P1060" s="687"/>
      <c r="Q1060" s="686"/>
      <c r="R1060" s="686"/>
      <c r="U1060" s="728" t="s">
        <v>948</v>
      </c>
      <c r="V1060" s="729">
        <v>5</v>
      </c>
      <c r="W1060" s="729">
        <v>202</v>
      </c>
    </row>
    <row r="1061" spans="1:23" ht="15">
      <c r="A1061" s="728" t="s">
        <v>934</v>
      </c>
      <c r="B1061" s="728" t="s">
        <v>265</v>
      </c>
      <c r="C1061" s="728" t="s">
        <v>260</v>
      </c>
      <c r="D1061" s="728" t="s">
        <v>286</v>
      </c>
      <c r="E1061" s="729">
        <v>1153</v>
      </c>
      <c r="G1061" s="728" t="s">
        <v>948</v>
      </c>
      <c r="H1061" s="729">
        <v>6</v>
      </c>
      <c r="I1061" s="729">
        <v>438</v>
      </c>
      <c r="K1061" s="728" t="s">
        <v>296</v>
      </c>
      <c r="L1061" s="728" t="s">
        <v>950</v>
      </c>
      <c r="M1061" s="728" t="s">
        <v>1095</v>
      </c>
      <c r="N1061" s="729">
        <v>5</v>
      </c>
      <c r="P1061" s="687"/>
      <c r="Q1061" s="686"/>
      <c r="R1061" s="686"/>
      <c r="U1061" s="728" t="s">
        <v>948</v>
      </c>
      <c r="V1061" s="729">
        <v>6</v>
      </c>
      <c r="W1061" s="729">
        <v>135</v>
      </c>
    </row>
    <row r="1062" spans="1:23" ht="15">
      <c r="A1062" s="728" t="s">
        <v>934</v>
      </c>
      <c r="B1062" s="728" t="s">
        <v>265</v>
      </c>
      <c r="C1062" s="728" t="s">
        <v>261</v>
      </c>
      <c r="D1062" s="728" t="s">
        <v>285</v>
      </c>
      <c r="E1062" s="729">
        <v>1143</v>
      </c>
      <c r="G1062" s="728" t="s">
        <v>948</v>
      </c>
      <c r="H1062" s="729">
        <v>7</v>
      </c>
      <c r="I1062" s="729">
        <v>406</v>
      </c>
      <c r="K1062" s="728" t="s">
        <v>296</v>
      </c>
      <c r="L1062" s="728" t="s">
        <v>950</v>
      </c>
      <c r="M1062" s="728" t="s">
        <v>1101</v>
      </c>
      <c r="N1062" s="729">
        <v>1</v>
      </c>
      <c r="P1062" s="687"/>
      <c r="Q1062" s="686"/>
      <c r="R1062" s="686"/>
      <c r="U1062" s="728" t="s">
        <v>948</v>
      </c>
      <c r="V1062" s="729">
        <v>7</v>
      </c>
      <c r="W1062" s="729">
        <v>119</v>
      </c>
    </row>
    <row r="1063" spans="1:23" ht="15">
      <c r="A1063" s="728" t="s">
        <v>934</v>
      </c>
      <c r="B1063" s="728" t="s">
        <v>265</v>
      </c>
      <c r="C1063" s="728" t="s">
        <v>261</v>
      </c>
      <c r="D1063" s="728" t="s">
        <v>286</v>
      </c>
      <c r="E1063" s="729">
        <v>1162</v>
      </c>
      <c r="G1063" s="728" t="s">
        <v>948</v>
      </c>
      <c r="H1063" s="729">
        <v>8</v>
      </c>
      <c r="I1063" s="729">
        <v>364</v>
      </c>
      <c r="K1063" s="728" t="s">
        <v>296</v>
      </c>
      <c r="L1063" s="728" t="s">
        <v>950</v>
      </c>
      <c r="M1063" s="728" t="s">
        <v>287</v>
      </c>
      <c r="N1063" s="729">
        <v>3</v>
      </c>
      <c r="P1063" s="687"/>
      <c r="Q1063" s="686"/>
      <c r="R1063" s="686"/>
      <c r="U1063" s="728" t="s">
        <v>948</v>
      </c>
      <c r="V1063" s="729">
        <v>8</v>
      </c>
      <c r="W1063" s="729">
        <v>70</v>
      </c>
    </row>
    <row r="1064" spans="1:23" ht="15">
      <c r="A1064" s="728" t="s">
        <v>934</v>
      </c>
      <c r="B1064" s="728" t="s">
        <v>266</v>
      </c>
      <c r="C1064" s="728" t="s">
        <v>260</v>
      </c>
      <c r="D1064" s="728" t="s">
        <v>285</v>
      </c>
      <c r="E1064" s="729">
        <v>274</v>
      </c>
      <c r="G1064" s="728" t="s">
        <v>948</v>
      </c>
      <c r="H1064" s="729">
        <v>9</v>
      </c>
      <c r="I1064" s="729">
        <v>289</v>
      </c>
      <c r="K1064" s="728" t="s">
        <v>296</v>
      </c>
      <c r="L1064" s="728" t="s">
        <v>950</v>
      </c>
      <c r="M1064" s="728" t="s">
        <v>297</v>
      </c>
      <c r="N1064" s="729">
        <v>11</v>
      </c>
      <c r="P1064" s="687"/>
      <c r="Q1064" s="686"/>
      <c r="R1064" s="686"/>
      <c r="U1064" s="728" t="s">
        <v>948</v>
      </c>
      <c r="V1064" s="729">
        <v>9</v>
      </c>
      <c r="W1064" s="729">
        <v>37</v>
      </c>
    </row>
    <row r="1065" spans="1:23" ht="15">
      <c r="A1065" s="728" t="s">
        <v>934</v>
      </c>
      <c r="B1065" s="728" t="s">
        <v>266</v>
      </c>
      <c r="C1065" s="728" t="s">
        <v>260</v>
      </c>
      <c r="D1065" s="728" t="s">
        <v>286</v>
      </c>
      <c r="E1065" s="729">
        <v>448</v>
      </c>
      <c r="G1065" s="728" t="s">
        <v>948</v>
      </c>
      <c r="H1065" s="729">
        <v>10</v>
      </c>
      <c r="I1065" s="729">
        <v>237</v>
      </c>
      <c r="K1065" s="728" t="s">
        <v>296</v>
      </c>
      <c r="L1065" s="728" t="s">
        <v>950</v>
      </c>
      <c r="M1065" s="728" t="s">
        <v>294</v>
      </c>
      <c r="N1065" s="729">
        <v>3210</v>
      </c>
      <c r="P1065" s="687"/>
      <c r="Q1065" s="686"/>
      <c r="R1065" s="686"/>
      <c r="U1065" s="728" t="s">
        <v>948</v>
      </c>
      <c r="V1065" s="729">
        <v>10</v>
      </c>
      <c r="W1065" s="729">
        <v>17</v>
      </c>
    </row>
    <row r="1066" spans="1:23" ht="15">
      <c r="A1066" s="728" t="s">
        <v>934</v>
      </c>
      <c r="B1066" s="728" t="s">
        <v>266</v>
      </c>
      <c r="C1066" s="728" t="s">
        <v>261</v>
      </c>
      <c r="D1066" s="728" t="s">
        <v>285</v>
      </c>
      <c r="E1066" s="729">
        <v>332</v>
      </c>
      <c r="G1066" s="728" t="s">
        <v>948</v>
      </c>
      <c r="H1066" s="729">
        <v>11</v>
      </c>
      <c r="I1066" s="729">
        <v>179</v>
      </c>
      <c r="K1066" s="728" t="s">
        <v>296</v>
      </c>
      <c r="L1066" s="728" t="s">
        <v>950</v>
      </c>
      <c r="M1066" s="728" t="s">
        <v>295</v>
      </c>
      <c r="N1066" s="729">
        <v>3</v>
      </c>
      <c r="P1066" s="687"/>
      <c r="Q1066" s="686"/>
      <c r="R1066" s="686"/>
      <c r="U1066" s="728" t="s">
        <v>948</v>
      </c>
      <c r="V1066" s="729">
        <v>11</v>
      </c>
      <c r="W1066" s="729">
        <v>10</v>
      </c>
    </row>
    <row r="1067" spans="1:23" ht="15">
      <c r="A1067" s="728" t="s">
        <v>934</v>
      </c>
      <c r="B1067" s="728" t="s">
        <v>266</v>
      </c>
      <c r="C1067" s="728" t="s">
        <v>261</v>
      </c>
      <c r="D1067" s="728" t="s">
        <v>286</v>
      </c>
      <c r="E1067" s="729">
        <v>427</v>
      </c>
      <c r="G1067" s="728" t="s">
        <v>948</v>
      </c>
      <c r="H1067" s="729">
        <v>12</v>
      </c>
      <c r="I1067" s="729">
        <v>182</v>
      </c>
      <c r="K1067" s="728" t="s">
        <v>296</v>
      </c>
      <c r="L1067" s="728" t="s">
        <v>950</v>
      </c>
      <c r="M1067" s="728" t="s">
        <v>296</v>
      </c>
      <c r="N1067" s="729">
        <v>6</v>
      </c>
      <c r="P1067" s="687"/>
      <c r="Q1067" s="686"/>
      <c r="R1067" s="686"/>
      <c r="U1067" s="728" t="s">
        <v>948</v>
      </c>
      <c r="V1067" s="729">
        <v>12</v>
      </c>
      <c r="W1067" s="729">
        <v>10</v>
      </c>
    </row>
    <row r="1068" spans="1:23" ht="15">
      <c r="A1068" s="728" t="s">
        <v>934</v>
      </c>
      <c r="B1068" s="728" t="s">
        <v>287</v>
      </c>
      <c r="C1068" s="728" t="s">
        <v>261</v>
      </c>
      <c r="D1068" s="728" t="s">
        <v>285</v>
      </c>
      <c r="E1068" s="729">
        <v>1</v>
      </c>
      <c r="G1068" s="728" t="s">
        <v>949</v>
      </c>
      <c r="H1068" s="729">
        <v>0</v>
      </c>
      <c r="I1068" s="729">
        <v>337</v>
      </c>
      <c r="K1068" s="728" t="s">
        <v>296</v>
      </c>
      <c r="L1068" s="728" t="s">
        <v>950</v>
      </c>
      <c r="M1068" s="728" t="s">
        <v>267</v>
      </c>
      <c r="N1068" s="729">
        <v>2</v>
      </c>
      <c r="P1068" s="687"/>
      <c r="Q1068" s="686"/>
      <c r="R1068" s="686"/>
      <c r="U1068" s="728" t="s">
        <v>949</v>
      </c>
      <c r="V1068" s="729">
        <v>0</v>
      </c>
      <c r="W1068" s="729">
        <v>35</v>
      </c>
    </row>
    <row r="1069" spans="1:23" ht="15">
      <c r="A1069" s="728" t="s">
        <v>934</v>
      </c>
      <c r="B1069" s="728" t="s">
        <v>287</v>
      </c>
      <c r="C1069" s="728" t="s">
        <v>261</v>
      </c>
      <c r="D1069" s="728" t="s">
        <v>286</v>
      </c>
      <c r="E1069" s="729">
        <v>1</v>
      </c>
      <c r="G1069" s="728" t="s">
        <v>949</v>
      </c>
      <c r="H1069" s="729">
        <v>1</v>
      </c>
      <c r="I1069" s="729">
        <v>1371</v>
      </c>
      <c r="K1069" s="728" t="s">
        <v>296</v>
      </c>
      <c r="L1069" s="728" t="s">
        <v>950</v>
      </c>
      <c r="M1069" s="728" t="s">
        <v>268</v>
      </c>
      <c r="N1069" s="729">
        <v>425</v>
      </c>
      <c r="P1069" s="687"/>
      <c r="Q1069" s="686"/>
      <c r="R1069" s="686"/>
      <c r="U1069" s="728" t="s">
        <v>949</v>
      </c>
      <c r="V1069" s="729">
        <v>1</v>
      </c>
      <c r="W1069" s="729">
        <v>205</v>
      </c>
    </row>
    <row r="1070" spans="1:23" ht="15">
      <c r="A1070" s="728" t="s">
        <v>934</v>
      </c>
      <c r="B1070" s="728" t="s">
        <v>288</v>
      </c>
      <c r="C1070" s="728" t="s">
        <v>260</v>
      </c>
      <c r="D1070" s="728" t="s">
        <v>285</v>
      </c>
      <c r="E1070" s="729">
        <v>67</v>
      </c>
      <c r="G1070" s="728" t="s">
        <v>949</v>
      </c>
      <c r="H1070" s="729">
        <v>2</v>
      </c>
      <c r="I1070" s="729">
        <v>4168</v>
      </c>
      <c r="K1070" s="728" t="s">
        <v>296</v>
      </c>
      <c r="L1070" s="728" t="s">
        <v>951</v>
      </c>
      <c r="M1070" s="728" t="s">
        <v>265</v>
      </c>
      <c r="N1070" s="729">
        <v>140</v>
      </c>
      <c r="P1070" s="687"/>
      <c r="Q1070" s="686"/>
      <c r="R1070" s="686"/>
      <c r="U1070" s="728" t="s">
        <v>949</v>
      </c>
      <c r="V1070" s="729">
        <v>2</v>
      </c>
      <c r="W1070" s="729">
        <v>560</v>
      </c>
    </row>
    <row r="1071" spans="1:23" ht="15">
      <c r="A1071" s="728" t="s">
        <v>934</v>
      </c>
      <c r="B1071" s="728" t="s">
        <v>288</v>
      </c>
      <c r="C1071" s="728" t="s">
        <v>260</v>
      </c>
      <c r="D1071" s="728" t="s">
        <v>286</v>
      </c>
      <c r="E1071" s="729">
        <v>70</v>
      </c>
      <c r="G1071" s="728" t="s">
        <v>949</v>
      </c>
      <c r="H1071" s="729">
        <v>3</v>
      </c>
      <c r="I1071" s="729">
        <v>1801</v>
      </c>
      <c r="K1071" s="728" t="s">
        <v>296</v>
      </c>
      <c r="L1071" s="728" t="s">
        <v>951</v>
      </c>
      <c r="M1071" s="728" t="s">
        <v>1096</v>
      </c>
      <c r="N1071" s="729">
        <v>35</v>
      </c>
      <c r="P1071" s="687"/>
      <c r="Q1071" s="686"/>
      <c r="R1071" s="686"/>
      <c r="U1071" s="728" t="s">
        <v>949</v>
      </c>
      <c r="V1071" s="729">
        <v>3</v>
      </c>
      <c r="W1071" s="729">
        <v>259</v>
      </c>
    </row>
    <row r="1072" spans="1:23" ht="15">
      <c r="A1072" s="728" t="s">
        <v>934</v>
      </c>
      <c r="B1072" s="728" t="s">
        <v>288</v>
      </c>
      <c r="C1072" s="728" t="s">
        <v>261</v>
      </c>
      <c r="D1072" s="728" t="s">
        <v>285</v>
      </c>
      <c r="E1072" s="729">
        <v>63</v>
      </c>
      <c r="G1072" s="728" t="s">
        <v>949</v>
      </c>
      <c r="H1072" s="729">
        <v>4</v>
      </c>
      <c r="I1072" s="729">
        <v>6703</v>
      </c>
      <c r="K1072" s="728" t="s">
        <v>296</v>
      </c>
      <c r="L1072" s="728" t="s">
        <v>951</v>
      </c>
      <c r="M1072" s="728" t="s">
        <v>1100</v>
      </c>
      <c r="N1072" s="729">
        <v>11</v>
      </c>
      <c r="P1072" s="687"/>
      <c r="Q1072" s="686"/>
      <c r="R1072" s="686"/>
      <c r="U1072" s="728" t="s">
        <v>949</v>
      </c>
      <c r="V1072" s="729">
        <v>4</v>
      </c>
      <c r="W1072" s="729">
        <v>2345</v>
      </c>
    </row>
    <row r="1073" spans="1:23" ht="15">
      <c r="A1073" s="728" t="s">
        <v>934</v>
      </c>
      <c r="B1073" s="728" t="s">
        <v>288</v>
      </c>
      <c r="C1073" s="728" t="s">
        <v>261</v>
      </c>
      <c r="D1073" s="728" t="s">
        <v>286</v>
      </c>
      <c r="E1073" s="729">
        <v>68</v>
      </c>
      <c r="G1073" s="728" t="s">
        <v>949</v>
      </c>
      <c r="H1073" s="729">
        <v>5</v>
      </c>
      <c r="I1073" s="729">
        <v>1041</v>
      </c>
      <c r="K1073" s="728" t="s">
        <v>296</v>
      </c>
      <c r="L1073" s="728" t="s">
        <v>951</v>
      </c>
      <c r="M1073" s="728" t="s">
        <v>1093</v>
      </c>
      <c r="N1073" s="729">
        <v>75</v>
      </c>
      <c r="P1073" s="687"/>
      <c r="Q1073" s="686"/>
      <c r="R1073" s="686"/>
      <c r="U1073" s="728" t="s">
        <v>949</v>
      </c>
      <c r="V1073" s="729">
        <v>5</v>
      </c>
      <c r="W1073" s="729">
        <v>251</v>
      </c>
    </row>
    <row r="1074" spans="1:23" ht="15">
      <c r="A1074" s="728" t="s">
        <v>935</v>
      </c>
      <c r="B1074" s="728" t="s">
        <v>265</v>
      </c>
      <c r="C1074" s="728" t="s">
        <v>260</v>
      </c>
      <c r="D1074" s="728" t="s">
        <v>285</v>
      </c>
      <c r="E1074" s="729">
        <v>1422</v>
      </c>
      <c r="G1074" s="728" t="s">
        <v>949</v>
      </c>
      <c r="H1074" s="729">
        <v>6</v>
      </c>
      <c r="I1074" s="729">
        <v>1052</v>
      </c>
      <c r="K1074" s="728" t="s">
        <v>296</v>
      </c>
      <c r="L1074" s="728" t="s">
        <v>951</v>
      </c>
      <c r="M1074" s="728" t="s">
        <v>1090</v>
      </c>
      <c r="N1074" s="729">
        <v>423</v>
      </c>
      <c r="P1074" s="687"/>
      <c r="Q1074" s="686"/>
      <c r="R1074" s="686"/>
      <c r="U1074" s="728" t="s">
        <v>949</v>
      </c>
      <c r="V1074" s="729">
        <v>6</v>
      </c>
      <c r="W1074" s="729">
        <v>224</v>
      </c>
    </row>
    <row r="1075" spans="1:23" ht="15">
      <c r="A1075" s="728" t="s">
        <v>935</v>
      </c>
      <c r="B1075" s="728" t="s">
        <v>265</v>
      </c>
      <c r="C1075" s="728" t="s">
        <v>260</v>
      </c>
      <c r="D1075" s="728" t="s">
        <v>286</v>
      </c>
      <c r="E1075" s="729">
        <v>2145</v>
      </c>
      <c r="G1075" s="728" t="s">
        <v>949</v>
      </c>
      <c r="H1075" s="729">
        <v>7</v>
      </c>
      <c r="I1075" s="729">
        <v>895</v>
      </c>
      <c r="K1075" s="728" t="s">
        <v>296</v>
      </c>
      <c r="L1075" s="728" t="s">
        <v>951</v>
      </c>
      <c r="M1075" s="728" t="s">
        <v>1091</v>
      </c>
      <c r="N1075" s="729">
        <v>71</v>
      </c>
      <c r="P1075" s="687"/>
      <c r="Q1075" s="686"/>
      <c r="R1075" s="686"/>
      <c r="U1075" s="728" t="s">
        <v>949</v>
      </c>
      <c r="V1075" s="729">
        <v>7</v>
      </c>
      <c r="W1075" s="729">
        <v>156</v>
      </c>
    </row>
    <row r="1076" spans="1:23" ht="15">
      <c r="A1076" s="728" t="s">
        <v>935</v>
      </c>
      <c r="B1076" s="728" t="s">
        <v>265</v>
      </c>
      <c r="C1076" s="728" t="s">
        <v>261</v>
      </c>
      <c r="D1076" s="728" t="s">
        <v>285</v>
      </c>
      <c r="E1076" s="729">
        <v>1431</v>
      </c>
      <c r="G1076" s="728" t="s">
        <v>949</v>
      </c>
      <c r="H1076" s="729">
        <v>8</v>
      </c>
      <c r="I1076" s="729">
        <v>641</v>
      </c>
      <c r="K1076" s="728" t="s">
        <v>296</v>
      </c>
      <c r="L1076" s="728" t="s">
        <v>951</v>
      </c>
      <c r="M1076" s="728" t="s">
        <v>1092</v>
      </c>
      <c r="N1076" s="729">
        <v>2</v>
      </c>
      <c r="P1076" s="687"/>
      <c r="Q1076" s="686"/>
      <c r="R1076" s="686"/>
      <c r="U1076" s="728" t="s">
        <v>949</v>
      </c>
      <c r="V1076" s="729">
        <v>8</v>
      </c>
      <c r="W1076" s="729">
        <v>99</v>
      </c>
    </row>
    <row r="1077" spans="1:23" ht="15">
      <c r="A1077" s="728" t="s">
        <v>935</v>
      </c>
      <c r="B1077" s="728" t="s">
        <v>265</v>
      </c>
      <c r="C1077" s="728" t="s">
        <v>261</v>
      </c>
      <c r="D1077" s="728" t="s">
        <v>286</v>
      </c>
      <c r="E1077" s="729">
        <v>2049</v>
      </c>
      <c r="G1077" s="728" t="s">
        <v>949</v>
      </c>
      <c r="H1077" s="729">
        <v>9</v>
      </c>
      <c r="I1077" s="729">
        <v>487</v>
      </c>
      <c r="K1077" s="728" t="s">
        <v>296</v>
      </c>
      <c r="L1077" s="728" t="s">
        <v>951</v>
      </c>
      <c r="M1077" s="728" t="s">
        <v>1097</v>
      </c>
      <c r="N1077" s="729">
        <v>2</v>
      </c>
      <c r="P1077" s="687"/>
      <c r="Q1077" s="686"/>
      <c r="R1077" s="686"/>
      <c r="U1077" s="728" t="s">
        <v>949</v>
      </c>
      <c r="V1077" s="729">
        <v>9</v>
      </c>
      <c r="W1077" s="729">
        <v>63</v>
      </c>
    </row>
    <row r="1078" spans="1:23" ht="15">
      <c r="A1078" s="728" t="s">
        <v>935</v>
      </c>
      <c r="B1078" s="728" t="s">
        <v>266</v>
      </c>
      <c r="C1078" s="728" t="s">
        <v>260</v>
      </c>
      <c r="D1078" s="728" t="s">
        <v>285</v>
      </c>
      <c r="E1078" s="729">
        <v>1594</v>
      </c>
      <c r="G1078" s="728" t="s">
        <v>949</v>
      </c>
      <c r="H1078" s="729">
        <v>10</v>
      </c>
      <c r="I1078" s="729">
        <v>331</v>
      </c>
      <c r="K1078" s="728" t="s">
        <v>296</v>
      </c>
      <c r="L1078" s="728" t="s">
        <v>951</v>
      </c>
      <c r="M1078" s="728" t="s">
        <v>1094</v>
      </c>
      <c r="N1078" s="729">
        <v>16</v>
      </c>
      <c r="P1078" s="687"/>
      <c r="Q1078" s="686"/>
      <c r="R1078" s="686"/>
      <c r="U1078" s="728" t="s">
        <v>949</v>
      </c>
      <c r="V1078" s="729">
        <v>10</v>
      </c>
      <c r="W1078" s="729">
        <v>37</v>
      </c>
    </row>
    <row r="1079" spans="1:23" ht="15">
      <c r="A1079" s="728" t="s">
        <v>935</v>
      </c>
      <c r="B1079" s="728" t="s">
        <v>266</v>
      </c>
      <c r="C1079" s="728" t="s">
        <v>260</v>
      </c>
      <c r="D1079" s="728" t="s">
        <v>286</v>
      </c>
      <c r="E1079" s="729">
        <v>1281</v>
      </c>
      <c r="G1079" s="728" t="s">
        <v>949</v>
      </c>
      <c r="H1079" s="729">
        <v>11</v>
      </c>
      <c r="I1079" s="729">
        <v>280</v>
      </c>
      <c r="K1079" s="728" t="s">
        <v>296</v>
      </c>
      <c r="L1079" s="728" t="s">
        <v>951</v>
      </c>
      <c r="M1079" s="728" t="s">
        <v>266</v>
      </c>
      <c r="N1079" s="729">
        <v>195</v>
      </c>
      <c r="P1079" s="687"/>
      <c r="Q1079" s="686"/>
      <c r="R1079" s="686"/>
      <c r="U1079" s="728" t="s">
        <v>949</v>
      </c>
      <c r="V1079" s="729">
        <v>11</v>
      </c>
      <c r="W1079" s="729">
        <v>21</v>
      </c>
    </row>
    <row r="1080" spans="1:23" ht="15">
      <c r="A1080" s="728" t="s">
        <v>935</v>
      </c>
      <c r="B1080" s="728" t="s">
        <v>266</v>
      </c>
      <c r="C1080" s="728" t="s">
        <v>261</v>
      </c>
      <c r="D1080" s="728" t="s">
        <v>285</v>
      </c>
      <c r="E1080" s="729">
        <v>1623</v>
      </c>
      <c r="G1080" s="728" t="s">
        <v>949</v>
      </c>
      <c r="H1080" s="729">
        <v>12</v>
      </c>
      <c r="I1080" s="729">
        <v>302</v>
      </c>
      <c r="K1080" s="728" t="s">
        <v>296</v>
      </c>
      <c r="L1080" s="728" t="s">
        <v>951</v>
      </c>
      <c r="M1080" s="728" t="s">
        <v>1095</v>
      </c>
      <c r="N1080" s="729">
        <v>15</v>
      </c>
      <c r="P1080" s="687"/>
      <c r="Q1080" s="686"/>
      <c r="R1080" s="686"/>
      <c r="U1080" s="728" t="s">
        <v>949</v>
      </c>
      <c r="V1080" s="729">
        <v>12</v>
      </c>
      <c r="W1080" s="729">
        <v>26</v>
      </c>
    </row>
    <row r="1081" spans="1:23" ht="15">
      <c r="A1081" s="728" t="s">
        <v>935</v>
      </c>
      <c r="B1081" s="728" t="s">
        <v>266</v>
      </c>
      <c r="C1081" s="728" t="s">
        <v>261</v>
      </c>
      <c r="D1081" s="728" t="s">
        <v>286</v>
      </c>
      <c r="E1081" s="729">
        <v>1103</v>
      </c>
      <c r="G1081" s="728" t="s">
        <v>950</v>
      </c>
      <c r="H1081" s="729">
        <v>0</v>
      </c>
      <c r="I1081" s="729">
        <v>33</v>
      </c>
      <c r="K1081" s="728" t="s">
        <v>296</v>
      </c>
      <c r="L1081" s="728" t="s">
        <v>951</v>
      </c>
      <c r="M1081" s="728" t="s">
        <v>287</v>
      </c>
      <c r="N1081" s="729">
        <v>8</v>
      </c>
      <c r="P1081" s="687"/>
      <c r="Q1081" s="686"/>
      <c r="R1081" s="686"/>
      <c r="U1081" s="728" t="s">
        <v>950</v>
      </c>
      <c r="V1081" s="729">
        <v>0</v>
      </c>
      <c r="W1081" s="729">
        <v>54</v>
      </c>
    </row>
    <row r="1082" spans="1:23" ht="15">
      <c r="A1082" s="728" t="s">
        <v>935</v>
      </c>
      <c r="B1082" s="728" t="s">
        <v>287</v>
      </c>
      <c r="C1082" s="728" t="s">
        <v>260</v>
      </c>
      <c r="D1082" s="728" t="s">
        <v>285</v>
      </c>
      <c r="E1082" s="729">
        <v>13</v>
      </c>
      <c r="G1082" s="728" t="s">
        <v>950</v>
      </c>
      <c r="H1082" s="729">
        <v>1</v>
      </c>
      <c r="I1082" s="729">
        <v>152</v>
      </c>
      <c r="K1082" s="728" t="s">
        <v>296</v>
      </c>
      <c r="L1082" s="728" t="s">
        <v>951</v>
      </c>
      <c r="M1082" s="728" t="s">
        <v>297</v>
      </c>
      <c r="N1082" s="729">
        <v>9</v>
      </c>
      <c r="P1082" s="687"/>
      <c r="Q1082" s="686"/>
      <c r="R1082" s="686"/>
      <c r="U1082" s="728" t="s">
        <v>950</v>
      </c>
      <c r="V1082" s="729">
        <v>1</v>
      </c>
      <c r="W1082" s="729">
        <v>232</v>
      </c>
    </row>
    <row r="1083" spans="1:23" ht="15">
      <c r="A1083" s="728" t="s">
        <v>935</v>
      </c>
      <c r="B1083" s="728" t="s">
        <v>287</v>
      </c>
      <c r="C1083" s="728" t="s">
        <v>260</v>
      </c>
      <c r="D1083" s="728" t="s">
        <v>286</v>
      </c>
      <c r="E1083" s="729">
        <v>26</v>
      </c>
      <c r="G1083" s="728" t="s">
        <v>950</v>
      </c>
      <c r="H1083" s="729">
        <v>2</v>
      </c>
      <c r="I1083" s="729">
        <v>521</v>
      </c>
      <c r="K1083" s="728" t="s">
        <v>296</v>
      </c>
      <c r="L1083" s="728" t="s">
        <v>951</v>
      </c>
      <c r="M1083" s="728" t="s">
        <v>294</v>
      </c>
      <c r="N1083" s="729">
        <v>18178</v>
      </c>
      <c r="P1083" s="687"/>
      <c r="Q1083" s="686"/>
      <c r="R1083" s="686"/>
      <c r="U1083" s="728" t="s">
        <v>950</v>
      </c>
      <c r="V1083" s="729">
        <v>2</v>
      </c>
      <c r="W1083" s="729">
        <v>767</v>
      </c>
    </row>
    <row r="1084" spans="1:23" ht="15">
      <c r="A1084" s="728" t="s">
        <v>935</v>
      </c>
      <c r="B1084" s="728" t="s">
        <v>287</v>
      </c>
      <c r="C1084" s="728" t="s">
        <v>261</v>
      </c>
      <c r="D1084" s="728" t="s">
        <v>285</v>
      </c>
      <c r="E1084" s="729">
        <v>15</v>
      </c>
      <c r="G1084" s="728" t="s">
        <v>950</v>
      </c>
      <c r="H1084" s="729">
        <v>3</v>
      </c>
      <c r="I1084" s="729">
        <v>319</v>
      </c>
      <c r="K1084" s="728" t="s">
        <v>296</v>
      </c>
      <c r="L1084" s="728" t="s">
        <v>951</v>
      </c>
      <c r="M1084" s="728" t="s">
        <v>296</v>
      </c>
      <c r="N1084" s="729">
        <v>170</v>
      </c>
      <c r="P1084" s="687"/>
      <c r="Q1084" s="686"/>
      <c r="R1084" s="686"/>
      <c r="U1084" s="728" t="s">
        <v>950</v>
      </c>
      <c r="V1084" s="729">
        <v>3</v>
      </c>
      <c r="W1084" s="729">
        <v>395</v>
      </c>
    </row>
    <row r="1085" spans="1:23" ht="15">
      <c r="A1085" s="728" t="s">
        <v>935</v>
      </c>
      <c r="B1085" s="728" t="s">
        <v>287</v>
      </c>
      <c r="C1085" s="728" t="s">
        <v>261</v>
      </c>
      <c r="D1085" s="728" t="s">
        <v>286</v>
      </c>
      <c r="E1085" s="729">
        <v>34</v>
      </c>
      <c r="G1085" s="728" t="s">
        <v>950</v>
      </c>
      <c r="H1085" s="729">
        <v>4</v>
      </c>
      <c r="I1085" s="729">
        <v>1250</v>
      </c>
      <c r="K1085" s="728" t="s">
        <v>296</v>
      </c>
      <c r="L1085" s="728" t="s">
        <v>951</v>
      </c>
      <c r="M1085" s="728" t="s">
        <v>267</v>
      </c>
      <c r="N1085" s="729">
        <v>31</v>
      </c>
      <c r="P1085" s="687"/>
      <c r="Q1085" s="686"/>
      <c r="R1085" s="686"/>
      <c r="U1085" s="728" t="s">
        <v>950</v>
      </c>
      <c r="V1085" s="729">
        <v>4</v>
      </c>
      <c r="W1085" s="729">
        <v>2662</v>
      </c>
    </row>
    <row r="1086" spans="1:23" ht="15">
      <c r="A1086" s="728" t="s">
        <v>935</v>
      </c>
      <c r="B1086" s="728" t="s">
        <v>288</v>
      </c>
      <c r="C1086" s="728" t="s">
        <v>260</v>
      </c>
      <c r="D1086" s="728" t="s">
        <v>285</v>
      </c>
      <c r="E1086" s="729">
        <v>759</v>
      </c>
      <c r="G1086" s="728" t="s">
        <v>950</v>
      </c>
      <c r="H1086" s="729">
        <v>5</v>
      </c>
      <c r="I1086" s="729">
        <v>238</v>
      </c>
      <c r="K1086" s="728" t="s">
        <v>296</v>
      </c>
      <c r="L1086" s="728" t="s">
        <v>951</v>
      </c>
      <c r="M1086" s="728" t="s">
        <v>268</v>
      </c>
      <c r="N1086" s="729">
        <v>2898</v>
      </c>
      <c r="P1086" s="687"/>
      <c r="Q1086" s="686"/>
      <c r="R1086" s="686"/>
      <c r="U1086" s="728" t="s">
        <v>950</v>
      </c>
      <c r="V1086" s="729">
        <v>5</v>
      </c>
      <c r="W1086" s="729">
        <v>477</v>
      </c>
    </row>
    <row r="1087" spans="1:23" ht="15">
      <c r="A1087" s="728" t="s">
        <v>935</v>
      </c>
      <c r="B1087" s="728" t="s">
        <v>288</v>
      </c>
      <c r="C1087" s="728" t="s">
        <v>260</v>
      </c>
      <c r="D1087" s="728" t="s">
        <v>286</v>
      </c>
      <c r="E1087" s="729">
        <v>1005</v>
      </c>
      <c r="G1087" s="728" t="s">
        <v>950</v>
      </c>
      <c r="H1087" s="729">
        <v>6</v>
      </c>
      <c r="I1087" s="729">
        <v>258</v>
      </c>
      <c r="K1087" s="728" t="s">
        <v>296</v>
      </c>
      <c r="L1087" s="728" t="s">
        <v>956</v>
      </c>
      <c r="M1087" s="728" t="s">
        <v>265</v>
      </c>
      <c r="N1087" s="729">
        <v>7</v>
      </c>
      <c r="P1087" s="687"/>
      <c r="Q1087" s="686"/>
      <c r="R1087" s="686"/>
      <c r="U1087" s="728" t="s">
        <v>950</v>
      </c>
      <c r="V1087" s="729">
        <v>6</v>
      </c>
      <c r="W1087" s="729">
        <v>504</v>
      </c>
    </row>
    <row r="1088" spans="1:23" ht="15">
      <c r="A1088" s="728" t="s">
        <v>935</v>
      </c>
      <c r="B1088" s="728" t="s">
        <v>288</v>
      </c>
      <c r="C1088" s="728" t="s">
        <v>261</v>
      </c>
      <c r="D1088" s="728" t="s">
        <v>285</v>
      </c>
      <c r="E1088" s="729">
        <v>688</v>
      </c>
      <c r="G1088" s="728" t="s">
        <v>950</v>
      </c>
      <c r="H1088" s="729">
        <v>7</v>
      </c>
      <c r="I1088" s="729">
        <v>276</v>
      </c>
      <c r="K1088" s="728" t="s">
        <v>296</v>
      </c>
      <c r="L1088" s="728" t="s">
        <v>956</v>
      </c>
      <c r="M1088" s="728" t="s">
        <v>1096</v>
      </c>
      <c r="N1088" s="729">
        <v>2</v>
      </c>
      <c r="P1088" s="687"/>
      <c r="Q1088" s="686"/>
      <c r="R1088" s="686"/>
      <c r="U1088" s="728" t="s">
        <v>950</v>
      </c>
      <c r="V1088" s="729">
        <v>7</v>
      </c>
      <c r="W1088" s="729">
        <v>459</v>
      </c>
    </row>
    <row r="1089" spans="1:23" ht="15">
      <c r="A1089" s="728" t="s">
        <v>935</v>
      </c>
      <c r="B1089" s="728" t="s">
        <v>288</v>
      </c>
      <c r="C1089" s="728" t="s">
        <v>261</v>
      </c>
      <c r="D1089" s="728" t="s">
        <v>286</v>
      </c>
      <c r="E1089" s="729">
        <v>871</v>
      </c>
      <c r="G1089" s="728" t="s">
        <v>950</v>
      </c>
      <c r="H1089" s="729">
        <v>8</v>
      </c>
      <c r="I1089" s="729">
        <v>210</v>
      </c>
      <c r="K1089" s="728" t="s">
        <v>296</v>
      </c>
      <c r="L1089" s="728" t="s">
        <v>956</v>
      </c>
      <c r="M1089" s="728" t="s">
        <v>1089</v>
      </c>
      <c r="N1089" s="729">
        <v>1</v>
      </c>
      <c r="P1089" s="687"/>
      <c r="Q1089" s="686"/>
      <c r="R1089" s="686"/>
      <c r="U1089" s="728" t="s">
        <v>950</v>
      </c>
      <c r="V1089" s="729">
        <v>8</v>
      </c>
      <c r="W1089" s="729">
        <v>369</v>
      </c>
    </row>
    <row r="1090" spans="1:23" ht="15">
      <c r="A1090" s="728" t="s">
        <v>936</v>
      </c>
      <c r="B1090" s="728" t="s">
        <v>265</v>
      </c>
      <c r="C1090" s="728" t="s">
        <v>260</v>
      </c>
      <c r="D1090" s="728" t="s">
        <v>285</v>
      </c>
      <c r="E1090" s="729">
        <v>646</v>
      </c>
      <c r="G1090" s="728" t="s">
        <v>950</v>
      </c>
      <c r="H1090" s="729">
        <v>9</v>
      </c>
      <c r="I1090" s="729">
        <v>160</v>
      </c>
      <c r="K1090" s="728" t="s">
        <v>296</v>
      </c>
      <c r="L1090" s="728" t="s">
        <v>956</v>
      </c>
      <c r="M1090" s="728" t="s">
        <v>1090</v>
      </c>
      <c r="N1090" s="729">
        <v>784</v>
      </c>
      <c r="P1090" s="687"/>
      <c r="Q1090" s="686"/>
      <c r="R1090" s="686"/>
      <c r="U1090" s="728" t="s">
        <v>950</v>
      </c>
      <c r="V1090" s="729">
        <v>9</v>
      </c>
      <c r="W1090" s="729">
        <v>281</v>
      </c>
    </row>
    <row r="1091" spans="1:23" ht="15">
      <c r="A1091" s="728" t="s">
        <v>936</v>
      </c>
      <c r="B1091" s="728" t="s">
        <v>265</v>
      </c>
      <c r="C1091" s="728" t="s">
        <v>260</v>
      </c>
      <c r="D1091" s="728" t="s">
        <v>286</v>
      </c>
      <c r="E1091" s="729">
        <v>210</v>
      </c>
      <c r="G1091" s="728" t="s">
        <v>950</v>
      </c>
      <c r="H1091" s="729">
        <v>10</v>
      </c>
      <c r="I1091" s="729">
        <v>145</v>
      </c>
      <c r="K1091" s="728" t="s">
        <v>296</v>
      </c>
      <c r="L1091" s="728" t="s">
        <v>956</v>
      </c>
      <c r="M1091" s="728" t="s">
        <v>1091</v>
      </c>
      <c r="N1091" s="729">
        <v>2</v>
      </c>
      <c r="P1091" s="687"/>
      <c r="Q1091" s="686"/>
      <c r="R1091" s="686"/>
      <c r="U1091" s="728" t="s">
        <v>950</v>
      </c>
      <c r="V1091" s="729">
        <v>10</v>
      </c>
      <c r="W1091" s="729">
        <v>177</v>
      </c>
    </row>
    <row r="1092" spans="1:23" ht="15">
      <c r="A1092" s="728" t="s">
        <v>936</v>
      </c>
      <c r="B1092" s="728" t="s">
        <v>265</v>
      </c>
      <c r="C1092" s="728" t="s">
        <v>261</v>
      </c>
      <c r="D1092" s="728" t="s">
        <v>285</v>
      </c>
      <c r="E1092" s="729">
        <v>678</v>
      </c>
      <c r="G1092" s="728" t="s">
        <v>950</v>
      </c>
      <c r="H1092" s="729">
        <v>11</v>
      </c>
      <c r="I1092" s="729">
        <v>88</v>
      </c>
      <c r="K1092" s="728" t="s">
        <v>296</v>
      </c>
      <c r="L1092" s="728" t="s">
        <v>956</v>
      </c>
      <c r="M1092" s="728" t="s">
        <v>266</v>
      </c>
      <c r="N1092" s="729">
        <v>11</v>
      </c>
      <c r="P1092" s="687"/>
      <c r="Q1092" s="686"/>
      <c r="R1092" s="686"/>
      <c r="U1092" s="728" t="s">
        <v>950</v>
      </c>
      <c r="V1092" s="729">
        <v>11</v>
      </c>
      <c r="W1092" s="729">
        <v>139</v>
      </c>
    </row>
    <row r="1093" spans="1:23" ht="15">
      <c r="A1093" s="728" t="s">
        <v>936</v>
      </c>
      <c r="B1093" s="728" t="s">
        <v>265</v>
      </c>
      <c r="C1093" s="728" t="s">
        <v>261</v>
      </c>
      <c r="D1093" s="728" t="s">
        <v>286</v>
      </c>
      <c r="E1093" s="729">
        <v>256</v>
      </c>
      <c r="G1093" s="728" t="s">
        <v>950</v>
      </c>
      <c r="H1093" s="729">
        <v>12</v>
      </c>
      <c r="I1093" s="729">
        <v>102</v>
      </c>
      <c r="K1093" s="728" t="s">
        <v>296</v>
      </c>
      <c r="L1093" s="728" t="s">
        <v>956</v>
      </c>
      <c r="M1093" s="728" t="s">
        <v>1095</v>
      </c>
      <c r="N1093" s="729">
        <v>2</v>
      </c>
      <c r="P1093" s="687"/>
      <c r="Q1093" s="686"/>
      <c r="R1093" s="686"/>
      <c r="U1093" s="728" t="s">
        <v>950</v>
      </c>
      <c r="V1093" s="729">
        <v>12</v>
      </c>
      <c r="W1093" s="729">
        <v>165</v>
      </c>
    </row>
    <row r="1094" spans="1:23" ht="15">
      <c r="A1094" s="728" t="s">
        <v>936</v>
      </c>
      <c r="B1094" s="728" t="s">
        <v>266</v>
      </c>
      <c r="C1094" s="728" t="s">
        <v>260</v>
      </c>
      <c r="D1094" s="728" t="s">
        <v>285</v>
      </c>
      <c r="E1094" s="729">
        <v>521</v>
      </c>
      <c r="G1094" s="728" t="s">
        <v>951</v>
      </c>
      <c r="H1094" s="729">
        <v>0</v>
      </c>
      <c r="I1094" s="729">
        <v>214</v>
      </c>
      <c r="K1094" s="728" t="s">
        <v>296</v>
      </c>
      <c r="L1094" s="728" t="s">
        <v>956</v>
      </c>
      <c r="M1094" s="728" t="s">
        <v>287</v>
      </c>
      <c r="N1094" s="729">
        <v>2</v>
      </c>
      <c r="P1094" s="687"/>
      <c r="Q1094" s="686"/>
      <c r="R1094" s="686"/>
      <c r="U1094" s="728" t="s">
        <v>951</v>
      </c>
      <c r="V1094" s="729">
        <v>0</v>
      </c>
      <c r="W1094" s="729">
        <v>1460</v>
      </c>
    </row>
    <row r="1095" spans="1:23" ht="15">
      <c r="A1095" s="728" t="s">
        <v>936</v>
      </c>
      <c r="B1095" s="728" t="s">
        <v>266</v>
      </c>
      <c r="C1095" s="728" t="s">
        <v>260</v>
      </c>
      <c r="D1095" s="728" t="s">
        <v>286</v>
      </c>
      <c r="E1095" s="729">
        <v>144</v>
      </c>
      <c r="G1095" s="728" t="s">
        <v>951</v>
      </c>
      <c r="H1095" s="729">
        <v>1</v>
      </c>
      <c r="I1095" s="729">
        <v>1042</v>
      </c>
      <c r="K1095" s="728" t="s">
        <v>296</v>
      </c>
      <c r="L1095" s="728" t="s">
        <v>956</v>
      </c>
      <c r="M1095" s="728" t="s">
        <v>297</v>
      </c>
      <c r="N1095" s="729">
        <v>10</v>
      </c>
      <c r="P1095" s="687"/>
      <c r="Q1095" s="686"/>
      <c r="R1095" s="686"/>
      <c r="U1095" s="728" t="s">
        <v>951</v>
      </c>
      <c r="V1095" s="729">
        <v>1</v>
      </c>
      <c r="W1095" s="729">
        <v>6396</v>
      </c>
    </row>
    <row r="1096" spans="1:23" ht="15">
      <c r="A1096" s="728" t="s">
        <v>936</v>
      </c>
      <c r="B1096" s="728" t="s">
        <v>266</v>
      </c>
      <c r="C1096" s="728" t="s">
        <v>261</v>
      </c>
      <c r="D1096" s="728" t="s">
        <v>285</v>
      </c>
      <c r="E1096" s="729">
        <v>609</v>
      </c>
      <c r="G1096" s="728" t="s">
        <v>951</v>
      </c>
      <c r="H1096" s="729">
        <v>2</v>
      </c>
      <c r="I1096" s="729">
        <v>2895</v>
      </c>
      <c r="K1096" s="728" t="s">
        <v>296</v>
      </c>
      <c r="L1096" s="728" t="s">
        <v>956</v>
      </c>
      <c r="M1096" s="728" t="s">
        <v>294</v>
      </c>
      <c r="N1096" s="729">
        <v>2996</v>
      </c>
      <c r="P1096" s="687"/>
      <c r="Q1096" s="686"/>
      <c r="R1096" s="686"/>
      <c r="U1096" s="728" t="s">
        <v>951</v>
      </c>
      <c r="V1096" s="729">
        <v>2</v>
      </c>
      <c r="W1096" s="729">
        <v>17487</v>
      </c>
    </row>
    <row r="1097" spans="1:23" ht="15">
      <c r="A1097" s="728" t="s">
        <v>936</v>
      </c>
      <c r="B1097" s="728" t="s">
        <v>266</v>
      </c>
      <c r="C1097" s="728" t="s">
        <v>261</v>
      </c>
      <c r="D1097" s="728" t="s">
        <v>286</v>
      </c>
      <c r="E1097" s="729">
        <v>98</v>
      </c>
      <c r="G1097" s="728" t="s">
        <v>951</v>
      </c>
      <c r="H1097" s="729">
        <v>3</v>
      </c>
      <c r="I1097" s="729">
        <v>1650</v>
      </c>
      <c r="K1097" s="728" t="s">
        <v>296</v>
      </c>
      <c r="L1097" s="728" t="s">
        <v>956</v>
      </c>
      <c r="M1097" s="728" t="s">
        <v>295</v>
      </c>
      <c r="N1097" s="729">
        <v>56</v>
      </c>
      <c r="P1097" s="687"/>
      <c r="Q1097" s="686"/>
      <c r="R1097" s="686"/>
      <c r="U1097" s="728" t="s">
        <v>951</v>
      </c>
      <c r="V1097" s="729">
        <v>3</v>
      </c>
      <c r="W1097" s="729">
        <v>7930</v>
      </c>
    </row>
    <row r="1098" spans="1:23" ht="15">
      <c r="A1098" s="728" t="s">
        <v>936</v>
      </c>
      <c r="B1098" s="728" t="s">
        <v>287</v>
      </c>
      <c r="C1098" s="728" t="s">
        <v>260</v>
      </c>
      <c r="D1098" s="728" t="s">
        <v>285</v>
      </c>
      <c r="E1098" s="729">
        <v>5</v>
      </c>
      <c r="G1098" s="728" t="s">
        <v>951</v>
      </c>
      <c r="H1098" s="729">
        <v>4</v>
      </c>
      <c r="I1098" s="729">
        <v>7672</v>
      </c>
      <c r="K1098" s="728" t="s">
        <v>296</v>
      </c>
      <c r="L1098" s="728" t="s">
        <v>956</v>
      </c>
      <c r="M1098" s="728" t="s">
        <v>296</v>
      </c>
      <c r="N1098" s="729">
        <v>46</v>
      </c>
      <c r="P1098" s="687"/>
      <c r="Q1098" s="686"/>
      <c r="R1098" s="686"/>
      <c r="U1098" s="728" t="s">
        <v>951</v>
      </c>
      <c r="V1098" s="729">
        <v>4</v>
      </c>
      <c r="W1098" s="729">
        <v>62186</v>
      </c>
    </row>
    <row r="1099" spans="1:23" ht="15">
      <c r="A1099" s="728" t="s">
        <v>936</v>
      </c>
      <c r="B1099" s="728" t="s">
        <v>287</v>
      </c>
      <c r="C1099" s="728" t="s">
        <v>260</v>
      </c>
      <c r="D1099" s="728" t="s">
        <v>286</v>
      </c>
      <c r="E1099" s="729">
        <v>2</v>
      </c>
      <c r="G1099" s="728" t="s">
        <v>951</v>
      </c>
      <c r="H1099" s="729">
        <v>5</v>
      </c>
      <c r="I1099" s="729">
        <v>1419</v>
      </c>
      <c r="K1099" s="728" t="s">
        <v>296</v>
      </c>
      <c r="L1099" s="728" t="s">
        <v>956</v>
      </c>
      <c r="M1099" s="728" t="s">
        <v>267</v>
      </c>
      <c r="N1099" s="729">
        <v>23</v>
      </c>
      <c r="P1099" s="687"/>
      <c r="Q1099" s="686"/>
      <c r="R1099" s="686"/>
      <c r="U1099" s="728" t="s">
        <v>951</v>
      </c>
      <c r="V1099" s="729">
        <v>5</v>
      </c>
      <c r="W1099" s="729">
        <v>9152</v>
      </c>
    </row>
    <row r="1100" spans="1:23" ht="15">
      <c r="A1100" s="728" t="s">
        <v>936</v>
      </c>
      <c r="B1100" s="728" t="s">
        <v>287</v>
      </c>
      <c r="C1100" s="728" t="s">
        <v>261</v>
      </c>
      <c r="D1100" s="728" t="s">
        <v>285</v>
      </c>
      <c r="E1100" s="729">
        <v>3</v>
      </c>
      <c r="G1100" s="728" t="s">
        <v>951</v>
      </c>
      <c r="H1100" s="729">
        <v>6</v>
      </c>
      <c r="I1100" s="729">
        <v>1529</v>
      </c>
      <c r="K1100" s="728" t="s">
        <v>296</v>
      </c>
      <c r="L1100" s="728" t="s">
        <v>956</v>
      </c>
      <c r="M1100" s="728" t="s">
        <v>268</v>
      </c>
      <c r="N1100" s="729">
        <v>5953</v>
      </c>
      <c r="P1100" s="687"/>
      <c r="Q1100" s="686"/>
      <c r="R1100" s="686"/>
      <c r="U1100" s="728" t="s">
        <v>951</v>
      </c>
      <c r="V1100" s="729">
        <v>6</v>
      </c>
      <c r="W1100" s="729">
        <v>9019</v>
      </c>
    </row>
    <row r="1101" spans="1:23" ht="15">
      <c r="A1101" s="728" t="s">
        <v>936</v>
      </c>
      <c r="B1101" s="728" t="s">
        <v>287</v>
      </c>
      <c r="C1101" s="728" t="s">
        <v>261</v>
      </c>
      <c r="D1101" s="728" t="s">
        <v>286</v>
      </c>
      <c r="E1101" s="729">
        <v>2</v>
      </c>
      <c r="G1101" s="728" t="s">
        <v>951</v>
      </c>
      <c r="H1101" s="729">
        <v>7</v>
      </c>
      <c r="I1101" s="729">
        <v>1599</v>
      </c>
      <c r="K1101" s="728" t="s">
        <v>296</v>
      </c>
      <c r="L1101" s="728" t="s">
        <v>957</v>
      </c>
      <c r="M1101" s="728" t="s">
        <v>265</v>
      </c>
      <c r="N1101" s="729">
        <v>19</v>
      </c>
      <c r="P1101" s="687"/>
      <c r="Q1101" s="686"/>
      <c r="R1101" s="686"/>
      <c r="U1101" s="728" t="s">
        <v>951</v>
      </c>
      <c r="V1101" s="729">
        <v>7</v>
      </c>
      <c r="W1101" s="729">
        <v>7725</v>
      </c>
    </row>
    <row r="1102" spans="1:23" ht="15">
      <c r="A1102" s="728" t="s">
        <v>936</v>
      </c>
      <c r="B1102" s="728" t="s">
        <v>288</v>
      </c>
      <c r="C1102" s="728" t="s">
        <v>260</v>
      </c>
      <c r="D1102" s="728" t="s">
        <v>285</v>
      </c>
      <c r="E1102" s="729">
        <v>476</v>
      </c>
      <c r="G1102" s="728" t="s">
        <v>951</v>
      </c>
      <c r="H1102" s="729">
        <v>8</v>
      </c>
      <c r="I1102" s="729">
        <v>1155</v>
      </c>
      <c r="K1102" s="728" t="s">
        <v>296</v>
      </c>
      <c r="L1102" s="728" t="s">
        <v>957</v>
      </c>
      <c r="M1102" s="728" t="s">
        <v>1090</v>
      </c>
      <c r="N1102" s="729">
        <v>46</v>
      </c>
      <c r="P1102" s="687"/>
      <c r="Q1102" s="686"/>
      <c r="R1102" s="686"/>
      <c r="U1102" s="728" t="s">
        <v>951</v>
      </c>
      <c r="V1102" s="729">
        <v>8</v>
      </c>
      <c r="W1102" s="729">
        <v>6185</v>
      </c>
    </row>
    <row r="1103" spans="1:23" ht="15">
      <c r="A1103" s="728" t="s">
        <v>936</v>
      </c>
      <c r="B1103" s="728" t="s">
        <v>288</v>
      </c>
      <c r="C1103" s="728" t="s">
        <v>260</v>
      </c>
      <c r="D1103" s="728" t="s">
        <v>286</v>
      </c>
      <c r="E1103" s="729">
        <v>153</v>
      </c>
      <c r="G1103" s="728" t="s">
        <v>951</v>
      </c>
      <c r="H1103" s="729">
        <v>9</v>
      </c>
      <c r="I1103" s="729">
        <v>992</v>
      </c>
      <c r="K1103" s="728" t="s">
        <v>296</v>
      </c>
      <c r="L1103" s="728" t="s">
        <v>957</v>
      </c>
      <c r="M1103" s="728" t="s">
        <v>1094</v>
      </c>
      <c r="N1103" s="729">
        <v>3</v>
      </c>
      <c r="P1103" s="687"/>
      <c r="Q1103" s="686"/>
      <c r="R1103" s="686"/>
      <c r="U1103" s="728" t="s">
        <v>951</v>
      </c>
      <c r="V1103" s="729">
        <v>9</v>
      </c>
      <c r="W1103" s="729">
        <v>4853</v>
      </c>
    </row>
    <row r="1104" spans="1:23" ht="15">
      <c r="A1104" s="728" t="s">
        <v>936</v>
      </c>
      <c r="B1104" s="728" t="s">
        <v>288</v>
      </c>
      <c r="C1104" s="728" t="s">
        <v>261</v>
      </c>
      <c r="D1104" s="728" t="s">
        <v>285</v>
      </c>
      <c r="E1104" s="729">
        <v>478</v>
      </c>
      <c r="G1104" s="728" t="s">
        <v>951</v>
      </c>
      <c r="H1104" s="729">
        <v>10</v>
      </c>
      <c r="I1104" s="729">
        <v>740</v>
      </c>
      <c r="K1104" s="728" t="s">
        <v>296</v>
      </c>
      <c r="L1104" s="728" t="s">
        <v>957</v>
      </c>
      <c r="M1104" s="728" t="s">
        <v>266</v>
      </c>
      <c r="N1104" s="729">
        <v>2</v>
      </c>
      <c r="P1104" s="687"/>
      <c r="Q1104" s="686"/>
      <c r="R1104" s="686"/>
      <c r="U1104" s="728" t="s">
        <v>951</v>
      </c>
      <c r="V1104" s="729">
        <v>10</v>
      </c>
      <c r="W1104" s="729">
        <v>3355</v>
      </c>
    </row>
    <row r="1105" spans="1:23" ht="15">
      <c r="A1105" s="728" t="s">
        <v>936</v>
      </c>
      <c r="B1105" s="728" t="s">
        <v>288</v>
      </c>
      <c r="C1105" s="728" t="s">
        <v>261</v>
      </c>
      <c r="D1105" s="728" t="s">
        <v>286</v>
      </c>
      <c r="E1105" s="729">
        <v>133</v>
      </c>
      <c r="G1105" s="728" t="s">
        <v>951</v>
      </c>
      <c r="H1105" s="729">
        <v>11</v>
      </c>
      <c r="I1105" s="729">
        <v>581</v>
      </c>
      <c r="K1105" s="728" t="s">
        <v>296</v>
      </c>
      <c r="L1105" s="728" t="s">
        <v>957</v>
      </c>
      <c r="M1105" s="728" t="s">
        <v>1095</v>
      </c>
      <c r="N1105" s="729">
        <v>1</v>
      </c>
      <c r="P1105" s="687"/>
      <c r="Q1105" s="686"/>
      <c r="R1105" s="686"/>
      <c r="U1105" s="728" t="s">
        <v>951</v>
      </c>
      <c r="V1105" s="729">
        <v>11</v>
      </c>
      <c r="W1105" s="729">
        <v>2219</v>
      </c>
    </row>
    <row r="1106" spans="1:23" ht="15">
      <c r="A1106" s="728" t="s">
        <v>937</v>
      </c>
      <c r="B1106" s="728" t="s">
        <v>265</v>
      </c>
      <c r="C1106" s="728" t="s">
        <v>260</v>
      </c>
      <c r="D1106" s="728" t="s">
        <v>285</v>
      </c>
      <c r="E1106" s="729">
        <v>578</v>
      </c>
      <c r="G1106" s="728" t="s">
        <v>951</v>
      </c>
      <c r="H1106" s="729">
        <v>12</v>
      </c>
      <c r="I1106" s="729">
        <v>791</v>
      </c>
      <c r="K1106" s="728" t="s">
        <v>296</v>
      </c>
      <c r="L1106" s="728" t="s">
        <v>957</v>
      </c>
      <c r="M1106" s="728" t="s">
        <v>297</v>
      </c>
      <c r="N1106" s="729">
        <v>1</v>
      </c>
      <c r="P1106" s="687"/>
      <c r="Q1106" s="686"/>
      <c r="R1106" s="686"/>
      <c r="U1106" s="728" t="s">
        <v>951</v>
      </c>
      <c r="V1106" s="729">
        <v>12</v>
      </c>
      <c r="W1106" s="729">
        <v>2260</v>
      </c>
    </row>
    <row r="1107" spans="1:23" ht="15">
      <c r="A1107" s="728" t="s">
        <v>937</v>
      </c>
      <c r="B1107" s="728" t="s">
        <v>265</v>
      </c>
      <c r="C1107" s="728" t="s">
        <v>260</v>
      </c>
      <c r="D1107" s="728" t="s">
        <v>286</v>
      </c>
      <c r="E1107" s="729">
        <v>515</v>
      </c>
      <c r="G1107" s="728" t="s">
        <v>952</v>
      </c>
      <c r="H1107" s="729">
        <v>0</v>
      </c>
      <c r="I1107" s="729">
        <v>102</v>
      </c>
      <c r="K1107" s="728" t="s">
        <v>296</v>
      </c>
      <c r="L1107" s="728" t="s">
        <v>957</v>
      </c>
      <c r="M1107" s="728" t="s">
        <v>294</v>
      </c>
      <c r="N1107" s="729">
        <v>1554</v>
      </c>
      <c r="P1107" s="687"/>
      <c r="Q1107" s="686"/>
      <c r="R1107" s="686"/>
      <c r="U1107" s="728" t="s">
        <v>952</v>
      </c>
      <c r="V1107" s="729">
        <v>0</v>
      </c>
      <c r="W1107" s="729">
        <v>7</v>
      </c>
    </row>
    <row r="1108" spans="1:23" ht="15">
      <c r="A1108" s="728" t="s">
        <v>937</v>
      </c>
      <c r="B1108" s="728" t="s">
        <v>265</v>
      </c>
      <c r="C1108" s="728" t="s">
        <v>261</v>
      </c>
      <c r="D1108" s="728" t="s">
        <v>285</v>
      </c>
      <c r="E1108" s="729">
        <v>581</v>
      </c>
      <c r="G1108" s="728" t="s">
        <v>952</v>
      </c>
      <c r="H1108" s="729">
        <v>1</v>
      </c>
      <c r="I1108" s="729">
        <v>483</v>
      </c>
      <c r="K1108" s="728" t="s">
        <v>296</v>
      </c>
      <c r="L1108" s="728" t="s">
        <v>957</v>
      </c>
      <c r="M1108" s="728" t="s">
        <v>296</v>
      </c>
      <c r="N1108" s="729">
        <v>12</v>
      </c>
      <c r="P1108" s="687"/>
      <c r="Q1108" s="686"/>
      <c r="R1108" s="686"/>
      <c r="U1108" s="728" t="s">
        <v>952</v>
      </c>
      <c r="V1108" s="729">
        <v>1</v>
      </c>
      <c r="W1108" s="729">
        <v>27</v>
      </c>
    </row>
    <row r="1109" spans="1:23" ht="15">
      <c r="A1109" s="728" t="s">
        <v>937</v>
      </c>
      <c r="B1109" s="728" t="s">
        <v>265</v>
      </c>
      <c r="C1109" s="728" t="s">
        <v>261</v>
      </c>
      <c r="D1109" s="728" t="s">
        <v>286</v>
      </c>
      <c r="E1109" s="729">
        <v>480</v>
      </c>
      <c r="G1109" s="728" t="s">
        <v>952</v>
      </c>
      <c r="H1109" s="729">
        <v>2</v>
      </c>
      <c r="I1109" s="729">
        <v>1421</v>
      </c>
      <c r="K1109" s="728" t="s">
        <v>296</v>
      </c>
      <c r="L1109" s="728" t="s">
        <v>957</v>
      </c>
      <c r="M1109" s="728" t="s">
        <v>267</v>
      </c>
      <c r="N1109" s="729">
        <v>21</v>
      </c>
      <c r="P1109" s="687"/>
      <c r="Q1109" s="686"/>
      <c r="R1109" s="686"/>
      <c r="U1109" s="728" t="s">
        <v>952</v>
      </c>
      <c r="V1109" s="729">
        <v>2</v>
      </c>
      <c r="W1109" s="729">
        <v>115</v>
      </c>
    </row>
    <row r="1110" spans="1:23" ht="15">
      <c r="A1110" s="728" t="s">
        <v>937</v>
      </c>
      <c r="B1110" s="728" t="s">
        <v>266</v>
      </c>
      <c r="C1110" s="728" t="s">
        <v>260</v>
      </c>
      <c r="D1110" s="728" t="s">
        <v>285</v>
      </c>
      <c r="E1110" s="729">
        <v>4</v>
      </c>
      <c r="G1110" s="728" t="s">
        <v>952</v>
      </c>
      <c r="H1110" s="729">
        <v>3</v>
      </c>
      <c r="I1110" s="729">
        <v>648</v>
      </c>
      <c r="K1110" s="728" t="s">
        <v>296</v>
      </c>
      <c r="L1110" s="728" t="s">
        <v>957</v>
      </c>
      <c r="M1110" s="728" t="s">
        <v>268</v>
      </c>
      <c r="N1110" s="729">
        <v>3295</v>
      </c>
      <c r="P1110" s="687"/>
      <c r="Q1110" s="686"/>
      <c r="R1110" s="686"/>
      <c r="U1110" s="728" t="s">
        <v>952</v>
      </c>
      <c r="V1110" s="729">
        <v>3</v>
      </c>
      <c r="W1110" s="729">
        <v>53</v>
      </c>
    </row>
    <row r="1111" spans="1:23" ht="15">
      <c r="A1111" s="728" t="s">
        <v>937</v>
      </c>
      <c r="B1111" s="728" t="s">
        <v>266</v>
      </c>
      <c r="C1111" s="728" t="s">
        <v>260</v>
      </c>
      <c r="D1111" s="728" t="s">
        <v>286</v>
      </c>
      <c r="E1111" s="729">
        <v>1</v>
      </c>
      <c r="G1111" s="728" t="s">
        <v>952</v>
      </c>
      <c r="H1111" s="729">
        <v>4</v>
      </c>
      <c r="I1111" s="729">
        <v>2510</v>
      </c>
      <c r="K1111" s="728" t="s">
        <v>296</v>
      </c>
      <c r="L1111" s="728" t="s">
        <v>961</v>
      </c>
      <c r="M1111" s="728" t="s">
        <v>265</v>
      </c>
      <c r="N1111" s="729">
        <v>12</v>
      </c>
      <c r="P1111" s="687"/>
      <c r="Q1111" s="686"/>
      <c r="R1111" s="686"/>
      <c r="U1111" s="728" t="s">
        <v>952</v>
      </c>
      <c r="V1111" s="729">
        <v>4</v>
      </c>
      <c r="W1111" s="729">
        <v>379</v>
      </c>
    </row>
    <row r="1112" spans="1:23" ht="15">
      <c r="A1112" s="728" t="s">
        <v>937</v>
      </c>
      <c r="B1112" s="728" t="s">
        <v>266</v>
      </c>
      <c r="C1112" s="728" t="s">
        <v>261</v>
      </c>
      <c r="D1112" s="728" t="s">
        <v>285</v>
      </c>
      <c r="E1112" s="729">
        <v>5</v>
      </c>
      <c r="G1112" s="728" t="s">
        <v>952</v>
      </c>
      <c r="H1112" s="729">
        <v>5</v>
      </c>
      <c r="I1112" s="729">
        <v>381</v>
      </c>
      <c r="K1112" s="728" t="s">
        <v>296</v>
      </c>
      <c r="L1112" s="728" t="s">
        <v>961</v>
      </c>
      <c r="M1112" s="728" t="s">
        <v>1090</v>
      </c>
      <c r="N1112" s="729">
        <v>59</v>
      </c>
      <c r="P1112" s="687"/>
      <c r="Q1112" s="686"/>
      <c r="R1112" s="686"/>
      <c r="U1112" s="728" t="s">
        <v>952</v>
      </c>
      <c r="V1112" s="729">
        <v>5</v>
      </c>
      <c r="W1112" s="729">
        <v>57</v>
      </c>
    </row>
    <row r="1113" spans="1:23" ht="15">
      <c r="A1113" s="728" t="s">
        <v>937</v>
      </c>
      <c r="B1113" s="728" t="s">
        <v>266</v>
      </c>
      <c r="C1113" s="728" t="s">
        <v>261</v>
      </c>
      <c r="D1113" s="728" t="s">
        <v>286</v>
      </c>
      <c r="E1113" s="729">
        <v>1</v>
      </c>
      <c r="G1113" s="728" t="s">
        <v>952</v>
      </c>
      <c r="H1113" s="729">
        <v>6</v>
      </c>
      <c r="I1113" s="729">
        <v>346</v>
      </c>
      <c r="K1113" s="728" t="s">
        <v>296</v>
      </c>
      <c r="L1113" s="728" t="s">
        <v>961</v>
      </c>
      <c r="M1113" s="728" t="s">
        <v>1091</v>
      </c>
      <c r="N1113" s="729">
        <v>1</v>
      </c>
      <c r="P1113" s="687"/>
      <c r="Q1113" s="686"/>
      <c r="R1113" s="686"/>
      <c r="U1113" s="728" t="s">
        <v>952</v>
      </c>
      <c r="V1113" s="729">
        <v>6</v>
      </c>
      <c r="W1113" s="729">
        <v>50</v>
      </c>
    </row>
    <row r="1114" spans="1:23" ht="15">
      <c r="A1114" s="728" t="s">
        <v>937</v>
      </c>
      <c r="B1114" s="728" t="s">
        <v>287</v>
      </c>
      <c r="C1114" s="728" t="s">
        <v>260</v>
      </c>
      <c r="D1114" s="728" t="s">
        <v>285</v>
      </c>
      <c r="E1114" s="729">
        <v>140</v>
      </c>
      <c r="G1114" s="728" t="s">
        <v>952</v>
      </c>
      <c r="H1114" s="729">
        <v>7</v>
      </c>
      <c r="I1114" s="729">
        <v>322</v>
      </c>
      <c r="K1114" s="728" t="s">
        <v>296</v>
      </c>
      <c r="L1114" s="728" t="s">
        <v>961</v>
      </c>
      <c r="M1114" s="728" t="s">
        <v>1092</v>
      </c>
      <c r="N1114" s="729">
        <v>6</v>
      </c>
      <c r="P1114" s="687"/>
      <c r="Q1114" s="686"/>
      <c r="R1114" s="686"/>
      <c r="U1114" s="728" t="s">
        <v>952</v>
      </c>
      <c r="V1114" s="729">
        <v>7</v>
      </c>
      <c r="W1114" s="729">
        <v>36</v>
      </c>
    </row>
    <row r="1115" spans="1:23" ht="15">
      <c r="A1115" s="728" t="s">
        <v>937</v>
      </c>
      <c r="B1115" s="728" t="s">
        <v>287</v>
      </c>
      <c r="C1115" s="728" t="s">
        <v>261</v>
      </c>
      <c r="D1115" s="728" t="s">
        <v>285</v>
      </c>
      <c r="E1115" s="729">
        <v>150</v>
      </c>
      <c r="G1115" s="728" t="s">
        <v>952</v>
      </c>
      <c r="H1115" s="729">
        <v>8</v>
      </c>
      <c r="I1115" s="729">
        <v>236</v>
      </c>
      <c r="K1115" s="728" t="s">
        <v>296</v>
      </c>
      <c r="L1115" s="728" t="s">
        <v>961</v>
      </c>
      <c r="M1115" s="728" t="s">
        <v>1097</v>
      </c>
      <c r="N1115" s="729">
        <v>1</v>
      </c>
      <c r="P1115" s="687"/>
      <c r="Q1115" s="686"/>
      <c r="R1115" s="686"/>
      <c r="U1115" s="728" t="s">
        <v>952</v>
      </c>
      <c r="V1115" s="729">
        <v>8</v>
      </c>
      <c r="W1115" s="729">
        <v>26</v>
      </c>
    </row>
    <row r="1116" spans="1:23" ht="15">
      <c r="A1116" s="728" t="s">
        <v>937</v>
      </c>
      <c r="B1116" s="728" t="s">
        <v>288</v>
      </c>
      <c r="C1116" s="728" t="s">
        <v>260</v>
      </c>
      <c r="D1116" s="728" t="s">
        <v>285</v>
      </c>
      <c r="E1116" s="729">
        <v>945</v>
      </c>
      <c r="G1116" s="728" t="s">
        <v>952</v>
      </c>
      <c r="H1116" s="729">
        <v>9</v>
      </c>
      <c r="I1116" s="729">
        <v>217</v>
      </c>
      <c r="K1116" s="728" t="s">
        <v>296</v>
      </c>
      <c r="L1116" s="728" t="s">
        <v>961</v>
      </c>
      <c r="M1116" s="728" t="s">
        <v>1094</v>
      </c>
      <c r="N1116" s="729">
        <v>3</v>
      </c>
      <c r="P1116" s="687"/>
      <c r="Q1116" s="686"/>
      <c r="R1116" s="686"/>
      <c r="U1116" s="728" t="s">
        <v>952</v>
      </c>
      <c r="V1116" s="729">
        <v>9</v>
      </c>
      <c r="W1116" s="729">
        <v>17</v>
      </c>
    </row>
    <row r="1117" spans="1:23" ht="15">
      <c r="A1117" s="728" t="s">
        <v>937</v>
      </c>
      <c r="B1117" s="728" t="s">
        <v>288</v>
      </c>
      <c r="C1117" s="728" t="s">
        <v>260</v>
      </c>
      <c r="D1117" s="728" t="s">
        <v>286</v>
      </c>
      <c r="E1117" s="729">
        <v>22</v>
      </c>
      <c r="G1117" s="728" t="s">
        <v>952</v>
      </c>
      <c r="H1117" s="729">
        <v>10</v>
      </c>
      <c r="I1117" s="729">
        <v>183</v>
      </c>
      <c r="K1117" s="728" t="s">
        <v>296</v>
      </c>
      <c r="L1117" s="728" t="s">
        <v>961</v>
      </c>
      <c r="M1117" s="728" t="s">
        <v>266</v>
      </c>
      <c r="N1117" s="729">
        <v>2</v>
      </c>
      <c r="P1117" s="687"/>
      <c r="Q1117" s="686"/>
      <c r="R1117" s="686"/>
      <c r="U1117" s="728" t="s">
        <v>952</v>
      </c>
      <c r="V1117" s="729">
        <v>10</v>
      </c>
      <c r="W1117" s="729">
        <v>9</v>
      </c>
    </row>
    <row r="1118" spans="1:23" ht="15">
      <c r="A1118" s="728" t="s">
        <v>937</v>
      </c>
      <c r="B1118" s="728" t="s">
        <v>288</v>
      </c>
      <c r="C1118" s="728" t="s">
        <v>261</v>
      </c>
      <c r="D1118" s="728" t="s">
        <v>285</v>
      </c>
      <c r="E1118" s="729">
        <v>947</v>
      </c>
      <c r="G1118" s="728" t="s">
        <v>952</v>
      </c>
      <c r="H1118" s="729">
        <v>11</v>
      </c>
      <c r="I1118" s="729">
        <v>125</v>
      </c>
      <c r="K1118" s="728" t="s">
        <v>296</v>
      </c>
      <c r="L1118" s="728" t="s">
        <v>961</v>
      </c>
      <c r="M1118" s="728" t="s">
        <v>287</v>
      </c>
      <c r="N1118" s="729">
        <v>1</v>
      </c>
      <c r="P1118" s="687"/>
      <c r="Q1118" s="686"/>
      <c r="R1118" s="686"/>
      <c r="U1118" s="728" t="s">
        <v>952</v>
      </c>
      <c r="V1118" s="729">
        <v>11</v>
      </c>
      <c r="W1118" s="729">
        <v>12</v>
      </c>
    </row>
    <row r="1119" spans="1:23" ht="15">
      <c r="A1119" s="728" t="s">
        <v>937</v>
      </c>
      <c r="B1119" s="728" t="s">
        <v>288</v>
      </c>
      <c r="C1119" s="728" t="s">
        <v>261</v>
      </c>
      <c r="D1119" s="728" t="s">
        <v>286</v>
      </c>
      <c r="E1119" s="729">
        <v>16</v>
      </c>
      <c r="G1119" s="728" t="s">
        <v>952</v>
      </c>
      <c r="H1119" s="729">
        <v>12</v>
      </c>
      <c r="I1119" s="729">
        <v>157</v>
      </c>
      <c r="K1119" s="728" t="s">
        <v>296</v>
      </c>
      <c r="L1119" s="728" t="s">
        <v>961</v>
      </c>
      <c r="M1119" s="728" t="s">
        <v>297</v>
      </c>
      <c r="N1119" s="729">
        <v>17</v>
      </c>
      <c r="P1119" s="687"/>
      <c r="Q1119" s="686"/>
      <c r="R1119" s="686"/>
      <c r="U1119" s="728" t="s">
        <v>952</v>
      </c>
      <c r="V1119" s="729">
        <v>12</v>
      </c>
      <c r="W1119" s="729">
        <v>16</v>
      </c>
    </row>
    <row r="1120" spans="1:23" ht="15">
      <c r="A1120" s="728" t="s">
        <v>938</v>
      </c>
      <c r="B1120" s="728" t="s">
        <v>265</v>
      </c>
      <c r="C1120" s="728" t="s">
        <v>260</v>
      </c>
      <c r="D1120" s="728" t="s">
        <v>285</v>
      </c>
      <c r="E1120" s="729">
        <v>2777</v>
      </c>
      <c r="G1120" s="728" t="s">
        <v>953</v>
      </c>
      <c r="H1120" s="729">
        <v>0</v>
      </c>
      <c r="I1120" s="729">
        <v>54</v>
      </c>
      <c r="K1120" s="728" t="s">
        <v>296</v>
      </c>
      <c r="L1120" s="728" t="s">
        <v>961</v>
      </c>
      <c r="M1120" s="728" t="s">
        <v>294</v>
      </c>
      <c r="N1120" s="729">
        <v>5634</v>
      </c>
      <c r="P1120" s="687"/>
      <c r="Q1120" s="686"/>
      <c r="R1120" s="686"/>
      <c r="U1120" s="728" t="s">
        <v>953</v>
      </c>
      <c r="V1120" s="729">
        <v>0</v>
      </c>
      <c r="W1120" s="729">
        <v>483</v>
      </c>
    </row>
    <row r="1121" spans="1:23" ht="15">
      <c r="A1121" s="728" t="s">
        <v>938</v>
      </c>
      <c r="B1121" s="728" t="s">
        <v>265</v>
      </c>
      <c r="C1121" s="728" t="s">
        <v>260</v>
      </c>
      <c r="D1121" s="728" t="s">
        <v>286</v>
      </c>
      <c r="E1121" s="729">
        <v>4578</v>
      </c>
      <c r="G1121" s="728" t="s">
        <v>953</v>
      </c>
      <c r="H1121" s="729">
        <v>1</v>
      </c>
      <c r="I1121" s="729">
        <v>271</v>
      </c>
      <c r="K1121" s="728" t="s">
        <v>296</v>
      </c>
      <c r="L1121" s="728" t="s">
        <v>961</v>
      </c>
      <c r="M1121" s="728" t="s">
        <v>296</v>
      </c>
      <c r="N1121" s="729">
        <v>273</v>
      </c>
      <c r="P1121" s="687"/>
      <c r="Q1121" s="686"/>
      <c r="R1121" s="686"/>
      <c r="U1121" s="728" t="s">
        <v>953</v>
      </c>
      <c r="V1121" s="729">
        <v>1</v>
      </c>
      <c r="W1121" s="729">
        <v>2084</v>
      </c>
    </row>
    <row r="1122" spans="1:23" ht="15">
      <c r="A1122" s="728" t="s">
        <v>938</v>
      </c>
      <c r="B1122" s="728" t="s">
        <v>265</v>
      </c>
      <c r="C1122" s="728" t="s">
        <v>261</v>
      </c>
      <c r="D1122" s="728" t="s">
        <v>285</v>
      </c>
      <c r="E1122" s="729">
        <v>2779</v>
      </c>
      <c r="G1122" s="728" t="s">
        <v>953</v>
      </c>
      <c r="H1122" s="729">
        <v>2</v>
      </c>
      <c r="I1122" s="729">
        <v>725</v>
      </c>
      <c r="K1122" s="728" t="s">
        <v>296</v>
      </c>
      <c r="L1122" s="728" t="s">
        <v>961</v>
      </c>
      <c r="M1122" s="728" t="s">
        <v>267</v>
      </c>
      <c r="N1122" s="729">
        <v>26</v>
      </c>
      <c r="P1122" s="687"/>
      <c r="Q1122" s="686"/>
      <c r="R1122" s="686"/>
      <c r="U1122" s="728" t="s">
        <v>953</v>
      </c>
      <c r="V1122" s="729">
        <v>2</v>
      </c>
      <c r="W1122" s="729">
        <v>5298</v>
      </c>
    </row>
    <row r="1123" spans="1:23" ht="15">
      <c r="A1123" s="728" t="s">
        <v>938</v>
      </c>
      <c r="B1123" s="728" t="s">
        <v>265</v>
      </c>
      <c r="C1123" s="728" t="s">
        <v>261</v>
      </c>
      <c r="D1123" s="728" t="s">
        <v>286</v>
      </c>
      <c r="E1123" s="729">
        <v>4260</v>
      </c>
      <c r="G1123" s="728" t="s">
        <v>953</v>
      </c>
      <c r="H1123" s="729">
        <v>3</v>
      </c>
      <c r="I1123" s="729">
        <v>390</v>
      </c>
      <c r="K1123" s="728" t="s">
        <v>296</v>
      </c>
      <c r="L1123" s="728" t="s">
        <v>961</v>
      </c>
      <c r="M1123" s="728" t="s">
        <v>268</v>
      </c>
      <c r="N1123" s="729">
        <v>4071</v>
      </c>
      <c r="P1123" s="687"/>
      <c r="Q1123" s="686"/>
      <c r="R1123" s="686"/>
      <c r="U1123" s="728" t="s">
        <v>953</v>
      </c>
      <c r="V1123" s="729">
        <v>3</v>
      </c>
      <c r="W1123" s="729">
        <v>2395</v>
      </c>
    </row>
    <row r="1124" spans="1:23" ht="15">
      <c r="A1124" s="728" t="s">
        <v>938</v>
      </c>
      <c r="B1124" s="728" t="s">
        <v>266</v>
      </c>
      <c r="C1124" s="728" t="s">
        <v>260</v>
      </c>
      <c r="D1124" s="728" t="s">
        <v>285</v>
      </c>
      <c r="E1124" s="729">
        <v>82</v>
      </c>
      <c r="G1124" s="728" t="s">
        <v>953</v>
      </c>
      <c r="H1124" s="729">
        <v>4</v>
      </c>
      <c r="I1124" s="729">
        <v>1865</v>
      </c>
      <c r="K1124" s="728" t="s">
        <v>296</v>
      </c>
      <c r="L1124" s="728" t="s">
        <v>964</v>
      </c>
      <c r="M1124" s="728" t="s">
        <v>265</v>
      </c>
      <c r="N1124" s="729">
        <v>8</v>
      </c>
      <c r="P1124" s="687"/>
      <c r="Q1124" s="686"/>
      <c r="R1124" s="686"/>
      <c r="U1124" s="728" t="s">
        <v>953</v>
      </c>
      <c r="V1124" s="729">
        <v>4</v>
      </c>
      <c r="W1124" s="729">
        <v>25319</v>
      </c>
    </row>
    <row r="1125" spans="1:23" ht="15">
      <c r="A1125" s="728" t="s">
        <v>938</v>
      </c>
      <c r="B1125" s="728" t="s">
        <v>266</v>
      </c>
      <c r="C1125" s="728" t="s">
        <v>260</v>
      </c>
      <c r="D1125" s="728" t="s">
        <v>286</v>
      </c>
      <c r="E1125" s="729">
        <v>202</v>
      </c>
      <c r="G1125" s="728" t="s">
        <v>953</v>
      </c>
      <c r="H1125" s="729">
        <v>5</v>
      </c>
      <c r="I1125" s="729">
        <v>342</v>
      </c>
      <c r="K1125" s="728" t="s">
        <v>296</v>
      </c>
      <c r="L1125" s="728" t="s">
        <v>964</v>
      </c>
      <c r="M1125" s="728" t="s">
        <v>1096</v>
      </c>
      <c r="N1125" s="729">
        <v>1</v>
      </c>
      <c r="P1125" s="687"/>
      <c r="Q1125" s="686"/>
      <c r="R1125" s="686"/>
      <c r="U1125" s="728" t="s">
        <v>953</v>
      </c>
      <c r="V1125" s="729">
        <v>5</v>
      </c>
      <c r="W1125" s="729">
        <v>3646</v>
      </c>
    </row>
    <row r="1126" spans="1:23" ht="15">
      <c r="A1126" s="728" t="s">
        <v>938</v>
      </c>
      <c r="B1126" s="728" t="s">
        <v>266</v>
      </c>
      <c r="C1126" s="728" t="s">
        <v>261</v>
      </c>
      <c r="D1126" s="728" t="s">
        <v>285</v>
      </c>
      <c r="E1126" s="729">
        <v>82</v>
      </c>
      <c r="G1126" s="728" t="s">
        <v>953</v>
      </c>
      <c r="H1126" s="729">
        <v>6</v>
      </c>
      <c r="I1126" s="729">
        <v>418</v>
      </c>
      <c r="K1126" s="728" t="s">
        <v>296</v>
      </c>
      <c r="L1126" s="728" t="s">
        <v>964</v>
      </c>
      <c r="M1126" s="728" t="s">
        <v>1090</v>
      </c>
      <c r="N1126" s="729">
        <v>105</v>
      </c>
      <c r="P1126" s="687"/>
      <c r="Q1126" s="686"/>
      <c r="R1126" s="686"/>
      <c r="U1126" s="728" t="s">
        <v>953</v>
      </c>
      <c r="V1126" s="729">
        <v>6</v>
      </c>
      <c r="W1126" s="729">
        <v>4088</v>
      </c>
    </row>
    <row r="1127" spans="1:23" ht="15">
      <c r="A1127" s="728" t="s">
        <v>938</v>
      </c>
      <c r="B1127" s="728" t="s">
        <v>266</v>
      </c>
      <c r="C1127" s="728" t="s">
        <v>261</v>
      </c>
      <c r="D1127" s="728" t="s">
        <v>286</v>
      </c>
      <c r="E1127" s="729">
        <v>220</v>
      </c>
      <c r="G1127" s="728" t="s">
        <v>953</v>
      </c>
      <c r="H1127" s="729">
        <v>7</v>
      </c>
      <c r="I1127" s="729">
        <v>453</v>
      </c>
      <c r="K1127" s="728" t="s">
        <v>296</v>
      </c>
      <c r="L1127" s="728" t="s">
        <v>964</v>
      </c>
      <c r="M1127" s="728" t="s">
        <v>1091</v>
      </c>
      <c r="N1127" s="729">
        <v>5</v>
      </c>
      <c r="P1127" s="687"/>
      <c r="Q1127" s="686"/>
      <c r="R1127" s="686"/>
      <c r="U1127" s="728" t="s">
        <v>953</v>
      </c>
      <c r="V1127" s="729">
        <v>7</v>
      </c>
      <c r="W1127" s="729">
        <v>3630</v>
      </c>
    </row>
    <row r="1128" spans="1:23" ht="15">
      <c r="A1128" s="728" t="s">
        <v>938</v>
      </c>
      <c r="B1128" s="728" t="s">
        <v>287</v>
      </c>
      <c r="C1128" s="728" t="s">
        <v>260</v>
      </c>
      <c r="D1128" s="728" t="s">
        <v>285</v>
      </c>
      <c r="E1128" s="729">
        <v>153</v>
      </c>
      <c r="G1128" s="728" t="s">
        <v>953</v>
      </c>
      <c r="H1128" s="729">
        <v>8</v>
      </c>
      <c r="I1128" s="729">
        <v>360</v>
      </c>
      <c r="K1128" s="728" t="s">
        <v>296</v>
      </c>
      <c r="L1128" s="728" t="s">
        <v>964</v>
      </c>
      <c r="M1128" s="728" t="s">
        <v>1092</v>
      </c>
      <c r="N1128" s="729">
        <v>2</v>
      </c>
      <c r="P1128" s="687"/>
      <c r="Q1128" s="686"/>
      <c r="R1128" s="686"/>
      <c r="U1128" s="728" t="s">
        <v>953</v>
      </c>
      <c r="V1128" s="729">
        <v>8</v>
      </c>
      <c r="W1128" s="729">
        <v>2801</v>
      </c>
    </row>
    <row r="1129" spans="1:23" ht="15">
      <c r="A1129" s="728" t="s">
        <v>938</v>
      </c>
      <c r="B1129" s="728" t="s">
        <v>287</v>
      </c>
      <c r="C1129" s="728" t="s">
        <v>260</v>
      </c>
      <c r="D1129" s="728" t="s">
        <v>286</v>
      </c>
      <c r="E1129" s="729">
        <v>6</v>
      </c>
      <c r="G1129" s="728" t="s">
        <v>953</v>
      </c>
      <c r="H1129" s="729">
        <v>9</v>
      </c>
      <c r="I1129" s="729">
        <v>260</v>
      </c>
      <c r="K1129" s="728" t="s">
        <v>296</v>
      </c>
      <c r="L1129" s="728" t="s">
        <v>964</v>
      </c>
      <c r="M1129" s="728" t="s">
        <v>1094</v>
      </c>
      <c r="N1129" s="729">
        <v>1</v>
      </c>
      <c r="P1129" s="687"/>
      <c r="Q1129" s="686"/>
      <c r="R1129" s="686"/>
      <c r="U1129" s="728" t="s">
        <v>953</v>
      </c>
      <c r="V1129" s="729">
        <v>9</v>
      </c>
      <c r="W1129" s="729">
        <v>1929</v>
      </c>
    </row>
    <row r="1130" spans="1:23" ht="15">
      <c r="A1130" s="728" t="s">
        <v>938</v>
      </c>
      <c r="B1130" s="728" t="s">
        <v>287</v>
      </c>
      <c r="C1130" s="728" t="s">
        <v>261</v>
      </c>
      <c r="D1130" s="728" t="s">
        <v>285</v>
      </c>
      <c r="E1130" s="729">
        <v>145</v>
      </c>
      <c r="G1130" s="728" t="s">
        <v>953</v>
      </c>
      <c r="H1130" s="729">
        <v>10</v>
      </c>
      <c r="I1130" s="729">
        <v>201</v>
      </c>
      <c r="K1130" s="728" t="s">
        <v>296</v>
      </c>
      <c r="L1130" s="728" t="s">
        <v>964</v>
      </c>
      <c r="M1130" s="728" t="s">
        <v>266</v>
      </c>
      <c r="N1130" s="729">
        <v>5</v>
      </c>
      <c r="P1130" s="687"/>
      <c r="Q1130" s="686"/>
      <c r="R1130" s="686"/>
      <c r="U1130" s="728" t="s">
        <v>953</v>
      </c>
      <c r="V1130" s="729">
        <v>10</v>
      </c>
      <c r="W1130" s="729">
        <v>1270</v>
      </c>
    </row>
    <row r="1131" spans="1:23" ht="15">
      <c r="A1131" s="728" t="s">
        <v>938</v>
      </c>
      <c r="B1131" s="728" t="s">
        <v>287</v>
      </c>
      <c r="C1131" s="728" t="s">
        <v>261</v>
      </c>
      <c r="D1131" s="728" t="s">
        <v>286</v>
      </c>
      <c r="E1131" s="729">
        <v>8</v>
      </c>
      <c r="G1131" s="728" t="s">
        <v>953</v>
      </c>
      <c r="H1131" s="729">
        <v>11</v>
      </c>
      <c r="I1131" s="729">
        <v>145</v>
      </c>
      <c r="K1131" s="728" t="s">
        <v>296</v>
      </c>
      <c r="L1131" s="728" t="s">
        <v>964</v>
      </c>
      <c r="M1131" s="728" t="s">
        <v>1095</v>
      </c>
      <c r="N1131" s="729">
        <v>3</v>
      </c>
      <c r="P1131" s="687"/>
      <c r="Q1131" s="686"/>
      <c r="R1131" s="686"/>
      <c r="U1131" s="728" t="s">
        <v>953</v>
      </c>
      <c r="V1131" s="729">
        <v>11</v>
      </c>
      <c r="W1131" s="729">
        <v>870</v>
      </c>
    </row>
    <row r="1132" spans="1:23" ht="15">
      <c r="A1132" s="728" t="s">
        <v>938</v>
      </c>
      <c r="B1132" s="728" t="s">
        <v>288</v>
      </c>
      <c r="C1132" s="728" t="s">
        <v>260</v>
      </c>
      <c r="D1132" s="728" t="s">
        <v>285</v>
      </c>
      <c r="E1132" s="729">
        <v>1212</v>
      </c>
      <c r="G1132" s="728" t="s">
        <v>953</v>
      </c>
      <c r="H1132" s="729">
        <v>12</v>
      </c>
      <c r="I1132" s="729">
        <v>191</v>
      </c>
      <c r="K1132" s="728" t="s">
        <v>296</v>
      </c>
      <c r="L1132" s="728" t="s">
        <v>964</v>
      </c>
      <c r="M1132" s="728" t="s">
        <v>297</v>
      </c>
      <c r="N1132" s="729">
        <v>4</v>
      </c>
      <c r="P1132" s="687"/>
      <c r="Q1132" s="686"/>
      <c r="R1132" s="686"/>
      <c r="U1132" s="728" t="s">
        <v>953</v>
      </c>
      <c r="V1132" s="729">
        <v>12</v>
      </c>
      <c r="W1132" s="729">
        <v>966</v>
      </c>
    </row>
    <row r="1133" spans="1:23" ht="15">
      <c r="A1133" s="728" t="s">
        <v>938</v>
      </c>
      <c r="B1133" s="728" t="s">
        <v>288</v>
      </c>
      <c r="C1133" s="728" t="s">
        <v>260</v>
      </c>
      <c r="D1133" s="728" t="s">
        <v>286</v>
      </c>
      <c r="E1133" s="729">
        <v>489</v>
      </c>
      <c r="G1133" s="728" t="s">
        <v>954</v>
      </c>
      <c r="H1133" s="729">
        <v>0</v>
      </c>
      <c r="I1133" s="729">
        <v>136</v>
      </c>
      <c r="K1133" s="728" t="s">
        <v>296</v>
      </c>
      <c r="L1133" s="728" t="s">
        <v>964</v>
      </c>
      <c r="M1133" s="728" t="s">
        <v>294</v>
      </c>
      <c r="N1133" s="729">
        <v>2610</v>
      </c>
      <c r="P1133" s="687"/>
      <c r="Q1133" s="686"/>
      <c r="R1133" s="686"/>
      <c r="U1133" s="728" t="s">
        <v>954</v>
      </c>
      <c r="V1133" s="729">
        <v>0</v>
      </c>
      <c r="W1133" s="729">
        <v>10</v>
      </c>
    </row>
    <row r="1134" spans="1:23" ht="15">
      <c r="A1134" s="728" t="s">
        <v>938</v>
      </c>
      <c r="B1134" s="728" t="s">
        <v>288</v>
      </c>
      <c r="C1134" s="728" t="s">
        <v>261</v>
      </c>
      <c r="D1134" s="728" t="s">
        <v>285</v>
      </c>
      <c r="E1134" s="729">
        <v>1210</v>
      </c>
      <c r="G1134" s="728" t="s">
        <v>954</v>
      </c>
      <c r="H1134" s="729">
        <v>1</v>
      </c>
      <c r="I1134" s="729">
        <v>676</v>
      </c>
      <c r="K1134" s="728" t="s">
        <v>296</v>
      </c>
      <c r="L1134" s="728" t="s">
        <v>964</v>
      </c>
      <c r="M1134" s="728" t="s">
        <v>295</v>
      </c>
      <c r="N1134" s="729">
        <v>8</v>
      </c>
      <c r="P1134" s="687"/>
      <c r="Q1134" s="686"/>
      <c r="R1134" s="686"/>
      <c r="U1134" s="728" t="s">
        <v>954</v>
      </c>
      <c r="V1134" s="729">
        <v>1</v>
      </c>
      <c r="W1134" s="729">
        <v>76</v>
      </c>
    </row>
    <row r="1135" spans="1:23" ht="15">
      <c r="A1135" s="728" t="s">
        <v>938</v>
      </c>
      <c r="B1135" s="728" t="s">
        <v>288</v>
      </c>
      <c r="C1135" s="728" t="s">
        <v>261</v>
      </c>
      <c r="D1135" s="728" t="s">
        <v>286</v>
      </c>
      <c r="E1135" s="729">
        <v>375</v>
      </c>
      <c r="G1135" s="728" t="s">
        <v>954</v>
      </c>
      <c r="H1135" s="729">
        <v>2</v>
      </c>
      <c r="I1135" s="729">
        <v>2323</v>
      </c>
      <c r="K1135" s="728" t="s">
        <v>296</v>
      </c>
      <c r="L1135" s="728" t="s">
        <v>964</v>
      </c>
      <c r="M1135" s="728" t="s">
        <v>296</v>
      </c>
      <c r="N1135" s="729">
        <v>5</v>
      </c>
      <c r="P1135" s="687"/>
      <c r="Q1135" s="686"/>
      <c r="R1135" s="686"/>
      <c r="U1135" s="728" t="s">
        <v>954</v>
      </c>
      <c r="V1135" s="729">
        <v>2</v>
      </c>
      <c r="W1135" s="729">
        <v>294</v>
      </c>
    </row>
    <row r="1136" spans="1:23" ht="15">
      <c r="A1136" s="728" t="s">
        <v>939</v>
      </c>
      <c r="B1136" s="728" t="s">
        <v>265</v>
      </c>
      <c r="C1136" s="728" t="s">
        <v>260</v>
      </c>
      <c r="D1136" s="728" t="s">
        <v>285</v>
      </c>
      <c r="E1136" s="729">
        <v>1153</v>
      </c>
      <c r="G1136" s="728" t="s">
        <v>954</v>
      </c>
      <c r="H1136" s="729">
        <v>3</v>
      </c>
      <c r="I1136" s="729">
        <v>1106</v>
      </c>
      <c r="K1136" s="728" t="s">
        <v>296</v>
      </c>
      <c r="L1136" s="728" t="s">
        <v>964</v>
      </c>
      <c r="M1136" s="728" t="s">
        <v>267</v>
      </c>
      <c r="N1136" s="729">
        <v>7</v>
      </c>
      <c r="P1136" s="687"/>
      <c r="Q1136" s="686"/>
      <c r="R1136" s="686"/>
      <c r="U1136" s="728" t="s">
        <v>954</v>
      </c>
      <c r="V1136" s="729">
        <v>3</v>
      </c>
      <c r="W1136" s="729">
        <v>122</v>
      </c>
    </row>
    <row r="1137" spans="1:23" ht="15">
      <c r="A1137" s="728" t="s">
        <v>939</v>
      </c>
      <c r="B1137" s="728" t="s">
        <v>265</v>
      </c>
      <c r="C1137" s="728" t="s">
        <v>260</v>
      </c>
      <c r="D1137" s="728" t="s">
        <v>286</v>
      </c>
      <c r="E1137" s="729">
        <v>516</v>
      </c>
      <c r="G1137" s="728" t="s">
        <v>954</v>
      </c>
      <c r="H1137" s="729">
        <v>4</v>
      </c>
      <c r="I1137" s="729">
        <v>4377</v>
      </c>
      <c r="K1137" s="728" t="s">
        <v>296</v>
      </c>
      <c r="L1137" s="728" t="s">
        <v>964</v>
      </c>
      <c r="M1137" s="728" t="s">
        <v>268</v>
      </c>
      <c r="N1137" s="729">
        <v>6351</v>
      </c>
      <c r="P1137" s="687"/>
      <c r="Q1137" s="686"/>
      <c r="R1137" s="686"/>
      <c r="U1137" s="728" t="s">
        <v>954</v>
      </c>
      <c r="V1137" s="729">
        <v>4</v>
      </c>
      <c r="W1137" s="729">
        <v>930</v>
      </c>
    </row>
    <row r="1138" spans="1:23" ht="15">
      <c r="A1138" s="728" t="s">
        <v>939</v>
      </c>
      <c r="B1138" s="728" t="s">
        <v>265</v>
      </c>
      <c r="C1138" s="728" t="s">
        <v>261</v>
      </c>
      <c r="D1138" s="728" t="s">
        <v>285</v>
      </c>
      <c r="E1138" s="729">
        <v>1439</v>
      </c>
      <c r="G1138" s="728" t="s">
        <v>954</v>
      </c>
      <c r="H1138" s="729">
        <v>5</v>
      </c>
      <c r="I1138" s="729">
        <v>812</v>
      </c>
      <c r="K1138" s="728" t="s">
        <v>296</v>
      </c>
      <c r="L1138" s="728" t="s">
        <v>966</v>
      </c>
      <c r="M1138" s="728" t="s">
        <v>265</v>
      </c>
      <c r="N1138" s="729">
        <v>3</v>
      </c>
      <c r="P1138" s="687"/>
      <c r="Q1138" s="686"/>
      <c r="R1138" s="686"/>
      <c r="U1138" s="728" t="s">
        <v>954</v>
      </c>
      <c r="V1138" s="729">
        <v>5</v>
      </c>
      <c r="W1138" s="729">
        <v>155</v>
      </c>
    </row>
    <row r="1139" spans="1:23" ht="15">
      <c r="A1139" s="728" t="s">
        <v>939</v>
      </c>
      <c r="B1139" s="728" t="s">
        <v>265</v>
      </c>
      <c r="C1139" s="728" t="s">
        <v>261</v>
      </c>
      <c r="D1139" s="728" t="s">
        <v>286</v>
      </c>
      <c r="E1139" s="729">
        <v>507</v>
      </c>
      <c r="G1139" s="728" t="s">
        <v>954</v>
      </c>
      <c r="H1139" s="729">
        <v>6</v>
      </c>
      <c r="I1139" s="729">
        <v>825</v>
      </c>
      <c r="K1139" s="728" t="s">
        <v>296</v>
      </c>
      <c r="L1139" s="728" t="s">
        <v>966</v>
      </c>
      <c r="M1139" s="728" t="s">
        <v>1093</v>
      </c>
      <c r="N1139" s="729">
        <v>1</v>
      </c>
      <c r="P1139" s="687"/>
      <c r="Q1139" s="686"/>
      <c r="R1139" s="686"/>
      <c r="U1139" s="728" t="s">
        <v>954</v>
      </c>
      <c r="V1139" s="729">
        <v>6</v>
      </c>
      <c r="W1139" s="729">
        <v>124</v>
      </c>
    </row>
    <row r="1140" spans="1:23" ht="15">
      <c r="A1140" s="728" t="s">
        <v>939</v>
      </c>
      <c r="B1140" s="728" t="s">
        <v>266</v>
      </c>
      <c r="C1140" s="728" t="s">
        <v>260</v>
      </c>
      <c r="D1140" s="728" t="s">
        <v>285</v>
      </c>
      <c r="E1140" s="729">
        <v>135</v>
      </c>
      <c r="G1140" s="728" t="s">
        <v>954</v>
      </c>
      <c r="H1140" s="729">
        <v>7</v>
      </c>
      <c r="I1140" s="729">
        <v>762</v>
      </c>
      <c r="K1140" s="728" t="s">
        <v>296</v>
      </c>
      <c r="L1140" s="728" t="s">
        <v>966</v>
      </c>
      <c r="M1140" s="728" t="s">
        <v>1090</v>
      </c>
      <c r="N1140" s="729">
        <v>237</v>
      </c>
      <c r="P1140" s="687"/>
      <c r="Q1140" s="686"/>
      <c r="R1140" s="686"/>
      <c r="U1140" s="728" t="s">
        <v>954</v>
      </c>
      <c r="V1140" s="729">
        <v>7</v>
      </c>
      <c r="W1140" s="729">
        <v>112</v>
      </c>
    </row>
    <row r="1141" spans="1:23" ht="15">
      <c r="A1141" s="728" t="s">
        <v>939</v>
      </c>
      <c r="B1141" s="728" t="s">
        <v>266</v>
      </c>
      <c r="C1141" s="728" t="s">
        <v>260</v>
      </c>
      <c r="D1141" s="728" t="s">
        <v>286</v>
      </c>
      <c r="E1141" s="729">
        <v>75</v>
      </c>
      <c r="G1141" s="728" t="s">
        <v>954</v>
      </c>
      <c r="H1141" s="729">
        <v>8</v>
      </c>
      <c r="I1141" s="729">
        <v>625</v>
      </c>
      <c r="K1141" s="728" t="s">
        <v>296</v>
      </c>
      <c r="L1141" s="728" t="s">
        <v>966</v>
      </c>
      <c r="M1141" s="728" t="s">
        <v>1091</v>
      </c>
      <c r="N1141" s="729">
        <v>4</v>
      </c>
      <c r="P1141" s="687"/>
      <c r="Q1141" s="686"/>
      <c r="R1141" s="686"/>
      <c r="U1141" s="728" t="s">
        <v>954</v>
      </c>
      <c r="V1141" s="729">
        <v>8</v>
      </c>
      <c r="W1141" s="729">
        <v>100</v>
      </c>
    </row>
    <row r="1142" spans="1:23" ht="15">
      <c r="A1142" s="728" t="s">
        <v>939</v>
      </c>
      <c r="B1142" s="728" t="s">
        <v>266</v>
      </c>
      <c r="C1142" s="728" t="s">
        <v>261</v>
      </c>
      <c r="D1142" s="728" t="s">
        <v>285</v>
      </c>
      <c r="E1142" s="729">
        <v>249</v>
      </c>
      <c r="G1142" s="728" t="s">
        <v>954</v>
      </c>
      <c r="H1142" s="729">
        <v>9</v>
      </c>
      <c r="I1142" s="729">
        <v>512</v>
      </c>
      <c r="K1142" s="728" t="s">
        <v>296</v>
      </c>
      <c r="L1142" s="728" t="s">
        <v>966</v>
      </c>
      <c r="M1142" s="728" t="s">
        <v>1094</v>
      </c>
      <c r="N1142" s="729">
        <v>1</v>
      </c>
      <c r="P1142" s="687"/>
      <c r="Q1142" s="686"/>
      <c r="R1142" s="686"/>
      <c r="U1142" s="728" t="s">
        <v>954</v>
      </c>
      <c r="V1142" s="729">
        <v>9</v>
      </c>
      <c r="W1142" s="729">
        <v>58</v>
      </c>
    </row>
    <row r="1143" spans="1:23" ht="15">
      <c r="A1143" s="728" t="s">
        <v>939</v>
      </c>
      <c r="B1143" s="728" t="s">
        <v>266</v>
      </c>
      <c r="C1143" s="728" t="s">
        <v>261</v>
      </c>
      <c r="D1143" s="728" t="s">
        <v>286</v>
      </c>
      <c r="E1143" s="729">
        <v>115</v>
      </c>
      <c r="G1143" s="728" t="s">
        <v>954</v>
      </c>
      <c r="H1143" s="729">
        <v>10</v>
      </c>
      <c r="I1143" s="729">
        <v>347</v>
      </c>
      <c r="K1143" s="728" t="s">
        <v>296</v>
      </c>
      <c r="L1143" s="728" t="s">
        <v>966</v>
      </c>
      <c r="M1143" s="728" t="s">
        <v>266</v>
      </c>
      <c r="N1143" s="729">
        <v>3</v>
      </c>
      <c r="P1143" s="687"/>
      <c r="Q1143" s="686"/>
      <c r="R1143" s="686"/>
      <c r="U1143" s="728" t="s">
        <v>954</v>
      </c>
      <c r="V1143" s="729">
        <v>10</v>
      </c>
      <c r="W1143" s="729">
        <v>41</v>
      </c>
    </row>
    <row r="1144" spans="1:23" ht="15">
      <c r="A1144" s="728" t="s">
        <v>939</v>
      </c>
      <c r="B1144" s="728" t="s">
        <v>287</v>
      </c>
      <c r="C1144" s="728" t="s">
        <v>260</v>
      </c>
      <c r="D1144" s="728" t="s">
        <v>286</v>
      </c>
      <c r="E1144" s="729">
        <v>1</v>
      </c>
      <c r="G1144" s="728" t="s">
        <v>954</v>
      </c>
      <c r="H1144" s="729">
        <v>11</v>
      </c>
      <c r="I1144" s="729">
        <v>259</v>
      </c>
      <c r="K1144" s="728" t="s">
        <v>296</v>
      </c>
      <c r="L1144" s="728" t="s">
        <v>966</v>
      </c>
      <c r="M1144" s="728" t="s">
        <v>287</v>
      </c>
      <c r="N1144" s="729">
        <v>2</v>
      </c>
      <c r="P1144" s="687"/>
      <c r="Q1144" s="686"/>
      <c r="R1144" s="686"/>
      <c r="U1144" s="728" t="s">
        <v>954</v>
      </c>
      <c r="V1144" s="729">
        <v>11</v>
      </c>
      <c r="W1144" s="729">
        <v>43</v>
      </c>
    </row>
    <row r="1145" spans="1:23" ht="15">
      <c r="A1145" s="728" t="s">
        <v>939</v>
      </c>
      <c r="B1145" s="728" t="s">
        <v>287</v>
      </c>
      <c r="C1145" s="728" t="s">
        <v>261</v>
      </c>
      <c r="D1145" s="728" t="s">
        <v>286</v>
      </c>
      <c r="E1145" s="729">
        <v>3</v>
      </c>
      <c r="G1145" s="728" t="s">
        <v>954</v>
      </c>
      <c r="H1145" s="729">
        <v>12</v>
      </c>
      <c r="I1145" s="729">
        <v>265</v>
      </c>
      <c r="K1145" s="728" t="s">
        <v>296</v>
      </c>
      <c r="L1145" s="728" t="s">
        <v>966</v>
      </c>
      <c r="M1145" s="728" t="s">
        <v>297</v>
      </c>
      <c r="N1145" s="729">
        <v>32</v>
      </c>
      <c r="P1145" s="687"/>
      <c r="Q1145" s="686"/>
      <c r="R1145" s="686"/>
      <c r="U1145" s="728" t="s">
        <v>954</v>
      </c>
      <c r="V1145" s="729">
        <v>12</v>
      </c>
      <c r="W1145" s="729">
        <v>48</v>
      </c>
    </row>
    <row r="1146" spans="1:23" ht="15">
      <c r="A1146" s="728" t="s">
        <v>939</v>
      </c>
      <c r="B1146" s="728" t="s">
        <v>288</v>
      </c>
      <c r="C1146" s="728" t="s">
        <v>260</v>
      </c>
      <c r="D1146" s="728" t="s">
        <v>285</v>
      </c>
      <c r="E1146" s="729">
        <v>1668</v>
      </c>
      <c r="G1146" s="728" t="s">
        <v>955</v>
      </c>
      <c r="H1146" s="729">
        <v>0</v>
      </c>
      <c r="I1146" s="729">
        <v>41</v>
      </c>
      <c r="K1146" s="728" t="s">
        <v>296</v>
      </c>
      <c r="L1146" s="728" t="s">
        <v>966</v>
      </c>
      <c r="M1146" s="728" t="s">
        <v>294</v>
      </c>
      <c r="N1146" s="729">
        <v>8679</v>
      </c>
      <c r="P1146" s="687"/>
      <c r="Q1146" s="686"/>
      <c r="R1146" s="686"/>
      <c r="U1146" s="728" t="s">
        <v>955</v>
      </c>
      <c r="V1146" s="729">
        <v>0</v>
      </c>
      <c r="W1146" s="729">
        <v>17</v>
      </c>
    </row>
    <row r="1147" spans="1:23" ht="15">
      <c r="A1147" s="728" t="s">
        <v>939</v>
      </c>
      <c r="B1147" s="728" t="s">
        <v>288</v>
      </c>
      <c r="C1147" s="728" t="s">
        <v>260</v>
      </c>
      <c r="D1147" s="728" t="s">
        <v>286</v>
      </c>
      <c r="E1147" s="729">
        <v>641</v>
      </c>
      <c r="G1147" s="728" t="s">
        <v>955</v>
      </c>
      <c r="H1147" s="729">
        <v>1</v>
      </c>
      <c r="I1147" s="729">
        <v>293</v>
      </c>
      <c r="K1147" s="728" t="s">
        <v>296</v>
      </c>
      <c r="L1147" s="728" t="s">
        <v>966</v>
      </c>
      <c r="M1147" s="728" t="s">
        <v>295</v>
      </c>
      <c r="N1147" s="729">
        <v>1</v>
      </c>
      <c r="P1147" s="687"/>
      <c r="Q1147" s="686"/>
      <c r="R1147" s="686"/>
      <c r="U1147" s="728" t="s">
        <v>955</v>
      </c>
      <c r="V1147" s="729">
        <v>1</v>
      </c>
      <c r="W1147" s="729">
        <v>76</v>
      </c>
    </row>
    <row r="1148" spans="1:23" ht="15">
      <c r="A1148" s="728" t="s">
        <v>939</v>
      </c>
      <c r="B1148" s="728" t="s">
        <v>288</v>
      </c>
      <c r="C1148" s="728" t="s">
        <v>261</v>
      </c>
      <c r="D1148" s="728" t="s">
        <v>285</v>
      </c>
      <c r="E1148" s="729">
        <v>1730</v>
      </c>
      <c r="G1148" s="728" t="s">
        <v>955</v>
      </c>
      <c r="H1148" s="729">
        <v>2</v>
      </c>
      <c r="I1148" s="729">
        <v>833</v>
      </c>
      <c r="K1148" s="728" t="s">
        <v>296</v>
      </c>
      <c r="L1148" s="728" t="s">
        <v>966</v>
      </c>
      <c r="M1148" s="728" t="s">
        <v>296</v>
      </c>
      <c r="N1148" s="729">
        <v>109</v>
      </c>
      <c r="P1148" s="687"/>
      <c r="Q1148" s="686"/>
      <c r="R1148" s="686"/>
      <c r="U1148" s="728" t="s">
        <v>955</v>
      </c>
      <c r="V1148" s="729">
        <v>2</v>
      </c>
      <c r="W1148" s="729">
        <v>220</v>
      </c>
    </row>
    <row r="1149" spans="1:23" ht="15">
      <c r="A1149" s="728" t="s">
        <v>939</v>
      </c>
      <c r="B1149" s="728" t="s">
        <v>288</v>
      </c>
      <c r="C1149" s="728" t="s">
        <v>261</v>
      </c>
      <c r="D1149" s="728" t="s">
        <v>286</v>
      </c>
      <c r="E1149" s="729">
        <v>539</v>
      </c>
      <c r="G1149" s="728" t="s">
        <v>955</v>
      </c>
      <c r="H1149" s="729">
        <v>3</v>
      </c>
      <c r="I1149" s="729">
        <v>404</v>
      </c>
      <c r="K1149" s="728" t="s">
        <v>296</v>
      </c>
      <c r="L1149" s="728" t="s">
        <v>966</v>
      </c>
      <c r="M1149" s="728" t="s">
        <v>267</v>
      </c>
      <c r="N1149" s="729">
        <v>5</v>
      </c>
      <c r="P1149" s="687"/>
      <c r="Q1149" s="686"/>
      <c r="R1149" s="686"/>
      <c r="U1149" s="728" t="s">
        <v>955</v>
      </c>
      <c r="V1149" s="729">
        <v>3</v>
      </c>
      <c r="W1149" s="729">
        <v>113</v>
      </c>
    </row>
    <row r="1150" spans="1:23" ht="15">
      <c r="A1150" s="728" t="s">
        <v>940</v>
      </c>
      <c r="B1150" s="728" t="s">
        <v>265</v>
      </c>
      <c r="C1150" s="728" t="s">
        <v>260</v>
      </c>
      <c r="D1150" s="728" t="s">
        <v>285</v>
      </c>
      <c r="E1150" s="729">
        <v>14255</v>
      </c>
      <c r="G1150" s="728" t="s">
        <v>955</v>
      </c>
      <c r="H1150" s="729">
        <v>4</v>
      </c>
      <c r="I1150" s="729">
        <v>1374</v>
      </c>
      <c r="K1150" s="728" t="s">
        <v>296</v>
      </c>
      <c r="L1150" s="728" t="s">
        <v>966</v>
      </c>
      <c r="M1150" s="728" t="s">
        <v>268</v>
      </c>
      <c r="N1150" s="729">
        <v>3102</v>
      </c>
      <c r="P1150" s="687"/>
      <c r="Q1150" s="686"/>
      <c r="R1150" s="686"/>
      <c r="U1150" s="728" t="s">
        <v>955</v>
      </c>
      <c r="V1150" s="729">
        <v>4</v>
      </c>
      <c r="W1150" s="729">
        <v>710</v>
      </c>
    </row>
    <row r="1151" spans="1:23" ht="15">
      <c r="A1151" s="728" t="s">
        <v>940</v>
      </c>
      <c r="B1151" s="728" t="s">
        <v>265</v>
      </c>
      <c r="C1151" s="728" t="s">
        <v>260</v>
      </c>
      <c r="D1151" s="728" t="s">
        <v>286</v>
      </c>
      <c r="E1151" s="729">
        <v>6507</v>
      </c>
      <c r="G1151" s="728" t="s">
        <v>955</v>
      </c>
      <c r="H1151" s="729">
        <v>5</v>
      </c>
      <c r="I1151" s="729">
        <v>215</v>
      </c>
      <c r="K1151" s="728" t="s">
        <v>296</v>
      </c>
      <c r="L1151" s="728" t="s">
        <v>970</v>
      </c>
      <c r="M1151" s="728" t="s">
        <v>265</v>
      </c>
      <c r="N1151" s="729">
        <v>15</v>
      </c>
      <c r="P1151" s="687"/>
      <c r="Q1151" s="686"/>
      <c r="R1151" s="686"/>
      <c r="U1151" s="728" t="s">
        <v>955</v>
      </c>
      <c r="V1151" s="729">
        <v>5</v>
      </c>
      <c r="W1151" s="729">
        <v>71</v>
      </c>
    </row>
    <row r="1152" spans="1:23" ht="15">
      <c r="A1152" s="728" t="s">
        <v>940</v>
      </c>
      <c r="B1152" s="728" t="s">
        <v>265</v>
      </c>
      <c r="C1152" s="728" t="s">
        <v>261</v>
      </c>
      <c r="D1152" s="728" t="s">
        <v>285</v>
      </c>
      <c r="E1152" s="729">
        <v>14231</v>
      </c>
      <c r="G1152" s="728" t="s">
        <v>955</v>
      </c>
      <c r="H1152" s="729">
        <v>6</v>
      </c>
      <c r="I1152" s="729">
        <v>250</v>
      </c>
      <c r="K1152" s="728" t="s">
        <v>296</v>
      </c>
      <c r="L1152" s="728" t="s">
        <v>970</v>
      </c>
      <c r="M1152" s="728" t="s">
        <v>1096</v>
      </c>
      <c r="N1152" s="729">
        <v>7</v>
      </c>
      <c r="P1152" s="687"/>
      <c r="Q1152" s="686"/>
      <c r="R1152" s="686"/>
      <c r="U1152" s="728" t="s">
        <v>955</v>
      </c>
      <c r="V1152" s="729">
        <v>6</v>
      </c>
      <c r="W1152" s="729">
        <v>62</v>
      </c>
    </row>
    <row r="1153" spans="1:23" ht="15">
      <c r="A1153" s="728" t="s">
        <v>940</v>
      </c>
      <c r="B1153" s="728" t="s">
        <v>265</v>
      </c>
      <c r="C1153" s="728" t="s">
        <v>261</v>
      </c>
      <c r="D1153" s="728" t="s">
        <v>286</v>
      </c>
      <c r="E1153" s="729">
        <v>6005</v>
      </c>
      <c r="G1153" s="728" t="s">
        <v>955</v>
      </c>
      <c r="H1153" s="729">
        <v>7</v>
      </c>
      <c r="I1153" s="729">
        <v>279</v>
      </c>
      <c r="K1153" s="728" t="s">
        <v>296</v>
      </c>
      <c r="L1153" s="728" t="s">
        <v>970</v>
      </c>
      <c r="M1153" s="728" t="s">
        <v>1089</v>
      </c>
      <c r="N1153" s="729">
        <v>2</v>
      </c>
      <c r="P1153" s="687"/>
      <c r="Q1153" s="686"/>
      <c r="R1153" s="686"/>
      <c r="U1153" s="728" t="s">
        <v>955</v>
      </c>
      <c r="V1153" s="729">
        <v>7</v>
      </c>
      <c r="W1153" s="729">
        <v>48</v>
      </c>
    </row>
    <row r="1154" spans="1:23" ht="15">
      <c r="A1154" s="728" t="s">
        <v>940</v>
      </c>
      <c r="B1154" s="728" t="s">
        <v>266</v>
      </c>
      <c r="C1154" s="728" t="s">
        <v>260</v>
      </c>
      <c r="D1154" s="728" t="s">
        <v>285</v>
      </c>
      <c r="E1154" s="729">
        <v>282</v>
      </c>
      <c r="G1154" s="728" t="s">
        <v>955</v>
      </c>
      <c r="H1154" s="729">
        <v>8</v>
      </c>
      <c r="I1154" s="729">
        <v>186</v>
      </c>
      <c r="K1154" s="728" t="s">
        <v>296</v>
      </c>
      <c r="L1154" s="728" t="s">
        <v>970</v>
      </c>
      <c r="M1154" s="728" t="s">
        <v>1090</v>
      </c>
      <c r="N1154" s="729">
        <v>494</v>
      </c>
      <c r="P1154" s="687"/>
      <c r="Q1154" s="686"/>
      <c r="R1154" s="686"/>
      <c r="U1154" s="728" t="s">
        <v>955</v>
      </c>
      <c r="V1154" s="729">
        <v>8</v>
      </c>
      <c r="W1154" s="729">
        <v>29</v>
      </c>
    </row>
    <row r="1155" spans="1:23" ht="15">
      <c r="A1155" s="728" t="s">
        <v>940</v>
      </c>
      <c r="B1155" s="728" t="s">
        <v>266</v>
      </c>
      <c r="C1155" s="728" t="s">
        <v>260</v>
      </c>
      <c r="D1155" s="728" t="s">
        <v>286</v>
      </c>
      <c r="E1155" s="729">
        <v>379</v>
      </c>
      <c r="G1155" s="728" t="s">
        <v>955</v>
      </c>
      <c r="H1155" s="729">
        <v>9</v>
      </c>
      <c r="I1155" s="729">
        <v>146</v>
      </c>
      <c r="K1155" s="728" t="s">
        <v>296</v>
      </c>
      <c r="L1155" s="728" t="s">
        <v>970</v>
      </c>
      <c r="M1155" s="728" t="s">
        <v>1091</v>
      </c>
      <c r="N1155" s="729">
        <v>6</v>
      </c>
      <c r="P1155" s="687"/>
      <c r="Q1155" s="686"/>
      <c r="R1155" s="686"/>
      <c r="U1155" s="728" t="s">
        <v>955</v>
      </c>
      <c r="V1155" s="729">
        <v>9</v>
      </c>
      <c r="W1155" s="729">
        <v>28</v>
      </c>
    </row>
    <row r="1156" spans="1:23" ht="15">
      <c r="A1156" s="728" t="s">
        <v>940</v>
      </c>
      <c r="B1156" s="728" t="s">
        <v>266</v>
      </c>
      <c r="C1156" s="728" t="s">
        <v>261</v>
      </c>
      <c r="D1156" s="728" t="s">
        <v>285</v>
      </c>
      <c r="E1156" s="729">
        <v>369</v>
      </c>
      <c r="G1156" s="728" t="s">
        <v>955</v>
      </c>
      <c r="H1156" s="729">
        <v>10</v>
      </c>
      <c r="I1156" s="729">
        <v>113</v>
      </c>
      <c r="K1156" s="728" t="s">
        <v>296</v>
      </c>
      <c r="L1156" s="728" t="s">
        <v>970</v>
      </c>
      <c r="M1156" s="728" t="s">
        <v>1092</v>
      </c>
      <c r="N1156" s="729">
        <v>2</v>
      </c>
      <c r="P1156" s="687"/>
      <c r="Q1156" s="686"/>
      <c r="R1156" s="686"/>
      <c r="U1156" s="728" t="s">
        <v>955</v>
      </c>
      <c r="V1156" s="729">
        <v>10</v>
      </c>
      <c r="W1156" s="729">
        <v>10</v>
      </c>
    </row>
    <row r="1157" spans="1:23" ht="15">
      <c r="A1157" s="728" t="s">
        <v>940</v>
      </c>
      <c r="B1157" s="728" t="s">
        <v>266</v>
      </c>
      <c r="C1157" s="728" t="s">
        <v>261</v>
      </c>
      <c r="D1157" s="728" t="s">
        <v>286</v>
      </c>
      <c r="E1157" s="729">
        <v>382</v>
      </c>
      <c r="G1157" s="728" t="s">
        <v>955</v>
      </c>
      <c r="H1157" s="729">
        <v>11</v>
      </c>
      <c r="I1157" s="729">
        <v>83</v>
      </c>
      <c r="K1157" s="728" t="s">
        <v>296</v>
      </c>
      <c r="L1157" s="728" t="s">
        <v>970</v>
      </c>
      <c r="M1157" s="728" t="s">
        <v>1097</v>
      </c>
      <c r="N1157" s="729">
        <v>1</v>
      </c>
      <c r="P1157" s="687"/>
      <c r="Q1157" s="686"/>
      <c r="R1157" s="686"/>
      <c r="U1157" s="728" t="s">
        <v>955</v>
      </c>
      <c r="V1157" s="729">
        <v>11</v>
      </c>
      <c r="W1157" s="729">
        <v>7</v>
      </c>
    </row>
    <row r="1158" spans="1:23" ht="15">
      <c r="A1158" s="728" t="s">
        <v>940</v>
      </c>
      <c r="B1158" s="728" t="s">
        <v>287</v>
      </c>
      <c r="C1158" s="728" t="s">
        <v>260</v>
      </c>
      <c r="D1158" s="728" t="s">
        <v>285</v>
      </c>
      <c r="E1158" s="729">
        <v>245</v>
      </c>
      <c r="G1158" s="728" t="s">
        <v>955</v>
      </c>
      <c r="H1158" s="729">
        <v>12</v>
      </c>
      <c r="I1158" s="729">
        <v>110</v>
      </c>
      <c r="K1158" s="728" t="s">
        <v>296</v>
      </c>
      <c r="L1158" s="728" t="s">
        <v>970</v>
      </c>
      <c r="M1158" s="728" t="s">
        <v>1094</v>
      </c>
      <c r="N1158" s="729">
        <v>14</v>
      </c>
      <c r="P1158" s="687"/>
      <c r="Q1158" s="686"/>
      <c r="R1158" s="686"/>
      <c r="U1158" s="728" t="s">
        <v>955</v>
      </c>
      <c r="V1158" s="729">
        <v>12</v>
      </c>
      <c r="W1158" s="729">
        <v>8</v>
      </c>
    </row>
    <row r="1159" spans="1:23" ht="15">
      <c r="A1159" s="728" t="s">
        <v>940</v>
      </c>
      <c r="B1159" s="728" t="s">
        <v>287</v>
      </c>
      <c r="C1159" s="728" t="s">
        <v>260</v>
      </c>
      <c r="D1159" s="728" t="s">
        <v>286</v>
      </c>
      <c r="E1159" s="729">
        <v>3</v>
      </c>
      <c r="G1159" s="728" t="s">
        <v>956</v>
      </c>
      <c r="H1159" s="729">
        <v>0</v>
      </c>
      <c r="I1159" s="729">
        <v>103</v>
      </c>
      <c r="K1159" s="728" t="s">
        <v>296</v>
      </c>
      <c r="L1159" s="728" t="s">
        <v>970</v>
      </c>
      <c r="M1159" s="728" t="s">
        <v>266</v>
      </c>
      <c r="N1159" s="729">
        <v>40</v>
      </c>
      <c r="P1159" s="687"/>
      <c r="Q1159" s="686"/>
      <c r="R1159" s="686"/>
      <c r="U1159" s="728" t="s">
        <v>956</v>
      </c>
      <c r="V1159" s="729">
        <v>0</v>
      </c>
      <c r="W1159" s="729">
        <v>18</v>
      </c>
    </row>
    <row r="1160" spans="1:23" ht="15">
      <c r="A1160" s="728" t="s">
        <v>940</v>
      </c>
      <c r="B1160" s="728" t="s">
        <v>287</v>
      </c>
      <c r="C1160" s="728" t="s">
        <v>261</v>
      </c>
      <c r="D1160" s="728" t="s">
        <v>285</v>
      </c>
      <c r="E1160" s="729">
        <v>240</v>
      </c>
      <c r="G1160" s="728" t="s">
        <v>956</v>
      </c>
      <c r="H1160" s="729">
        <v>1</v>
      </c>
      <c r="I1160" s="729">
        <v>507</v>
      </c>
      <c r="K1160" s="728" t="s">
        <v>296</v>
      </c>
      <c r="L1160" s="728" t="s">
        <v>970</v>
      </c>
      <c r="M1160" s="728" t="s">
        <v>1098</v>
      </c>
      <c r="N1160" s="729">
        <v>4</v>
      </c>
      <c r="P1160" s="687"/>
      <c r="Q1160" s="686"/>
      <c r="R1160" s="686"/>
      <c r="U1160" s="728" t="s">
        <v>956</v>
      </c>
      <c r="V1160" s="729">
        <v>1</v>
      </c>
      <c r="W1160" s="729">
        <v>148</v>
      </c>
    </row>
    <row r="1161" spans="1:23" ht="15">
      <c r="A1161" s="728" t="s">
        <v>940</v>
      </c>
      <c r="B1161" s="728" t="s">
        <v>287</v>
      </c>
      <c r="C1161" s="728" t="s">
        <v>261</v>
      </c>
      <c r="D1161" s="728" t="s">
        <v>286</v>
      </c>
      <c r="E1161" s="729">
        <v>1</v>
      </c>
      <c r="G1161" s="728" t="s">
        <v>956</v>
      </c>
      <c r="H1161" s="729">
        <v>2</v>
      </c>
      <c r="I1161" s="729">
        <v>1675</v>
      </c>
      <c r="K1161" s="728" t="s">
        <v>296</v>
      </c>
      <c r="L1161" s="728" t="s">
        <v>970</v>
      </c>
      <c r="M1161" s="728" t="s">
        <v>1095</v>
      </c>
      <c r="N1161" s="729">
        <v>3</v>
      </c>
      <c r="P1161" s="687"/>
      <c r="Q1161" s="686"/>
      <c r="R1161" s="686"/>
      <c r="U1161" s="728" t="s">
        <v>956</v>
      </c>
      <c r="V1161" s="729">
        <v>2</v>
      </c>
      <c r="W1161" s="729">
        <v>444</v>
      </c>
    </row>
    <row r="1162" spans="1:23" ht="15">
      <c r="A1162" s="728" t="s">
        <v>940</v>
      </c>
      <c r="B1162" s="728" t="s">
        <v>288</v>
      </c>
      <c r="C1162" s="728" t="s">
        <v>260</v>
      </c>
      <c r="D1162" s="728" t="s">
        <v>285</v>
      </c>
      <c r="E1162" s="729">
        <v>1412</v>
      </c>
      <c r="G1162" s="728" t="s">
        <v>956</v>
      </c>
      <c r="H1162" s="729">
        <v>3</v>
      </c>
      <c r="I1162" s="729">
        <v>849</v>
      </c>
      <c r="K1162" s="728" t="s">
        <v>296</v>
      </c>
      <c r="L1162" s="728" t="s">
        <v>970</v>
      </c>
      <c r="M1162" s="728" t="s">
        <v>287</v>
      </c>
      <c r="N1162" s="729">
        <v>1</v>
      </c>
      <c r="P1162" s="687"/>
      <c r="Q1162" s="686"/>
      <c r="R1162" s="686"/>
      <c r="U1162" s="728" t="s">
        <v>956</v>
      </c>
      <c r="V1162" s="729">
        <v>3</v>
      </c>
      <c r="W1162" s="729">
        <v>169</v>
      </c>
    </row>
    <row r="1163" spans="1:23" ht="15">
      <c r="A1163" s="728" t="s">
        <v>940</v>
      </c>
      <c r="B1163" s="728" t="s">
        <v>288</v>
      </c>
      <c r="C1163" s="728" t="s">
        <v>260</v>
      </c>
      <c r="D1163" s="728" t="s">
        <v>286</v>
      </c>
      <c r="E1163" s="729">
        <v>280</v>
      </c>
      <c r="G1163" s="728" t="s">
        <v>956</v>
      </c>
      <c r="H1163" s="729">
        <v>4</v>
      </c>
      <c r="I1163" s="729">
        <v>3234</v>
      </c>
      <c r="K1163" s="728" t="s">
        <v>296</v>
      </c>
      <c r="L1163" s="728" t="s">
        <v>970</v>
      </c>
      <c r="M1163" s="728" t="s">
        <v>297</v>
      </c>
      <c r="N1163" s="729">
        <v>53</v>
      </c>
      <c r="P1163" s="687"/>
      <c r="Q1163" s="686"/>
      <c r="R1163" s="686"/>
      <c r="U1163" s="728" t="s">
        <v>956</v>
      </c>
      <c r="V1163" s="729">
        <v>4</v>
      </c>
      <c r="W1163" s="729">
        <v>1013</v>
      </c>
    </row>
    <row r="1164" spans="1:23" ht="15">
      <c r="A1164" s="728" t="s">
        <v>940</v>
      </c>
      <c r="B1164" s="728" t="s">
        <v>288</v>
      </c>
      <c r="C1164" s="728" t="s">
        <v>261</v>
      </c>
      <c r="D1164" s="728" t="s">
        <v>285</v>
      </c>
      <c r="E1164" s="729">
        <v>1532</v>
      </c>
      <c r="G1164" s="728" t="s">
        <v>956</v>
      </c>
      <c r="H1164" s="729">
        <v>5</v>
      </c>
      <c r="I1164" s="729">
        <v>537</v>
      </c>
      <c r="K1164" s="728" t="s">
        <v>296</v>
      </c>
      <c r="L1164" s="728" t="s">
        <v>970</v>
      </c>
      <c r="M1164" s="728" t="s">
        <v>294</v>
      </c>
      <c r="N1164" s="729">
        <v>11229</v>
      </c>
      <c r="P1164" s="687"/>
      <c r="Q1164" s="686"/>
      <c r="R1164" s="686"/>
      <c r="U1164" s="728" t="s">
        <v>956</v>
      </c>
      <c r="V1164" s="729">
        <v>5</v>
      </c>
      <c r="W1164" s="729">
        <v>152</v>
      </c>
    </row>
    <row r="1165" spans="1:23" ht="15">
      <c r="A1165" s="728" t="s">
        <v>940</v>
      </c>
      <c r="B1165" s="728" t="s">
        <v>288</v>
      </c>
      <c r="C1165" s="728" t="s">
        <v>261</v>
      </c>
      <c r="D1165" s="728" t="s">
        <v>286</v>
      </c>
      <c r="E1165" s="729">
        <v>229</v>
      </c>
      <c r="G1165" s="728" t="s">
        <v>956</v>
      </c>
      <c r="H1165" s="729">
        <v>6</v>
      </c>
      <c r="I1165" s="729">
        <v>616</v>
      </c>
      <c r="K1165" s="728" t="s">
        <v>296</v>
      </c>
      <c r="L1165" s="728" t="s">
        <v>970</v>
      </c>
      <c r="M1165" s="728" t="s">
        <v>295</v>
      </c>
      <c r="N1165" s="729">
        <v>1</v>
      </c>
      <c r="P1165" s="687"/>
      <c r="Q1165" s="686"/>
      <c r="R1165" s="686"/>
      <c r="U1165" s="728" t="s">
        <v>956</v>
      </c>
      <c r="V1165" s="729">
        <v>6</v>
      </c>
      <c r="W1165" s="729">
        <v>135</v>
      </c>
    </row>
    <row r="1166" spans="1:23" ht="15">
      <c r="A1166" s="728" t="s">
        <v>941</v>
      </c>
      <c r="B1166" s="728" t="s">
        <v>265</v>
      </c>
      <c r="C1166" s="728" t="s">
        <v>261</v>
      </c>
      <c r="D1166" s="728" t="s">
        <v>286</v>
      </c>
      <c r="E1166" s="729">
        <v>1</v>
      </c>
      <c r="G1166" s="728" t="s">
        <v>956</v>
      </c>
      <c r="H1166" s="729">
        <v>7</v>
      </c>
      <c r="I1166" s="729">
        <v>617</v>
      </c>
      <c r="K1166" s="728" t="s">
        <v>296</v>
      </c>
      <c r="L1166" s="728" t="s">
        <v>970</v>
      </c>
      <c r="M1166" s="728" t="s">
        <v>296</v>
      </c>
      <c r="N1166" s="729">
        <v>172</v>
      </c>
      <c r="P1166" s="687"/>
      <c r="Q1166" s="686"/>
      <c r="R1166" s="686"/>
      <c r="U1166" s="728" t="s">
        <v>956</v>
      </c>
      <c r="V1166" s="729">
        <v>7</v>
      </c>
      <c r="W1166" s="729">
        <v>110</v>
      </c>
    </row>
    <row r="1167" spans="1:23" ht="15">
      <c r="A1167" s="728" t="s">
        <v>941</v>
      </c>
      <c r="B1167" s="728" t="s">
        <v>265</v>
      </c>
      <c r="C1167" s="728" t="s">
        <v>260</v>
      </c>
      <c r="D1167" s="728" t="s">
        <v>285</v>
      </c>
      <c r="E1167" s="729">
        <v>2729</v>
      </c>
      <c r="G1167" s="728" t="s">
        <v>956</v>
      </c>
      <c r="H1167" s="729">
        <v>8</v>
      </c>
      <c r="I1167" s="729">
        <v>513</v>
      </c>
      <c r="K1167" s="728" t="s">
        <v>296</v>
      </c>
      <c r="L1167" s="728" t="s">
        <v>970</v>
      </c>
      <c r="M1167" s="728" t="s">
        <v>267</v>
      </c>
      <c r="N1167" s="729">
        <v>12</v>
      </c>
      <c r="P1167" s="687"/>
      <c r="Q1167" s="686"/>
      <c r="R1167" s="686"/>
      <c r="U1167" s="728" t="s">
        <v>956</v>
      </c>
      <c r="V1167" s="729">
        <v>8</v>
      </c>
      <c r="W1167" s="729">
        <v>93</v>
      </c>
    </row>
    <row r="1168" spans="1:23" ht="15">
      <c r="A1168" s="728" t="s">
        <v>941</v>
      </c>
      <c r="B1168" s="728" t="s">
        <v>265</v>
      </c>
      <c r="C1168" s="728" t="s">
        <v>260</v>
      </c>
      <c r="D1168" s="728" t="s">
        <v>286</v>
      </c>
      <c r="E1168" s="729">
        <v>4408</v>
      </c>
      <c r="G1168" s="728" t="s">
        <v>956</v>
      </c>
      <c r="H1168" s="729">
        <v>9</v>
      </c>
      <c r="I1168" s="729">
        <v>403</v>
      </c>
      <c r="K1168" s="728" t="s">
        <v>296</v>
      </c>
      <c r="L1168" s="728" t="s">
        <v>970</v>
      </c>
      <c r="M1168" s="728" t="s">
        <v>268</v>
      </c>
      <c r="N1168" s="729">
        <v>2682</v>
      </c>
      <c r="P1168" s="687"/>
      <c r="Q1168" s="686"/>
      <c r="R1168" s="686"/>
      <c r="U1168" s="728" t="s">
        <v>956</v>
      </c>
      <c r="V1168" s="729">
        <v>9</v>
      </c>
      <c r="W1168" s="729">
        <v>52</v>
      </c>
    </row>
    <row r="1169" spans="1:23" ht="15">
      <c r="A1169" s="728" t="s">
        <v>941</v>
      </c>
      <c r="B1169" s="728" t="s">
        <v>265</v>
      </c>
      <c r="C1169" s="728" t="s">
        <v>261</v>
      </c>
      <c r="D1169" s="728" t="s">
        <v>285</v>
      </c>
      <c r="E1169" s="729">
        <v>3198</v>
      </c>
      <c r="G1169" s="728" t="s">
        <v>956</v>
      </c>
      <c r="H1169" s="729">
        <v>10</v>
      </c>
      <c r="I1169" s="729">
        <v>306</v>
      </c>
      <c r="K1169" s="728" t="s">
        <v>296</v>
      </c>
      <c r="L1169" s="728" t="s">
        <v>972</v>
      </c>
      <c r="M1169" s="728" t="s">
        <v>265</v>
      </c>
      <c r="N1169" s="729">
        <v>12</v>
      </c>
      <c r="P1169" s="687"/>
      <c r="Q1169" s="686"/>
      <c r="R1169" s="686"/>
      <c r="U1169" s="728" t="s">
        <v>956</v>
      </c>
      <c r="V1169" s="729">
        <v>10</v>
      </c>
      <c r="W1169" s="729">
        <v>35</v>
      </c>
    </row>
    <row r="1170" spans="1:23" ht="15">
      <c r="A1170" s="728" t="s">
        <v>941</v>
      </c>
      <c r="B1170" s="728" t="s">
        <v>265</v>
      </c>
      <c r="C1170" s="728" t="s">
        <v>261</v>
      </c>
      <c r="D1170" s="728" t="s">
        <v>286</v>
      </c>
      <c r="E1170" s="729">
        <v>4752</v>
      </c>
      <c r="G1170" s="728" t="s">
        <v>956</v>
      </c>
      <c r="H1170" s="729">
        <v>11</v>
      </c>
      <c r="I1170" s="729">
        <v>221</v>
      </c>
      <c r="K1170" s="728" t="s">
        <v>296</v>
      </c>
      <c r="L1170" s="728" t="s">
        <v>972</v>
      </c>
      <c r="M1170" s="728" t="s">
        <v>1096</v>
      </c>
      <c r="N1170" s="729">
        <v>3</v>
      </c>
      <c r="P1170" s="687"/>
      <c r="Q1170" s="686"/>
      <c r="R1170" s="686"/>
      <c r="U1170" s="728" t="s">
        <v>956</v>
      </c>
      <c r="V1170" s="729">
        <v>11</v>
      </c>
      <c r="W1170" s="729">
        <v>24</v>
      </c>
    </row>
    <row r="1171" spans="1:23" ht="15">
      <c r="A1171" s="728" t="s">
        <v>941</v>
      </c>
      <c r="B1171" s="728" t="s">
        <v>266</v>
      </c>
      <c r="C1171" s="728" t="s">
        <v>260</v>
      </c>
      <c r="D1171" s="728" t="s">
        <v>285</v>
      </c>
      <c r="E1171" s="729">
        <v>21</v>
      </c>
      <c r="G1171" s="728" t="s">
        <v>956</v>
      </c>
      <c r="H1171" s="729">
        <v>12</v>
      </c>
      <c r="I1171" s="729">
        <v>314</v>
      </c>
      <c r="K1171" s="728" t="s">
        <v>296</v>
      </c>
      <c r="L1171" s="728" t="s">
        <v>972</v>
      </c>
      <c r="M1171" s="728" t="s">
        <v>1099</v>
      </c>
      <c r="N1171" s="729">
        <v>1</v>
      </c>
      <c r="P1171" s="687"/>
      <c r="Q1171" s="686"/>
      <c r="R1171" s="686"/>
      <c r="U1171" s="728" t="s">
        <v>956</v>
      </c>
      <c r="V1171" s="729">
        <v>12</v>
      </c>
      <c r="W1171" s="729">
        <v>42</v>
      </c>
    </row>
    <row r="1172" spans="1:23" ht="15">
      <c r="A1172" s="728" t="s">
        <v>941</v>
      </c>
      <c r="B1172" s="728" t="s">
        <v>266</v>
      </c>
      <c r="C1172" s="728" t="s">
        <v>260</v>
      </c>
      <c r="D1172" s="728" t="s">
        <v>286</v>
      </c>
      <c r="E1172" s="729">
        <v>114</v>
      </c>
      <c r="G1172" s="728" t="s">
        <v>957</v>
      </c>
      <c r="H1172" s="729">
        <v>0</v>
      </c>
      <c r="I1172" s="729">
        <v>52</v>
      </c>
      <c r="K1172" s="728" t="s">
        <v>296</v>
      </c>
      <c r="L1172" s="728" t="s">
        <v>972</v>
      </c>
      <c r="M1172" s="728" t="s">
        <v>1089</v>
      </c>
      <c r="N1172" s="729">
        <v>1</v>
      </c>
      <c r="P1172" s="687"/>
      <c r="Q1172" s="686"/>
      <c r="R1172" s="686"/>
      <c r="U1172" s="728" t="s">
        <v>957</v>
      </c>
      <c r="V1172" s="729">
        <v>0</v>
      </c>
      <c r="W1172" s="729">
        <v>5</v>
      </c>
    </row>
    <row r="1173" spans="1:23" ht="15">
      <c r="A1173" s="728" t="s">
        <v>941</v>
      </c>
      <c r="B1173" s="728" t="s">
        <v>266</v>
      </c>
      <c r="C1173" s="728" t="s">
        <v>261</v>
      </c>
      <c r="D1173" s="728" t="s">
        <v>285</v>
      </c>
      <c r="E1173" s="729">
        <v>23</v>
      </c>
      <c r="G1173" s="728" t="s">
        <v>957</v>
      </c>
      <c r="H1173" s="729">
        <v>1</v>
      </c>
      <c r="I1173" s="729">
        <v>343</v>
      </c>
      <c r="K1173" s="728" t="s">
        <v>296</v>
      </c>
      <c r="L1173" s="728" t="s">
        <v>972</v>
      </c>
      <c r="M1173" s="728" t="s">
        <v>1093</v>
      </c>
      <c r="N1173" s="729">
        <v>9</v>
      </c>
      <c r="P1173" s="687"/>
      <c r="Q1173" s="686"/>
      <c r="R1173" s="686"/>
      <c r="U1173" s="728" t="s">
        <v>957</v>
      </c>
      <c r="V1173" s="729">
        <v>1</v>
      </c>
      <c r="W1173" s="729">
        <v>24</v>
      </c>
    </row>
    <row r="1174" spans="1:23" ht="15">
      <c r="A1174" s="728" t="s">
        <v>941</v>
      </c>
      <c r="B1174" s="728" t="s">
        <v>266</v>
      </c>
      <c r="C1174" s="728" t="s">
        <v>261</v>
      </c>
      <c r="D1174" s="728" t="s">
        <v>286</v>
      </c>
      <c r="E1174" s="729">
        <v>100</v>
      </c>
      <c r="G1174" s="728" t="s">
        <v>957</v>
      </c>
      <c r="H1174" s="729">
        <v>2</v>
      </c>
      <c r="I1174" s="729">
        <v>911</v>
      </c>
      <c r="K1174" s="728" t="s">
        <v>296</v>
      </c>
      <c r="L1174" s="728" t="s">
        <v>972</v>
      </c>
      <c r="M1174" s="728" t="s">
        <v>1090</v>
      </c>
      <c r="N1174" s="729">
        <v>413</v>
      </c>
      <c r="P1174" s="687"/>
      <c r="Q1174" s="686"/>
      <c r="R1174" s="686"/>
      <c r="U1174" s="728" t="s">
        <v>957</v>
      </c>
      <c r="V1174" s="729">
        <v>2</v>
      </c>
      <c r="W1174" s="729">
        <v>90</v>
      </c>
    </row>
    <row r="1175" spans="1:23" ht="15">
      <c r="A1175" s="728" t="s">
        <v>941</v>
      </c>
      <c r="B1175" s="728" t="s">
        <v>287</v>
      </c>
      <c r="C1175" s="728" t="s">
        <v>260</v>
      </c>
      <c r="D1175" s="728" t="s">
        <v>285</v>
      </c>
      <c r="E1175" s="729">
        <v>1</v>
      </c>
      <c r="G1175" s="728" t="s">
        <v>957</v>
      </c>
      <c r="H1175" s="729">
        <v>3</v>
      </c>
      <c r="I1175" s="729">
        <v>374</v>
      </c>
      <c r="K1175" s="728" t="s">
        <v>296</v>
      </c>
      <c r="L1175" s="728" t="s">
        <v>972</v>
      </c>
      <c r="M1175" s="728" t="s">
        <v>1091</v>
      </c>
      <c r="N1175" s="729">
        <v>22</v>
      </c>
      <c r="P1175" s="687"/>
      <c r="Q1175" s="686"/>
      <c r="R1175" s="686"/>
      <c r="U1175" s="728" t="s">
        <v>957</v>
      </c>
      <c r="V1175" s="729">
        <v>3</v>
      </c>
      <c r="W1175" s="729">
        <v>37</v>
      </c>
    </row>
    <row r="1176" spans="1:23" ht="15">
      <c r="A1176" s="728" t="s">
        <v>941</v>
      </c>
      <c r="B1176" s="728" t="s">
        <v>287</v>
      </c>
      <c r="C1176" s="728" t="s">
        <v>260</v>
      </c>
      <c r="D1176" s="728" t="s">
        <v>286</v>
      </c>
      <c r="E1176" s="729">
        <v>4</v>
      </c>
      <c r="G1176" s="728" t="s">
        <v>957</v>
      </c>
      <c r="H1176" s="729">
        <v>4</v>
      </c>
      <c r="I1176" s="729">
        <v>1637</v>
      </c>
      <c r="K1176" s="728" t="s">
        <v>296</v>
      </c>
      <c r="L1176" s="728" t="s">
        <v>972</v>
      </c>
      <c r="M1176" s="728" t="s">
        <v>1092</v>
      </c>
      <c r="N1176" s="729">
        <v>5</v>
      </c>
      <c r="P1176" s="687"/>
      <c r="Q1176" s="686"/>
      <c r="R1176" s="686"/>
      <c r="U1176" s="728" t="s">
        <v>957</v>
      </c>
      <c r="V1176" s="729">
        <v>4</v>
      </c>
      <c r="W1176" s="729">
        <v>232</v>
      </c>
    </row>
    <row r="1177" spans="1:23" ht="15">
      <c r="A1177" s="728" t="s">
        <v>941</v>
      </c>
      <c r="B1177" s="728" t="s">
        <v>287</v>
      </c>
      <c r="C1177" s="728" t="s">
        <v>261</v>
      </c>
      <c r="D1177" s="728" t="s">
        <v>285</v>
      </c>
      <c r="E1177" s="729">
        <v>3</v>
      </c>
      <c r="G1177" s="728" t="s">
        <v>957</v>
      </c>
      <c r="H1177" s="729">
        <v>5</v>
      </c>
      <c r="I1177" s="729">
        <v>247</v>
      </c>
      <c r="K1177" s="728" t="s">
        <v>296</v>
      </c>
      <c r="L1177" s="728" t="s">
        <v>972</v>
      </c>
      <c r="M1177" s="728" t="s">
        <v>1097</v>
      </c>
      <c r="N1177" s="729">
        <v>2</v>
      </c>
      <c r="P1177" s="687"/>
      <c r="Q1177" s="686"/>
      <c r="R1177" s="686"/>
      <c r="U1177" s="728" t="s">
        <v>957</v>
      </c>
      <c r="V1177" s="729">
        <v>5</v>
      </c>
      <c r="W1177" s="729">
        <v>22</v>
      </c>
    </row>
    <row r="1178" spans="1:23" ht="15">
      <c r="A1178" s="728" t="s">
        <v>941</v>
      </c>
      <c r="B1178" s="728" t="s">
        <v>287</v>
      </c>
      <c r="C1178" s="728" t="s">
        <v>261</v>
      </c>
      <c r="D1178" s="728" t="s">
        <v>286</v>
      </c>
      <c r="E1178" s="729">
        <v>1</v>
      </c>
      <c r="G1178" s="728" t="s">
        <v>957</v>
      </c>
      <c r="H1178" s="729">
        <v>6</v>
      </c>
      <c r="I1178" s="729">
        <v>266</v>
      </c>
      <c r="K1178" s="728" t="s">
        <v>296</v>
      </c>
      <c r="L1178" s="728" t="s">
        <v>972</v>
      </c>
      <c r="M1178" s="728" t="s">
        <v>266</v>
      </c>
      <c r="N1178" s="729">
        <v>9</v>
      </c>
      <c r="P1178" s="687"/>
      <c r="Q1178" s="686"/>
      <c r="R1178" s="686"/>
      <c r="U1178" s="728" t="s">
        <v>957</v>
      </c>
      <c r="V1178" s="729">
        <v>6</v>
      </c>
      <c r="W1178" s="729">
        <v>20</v>
      </c>
    </row>
    <row r="1179" spans="1:23" ht="15">
      <c r="A1179" s="728" t="s">
        <v>941</v>
      </c>
      <c r="B1179" s="728" t="s">
        <v>288</v>
      </c>
      <c r="C1179" s="728" t="s">
        <v>260</v>
      </c>
      <c r="D1179" s="728" t="s">
        <v>285</v>
      </c>
      <c r="E1179" s="729">
        <v>1495</v>
      </c>
      <c r="G1179" s="728" t="s">
        <v>957</v>
      </c>
      <c r="H1179" s="729">
        <v>7</v>
      </c>
      <c r="I1179" s="729">
        <v>247</v>
      </c>
      <c r="K1179" s="728" t="s">
        <v>296</v>
      </c>
      <c r="L1179" s="728" t="s">
        <v>972</v>
      </c>
      <c r="M1179" s="728" t="s">
        <v>1095</v>
      </c>
      <c r="N1179" s="729">
        <v>7</v>
      </c>
      <c r="P1179" s="687"/>
      <c r="Q1179" s="686"/>
      <c r="R1179" s="686"/>
      <c r="U1179" s="728" t="s">
        <v>957</v>
      </c>
      <c r="V1179" s="729">
        <v>7</v>
      </c>
      <c r="W1179" s="729">
        <v>14</v>
      </c>
    </row>
    <row r="1180" spans="1:23" ht="15">
      <c r="A1180" s="728" t="s">
        <v>941</v>
      </c>
      <c r="B1180" s="728" t="s">
        <v>288</v>
      </c>
      <c r="C1180" s="728" t="s">
        <v>260</v>
      </c>
      <c r="D1180" s="728" t="s">
        <v>286</v>
      </c>
      <c r="E1180" s="729">
        <v>2912</v>
      </c>
      <c r="G1180" s="728" t="s">
        <v>957</v>
      </c>
      <c r="H1180" s="729">
        <v>8</v>
      </c>
      <c r="I1180" s="729">
        <v>240</v>
      </c>
      <c r="K1180" s="728" t="s">
        <v>296</v>
      </c>
      <c r="L1180" s="728" t="s">
        <v>972</v>
      </c>
      <c r="M1180" s="728" t="s">
        <v>297</v>
      </c>
      <c r="N1180" s="729">
        <v>12</v>
      </c>
      <c r="P1180" s="687"/>
      <c r="Q1180" s="686"/>
      <c r="R1180" s="686"/>
      <c r="U1180" s="728" t="s">
        <v>957</v>
      </c>
      <c r="V1180" s="729">
        <v>8</v>
      </c>
      <c r="W1180" s="729">
        <v>6</v>
      </c>
    </row>
    <row r="1181" spans="1:23" ht="15">
      <c r="A1181" s="728" t="s">
        <v>941</v>
      </c>
      <c r="B1181" s="728" t="s">
        <v>288</v>
      </c>
      <c r="C1181" s="728" t="s">
        <v>261</v>
      </c>
      <c r="D1181" s="728" t="s">
        <v>285</v>
      </c>
      <c r="E1181" s="729">
        <v>1429</v>
      </c>
      <c r="G1181" s="728" t="s">
        <v>957</v>
      </c>
      <c r="H1181" s="729">
        <v>9</v>
      </c>
      <c r="I1181" s="729">
        <v>189</v>
      </c>
      <c r="K1181" s="728" t="s">
        <v>296</v>
      </c>
      <c r="L1181" s="728" t="s">
        <v>972</v>
      </c>
      <c r="M1181" s="728" t="s">
        <v>294</v>
      </c>
      <c r="N1181" s="729">
        <v>16341</v>
      </c>
      <c r="P1181" s="687"/>
      <c r="Q1181" s="686"/>
      <c r="R1181" s="686"/>
      <c r="U1181" s="728" t="s">
        <v>957</v>
      </c>
      <c r="V1181" s="729">
        <v>9</v>
      </c>
      <c r="W1181" s="729">
        <v>4</v>
      </c>
    </row>
    <row r="1182" spans="1:23" ht="15">
      <c r="A1182" s="728" t="s">
        <v>941</v>
      </c>
      <c r="B1182" s="728" t="s">
        <v>288</v>
      </c>
      <c r="C1182" s="728" t="s">
        <v>261</v>
      </c>
      <c r="D1182" s="728" t="s">
        <v>286</v>
      </c>
      <c r="E1182" s="729">
        <v>2466</v>
      </c>
      <c r="G1182" s="728" t="s">
        <v>957</v>
      </c>
      <c r="H1182" s="729">
        <v>10</v>
      </c>
      <c r="I1182" s="729">
        <v>153</v>
      </c>
      <c r="K1182" s="728" t="s">
        <v>296</v>
      </c>
      <c r="L1182" s="728" t="s">
        <v>972</v>
      </c>
      <c r="M1182" s="728" t="s">
        <v>295</v>
      </c>
      <c r="N1182" s="729">
        <v>1</v>
      </c>
      <c r="P1182" s="687"/>
      <c r="Q1182" s="686"/>
      <c r="R1182" s="686"/>
      <c r="U1182" s="728" t="s">
        <v>957</v>
      </c>
      <c r="V1182" s="729">
        <v>10</v>
      </c>
      <c r="W1182" s="729">
        <v>4</v>
      </c>
    </row>
    <row r="1183" spans="1:23" ht="15">
      <c r="A1183" s="728" t="s">
        <v>942</v>
      </c>
      <c r="B1183" s="728" t="s">
        <v>265</v>
      </c>
      <c r="C1183" s="728" t="s">
        <v>260</v>
      </c>
      <c r="D1183" s="728" t="s">
        <v>285</v>
      </c>
      <c r="E1183" s="729">
        <v>344</v>
      </c>
      <c r="G1183" s="728" t="s">
        <v>957</v>
      </c>
      <c r="H1183" s="729">
        <v>11</v>
      </c>
      <c r="I1183" s="729">
        <v>126</v>
      </c>
      <c r="K1183" s="728" t="s">
        <v>296</v>
      </c>
      <c r="L1183" s="728" t="s">
        <v>972</v>
      </c>
      <c r="M1183" s="728" t="s">
        <v>296</v>
      </c>
      <c r="N1183" s="729">
        <v>160</v>
      </c>
      <c r="P1183" s="687"/>
      <c r="Q1183" s="686"/>
      <c r="R1183" s="686"/>
      <c r="U1183" s="728" t="s">
        <v>957</v>
      </c>
      <c r="V1183" s="729">
        <v>11</v>
      </c>
      <c r="W1183" s="729">
        <v>5</v>
      </c>
    </row>
    <row r="1184" spans="1:23" ht="15">
      <c r="A1184" s="728" t="s">
        <v>942</v>
      </c>
      <c r="B1184" s="728" t="s">
        <v>265</v>
      </c>
      <c r="C1184" s="728" t="s">
        <v>260</v>
      </c>
      <c r="D1184" s="728" t="s">
        <v>286</v>
      </c>
      <c r="E1184" s="729">
        <v>194</v>
      </c>
      <c r="G1184" s="728" t="s">
        <v>957</v>
      </c>
      <c r="H1184" s="729">
        <v>12</v>
      </c>
      <c r="I1184" s="729">
        <v>169</v>
      </c>
      <c r="K1184" s="728" t="s">
        <v>296</v>
      </c>
      <c r="L1184" s="728" t="s">
        <v>972</v>
      </c>
      <c r="M1184" s="728" t="s">
        <v>267</v>
      </c>
      <c r="N1184" s="729">
        <v>33</v>
      </c>
      <c r="P1184" s="687"/>
      <c r="Q1184" s="686"/>
      <c r="R1184" s="686"/>
      <c r="U1184" s="728" t="s">
        <v>957</v>
      </c>
      <c r="V1184" s="729">
        <v>12</v>
      </c>
      <c r="W1184" s="729">
        <v>1</v>
      </c>
    </row>
    <row r="1185" spans="1:23" ht="15">
      <c r="A1185" s="728" t="s">
        <v>942</v>
      </c>
      <c r="B1185" s="728" t="s">
        <v>265</v>
      </c>
      <c r="C1185" s="728" t="s">
        <v>261</v>
      </c>
      <c r="D1185" s="728" t="s">
        <v>285</v>
      </c>
      <c r="E1185" s="729">
        <v>324</v>
      </c>
      <c r="G1185" s="728" t="s">
        <v>958</v>
      </c>
      <c r="H1185" s="729">
        <v>0</v>
      </c>
      <c r="I1185" s="729">
        <v>80</v>
      </c>
      <c r="K1185" s="728" t="s">
        <v>296</v>
      </c>
      <c r="L1185" s="728" t="s">
        <v>972</v>
      </c>
      <c r="M1185" s="728" t="s">
        <v>268</v>
      </c>
      <c r="N1185" s="729">
        <v>6445</v>
      </c>
      <c r="P1185" s="687"/>
      <c r="Q1185" s="686"/>
      <c r="R1185" s="686"/>
      <c r="U1185" s="728" t="s">
        <v>958</v>
      </c>
      <c r="V1185" s="729">
        <v>0</v>
      </c>
      <c r="W1185" s="729">
        <v>35</v>
      </c>
    </row>
    <row r="1186" spans="1:23" ht="15">
      <c r="A1186" s="728" t="s">
        <v>942</v>
      </c>
      <c r="B1186" s="728" t="s">
        <v>265</v>
      </c>
      <c r="C1186" s="728" t="s">
        <v>261</v>
      </c>
      <c r="D1186" s="728" t="s">
        <v>286</v>
      </c>
      <c r="E1186" s="729">
        <v>187</v>
      </c>
      <c r="G1186" s="728" t="s">
        <v>958</v>
      </c>
      <c r="H1186" s="729">
        <v>1</v>
      </c>
      <c r="I1186" s="729">
        <v>298</v>
      </c>
      <c r="K1186" s="728" t="s">
        <v>267</v>
      </c>
      <c r="L1186" s="728" t="s">
        <v>871</v>
      </c>
      <c r="M1186" s="728" t="s">
        <v>265</v>
      </c>
      <c r="N1186" s="729">
        <v>5</v>
      </c>
      <c r="P1186" s="687"/>
      <c r="Q1186" s="686"/>
      <c r="R1186" s="686"/>
      <c r="U1186" s="728" t="s">
        <v>958</v>
      </c>
      <c r="V1186" s="729">
        <v>1</v>
      </c>
      <c r="W1186" s="729">
        <v>179</v>
      </c>
    </row>
    <row r="1187" spans="1:23" ht="15">
      <c r="A1187" s="728" t="s">
        <v>942</v>
      </c>
      <c r="B1187" s="728" t="s">
        <v>266</v>
      </c>
      <c r="C1187" s="728" t="s">
        <v>260</v>
      </c>
      <c r="D1187" s="728" t="s">
        <v>285</v>
      </c>
      <c r="E1187" s="729">
        <v>214</v>
      </c>
      <c r="G1187" s="728" t="s">
        <v>958</v>
      </c>
      <c r="H1187" s="729">
        <v>2</v>
      </c>
      <c r="I1187" s="729">
        <v>1032</v>
      </c>
      <c r="K1187" s="728" t="s">
        <v>267</v>
      </c>
      <c r="L1187" s="728" t="s">
        <v>871</v>
      </c>
      <c r="M1187" s="728" t="s">
        <v>1096</v>
      </c>
      <c r="N1187" s="729">
        <v>1</v>
      </c>
      <c r="P1187" s="687"/>
      <c r="Q1187" s="686"/>
      <c r="R1187" s="686"/>
      <c r="U1187" s="728" t="s">
        <v>958</v>
      </c>
      <c r="V1187" s="729">
        <v>2</v>
      </c>
      <c r="W1187" s="729">
        <v>627</v>
      </c>
    </row>
    <row r="1188" spans="1:23" ht="15">
      <c r="A1188" s="728" t="s">
        <v>942</v>
      </c>
      <c r="B1188" s="728" t="s">
        <v>266</v>
      </c>
      <c r="C1188" s="728" t="s">
        <v>260</v>
      </c>
      <c r="D1188" s="728" t="s">
        <v>286</v>
      </c>
      <c r="E1188" s="729">
        <v>88</v>
      </c>
      <c r="G1188" s="728" t="s">
        <v>958</v>
      </c>
      <c r="H1188" s="729">
        <v>3</v>
      </c>
      <c r="I1188" s="729">
        <v>562</v>
      </c>
      <c r="K1188" s="728" t="s">
        <v>267</v>
      </c>
      <c r="L1188" s="728" t="s">
        <v>871</v>
      </c>
      <c r="M1188" s="728" t="s">
        <v>1089</v>
      </c>
      <c r="N1188" s="729">
        <v>1</v>
      </c>
      <c r="P1188" s="687"/>
      <c r="Q1188" s="686"/>
      <c r="R1188" s="686"/>
      <c r="U1188" s="728" t="s">
        <v>958</v>
      </c>
      <c r="V1188" s="729">
        <v>3</v>
      </c>
      <c r="W1188" s="729">
        <v>279</v>
      </c>
    </row>
    <row r="1189" spans="1:23" ht="15">
      <c r="A1189" s="728" t="s">
        <v>942</v>
      </c>
      <c r="B1189" s="728" t="s">
        <v>266</v>
      </c>
      <c r="C1189" s="728" t="s">
        <v>261</v>
      </c>
      <c r="D1189" s="728" t="s">
        <v>285</v>
      </c>
      <c r="E1189" s="729">
        <v>220</v>
      </c>
      <c r="G1189" s="728" t="s">
        <v>958</v>
      </c>
      <c r="H1189" s="729">
        <v>4</v>
      </c>
      <c r="I1189" s="729">
        <v>2217</v>
      </c>
      <c r="K1189" s="728" t="s">
        <v>267</v>
      </c>
      <c r="L1189" s="728" t="s">
        <v>871</v>
      </c>
      <c r="M1189" s="728" t="s">
        <v>1093</v>
      </c>
      <c r="N1189" s="729">
        <v>7</v>
      </c>
      <c r="P1189" s="687"/>
      <c r="Q1189" s="686"/>
      <c r="R1189" s="686"/>
      <c r="U1189" s="728" t="s">
        <v>958</v>
      </c>
      <c r="V1189" s="729">
        <v>4</v>
      </c>
      <c r="W1189" s="729">
        <v>1890</v>
      </c>
    </row>
    <row r="1190" spans="1:23" ht="15">
      <c r="A1190" s="728" t="s">
        <v>942</v>
      </c>
      <c r="B1190" s="728" t="s">
        <v>266</v>
      </c>
      <c r="C1190" s="728" t="s">
        <v>261</v>
      </c>
      <c r="D1190" s="728" t="s">
        <v>286</v>
      </c>
      <c r="E1190" s="729">
        <v>80</v>
      </c>
      <c r="G1190" s="728" t="s">
        <v>958</v>
      </c>
      <c r="H1190" s="729">
        <v>5</v>
      </c>
      <c r="I1190" s="729">
        <v>405</v>
      </c>
      <c r="K1190" s="728" t="s">
        <v>267</v>
      </c>
      <c r="L1190" s="728" t="s">
        <v>871</v>
      </c>
      <c r="M1190" s="728" t="s">
        <v>1090</v>
      </c>
      <c r="N1190" s="729">
        <v>268</v>
      </c>
      <c r="P1190" s="687"/>
      <c r="Q1190" s="686"/>
      <c r="R1190" s="686"/>
      <c r="U1190" s="728" t="s">
        <v>958</v>
      </c>
      <c r="V1190" s="729">
        <v>5</v>
      </c>
      <c r="W1190" s="729">
        <v>371</v>
      </c>
    </row>
    <row r="1191" spans="1:23" ht="15">
      <c r="A1191" s="728" t="s">
        <v>942</v>
      </c>
      <c r="B1191" s="728" t="s">
        <v>287</v>
      </c>
      <c r="C1191" s="728" t="s">
        <v>260</v>
      </c>
      <c r="D1191" s="728" t="s">
        <v>286</v>
      </c>
      <c r="E1191" s="729">
        <v>2</v>
      </c>
      <c r="G1191" s="728" t="s">
        <v>958</v>
      </c>
      <c r="H1191" s="729">
        <v>6</v>
      </c>
      <c r="I1191" s="729">
        <v>412</v>
      </c>
      <c r="K1191" s="728" t="s">
        <v>267</v>
      </c>
      <c r="L1191" s="728" t="s">
        <v>871</v>
      </c>
      <c r="M1191" s="728" t="s">
        <v>1091</v>
      </c>
      <c r="N1191" s="729">
        <v>7</v>
      </c>
      <c r="P1191" s="687"/>
      <c r="Q1191" s="686"/>
      <c r="R1191" s="686"/>
      <c r="U1191" s="728" t="s">
        <v>958</v>
      </c>
      <c r="V1191" s="729">
        <v>6</v>
      </c>
      <c r="W1191" s="729">
        <v>313</v>
      </c>
    </row>
    <row r="1192" spans="1:23" ht="15">
      <c r="A1192" s="728" t="s">
        <v>942</v>
      </c>
      <c r="B1192" s="728" t="s">
        <v>287</v>
      </c>
      <c r="C1192" s="728" t="s">
        <v>261</v>
      </c>
      <c r="D1192" s="728" t="s">
        <v>285</v>
      </c>
      <c r="E1192" s="729">
        <v>1</v>
      </c>
      <c r="G1192" s="728" t="s">
        <v>958</v>
      </c>
      <c r="H1192" s="729">
        <v>7</v>
      </c>
      <c r="I1192" s="729">
        <v>376</v>
      </c>
      <c r="K1192" s="728" t="s">
        <v>267</v>
      </c>
      <c r="L1192" s="728" t="s">
        <v>871</v>
      </c>
      <c r="M1192" s="728" t="s">
        <v>1097</v>
      </c>
      <c r="N1192" s="729">
        <v>4</v>
      </c>
      <c r="P1192" s="687"/>
      <c r="Q1192" s="686"/>
      <c r="R1192" s="686"/>
      <c r="U1192" s="728" t="s">
        <v>958</v>
      </c>
      <c r="V1192" s="729">
        <v>7</v>
      </c>
      <c r="W1192" s="729">
        <v>270</v>
      </c>
    </row>
    <row r="1193" spans="1:23" ht="15">
      <c r="A1193" s="728" t="s">
        <v>942</v>
      </c>
      <c r="B1193" s="728" t="s">
        <v>287</v>
      </c>
      <c r="C1193" s="728" t="s">
        <v>261</v>
      </c>
      <c r="D1193" s="728" t="s">
        <v>286</v>
      </c>
      <c r="E1193" s="729">
        <v>1</v>
      </c>
      <c r="G1193" s="728" t="s">
        <v>958</v>
      </c>
      <c r="H1193" s="729">
        <v>8</v>
      </c>
      <c r="I1193" s="729">
        <v>318</v>
      </c>
      <c r="K1193" s="728" t="s">
        <v>267</v>
      </c>
      <c r="L1193" s="728" t="s">
        <v>871</v>
      </c>
      <c r="M1193" s="728" t="s">
        <v>1094</v>
      </c>
      <c r="N1193" s="729">
        <v>17</v>
      </c>
      <c r="P1193" s="687"/>
      <c r="Q1193" s="686"/>
      <c r="R1193" s="686"/>
      <c r="U1193" s="728" t="s">
        <v>958</v>
      </c>
      <c r="V1193" s="729">
        <v>8</v>
      </c>
      <c r="W1193" s="729">
        <v>168</v>
      </c>
    </row>
    <row r="1194" spans="1:23" ht="15">
      <c r="A1194" s="728" t="s">
        <v>942</v>
      </c>
      <c r="B1194" s="728" t="s">
        <v>288</v>
      </c>
      <c r="C1194" s="728" t="s">
        <v>260</v>
      </c>
      <c r="D1194" s="728" t="s">
        <v>285</v>
      </c>
      <c r="E1194" s="729">
        <v>30</v>
      </c>
      <c r="G1194" s="728" t="s">
        <v>958</v>
      </c>
      <c r="H1194" s="729">
        <v>9</v>
      </c>
      <c r="I1194" s="729">
        <v>262</v>
      </c>
      <c r="K1194" s="728" t="s">
        <v>267</v>
      </c>
      <c r="L1194" s="728" t="s">
        <v>871</v>
      </c>
      <c r="M1194" s="728" t="s">
        <v>266</v>
      </c>
      <c r="N1194" s="729">
        <v>26</v>
      </c>
      <c r="P1194" s="687"/>
      <c r="Q1194" s="686"/>
      <c r="R1194" s="686"/>
      <c r="U1194" s="728" t="s">
        <v>958</v>
      </c>
      <c r="V1194" s="729">
        <v>9</v>
      </c>
      <c r="W1194" s="729">
        <v>104</v>
      </c>
    </row>
    <row r="1195" spans="1:23" ht="15">
      <c r="A1195" s="728" t="s">
        <v>942</v>
      </c>
      <c r="B1195" s="728" t="s">
        <v>288</v>
      </c>
      <c r="C1195" s="728" t="s">
        <v>260</v>
      </c>
      <c r="D1195" s="728" t="s">
        <v>286</v>
      </c>
      <c r="E1195" s="729">
        <v>16</v>
      </c>
      <c r="G1195" s="728" t="s">
        <v>958</v>
      </c>
      <c r="H1195" s="729">
        <v>10</v>
      </c>
      <c r="I1195" s="729">
        <v>179</v>
      </c>
      <c r="K1195" s="728" t="s">
        <v>267</v>
      </c>
      <c r="L1195" s="728" t="s">
        <v>871</v>
      </c>
      <c r="M1195" s="728" t="s">
        <v>1095</v>
      </c>
      <c r="N1195" s="729">
        <v>2</v>
      </c>
      <c r="P1195" s="687"/>
      <c r="Q1195" s="686"/>
      <c r="R1195" s="686"/>
      <c r="U1195" s="728" t="s">
        <v>958</v>
      </c>
      <c r="V1195" s="729">
        <v>10</v>
      </c>
      <c r="W1195" s="729">
        <v>78</v>
      </c>
    </row>
    <row r="1196" spans="1:23" ht="15">
      <c r="A1196" s="728" t="s">
        <v>942</v>
      </c>
      <c r="B1196" s="728" t="s">
        <v>288</v>
      </c>
      <c r="C1196" s="728" t="s">
        <v>261</v>
      </c>
      <c r="D1196" s="728" t="s">
        <v>285</v>
      </c>
      <c r="E1196" s="729">
        <v>29</v>
      </c>
      <c r="G1196" s="728" t="s">
        <v>958</v>
      </c>
      <c r="H1196" s="729">
        <v>11</v>
      </c>
      <c r="I1196" s="729">
        <v>140</v>
      </c>
      <c r="K1196" s="728" t="s">
        <v>267</v>
      </c>
      <c r="L1196" s="728" t="s">
        <v>871</v>
      </c>
      <c r="M1196" s="728" t="s">
        <v>297</v>
      </c>
      <c r="N1196" s="729">
        <v>12</v>
      </c>
      <c r="P1196" s="687"/>
      <c r="Q1196" s="686"/>
      <c r="R1196" s="686"/>
      <c r="U1196" s="728" t="s">
        <v>958</v>
      </c>
      <c r="V1196" s="729">
        <v>11</v>
      </c>
      <c r="W1196" s="729">
        <v>26</v>
      </c>
    </row>
    <row r="1197" spans="1:23" ht="15">
      <c r="A1197" s="728" t="s">
        <v>942</v>
      </c>
      <c r="B1197" s="728" t="s">
        <v>288</v>
      </c>
      <c r="C1197" s="728" t="s">
        <v>261</v>
      </c>
      <c r="D1197" s="728" t="s">
        <v>286</v>
      </c>
      <c r="E1197" s="729">
        <v>21</v>
      </c>
      <c r="G1197" s="728" t="s">
        <v>958</v>
      </c>
      <c r="H1197" s="729">
        <v>12</v>
      </c>
      <c r="I1197" s="729">
        <v>182</v>
      </c>
      <c r="K1197" s="728" t="s">
        <v>267</v>
      </c>
      <c r="L1197" s="728" t="s">
        <v>871</v>
      </c>
      <c r="M1197" s="728" t="s">
        <v>294</v>
      </c>
      <c r="N1197" s="729">
        <v>8846</v>
      </c>
      <c r="P1197" s="687"/>
      <c r="Q1197" s="686"/>
      <c r="R1197" s="686"/>
      <c r="U1197" s="728" t="s">
        <v>958</v>
      </c>
      <c r="V1197" s="729">
        <v>12</v>
      </c>
      <c r="W1197" s="729">
        <v>68</v>
      </c>
    </row>
    <row r="1198" spans="1:23" ht="15">
      <c r="A1198" s="728" t="s">
        <v>943</v>
      </c>
      <c r="B1198" s="728" t="s">
        <v>265</v>
      </c>
      <c r="C1198" s="728" t="s">
        <v>260</v>
      </c>
      <c r="D1198" s="728" t="s">
        <v>285</v>
      </c>
      <c r="E1198" s="729">
        <v>1578</v>
      </c>
      <c r="G1198" s="728" t="s">
        <v>959</v>
      </c>
      <c r="H1198" s="729">
        <v>0</v>
      </c>
      <c r="I1198" s="729">
        <v>20</v>
      </c>
      <c r="K1198" s="728" t="s">
        <v>267</v>
      </c>
      <c r="L1198" s="728" t="s">
        <v>871</v>
      </c>
      <c r="M1198" s="728" t="s">
        <v>296</v>
      </c>
      <c r="N1198" s="729">
        <v>82</v>
      </c>
      <c r="P1198" s="687"/>
      <c r="Q1198" s="686"/>
      <c r="R1198" s="686"/>
      <c r="U1198" s="728" t="s">
        <v>959</v>
      </c>
      <c r="V1198" s="729">
        <v>0</v>
      </c>
      <c r="W1198" s="729">
        <v>10</v>
      </c>
    </row>
    <row r="1199" spans="1:23" ht="15">
      <c r="A1199" s="728" t="s">
        <v>943</v>
      </c>
      <c r="B1199" s="728" t="s">
        <v>265</v>
      </c>
      <c r="C1199" s="728" t="s">
        <v>260</v>
      </c>
      <c r="D1199" s="728" t="s">
        <v>286</v>
      </c>
      <c r="E1199" s="729">
        <v>1143</v>
      </c>
      <c r="G1199" s="728" t="s">
        <v>959</v>
      </c>
      <c r="H1199" s="729">
        <v>1</v>
      </c>
      <c r="I1199" s="729">
        <v>114</v>
      </c>
      <c r="K1199" s="728" t="s">
        <v>267</v>
      </c>
      <c r="L1199" s="728" t="s">
        <v>871</v>
      </c>
      <c r="M1199" s="728" t="s">
        <v>267</v>
      </c>
      <c r="N1199" s="729">
        <v>2</v>
      </c>
      <c r="P1199" s="687"/>
      <c r="Q1199" s="686"/>
      <c r="R1199" s="686"/>
      <c r="U1199" s="728" t="s">
        <v>959</v>
      </c>
      <c r="V1199" s="729">
        <v>1</v>
      </c>
      <c r="W1199" s="729">
        <v>46</v>
      </c>
    </row>
    <row r="1200" spans="1:23" ht="15">
      <c r="A1200" s="728" t="s">
        <v>943</v>
      </c>
      <c r="B1200" s="728" t="s">
        <v>265</v>
      </c>
      <c r="C1200" s="728" t="s">
        <v>261</v>
      </c>
      <c r="D1200" s="728" t="s">
        <v>285</v>
      </c>
      <c r="E1200" s="729">
        <v>1495</v>
      </c>
      <c r="G1200" s="728" t="s">
        <v>959</v>
      </c>
      <c r="H1200" s="729">
        <v>2</v>
      </c>
      <c r="I1200" s="729">
        <v>419</v>
      </c>
      <c r="K1200" s="728" t="s">
        <v>267</v>
      </c>
      <c r="L1200" s="728" t="s">
        <v>871</v>
      </c>
      <c r="M1200" s="728" t="s">
        <v>268</v>
      </c>
      <c r="N1200" s="729">
        <v>728</v>
      </c>
      <c r="P1200" s="687"/>
      <c r="Q1200" s="686"/>
      <c r="R1200" s="686"/>
      <c r="U1200" s="728" t="s">
        <v>959</v>
      </c>
      <c r="V1200" s="729">
        <v>2</v>
      </c>
      <c r="W1200" s="729">
        <v>187</v>
      </c>
    </row>
    <row r="1201" spans="1:23" ht="15">
      <c r="A1201" s="728" t="s">
        <v>943</v>
      </c>
      <c r="B1201" s="728" t="s">
        <v>265</v>
      </c>
      <c r="C1201" s="728" t="s">
        <v>261</v>
      </c>
      <c r="D1201" s="728" t="s">
        <v>286</v>
      </c>
      <c r="E1201" s="729">
        <v>957</v>
      </c>
      <c r="G1201" s="728" t="s">
        <v>959</v>
      </c>
      <c r="H1201" s="729">
        <v>3</v>
      </c>
      <c r="I1201" s="729">
        <v>197</v>
      </c>
      <c r="K1201" s="728" t="s">
        <v>267</v>
      </c>
      <c r="L1201" s="728" t="s">
        <v>873</v>
      </c>
      <c r="M1201" s="728" t="s">
        <v>265</v>
      </c>
      <c r="N1201" s="729">
        <v>117</v>
      </c>
      <c r="P1201" s="687"/>
      <c r="Q1201" s="686"/>
      <c r="R1201" s="686"/>
      <c r="U1201" s="728" t="s">
        <v>959</v>
      </c>
      <c r="V1201" s="729">
        <v>3</v>
      </c>
      <c r="W1201" s="729">
        <v>75</v>
      </c>
    </row>
    <row r="1202" spans="1:23" ht="15">
      <c r="A1202" s="728" t="s">
        <v>943</v>
      </c>
      <c r="B1202" s="728" t="s">
        <v>266</v>
      </c>
      <c r="C1202" s="728" t="s">
        <v>260</v>
      </c>
      <c r="D1202" s="728" t="s">
        <v>285</v>
      </c>
      <c r="E1202" s="729">
        <v>865</v>
      </c>
      <c r="G1202" s="728" t="s">
        <v>959</v>
      </c>
      <c r="H1202" s="729">
        <v>4</v>
      </c>
      <c r="I1202" s="729">
        <v>709</v>
      </c>
      <c r="K1202" s="728" t="s">
        <v>267</v>
      </c>
      <c r="L1202" s="728" t="s">
        <v>873</v>
      </c>
      <c r="M1202" s="728" t="s">
        <v>1096</v>
      </c>
      <c r="N1202" s="729">
        <v>6</v>
      </c>
      <c r="P1202" s="687"/>
      <c r="Q1202" s="686"/>
      <c r="R1202" s="686"/>
      <c r="U1202" s="728" t="s">
        <v>959</v>
      </c>
      <c r="V1202" s="729">
        <v>4</v>
      </c>
      <c r="W1202" s="729">
        <v>433</v>
      </c>
    </row>
    <row r="1203" spans="1:23" ht="15">
      <c r="A1203" s="728" t="s">
        <v>943</v>
      </c>
      <c r="B1203" s="728" t="s">
        <v>266</v>
      </c>
      <c r="C1203" s="728" t="s">
        <v>260</v>
      </c>
      <c r="D1203" s="728" t="s">
        <v>286</v>
      </c>
      <c r="E1203" s="729">
        <v>1103</v>
      </c>
      <c r="G1203" s="728" t="s">
        <v>959</v>
      </c>
      <c r="H1203" s="729">
        <v>5</v>
      </c>
      <c r="I1203" s="729">
        <v>99</v>
      </c>
      <c r="K1203" s="728" t="s">
        <v>267</v>
      </c>
      <c r="L1203" s="728" t="s">
        <v>873</v>
      </c>
      <c r="M1203" s="728" t="s">
        <v>1100</v>
      </c>
      <c r="N1203" s="729">
        <v>2</v>
      </c>
      <c r="P1203" s="687"/>
      <c r="Q1203" s="686"/>
      <c r="R1203" s="686"/>
      <c r="U1203" s="728" t="s">
        <v>959</v>
      </c>
      <c r="V1203" s="729">
        <v>5</v>
      </c>
      <c r="W1203" s="729">
        <v>59</v>
      </c>
    </row>
    <row r="1204" spans="1:23" ht="15">
      <c r="A1204" s="728" t="s">
        <v>943</v>
      </c>
      <c r="B1204" s="728" t="s">
        <v>266</v>
      </c>
      <c r="C1204" s="728" t="s">
        <v>261</v>
      </c>
      <c r="D1204" s="728" t="s">
        <v>285</v>
      </c>
      <c r="E1204" s="729">
        <v>908</v>
      </c>
      <c r="G1204" s="728" t="s">
        <v>959</v>
      </c>
      <c r="H1204" s="729">
        <v>6</v>
      </c>
      <c r="I1204" s="729">
        <v>106</v>
      </c>
      <c r="K1204" s="728" t="s">
        <v>267</v>
      </c>
      <c r="L1204" s="728" t="s">
        <v>873</v>
      </c>
      <c r="M1204" s="728" t="s">
        <v>1089</v>
      </c>
      <c r="N1204" s="729">
        <v>16</v>
      </c>
      <c r="P1204" s="687"/>
      <c r="Q1204" s="686"/>
      <c r="R1204" s="686"/>
      <c r="U1204" s="728" t="s">
        <v>959</v>
      </c>
      <c r="V1204" s="729">
        <v>6</v>
      </c>
      <c r="W1204" s="729">
        <v>74</v>
      </c>
    </row>
    <row r="1205" spans="1:23" ht="15">
      <c r="A1205" s="728" t="s">
        <v>943</v>
      </c>
      <c r="B1205" s="728" t="s">
        <v>266</v>
      </c>
      <c r="C1205" s="728" t="s">
        <v>261</v>
      </c>
      <c r="D1205" s="728" t="s">
        <v>286</v>
      </c>
      <c r="E1205" s="729">
        <v>934</v>
      </c>
      <c r="G1205" s="728" t="s">
        <v>959</v>
      </c>
      <c r="H1205" s="729">
        <v>7</v>
      </c>
      <c r="I1205" s="729">
        <v>95</v>
      </c>
      <c r="K1205" s="728" t="s">
        <v>267</v>
      </c>
      <c r="L1205" s="728" t="s">
        <v>873</v>
      </c>
      <c r="M1205" s="728" t="s">
        <v>1093</v>
      </c>
      <c r="N1205" s="729">
        <v>19</v>
      </c>
      <c r="P1205" s="687"/>
      <c r="Q1205" s="686"/>
      <c r="R1205" s="686"/>
      <c r="U1205" s="728" t="s">
        <v>959</v>
      </c>
      <c r="V1205" s="729">
        <v>7</v>
      </c>
      <c r="W1205" s="729">
        <v>43</v>
      </c>
    </row>
    <row r="1206" spans="1:23" ht="15">
      <c r="A1206" s="728" t="s">
        <v>943</v>
      </c>
      <c r="B1206" s="728" t="s">
        <v>287</v>
      </c>
      <c r="C1206" s="728" t="s">
        <v>260</v>
      </c>
      <c r="D1206" s="728" t="s">
        <v>285</v>
      </c>
      <c r="E1206" s="729">
        <v>10</v>
      </c>
      <c r="G1206" s="728" t="s">
        <v>959</v>
      </c>
      <c r="H1206" s="729">
        <v>8</v>
      </c>
      <c r="I1206" s="729">
        <v>73</v>
      </c>
      <c r="K1206" s="728" t="s">
        <v>267</v>
      </c>
      <c r="L1206" s="728" t="s">
        <v>873</v>
      </c>
      <c r="M1206" s="728" t="s">
        <v>1090</v>
      </c>
      <c r="N1206" s="729">
        <v>556</v>
      </c>
      <c r="P1206" s="687"/>
      <c r="Q1206" s="686"/>
      <c r="R1206" s="686"/>
      <c r="U1206" s="728" t="s">
        <v>959</v>
      </c>
      <c r="V1206" s="729">
        <v>8</v>
      </c>
      <c r="W1206" s="729">
        <v>28</v>
      </c>
    </row>
    <row r="1207" spans="1:23" ht="15">
      <c r="A1207" s="728" t="s">
        <v>943</v>
      </c>
      <c r="B1207" s="728" t="s">
        <v>287</v>
      </c>
      <c r="C1207" s="728" t="s">
        <v>260</v>
      </c>
      <c r="D1207" s="728" t="s">
        <v>286</v>
      </c>
      <c r="E1207" s="729">
        <v>11</v>
      </c>
      <c r="G1207" s="728" t="s">
        <v>959</v>
      </c>
      <c r="H1207" s="729">
        <v>9</v>
      </c>
      <c r="I1207" s="729">
        <v>68</v>
      </c>
      <c r="K1207" s="728" t="s">
        <v>267</v>
      </c>
      <c r="L1207" s="728" t="s">
        <v>873</v>
      </c>
      <c r="M1207" s="728" t="s">
        <v>1091</v>
      </c>
      <c r="N1207" s="729">
        <v>14</v>
      </c>
      <c r="P1207" s="687"/>
      <c r="Q1207" s="686"/>
      <c r="R1207" s="686"/>
      <c r="U1207" s="728" t="s">
        <v>959</v>
      </c>
      <c r="V1207" s="729">
        <v>9</v>
      </c>
      <c r="W1207" s="729">
        <v>27</v>
      </c>
    </row>
    <row r="1208" spans="1:23" ht="15">
      <c r="A1208" s="728" t="s">
        <v>943</v>
      </c>
      <c r="B1208" s="728" t="s">
        <v>287</v>
      </c>
      <c r="C1208" s="728" t="s">
        <v>261</v>
      </c>
      <c r="D1208" s="728" t="s">
        <v>285</v>
      </c>
      <c r="E1208" s="729">
        <v>14</v>
      </c>
      <c r="G1208" s="728" t="s">
        <v>959</v>
      </c>
      <c r="H1208" s="729">
        <v>10</v>
      </c>
      <c r="I1208" s="729">
        <v>24</v>
      </c>
      <c r="K1208" s="728" t="s">
        <v>267</v>
      </c>
      <c r="L1208" s="728" t="s">
        <v>873</v>
      </c>
      <c r="M1208" s="728" t="s">
        <v>1092</v>
      </c>
      <c r="N1208" s="729">
        <v>235</v>
      </c>
      <c r="P1208" s="687"/>
      <c r="Q1208" s="686"/>
      <c r="R1208" s="686"/>
      <c r="U1208" s="728" t="s">
        <v>959</v>
      </c>
      <c r="V1208" s="729">
        <v>10</v>
      </c>
      <c r="W1208" s="729">
        <v>25</v>
      </c>
    </row>
    <row r="1209" spans="1:23" ht="15">
      <c r="A1209" s="728" t="s">
        <v>943</v>
      </c>
      <c r="B1209" s="728" t="s">
        <v>287</v>
      </c>
      <c r="C1209" s="728" t="s">
        <v>261</v>
      </c>
      <c r="D1209" s="728" t="s">
        <v>286</v>
      </c>
      <c r="E1209" s="729">
        <v>12</v>
      </c>
      <c r="G1209" s="728" t="s">
        <v>959</v>
      </c>
      <c r="H1209" s="729">
        <v>11</v>
      </c>
      <c r="I1209" s="729">
        <v>32</v>
      </c>
      <c r="K1209" s="728" t="s">
        <v>267</v>
      </c>
      <c r="L1209" s="728" t="s">
        <v>873</v>
      </c>
      <c r="M1209" s="728" t="s">
        <v>1097</v>
      </c>
      <c r="N1209" s="729">
        <v>3</v>
      </c>
      <c r="P1209" s="687"/>
      <c r="Q1209" s="686"/>
      <c r="R1209" s="686"/>
      <c r="U1209" s="728" t="s">
        <v>959</v>
      </c>
      <c r="V1209" s="729">
        <v>11</v>
      </c>
      <c r="W1209" s="729">
        <v>16</v>
      </c>
    </row>
    <row r="1210" spans="1:23" ht="15">
      <c r="A1210" s="728" t="s">
        <v>943</v>
      </c>
      <c r="B1210" s="728" t="s">
        <v>288</v>
      </c>
      <c r="C1210" s="728" t="s">
        <v>260</v>
      </c>
      <c r="D1210" s="728" t="s">
        <v>285</v>
      </c>
      <c r="E1210" s="729">
        <v>562</v>
      </c>
      <c r="G1210" s="728" t="s">
        <v>959</v>
      </c>
      <c r="H1210" s="729">
        <v>12</v>
      </c>
      <c r="I1210" s="729">
        <v>26</v>
      </c>
      <c r="K1210" s="728" t="s">
        <v>267</v>
      </c>
      <c r="L1210" s="728" t="s">
        <v>873</v>
      </c>
      <c r="M1210" s="728" t="s">
        <v>1094</v>
      </c>
      <c r="N1210" s="729">
        <v>10</v>
      </c>
      <c r="P1210" s="687"/>
      <c r="Q1210" s="686"/>
      <c r="R1210" s="686"/>
      <c r="U1210" s="728" t="s">
        <v>959</v>
      </c>
      <c r="V1210" s="729">
        <v>12</v>
      </c>
      <c r="W1210" s="729">
        <v>9</v>
      </c>
    </row>
    <row r="1211" spans="1:23" ht="15">
      <c r="A1211" s="728" t="s">
        <v>943</v>
      </c>
      <c r="B1211" s="728" t="s">
        <v>288</v>
      </c>
      <c r="C1211" s="728" t="s">
        <v>260</v>
      </c>
      <c r="D1211" s="728" t="s">
        <v>286</v>
      </c>
      <c r="E1211" s="729">
        <v>598</v>
      </c>
      <c r="G1211" s="728" t="s">
        <v>960</v>
      </c>
      <c r="H1211" s="729">
        <v>0</v>
      </c>
      <c r="I1211" s="729">
        <v>254</v>
      </c>
      <c r="K1211" s="728" t="s">
        <v>267</v>
      </c>
      <c r="L1211" s="728" t="s">
        <v>873</v>
      </c>
      <c r="M1211" s="728" t="s">
        <v>266</v>
      </c>
      <c r="N1211" s="729">
        <v>37</v>
      </c>
      <c r="P1211" s="687"/>
      <c r="Q1211" s="686"/>
      <c r="R1211" s="686"/>
      <c r="U1211" s="728" t="s">
        <v>960</v>
      </c>
      <c r="V1211" s="729">
        <v>0</v>
      </c>
      <c r="W1211" s="729">
        <v>4</v>
      </c>
    </row>
    <row r="1212" spans="1:23" ht="15">
      <c r="A1212" s="728" t="s">
        <v>943</v>
      </c>
      <c r="B1212" s="728" t="s">
        <v>288</v>
      </c>
      <c r="C1212" s="728" t="s">
        <v>261</v>
      </c>
      <c r="D1212" s="728" t="s">
        <v>285</v>
      </c>
      <c r="E1212" s="729">
        <v>480</v>
      </c>
      <c r="G1212" s="728" t="s">
        <v>960</v>
      </c>
      <c r="H1212" s="729">
        <v>1</v>
      </c>
      <c r="I1212" s="729">
        <v>1467</v>
      </c>
      <c r="K1212" s="728" t="s">
        <v>267</v>
      </c>
      <c r="L1212" s="728" t="s">
        <v>873</v>
      </c>
      <c r="M1212" s="728" t="s">
        <v>1095</v>
      </c>
      <c r="N1212" s="729">
        <v>5</v>
      </c>
      <c r="P1212" s="687"/>
      <c r="Q1212" s="686"/>
      <c r="R1212" s="686"/>
      <c r="U1212" s="728" t="s">
        <v>960</v>
      </c>
      <c r="V1212" s="729">
        <v>1</v>
      </c>
      <c r="W1212" s="729">
        <v>53</v>
      </c>
    </row>
    <row r="1213" spans="1:23" ht="15">
      <c r="A1213" s="728" t="s">
        <v>943</v>
      </c>
      <c r="B1213" s="728" t="s">
        <v>288</v>
      </c>
      <c r="C1213" s="728" t="s">
        <v>261</v>
      </c>
      <c r="D1213" s="728" t="s">
        <v>286</v>
      </c>
      <c r="E1213" s="729">
        <v>490</v>
      </c>
      <c r="G1213" s="728" t="s">
        <v>960</v>
      </c>
      <c r="H1213" s="729">
        <v>2</v>
      </c>
      <c r="I1213" s="729">
        <v>5100</v>
      </c>
      <c r="K1213" s="728" t="s">
        <v>267</v>
      </c>
      <c r="L1213" s="728" t="s">
        <v>873</v>
      </c>
      <c r="M1213" s="728" t="s">
        <v>287</v>
      </c>
      <c r="N1213" s="729">
        <v>7</v>
      </c>
      <c r="P1213" s="687"/>
      <c r="Q1213" s="686"/>
      <c r="R1213" s="686"/>
      <c r="U1213" s="728" t="s">
        <v>960</v>
      </c>
      <c r="V1213" s="729">
        <v>2</v>
      </c>
      <c r="W1213" s="729">
        <v>152</v>
      </c>
    </row>
    <row r="1214" spans="1:23" ht="15">
      <c r="A1214" s="728" t="s">
        <v>944</v>
      </c>
      <c r="B1214" s="728" t="s">
        <v>265</v>
      </c>
      <c r="C1214" s="728" t="s">
        <v>260</v>
      </c>
      <c r="D1214" s="728" t="s">
        <v>285</v>
      </c>
      <c r="E1214" s="729">
        <v>585</v>
      </c>
      <c r="G1214" s="728" t="s">
        <v>960</v>
      </c>
      <c r="H1214" s="729">
        <v>3</v>
      </c>
      <c r="I1214" s="729">
        <v>2194</v>
      </c>
      <c r="K1214" s="728" t="s">
        <v>267</v>
      </c>
      <c r="L1214" s="728" t="s">
        <v>873</v>
      </c>
      <c r="M1214" s="728" t="s">
        <v>297</v>
      </c>
      <c r="N1214" s="729">
        <v>31</v>
      </c>
      <c r="P1214" s="687"/>
      <c r="Q1214" s="686"/>
      <c r="R1214" s="686"/>
      <c r="U1214" s="728" t="s">
        <v>960</v>
      </c>
      <c r="V1214" s="729">
        <v>3</v>
      </c>
      <c r="W1214" s="729">
        <v>76</v>
      </c>
    </row>
    <row r="1215" spans="1:23" ht="15">
      <c r="A1215" s="728" t="s">
        <v>944</v>
      </c>
      <c r="B1215" s="728" t="s">
        <v>265</v>
      </c>
      <c r="C1215" s="728" t="s">
        <v>260</v>
      </c>
      <c r="D1215" s="728" t="s">
        <v>286</v>
      </c>
      <c r="E1215" s="729">
        <v>202</v>
      </c>
      <c r="G1215" s="728" t="s">
        <v>960</v>
      </c>
      <c r="H1215" s="729">
        <v>4</v>
      </c>
      <c r="I1215" s="729">
        <v>6884</v>
      </c>
      <c r="K1215" s="728" t="s">
        <v>267</v>
      </c>
      <c r="L1215" s="728" t="s">
        <v>873</v>
      </c>
      <c r="M1215" s="728" t="s">
        <v>294</v>
      </c>
      <c r="N1215" s="729">
        <v>25475</v>
      </c>
      <c r="P1215" s="687"/>
      <c r="Q1215" s="686"/>
      <c r="R1215" s="686"/>
      <c r="U1215" s="728" t="s">
        <v>960</v>
      </c>
      <c r="V1215" s="729">
        <v>4</v>
      </c>
      <c r="W1215" s="729">
        <v>445</v>
      </c>
    </row>
    <row r="1216" spans="1:23" ht="15">
      <c r="A1216" s="728" t="s">
        <v>944</v>
      </c>
      <c r="B1216" s="728" t="s">
        <v>265</v>
      </c>
      <c r="C1216" s="728" t="s">
        <v>261</v>
      </c>
      <c r="D1216" s="728" t="s">
        <v>285</v>
      </c>
      <c r="E1216" s="729">
        <v>661</v>
      </c>
      <c r="G1216" s="728" t="s">
        <v>960</v>
      </c>
      <c r="H1216" s="729">
        <v>5</v>
      </c>
      <c r="I1216" s="729">
        <v>972</v>
      </c>
      <c r="K1216" s="728" t="s">
        <v>267</v>
      </c>
      <c r="L1216" s="728" t="s">
        <v>873</v>
      </c>
      <c r="M1216" s="728" t="s">
        <v>296</v>
      </c>
      <c r="N1216" s="729">
        <v>153</v>
      </c>
      <c r="P1216" s="687"/>
      <c r="Q1216" s="686"/>
      <c r="R1216" s="686"/>
      <c r="U1216" s="728" t="s">
        <v>960</v>
      </c>
      <c r="V1216" s="729">
        <v>5</v>
      </c>
      <c r="W1216" s="729">
        <v>64</v>
      </c>
    </row>
    <row r="1217" spans="1:23" ht="15">
      <c r="A1217" s="728" t="s">
        <v>944</v>
      </c>
      <c r="B1217" s="728" t="s">
        <v>265</v>
      </c>
      <c r="C1217" s="728" t="s">
        <v>261</v>
      </c>
      <c r="D1217" s="728" t="s">
        <v>286</v>
      </c>
      <c r="E1217" s="729">
        <v>217</v>
      </c>
      <c r="G1217" s="728" t="s">
        <v>960</v>
      </c>
      <c r="H1217" s="729">
        <v>6</v>
      </c>
      <c r="I1217" s="729">
        <v>765</v>
      </c>
      <c r="K1217" s="728" t="s">
        <v>267</v>
      </c>
      <c r="L1217" s="728" t="s">
        <v>873</v>
      </c>
      <c r="M1217" s="728" t="s">
        <v>267</v>
      </c>
      <c r="N1217" s="729">
        <v>15</v>
      </c>
      <c r="P1217" s="687"/>
      <c r="Q1217" s="686"/>
      <c r="R1217" s="686"/>
      <c r="U1217" s="728" t="s">
        <v>960</v>
      </c>
      <c r="V1217" s="729">
        <v>6</v>
      </c>
      <c r="W1217" s="729">
        <v>57</v>
      </c>
    </row>
    <row r="1218" spans="1:23" ht="15">
      <c r="A1218" s="728" t="s">
        <v>944</v>
      </c>
      <c r="B1218" s="728" t="s">
        <v>266</v>
      </c>
      <c r="C1218" s="728" t="s">
        <v>260</v>
      </c>
      <c r="D1218" s="728" t="s">
        <v>285</v>
      </c>
      <c r="E1218" s="729">
        <v>8</v>
      </c>
      <c r="G1218" s="728" t="s">
        <v>960</v>
      </c>
      <c r="H1218" s="729">
        <v>7</v>
      </c>
      <c r="I1218" s="729">
        <v>663</v>
      </c>
      <c r="K1218" s="728" t="s">
        <v>267</v>
      </c>
      <c r="L1218" s="728" t="s">
        <v>873</v>
      </c>
      <c r="M1218" s="728" t="s">
        <v>268</v>
      </c>
      <c r="N1218" s="729">
        <v>2093</v>
      </c>
      <c r="P1218" s="687"/>
      <c r="Q1218" s="686"/>
      <c r="R1218" s="686"/>
      <c r="U1218" s="728" t="s">
        <v>960</v>
      </c>
      <c r="V1218" s="729">
        <v>7</v>
      </c>
      <c r="W1218" s="729">
        <v>34</v>
      </c>
    </row>
    <row r="1219" spans="1:23" ht="15">
      <c r="A1219" s="728" t="s">
        <v>944</v>
      </c>
      <c r="B1219" s="728" t="s">
        <v>266</v>
      </c>
      <c r="C1219" s="728" t="s">
        <v>260</v>
      </c>
      <c r="D1219" s="728" t="s">
        <v>286</v>
      </c>
      <c r="E1219" s="729">
        <v>15</v>
      </c>
      <c r="G1219" s="728" t="s">
        <v>960</v>
      </c>
      <c r="H1219" s="729">
        <v>8</v>
      </c>
      <c r="I1219" s="729">
        <v>581</v>
      </c>
      <c r="K1219" s="728" t="s">
        <v>267</v>
      </c>
      <c r="L1219" s="728" t="s">
        <v>874</v>
      </c>
      <c r="M1219" s="728" t="s">
        <v>1090</v>
      </c>
      <c r="N1219" s="729">
        <v>591</v>
      </c>
      <c r="P1219" s="687"/>
      <c r="Q1219" s="686"/>
      <c r="R1219" s="686"/>
      <c r="U1219" s="728" t="s">
        <v>960</v>
      </c>
      <c r="V1219" s="729">
        <v>8</v>
      </c>
      <c r="W1219" s="729">
        <v>21</v>
      </c>
    </row>
    <row r="1220" spans="1:23" ht="15">
      <c r="A1220" s="728" t="s">
        <v>944</v>
      </c>
      <c r="B1220" s="728" t="s">
        <v>266</v>
      </c>
      <c r="C1220" s="728" t="s">
        <v>261</v>
      </c>
      <c r="D1220" s="728" t="s">
        <v>285</v>
      </c>
      <c r="E1220" s="729">
        <v>11</v>
      </c>
      <c r="G1220" s="728" t="s">
        <v>960</v>
      </c>
      <c r="H1220" s="729">
        <v>9</v>
      </c>
      <c r="I1220" s="729">
        <v>443</v>
      </c>
      <c r="K1220" s="728" t="s">
        <v>267</v>
      </c>
      <c r="L1220" s="728" t="s">
        <v>874</v>
      </c>
      <c r="M1220" s="728" t="s">
        <v>1092</v>
      </c>
      <c r="N1220" s="729">
        <v>2</v>
      </c>
      <c r="P1220" s="687"/>
      <c r="Q1220" s="686"/>
      <c r="R1220" s="686"/>
      <c r="U1220" s="728" t="s">
        <v>960</v>
      </c>
      <c r="V1220" s="729">
        <v>9</v>
      </c>
      <c r="W1220" s="729">
        <v>20</v>
      </c>
    </row>
    <row r="1221" spans="1:23" ht="15">
      <c r="A1221" s="728" t="s">
        <v>944</v>
      </c>
      <c r="B1221" s="728" t="s">
        <v>266</v>
      </c>
      <c r="C1221" s="728" t="s">
        <v>261</v>
      </c>
      <c r="D1221" s="728" t="s">
        <v>286</v>
      </c>
      <c r="E1221" s="729">
        <v>21</v>
      </c>
      <c r="G1221" s="728" t="s">
        <v>960</v>
      </c>
      <c r="H1221" s="729">
        <v>10</v>
      </c>
      <c r="I1221" s="729">
        <v>341</v>
      </c>
      <c r="K1221" s="728" t="s">
        <v>267</v>
      </c>
      <c r="L1221" s="728" t="s">
        <v>874</v>
      </c>
      <c r="M1221" s="728" t="s">
        <v>1101</v>
      </c>
      <c r="N1221" s="729">
        <v>6</v>
      </c>
      <c r="P1221" s="687"/>
      <c r="Q1221" s="686"/>
      <c r="R1221" s="686"/>
      <c r="U1221" s="728" t="s">
        <v>960</v>
      </c>
      <c r="V1221" s="729">
        <v>10</v>
      </c>
      <c r="W1221" s="729">
        <v>4</v>
      </c>
    </row>
    <row r="1222" spans="1:23" ht="15">
      <c r="A1222" s="728" t="s">
        <v>944</v>
      </c>
      <c r="B1222" s="728" t="s">
        <v>288</v>
      </c>
      <c r="C1222" s="728" t="s">
        <v>260</v>
      </c>
      <c r="D1222" s="728" t="s">
        <v>285</v>
      </c>
      <c r="E1222" s="729">
        <v>1793</v>
      </c>
      <c r="G1222" s="728" t="s">
        <v>960</v>
      </c>
      <c r="H1222" s="729">
        <v>11</v>
      </c>
      <c r="I1222" s="729">
        <v>223</v>
      </c>
      <c r="K1222" s="728" t="s">
        <v>267</v>
      </c>
      <c r="L1222" s="728" t="s">
        <v>874</v>
      </c>
      <c r="M1222" s="728" t="s">
        <v>294</v>
      </c>
      <c r="N1222" s="729">
        <v>1917</v>
      </c>
      <c r="P1222" s="687"/>
      <c r="Q1222" s="686"/>
      <c r="R1222" s="686"/>
      <c r="U1222" s="728" t="s">
        <v>960</v>
      </c>
      <c r="V1222" s="729">
        <v>11</v>
      </c>
      <c r="W1222" s="729">
        <v>4</v>
      </c>
    </row>
    <row r="1223" spans="1:23" ht="15">
      <c r="A1223" s="728" t="s">
        <v>944</v>
      </c>
      <c r="B1223" s="728" t="s">
        <v>288</v>
      </c>
      <c r="C1223" s="728" t="s">
        <v>260</v>
      </c>
      <c r="D1223" s="728" t="s">
        <v>286</v>
      </c>
      <c r="E1223" s="729">
        <v>507</v>
      </c>
      <c r="G1223" s="728" t="s">
        <v>960</v>
      </c>
      <c r="H1223" s="729">
        <v>12</v>
      </c>
      <c r="I1223" s="729">
        <v>408</v>
      </c>
      <c r="K1223" s="728" t="s">
        <v>267</v>
      </c>
      <c r="L1223" s="728" t="s">
        <v>874</v>
      </c>
      <c r="M1223" s="728" t="s">
        <v>268</v>
      </c>
      <c r="N1223" s="729">
        <v>214</v>
      </c>
      <c r="P1223" s="687"/>
      <c r="Q1223" s="686"/>
      <c r="R1223" s="686"/>
      <c r="U1223" s="728" t="s">
        <v>960</v>
      </c>
      <c r="V1223" s="729">
        <v>12</v>
      </c>
      <c r="W1223" s="729">
        <v>5</v>
      </c>
    </row>
    <row r="1224" spans="1:23" ht="15">
      <c r="A1224" s="728" t="s">
        <v>944</v>
      </c>
      <c r="B1224" s="728" t="s">
        <v>288</v>
      </c>
      <c r="C1224" s="728" t="s">
        <v>261</v>
      </c>
      <c r="D1224" s="728" t="s">
        <v>285</v>
      </c>
      <c r="E1224" s="729">
        <v>2032</v>
      </c>
      <c r="G1224" s="728" t="s">
        <v>961</v>
      </c>
      <c r="H1224" s="729">
        <v>0</v>
      </c>
      <c r="I1224" s="729">
        <v>141</v>
      </c>
      <c r="K1224" s="728" t="s">
        <v>267</v>
      </c>
      <c r="L1224" s="728" t="s">
        <v>886</v>
      </c>
      <c r="M1224" s="728" t="s">
        <v>265</v>
      </c>
      <c r="N1224" s="729">
        <v>2</v>
      </c>
      <c r="P1224" s="687"/>
      <c r="Q1224" s="686"/>
      <c r="R1224" s="686"/>
      <c r="U1224" s="728" t="s">
        <v>961</v>
      </c>
      <c r="V1224" s="729">
        <v>0</v>
      </c>
      <c r="W1224" s="729">
        <v>42</v>
      </c>
    </row>
    <row r="1225" spans="1:23" ht="15">
      <c r="A1225" s="728" t="s">
        <v>944</v>
      </c>
      <c r="B1225" s="728" t="s">
        <v>288</v>
      </c>
      <c r="C1225" s="728" t="s">
        <v>261</v>
      </c>
      <c r="D1225" s="728" t="s">
        <v>286</v>
      </c>
      <c r="E1225" s="729">
        <v>485</v>
      </c>
      <c r="G1225" s="728" t="s">
        <v>961</v>
      </c>
      <c r="H1225" s="729">
        <v>1</v>
      </c>
      <c r="I1225" s="729">
        <v>650</v>
      </c>
      <c r="K1225" s="728" t="s">
        <v>267</v>
      </c>
      <c r="L1225" s="728" t="s">
        <v>886</v>
      </c>
      <c r="M1225" s="728" t="s">
        <v>1089</v>
      </c>
      <c r="N1225" s="729">
        <v>7</v>
      </c>
      <c r="P1225" s="687"/>
      <c r="Q1225" s="686"/>
      <c r="R1225" s="686"/>
      <c r="U1225" s="728" t="s">
        <v>961</v>
      </c>
      <c r="V1225" s="729">
        <v>1</v>
      </c>
      <c r="W1225" s="729">
        <v>233</v>
      </c>
    </row>
    <row r="1226" spans="1:23" ht="15">
      <c r="A1226" s="728" t="s">
        <v>945</v>
      </c>
      <c r="B1226" s="728" t="s">
        <v>265</v>
      </c>
      <c r="C1226" s="728" t="s">
        <v>260</v>
      </c>
      <c r="D1226" s="728" t="s">
        <v>285</v>
      </c>
      <c r="E1226" s="729">
        <v>829</v>
      </c>
      <c r="G1226" s="728" t="s">
        <v>961</v>
      </c>
      <c r="H1226" s="729">
        <v>2</v>
      </c>
      <c r="I1226" s="729">
        <v>1904</v>
      </c>
      <c r="K1226" s="728" t="s">
        <v>267</v>
      </c>
      <c r="L1226" s="728" t="s">
        <v>886</v>
      </c>
      <c r="M1226" s="728" t="s">
        <v>1093</v>
      </c>
      <c r="N1226" s="729">
        <v>1</v>
      </c>
      <c r="P1226" s="687"/>
      <c r="Q1226" s="686"/>
      <c r="R1226" s="686"/>
      <c r="U1226" s="728" t="s">
        <v>961</v>
      </c>
      <c r="V1226" s="729">
        <v>2</v>
      </c>
      <c r="W1226" s="729">
        <v>622</v>
      </c>
    </row>
    <row r="1227" spans="1:23" ht="15">
      <c r="A1227" s="728" t="s">
        <v>945</v>
      </c>
      <c r="B1227" s="728" t="s">
        <v>265</v>
      </c>
      <c r="C1227" s="728" t="s">
        <v>260</v>
      </c>
      <c r="D1227" s="728" t="s">
        <v>286</v>
      </c>
      <c r="E1227" s="729">
        <v>662</v>
      </c>
      <c r="G1227" s="728" t="s">
        <v>961</v>
      </c>
      <c r="H1227" s="729">
        <v>3</v>
      </c>
      <c r="I1227" s="729">
        <v>821</v>
      </c>
      <c r="K1227" s="728" t="s">
        <v>267</v>
      </c>
      <c r="L1227" s="728" t="s">
        <v>886</v>
      </c>
      <c r="M1227" s="728" t="s">
        <v>1090</v>
      </c>
      <c r="N1227" s="729">
        <v>458</v>
      </c>
      <c r="P1227" s="687"/>
      <c r="Q1227" s="686"/>
      <c r="R1227" s="686"/>
      <c r="U1227" s="728" t="s">
        <v>961</v>
      </c>
      <c r="V1227" s="729">
        <v>3</v>
      </c>
      <c r="W1227" s="729">
        <v>234</v>
      </c>
    </row>
    <row r="1228" spans="1:23" ht="15">
      <c r="A1228" s="728" t="s">
        <v>945</v>
      </c>
      <c r="B1228" s="728" t="s">
        <v>265</v>
      </c>
      <c r="C1228" s="728" t="s">
        <v>261</v>
      </c>
      <c r="D1228" s="728" t="s">
        <v>285</v>
      </c>
      <c r="E1228" s="729">
        <v>843</v>
      </c>
      <c r="G1228" s="728" t="s">
        <v>961</v>
      </c>
      <c r="H1228" s="729">
        <v>4</v>
      </c>
      <c r="I1228" s="729">
        <v>3592</v>
      </c>
      <c r="K1228" s="728" t="s">
        <v>267</v>
      </c>
      <c r="L1228" s="728" t="s">
        <v>886</v>
      </c>
      <c r="M1228" s="728" t="s">
        <v>1091</v>
      </c>
      <c r="N1228" s="729">
        <v>3</v>
      </c>
      <c r="P1228" s="687"/>
      <c r="Q1228" s="686"/>
      <c r="R1228" s="686"/>
      <c r="U1228" s="728" t="s">
        <v>961</v>
      </c>
      <c r="V1228" s="729">
        <v>4</v>
      </c>
      <c r="W1228" s="729">
        <v>1562</v>
      </c>
    </row>
    <row r="1229" spans="1:23" ht="15">
      <c r="A1229" s="728" t="s">
        <v>945</v>
      </c>
      <c r="B1229" s="728" t="s">
        <v>265</v>
      </c>
      <c r="C1229" s="728" t="s">
        <v>261</v>
      </c>
      <c r="D1229" s="728" t="s">
        <v>286</v>
      </c>
      <c r="E1229" s="729">
        <v>573</v>
      </c>
      <c r="G1229" s="728" t="s">
        <v>961</v>
      </c>
      <c r="H1229" s="729">
        <v>5</v>
      </c>
      <c r="I1229" s="729">
        <v>553</v>
      </c>
      <c r="K1229" s="728" t="s">
        <v>267</v>
      </c>
      <c r="L1229" s="728" t="s">
        <v>886</v>
      </c>
      <c r="M1229" s="728" t="s">
        <v>1092</v>
      </c>
      <c r="N1229" s="729">
        <v>1</v>
      </c>
      <c r="P1229" s="687"/>
      <c r="Q1229" s="686"/>
      <c r="R1229" s="686"/>
      <c r="U1229" s="728" t="s">
        <v>961</v>
      </c>
      <c r="V1229" s="729">
        <v>5</v>
      </c>
      <c r="W1229" s="729">
        <v>196</v>
      </c>
    </row>
    <row r="1230" spans="1:23" ht="15">
      <c r="A1230" s="728" t="s">
        <v>945</v>
      </c>
      <c r="B1230" s="728" t="s">
        <v>266</v>
      </c>
      <c r="C1230" s="728" t="s">
        <v>260</v>
      </c>
      <c r="D1230" s="728" t="s">
        <v>285</v>
      </c>
      <c r="E1230" s="729">
        <v>748</v>
      </c>
      <c r="G1230" s="728" t="s">
        <v>961</v>
      </c>
      <c r="H1230" s="729">
        <v>6</v>
      </c>
      <c r="I1230" s="729">
        <v>536</v>
      </c>
      <c r="K1230" s="728" t="s">
        <v>267</v>
      </c>
      <c r="L1230" s="728" t="s">
        <v>886</v>
      </c>
      <c r="M1230" s="728" t="s">
        <v>1097</v>
      </c>
      <c r="N1230" s="729">
        <v>2</v>
      </c>
      <c r="P1230" s="687"/>
      <c r="Q1230" s="686"/>
      <c r="R1230" s="686"/>
      <c r="U1230" s="728" t="s">
        <v>961</v>
      </c>
      <c r="V1230" s="729">
        <v>6</v>
      </c>
      <c r="W1230" s="729">
        <v>136</v>
      </c>
    </row>
    <row r="1231" spans="1:23" ht="15">
      <c r="A1231" s="728" t="s">
        <v>945</v>
      </c>
      <c r="B1231" s="728" t="s">
        <v>266</v>
      </c>
      <c r="C1231" s="728" t="s">
        <v>260</v>
      </c>
      <c r="D1231" s="728" t="s">
        <v>286</v>
      </c>
      <c r="E1231" s="729">
        <v>369</v>
      </c>
      <c r="G1231" s="728" t="s">
        <v>961</v>
      </c>
      <c r="H1231" s="729">
        <v>7</v>
      </c>
      <c r="I1231" s="729">
        <v>501</v>
      </c>
      <c r="K1231" s="728" t="s">
        <v>267</v>
      </c>
      <c r="L1231" s="728" t="s">
        <v>886</v>
      </c>
      <c r="M1231" s="728" t="s">
        <v>1094</v>
      </c>
      <c r="N1231" s="729">
        <v>3</v>
      </c>
      <c r="P1231" s="687"/>
      <c r="Q1231" s="686"/>
      <c r="R1231" s="686"/>
      <c r="U1231" s="728" t="s">
        <v>961</v>
      </c>
      <c r="V1231" s="729">
        <v>7</v>
      </c>
      <c r="W1231" s="729">
        <v>89</v>
      </c>
    </row>
    <row r="1232" spans="1:23" ht="15">
      <c r="A1232" s="728" t="s">
        <v>945</v>
      </c>
      <c r="B1232" s="728" t="s">
        <v>266</v>
      </c>
      <c r="C1232" s="728" t="s">
        <v>261</v>
      </c>
      <c r="D1232" s="728" t="s">
        <v>285</v>
      </c>
      <c r="E1232" s="729">
        <v>804</v>
      </c>
      <c r="G1232" s="728" t="s">
        <v>961</v>
      </c>
      <c r="H1232" s="729">
        <v>8</v>
      </c>
      <c r="I1232" s="729">
        <v>413</v>
      </c>
      <c r="K1232" s="728" t="s">
        <v>267</v>
      </c>
      <c r="L1232" s="728" t="s">
        <v>886</v>
      </c>
      <c r="M1232" s="728" t="s">
        <v>266</v>
      </c>
      <c r="N1232" s="729">
        <v>9</v>
      </c>
      <c r="P1232" s="687"/>
      <c r="Q1232" s="686"/>
      <c r="R1232" s="686"/>
      <c r="U1232" s="728" t="s">
        <v>961</v>
      </c>
      <c r="V1232" s="729">
        <v>8</v>
      </c>
      <c r="W1232" s="729">
        <v>58</v>
      </c>
    </row>
    <row r="1233" spans="1:23" ht="15">
      <c r="A1233" s="728" t="s">
        <v>945</v>
      </c>
      <c r="B1233" s="728" t="s">
        <v>266</v>
      </c>
      <c r="C1233" s="728" t="s">
        <v>261</v>
      </c>
      <c r="D1233" s="728" t="s">
        <v>286</v>
      </c>
      <c r="E1233" s="729">
        <v>347</v>
      </c>
      <c r="G1233" s="728" t="s">
        <v>961</v>
      </c>
      <c r="H1233" s="729">
        <v>9</v>
      </c>
      <c r="I1233" s="729">
        <v>322</v>
      </c>
      <c r="K1233" s="728" t="s">
        <v>267</v>
      </c>
      <c r="L1233" s="728" t="s">
        <v>886</v>
      </c>
      <c r="M1233" s="728" t="s">
        <v>1095</v>
      </c>
      <c r="N1233" s="729">
        <v>2</v>
      </c>
      <c r="P1233" s="687"/>
      <c r="Q1233" s="686"/>
      <c r="R1233" s="686"/>
      <c r="U1233" s="728" t="s">
        <v>961</v>
      </c>
      <c r="V1233" s="729">
        <v>9</v>
      </c>
      <c r="W1233" s="729">
        <v>50</v>
      </c>
    </row>
    <row r="1234" spans="1:23" ht="15">
      <c r="A1234" s="728" t="s">
        <v>945</v>
      </c>
      <c r="B1234" s="728" t="s">
        <v>287</v>
      </c>
      <c r="C1234" s="728" t="s">
        <v>260</v>
      </c>
      <c r="D1234" s="728" t="s">
        <v>285</v>
      </c>
      <c r="E1234" s="729">
        <v>3</v>
      </c>
      <c r="G1234" s="728" t="s">
        <v>961</v>
      </c>
      <c r="H1234" s="729">
        <v>10</v>
      </c>
      <c r="I1234" s="729">
        <v>234</v>
      </c>
      <c r="K1234" s="728" t="s">
        <v>267</v>
      </c>
      <c r="L1234" s="728" t="s">
        <v>886</v>
      </c>
      <c r="M1234" s="728" t="s">
        <v>297</v>
      </c>
      <c r="N1234" s="729">
        <v>8</v>
      </c>
      <c r="P1234" s="687"/>
      <c r="Q1234" s="686"/>
      <c r="R1234" s="686"/>
      <c r="U1234" s="728" t="s">
        <v>961</v>
      </c>
      <c r="V1234" s="729">
        <v>10</v>
      </c>
      <c r="W1234" s="729">
        <v>25</v>
      </c>
    </row>
    <row r="1235" spans="1:23" ht="15">
      <c r="A1235" s="728" t="s">
        <v>945</v>
      </c>
      <c r="B1235" s="728" t="s">
        <v>287</v>
      </c>
      <c r="C1235" s="728" t="s">
        <v>260</v>
      </c>
      <c r="D1235" s="728" t="s">
        <v>286</v>
      </c>
      <c r="E1235" s="729">
        <v>1</v>
      </c>
      <c r="G1235" s="728" t="s">
        <v>961</v>
      </c>
      <c r="H1235" s="729">
        <v>11</v>
      </c>
      <c r="I1235" s="729">
        <v>197</v>
      </c>
      <c r="K1235" s="728" t="s">
        <v>267</v>
      </c>
      <c r="L1235" s="728" t="s">
        <v>886</v>
      </c>
      <c r="M1235" s="728" t="s">
        <v>294</v>
      </c>
      <c r="N1235" s="729">
        <v>4950</v>
      </c>
      <c r="P1235" s="687"/>
      <c r="Q1235" s="686"/>
      <c r="R1235" s="686"/>
      <c r="U1235" s="728" t="s">
        <v>961</v>
      </c>
      <c r="V1235" s="729">
        <v>11</v>
      </c>
      <c r="W1235" s="729">
        <v>16</v>
      </c>
    </row>
    <row r="1236" spans="1:23" ht="15">
      <c r="A1236" s="728" t="s">
        <v>945</v>
      </c>
      <c r="B1236" s="728" t="s">
        <v>287</v>
      </c>
      <c r="C1236" s="728" t="s">
        <v>261</v>
      </c>
      <c r="D1236" s="728" t="s">
        <v>285</v>
      </c>
      <c r="E1236" s="729">
        <v>5</v>
      </c>
      <c r="G1236" s="728" t="s">
        <v>961</v>
      </c>
      <c r="H1236" s="729">
        <v>12</v>
      </c>
      <c r="I1236" s="729">
        <v>242</v>
      </c>
      <c r="K1236" s="728" t="s">
        <v>267</v>
      </c>
      <c r="L1236" s="728" t="s">
        <v>886</v>
      </c>
      <c r="M1236" s="728" t="s">
        <v>295</v>
      </c>
      <c r="N1236" s="729">
        <v>4</v>
      </c>
      <c r="P1236" s="687"/>
      <c r="Q1236" s="686"/>
      <c r="R1236" s="686"/>
      <c r="U1236" s="728" t="s">
        <v>961</v>
      </c>
      <c r="V1236" s="729">
        <v>12</v>
      </c>
      <c r="W1236" s="729">
        <v>24</v>
      </c>
    </row>
    <row r="1237" spans="1:23" ht="15">
      <c r="A1237" s="728" t="s">
        <v>945</v>
      </c>
      <c r="B1237" s="728" t="s">
        <v>287</v>
      </c>
      <c r="C1237" s="728" t="s">
        <v>261</v>
      </c>
      <c r="D1237" s="728" t="s">
        <v>286</v>
      </c>
      <c r="E1237" s="729">
        <v>2</v>
      </c>
      <c r="G1237" s="728" t="s">
        <v>962</v>
      </c>
      <c r="H1237" s="729">
        <v>0</v>
      </c>
      <c r="I1237" s="729">
        <v>104</v>
      </c>
      <c r="K1237" s="728" t="s">
        <v>267</v>
      </c>
      <c r="L1237" s="728" t="s">
        <v>886</v>
      </c>
      <c r="M1237" s="728" t="s">
        <v>296</v>
      </c>
      <c r="N1237" s="729">
        <v>27</v>
      </c>
      <c r="P1237" s="687"/>
      <c r="Q1237" s="686"/>
      <c r="R1237" s="686"/>
      <c r="U1237" s="728" t="s">
        <v>962</v>
      </c>
      <c r="V1237" s="729">
        <v>0</v>
      </c>
      <c r="W1237" s="729">
        <v>155</v>
      </c>
    </row>
    <row r="1238" spans="1:23" ht="15">
      <c r="A1238" s="728" t="s">
        <v>945</v>
      </c>
      <c r="B1238" s="728" t="s">
        <v>288</v>
      </c>
      <c r="C1238" s="728" t="s">
        <v>260</v>
      </c>
      <c r="D1238" s="728" t="s">
        <v>285</v>
      </c>
      <c r="E1238" s="729">
        <v>229</v>
      </c>
      <c r="G1238" s="728" t="s">
        <v>962</v>
      </c>
      <c r="H1238" s="729">
        <v>1</v>
      </c>
      <c r="I1238" s="729">
        <v>498</v>
      </c>
      <c r="K1238" s="728" t="s">
        <v>267</v>
      </c>
      <c r="L1238" s="728" t="s">
        <v>886</v>
      </c>
      <c r="M1238" s="728" t="s">
        <v>267</v>
      </c>
      <c r="N1238" s="729">
        <v>2</v>
      </c>
      <c r="P1238" s="687"/>
      <c r="Q1238" s="686"/>
      <c r="R1238" s="686"/>
      <c r="U1238" s="728" t="s">
        <v>962</v>
      </c>
      <c r="V1238" s="729">
        <v>1</v>
      </c>
      <c r="W1238" s="729">
        <v>745</v>
      </c>
    </row>
    <row r="1239" spans="1:23" ht="15">
      <c r="A1239" s="728" t="s">
        <v>945</v>
      </c>
      <c r="B1239" s="728" t="s">
        <v>288</v>
      </c>
      <c r="C1239" s="728" t="s">
        <v>260</v>
      </c>
      <c r="D1239" s="728" t="s">
        <v>286</v>
      </c>
      <c r="E1239" s="729">
        <v>123</v>
      </c>
      <c r="G1239" s="728" t="s">
        <v>962</v>
      </c>
      <c r="H1239" s="729">
        <v>2</v>
      </c>
      <c r="I1239" s="729">
        <v>1615</v>
      </c>
      <c r="K1239" s="728" t="s">
        <v>267</v>
      </c>
      <c r="L1239" s="728" t="s">
        <v>886</v>
      </c>
      <c r="M1239" s="728" t="s">
        <v>268</v>
      </c>
      <c r="N1239" s="729">
        <v>1027</v>
      </c>
      <c r="P1239" s="687"/>
      <c r="Q1239" s="686"/>
      <c r="R1239" s="686"/>
      <c r="U1239" s="728" t="s">
        <v>962</v>
      </c>
      <c r="V1239" s="729">
        <v>2</v>
      </c>
      <c r="W1239" s="729">
        <v>2292</v>
      </c>
    </row>
    <row r="1240" spans="1:23" ht="15">
      <c r="A1240" s="728" t="s">
        <v>945</v>
      </c>
      <c r="B1240" s="728" t="s">
        <v>288</v>
      </c>
      <c r="C1240" s="728" t="s">
        <v>261</v>
      </c>
      <c r="D1240" s="728" t="s">
        <v>285</v>
      </c>
      <c r="E1240" s="729">
        <v>226</v>
      </c>
      <c r="G1240" s="728" t="s">
        <v>962</v>
      </c>
      <c r="H1240" s="729">
        <v>3</v>
      </c>
      <c r="I1240" s="729">
        <v>836</v>
      </c>
      <c r="K1240" s="728" t="s">
        <v>267</v>
      </c>
      <c r="L1240" s="728" t="s">
        <v>887</v>
      </c>
      <c r="M1240" s="728" t="s">
        <v>265</v>
      </c>
      <c r="N1240" s="729">
        <v>13</v>
      </c>
      <c r="P1240" s="687"/>
      <c r="Q1240" s="686"/>
      <c r="R1240" s="686"/>
      <c r="U1240" s="728" t="s">
        <v>962</v>
      </c>
      <c r="V1240" s="729">
        <v>3</v>
      </c>
      <c r="W1240" s="729">
        <v>992</v>
      </c>
    </row>
    <row r="1241" spans="1:23" ht="15">
      <c r="A1241" s="728" t="s">
        <v>945</v>
      </c>
      <c r="B1241" s="728" t="s">
        <v>288</v>
      </c>
      <c r="C1241" s="728" t="s">
        <v>261</v>
      </c>
      <c r="D1241" s="728" t="s">
        <v>286</v>
      </c>
      <c r="E1241" s="729">
        <v>109</v>
      </c>
      <c r="G1241" s="728" t="s">
        <v>962</v>
      </c>
      <c r="H1241" s="729">
        <v>4</v>
      </c>
      <c r="I1241" s="729">
        <v>3351</v>
      </c>
      <c r="K1241" s="728" t="s">
        <v>267</v>
      </c>
      <c r="L1241" s="728" t="s">
        <v>887</v>
      </c>
      <c r="M1241" s="728" t="s">
        <v>1096</v>
      </c>
      <c r="N1241" s="729">
        <v>1</v>
      </c>
      <c r="P1241" s="687"/>
      <c r="Q1241" s="686"/>
      <c r="R1241" s="686"/>
      <c r="U1241" s="728" t="s">
        <v>962</v>
      </c>
      <c r="V1241" s="729">
        <v>4</v>
      </c>
      <c r="W1241" s="729">
        <v>6248</v>
      </c>
    </row>
    <row r="1242" spans="1:23" ht="15">
      <c r="A1242" s="728" t="s">
        <v>946</v>
      </c>
      <c r="B1242" s="728" t="s">
        <v>265</v>
      </c>
      <c r="C1242" s="728" t="s">
        <v>260</v>
      </c>
      <c r="D1242" s="728" t="s">
        <v>285</v>
      </c>
      <c r="E1242" s="729">
        <v>1269</v>
      </c>
      <c r="G1242" s="728" t="s">
        <v>962</v>
      </c>
      <c r="H1242" s="729">
        <v>5</v>
      </c>
      <c r="I1242" s="729">
        <v>593</v>
      </c>
      <c r="K1242" s="728" t="s">
        <v>267</v>
      </c>
      <c r="L1242" s="728" t="s">
        <v>887</v>
      </c>
      <c r="M1242" s="728" t="s">
        <v>1089</v>
      </c>
      <c r="N1242" s="729">
        <v>20</v>
      </c>
      <c r="P1242" s="687"/>
      <c r="Q1242" s="686"/>
      <c r="R1242" s="686"/>
      <c r="U1242" s="728" t="s">
        <v>962</v>
      </c>
      <c r="V1242" s="729">
        <v>5</v>
      </c>
      <c r="W1242" s="729">
        <v>930</v>
      </c>
    </row>
    <row r="1243" spans="1:23" ht="15">
      <c r="A1243" s="728" t="s">
        <v>946</v>
      </c>
      <c r="B1243" s="728" t="s">
        <v>265</v>
      </c>
      <c r="C1243" s="728" t="s">
        <v>260</v>
      </c>
      <c r="D1243" s="728" t="s">
        <v>286</v>
      </c>
      <c r="E1243" s="729">
        <v>10430</v>
      </c>
      <c r="G1243" s="728" t="s">
        <v>962</v>
      </c>
      <c r="H1243" s="729">
        <v>6</v>
      </c>
      <c r="I1243" s="729">
        <v>563</v>
      </c>
      <c r="K1243" s="728" t="s">
        <v>267</v>
      </c>
      <c r="L1243" s="728" t="s">
        <v>887</v>
      </c>
      <c r="M1243" s="728" t="s">
        <v>1093</v>
      </c>
      <c r="N1243" s="729">
        <v>2</v>
      </c>
      <c r="P1243" s="687"/>
      <c r="Q1243" s="686"/>
      <c r="R1243" s="686"/>
      <c r="U1243" s="728" t="s">
        <v>962</v>
      </c>
      <c r="V1243" s="729">
        <v>6</v>
      </c>
      <c r="W1243" s="729">
        <v>844</v>
      </c>
    </row>
    <row r="1244" spans="1:23" ht="15">
      <c r="A1244" s="728" t="s">
        <v>946</v>
      </c>
      <c r="B1244" s="728" t="s">
        <v>265</v>
      </c>
      <c r="C1244" s="728" t="s">
        <v>261</v>
      </c>
      <c r="D1244" s="728" t="s">
        <v>285</v>
      </c>
      <c r="E1244" s="729">
        <v>1348</v>
      </c>
      <c r="G1244" s="728" t="s">
        <v>962</v>
      </c>
      <c r="H1244" s="729">
        <v>7</v>
      </c>
      <c r="I1244" s="729">
        <v>477</v>
      </c>
      <c r="K1244" s="728" t="s">
        <v>267</v>
      </c>
      <c r="L1244" s="728" t="s">
        <v>887</v>
      </c>
      <c r="M1244" s="728" t="s">
        <v>1090</v>
      </c>
      <c r="N1244" s="729">
        <v>15</v>
      </c>
      <c r="P1244" s="687"/>
      <c r="Q1244" s="686"/>
      <c r="R1244" s="686"/>
      <c r="U1244" s="728" t="s">
        <v>962</v>
      </c>
      <c r="V1244" s="729">
        <v>7</v>
      </c>
      <c r="W1244" s="729">
        <v>635</v>
      </c>
    </row>
    <row r="1245" spans="1:23" ht="15">
      <c r="A1245" s="728" t="s">
        <v>946</v>
      </c>
      <c r="B1245" s="728" t="s">
        <v>265</v>
      </c>
      <c r="C1245" s="728" t="s">
        <v>261</v>
      </c>
      <c r="D1245" s="728" t="s">
        <v>286</v>
      </c>
      <c r="E1245" s="729">
        <v>9596</v>
      </c>
      <c r="G1245" s="728" t="s">
        <v>962</v>
      </c>
      <c r="H1245" s="729">
        <v>8</v>
      </c>
      <c r="I1245" s="729">
        <v>373</v>
      </c>
      <c r="K1245" s="728" t="s">
        <v>267</v>
      </c>
      <c r="L1245" s="728" t="s">
        <v>887</v>
      </c>
      <c r="M1245" s="728" t="s">
        <v>1091</v>
      </c>
      <c r="N1245" s="729">
        <v>4</v>
      </c>
      <c r="P1245" s="687"/>
      <c r="Q1245" s="686"/>
      <c r="R1245" s="686"/>
      <c r="U1245" s="728" t="s">
        <v>962</v>
      </c>
      <c r="V1245" s="729">
        <v>8</v>
      </c>
      <c r="W1245" s="729">
        <v>423</v>
      </c>
    </row>
    <row r="1246" spans="1:23" ht="15">
      <c r="A1246" s="728" t="s">
        <v>946</v>
      </c>
      <c r="B1246" s="728" t="s">
        <v>266</v>
      </c>
      <c r="C1246" s="728" t="s">
        <v>260</v>
      </c>
      <c r="D1246" s="728" t="s">
        <v>285</v>
      </c>
      <c r="E1246" s="729">
        <v>102</v>
      </c>
      <c r="G1246" s="728" t="s">
        <v>962</v>
      </c>
      <c r="H1246" s="729">
        <v>9</v>
      </c>
      <c r="I1246" s="729">
        <v>305</v>
      </c>
      <c r="K1246" s="728" t="s">
        <v>267</v>
      </c>
      <c r="L1246" s="728" t="s">
        <v>887</v>
      </c>
      <c r="M1246" s="728" t="s">
        <v>1092</v>
      </c>
      <c r="N1246" s="729">
        <v>11</v>
      </c>
      <c r="P1246" s="687"/>
      <c r="Q1246" s="686"/>
      <c r="R1246" s="686"/>
      <c r="U1246" s="728" t="s">
        <v>962</v>
      </c>
      <c r="V1246" s="729">
        <v>9</v>
      </c>
      <c r="W1246" s="729">
        <v>272</v>
      </c>
    </row>
    <row r="1247" spans="1:23" ht="15">
      <c r="A1247" s="728" t="s">
        <v>946</v>
      </c>
      <c r="B1247" s="728" t="s">
        <v>266</v>
      </c>
      <c r="C1247" s="728" t="s">
        <v>260</v>
      </c>
      <c r="D1247" s="728" t="s">
        <v>286</v>
      </c>
      <c r="E1247" s="729">
        <v>995</v>
      </c>
      <c r="G1247" s="728" t="s">
        <v>962</v>
      </c>
      <c r="H1247" s="729">
        <v>10</v>
      </c>
      <c r="I1247" s="729">
        <v>239</v>
      </c>
      <c r="K1247" s="728" t="s">
        <v>267</v>
      </c>
      <c r="L1247" s="728" t="s">
        <v>887</v>
      </c>
      <c r="M1247" s="728" t="s">
        <v>266</v>
      </c>
      <c r="N1247" s="729">
        <v>1</v>
      </c>
      <c r="P1247" s="687"/>
      <c r="Q1247" s="686"/>
      <c r="R1247" s="686"/>
      <c r="U1247" s="728" t="s">
        <v>962</v>
      </c>
      <c r="V1247" s="729">
        <v>10</v>
      </c>
      <c r="W1247" s="729">
        <v>187</v>
      </c>
    </row>
    <row r="1248" spans="1:23" ht="15">
      <c r="A1248" s="728" t="s">
        <v>946</v>
      </c>
      <c r="B1248" s="728" t="s">
        <v>266</v>
      </c>
      <c r="C1248" s="728" t="s">
        <v>261</v>
      </c>
      <c r="D1248" s="728" t="s">
        <v>285</v>
      </c>
      <c r="E1248" s="729">
        <v>145</v>
      </c>
      <c r="G1248" s="728" t="s">
        <v>962</v>
      </c>
      <c r="H1248" s="729">
        <v>11</v>
      </c>
      <c r="I1248" s="729">
        <v>170</v>
      </c>
      <c r="K1248" s="728" t="s">
        <v>267</v>
      </c>
      <c r="L1248" s="728" t="s">
        <v>887</v>
      </c>
      <c r="M1248" s="728" t="s">
        <v>1095</v>
      </c>
      <c r="N1248" s="729">
        <v>1</v>
      </c>
      <c r="P1248" s="687"/>
      <c r="Q1248" s="686"/>
      <c r="R1248" s="686"/>
      <c r="U1248" s="728" t="s">
        <v>962</v>
      </c>
      <c r="V1248" s="729">
        <v>11</v>
      </c>
      <c r="W1248" s="729">
        <v>139</v>
      </c>
    </row>
    <row r="1249" spans="1:23" ht="15">
      <c r="A1249" s="728" t="s">
        <v>946</v>
      </c>
      <c r="B1249" s="728" t="s">
        <v>266</v>
      </c>
      <c r="C1249" s="728" t="s">
        <v>261</v>
      </c>
      <c r="D1249" s="728" t="s">
        <v>286</v>
      </c>
      <c r="E1249" s="729">
        <v>972</v>
      </c>
      <c r="G1249" s="728" t="s">
        <v>962</v>
      </c>
      <c r="H1249" s="729">
        <v>12</v>
      </c>
      <c r="I1249" s="729">
        <v>187</v>
      </c>
      <c r="K1249" s="728" t="s">
        <v>267</v>
      </c>
      <c r="L1249" s="728" t="s">
        <v>887</v>
      </c>
      <c r="M1249" s="728" t="s">
        <v>297</v>
      </c>
      <c r="N1249" s="729">
        <v>7</v>
      </c>
      <c r="P1249" s="687"/>
      <c r="Q1249" s="686"/>
      <c r="R1249" s="686"/>
      <c r="U1249" s="728" t="s">
        <v>962</v>
      </c>
      <c r="V1249" s="729">
        <v>12</v>
      </c>
      <c r="W1249" s="729">
        <v>148</v>
      </c>
    </row>
    <row r="1250" spans="1:23" ht="15">
      <c r="A1250" s="728" t="s">
        <v>946</v>
      </c>
      <c r="B1250" s="728" t="s">
        <v>287</v>
      </c>
      <c r="C1250" s="728" t="s">
        <v>260</v>
      </c>
      <c r="D1250" s="728" t="s">
        <v>285</v>
      </c>
      <c r="E1250" s="729">
        <v>3</v>
      </c>
      <c r="G1250" s="728" t="s">
        <v>963</v>
      </c>
      <c r="H1250" s="729">
        <v>0</v>
      </c>
      <c r="I1250" s="729">
        <v>367</v>
      </c>
      <c r="K1250" s="728" t="s">
        <v>267</v>
      </c>
      <c r="L1250" s="728" t="s">
        <v>887</v>
      </c>
      <c r="M1250" s="728" t="s">
        <v>294</v>
      </c>
      <c r="N1250" s="729">
        <v>7095</v>
      </c>
      <c r="P1250" s="687"/>
      <c r="Q1250" s="686"/>
      <c r="R1250" s="686"/>
      <c r="U1250" s="728" t="s">
        <v>963</v>
      </c>
      <c r="V1250" s="729">
        <v>0</v>
      </c>
      <c r="W1250" s="729">
        <v>21</v>
      </c>
    </row>
    <row r="1251" spans="1:23" ht="15">
      <c r="A1251" s="728" t="s">
        <v>946</v>
      </c>
      <c r="B1251" s="728" t="s">
        <v>287</v>
      </c>
      <c r="C1251" s="728" t="s">
        <v>260</v>
      </c>
      <c r="D1251" s="728" t="s">
        <v>286</v>
      </c>
      <c r="E1251" s="729">
        <v>6</v>
      </c>
      <c r="G1251" s="728" t="s">
        <v>963</v>
      </c>
      <c r="H1251" s="729">
        <v>1</v>
      </c>
      <c r="I1251" s="729">
        <v>1797</v>
      </c>
      <c r="K1251" s="728" t="s">
        <v>267</v>
      </c>
      <c r="L1251" s="728" t="s">
        <v>887</v>
      </c>
      <c r="M1251" s="728" t="s">
        <v>295</v>
      </c>
      <c r="N1251" s="729">
        <v>1</v>
      </c>
      <c r="P1251" s="687"/>
      <c r="Q1251" s="686"/>
      <c r="R1251" s="686"/>
      <c r="U1251" s="728" t="s">
        <v>963</v>
      </c>
      <c r="V1251" s="729">
        <v>1</v>
      </c>
      <c r="W1251" s="729">
        <v>109</v>
      </c>
    </row>
    <row r="1252" spans="1:23" ht="15">
      <c r="A1252" s="728" t="s">
        <v>946</v>
      </c>
      <c r="B1252" s="728" t="s">
        <v>287</v>
      </c>
      <c r="C1252" s="728" t="s">
        <v>261</v>
      </c>
      <c r="D1252" s="728" t="s">
        <v>285</v>
      </c>
      <c r="E1252" s="729">
        <v>3</v>
      </c>
      <c r="G1252" s="728" t="s">
        <v>963</v>
      </c>
      <c r="H1252" s="729">
        <v>2</v>
      </c>
      <c r="I1252" s="729">
        <v>7524</v>
      </c>
      <c r="K1252" s="728" t="s">
        <v>267</v>
      </c>
      <c r="L1252" s="728" t="s">
        <v>887</v>
      </c>
      <c r="M1252" s="728" t="s">
        <v>296</v>
      </c>
      <c r="N1252" s="729">
        <v>174</v>
      </c>
      <c r="P1252" s="687"/>
      <c r="Q1252" s="686"/>
      <c r="R1252" s="686"/>
      <c r="U1252" s="728" t="s">
        <v>963</v>
      </c>
      <c r="V1252" s="729">
        <v>2</v>
      </c>
      <c r="W1252" s="729">
        <v>416</v>
      </c>
    </row>
    <row r="1253" spans="1:23" ht="15">
      <c r="A1253" s="728" t="s">
        <v>946</v>
      </c>
      <c r="B1253" s="728" t="s">
        <v>287</v>
      </c>
      <c r="C1253" s="728" t="s">
        <v>261</v>
      </c>
      <c r="D1253" s="728" t="s">
        <v>286</v>
      </c>
      <c r="E1253" s="729">
        <v>7</v>
      </c>
      <c r="G1253" s="728" t="s">
        <v>963</v>
      </c>
      <c r="H1253" s="729">
        <v>3</v>
      </c>
      <c r="I1253" s="729">
        <v>2930</v>
      </c>
      <c r="K1253" s="728" t="s">
        <v>267</v>
      </c>
      <c r="L1253" s="728" t="s">
        <v>887</v>
      </c>
      <c r="M1253" s="728" t="s">
        <v>267</v>
      </c>
      <c r="N1253" s="729">
        <v>12</v>
      </c>
      <c r="P1253" s="687"/>
      <c r="Q1253" s="686"/>
      <c r="R1253" s="686"/>
      <c r="U1253" s="728" t="s">
        <v>963</v>
      </c>
      <c r="V1253" s="729">
        <v>3</v>
      </c>
      <c r="W1253" s="729">
        <v>159</v>
      </c>
    </row>
    <row r="1254" spans="1:23" ht="15">
      <c r="A1254" s="728" t="s">
        <v>946</v>
      </c>
      <c r="B1254" s="728" t="s">
        <v>288</v>
      </c>
      <c r="C1254" s="728" t="s">
        <v>260</v>
      </c>
      <c r="D1254" s="728" t="s">
        <v>285</v>
      </c>
      <c r="E1254" s="729">
        <v>94</v>
      </c>
      <c r="G1254" s="728" t="s">
        <v>963</v>
      </c>
      <c r="H1254" s="729">
        <v>4</v>
      </c>
      <c r="I1254" s="729">
        <v>10453</v>
      </c>
      <c r="K1254" s="728" t="s">
        <v>267</v>
      </c>
      <c r="L1254" s="728" t="s">
        <v>887</v>
      </c>
      <c r="M1254" s="728" t="s">
        <v>268</v>
      </c>
      <c r="N1254" s="729">
        <v>6603</v>
      </c>
      <c r="P1254" s="687"/>
      <c r="Q1254" s="686"/>
      <c r="R1254" s="686"/>
      <c r="U1254" s="728" t="s">
        <v>963</v>
      </c>
      <c r="V1254" s="729">
        <v>4</v>
      </c>
      <c r="W1254" s="729">
        <v>1222</v>
      </c>
    </row>
    <row r="1255" spans="1:23" ht="15">
      <c r="A1255" s="728" t="s">
        <v>946</v>
      </c>
      <c r="B1255" s="728" t="s">
        <v>288</v>
      </c>
      <c r="C1255" s="728" t="s">
        <v>260</v>
      </c>
      <c r="D1255" s="728" t="s">
        <v>286</v>
      </c>
      <c r="E1255" s="729">
        <v>570</v>
      </c>
      <c r="G1255" s="728" t="s">
        <v>963</v>
      </c>
      <c r="H1255" s="729">
        <v>5</v>
      </c>
      <c r="I1255" s="729">
        <v>1500</v>
      </c>
      <c r="K1255" s="728" t="s">
        <v>267</v>
      </c>
      <c r="L1255" s="728" t="s">
        <v>888</v>
      </c>
      <c r="M1255" s="728" t="s">
        <v>265</v>
      </c>
      <c r="N1255" s="729">
        <v>59</v>
      </c>
      <c r="P1255" s="687"/>
      <c r="Q1255" s="686"/>
      <c r="R1255" s="686"/>
      <c r="U1255" s="728" t="s">
        <v>963</v>
      </c>
      <c r="V1255" s="729">
        <v>5</v>
      </c>
      <c r="W1255" s="729">
        <v>153</v>
      </c>
    </row>
    <row r="1256" spans="1:23" ht="15">
      <c r="A1256" s="728" t="s">
        <v>946</v>
      </c>
      <c r="B1256" s="728" t="s">
        <v>288</v>
      </c>
      <c r="C1256" s="728" t="s">
        <v>261</v>
      </c>
      <c r="D1256" s="728" t="s">
        <v>285</v>
      </c>
      <c r="E1256" s="729">
        <v>90</v>
      </c>
      <c r="G1256" s="728" t="s">
        <v>963</v>
      </c>
      <c r="H1256" s="729">
        <v>6</v>
      </c>
      <c r="I1256" s="729">
        <v>1379</v>
      </c>
      <c r="K1256" s="728" t="s">
        <v>267</v>
      </c>
      <c r="L1256" s="728" t="s">
        <v>888</v>
      </c>
      <c r="M1256" s="728" t="s">
        <v>1096</v>
      </c>
      <c r="N1256" s="729">
        <v>5</v>
      </c>
      <c r="P1256" s="687"/>
      <c r="Q1256" s="686"/>
      <c r="R1256" s="686"/>
      <c r="U1256" s="728" t="s">
        <v>963</v>
      </c>
      <c r="V1256" s="729">
        <v>6</v>
      </c>
      <c r="W1256" s="729">
        <v>133</v>
      </c>
    </row>
    <row r="1257" spans="1:23" ht="15">
      <c r="A1257" s="728" t="s">
        <v>946</v>
      </c>
      <c r="B1257" s="728" t="s">
        <v>288</v>
      </c>
      <c r="C1257" s="728" t="s">
        <v>261</v>
      </c>
      <c r="D1257" s="728" t="s">
        <v>286</v>
      </c>
      <c r="E1257" s="729">
        <v>417</v>
      </c>
      <c r="G1257" s="728" t="s">
        <v>963</v>
      </c>
      <c r="H1257" s="729">
        <v>7</v>
      </c>
      <c r="I1257" s="729">
        <v>1138</v>
      </c>
      <c r="K1257" s="728" t="s">
        <v>267</v>
      </c>
      <c r="L1257" s="728" t="s">
        <v>888</v>
      </c>
      <c r="M1257" s="728" t="s">
        <v>1090</v>
      </c>
      <c r="N1257" s="729">
        <v>251</v>
      </c>
      <c r="P1257" s="687"/>
      <c r="Q1257" s="686"/>
      <c r="R1257" s="686"/>
      <c r="U1257" s="728" t="s">
        <v>963</v>
      </c>
      <c r="V1257" s="729">
        <v>7</v>
      </c>
      <c r="W1257" s="729">
        <v>94</v>
      </c>
    </row>
    <row r="1258" spans="1:23" ht="15">
      <c r="A1258" s="728" t="s">
        <v>947</v>
      </c>
      <c r="B1258" s="728" t="s">
        <v>265</v>
      </c>
      <c r="C1258" s="728" t="s">
        <v>260</v>
      </c>
      <c r="D1258" s="728" t="s">
        <v>285</v>
      </c>
      <c r="E1258" s="729">
        <v>1009</v>
      </c>
      <c r="G1258" s="728" t="s">
        <v>963</v>
      </c>
      <c r="H1258" s="729">
        <v>8</v>
      </c>
      <c r="I1258" s="729">
        <v>874</v>
      </c>
      <c r="K1258" s="728" t="s">
        <v>267</v>
      </c>
      <c r="L1258" s="728" t="s">
        <v>888</v>
      </c>
      <c r="M1258" s="728" t="s">
        <v>1091</v>
      </c>
      <c r="N1258" s="729">
        <v>27</v>
      </c>
      <c r="P1258" s="687"/>
      <c r="Q1258" s="686"/>
      <c r="R1258" s="686"/>
      <c r="U1258" s="728" t="s">
        <v>963</v>
      </c>
      <c r="V1258" s="729">
        <v>8</v>
      </c>
      <c r="W1258" s="729">
        <v>67</v>
      </c>
    </row>
    <row r="1259" spans="1:23" ht="15">
      <c r="A1259" s="728" t="s">
        <v>947</v>
      </c>
      <c r="B1259" s="728" t="s">
        <v>265</v>
      </c>
      <c r="C1259" s="728" t="s">
        <v>260</v>
      </c>
      <c r="D1259" s="728" t="s">
        <v>286</v>
      </c>
      <c r="E1259" s="729">
        <v>1897</v>
      </c>
      <c r="G1259" s="728" t="s">
        <v>963</v>
      </c>
      <c r="H1259" s="729">
        <v>9</v>
      </c>
      <c r="I1259" s="729">
        <v>807</v>
      </c>
      <c r="K1259" s="728" t="s">
        <v>267</v>
      </c>
      <c r="L1259" s="728" t="s">
        <v>888</v>
      </c>
      <c r="M1259" s="728" t="s">
        <v>1092</v>
      </c>
      <c r="N1259" s="729">
        <v>169</v>
      </c>
      <c r="P1259" s="687"/>
      <c r="Q1259" s="686"/>
      <c r="R1259" s="686"/>
      <c r="U1259" s="728" t="s">
        <v>963</v>
      </c>
      <c r="V1259" s="729">
        <v>9</v>
      </c>
      <c r="W1259" s="729">
        <v>29</v>
      </c>
    </row>
    <row r="1260" spans="1:23" ht="15">
      <c r="A1260" s="728" t="s">
        <v>947</v>
      </c>
      <c r="B1260" s="728" t="s">
        <v>265</v>
      </c>
      <c r="C1260" s="728" t="s">
        <v>261</v>
      </c>
      <c r="D1260" s="728" t="s">
        <v>285</v>
      </c>
      <c r="E1260" s="729">
        <v>1003</v>
      </c>
      <c r="G1260" s="728" t="s">
        <v>963</v>
      </c>
      <c r="H1260" s="729">
        <v>10</v>
      </c>
      <c r="I1260" s="729">
        <v>538</v>
      </c>
      <c r="K1260" s="728" t="s">
        <v>267</v>
      </c>
      <c r="L1260" s="728" t="s">
        <v>888</v>
      </c>
      <c r="M1260" s="728" t="s">
        <v>1097</v>
      </c>
      <c r="N1260" s="729">
        <v>1</v>
      </c>
      <c r="P1260" s="687"/>
      <c r="Q1260" s="686"/>
      <c r="R1260" s="686"/>
      <c r="U1260" s="728" t="s">
        <v>963</v>
      </c>
      <c r="V1260" s="729">
        <v>10</v>
      </c>
      <c r="W1260" s="729">
        <v>26</v>
      </c>
    </row>
    <row r="1261" spans="1:23" ht="15">
      <c r="A1261" s="728" t="s">
        <v>947</v>
      </c>
      <c r="B1261" s="728" t="s">
        <v>265</v>
      </c>
      <c r="C1261" s="728" t="s">
        <v>261</v>
      </c>
      <c r="D1261" s="728" t="s">
        <v>286</v>
      </c>
      <c r="E1261" s="729">
        <v>1718</v>
      </c>
      <c r="G1261" s="728" t="s">
        <v>963</v>
      </c>
      <c r="H1261" s="729">
        <v>11</v>
      </c>
      <c r="I1261" s="729">
        <v>436</v>
      </c>
      <c r="K1261" s="728" t="s">
        <v>267</v>
      </c>
      <c r="L1261" s="728" t="s">
        <v>888</v>
      </c>
      <c r="M1261" s="728" t="s">
        <v>1094</v>
      </c>
      <c r="N1261" s="729">
        <v>24</v>
      </c>
      <c r="P1261" s="687"/>
      <c r="Q1261" s="686"/>
      <c r="R1261" s="686"/>
      <c r="U1261" s="728" t="s">
        <v>963</v>
      </c>
      <c r="V1261" s="729">
        <v>11</v>
      </c>
      <c r="W1261" s="729">
        <v>16</v>
      </c>
    </row>
    <row r="1262" spans="1:23" ht="15">
      <c r="A1262" s="728" t="s">
        <v>947</v>
      </c>
      <c r="B1262" s="728" t="s">
        <v>266</v>
      </c>
      <c r="C1262" s="728" t="s">
        <v>260</v>
      </c>
      <c r="D1262" s="728" t="s">
        <v>285</v>
      </c>
      <c r="E1262" s="729">
        <v>244</v>
      </c>
      <c r="G1262" s="728" t="s">
        <v>963</v>
      </c>
      <c r="H1262" s="729">
        <v>12</v>
      </c>
      <c r="I1262" s="729">
        <v>605</v>
      </c>
      <c r="K1262" s="728" t="s">
        <v>267</v>
      </c>
      <c r="L1262" s="728" t="s">
        <v>888</v>
      </c>
      <c r="M1262" s="728" t="s">
        <v>266</v>
      </c>
      <c r="N1262" s="729">
        <v>15</v>
      </c>
      <c r="P1262" s="687"/>
      <c r="Q1262" s="686"/>
      <c r="R1262" s="686"/>
      <c r="U1262" s="728" t="s">
        <v>963</v>
      </c>
      <c r="V1262" s="729">
        <v>12</v>
      </c>
      <c r="W1262" s="729">
        <v>21</v>
      </c>
    </row>
    <row r="1263" spans="1:23" ht="15">
      <c r="A1263" s="728" t="s">
        <v>947</v>
      </c>
      <c r="B1263" s="728" t="s">
        <v>266</v>
      </c>
      <c r="C1263" s="728" t="s">
        <v>260</v>
      </c>
      <c r="D1263" s="728" t="s">
        <v>286</v>
      </c>
      <c r="E1263" s="729">
        <v>482</v>
      </c>
      <c r="G1263" s="728" t="s">
        <v>964</v>
      </c>
      <c r="H1263" s="729">
        <v>0</v>
      </c>
      <c r="I1263" s="729">
        <v>110</v>
      </c>
      <c r="K1263" s="728" t="s">
        <v>267</v>
      </c>
      <c r="L1263" s="728" t="s">
        <v>888</v>
      </c>
      <c r="M1263" s="728" t="s">
        <v>1095</v>
      </c>
      <c r="N1263" s="729">
        <v>25</v>
      </c>
      <c r="P1263" s="687"/>
      <c r="Q1263" s="686"/>
      <c r="R1263" s="686"/>
      <c r="U1263" s="728" t="s">
        <v>964</v>
      </c>
      <c r="V1263" s="729">
        <v>0</v>
      </c>
      <c r="W1263" s="729">
        <v>38</v>
      </c>
    </row>
    <row r="1264" spans="1:23" ht="15">
      <c r="A1264" s="728" t="s">
        <v>947</v>
      </c>
      <c r="B1264" s="728" t="s">
        <v>266</v>
      </c>
      <c r="C1264" s="728" t="s">
        <v>261</v>
      </c>
      <c r="D1264" s="728" t="s">
        <v>285</v>
      </c>
      <c r="E1264" s="729">
        <v>225</v>
      </c>
      <c r="G1264" s="728" t="s">
        <v>964</v>
      </c>
      <c r="H1264" s="729">
        <v>1</v>
      </c>
      <c r="I1264" s="729">
        <v>477</v>
      </c>
      <c r="K1264" s="728" t="s">
        <v>267</v>
      </c>
      <c r="L1264" s="728" t="s">
        <v>888</v>
      </c>
      <c r="M1264" s="728" t="s">
        <v>287</v>
      </c>
      <c r="N1264" s="729">
        <v>3</v>
      </c>
      <c r="P1264" s="687"/>
      <c r="Q1264" s="686"/>
      <c r="R1264" s="686"/>
      <c r="U1264" s="728" t="s">
        <v>964</v>
      </c>
      <c r="V1264" s="729">
        <v>1</v>
      </c>
      <c r="W1264" s="729">
        <v>163</v>
      </c>
    </row>
    <row r="1265" spans="1:23" ht="15">
      <c r="A1265" s="728" t="s">
        <v>947</v>
      </c>
      <c r="B1265" s="728" t="s">
        <v>266</v>
      </c>
      <c r="C1265" s="728" t="s">
        <v>261</v>
      </c>
      <c r="D1265" s="728" t="s">
        <v>286</v>
      </c>
      <c r="E1265" s="729">
        <v>426</v>
      </c>
      <c r="G1265" s="728" t="s">
        <v>964</v>
      </c>
      <c r="H1265" s="729">
        <v>2</v>
      </c>
      <c r="I1265" s="729">
        <v>1368</v>
      </c>
      <c r="K1265" s="728" t="s">
        <v>267</v>
      </c>
      <c r="L1265" s="728" t="s">
        <v>888</v>
      </c>
      <c r="M1265" s="728" t="s">
        <v>297</v>
      </c>
      <c r="N1265" s="729">
        <v>19</v>
      </c>
      <c r="P1265" s="687"/>
      <c r="Q1265" s="686"/>
      <c r="R1265" s="686"/>
      <c r="U1265" s="728" t="s">
        <v>964</v>
      </c>
      <c r="V1265" s="729">
        <v>2</v>
      </c>
      <c r="W1265" s="729">
        <v>485</v>
      </c>
    </row>
    <row r="1266" spans="1:23" ht="15">
      <c r="A1266" s="728" t="s">
        <v>947</v>
      </c>
      <c r="B1266" s="728" t="s">
        <v>287</v>
      </c>
      <c r="C1266" s="728" t="s">
        <v>260</v>
      </c>
      <c r="D1266" s="728" t="s">
        <v>285</v>
      </c>
      <c r="E1266" s="729">
        <v>6</v>
      </c>
      <c r="G1266" s="728" t="s">
        <v>964</v>
      </c>
      <c r="H1266" s="729">
        <v>3</v>
      </c>
      <c r="I1266" s="729">
        <v>770</v>
      </c>
      <c r="K1266" s="728" t="s">
        <v>267</v>
      </c>
      <c r="L1266" s="728" t="s">
        <v>888</v>
      </c>
      <c r="M1266" s="728" t="s">
        <v>294</v>
      </c>
      <c r="N1266" s="729">
        <v>15772</v>
      </c>
      <c r="P1266" s="687"/>
      <c r="Q1266" s="686"/>
      <c r="R1266" s="686"/>
      <c r="U1266" s="728" t="s">
        <v>964</v>
      </c>
      <c r="V1266" s="729">
        <v>3</v>
      </c>
      <c r="W1266" s="729">
        <v>218</v>
      </c>
    </row>
    <row r="1267" spans="1:23" ht="15">
      <c r="A1267" s="728" t="s">
        <v>947</v>
      </c>
      <c r="B1267" s="728" t="s">
        <v>287</v>
      </c>
      <c r="C1267" s="728" t="s">
        <v>260</v>
      </c>
      <c r="D1267" s="728" t="s">
        <v>286</v>
      </c>
      <c r="E1267" s="729">
        <v>1</v>
      </c>
      <c r="G1267" s="728" t="s">
        <v>964</v>
      </c>
      <c r="H1267" s="729">
        <v>4</v>
      </c>
      <c r="I1267" s="729">
        <v>3093</v>
      </c>
      <c r="K1267" s="728" t="s">
        <v>267</v>
      </c>
      <c r="L1267" s="728" t="s">
        <v>888</v>
      </c>
      <c r="M1267" s="728" t="s">
        <v>296</v>
      </c>
      <c r="N1267" s="729">
        <v>275</v>
      </c>
      <c r="P1267" s="687"/>
      <c r="Q1267" s="686"/>
      <c r="R1267" s="686"/>
      <c r="U1267" s="728" t="s">
        <v>964</v>
      </c>
      <c r="V1267" s="729">
        <v>4</v>
      </c>
      <c r="W1267" s="729">
        <v>1363</v>
      </c>
    </row>
    <row r="1268" spans="1:23" ht="15">
      <c r="A1268" s="728" t="s">
        <v>947</v>
      </c>
      <c r="B1268" s="728" t="s">
        <v>287</v>
      </c>
      <c r="C1268" s="728" t="s">
        <v>261</v>
      </c>
      <c r="D1268" s="728" t="s">
        <v>285</v>
      </c>
      <c r="E1268" s="729">
        <v>4</v>
      </c>
      <c r="G1268" s="728" t="s">
        <v>964</v>
      </c>
      <c r="H1268" s="729">
        <v>5</v>
      </c>
      <c r="I1268" s="729">
        <v>513</v>
      </c>
      <c r="K1268" s="728" t="s">
        <v>267</v>
      </c>
      <c r="L1268" s="728" t="s">
        <v>888</v>
      </c>
      <c r="M1268" s="728" t="s">
        <v>267</v>
      </c>
      <c r="N1268" s="729">
        <v>19</v>
      </c>
      <c r="P1268" s="687"/>
      <c r="Q1268" s="686"/>
      <c r="R1268" s="686"/>
      <c r="U1268" s="728" t="s">
        <v>964</v>
      </c>
      <c r="V1268" s="729">
        <v>5</v>
      </c>
      <c r="W1268" s="729">
        <v>222</v>
      </c>
    </row>
    <row r="1269" spans="1:23" ht="15">
      <c r="A1269" s="728" t="s">
        <v>947</v>
      </c>
      <c r="B1269" s="728" t="s">
        <v>287</v>
      </c>
      <c r="C1269" s="728" t="s">
        <v>261</v>
      </c>
      <c r="D1269" s="728" t="s">
        <v>286</v>
      </c>
      <c r="E1269" s="729">
        <v>2</v>
      </c>
      <c r="G1269" s="728" t="s">
        <v>964</v>
      </c>
      <c r="H1269" s="729">
        <v>6</v>
      </c>
      <c r="I1269" s="729">
        <v>549</v>
      </c>
      <c r="K1269" s="728" t="s">
        <v>267</v>
      </c>
      <c r="L1269" s="728" t="s">
        <v>888</v>
      </c>
      <c r="M1269" s="728" t="s">
        <v>268</v>
      </c>
      <c r="N1269" s="729">
        <v>2224</v>
      </c>
      <c r="P1269" s="687"/>
      <c r="Q1269" s="686"/>
      <c r="R1269" s="686"/>
      <c r="U1269" s="728" t="s">
        <v>964</v>
      </c>
      <c r="V1269" s="729">
        <v>6</v>
      </c>
      <c r="W1269" s="729">
        <v>180</v>
      </c>
    </row>
    <row r="1270" spans="1:23" ht="15">
      <c r="A1270" s="728" t="s">
        <v>947</v>
      </c>
      <c r="B1270" s="728" t="s">
        <v>288</v>
      </c>
      <c r="C1270" s="728" t="s">
        <v>260</v>
      </c>
      <c r="D1270" s="728" t="s">
        <v>285</v>
      </c>
      <c r="E1270" s="729">
        <v>33</v>
      </c>
      <c r="G1270" s="728" t="s">
        <v>964</v>
      </c>
      <c r="H1270" s="729">
        <v>7</v>
      </c>
      <c r="I1270" s="729">
        <v>548</v>
      </c>
      <c r="K1270" s="728" t="s">
        <v>267</v>
      </c>
      <c r="L1270" s="728" t="s">
        <v>897</v>
      </c>
      <c r="M1270" s="728" t="s">
        <v>1099</v>
      </c>
      <c r="N1270" s="729">
        <v>2</v>
      </c>
      <c r="P1270" s="687"/>
      <c r="Q1270" s="686"/>
      <c r="R1270" s="686"/>
      <c r="U1270" s="728" t="s">
        <v>964</v>
      </c>
      <c r="V1270" s="729">
        <v>7</v>
      </c>
      <c r="W1270" s="729">
        <v>175</v>
      </c>
    </row>
    <row r="1271" spans="1:23" ht="15">
      <c r="A1271" s="728" t="s">
        <v>947</v>
      </c>
      <c r="B1271" s="728" t="s">
        <v>288</v>
      </c>
      <c r="C1271" s="728" t="s">
        <v>260</v>
      </c>
      <c r="D1271" s="728" t="s">
        <v>286</v>
      </c>
      <c r="E1271" s="729">
        <v>127</v>
      </c>
      <c r="G1271" s="728" t="s">
        <v>964</v>
      </c>
      <c r="H1271" s="729">
        <v>8</v>
      </c>
      <c r="I1271" s="729">
        <v>457</v>
      </c>
      <c r="K1271" s="728" t="s">
        <v>267</v>
      </c>
      <c r="L1271" s="728" t="s">
        <v>897</v>
      </c>
      <c r="M1271" s="728" t="s">
        <v>1090</v>
      </c>
      <c r="N1271" s="729">
        <v>1</v>
      </c>
      <c r="P1271" s="687"/>
      <c r="Q1271" s="686"/>
      <c r="R1271" s="686"/>
      <c r="U1271" s="728" t="s">
        <v>964</v>
      </c>
      <c r="V1271" s="729">
        <v>8</v>
      </c>
      <c r="W1271" s="729">
        <v>128</v>
      </c>
    </row>
    <row r="1272" spans="1:23" ht="15">
      <c r="A1272" s="728" t="s">
        <v>947</v>
      </c>
      <c r="B1272" s="728" t="s">
        <v>288</v>
      </c>
      <c r="C1272" s="728" t="s">
        <v>261</v>
      </c>
      <c r="D1272" s="728" t="s">
        <v>285</v>
      </c>
      <c r="E1272" s="729">
        <v>30</v>
      </c>
      <c r="G1272" s="728" t="s">
        <v>964</v>
      </c>
      <c r="H1272" s="729">
        <v>9</v>
      </c>
      <c r="I1272" s="729">
        <v>360</v>
      </c>
      <c r="K1272" s="728" t="s">
        <v>267</v>
      </c>
      <c r="L1272" s="728" t="s">
        <v>897</v>
      </c>
      <c r="M1272" s="728" t="s">
        <v>1091</v>
      </c>
      <c r="N1272" s="729">
        <v>13</v>
      </c>
      <c r="P1272" s="687"/>
      <c r="Q1272" s="686"/>
      <c r="R1272" s="686"/>
      <c r="U1272" s="728" t="s">
        <v>964</v>
      </c>
      <c r="V1272" s="729">
        <v>9</v>
      </c>
      <c r="W1272" s="729">
        <v>83</v>
      </c>
    </row>
    <row r="1273" spans="1:23" ht="15">
      <c r="A1273" s="728" t="s">
        <v>947</v>
      </c>
      <c r="B1273" s="728" t="s">
        <v>288</v>
      </c>
      <c r="C1273" s="728" t="s">
        <v>261</v>
      </c>
      <c r="D1273" s="728" t="s">
        <v>286</v>
      </c>
      <c r="E1273" s="729">
        <v>119</v>
      </c>
      <c r="G1273" s="728" t="s">
        <v>964</v>
      </c>
      <c r="H1273" s="729">
        <v>10</v>
      </c>
      <c r="I1273" s="729">
        <v>269</v>
      </c>
      <c r="K1273" s="728" t="s">
        <v>267</v>
      </c>
      <c r="L1273" s="728" t="s">
        <v>897</v>
      </c>
      <c r="M1273" s="728" t="s">
        <v>1095</v>
      </c>
      <c r="N1273" s="729">
        <v>1</v>
      </c>
      <c r="P1273" s="687"/>
      <c r="Q1273" s="686"/>
      <c r="R1273" s="686"/>
      <c r="U1273" s="728" t="s">
        <v>964</v>
      </c>
      <c r="V1273" s="729">
        <v>10</v>
      </c>
      <c r="W1273" s="729">
        <v>51</v>
      </c>
    </row>
    <row r="1274" spans="1:23" ht="15">
      <c r="A1274" s="728" t="s">
        <v>948</v>
      </c>
      <c r="B1274" s="728" t="s">
        <v>265</v>
      </c>
      <c r="C1274" s="728" t="s">
        <v>260</v>
      </c>
      <c r="D1274" s="728" t="s">
        <v>285</v>
      </c>
      <c r="E1274" s="729">
        <v>1605</v>
      </c>
      <c r="G1274" s="728" t="s">
        <v>964</v>
      </c>
      <c r="H1274" s="729">
        <v>11</v>
      </c>
      <c r="I1274" s="729">
        <v>248</v>
      </c>
      <c r="K1274" s="728" t="s">
        <v>267</v>
      </c>
      <c r="L1274" s="728" t="s">
        <v>897</v>
      </c>
      <c r="M1274" s="728" t="s">
        <v>297</v>
      </c>
      <c r="N1274" s="729">
        <v>16</v>
      </c>
      <c r="P1274" s="687"/>
      <c r="Q1274" s="686"/>
      <c r="R1274" s="686"/>
      <c r="U1274" s="728" t="s">
        <v>964</v>
      </c>
      <c r="V1274" s="729">
        <v>11</v>
      </c>
      <c r="W1274" s="729">
        <v>42</v>
      </c>
    </row>
    <row r="1275" spans="1:23" ht="15">
      <c r="A1275" s="728" t="s">
        <v>948</v>
      </c>
      <c r="B1275" s="728" t="s">
        <v>265</v>
      </c>
      <c r="C1275" s="728" t="s">
        <v>260</v>
      </c>
      <c r="D1275" s="728" t="s">
        <v>286</v>
      </c>
      <c r="E1275" s="729">
        <v>2066</v>
      </c>
      <c r="G1275" s="728" t="s">
        <v>964</v>
      </c>
      <c r="H1275" s="729">
        <v>12</v>
      </c>
      <c r="I1275" s="729">
        <v>353</v>
      </c>
      <c r="K1275" s="728" t="s">
        <v>267</v>
      </c>
      <c r="L1275" s="728" t="s">
        <v>897</v>
      </c>
      <c r="M1275" s="728" t="s">
        <v>294</v>
      </c>
      <c r="N1275" s="729">
        <v>3472</v>
      </c>
      <c r="P1275" s="687"/>
      <c r="Q1275" s="686"/>
      <c r="R1275" s="686"/>
      <c r="U1275" s="728" t="s">
        <v>964</v>
      </c>
      <c r="V1275" s="729">
        <v>12</v>
      </c>
      <c r="W1275" s="729">
        <v>40</v>
      </c>
    </row>
    <row r="1276" spans="1:23" ht="15">
      <c r="A1276" s="728" t="s">
        <v>948</v>
      </c>
      <c r="B1276" s="728" t="s">
        <v>265</v>
      </c>
      <c r="C1276" s="728" t="s">
        <v>261</v>
      </c>
      <c r="D1276" s="728" t="s">
        <v>285</v>
      </c>
      <c r="E1276" s="729">
        <v>1250</v>
      </c>
      <c r="G1276" s="728" t="s">
        <v>965</v>
      </c>
      <c r="H1276" s="729">
        <v>0</v>
      </c>
      <c r="I1276" s="729">
        <v>153</v>
      </c>
      <c r="K1276" s="728" t="s">
        <v>267</v>
      </c>
      <c r="L1276" s="728" t="s">
        <v>897</v>
      </c>
      <c r="M1276" s="728" t="s">
        <v>296</v>
      </c>
      <c r="N1276" s="729">
        <v>28</v>
      </c>
      <c r="P1276" s="687"/>
      <c r="Q1276" s="686"/>
      <c r="R1276" s="686"/>
      <c r="U1276" s="728" t="s">
        <v>965</v>
      </c>
      <c r="V1276" s="729">
        <v>0</v>
      </c>
      <c r="W1276" s="729">
        <v>19</v>
      </c>
    </row>
    <row r="1277" spans="1:23" ht="15">
      <c r="A1277" s="728" t="s">
        <v>948</v>
      </c>
      <c r="B1277" s="728" t="s">
        <v>265</v>
      </c>
      <c r="C1277" s="728" t="s">
        <v>261</v>
      </c>
      <c r="D1277" s="728" t="s">
        <v>286</v>
      </c>
      <c r="E1277" s="729">
        <v>1933</v>
      </c>
      <c r="G1277" s="728" t="s">
        <v>965</v>
      </c>
      <c r="H1277" s="729">
        <v>1</v>
      </c>
      <c r="I1277" s="729">
        <v>650</v>
      </c>
      <c r="K1277" s="728" t="s">
        <v>267</v>
      </c>
      <c r="L1277" s="728" t="s">
        <v>897</v>
      </c>
      <c r="M1277" s="728" t="s">
        <v>267</v>
      </c>
      <c r="N1277" s="729">
        <v>2</v>
      </c>
      <c r="P1277" s="687"/>
      <c r="Q1277" s="686"/>
      <c r="R1277" s="686"/>
      <c r="U1277" s="728" t="s">
        <v>965</v>
      </c>
      <c r="V1277" s="729">
        <v>1</v>
      </c>
      <c r="W1277" s="729">
        <v>158</v>
      </c>
    </row>
    <row r="1278" spans="1:23" ht="15">
      <c r="A1278" s="728" t="s">
        <v>948</v>
      </c>
      <c r="B1278" s="728" t="s">
        <v>266</v>
      </c>
      <c r="C1278" s="728" t="s">
        <v>260</v>
      </c>
      <c r="D1278" s="728" t="s">
        <v>285</v>
      </c>
      <c r="E1278" s="729">
        <v>342</v>
      </c>
      <c r="G1278" s="728" t="s">
        <v>965</v>
      </c>
      <c r="H1278" s="729">
        <v>2</v>
      </c>
      <c r="I1278" s="729">
        <v>2371</v>
      </c>
      <c r="K1278" s="728" t="s">
        <v>267</v>
      </c>
      <c r="L1278" s="728" t="s">
        <v>897</v>
      </c>
      <c r="M1278" s="728" t="s">
        <v>268</v>
      </c>
      <c r="N1278" s="729">
        <v>121</v>
      </c>
      <c r="P1278" s="687"/>
      <c r="Q1278" s="686"/>
      <c r="R1278" s="686"/>
      <c r="U1278" s="728" t="s">
        <v>965</v>
      </c>
      <c r="V1278" s="729">
        <v>2</v>
      </c>
      <c r="W1278" s="729">
        <v>537</v>
      </c>
    </row>
    <row r="1279" spans="1:23" ht="15">
      <c r="A1279" s="728" t="s">
        <v>948</v>
      </c>
      <c r="B1279" s="728" t="s">
        <v>266</v>
      </c>
      <c r="C1279" s="728" t="s">
        <v>260</v>
      </c>
      <c r="D1279" s="728" t="s">
        <v>286</v>
      </c>
      <c r="E1279" s="729">
        <v>335</v>
      </c>
      <c r="G1279" s="728" t="s">
        <v>965</v>
      </c>
      <c r="H1279" s="729">
        <v>3</v>
      </c>
      <c r="I1279" s="729">
        <v>1153</v>
      </c>
      <c r="K1279" s="728" t="s">
        <v>267</v>
      </c>
      <c r="L1279" s="728" t="s">
        <v>906</v>
      </c>
      <c r="M1279" s="728" t="s">
        <v>265</v>
      </c>
      <c r="N1279" s="729">
        <v>94</v>
      </c>
      <c r="P1279" s="687"/>
      <c r="Q1279" s="686"/>
      <c r="R1279" s="686"/>
      <c r="U1279" s="728" t="s">
        <v>965</v>
      </c>
      <c r="V1279" s="729">
        <v>3</v>
      </c>
      <c r="W1279" s="729">
        <v>208</v>
      </c>
    </row>
    <row r="1280" spans="1:23" ht="15">
      <c r="A1280" s="728" t="s">
        <v>948</v>
      </c>
      <c r="B1280" s="728" t="s">
        <v>266</v>
      </c>
      <c r="C1280" s="728" t="s">
        <v>261</v>
      </c>
      <c r="D1280" s="728" t="s">
        <v>285</v>
      </c>
      <c r="E1280" s="729">
        <v>291</v>
      </c>
      <c r="G1280" s="728" t="s">
        <v>965</v>
      </c>
      <c r="H1280" s="729">
        <v>4</v>
      </c>
      <c r="I1280" s="729">
        <v>4544</v>
      </c>
      <c r="K1280" s="728" t="s">
        <v>267</v>
      </c>
      <c r="L1280" s="728" t="s">
        <v>906</v>
      </c>
      <c r="M1280" s="728" t="s">
        <v>1096</v>
      </c>
      <c r="N1280" s="729">
        <v>1</v>
      </c>
      <c r="P1280" s="687"/>
      <c r="Q1280" s="686"/>
      <c r="R1280" s="686"/>
      <c r="U1280" s="728" t="s">
        <v>965</v>
      </c>
      <c r="V1280" s="729">
        <v>4</v>
      </c>
      <c r="W1280" s="729">
        <v>1398</v>
      </c>
    </row>
    <row r="1281" spans="1:23" ht="15">
      <c r="A1281" s="728" t="s">
        <v>948</v>
      </c>
      <c r="B1281" s="728" t="s">
        <v>266</v>
      </c>
      <c r="C1281" s="728" t="s">
        <v>261</v>
      </c>
      <c r="D1281" s="728" t="s">
        <v>286</v>
      </c>
      <c r="E1281" s="729">
        <v>339</v>
      </c>
      <c r="G1281" s="728" t="s">
        <v>965</v>
      </c>
      <c r="H1281" s="729">
        <v>5</v>
      </c>
      <c r="I1281" s="729">
        <v>799</v>
      </c>
      <c r="K1281" s="728" t="s">
        <v>267</v>
      </c>
      <c r="L1281" s="728" t="s">
        <v>906</v>
      </c>
      <c r="M1281" s="728" t="s">
        <v>1089</v>
      </c>
      <c r="N1281" s="729">
        <v>80</v>
      </c>
      <c r="P1281" s="687"/>
      <c r="Q1281" s="686"/>
      <c r="R1281" s="686"/>
      <c r="U1281" s="728" t="s">
        <v>965</v>
      </c>
      <c r="V1281" s="729">
        <v>5</v>
      </c>
      <c r="W1281" s="729">
        <v>225</v>
      </c>
    </row>
    <row r="1282" spans="1:23" ht="15">
      <c r="A1282" s="728" t="s">
        <v>948</v>
      </c>
      <c r="B1282" s="728" t="s">
        <v>287</v>
      </c>
      <c r="C1282" s="728" t="s">
        <v>261</v>
      </c>
      <c r="D1282" s="728" t="s">
        <v>286</v>
      </c>
      <c r="E1282" s="729">
        <v>1</v>
      </c>
      <c r="G1282" s="728" t="s">
        <v>965</v>
      </c>
      <c r="H1282" s="729">
        <v>6</v>
      </c>
      <c r="I1282" s="729">
        <v>785</v>
      </c>
      <c r="K1282" s="728" t="s">
        <v>267</v>
      </c>
      <c r="L1282" s="728" t="s">
        <v>906</v>
      </c>
      <c r="M1282" s="728" t="s">
        <v>1093</v>
      </c>
      <c r="N1282" s="729">
        <v>5</v>
      </c>
      <c r="P1282" s="687"/>
      <c r="Q1282" s="686"/>
      <c r="R1282" s="686"/>
      <c r="U1282" s="728" t="s">
        <v>965</v>
      </c>
      <c r="V1282" s="729">
        <v>6</v>
      </c>
      <c r="W1282" s="729">
        <v>169</v>
      </c>
    </row>
    <row r="1283" spans="1:23" ht="15">
      <c r="A1283" s="728" t="s">
        <v>948</v>
      </c>
      <c r="B1283" s="728" t="s">
        <v>288</v>
      </c>
      <c r="C1283" s="728" t="s">
        <v>260</v>
      </c>
      <c r="D1283" s="728" t="s">
        <v>285</v>
      </c>
      <c r="E1283" s="729">
        <v>349</v>
      </c>
      <c r="G1283" s="728" t="s">
        <v>965</v>
      </c>
      <c r="H1283" s="729">
        <v>7</v>
      </c>
      <c r="I1283" s="729">
        <v>717</v>
      </c>
      <c r="K1283" s="728" t="s">
        <v>267</v>
      </c>
      <c r="L1283" s="728" t="s">
        <v>906</v>
      </c>
      <c r="M1283" s="728" t="s">
        <v>1090</v>
      </c>
      <c r="N1283" s="729">
        <v>57</v>
      </c>
      <c r="P1283" s="687"/>
      <c r="Q1283" s="686"/>
      <c r="R1283" s="686"/>
      <c r="U1283" s="728" t="s">
        <v>965</v>
      </c>
      <c r="V1283" s="729">
        <v>7</v>
      </c>
      <c r="W1283" s="729">
        <v>172</v>
      </c>
    </row>
    <row r="1284" spans="1:23" ht="15">
      <c r="A1284" s="728" t="s">
        <v>948</v>
      </c>
      <c r="B1284" s="728" t="s">
        <v>288</v>
      </c>
      <c r="C1284" s="728" t="s">
        <v>260</v>
      </c>
      <c r="D1284" s="728" t="s">
        <v>286</v>
      </c>
      <c r="E1284" s="729">
        <v>226</v>
      </c>
      <c r="G1284" s="728" t="s">
        <v>965</v>
      </c>
      <c r="H1284" s="729">
        <v>8</v>
      </c>
      <c r="I1284" s="729">
        <v>640</v>
      </c>
      <c r="K1284" s="728" t="s">
        <v>267</v>
      </c>
      <c r="L1284" s="728" t="s">
        <v>906</v>
      </c>
      <c r="M1284" s="728" t="s">
        <v>1091</v>
      </c>
      <c r="N1284" s="729">
        <v>13</v>
      </c>
      <c r="P1284" s="687"/>
      <c r="Q1284" s="686"/>
      <c r="R1284" s="686"/>
      <c r="U1284" s="728" t="s">
        <v>965</v>
      </c>
      <c r="V1284" s="729">
        <v>8</v>
      </c>
      <c r="W1284" s="729">
        <v>99</v>
      </c>
    </row>
    <row r="1285" spans="1:23" ht="15">
      <c r="A1285" s="728" t="s">
        <v>948</v>
      </c>
      <c r="B1285" s="728" t="s">
        <v>288</v>
      </c>
      <c r="C1285" s="728" t="s">
        <v>261</v>
      </c>
      <c r="D1285" s="728" t="s">
        <v>285</v>
      </c>
      <c r="E1285" s="729">
        <v>268</v>
      </c>
      <c r="G1285" s="728" t="s">
        <v>965</v>
      </c>
      <c r="H1285" s="729">
        <v>9</v>
      </c>
      <c r="I1285" s="729">
        <v>539</v>
      </c>
      <c r="K1285" s="728" t="s">
        <v>267</v>
      </c>
      <c r="L1285" s="728" t="s">
        <v>906</v>
      </c>
      <c r="M1285" s="728" t="s">
        <v>1092</v>
      </c>
      <c r="N1285" s="729">
        <v>12</v>
      </c>
      <c r="P1285" s="687"/>
      <c r="Q1285" s="686"/>
      <c r="R1285" s="686"/>
      <c r="U1285" s="728" t="s">
        <v>965</v>
      </c>
      <c r="V1285" s="729">
        <v>9</v>
      </c>
      <c r="W1285" s="729">
        <v>109</v>
      </c>
    </row>
    <row r="1286" spans="1:23" ht="15">
      <c r="A1286" s="728" t="s">
        <v>948</v>
      </c>
      <c r="B1286" s="728" t="s">
        <v>288</v>
      </c>
      <c r="C1286" s="728" t="s">
        <v>261</v>
      </c>
      <c r="D1286" s="728" t="s">
        <v>286</v>
      </c>
      <c r="E1286" s="729">
        <v>178</v>
      </c>
      <c r="G1286" s="728" t="s">
        <v>965</v>
      </c>
      <c r="H1286" s="729">
        <v>10</v>
      </c>
      <c r="I1286" s="729">
        <v>425</v>
      </c>
      <c r="K1286" s="728" t="s">
        <v>267</v>
      </c>
      <c r="L1286" s="728" t="s">
        <v>906</v>
      </c>
      <c r="M1286" s="728" t="s">
        <v>1097</v>
      </c>
      <c r="N1286" s="729">
        <v>1</v>
      </c>
      <c r="P1286" s="687"/>
      <c r="Q1286" s="686"/>
      <c r="R1286" s="686"/>
      <c r="U1286" s="728" t="s">
        <v>965</v>
      </c>
      <c r="V1286" s="729">
        <v>10</v>
      </c>
      <c r="W1286" s="729">
        <v>58</v>
      </c>
    </row>
    <row r="1287" spans="1:23" ht="15">
      <c r="A1287" s="728" t="s">
        <v>949</v>
      </c>
      <c r="B1287" s="728" t="s">
        <v>265</v>
      </c>
      <c r="C1287" s="728" t="s">
        <v>260</v>
      </c>
      <c r="D1287" s="728" t="s">
        <v>285</v>
      </c>
      <c r="E1287" s="729">
        <v>2505</v>
      </c>
      <c r="G1287" s="728" t="s">
        <v>965</v>
      </c>
      <c r="H1287" s="729">
        <v>11</v>
      </c>
      <c r="I1287" s="729">
        <v>280</v>
      </c>
      <c r="K1287" s="728" t="s">
        <v>267</v>
      </c>
      <c r="L1287" s="728" t="s">
        <v>906</v>
      </c>
      <c r="M1287" s="728" t="s">
        <v>1094</v>
      </c>
      <c r="N1287" s="729">
        <v>1</v>
      </c>
      <c r="P1287" s="687"/>
      <c r="Q1287" s="686"/>
      <c r="R1287" s="686"/>
      <c r="U1287" s="728" t="s">
        <v>965</v>
      </c>
      <c r="V1287" s="729">
        <v>11</v>
      </c>
      <c r="W1287" s="729">
        <v>40</v>
      </c>
    </row>
    <row r="1288" spans="1:23" ht="15">
      <c r="A1288" s="728" t="s">
        <v>949</v>
      </c>
      <c r="B1288" s="728" t="s">
        <v>265</v>
      </c>
      <c r="C1288" s="728" t="s">
        <v>260</v>
      </c>
      <c r="D1288" s="728" t="s">
        <v>286</v>
      </c>
      <c r="E1288" s="729">
        <v>4304</v>
      </c>
      <c r="G1288" s="728" t="s">
        <v>965</v>
      </c>
      <c r="H1288" s="729">
        <v>12</v>
      </c>
      <c r="I1288" s="729">
        <v>342</v>
      </c>
      <c r="K1288" s="728" t="s">
        <v>267</v>
      </c>
      <c r="L1288" s="728" t="s">
        <v>906</v>
      </c>
      <c r="M1288" s="728" t="s">
        <v>266</v>
      </c>
      <c r="N1288" s="729">
        <v>11</v>
      </c>
      <c r="P1288" s="687"/>
      <c r="Q1288" s="686"/>
      <c r="R1288" s="686"/>
      <c r="U1288" s="728" t="s">
        <v>965</v>
      </c>
      <c r="V1288" s="729">
        <v>12</v>
      </c>
      <c r="W1288" s="729">
        <v>49</v>
      </c>
    </row>
    <row r="1289" spans="1:23" ht="15">
      <c r="A1289" s="728" t="s">
        <v>949</v>
      </c>
      <c r="B1289" s="728" t="s">
        <v>265</v>
      </c>
      <c r="C1289" s="728" t="s">
        <v>261</v>
      </c>
      <c r="D1289" s="728" t="s">
        <v>285</v>
      </c>
      <c r="E1289" s="729">
        <v>2782</v>
      </c>
      <c r="G1289" s="728" t="s">
        <v>966</v>
      </c>
      <c r="H1289" s="729">
        <v>0</v>
      </c>
      <c r="I1289" s="729">
        <v>125</v>
      </c>
      <c r="K1289" s="728" t="s">
        <v>267</v>
      </c>
      <c r="L1289" s="728" t="s">
        <v>906</v>
      </c>
      <c r="M1289" s="728" t="s">
        <v>1095</v>
      </c>
      <c r="N1289" s="729">
        <v>4</v>
      </c>
      <c r="P1289" s="687"/>
      <c r="Q1289" s="686"/>
      <c r="R1289" s="686"/>
      <c r="U1289" s="728" t="s">
        <v>966</v>
      </c>
      <c r="V1289" s="729">
        <v>0</v>
      </c>
      <c r="W1289" s="729">
        <v>20</v>
      </c>
    </row>
    <row r="1290" spans="1:23" ht="15">
      <c r="A1290" s="728" t="s">
        <v>949</v>
      </c>
      <c r="B1290" s="728" t="s">
        <v>265</v>
      </c>
      <c r="C1290" s="728" t="s">
        <v>261</v>
      </c>
      <c r="D1290" s="728" t="s">
        <v>286</v>
      </c>
      <c r="E1290" s="729">
        <v>4019</v>
      </c>
      <c r="G1290" s="728" t="s">
        <v>966</v>
      </c>
      <c r="H1290" s="729">
        <v>1</v>
      </c>
      <c r="I1290" s="729">
        <v>564</v>
      </c>
      <c r="K1290" s="728" t="s">
        <v>267</v>
      </c>
      <c r="L1290" s="728" t="s">
        <v>906</v>
      </c>
      <c r="M1290" s="728" t="s">
        <v>297</v>
      </c>
      <c r="N1290" s="729">
        <v>28</v>
      </c>
      <c r="P1290" s="687"/>
      <c r="Q1290" s="686"/>
      <c r="R1290" s="686"/>
      <c r="U1290" s="728" t="s">
        <v>966</v>
      </c>
      <c r="V1290" s="729">
        <v>1</v>
      </c>
      <c r="W1290" s="729">
        <v>98</v>
      </c>
    </row>
    <row r="1291" spans="1:23" ht="15">
      <c r="A1291" s="728" t="s">
        <v>949</v>
      </c>
      <c r="B1291" s="728" t="s">
        <v>266</v>
      </c>
      <c r="C1291" s="728" t="s">
        <v>260</v>
      </c>
      <c r="D1291" s="728" t="s">
        <v>285</v>
      </c>
      <c r="E1291" s="729">
        <v>203</v>
      </c>
      <c r="G1291" s="728" t="s">
        <v>966</v>
      </c>
      <c r="H1291" s="729">
        <v>2</v>
      </c>
      <c r="I1291" s="729">
        <v>1816</v>
      </c>
      <c r="K1291" s="728" t="s">
        <v>267</v>
      </c>
      <c r="L1291" s="728" t="s">
        <v>906</v>
      </c>
      <c r="M1291" s="728" t="s">
        <v>294</v>
      </c>
      <c r="N1291" s="729">
        <v>11978</v>
      </c>
      <c r="P1291" s="687"/>
      <c r="Q1291" s="686"/>
      <c r="R1291" s="686"/>
      <c r="U1291" s="728" t="s">
        <v>966</v>
      </c>
      <c r="V1291" s="729">
        <v>2</v>
      </c>
      <c r="W1291" s="729">
        <v>277</v>
      </c>
    </row>
    <row r="1292" spans="1:23" ht="15">
      <c r="A1292" s="728" t="s">
        <v>949</v>
      </c>
      <c r="B1292" s="728" t="s">
        <v>266</v>
      </c>
      <c r="C1292" s="728" t="s">
        <v>260</v>
      </c>
      <c r="D1292" s="728" t="s">
        <v>286</v>
      </c>
      <c r="E1292" s="729">
        <v>716</v>
      </c>
      <c r="G1292" s="728" t="s">
        <v>966</v>
      </c>
      <c r="H1292" s="729">
        <v>3</v>
      </c>
      <c r="I1292" s="729">
        <v>958</v>
      </c>
      <c r="K1292" s="728" t="s">
        <v>267</v>
      </c>
      <c r="L1292" s="728" t="s">
        <v>906</v>
      </c>
      <c r="M1292" s="728" t="s">
        <v>296</v>
      </c>
      <c r="N1292" s="729">
        <v>93</v>
      </c>
      <c r="P1292" s="687"/>
      <c r="Q1292" s="686"/>
      <c r="R1292" s="686"/>
      <c r="U1292" s="728" t="s">
        <v>966</v>
      </c>
      <c r="V1292" s="729">
        <v>3</v>
      </c>
      <c r="W1292" s="729">
        <v>167</v>
      </c>
    </row>
    <row r="1293" spans="1:23" ht="15">
      <c r="A1293" s="728" t="s">
        <v>949</v>
      </c>
      <c r="B1293" s="728" t="s">
        <v>266</v>
      </c>
      <c r="C1293" s="728" t="s">
        <v>261</v>
      </c>
      <c r="D1293" s="728" t="s">
        <v>285</v>
      </c>
      <c r="E1293" s="729">
        <v>209</v>
      </c>
      <c r="G1293" s="728" t="s">
        <v>966</v>
      </c>
      <c r="H1293" s="729">
        <v>4</v>
      </c>
      <c r="I1293" s="729">
        <v>4426</v>
      </c>
      <c r="K1293" s="728" t="s">
        <v>267</v>
      </c>
      <c r="L1293" s="728" t="s">
        <v>906</v>
      </c>
      <c r="M1293" s="728" t="s">
        <v>267</v>
      </c>
      <c r="N1293" s="729">
        <v>9</v>
      </c>
      <c r="P1293" s="687"/>
      <c r="Q1293" s="686"/>
      <c r="R1293" s="686"/>
      <c r="U1293" s="728" t="s">
        <v>966</v>
      </c>
      <c r="V1293" s="729">
        <v>4</v>
      </c>
      <c r="W1293" s="729">
        <v>968</v>
      </c>
    </row>
    <row r="1294" spans="1:23" ht="15">
      <c r="A1294" s="728" t="s">
        <v>949</v>
      </c>
      <c r="B1294" s="728" t="s">
        <v>266</v>
      </c>
      <c r="C1294" s="728" t="s">
        <v>261</v>
      </c>
      <c r="D1294" s="728" t="s">
        <v>286</v>
      </c>
      <c r="E1294" s="729">
        <v>608</v>
      </c>
      <c r="G1294" s="728" t="s">
        <v>966</v>
      </c>
      <c r="H1294" s="729">
        <v>5</v>
      </c>
      <c r="I1294" s="729">
        <v>866</v>
      </c>
      <c r="K1294" s="728" t="s">
        <v>267</v>
      </c>
      <c r="L1294" s="728" t="s">
        <v>906</v>
      </c>
      <c r="M1294" s="728" t="s">
        <v>268</v>
      </c>
      <c r="N1294" s="729">
        <v>1307</v>
      </c>
      <c r="P1294" s="687"/>
      <c r="Q1294" s="686"/>
      <c r="R1294" s="686"/>
      <c r="U1294" s="728" t="s">
        <v>966</v>
      </c>
      <c r="V1294" s="729">
        <v>5</v>
      </c>
      <c r="W1294" s="729">
        <v>161</v>
      </c>
    </row>
    <row r="1295" spans="1:23" ht="15">
      <c r="A1295" s="728" t="s">
        <v>949</v>
      </c>
      <c r="B1295" s="728" t="s">
        <v>287</v>
      </c>
      <c r="C1295" s="728" t="s">
        <v>260</v>
      </c>
      <c r="D1295" s="728" t="s">
        <v>285</v>
      </c>
      <c r="E1295" s="729">
        <v>2</v>
      </c>
      <c r="G1295" s="728" t="s">
        <v>966</v>
      </c>
      <c r="H1295" s="729">
        <v>6</v>
      </c>
      <c r="I1295" s="729">
        <v>749</v>
      </c>
      <c r="K1295" s="728" t="s">
        <v>267</v>
      </c>
      <c r="L1295" s="728" t="s">
        <v>914</v>
      </c>
      <c r="M1295" s="728" t="s">
        <v>265</v>
      </c>
      <c r="N1295" s="729">
        <v>95</v>
      </c>
      <c r="P1295" s="687"/>
      <c r="Q1295" s="686"/>
      <c r="R1295" s="686"/>
      <c r="U1295" s="728" t="s">
        <v>966</v>
      </c>
      <c r="V1295" s="729">
        <v>6</v>
      </c>
      <c r="W1295" s="729">
        <v>139</v>
      </c>
    </row>
    <row r="1296" spans="1:23" ht="15">
      <c r="A1296" s="728" t="s">
        <v>949</v>
      </c>
      <c r="B1296" s="728" t="s">
        <v>287</v>
      </c>
      <c r="C1296" s="728" t="s">
        <v>260</v>
      </c>
      <c r="D1296" s="728" t="s">
        <v>286</v>
      </c>
      <c r="E1296" s="729">
        <v>4</v>
      </c>
      <c r="G1296" s="728" t="s">
        <v>966</v>
      </c>
      <c r="H1296" s="729">
        <v>7</v>
      </c>
      <c r="I1296" s="729">
        <v>638</v>
      </c>
      <c r="K1296" s="728" t="s">
        <v>267</v>
      </c>
      <c r="L1296" s="728" t="s">
        <v>914</v>
      </c>
      <c r="M1296" s="728" t="s">
        <v>1099</v>
      </c>
      <c r="N1296" s="729">
        <v>1</v>
      </c>
      <c r="P1296" s="687"/>
      <c r="Q1296" s="686"/>
      <c r="R1296" s="686"/>
      <c r="U1296" s="728" t="s">
        <v>966</v>
      </c>
      <c r="V1296" s="729">
        <v>7</v>
      </c>
      <c r="W1296" s="729">
        <v>97</v>
      </c>
    </row>
    <row r="1297" spans="1:23" ht="15">
      <c r="A1297" s="728" t="s">
        <v>949</v>
      </c>
      <c r="B1297" s="728" t="s">
        <v>287</v>
      </c>
      <c r="C1297" s="728" t="s">
        <v>261</v>
      </c>
      <c r="D1297" s="728" t="s">
        <v>286</v>
      </c>
      <c r="E1297" s="729">
        <v>5</v>
      </c>
      <c r="G1297" s="728" t="s">
        <v>966</v>
      </c>
      <c r="H1297" s="729">
        <v>8</v>
      </c>
      <c r="I1297" s="729">
        <v>576</v>
      </c>
      <c r="K1297" s="728" t="s">
        <v>267</v>
      </c>
      <c r="L1297" s="728" t="s">
        <v>914</v>
      </c>
      <c r="M1297" s="728" t="s">
        <v>1089</v>
      </c>
      <c r="N1297" s="729">
        <v>14</v>
      </c>
      <c r="P1297" s="687"/>
      <c r="Q1297" s="686"/>
      <c r="R1297" s="686"/>
      <c r="U1297" s="728" t="s">
        <v>966</v>
      </c>
      <c r="V1297" s="729">
        <v>8</v>
      </c>
      <c r="W1297" s="729">
        <v>92</v>
      </c>
    </row>
    <row r="1298" spans="1:23" ht="15">
      <c r="A1298" s="728" t="s">
        <v>949</v>
      </c>
      <c r="B1298" s="728" t="s">
        <v>288</v>
      </c>
      <c r="C1298" s="728" t="s">
        <v>260</v>
      </c>
      <c r="D1298" s="728" t="s">
        <v>285</v>
      </c>
      <c r="E1298" s="729">
        <v>815</v>
      </c>
      <c r="G1298" s="728" t="s">
        <v>966</v>
      </c>
      <c r="H1298" s="729">
        <v>9</v>
      </c>
      <c r="I1298" s="729">
        <v>458</v>
      </c>
      <c r="K1298" s="728" t="s">
        <v>267</v>
      </c>
      <c r="L1298" s="728" t="s">
        <v>914</v>
      </c>
      <c r="M1298" s="728" t="s">
        <v>1093</v>
      </c>
      <c r="N1298" s="729">
        <v>8</v>
      </c>
      <c r="P1298" s="687"/>
      <c r="Q1298" s="686"/>
      <c r="R1298" s="686"/>
      <c r="U1298" s="728" t="s">
        <v>966</v>
      </c>
      <c r="V1298" s="729">
        <v>9</v>
      </c>
      <c r="W1298" s="729">
        <v>55</v>
      </c>
    </row>
    <row r="1299" spans="1:23" ht="15">
      <c r="A1299" s="728" t="s">
        <v>949</v>
      </c>
      <c r="B1299" s="728" t="s">
        <v>288</v>
      </c>
      <c r="C1299" s="728" t="s">
        <v>260</v>
      </c>
      <c r="D1299" s="728" t="s">
        <v>286</v>
      </c>
      <c r="E1299" s="729">
        <v>1483</v>
      </c>
      <c r="G1299" s="728" t="s">
        <v>966</v>
      </c>
      <c r="H1299" s="729">
        <v>10</v>
      </c>
      <c r="I1299" s="729">
        <v>370</v>
      </c>
      <c r="K1299" s="728" t="s">
        <v>267</v>
      </c>
      <c r="L1299" s="728" t="s">
        <v>914</v>
      </c>
      <c r="M1299" s="728" t="s">
        <v>1090</v>
      </c>
      <c r="N1299" s="729">
        <v>182</v>
      </c>
      <c r="P1299" s="687"/>
      <c r="Q1299" s="686"/>
      <c r="R1299" s="686"/>
      <c r="U1299" s="728" t="s">
        <v>966</v>
      </c>
      <c r="V1299" s="729">
        <v>10</v>
      </c>
      <c r="W1299" s="729">
        <v>35</v>
      </c>
    </row>
    <row r="1300" spans="1:23" ht="15">
      <c r="A1300" s="728" t="s">
        <v>949</v>
      </c>
      <c r="B1300" s="728" t="s">
        <v>288</v>
      </c>
      <c r="C1300" s="728" t="s">
        <v>261</v>
      </c>
      <c r="D1300" s="728" t="s">
        <v>285</v>
      </c>
      <c r="E1300" s="729">
        <v>740</v>
      </c>
      <c r="G1300" s="728" t="s">
        <v>966</v>
      </c>
      <c r="H1300" s="729">
        <v>11</v>
      </c>
      <c r="I1300" s="729">
        <v>316</v>
      </c>
      <c r="K1300" s="728" t="s">
        <v>267</v>
      </c>
      <c r="L1300" s="728" t="s">
        <v>914</v>
      </c>
      <c r="M1300" s="728" t="s">
        <v>1091</v>
      </c>
      <c r="N1300" s="729">
        <v>5</v>
      </c>
      <c r="P1300" s="687"/>
      <c r="Q1300" s="686"/>
      <c r="R1300" s="686"/>
      <c r="U1300" s="728" t="s">
        <v>966</v>
      </c>
      <c r="V1300" s="729">
        <v>11</v>
      </c>
      <c r="W1300" s="729">
        <v>19</v>
      </c>
    </row>
    <row r="1301" spans="1:23" ht="15">
      <c r="A1301" s="728" t="s">
        <v>949</v>
      </c>
      <c r="B1301" s="728" t="s">
        <v>288</v>
      </c>
      <c r="C1301" s="728" t="s">
        <v>261</v>
      </c>
      <c r="D1301" s="728" t="s">
        <v>286</v>
      </c>
      <c r="E1301" s="729">
        <v>1014</v>
      </c>
      <c r="G1301" s="728" t="s">
        <v>966</v>
      </c>
      <c r="H1301" s="729">
        <v>12</v>
      </c>
      <c r="I1301" s="729">
        <v>317</v>
      </c>
      <c r="K1301" s="728" t="s">
        <v>267</v>
      </c>
      <c r="L1301" s="728" t="s">
        <v>914</v>
      </c>
      <c r="M1301" s="728" t="s">
        <v>1097</v>
      </c>
      <c r="N1301" s="729">
        <v>4</v>
      </c>
      <c r="P1301" s="687"/>
      <c r="Q1301" s="686"/>
      <c r="R1301" s="686"/>
      <c r="U1301" s="728" t="s">
        <v>966</v>
      </c>
      <c r="V1301" s="729">
        <v>12</v>
      </c>
      <c r="W1301" s="729">
        <v>51</v>
      </c>
    </row>
    <row r="1302" spans="1:23" ht="15">
      <c r="A1302" s="728" t="s">
        <v>950</v>
      </c>
      <c r="B1302" s="728" t="s">
        <v>265</v>
      </c>
      <c r="C1302" s="728" t="s">
        <v>260</v>
      </c>
      <c r="D1302" s="728" t="s">
        <v>285</v>
      </c>
      <c r="E1302" s="729">
        <v>33</v>
      </c>
      <c r="G1302" s="728" t="s">
        <v>967</v>
      </c>
      <c r="H1302" s="729">
        <v>0</v>
      </c>
      <c r="I1302" s="729">
        <v>112</v>
      </c>
      <c r="K1302" s="728" t="s">
        <v>267</v>
      </c>
      <c r="L1302" s="728" t="s">
        <v>914</v>
      </c>
      <c r="M1302" s="728" t="s">
        <v>1094</v>
      </c>
      <c r="N1302" s="729">
        <v>1</v>
      </c>
      <c r="P1302" s="687"/>
      <c r="Q1302" s="686"/>
      <c r="R1302" s="686"/>
      <c r="U1302" s="728" t="s">
        <v>967</v>
      </c>
      <c r="V1302" s="729">
        <v>0</v>
      </c>
      <c r="W1302" s="729">
        <v>35</v>
      </c>
    </row>
    <row r="1303" spans="1:23" ht="15">
      <c r="A1303" s="728" t="s">
        <v>950</v>
      </c>
      <c r="B1303" s="728" t="s">
        <v>265</v>
      </c>
      <c r="C1303" s="728" t="s">
        <v>260</v>
      </c>
      <c r="D1303" s="728" t="s">
        <v>286</v>
      </c>
      <c r="E1303" s="729">
        <v>14</v>
      </c>
      <c r="G1303" s="728" t="s">
        <v>967</v>
      </c>
      <c r="H1303" s="729">
        <v>1</v>
      </c>
      <c r="I1303" s="729">
        <v>482</v>
      </c>
      <c r="K1303" s="728" t="s">
        <v>267</v>
      </c>
      <c r="L1303" s="728" t="s">
        <v>914</v>
      </c>
      <c r="M1303" s="728" t="s">
        <v>266</v>
      </c>
      <c r="N1303" s="729">
        <v>1</v>
      </c>
      <c r="P1303" s="687"/>
      <c r="Q1303" s="686"/>
      <c r="R1303" s="686"/>
      <c r="U1303" s="728" t="s">
        <v>967</v>
      </c>
      <c r="V1303" s="729">
        <v>1</v>
      </c>
      <c r="W1303" s="729">
        <v>247</v>
      </c>
    </row>
    <row r="1304" spans="1:23" ht="15">
      <c r="A1304" s="728" t="s">
        <v>950</v>
      </c>
      <c r="B1304" s="728" t="s">
        <v>265</v>
      </c>
      <c r="C1304" s="728" t="s">
        <v>261</v>
      </c>
      <c r="D1304" s="728" t="s">
        <v>285</v>
      </c>
      <c r="E1304" s="729">
        <v>30</v>
      </c>
      <c r="G1304" s="728" t="s">
        <v>967</v>
      </c>
      <c r="H1304" s="729">
        <v>2</v>
      </c>
      <c r="I1304" s="729">
        <v>1917</v>
      </c>
      <c r="K1304" s="728" t="s">
        <v>267</v>
      </c>
      <c r="L1304" s="728" t="s">
        <v>914</v>
      </c>
      <c r="M1304" s="728" t="s">
        <v>1095</v>
      </c>
      <c r="N1304" s="729">
        <v>5</v>
      </c>
      <c r="P1304" s="687"/>
      <c r="Q1304" s="686"/>
      <c r="R1304" s="686"/>
      <c r="U1304" s="728" t="s">
        <v>967</v>
      </c>
      <c r="V1304" s="729">
        <v>2</v>
      </c>
      <c r="W1304" s="729">
        <v>875</v>
      </c>
    </row>
    <row r="1305" spans="1:23" ht="15">
      <c r="A1305" s="728" t="s">
        <v>950</v>
      </c>
      <c r="B1305" s="728" t="s">
        <v>265</v>
      </c>
      <c r="C1305" s="728" t="s">
        <v>261</v>
      </c>
      <c r="D1305" s="728" t="s">
        <v>286</v>
      </c>
      <c r="E1305" s="729">
        <v>15</v>
      </c>
      <c r="G1305" s="728" t="s">
        <v>967</v>
      </c>
      <c r="H1305" s="729">
        <v>3</v>
      </c>
      <c r="I1305" s="729">
        <v>1041</v>
      </c>
      <c r="K1305" s="728" t="s">
        <v>267</v>
      </c>
      <c r="L1305" s="728" t="s">
        <v>914</v>
      </c>
      <c r="M1305" s="728" t="s">
        <v>297</v>
      </c>
      <c r="N1305" s="729">
        <v>13</v>
      </c>
      <c r="P1305" s="687"/>
      <c r="Q1305" s="686"/>
      <c r="R1305" s="686"/>
      <c r="U1305" s="728" t="s">
        <v>967</v>
      </c>
      <c r="V1305" s="729">
        <v>3</v>
      </c>
      <c r="W1305" s="729">
        <v>456</v>
      </c>
    </row>
    <row r="1306" spans="1:23" ht="15">
      <c r="A1306" s="728" t="s">
        <v>950</v>
      </c>
      <c r="B1306" s="728" t="s">
        <v>265</v>
      </c>
      <c r="C1306" s="728" t="s">
        <v>260</v>
      </c>
      <c r="D1306" s="728" t="s">
        <v>285</v>
      </c>
      <c r="E1306" s="729">
        <v>367</v>
      </c>
      <c r="G1306" s="728" t="s">
        <v>967</v>
      </c>
      <c r="H1306" s="729">
        <v>4</v>
      </c>
      <c r="I1306" s="729">
        <v>3996</v>
      </c>
      <c r="K1306" s="728" t="s">
        <v>267</v>
      </c>
      <c r="L1306" s="728" t="s">
        <v>914</v>
      </c>
      <c r="M1306" s="728" t="s">
        <v>294</v>
      </c>
      <c r="N1306" s="729">
        <v>6996</v>
      </c>
      <c r="P1306" s="687"/>
      <c r="Q1306" s="686"/>
      <c r="R1306" s="686"/>
      <c r="U1306" s="728" t="s">
        <v>967</v>
      </c>
      <c r="V1306" s="729">
        <v>4</v>
      </c>
      <c r="W1306" s="729">
        <v>2356</v>
      </c>
    </row>
    <row r="1307" spans="1:23" ht="15">
      <c r="A1307" s="728" t="s">
        <v>950</v>
      </c>
      <c r="B1307" s="728" t="s">
        <v>265</v>
      </c>
      <c r="C1307" s="728" t="s">
        <v>260</v>
      </c>
      <c r="D1307" s="728" t="s">
        <v>286</v>
      </c>
      <c r="E1307" s="729">
        <v>406</v>
      </c>
      <c r="G1307" s="728" t="s">
        <v>967</v>
      </c>
      <c r="H1307" s="729">
        <v>5</v>
      </c>
      <c r="I1307" s="729">
        <v>812</v>
      </c>
      <c r="K1307" s="728" t="s">
        <v>267</v>
      </c>
      <c r="L1307" s="728" t="s">
        <v>914</v>
      </c>
      <c r="M1307" s="728" t="s">
        <v>296</v>
      </c>
      <c r="N1307" s="729">
        <v>58</v>
      </c>
      <c r="P1307" s="687"/>
      <c r="Q1307" s="686"/>
      <c r="R1307" s="686"/>
      <c r="U1307" s="728" t="s">
        <v>967</v>
      </c>
      <c r="V1307" s="729">
        <v>5</v>
      </c>
      <c r="W1307" s="729">
        <v>444</v>
      </c>
    </row>
    <row r="1308" spans="1:23" ht="15">
      <c r="A1308" s="728" t="s">
        <v>950</v>
      </c>
      <c r="B1308" s="728" t="s">
        <v>265</v>
      </c>
      <c r="C1308" s="728" t="s">
        <v>261</v>
      </c>
      <c r="D1308" s="728" t="s">
        <v>285</v>
      </c>
      <c r="E1308" s="729">
        <v>361</v>
      </c>
      <c r="G1308" s="728" t="s">
        <v>967</v>
      </c>
      <c r="H1308" s="729">
        <v>6</v>
      </c>
      <c r="I1308" s="729">
        <v>906</v>
      </c>
      <c r="K1308" s="728" t="s">
        <v>267</v>
      </c>
      <c r="L1308" s="728" t="s">
        <v>914</v>
      </c>
      <c r="M1308" s="728" t="s">
        <v>267</v>
      </c>
      <c r="N1308" s="729">
        <v>2</v>
      </c>
      <c r="P1308" s="687"/>
      <c r="Q1308" s="686"/>
      <c r="R1308" s="686"/>
      <c r="U1308" s="728" t="s">
        <v>967</v>
      </c>
      <c r="V1308" s="729">
        <v>6</v>
      </c>
      <c r="W1308" s="729">
        <v>415</v>
      </c>
    </row>
    <row r="1309" spans="1:23" ht="15">
      <c r="A1309" s="728" t="s">
        <v>950</v>
      </c>
      <c r="B1309" s="728" t="s">
        <v>265</v>
      </c>
      <c r="C1309" s="728" t="s">
        <v>261</v>
      </c>
      <c r="D1309" s="728" t="s">
        <v>286</v>
      </c>
      <c r="E1309" s="729">
        <v>429</v>
      </c>
      <c r="G1309" s="728" t="s">
        <v>967</v>
      </c>
      <c r="H1309" s="729">
        <v>7</v>
      </c>
      <c r="I1309" s="729">
        <v>974</v>
      </c>
      <c r="K1309" s="728" t="s">
        <v>267</v>
      </c>
      <c r="L1309" s="728" t="s">
        <v>914</v>
      </c>
      <c r="M1309" s="728" t="s">
        <v>268</v>
      </c>
      <c r="N1309" s="729">
        <v>239</v>
      </c>
      <c r="P1309" s="687"/>
      <c r="Q1309" s="686"/>
      <c r="R1309" s="686"/>
      <c r="U1309" s="728" t="s">
        <v>967</v>
      </c>
      <c r="V1309" s="729">
        <v>7</v>
      </c>
      <c r="W1309" s="729">
        <v>357</v>
      </c>
    </row>
    <row r="1310" spans="1:23" ht="15">
      <c r="A1310" s="728" t="s">
        <v>950</v>
      </c>
      <c r="B1310" s="728" t="s">
        <v>266</v>
      </c>
      <c r="C1310" s="728" t="s">
        <v>260</v>
      </c>
      <c r="D1310" s="728" t="s">
        <v>285</v>
      </c>
      <c r="E1310" s="729">
        <v>414</v>
      </c>
      <c r="G1310" s="728" t="s">
        <v>967</v>
      </c>
      <c r="H1310" s="729">
        <v>8</v>
      </c>
      <c r="I1310" s="729">
        <v>939</v>
      </c>
      <c r="K1310" s="728" t="s">
        <v>267</v>
      </c>
      <c r="L1310" s="728" t="s">
        <v>924</v>
      </c>
      <c r="M1310" s="728" t="s">
        <v>294</v>
      </c>
      <c r="N1310" s="729">
        <v>1</v>
      </c>
      <c r="P1310" s="687"/>
      <c r="Q1310" s="686"/>
      <c r="R1310" s="686"/>
      <c r="U1310" s="728" t="s">
        <v>967</v>
      </c>
      <c r="V1310" s="729">
        <v>8</v>
      </c>
      <c r="W1310" s="729">
        <v>326</v>
      </c>
    </row>
    <row r="1311" spans="1:23" ht="15">
      <c r="A1311" s="728" t="s">
        <v>950</v>
      </c>
      <c r="B1311" s="728" t="s">
        <v>266</v>
      </c>
      <c r="C1311" s="728" t="s">
        <v>260</v>
      </c>
      <c r="D1311" s="728" t="s">
        <v>286</v>
      </c>
      <c r="E1311" s="729">
        <v>328</v>
      </c>
      <c r="G1311" s="728" t="s">
        <v>967</v>
      </c>
      <c r="H1311" s="729">
        <v>9</v>
      </c>
      <c r="I1311" s="729">
        <v>725</v>
      </c>
      <c r="K1311" s="728" t="s">
        <v>267</v>
      </c>
      <c r="L1311" s="728" t="s">
        <v>924</v>
      </c>
      <c r="M1311" s="728" t="s">
        <v>265</v>
      </c>
      <c r="N1311" s="729">
        <v>2</v>
      </c>
      <c r="P1311" s="687"/>
      <c r="Q1311" s="686"/>
      <c r="R1311" s="686"/>
      <c r="U1311" s="728" t="s">
        <v>967</v>
      </c>
      <c r="V1311" s="729">
        <v>9</v>
      </c>
      <c r="W1311" s="729">
        <v>230</v>
      </c>
    </row>
    <row r="1312" spans="1:23" ht="15">
      <c r="A1312" s="728" t="s">
        <v>950</v>
      </c>
      <c r="B1312" s="728" t="s">
        <v>266</v>
      </c>
      <c r="C1312" s="728" t="s">
        <v>261</v>
      </c>
      <c r="D1312" s="728" t="s">
        <v>285</v>
      </c>
      <c r="E1312" s="729">
        <v>349</v>
      </c>
      <c r="G1312" s="728" t="s">
        <v>967</v>
      </c>
      <c r="H1312" s="729">
        <v>10</v>
      </c>
      <c r="I1312" s="729">
        <v>556</v>
      </c>
      <c r="K1312" s="728" t="s">
        <v>267</v>
      </c>
      <c r="L1312" s="728" t="s">
        <v>924</v>
      </c>
      <c r="M1312" s="728" t="s">
        <v>1089</v>
      </c>
      <c r="N1312" s="729">
        <v>32</v>
      </c>
      <c r="P1312" s="687"/>
      <c r="Q1312" s="686"/>
      <c r="R1312" s="686"/>
      <c r="U1312" s="728" t="s">
        <v>967</v>
      </c>
      <c r="V1312" s="729">
        <v>10</v>
      </c>
      <c r="W1312" s="729">
        <v>172</v>
      </c>
    </row>
    <row r="1313" spans="1:23" ht="15">
      <c r="A1313" s="728" t="s">
        <v>950</v>
      </c>
      <c r="B1313" s="728" t="s">
        <v>266</v>
      </c>
      <c r="C1313" s="728" t="s">
        <v>261</v>
      </c>
      <c r="D1313" s="728" t="s">
        <v>286</v>
      </c>
      <c r="E1313" s="729">
        <v>338</v>
      </c>
      <c r="G1313" s="728" t="s">
        <v>967</v>
      </c>
      <c r="H1313" s="729">
        <v>11</v>
      </c>
      <c r="I1313" s="729">
        <v>377</v>
      </c>
      <c r="K1313" s="728" t="s">
        <v>267</v>
      </c>
      <c r="L1313" s="728" t="s">
        <v>924</v>
      </c>
      <c r="M1313" s="728" t="s">
        <v>1090</v>
      </c>
      <c r="N1313" s="729">
        <v>497</v>
      </c>
      <c r="P1313" s="687"/>
      <c r="Q1313" s="686"/>
      <c r="R1313" s="686"/>
      <c r="U1313" s="728" t="s">
        <v>967</v>
      </c>
      <c r="V1313" s="729">
        <v>11</v>
      </c>
      <c r="W1313" s="729">
        <v>97</v>
      </c>
    </row>
    <row r="1314" spans="1:23" ht="15">
      <c r="A1314" s="728" t="s">
        <v>950</v>
      </c>
      <c r="B1314" s="728" t="s">
        <v>287</v>
      </c>
      <c r="C1314" s="728" t="s">
        <v>260</v>
      </c>
      <c r="D1314" s="728" t="s">
        <v>285</v>
      </c>
      <c r="E1314" s="729">
        <v>40</v>
      </c>
      <c r="G1314" s="728" t="s">
        <v>967</v>
      </c>
      <c r="H1314" s="729">
        <v>12</v>
      </c>
      <c r="I1314" s="729">
        <v>505</v>
      </c>
      <c r="K1314" s="728" t="s">
        <v>267</v>
      </c>
      <c r="L1314" s="728" t="s">
        <v>924</v>
      </c>
      <c r="M1314" s="728" t="s">
        <v>1098</v>
      </c>
      <c r="N1314" s="729">
        <v>1</v>
      </c>
      <c r="P1314" s="687"/>
      <c r="Q1314" s="686"/>
      <c r="R1314" s="686"/>
      <c r="U1314" s="728" t="s">
        <v>967</v>
      </c>
      <c r="V1314" s="729">
        <v>12</v>
      </c>
      <c r="W1314" s="729">
        <v>151</v>
      </c>
    </row>
    <row r="1315" spans="1:23" ht="15">
      <c r="A1315" s="728" t="s">
        <v>950</v>
      </c>
      <c r="B1315" s="728" t="s">
        <v>287</v>
      </c>
      <c r="C1315" s="728" t="s">
        <v>260</v>
      </c>
      <c r="D1315" s="728" t="s">
        <v>286</v>
      </c>
      <c r="E1315" s="729">
        <v>61</v>
      </c>
      <c r="G1315" s="728" t="s">
        <v>968</v>
      </c>
      <c r="H1315" s="729">
        <v>0</v>
      </c>
      <c r="I1315" s="729">
        <v>204</v>
      </c>
      <c r="K1315" s="728" t="s">
        <v>267</v>
      </c>
      <c r="L1315" s="728" t="s">
        <v>924</v>
      </c>
      <c r="M1315" s="728" t="s">
        <v>297</v>
      </c>
      <c r="N1315" s="729">
        <v>4</v>
      </c>
      <c r="P1315" s="687"/>
      <c r="Q1315" s="686"/>
      <c r="R1315" s="686"/>
      <c r="U1315" s="728" t="s">
        <v>968</v>
      </c>
      <c r="V1315" s="729">
        <v>0</v>
      </c>
      <c r="W1315" s="729">
        <v>231</v>
      </c>
    </row>
    <row r="1316" spans="1:23" ht="15">
      <c r="A1316" s="728" t="s">
        <v>950</v>
      </c>
      <c r="B1316" s="728" t="s">
        <v>287</v>
      </c>
      <c r="C1316" s="728" t="s">
        <v>261</v>
      </c>
      <c r="D1316" s="728" t="s">
        <v>285</v>
      </c>
      <c r="E1316" s="729">
        <v>20</v>
      </c>
      <c r="G1316" s="728" t="s">
        <v>968</v>
      </c>
      <c r="H1316" s="729">
        <v>1</v>
      </c>
      <c r="I1316" s="729">
        <v>924</v>
      </c>
      <c r="K1316" s="728" t="s">
        <v>267</v>
      </c>
      <c r="L1316" s="728" t="s">
        <v>924</v>
      </c>
      <c r="M1316" s="728" t="s">
        <v>294</v>
      </c>
      <c r="N1316" s="729">
        <v>1870</v>
      </c>
      <c r="P1316" s="687"/>
      <c r="Q1316" s="686"/>
      <c r="R1316" s="686"/>
      <c r="U1316" s="728" t="s">
        <v>968</v>
      </c>
      <c r="V1316" s="729">
        <v>1</v>
      </c>
      <c r="W1316" s="729">
        <v>976</v>
      </c>
    </row>
    <row r="1317" spans="1:23" ht="15">
      <c r="A1317" s="728" t="s">
        <v>950</v>
      </c>
      <c r="B1317" s="728" t="s">
        <v>287</v>
      </c>
      <c r="C1317" s="728" t="s">
        <v>261</v>
      </c>
      <c r="D1317" s="728" t="s">
        <v>286</v>
      </c>
      <c r="E1317" s="729">
        <v>39</v>
      </c>
      <c r="G1317" s="728" t="s">
        <v>968</v>
      </c>
      <c r="H1317" s="729">
        <v>2</v>
      </c>
      <c r="I1317" s="729">
        <v>2686</v>
      </c>
      <c r="K1317" s="728" t="s">
        <v>267</v>
      </c>
      <c r="L1317" s="728" t="s">
        <v>924</v>
      </c>
      <c r="M1317" s="728" t="s">
        <v>296</v>
      </c>
      <c r="N1317" s="729">
        <v>21</v>
      </c>
      <c r="P1317" s="687"/>
      <c r="Q1317" s="686"/>
      <c r="R1317" s="686"/>
      <c r="U1317" s="728" t="s">
        <v>968</v>
      </c>
      <c r="V1317" s="729">
        <v>2</v>
      </c>
      <c r="W1317" s="729">
        <v>3036</v>
      </c>
    </row>
    <row r="1318" spans="1:23" ht="15">
      <c r="A1318" s="728" t="s">
        <v>950</v>
      </c>
      <c r="B1318" s="728" t="s">
        <v>288</v>
      </c>
      <c r="C1318" s="728" t="s">
        <v>260</v>
      </c>
      <c r="D1318" s="728" t="s">
        <v>285</v>
      </c>
      <c r="E1318" s="729">
        <v>135</v>
      </c>
      <c r="G1318" s="728" t="s">
        <v>968</v>
      </c>
      <c r="H1318" s="729">
        <v>3</v>
      </c>
      <c r="I1318" s="729">
        <v>1419</v>
      </c>
      <c r="K1318" s="728" t="s">
        <v>267</v>
      </c>
      <c r="L1318" s="728" t="s">
        <v>924</v>
      </c>
      <c r="M1318" s="728" t="s">
        <v>267</v>
      </c>
      <c r="N1318" s="729">
        <v>1</v>
      </c>
      <c r="P1318" s="687"/>
      <c r="Q1318" s="686"/>
      <c r="R1318" s="686"/>
      <c r="U1318" s="728" t="s">
        <v>968</v>
      </c>
      <c r="V1318" s="729">
        <v>3</v>
      </c>
      <c r="W1318" s="729">
        <v>1338</v>
      </c>
    </row>
    <row r="1319" spans="1:23" ht="15">
      <c r="A1319" s="728" t="s">
        <v>950</v>
      </c>
      <c r="B1319" s="728" t="s">
        <v>288</v>
      </c>
      <c r="C1319" s="728" t="s">
        <v>260</v>
      </c>
      <c r="D1319" s="728" t="s">
        <v>286</v>
      </c>
      <c r="E1319" s="729">
        <v>125</v>
      </c>
      <c r="G1319" s="728" t="s">
        <v>968</v>
      </c>
      <c r="H1319" s="729">
        <v>4</v>
      </c>
      <c r="I1319" s="729">
        <v>5653</v>
      </c>
      <c r="K1319" s="728" t="s">
        <v>267</v>
      </c>
      <c r="L1319" s="728" t="s">
        <v>924</v>
      </c>
      <c r="M1319" s="728" t="s">
        <v>268</v>
      </c>
      <c r="N1319" s="729">
        <v>349</v>
      </c>
      <c r="P1319" s="687"/>
      <c r="Q1319" s="686"/>
      <c r="R1319" s="686"/>
      <c r="U1319" s="728" t="s">
        <v>968</v>
      </c>
      <c r="V1319" s="729">
        <v>4</v>
      </c>
      <c r="W1319" s="729">
        <v>8397</v>
      </c>
    </row>
    <row r="1320" spans="1:23" ht="15">
      <c r="A1320" s="728" t="s">
        <v>950</v>
      </c>
      <c r="B1320" s="728" t="s">
        <v>288</v>
      </c>
      <c r="C1320" s="728" t="s">
        <v>261</v>
      </c>
      <c r="D1320" s="728" t="s">
        <v>285</v>
      </c>
      <c r="E1320" s="729">
        <v>137</v>
      </c>
      <c r="G1320" s="728" t="s">
        <v>968</v>
      </c>
      <c r="H1320" s="729">
        <v>5</v>
      </c>
      <c r="I1320" s="729">
        <v>921</v>
      </c>
      <c r="K1320" s="728" t="s">
        <v>267</v>
      </c>
      <c r="L1320" s="728" t="s">
        <v>927</v>
      </c>
      <c r="M1320" s="728" t="s">
        <v>265</v>
      </c>
      <c r="N1320" s="729">
        <v>150</v>
      </c>
      <c r="P1320" s="687"/>
      <c r="Q1320" s="686"/>
      <c r="R1320" s="686"/>
      <c r="U1320" s="728" t="s">
        <v>968</v>
      </c>
      <c r="V1320" s="729">
        <v>5</v>
      </c>
      <c r="W1320" s="729">
        <v>1217</v>
      </c>
    </row>
    <row r="1321" spans="1:23" ht="15">
      <c r="A1321" s="728" t="s">
        <v>950</v>
      </c>
      <c r="B1321" s="728" t="s">
        <v>288</v>
      </c>
      <c r="C1321" s="728" t="s">
        <v>261</v>
      </c>
      <c r="D1321" s="728" t="s">
        <v>286</v>
      </c>
      <c r="E1321" s="729">
        <v>111</v>
      </c>
      <c r="G1321" s="728" t="s">
        <v>968</v>
      </c>
      <c r="H1321" s="729">
        <v>6</v>
      </c>
      <c r="I1321" s="729">
        <v>974</v>
      </c>
      <c r="K1321" s="728" t="s">
        <v>267</v>
      </c>
      <c r="L1321" s="728" t="s">
        <v>927</v>
      </c>
      <c r="M1321" s="728" t="s">
        <v>1096</v>
      </c>
      <c r="N1321" s="729">
        <v>2</v>
      </c>
      <c r="P1321" s="687"/>
      <c r="Q1321" s="686"/>
      <c r="R1321" s="686"/>
      <c r="U1321" s="728" t="s">
        <v>968</v>
      </c>
      <c r="V1321" s="729">
        <v>6</v>
      </c>
      <c r="W1321" s="729">
        <v>1075</v>
      </c>
    </row>
    <row r="1322" spans="1:23" ht="15">
      <c r="A1322" s="728" t="s">
        <v>951</v>
      </c>
      <c r="B1322" s="728" t="s">
        <v>265</v>
      </c>
      <c r="C1322" s="728" t="s">
        <v>260</v>
      </c>
      <c r="D1322" s="728" t="s">
        <v>285</v>
      </c>
      <c r="E1322" s="729">
        <v>1957</v>
      </c>
      <c r="G1322" s="728" t="s">
        <v>968</v>
      </c>
      <c r="H1322" s="729">
        <v>7</v>
      </c>
      <c r="I1322" s="729">
        <v>854</v>
      </c>
      <c r="K1322" s="728" t="s">
        <v>267</v>
      </c>
      <c r="L1322" s="728" t="s">
        <v>927</v>
      </c>
      <c r="M1322" s="728" t="s">
        <v>1089</v>
      </c>
      <c r="N1322" s="729">
        <v>4</v>
      </c>
      <c r="P1322" s="687"/>
      <c r="Q1322" s="686"/>
      <c r="R1322" s="686"/>
      <c r="U1322" s="728" t="s">
        <v>968</v>
      </c>
      <c r="V1322" s="729">
        <v>7</v>
      </c>
      <c r="W1322" s="729">
        <v>757</v>
      </c>
    </row>
    <row r="1323" spans="1:23" ht="15">
      <c r="A1323" s="728" t="s">
        <v>951</v>
      </c>
      <c r="B1323" s="728" t="s">
        <v>265</v>
      </c>
      <c r="C1323" s="728" t="s">
        <v>260</v>
      </c>
      <c r="D1323" s="728" t="s">
        <v>286</v>
      </c>
      <c r="E1323" s="729">
        <v>5337</v>
      </c>
      <c r="G1323" s="728" t="s">
        <v>968</v>
      </c>
      <c r="H1323" s="729">
        <v>8</v>
      </c>
      <c r="I1323" s="729">
        <v>653</v>
      </c>
      <c r="K1323" s="728" t="s">
        <v>267</v>
      </c>
      <c r="L1323" s="728" t="s">
        <v>927</v>
      </c>
      <c r="M1323" s="728" t="s">
        <v>1093</v>
      </c>
      <c r="N1323" s="729">
        <v>2</v>
      </c>
      <c r="P1323" s="687"/>
      <c r="Q1323" s="686"/>
      <c r="R1323" s="686"/>
      <c r="U1323" s="728" t="s">
        <v>968</v>
      </c>
      <c r="V1323" s="729">
        <v>8</v>
      </c>
      <c r="W1323" s="729">
        <v>487</v>
      </c>
    </row>
    <row r="1324" spans="1:23" ht="15">
      <c r="A1324" s="728" t="s">
        <v>951</v>
      </c>
      <c r="B1324" s="728" t="s">
        <v>265</v>
      </c>
      <c r="C1324" s="728" t="s">
        <v>261</v>
      </c>
      <c r="D1324" s="728" t="s">
        <v>285</v>
      </c>
      <c r="E1324" s="729">
        <v>1518</v>
      </c>
      <c r="G1324" s="728" t="s">
        <v>968</v>
      </c>
      <c r="H1324" s="729">
        <v>9</v>
      </c>
      <c r="I1324" s="729">
        <v>556</v>
      </c>
      <c r="K1324" s="728" t="s">
        <v>267</v>
      </c>
      <c r="L1324" s="728" t="s">
        <v>927</v>
      </c>
      <c r="M1324" s="728" t="s">
        <v>1090</v>
      </c>
      <c r="N1324" s="729">
        <v>153</v>
      </c>
      <c r="P1324" s="687"/>
      <c r="Q1324" s="686"/>
      <c r="R1324" s="686"/>
      <c r="U1324" s="728" t="s">
        <v>968</v>
      </c>
      <c r="V1324" s="729">
        <v>9</v>
      </c>
      <c r="W1324" s="729">
        <v>351</v>
      </c>
    </row>
    <row r="1325" spans="1:23" ht="15">
      <c r="A1325" s="728" t="s">
        <v>951</v>
      </c>
      <c r="B1325" s="728" t="s">
        <v>265</v>
      </c>
      <c r="C1325" s="728" t="s">
        <v>261</v>
      </c>
      <c r="D1325" s="728" t="s">
        <v>286</v>
      </c>
      <c r="E1325" s="729">
        <v>4884</v>
      </c>
      <c r="G1325" s="728" t="s">
        <v>968</v>
      </c>
      <c r="H1325" s="729">
        <v>10</v>
      </c>
      <c r="I1325" s="729">
        <v>397</v>
      </c>
      <c r="K1325" s="728" t="s">
        <v>267</v>
      </c>
      <c r="L1325" s="728" t="s">
        <v>927</v>
      </c>
      <c r="M1325" s="728" t="s">
        <v>1091</v>
      </c>
      <c r="N1325" s="729">
        <v>6</v>
      </c>
      <c r="P1325" s="687"/>
      <c r="Q1325" s="686"/>
      <c r="R1325" s="686"/>
      <c r="U1325" s="728" t="s">
        <v>968</v>
      </c>
      <c r="V1325" s="729">
        <v>10</v>
      </c>
      <c r="W1325" s="729">
        <v>230</v>
      </c>
    </row>
    <row r="1326" spans="1:23" ht="15">
      <c r="A1326" s="728" t="s">
        <v>951</v>
      </c>
      <c r="B1326" s="728" t="s">
        <v>266</v>
      </c>
      <c r="C1326" s="728" t="s">
        <v>260</v>
      </c>
      <c r="D1326" s="728" t="s">
        <v>285</v>
      </c>
      <c r="E1326" s="729">
        <v>643</v>
      </c>
      <c r="G1326" s="728" t="s">
        <v>968</v>
      </c>
      <c r="H1326" s="729">
        <v>11</v>
      </c>
      <c r="I1326" s="729">
        <v>340</v>
      </c>
      <c r="K1326" s="728" t="s">
        <v>267</v>
      </c>
      <c r="L1326" s="728" t="s">
        <v>927</v>
      </c>
      <c r="M1326" s="728" t="s">
        <v>1092</v>
      </c>
      <c r="N1326" s="729">
        <v>1450</v>
      </c>
      <c r="P1326" s="687"/>
      <c r="Q1326" s="686"/>
      <c r="R1326" s="686"/>
      <c r="U1326" s="728" t="s">
        <v>968</v>
      </c>
      <c r="V1326" s="729">
        <v>11</v>
      </c>
      <c r="W1326" s="729">
        <v>161</v>
      </c>
    </row>
    <row r="1327" spans="1:23" ht="15">
      <c r="A1327" s="728" t="s">
        <v>951</v>
      </c>
      <c r="B1327" s="728" t="s">
        <v>266</v>
      </c>
      <c r="C1327" s="728" t="s">
        <v>260</v>
      </c>
      <c r="D1327" s="728" t="s">
        <v>286</v>
      </c>
      <c r="E1327" s="729">
        <v>1524</v>
      </c>
      <c r="G1327" s="728" t="s">
        <v>968</v>
      </c>
      <c r="H1327" s="729">
        <v>12</v>
      </c>
      <c r="I1327" s="729">
        <v>333</v>
      </c>
      <c r="K1327" s="728" t="s">
        <v>267</v>
      </c>
      <c r="L1327" s="728" t="s">
        <v>927</v>
      </c>
      <c r="M1327" s="728" t="s">
        <v>1097</v>
      </c>
      <c r="N1327" s="729">
        <v>2</v>
      </c>
      <c r="P1327" s="687"/>
      <c r="Q1327" s="686"/>
      <c r="R1327" s="686"/>
      <c r="U1327" s="728" t="s">
        <v>968</v>
      </c>
      <c r="V1327" s="729">
        <v>12</v>
      </c>
      <c r="W1327" s="729">
        <v>135</v>
      </c>
    </row>
    <row r="1328" spans="1:23" ht="15">
      <c r="A1328" s="728" t="s">
        <v>951</v>
      </c>
      <c r="B1328" s="728" t="s">
        <v>266</v>
      </c>
      <c r="C1328" s="728" t="s">
        <v>261</v>
      </c>
      <c r="D1328" s="728" t="s">
        <v>285</v>
      </c>
      <c r="E1328" s="729">
        <v>563</v>
      </c>
      <c r="G1328" s="728" t="s">
        <v>969</v>
      </c>
      <c r="H1328" s="729">
        <v>0</v>
      </c>
      <c r="I1328" s="729">
        <v>65</v>
      </c>
      <c r="K1328" s="728" t="s">
        <v>267</v>
      </c>
      <c r="L1328" s="728" t="s">
        <v>927</v>
      </c>
      <c r="M1328" s="728" t="s">
        <v>1094</v>
      </c>
      <c r="N1328" s="729">
        <v>3</v>
      </c>
      <c r="P1328" s="687"/>
      <c r="Q1328" s="686"/>
      <c r="R1328" s="686"/>
      <c r="U1328" s="728" t="s">
        <v>969</v>
      </c>
      <c r="V1328" s="729">
        <v>0</v>
      </c>
      <c r="W1328" s="729">
        <v>14</v>
      </c>
    </row>
    <row r="1329" spans="1:23" ht="15">
      <c r="A1329" s="728" t="s">
        <v>951</v>
      </c>
      <c r="B1329" s="728" t="s">
        <v>266</v>
      </c>
      <c r="C1329" s="728" t="s">
        <v>261</v>
      </c>
      <c r="D1329" s="728" t="s">
        <v>286</v>
      </c>
      <c r="E1329" s="729">
        <v>1391</v>
      </c>
      <c r="G1329" s="728" t="s">
        <v>969</v>
      </c>
      <c r="H1329" s="729">
        <v>1</v>
      </c>
      <c r="I1329" s="729">
        <v>268</v>
      </c>
      <c r="K1329" s="728" t="s">
        <v>267</v>
      </c>
      <c r="L1329" s="728" t="s">
        <v>927</v>
      </c>
      <c r="M1329" s="728" t="s">
        <v>266</v>
      </c>
      <c r="N1329" s="729">
        <v>24</v>
      </c>
      <c r="P1329" s="687"/>
      <c r="Q1329" s="686"/>
      <c r="R1329" s="686"/>
      <c r="U1329" s="728" t="s">
        <v>969</v>
      </c>
      <c r="V1329" s="729">
        <v>1</v>
      </c>
      <c r="W1329" s="729">
        <v>60</v>
      </c>
    </row>
    <row r="1330" spans="1:23" ht="15">
      <c r="A1330" s="728" t="s">
        <v>951</v>
      </c>
      <c r="B1330" s="728" t="s">
        <v>287</v>
      </c>
      <c r="C1330" s="728" t="s">
        <v>260</v>
      </c>
      <c r="D1330" s="728" t="s">
        <v>285</v>
      </c>
      <c r="E1330" s="729">
        <v>271</v>
      </c>
      <c r="G1330" s="728" t="s">
        <v>969</v>
      </c>
      <c r="H1330" s="729">
        <v>2</v>
      </c>
      <c r="I1330" s="729">
        <v>965</v>
      </c>
      <c r="K1330" s="728" t="s">
        <v>267</v>
      </c>
      <c r="L1330" s="728" t="s">
        <v>927</v>
      </c>
      <c r="M1330" s="728" t="s">
        <v>1095</v>
      </c>
      <c r="N1330" s="729">
        <v>2</v>
      </c>
      <c r="P1330" s="687"/>
      <c r="Q1330" s="686"/>
      <c r="R1330" s="686"/>
      <c r="U1330" s="728" t="s">
        <v>969</v>
      </c>
      <c r="V1330" s="729">
        <v>2</v>
      </c>
      <c r="W1330" s="729">
        <v>210</v>
      </c>
    </row>
    <row r="1331" spans="1:23" ht="15">
      <c r="A1331" s="728" t="s">
        <v>951</v>
      </c>
      <c r="B1331" s="728" t="s">
        <v>287</v>
      </c>
      <c r="C1331" s="728" t="s">
        <v>260</v>
      </c>
      <c r="D1331" s="728" t="s">
        <v>286</v>
      </c>
      <c r="E1331" s="729">
        <v>277</v>
      </c>
      <c r="G1331" s="728" t="s">
        <v>969</v>
      </c>
      <c r="H1331" s="729">
        <v>3</v>
      </c>
      <c r="I1331" s="729">
        <v>548</v>
      </c>
      <c r="K1331" s="728" t="s">
        <v>267</v>
      </c>
      <c r="L1331" s="728" t="s">
        <v>927</v>
      </c>
      <c r="M1331" s="728" t="s">
        <v>287</v>
      </c>
      <c r="N1331" s="729">
        <v>2</v>
      </c>
      <c r="P1331" s="687"/>
      <c r="Q1331" s="686"/>
      <c r="R1331" s="686"/>
      <c r="U1331" s="728" t="s">
        <v>969</v>
      </c>
      <c r="V1331" s="729">
        <v>3</v>
      </c>
      <c r="W1331" s="729">
        <v>83</v>
      </c>
    </row>
    <row r="1332" spans="1:23" ht="15">
      <c r="A1332" s="728" t="s">
        <v>951</v>
      </c>
      <c r="B1332" s="728" t="s">
        <v>287</v>
      </c>
      <c r="C1332" s="728" t="s">
        <v>261</v>
      </c>
      <c r="D1332" s="728" t="s">
        <v>285</v>
      </c>
      <c r="E1332" s="729">
        <v>246</v>
      </c>
      <c r="G1332" s="728" t="s">
        <v>969</v>
      </c>
      <c r="H1332" s="729">
        <v>4</v>
      </c>
      <c r="I1332" s="729">
        <v>2094</v>
      </c>
      <c r="K1332" s="728" t="s">
        <v>267</v>
      </c>
      <c r="L1332" s="728" t="s">
        <v>927</v>
      </c>
      <c r="M1332" s="728" t="s">
        <v>297</v>
      </c>
      <c r="N1332" s="729">
        <v>28</v>
      </c>
      <c r="P1332" s="687"/>
      <c r="Q1332" s="686"/>
      <c r="R1332" s="686"/>
      <c r="U1332" s="728" t="s">
        <v>969</v>
      </c>
      <c r="V1332" s="729">
        <v>4</v>
      </c>
      <c r="W1332" s="729">
        <v>565</v>
      </c>
    </row>
    <row r="1333" spans="1:23" ht="15">
      <c r="A1333" s="728" t="s">
        <v>951</v>
      </c>
      <c r="B1333" s="728" t="s">
        <v>287</v>
      </c>
      <c r="C1333" s="728" t="s">
        <v>261</v>
      </c>
      <c r="D1333" s="728" t="s">
        <v>286</v>
      </c>
      <c r="E1333" s="729">
        <v>239</v>
      </c>
      <c r="G1333" s="728" t="s">
        <v>969</v>
      </c>
      <c r="H1333" s="729">
        <v>5</v>
      </c>
      <c r="I1333" s="729">
        <v>420</v>
      </c>
      <c r="K1333" s="728" t="s">
        <v>267</v>
      </c>
      <c r="L1333" s="728" t="s">
        <v>927</v>
      </c>
      <c r="M1333" s="728" t="s">
        <v>294</v>
      </c>
      <c r="N1333" s="729">
        <v>7127</v>
      </c>
      <c r="P1333" s="687"/>
      <c r="Q1333" s="686"/>
      <c r="R1333" s="686"/>
      <c r="U1333" s="728" t="s">
        <v>969</v>
      </c>
      <c r="V1333" s="729">
        <v>5</v>
      </c>
      <c r="W1333" s="729">
        <v>87</v>
      </c>
    </row>
    <row r="1334" spans="1:23" ht="15">
      <c r="A1334" s="728" t="s">
        <v>951</v>
      </c>
      <c r="B1334" s="728" t="s">
        <v>288</v>
      </c>
      <c r="C1334" s="728" t="s">
        <v>260</v>
      </c>
      <c r="D1334" s="728" t="s">
        <v>285</v>
      </c>
      <c r="E1334" s="729">
        <v>540</v>
      </c>
      <c r="G1334" s="728" t="s">
        <v>969</v>
      </c>
      <c r="H1334" s="729">
        <v>6</v>
      </c>
      <c r="I1334" s="729">
        <v>466</v>
      </c>
      <c r="K1334" s="728" t="s">
        <v>267</v>
      </c>
      <c r="L1334" s="728" t="s">
        <v>927</v>
      </c>
      <c r="M1334" s="728" t="s">
        <v>296</v>
      </c>
      <c r="N1334" s="729">
        <v>105</v>
      </c>
      <c r="P1334" s="687"/>
      <c r="Q1334" s="686"/>
      <c r="R1334" s="686"/>
      <c r="U1334" s="728" t="s">
        <v>969</v>
      </c>
      <c r="V1334" s="729">
        <v>6</v>
      </c>
      <c r="W1334" s="729">
        <v>73</v>
      </c>
    </row>
    <row r="1335" spans="1:23" ht="15">
      <c r="A1335" s="728" t="s">
        <v>951</v>
      </c>
      <c r="B1335" s="728" t="s">
        <v>288</v>
      </c>
      <c r="C1335" s="728" t="s">
        <v>260</v>
      </c>
      <c r="D1335" s="728" t="s">
        <v>286</v>
      </c>
      <c r="E1335" s="729">
        <v>1273</v>
      </c>
      <c r="G1335" s="728" t="s">
        <v>969</v>
      </c>
      <c r="H1335" s="729">
        <v>7</v>
      </c>
      <c r="I1335" s="729">
        <v>446</v>
      </c>
      <c r="K1335" s="728" t="s">
        <v>267</v>
      </c>
      <c r="L1335" s="728" t="s">
        <v>927</v>
      </c>
      <c r="M1335" s="728" t="s">
        <v>267</v>
      </c>
      <c r="N1335" s="729">
        <v>5</v>
      </c>
      <c r="P1335" s="687"/>
      <c r="Q1335" s="686"/>
      <c r="R1335" s="686"/>
      <c r="U1335" s="728" t="s">
        <v>969</v>
      </c>
      <c r="V1335" s="729">
        <v>7</v>
      </c>
      <c r="W1335" s="729">
        <v>79</v>
      </c>
    </row>
    <row r="1336" spans="1:23" ht="15">
      <c r="A1336" s="728" t="s">
        <v>951</v>
      </c>
      <c r="B1336" s="728" t="s">
        <v>288</v>
      </c>
      <c r="C1336" s="728" t="s">
        <v>261</v>
      </c>
      <c r="D1336" s="728" t="s">
        <v>285</v>
      </c>
      <c r="E1336" s="729">
        <v>461</v>
      </c>
      <c r="G1336" s="728" t="s">
        <v>969</v>
      </c>
      <c r="H1336" s="729">
        <v>8</v>
      </c>
      <c r="I1336" s="729">
        <v>354</v>
      </c>
      <c r="K1336" s="728" t="s">
        <v>267</v>
      </c>
      <c r="L1336" s="728" t="s">
        <v>927</v>
      </c>
      <c r="M1336" s="728" t="s">
        <v>268</v>
      </c>
      <c r="N1336" s="729">
        <v>565</v>
      </c>
      <c r="P1336" s="687"/>
      <c r="Q1336" s="686"/>
      <c r="R1336" s="686"/>
      <c r="U1336" s="728" t="s">
        <v>969</v>
      </c>
      <c r="V1336" s="729">
        <v>8</v>
      </c>
      <c r="W1336" s="729">
        <v>52</v>
      </c>
    </row>
    <row r="1337" spans="1:23" ht="15">
      <c r="A1337" s="728" t="s">
        <v>951</v>
      </c>
      <c r="B1337" s="728" t="s">
        <v>288</v>
      </c>
      <c r="C1337" s="728" t="s">
        <v>261</v>
      </c>
      <c r="D1337" s="728" t="s">
        <v>286</v>
      </c>
      <c r="E1337" s="729">
        <v>1155</v>
      </c>
      <c r="G1337" s="728" t="s">
        <v>969</v>
      </c>
      <c r="H1337" s="729">
        <v>9</v>
      </c>
      <c r="I1337" s="729">
        <v>295</v>
      </c>
      <c r="K1337" s="728" t="s">
        <v>267</v>
      </c>
      <c r="L1337" s="728" t="s">
        <v>928</v>
      </c>
      <c r="M1337" s="728" t="s">
        <v>294</v>
      </c>
      <c r="N1337" s="729">
        <v>4</v>
      </c>
      <c r="P1337" s="687"/>
      <c r="Q1337" s="686"/>
      <c r="R1337" s="686"/>
      <c r="U1337" s="728" t="s">
        <v>969</v>
      </c>
      <c r="V1337" s="729">
        <v>9</v>
      </c>
      <c r="W1337" s="729">
        <v>41</v>
      </c>
    </row>
    <row r="1338" spans="1:23" ht="15">
      <c r="A1338" s="728" t="s">
        <v>952</v>
      </c>
      <c r="B1338" s="728" t="s">
        <v>265</v>
      </c>
      <c r="C1338" s="728" t="s">
        <v>260</v>
      </c>
      <c r="D1338" s="728" t="s">
        <v>285</v>
      </c>
      <c r="E1338" s="729">
        <v>1555</v>
      </c>
      <c r="G1338" s="728" t="s">
        <v>969</v>
      </c>
      <c r="H1338" s="729">
        <v>10</v>
      </c>
      <c r="I1338" s="729">
        <v>246</v>
      </c>
      <c r="K1338" s="728" t="s">
        <v>267</v>
      </c>
      <c r="L1338" s="728" t="s">
        <v>928</v>
      </c>
      <c r="M1338" s="728" t="s">
        <v>265</v>
      </c>
      <c r="N1338" s="729">
        <v>10</v>
      </c>
      <c r="P1338" s="687"/>
      <c r="Q1338" s="686"/>
      <c r="R1338" s="686"/>
      <c r="U1338" s="728" t="s">
        <v>969</v>
      </c>
      <c r="V1338" s="729">
        <v>10</v>
      </c>
      <c r="W1338" s="729">
        <v>25</v>
      </c>
    </row>
    <row r="1339" spans="1:23" ht="15">
      <c r="A1339" s="728" t="s">
        <v>952</v>
      </c>
      <c r="B1339" s="728" t="s">
        <v>265</v>
      </c>
      <c r="C1339" s="728" t="s">
        <v>260</v>
      </c>
      <c r="D1339" s="728" t="s">
        <v>286</v>
      </c>
      <c r="E1339" s="729">
        <v>821</v>
      </c>
      <c r="G1339" s="728" t="s">
        <v>969</v>
      </c>
      <c r="H1339" s="729">
        <v>11</v>
      </c>
      <c r="I1339" s="729">
        <v>144</v>
      </c>
      <c r="K1339" s="728" t="s">
        <v>267</v>
      </c>
      <c r="L1339" s="728" t="s">
        <v>928</v>
      </c>
      <c r="M1339" s="728" t="s">
        <v>1089</v>
      </c>
      <c r="N1339" s="729">
        <v>3</v>
      </c>
      <c r="P1339" s="687"/>
      <c r="Q1339" s="686"/>
      <c r="R1339" s="686"/>
      <c r="U1339" s="728" t="s">
        <v>969</v>
      </c>
      <c r="V1339" s="729">
        <v>11</v>
      </c>
      <c r="W1339" s="729">
        <v>25</v>
      </c>
    </row>
    <row r="1340" spans="1:23" ht="15">
      <c r="A1340" s="728" t="s">
        <v>952</v>
      </c>
      <c r="B1340" s="728" t="s">
        <v>265</v>
      </c>
      <c r="C1340" s="728" t="s">
        <v>261</v>
      </c>
      <c r="D1340" s="728" t="s">
        <v>285</v>
      </c>
      <c r="E1340" s="729">
        <v>1864</v>
      </c>
      <c r="G1340" s="728" t="s">
        <v>969</v>
      </c>
      <c r="H1340" s="729">
        <v>12</v>
      </c>
      <c r="I1340" s="729">
        <v>215</v>
      </c>
      <c r="K1340" s="728" t="s">
        <v>267</v>
      </c>
      <c r="L1340" s="728" t="s">
        <v>928</v>
      </c>
      <c r="M1340" s="728" t="s">
        <v>1090</v>
      </c>
      <c r="N1340" s="729">
        <v>1191</v>
      </c>
      <c r="P1340" s="687"/>
      <c r="Q1340" s="686"/>
      <c r="R1340" s="686"/>
      <c r="U1340" s="728" t="s">
        <v>969</v>
      </c>
      <c r="V1340" s="729">
        <v>12</v>
      </c>
      <c r="W1340" s="729">
        <v>22</v>
      </c>
    </row>
    <row r="1341" spans="1:23" ht="15">
      <c r="A1341" s="728" t="s">
        <v>952</v>
      </c>
      <c r="B1341" s="728" t="s">
        <v>265</v>
      </c>
      <c r="C1341" s="728" t="s">
        <v>261</v>
      </c>
      <c r="D1341" s="728" t="s">
        <v>286</v>
      </c>
      <c r="E1341" s="729">
        <v>915</v>
      </c>
      <c r="G1341" s="728" t="s">
        <v>970</v>
      </c>
      <c r="H1341" s="729">
        <v>0</v>
      </c>
      <c r="I1341" s="729">
        <v>201</v>
      </c>
      <c r="K1341" s="728" t="s">
        <v>267</v>
      </c>
      <c r="L1341" s="728" t="s">
        <v>928</v>
      </c>
      <c r="M1341" s="728" t="s">
        <v>1091</v>
      </c>
      <c r="N1341" s="729">
        <v>11</v>
      </c>
      <c r="P1341" s="687"/>
      <c r="Q1341" s="686"/>
      <c r="R1341" s="686"/>
      <c r="U1341" s="728" t="s">
        <v>970</v>
      </c>
      <c r="V1341" s="729">
        <v>0</v>
      </c>
      <c r="W1341" s="729">
        <v>188</v>
      </c>
    </row>
    <row r="1342" spans="1:23" ht="15">
      <c r="A1342" s="728" t="s">
        <v>952</v>
      </c>
      <c r="B1342" s="728" t="s">
        <v>266</v>
      </c>
      <c r="C1342" s="728" t="s">
        <v>260</v>
      </c>
      <c r="D1342" s="728" t="s">
        <v>285</v>
      </c>
      <c r="E1342" s="729">
        <v>89</v>
      </c>
      <c r="G1342" s="728" t="s">
        <v>970</v>
      </c>
      <c r="H1342" s="729">
        <v>1</v>
      </c>
      <c r="I1342" s="729">
        <v>940</v>
      </c>
      <c r="K1342" s="728" t="s">
        <v>267</v>
      </c>
      <c r="L1342" s="728" t="s">
        <v>928</v>
      </c>
      <c r="M1342" s="728" t="s">
        <v>1092</v>
      </c>
      <c r="N1342" s="729">
        <v>1</v>
      </c>
      <c r="P1342" s="687"/>
      <c r="Q1342" s="686"/>
      <c r="R1342" s="686"/>
      <c r="U1342" s="728" t="s">
        <v>970</v>
      </c>
      <c r="V1342" s="729">
        <v>1</v>
      </c>
      <c r="W1342" s="729">
        <v>776</v>
      </c>
    </row>
    <row r="1343" spans="1:23" ht="15">
      <c r="A1343" s="728" t="s">
        <v>952</v>
      </c>
      <c r="B1343" s="728" t="s">
        <v>266</v>
      </c>
      <c r="C1343" s="728" t="s">
        <v>260</v>
      </c>
      <c r="D1343" s="728" t="s">
        <v>286</v>
      </c>
      <c r="E1343" s="729">
        <v>79</v>
      </c>
      <c r="G1343" s="728" t="s">
        <v>970</v>
      </c>
      <c r="H1343" s="729">
        <v>2</v>
      </c>
      <c r="I1343" s="729">
        <v>2726</v>
      </c>
      <c r="K1343" s="728" t="s">
        <v>267</v>
      </c>
      <c r="L1343" s="728" t="s">
        <v>928</v>
      </c>
      <c r="M1343" s="728" t="s">
        <v>1094</v>
      </c>
      <c r="N1343" s="729">
        <v>8</v>
      </c>
      <c r="P1343" s="687"/>
      <c r="Q1343" s="686"/>
      <c r="R1343" s="686"/>
      <c r="U1343" s="728" t="s">
        <v>970</v>
      </c>
      <c r="V1343" s="729">
        <v>2</v>
      </c>
      <c r="W1343" s="729">
        <v>1865</v>
      </c>
    </row>
    <row r="1344" spans="1:23" ht="15">
      <c r="A1344" s="728" t="s">
        <v>952</v>
      </c>
      <c r="B1344" s="728" t="s">
        <v>266</v>
      </c>
      <c r="C1344" s="728" t="s">
        <v>261</v>
      </c>
      <c r="D1344" s="728" t="s">
        <v>285</v>
      </c>
      <c r="E1344" s="729">
        <v>117</v>
      </c>
      <c r="G1344" s="728" t="s">
        <v>970</v>
      </c>
      <c r="H1344" s="729">
        <v>3</v>
      </c>
      <c r="I1344" s="729">
        <v>1269</v>
      </c>
      <c r="K1344" s="728" t="s">
        <v>267</v>
      </c>
      <c r="L1344" s="728" t="s">
        <v>928</v>
      </c>
      <c r="M1344" s="728" t="s">
        <v>1095</v>
      </c>
      <c r="N1344" s="729">
        <v>15</v>
      </c>
      <c r="P1344" s="687"/>
      <c r="Q1344" s="686"/>
      <c r="R1344" s="686"/>
      <c r="U1344" s="728" t="s">
        <v>970</v>
      </c>
      <c r="V1344" s="729">
        <v>3</v>
      </c>
      <c r="W1344" s="729">
        <v>769</v>
      </c>
    </row>
    <row r="1345" spans="1:23" ht="15">
      <c r="A1345" s="728" t="s">
        <v>952</v>
      </c>
      <c r="B1345" s="728" t="s">
        <v>266</v>
      </c>
      <c r="C1345" s="728" t="s">
        <v>261</v>
      </c>
      <c r="D1345" s="728" t="s">
        <v>286</v>
      </c>
      <c r="E1345" s="729">
        <v>94</v>
      </c>
      <c r="G1345" s="728" t="s">
        <v>970</v>
      </c>
      <c r="H1345" s="729">
        <v>4</v>
      </c>
      <c r="I1345" s="729">
        <v>5005</v>
      </c>
      <c r="K1345" s="728" t="s">
        <v>267</v>
      </c>
      <c r="L1345" s="728" t="s">
        <v>928</v>
      </c>
      <c r="M1345" s="728" t="s">
        <v>297</v>
      </c>
      <c r="N1345" s="729">
        <v>3</v>
      </c>
      <c r="P1345" s="687"/>
      <c r="Q1345" s="686"/>
      <c r="R1345" s="686"/>
      <c r="U1345" s="728" t="s">
        <v>970</v>
      </c>
      <c r="V1345" s="729">
        <v>4</v>
      </c>
      <c r="W1345" s="729">
        <v>4937</v>
      </c>
    </row>
    <row r="1346" spans="1:23" ht="15">
      <c r="A1346" s="728" t="s">
        <v>952</v>
      </c>
      <c r="B1346" s="728" t="s">
        <v>287</v>
      </c>
      <c r="C1346" s="728" t="s">
        <v>260</v>
      </c>
      <c r="D1346" s="728" t="s">
        <v>286</v>
      </c>
      <c r="E1346" s="729">
        <v>2</v>
      </c>
      <c r="G1346" s="728" t="s">
        <v>970</v>
      </c>
      <c r="H1346" s="729">
        <v>5</v>
      </c>
      <c r="I1346" s="729">
        <v>883</v>
      </c>
      <c r="K1346" s="728" t="s">
        <v>267</v>
      </c>
      <c r="L1346" s="728" t="s">
        <v>928</v>
      </c>
      <c r="M1346" s="728" t="s">
        <v>294</v>
      </c>
      <c r="N1346" s="729">
        <v>4865</v>
      </c>
      <c r="P1346" s="687"/>
      <c r="Q1346" s="686"/>
      <c r="R1346" s="686"/>
      <c r="U1346" s="728" t="s">
        <v>970</v>
      </c>
      <c r="V1346" s="729">
        <v>5</v>
      </c>
      <c r="W1346" s="729">
        <v>676</v>
      </c>
    </row>
    <row r="1347" spans="1:23" ht="15">
      <c r="A1347" s="728" t="s">
        <v>952</v>
      </c>
      <c r="B1347" s="728" t="s">
        <v>288</v>
      </c>
      <c r="C1347" s="728" t="s">
        <v>260</v>
      </c>
      <c r="D1347" s="728" t="s">
        <v>285</v>
      </c>
      <c r="E1347" s="729">
        <v>539</v>
      </c>
      <c r="G1347" s="728" t="s">
        <v>970</v>
      </c>
      <c r="H1347" s="729">
        <v>6</v>
      </c>
      <c r="I1347" s="729">
        <v>913</v>
      </c>
      <c r="K1347" s="728" t="s">
        <v>267</v>
      </c>
      <c r="L1347" s="728" t="s">
        <v>928</v>
      </c>
      <c r="M1347" s="728" t="s">
        <v>296</v>
      </c>
      <c r="N1347" s="729">
        <v>91</v>
      </c>
      <c r="P1347" s="687"/>
      <c r="Q1347" s="686"/>
      <c r="R1347" s="686"/>
      <c r="U1347" s="728" t="s">
        <v>970</v>
      </c>
      <c r="V1347" s="729">
        <v>6</v>
      </c>
      <c r="W1347" s="729">
        <v>643</v>
      </c>
    </row>
    <row r="1348" spans="1:23" ht="15">
      <c r="A1348" s="728" t="s">
        <v>952</v>
      </c>
      <c r="B1348" s="728" t="s">
        <v>288</v>
      </c>
      <c r="C1348" s="728" t="s">
        <v>260</v>
      </c>
      <c r="D1348" s="728" t="s">
        <v>286</v>
      </c>
      <c r="E1348" s="729">
        <v>294</v>
      </c>
      <c r="G1348" s="728" t="s">
        <v>970</v>
      </c>
      <c r="H1348" s="729">
        <v>7</v>
      </c>
      <c r="I1348" s="729">
        <v>713</v>
      </c>
      <c r="K1348" s="728" t="s">
        <v>267</v>
      </c>
      <c r="L1348" s="728" t="s">
        <v>928</v>
      </c>
      <c r="M1348" s="728" t="s">
        <v>267</v>
      </c>
      <c r="N1348" s="729">
        <v>2</v>
      </c>
      <c r="P1348" s="687"/>
      <c r="Q1348" s="686"/>
      <c r="R1348" s="686"/>
      <c r="U1348" s="728" t="s">
        <v>970</v>
      </c>
      <c r="V1348" s="729">
        <v>7</v>
      </c>
      <c r="W1348" s="729">
        <v>530</v>
      </c>
    </row>
    <row r="1349" spans="1:23" ht="15">
      <c r="A1349" s="728" t="s">
        <v>952</v>
      </c>
      <c r="B1349" s="728" t="s">
        <v>288</v>
      </c>
      <c r="C1349" s="728" t="s">
        <v>261</v>
      </c>
      <c r="D1349" s="728" t="s">
        <v>285</v>
      </c>
      <c r="E1349" s="729">
        <v>478</v>
      </c>
      <c r="G1349" s="728" t="s">
        <v>970</v>
      </c>
      <c r="H1349" s="729">
        <v>8</v>
      </c>
      <c r="I1349" s="729">
        <v>602</v>
      </c>
      <c r="K1349" s="728" t="s">
        <v>267</v>
      </c>
      <c r="L1349" s="728" t="s">
        <v>928</v>
      </c>
      <c r="M1349" s="728" t="s">
        <v>268</v>
      </c>
      <c r="N1349" s="729">
        <v>398</v>
      </c>
      <c r="P1349" s="687"/>
      <c r="Q1349" s="686"/>
      <c r="R1349" s="686"/>
      <c r="U1349" s="728" t="s">
        <v>970</v>
      </c>
      <c r="V1349" s="729">
        <v>8</v>
      </c>
      <c r="W1349" s="729">
        <v>436</v>
      </c>
    </row>
    <row r="1350" spans="1:23" ht="15">
      <c r="A1350" s="728" t="s">
        <v>952</v>
      </c>
      <c r="B1350" s="728" t="s">
        <v>288</v>
      </c>
      <c r="C1350" s="728" t="s">
        <v>261</v>
      </c>
      <c r="D1350" s="728" t="s">
        <v>286</v>
      </c>
      <c r="E1350" s="729">
        <v>284</v>
      </c>
      <c r="G1350" s="728" t="s">
        <v>970</v>
      </c>
      <c r="H1350" s="729">
        <v>9</v>
      </c>
      <c r="I1350" s="729">
        <v>501</v>
      </c>
      <c r="K1350" s="728" t="s">
        <v>267</v>
      </c>
      <c r="L1350" s="728" t="s">
        <v>931</v>
      </c>
      <c r="M1350" s="728" t="s">
        <v>265</v>
      </c>
      <c r="N1350" s="729">
        <v>5</v>
      </c>
      <c r="P1350" s="687"/>
      <c r="Q1350" s="686"/>
      <c r="R1350" s="686"/>
      <c r="U1350" s="728" t="s">
        <v>970</v>
      </c>
      <c r="V1350" s="729">
        <v>9</v>
      </c>
      <c r="W1350" s="729">
        <v>329</v>
      </c>
    </row>
    <row r="1351" spans="1:23" ht="15">
      <c r="A1351" s="728" t="s">
        <v>953</v>
      </c>
      <c r="B1351" s="728" t="s">
        <v>265</v>
      </c>
      <c r="C1351" s="728" t="s">
        <v>260</v>
      </c>
      <c r="D1351" s="728" t="s">
        <v>285</v>
      </c>
      <c r="E1351" s="729">
        <v>38</v>
      </c>
      <c r="G1351" s="728" t="s">
        <v>970</v>
      </c>
      <c r="H1351" s="729">
        <v>10</v>
      </c>
      <c r="I1351" s="729">
        <v>332</v>
      </c>
      <c r="K1351" s="728" t="s">
        <v>267</v>
      </c>
      <c r="L1351" s="728" t="s">
        <v>931</v>
      </c>
      <c r="M1351" s="728" t="s">
        <v>1096</v>
      </c>
      <c r="N1351" s="729">
        <v>13</v>
      </c>
      <c r="P1351" s="687"/>
      <c r="Q1351" s="686"/>
      <c r="R1351" s="686"/>
      <c r="U1351" s="728" t="s">
        <v>970</v>
      </c>
      <c r="V1351" s="729">
        <v>10</v>
      </c>
      <c r="W1351" s="729">
        <v>224</v>
      </c>
    </row>
    <row r="1352" spans="1:23" ht="15">
      <c r="A1352" s="728" t="s">
        <v>953</v>
      </c>
      <c r="B1352" s="728" t="s">
        <v>265</v>
      </c>
      <c r="C1352" s="728" t="s">
        <v>260</v>
      </c>
      <c r="D1352" s="728" t="s">
        <v>286</v>
      </c>
      <c r="E1352" s="729">
        <v>1118</v>
      </c>
      <c r="G1352" s="728" t="s">
        <v>970</v>
      </c>
      <c r="H1352" s="729">
        <v>11</v>
      </c>
      <c r="I1352" s="729">
        <v>283</v>
      </c>
      <c r="K1352" s="728" t="s">
        <v>267</v>
      </c>
      <c r="L1352" s="728" t="s">
        <v>931</v>
      </c>
      <c r="M1352" s="728" t="s">
        <v>1090</v>
      </c>
      <c r="N1352" s="729">
        <v>356</v>
      </c>
      <c r="P1352" s="687"/>
      <c r="Q1352" s="686"/>
      <c r="R1352" s="686"/>
      <c r="U1352" s="728" t="s">
        <v>970</v>
      </c>
      <c r="V1352" s="729">
        <v>11</v>
      </c>
      <c r="W1352" s="729">
        <v>161</v>
      </c>
    </row>
    <row r="1353" spans="1:23" ht="15">
      <c r="A1353" s="728" t="s">
        <v>953</v>
      </c>
      <c r="B1353" s="728" t="s">
        <v>265</v>
      </c>
      <c r="C1353" s="728" t="s">
        <v>261</v>
      </c>
      <c r="D1353" s="728" t="s">
        <v>285</v>
      </c>
      <c r="E1353" s="729">
        <v>40</v>
      </c>
      <c r="G1353" s="728" t="s">
        <v>970</v>
      </c>
      <c r="H1353" s="729">
        <v>12</v>
      </c>
      <c r="I1353" s="729">
        <v>370</v>
      </c>
      <c r="K1353" s="728" t="s">
        <v>267</v>
      </c>
      <c r="L1353" s="728" t="s">
        <v>931</v>
      </c>
      <c r="M1353" s="728" t="s">
        <v>1091</v>
      </c>
      <c r="N1353" s="729">
        <v>1</v>
      </c>
      <c r="P1353" s="687"/>
      <c r="Q1353" s="686"/>
      <c r="R1353" s="686"/>
      <c r="U1353" s="728" t="s">
        <v>970</v>
      </c>
      <c r="V1353" s="729">
        <v>12</v>
      </c>
      <c r="W1353" s="729">
        <v>189</v>
      </c>
    </row>
    <row r="1354" spans="1:23" ht="15">
      <c r="A1354" s="728" t="s">
        <v>953</v>
      </c>
      <c r="B1354" s="728" t="s">
        <v>265</v>
      </c>
      <c r="C1354" s="728" t="s">
        <v>261</v>
      </c>
      <c r="D1354" s="728" t="s">
        <v>286</v>
      </c>
      <c r="E1354" s="729">
        <v>927</v>
      </c>
      <c r="G1354" s="728" t="s">
        <v>971</v>
      </c>
      <c r="H1354" s="729">
        <v>0</v>
      </c>
      <c r="I1354" s="729">
        <v>335</v>
      </c>
      <c r="K1354" s="728" t="s">
        <v>267</v>
      </c>
      <c r="L1354" s="728" t="s">
        <v>931</v>
      </c>
      <c r="M1354" s="728" t="s">
        <v>266</v>
      </c>
      <c r="N1354" s="729">
        <v>3</v>
      </c>
      <c r="P1354" s="687"/>
      <c r="Q1354" s="686"/>
      <c r="R1354" s="686"/>
      <c r="U1354" s="728" t="s">
        <v>971</v>
      </c>
      <c r="V1354" s="729">
        <v>0</v>
      </c>
      <c r="W1354" s="729">
        <v>171</v>
      </c>
    </row>
    <row r="1355" spans="1:23" ht="15">
      <c r="A1355" s="728" t="s">
        <v>953</v>
      </c>
      <c r="B1355" s="728" t="s">
        <v>266</v>
      </c>
      <c r="C1355" s="728" t="s">
        <v>260</v>
      </c>
      <c r="D1355" s="728" t="s">
        <v>285</v>
      </c>
      <c r="E1355" s="729">
        <v>23</v>
      </c>
      <c r="G1355" s="728" t="s">
        <v>971</v>
      </c>
      <c r="H1355" s="729">
        <v>1</v>
      </c>
      <c r="I1355" s="729">
        <v>1615</v>
      </c>
      <c r="K1355" s="728" t="s">
        <v>267</v>
      </c>
      <c r="L1355" s="728" t="s">
        <v>931</v>
      </c>
      <c r="M1355" s="728" t="s">
        <v>1095</v>
      </c>
      <c r="N1355" s="729">
        <v>2</v>
      </c>
      <c r="P1355" s="687"/>
      <c r="Q1355" s="686"/>
      <c r="R1355" s="686"/>
      <c r="U1355" s="728" t="s">
        <v>971</v>
      </c>
      <c r="V1355" s="729">
        <v>1</v>
      </c>
      <c r="W1355" s="729">
        <v>759</v>
      </c>
    </row>
    <row r="1356" spans="1:23" ht="15">
      <c r="A1356" s="728" t="s">
        <v>953</v>
      </c>
      <c r="B1356" s="728" t="s">
        <v>266</v>
      </c>
      <c r="C1356" s="728" t="s">
        <v>260</v>
      </c>
      <c r="D1356" s="728" t="s">
        <v>286</v>
      </c>
      <c r="E1356" s="729">
        <v>1463</v>
      </c>
      <c r="G1356" s="728" t="s">
        <v>971</v>
      </c>
      <c r="H1356" s="729">
        <v>2</v>
      </c>
      <c r="I1356" s="729">
        <v>5009</v>
      </c>
      <c r="K1356" s="728" t="s">
        <v>267</v>
      </c>
      <c r="L1356" s="728" t="s">
        <v>931</v>
      </c>
      <c r="M1356" s="728" t="s">
        <v>287</v>
      </c>
      <c r="N1356" s="729">
        <v>1</v>
      </c>
      <c r="P1356" s="687"/>
      <c r="Q1356" s="686"/>
      <c r="R1356" s="686"/>
      <c r="U1356" s="728" t="s">
        <v>971</v>
      </c>
      <c r="V1356" s="729">
        <v>2</v>
      </c>
      <c r="W1356" s="729">
        <v>2254</v>
      </c>
    </row>
    <row r="1357" spans="1:23" ht="15">
      <c r="A1357" s="728" t="s">
        <v>953</v>
      </c>
      <c r="B1357" s="728" t="s">
        <v>266</v>
      </c>
      <c r="C1357" s="728" t="s">
        <v>261</v>
      </c>
      <c r="D1357" s="728" t="s">
        <v>285</v>
      </c>
      <c r="E1357" s="729">
        <v>21</v>
      </c>
      <c r="G1357" s="728" t="s">
        <v>971</v>
      </c>
      <c r="H1357" s="729">
        <v>3</v>
      </c>
      <c r="I1357" s="729">
        <v>2238</v>
      </c>
      <c r="K1357" s="728" t="s">
        <v>267</v>
      </c>
      <c r="L1357" s="728" t="s">
        <v>931</v>
      </c>
      <c r="M1357" s="728" t="s">
        <v>297</v>
      </c>
      <c r="N1357" s="729">
        <v>1</v>
      </c>
      <c r="P1357" s="687"/>
      <c r="Q1357" s="686"/>
      <c r="R1357" s="686"/>
      <c r="U1357" s="728" t="s">
        <v>971</v>
      </c>
      <c r="V1357" s="729">
        <v>3</v>
      </c>
      <c r="W1357" s="729">
        <v>878</v>
      </c>
    </row>
    <row r="1358" spans="1:23" ht="15">
      <c r="A1358" s="728" t="s">
        <v>953</v>
      </c>
      <c r="B1358" s="728" t="s">
        <v>266</v>
      </c>
      <c r="C1358" s="728" t="s">
        <v>261</v>
      </c>
      <c r="D1358" s="728" t="s">
        <v>286</v>
      </c>
      <c r="E1358" s="729">
        <v>1197</v>
      </c>
      <c r="G1358" s="728" t="s">
        <v>971</v>
      </c>
      <c r="H1358" s="729">
        <v>4</v>
      </c>
      <c r="I1358" s="729">
        <v>8127</v>
      </c>
      <c r="K1358" s="728" t="s">
        <v>267</v>
      </c>
      <c r="L1358" s="728" t="s">
        <v>931</v>
      </c>
      <c r="M1358" s="728" t="s">
        <v>294</v>
      </c>
      <c r="N1358" s="729">
        <v>3260</v>
      </c>
      <c r="P1358" s="687"/>
      <c r="Q1358" s="686"/>
      <c r="R1358" s="686"/>
      <c r="U1358" s="728" t="s">
        <v>971</v>
      </c>
      <c r="V1358" s="729">
        <v>4</v>
      </c>
      <c r="W1358" s="729">
        <v>6752</v>
      </c>
    </row>
    <row r="1359" spans="1:23" ht="15">
      <c r="A1359" s="728" t="s">
        <v>953</v>
      </c>
      <c r="B1359" s="728" t="s">
        <v>287</v>
      </c>
      <c r="C1359" s="728" t="s">
        <v>260</v>
      </c>
      <c r="D1359" s="728" t="s">
        <v>286</v>
      </c>
      <c r="E1359" s="729">
        <v>64</v>
      </c>
      <c r="G1359" s="728" t="s">
        <v>971</v>
      </c>
      <c r="H1359" s="729">
        <v>5</v>
      </c>
      <c r="I1359" s="729">
        <v>1224</v>
      </c>
      <c r="K1359" s="728" t="s">
        <v>267</v>
      </c>
      <c r="L1359" s="728" t="s">
        <v>931</v>
      </c>
      <c r="M1359" s="728" t="s">
        <v>295</v>
      </c>
      <c r="N1359" s="729">
        <v>1</v>
      </c>
      <c r="P1359" s="687"/>
      <c r="Q1359" s="686"/>
      <c r="R1359" s="686"/>
      <c r="U1359" s="728" t="s">
        <v>971</v>
      </c>
      <c r="V1359" s="729">
        <v>5</v>
      </c>
      <c r="W1359" s="729">
        <v>781</v>
      </c>
    </row>
    <row r="1360" spans="1:23" ht="15">
      <c r="A1360" s="728" t="s">
        <v>953</v>
      </c>
      <c r="B1360" s="728" t="s">
        <v>287</v>
      </c>
      <c r="C1360" s="728" t="s">
        <v>261</v>
      </c>
      <c r="D1360" s="728" t="s">
        <v>286</v>
      </c>
      <c r="E1360" s="729">
        <v>53</v>
      </c>
      <c r="G1360" s="728" t="s">
        <v>971</v>
      </c>
      <c r="H1360" s="729">
        <v>6</v>
      </c>
      <c r="I1360" s="729">
        <v>1280</v>
      </c>
      <c r="K1360" s="728" t="s">
        <v>267</v>
      </c>
      <c r="L1360" s="728" t="s">
        <v>931</v>
      </c>
      <c r="M1360" s="728" t="s">
        <v>296</v>
      </c>
      <c r="N1360" s="729">
        <v>91</v>
      </c>
      <c r="P1360" s="687"/>
      <c r="Q1360" s="686"/>
      <c r="R1360" s="686"/>
      <c r="U1360" s="728" t="s">
        <v>971</v>
      </c>
      <c r="V1360" s="729">
        <v>6</v>
      </c>
      <c r="W1360" s="729">
        <v>744</v>
      </c>
    </row>
    <row r="1361" spans="1:23" ht="15">
      <c r="A1361" s="728" t="s">
        <v>953</v>
      </c>
      <c r="B1361" s="728" t="s">
        <v>288</v>
      </c>
      <c r="C1361" s="728" t="s">
        <v>260</v>
      </c>
      <c r="D1361" s="728" t="s">
        <v>285</v>
      </c>
      <c r="E1361" s="729">
        <v>25</v>
      </c>
      <c r="G1361" s="728" t="s">
        <v>971</v>
      </c>
      <c r="H1361" s="729">
        <v>7</v>
      </c>
      <c r="I1361" s="729">
        <v>1173</v>
      </c>
      <c r="K1361" s="728" t="s">
        <v>267</v>
      </c>
      <c r="L1361" s="728" t="s">
        <v>931</v>
      </c>
      <c r="M1361" s="728" t="s">
        <v>267</v>
      </c>
      <c r="N1361" s="729">
        <v>3</v>
      </c>
      <c r="P1361" s="687"/>
      <c r="Q1361" s="686"/>
      <c r="R1361" s="686"/>
      <c r="U1361" s="728" t="s">
        <v>971</v>
      </c>
      <c r="V1361" s="729">
        <v>7</v>
      </c>
      <c r="W1361" s="729">
        <v>565</v>
      </c>
    </row>
    <row r="1362" spans="1:23" ht="15">
      <c r="A1362" s="728" t="s">
        <v>953</v>
      </c>
      <c r="B1362" s="728" t="s">
        <v>288</v>
      </c>
      <c r="C1362" s="728" t="s">
        <v>260</v>
      </c>
      <c r="D1362" s="728" t="s">
        <v>286</v>
      </c>
      <c r="E1362" s="729">
        <v>380</v>
      </c>
      <c r="G1362" s="728" t="s">
        <v>971</v>
      </c>
      <c r="H1362" s="729">
        <v>8</v>
      </c>
      <c r="I1362" s="729">
        <v>812</v>
      </c>
      <c r="K1362" s="728" t="s">
        <v>267</v>
      </c>
      <c r="L1362" s="728" t="s">
        <v>931</v>
      </c>
      <c r="M1362" s="728" t="s">
        <v>268</v>
      </c>
      <c r="N1362" s="729">
        <v>351</v>
      </c>
      <c r="P1362" s="687"/>
      <c r="Q1362" s="686"/>
      <c r="R1362" s="686"/>
      <c r="U1362" s="728" t="s">
        <v>971</v>
      </c>
      <c r="V1362" s="729">
        <v>8</v>
      </c>
      <c r="W1362" s="729">
        <v>365</v>
      </c>
    </row>
    <row r="1363" spans="1:23" ht="15">
      <c r="A1363" s="728" t="s">
        <v>953</v>
      </c>
      <c r="B1363" s="728" t="s">
        <v>288</v>
      </c>
      <c r="C1363" s="728" t="s">
        <v>261</v>
      </c>
      <c r="D1363" s="728" t="s">
        <v>285</v>
      </c>
      <c r="E1363" s="729">
        <v>12</v>
      </c>
      <c r="G1363" s="728" t="s">
        <v>971</v>
      </c>
      <c r="H1363" s="729">
        <v>9</v>
      </c>
      <c r="I1363" s="729">
        <v>574</v>
      </c>
      <c r="K1363" s="728" t="s">
        <v>267</v>
      </c>
      <c r="L1363" s="728" t="s">
        <v>936</v>
      </c>
      <c r="M1363" s="728" t="s">
        <v>265</v>
      </c>
      <c r="N1363" s="729">
        <v>1</v>
      </c>
      <c r="P1363" s="687"/>
      <c r="Q1363" s="686"/>
      <c r="R1363" s="686"/>
      <c r="U1363" s="728" t="s">
        <v>971</v>
      </c>
      <c r="V1363" s="729">
        <v>9</v>
      </c>
      <c r="W1363" s="729">
        <v>199</v>
      </c>
    </row>
    <row r="1364" spans="1:23" ht="15">
      <c r="A1364" s="728" t="s">
        <v>953</v>
      </c>
      <c r="B1364" s="728" t="s">
        <v>288</v>
      </c>
      <c r="C1364" s="728" t="s">
        <v>261</v>
      </c>
      <c r="D1364" s="728" t="s">
        <v>286</v>
      </c>
      <c r="E1364" s="729">
        <v>314</v>
      </c>
      <c r="G1364" s="728" t="s">
        <v>971</v>
      </c>
      <c r="H1364" s="729">
        <v>10</v>
      </c>
      <c r="I1364" s="729">
        <v>425</v>
      </c>
      <c r="K1364" s="728" t="s">
        <v>267</v>
      </c>
      <c r="L1364" s="728" t="s">
        <v>936</v>
      </c>
      <c r="M1364" s="728" t="s">
        <v>1089</v>
      </c>
      <c r="N1364" s="729">
        <v>4</v>
      </c>
      <c r="P1364" s="687"/>
      <c r="Q1364" s="686"/>
      <c r="R1364" s="686"/>
      <c r="U1364" s="728" t="s">
        <v>971</v>
      </c>
      <c r="V1364" s="729">
        <v>10</v>
      </c>
      <c r="W1364" s="729">
        <v>119</v>
      </c>
    </row>
    <row r="1365" spans="1:23" ht="15">
      <c r="A1365" s="728" t="s">
        <v>954</v>
      </c>
      <c r="B1365" s="728" t="s">
        <v>265</v>
      </c>
      <c r="C1365" s="728" t="s">
        <v>260</v>
      </c>
      <c r="D1365" s="728" t="s">
        <v>285</v>
      </c>
      <c r="E1365" s="729">
        <v>2077</v>
      </c>
      <c r="G1365" s="728" t="s">
        <v>971</v>
      </c>
      <c r="H1365" s="729">
        <v>11</v>
      </c>
      <c r="I1365" s="729">
        <v>286</v>
      </c>
      <c r="K1365" s="728" t="s">
        <v>267</v>
      </c>
      <c r="L1365" s="728" t="s">
        <v>936</v>
      </c>
      <c r="M1365" s="728" t="s">
        <v>1093</v>
      </c>
      <c r="N1365" s="729">
        <v>1</v>
      </c>
      <c r="P1365" s="687"/>
      <c r="Q1365" s="686"/>
      <c r="R1365" s="686"/>
      <c r="U1365" s="728" t="s">
        <v>971</v>
      </c>
      <c r="V1365" s="729">
        <v>11</v>
      </c>
      <c r="W1365" s="729">
        <v>96</v>
      </c>
    </row>
    <row r="1366" spans="1:23" ht="15">
      <c r="A1366" s="728" t="s">
        <v>954</v>
      </c>
      <c r="B1366" s="728" t="s">
        <v>265</v>
      </c>
      <c r="C1366" s="728" t="s">
        <v>260</v>
      </c>
      <c r="D1366" s="728" t="s">
        <v>286</v>
      </c>
      <c r="E1366" s="729">
        <v>1792</v>
      </c>
      <c r="G1366" s="728" t="s">
        <v>971</v>
      </c>
      <c r="H1366" s="729">
        <v>12</v>
      </c>
      <c r="I1366" s="729">
        <v>330</v>
      </c>
      <c r="K1366" s="728" t="s">
        <v>267</v>
      </c>
      <c r="L1366" s="728" t="s">
        <v>936</v>
      </c>
      <c r="M1366" s="728" t="s">
        <v>1090</v>
      </c>
      <c r="N1366" s="729">
        <v>987</v>
      </c>
      <c r="P1366" s="687"/>
      <c r="Q1366" s="686"/>
      <c r="R1366" s="686"/>
      <c r="U1366" s="728" t="s">
        <v>971</v>
      </c>
      <c r="V1366" s="729">
        <v>12</v>
      </c>
      <c r="W1366" s="729">
        <v>98</v>
      </c>
    </row>
    <row r="1367" spans="1:23" ht="15">
      <c r="A1367" s="728" t="s">
        <v>954</v>
      </c>
      <c r="B1367" s="728" t="s">
        <v>265</v>
      </c>
      <c r="C1367" s="728" t="s">
        <v>261</v>
      </c>
      <c r="D1367" s="728" t="s">
        <v>285</v>
      </c>
      <c r="E1367" s="729">
        <v>2283</v>
      </c>
      <c r="G1367" s="728" t="s">
        <v>972</v>
      </c>
      <c r="H1367" s="729">
        <v>0</v>
      </c>
      <c r="I1367" s="729">
        <v>285</v>
      </c>
      <c r="K1367" s="728" t="s">
        <v>267</v>
      </c>
      <c r="L1367" s="728" t="s">
        <v>936</v>
      </c>
      <c r="M1367" s="728" t="s">
        <v>1091</v>
      </c>
      <c r="N1367" s="729">
        <v>1</v>
      </c>
      <c r="P1367" s="687"/>
      <c r="Q1367" s="686"/>
      <c r="R1367" s="686"/>
      <c r="U1367" s="728" t="s">
        <v>972</v>
      </c>
      <c r="V1367" s="729">
        <v>0</v>
      </c>
      <c r="W1367" s="729">
        <v>66</v>
      </c>
    </row>
    <row r="1368" spans="1:23" ht="15">
      <c r="A1368" s="728" t="s">
        <v>954</v>
      </c>
      <c r="B1368" s="728" t="s">
        <v>265</v>
      </c>
      <c r="C1368" s="728" t="s">
        <v>261</v>
      </c>
      <c r="D1368" s="728" t="s">
        <v>286</v>
      </c>
      <c r="E1368" s="729">
        <v>1687</v>
      </c>
      <c r="G1368" s="728" t="s">
        <v>972</v>
      </c>
      <c r="H1368" s="729">
        <v>1</v>
      </c>
      <c r="I1368" s="729">
        <v>1165</v>
      </c>
      <c r="K1368" s="728" t="s">
        <v>267</v>
      </c>
      <c r="L1368" s="728" t="s">
        <v>936</v>
      </c>
      <c r="M1368" s="728" t="s">
        <v>1094</v>
      </c>
      <c r="N1368" s="729">
        <v>7</v>
      </c>
      <c r="P1368" s="687"/>
      <c r="Q1368" s="686"/>
      <c r="R1368" s="686"/>
      <c r="U1368" s="728" t="s">
        <v>972</v>
      </c>
      <c r="V1368" s="729">
        <v>1</v>
      </c>
      <c r="W1368" s="729">
        <v>250</v>
      </c>
    </row>
    <row r="1369" spans="1:23" ht="15">
      <c r="A1369" s="728" t="s">
        <v>954</v>
      </c>
      <c r="B1369" s="728" t="s">
        <v>266</v>
      </c>
      <c r="C1369" s="728" t="s">
        <v>260</v>
      </c>
      <c r="D1369" s="728" t="s">
        <v>285</v>
      </c>
      <c r="E1369" s="729">
        <v>924</v>
      </c>
      <c r="G1369" s="728" t="s">
        <v>972</v>
      </c>
      <c r="H1369" s="729">
        <v>2</v>
      </c>
      <c r="I1369" s="729">
        <v>4058</v>
      </c>
      <c r="K1369" s="728" t="s">
        <v>267</v>
      </c>
      <c r="L1369" s="728" t="s">
        <v>936</v>
      </c>
      <c r="M1369" s="728" t="s">
        <v>266</v>
      </c>
      <c r="N1369" s="729">
        <v>2</v>
      </c>
      <c r="P1369" s="687"/>
      <c r="Q1369" s="686"/>
      <c r="R1369" s="686"/>
      <c r="U1369" s="728" t="s">
        <v>972</v>
      </c>
      <c r="V1369" s="729">
        <v>2</v>
      </c>
      <c r="W1369" s="729">
        <v>822</v>
      </c>
    </row>
    <row r="1370" spans="1:23" ht="15">
      <c r="A1370" s="728" t="s">
        <v>954</v>
      </c>
      <c r="B1370" s="728" t="s">
        <v>266</v>
      </c>
      <c r="C1370" s="728" t="s">
        <v>260</v>
      </c>
      <c r="D1370" s="728" t="s">
        <v>286</v>
      </c>
      <c r="E1370" s="729">
        <v>395</v>
      </c>
      <c r="G1370" s="728" t="s">
        <v>972</v>
      </c>
      <c r="H1370" s="729">
        <v>3</v>
      </c>
      <c r="I1370" s="729">
        <v>2032</v>
      </c>
      <c r="K1370" s="728" t="s">
        <v>267</v>
      </c>
      <c r="L1370" s="728" t="s">
        <v>936</v>
      </c>
      <c r="M1370" s="728" t="s">
        <v>287</v>
      </c>
      <c r="N1370" s="729">
        <v>1</v>
      </c>
      <c r="P1370" s="687"/>
      <c r="Q1370" s="686"/>
      <c r="R1370" s="686"/>
      <c r="U1370" s="728" t="s">
        <v>972</v>
      </c>
      <c r="V1370" s="729">
        <v>3</v>
      </c>
      <c r="W1370" s="729">
        <v>396</v>
      </c>
    </row>
    <row r="1371" spans="1:23" ht="15">
      <c r="A1371" s="728" t="s">
        <v>954</v>
      </c>
      <c r="B1371" s="728" t="s">
        <v>266</v>
      </c>
      <c r="C1371" s="728" t="s">
        <v>261</v>
      </c>
      <c r="D1371" s="728" t="s">
        <v>285</v>
      </c>
      <c r="E1371" s="729">
        <v>1079</v>
      </c>
      <c r="G1371" s="728" t="s">
        <v>972</v>
      </c>
      <c r="H1371" s="729">
        <v>4</v>
      </c>
      <c r="I1371" s="729">
        <v>8075</v>
      </c>
      <c r="K1371" s="728" t="s">
        <v>267</v>
      </c>
      <c r="L1371" s="728" t="s">
        <v>936</v>
      </c>
      <c r="M1371" s="728" t="s">
        <v>297</v>
      </c>
      <c r="N1371" s="729">
        <v>1</v>
      </c>
      <c r="P1371" s="687"/>
      <c r="Q1371" s="686"/>
      <c r="R1371" s="686"/>
      <c r="U1371" s="728" t="s">
        <v>972</v>
      </c>
      <c r="V1371" s="729">
        <v>4</v>
      </c>
      <c r="W1371" s="729">
        <v>2533</v>
      </c>
    </row>
    <row r="1372" spans="1:23" ht="15">
      <c r="A1372" s="728" t="s">
        <v>954</v>
      </c>
      <c r="B1372" s="728" t="s">
        <v>266</v>
      </c>
      <c r="C1372" s="728" t="s">
        <v>261</v>
      </c>
      <c r="D1372" s="728" t="s">
        <v>286</v>
      </c>
      <c r="E1372" s="729">
        <v>441</v>
      </c>
      <c r="G1372" s="728" t="s">
        <v>972</v>
      </c>
      <c r="H1372" s="729">
        <v>5</v>
      </c>
      <c r="I1372" s="729">
        <v>1322</v>
      </c>
      <c r="K1372" s="728" t="s">
        <v>267</v>
      </c>
      <c r="L1372" s="728" t="s">
        <v>936</v>
      </c>
      <c r="M1372" s="728" t="s">
        <v>294</v>
      </c>
      <c r="N1372" s="729">
        <v>2283</v>
      </c>
      <c r="P1372" s="687"/>
      <c r="Q1372" s="686"/>
      <c r="R1372" s="686"/>
      <c r="U1372" s="728" t="s">
        <v>972</v>
      </c>
      <c r="V1372" s="729">
        <v>5</v>
      </c>
      <c r="W1372" s="729">
        <v>372</v>
      </c>
    </row>
    <row r="1373" spans="1:23" ht="15">
      <c r="A1373" s="728" t="s">
        <v>954</v>
      </c>
      <c r="B1373" s="728" t="s">
        <v>287</v>
      </c>
      <c r="C1373" s="728" t="s">
        <v>260</v>
      </c>
      <c r="D1373" s="728" t="s">
        <v>285</v>
      </c>
      <c r="E1373" s="729">
        <v>3</v>
      </c>
      <c r="G1373" s="728" t="s">
        <v>972</v>
      </c>
      <c r="H1373" s="729">
        <v>6</v>
      </c>
      <c r="I1373" s="729">
        <v>1337</v>
      </c>
      <c r="K1373" s="728" t="s">
        <v>267</v>
      </c>
      <c r="L1373" s="728" t="s">
        <v>936</v>
      </c>
      <c r="M1373" s="728" t="s">
        <v>296</v>
      </c>
      <c r="N1373" s="729">
        <v>46</v>
      </c>
      <c r="P1373" s="687"/>
      <c r="Q1373" s="686"/>
      <c r="R1373" s="686"/>
      <c r="U1373" s="728" t="s">
        <v>972</v>
      </c>
      <c r="V1373" s="729">
        <v>6</v>
      </c>
      <c r="W1373" s="729">
        <v>392</v>
      </c>
    </row>
    <row r="1374" spans="1:23" ht="15">
      <c r="A1374" s="728" t="s">
        <v>954</v>
      </c>
      <c r="B1374" s="728" t="s">
        <v>287</v>
      </c>
      <c r="C1374" s="728" t="s">
        <v>260</v>
      </c>
      <c r="D1374" s="728" t="s">
        <v>286</v>
      </c>
      <c r="E1374" s="729">
        <v>1</v>
      </c>
      <c r="G1374" s="728" t="s">
        <v>972</v>
      </c>
      <c r="H1374" s="729">
        <v>7</v>
      </c>
      <c r="I1374" s="729">
        <v>1337</v>
      </c>
      <c r="K1374" s="728" t="s">
        <v>267</v>
      </c>
      <c r="L1374" s="728" t="s">
        <v>936</v>
      </c>
      <c r="M1374" s="728" t="s">
        <v>267</v>
      </c>
      <c r="N1374" s="729">
        <v>4</v>
      </c>
      <c r="P1374" s="687"/>
      <c r="Q1374" s="686"/>
      <c r="R1374" s="686"/>
      <c r="U1374" s="728" t="s">
        <v>972</v>
      </c>
      <c r="V1374" s="729">
        <v>7</v>
      </c>
      <c r="W1374" s="729">
        <v>322</v>
      </c>
    </row>
    <row r="1375" spans="1:23" ht="15">
      <c r="A1375" s="728" t="s">
        <v>954</v>
      </c>
      <c r="B1375" s="728" t="s">
        <v>287</v>
      </c>
      <c r="C1375" s="728" t="s">
        <v>261</v>
      </c>
      <c r="D1375" s="728" t="s">
        <v>285</v>
      </c>
      <c r="E1375" s="729">
        <v>10</v>
      </c>
      <c r="G1375" s="728" t="s">
        <v>972</v>
      </c>
      <c r="H1375" s="729">
        <v>8</v>
      </c>
      <c r="I1375" s="729">
        <v>1097</v>
      </c>
      <c r="K1375" s="728" t="s">
        <v>267</v>
      </c>
      <c r="L1375" s="728" t="s">
        <v>936</v>
      </c>
      <c r="M1375" s="728" t="s">
        <v>268</v>
      </c>
      <c r="N1375" s="729">
        <v>1076</v>
      </c>
      <c r="P1375" s="687"/>
      <c r="Q1375" s="686"/>
      <c r="R1375" s="686"/>
      <c r="U1375" s="728" t="s">
        <v>972</v>
      </c>
      <c r="V1375" s="729">
        <v>8</v>
      </c>
      <c r="W1375" s="729">
        <v>254</v>
      </c>
    </row>
    <row r="1376" spans="1:23" ht="15">
      <c r="A1376" s="728" t="s">
        <v>954</v>
      </c>
      <c r="B1376" s="728" t="s">
        <v>287</v>
      </c>
      <c r="C1376" s="728" t="s">
        <v>261</v>
      </c>
      <c r="D1376" s="728" t="s">
        <v>286</v>
      </c>
      <c r="E1376" s="729">
        <v>2</v>
      </c>
      <c r="G1376" s="728" t="s">
        <v>972</v>
      </c>
      <c r="H1376" s="729">
        <v>9</v>
      </c>
      <c r="I1376" s="729">
        <v>915</v>
      </c>
      <c r="K1376" s="728" t="s">
        <v>267</v>
      </c>
      <c r="L1376" s="728" t="s">
        <v>945</v>
      </c>
      <c r="M1376" s="728" t="s">
        <v>265</v>
      </c>
      <c r="N1376" s="729">
        <v>11</v>
      </c>
      <c r="P1376" s="687"/>
      <c r="Q1376" s="686"/>
      <c r="R1376" s="686"/>
      <c r="U1376" s="728" t="s">
        <v>972</v>
      </c>
      <c r="V1376" s="729">
        <v>9</v>
      </c>
      <c r="W1376" s="729">
        <v>145</v>
      </c>
    </row>
    <row r="1377" spans="1:23" ht="15">
      <c r="A1377" s="728" t="s">
        <v>954</v>
      </c>
      <c r="B1377" s="728" t="s">
        <v>288</v>
      </c>
      <c r="C1377" s="728" t="s">
        <v>260</v>
      </c>
      <c r="D1377" s="728" t="s">
        <v>285</v>
      </c>
      <c r="E1377" s="729">
        <v>762</v>
      </c>
      <c r="G1377" s="728" t="s">
        <v>972</v>
      </c>
      <c r="H1377" s="729">
        <v>10</v>
      </c>
      <c r="I1377" s="729">
        <v>691</v>
      </c>
      <c r="K1377" s="728" t="s">
        <v>267</v>
      </c>
      <c r="L1377" s="728" t="s">
        <v>945</v>
      </c>
      <c r="M1377" s="728" t="s">
        <v>1089</v>
      </c>
      <c r="N1377" s="729">
        <v>77</v>
      </c>
      <c r="P1377" s="687"/>
      <c r="Q1377" s="686"/>
      <c r="R1377" s="686"/>
      <c r="U1377" s="728" t="s">
        <v>972</v>
      </c>
      <c r="V1377" s="729">
        <v>10</v>
      </c>
      <c r="W1377" s="729">
        <v>108</v>
      </c>
    </row>
    <row r="1378" spans="1:23" ht="15">
      <c r="A1378" s="728" t="s">
        <v>954</v>
      </c>
      <c r="B1378" s="728" t="s">
        <v>288</v>
      </c>
      <c r="C1378" s="728" t="s">
        <v>260</v>
      </c>
      <c r="D1378" s="728" t="s">
        <v>286</v>
      </c>
      <c r="E1378" s="729">
        <v>484</v>
      </c>
      <c r="G1378" s="728" t="s">
        <v>972</v>
      </c>
      <c r="H1378" s="729">
        <v>11</v>
      </c>
      <c r="I1378" s="729">
        <v>513</v>
      </c>
      <c r="K1378" s="728" t="s">
        <v>267</v>
      </c>
      <c r="L1378" s="728" t="s">
        <v>945</v>
      </c>
      <c r="M1378" s="728" t="s">
        <v>1090</v>
      </c>
      <c r="N1378" s="729">
        <v>84</v>
      </c>
      <c r="P1378" s="687"/>
      <c r="Q1378" s="686"/>
      <c r="R1378" s="686"/>
      <c r="U1378" s="728" t="s">
        <v>972</v>
      </c>
      <c r="V1378" s="729">
        <v>11</v>
      </c>
      <c r="W1378" s="729">
        <v>98</v>
      </c>
    </row>
    <row r="1379" spans="1:23" ht="15">
      <c r="A1379" s="728" t="s">
        <v>954</v>
      </c>
      <c r="B1379" s="728" t="s">
        <v>288</v>
      </c>
      <c r="C1379" s="728" t="s">
        <v>261</v>
      </c>
      <c r="D1379" s="728" t="s">
        <v>285</v>
      </c>
      <c r="E1379" s="729">
        <v>673</v>
      </c>
      <c r="G1379" s="728" t="s">
        <v>972</v>
      </c>
      <c r="H1379" s="729">
        <v>12</v>
      </c>
      <c r="I1379" s="729">
        <v>649</v>
      </c>
      <c r="K1379" s="728" t="s">
        <v>267</v>
      </c>
      <c r="L1379" s="728" t="s">
        <v>945</v>
      </c>
      <c r="M1379" s="728" t="s">
        <v>1091</v>
      </c>
      <c r="N1379" s="729">
        <v>1</v>
      </c>
      <c r="P1379" s="687"/>
      <c r="Q1379" s="686"/>
      <c r="R1379" s="686"/>
      <c r="U1379" s="728" t="s">
        <v>972</v>
      </c>
      <c r="V1379" s="729">
        <v>12</v>
      </c>
      <c r="W1379" s="729">
        <v>119</v>
      </c>
    </row>
    <row r="1380" spans="1:23" ht="15">
      <c r="A1380" s="728" t="s">
        <v>954</v>
      </c>
      <c r="B1380" s="728" t="s">
        <v>288</v>
      </c>
      <c r="C1380" s="728" t="s">
        <v>261</v>
      </c>
      <c r="D1380" s="728" t="s">
        <v>286</v>
      </c>
      <c r="E1380" s="729">
        <v>412</v>
      </c>
      <c r="G1380" s="728" t="s">
        <v>973</v>
      </c>
      <c r="H1380" s="729">
        <v>0</v>
      </c>
      <c r="I1380" s="729">
        <v>84</v>
      </c>
      <c r="K1380" s="728" t="s">
        <v>267</v>
      </c>
      <c r="L1380" s="728" t="s">
        <v>945</v>
      </c>
      <c r="M1380" s="728" t="s">
        <v>1092</v>
      </c>
      <c r="N1380" s="729">
        <v>109</v>
      </c>
      <c r="P1380" s="687"/>
      <c r="Q1380" s="686"/>
      <c r="R1380" s="686"/>
      <c r="U1380" s="728" t="s">
        <v>973</v>
      </c>
      <c r="V1380" s="729">
        <v>0</v>
      </c>
      <c r="W1380" s="729">
        <v>31</v>
      </c>
    </row>
    <row r="1381" spans="1:23" ht="15">
      <c r="A1381" s="728" t="s">
        <v>955</v>
      </c>
      <c r="B1381" s="728" t="s">
        <v>265</v>
      </c>
      <c r="C1381" s="728" t="s">
        <v>260</v>
      </c>
      <c r="D1381" s="728" t="s">
        <v>285</v>
      </c>
      <c r="E1381" s="729">
        <v>1137</v>
      </c>
      <c r="G1381" s="728" t="s">
        <v>973</v>
      </c>
      <c r="H1381" s="729">
        <v>1</v>
      </c>
      <c r="I1381" s="729">
        <v>349</v>
      </c>
      <c r="K1381" s="728" t="s">
        <v>267</v>
      </c>
      <c r="L1381" s="728" t="s">
        <v>945</v>
      </c>
      <c r="M1381" s="728" t="s">
        <v>1097</v>
      </c>
      <c r="N1381" s="729">
        <v>2</v>
      </c>
      <c r="P1381" s="687"/>
      <c r="Q1381" s="686"/>
      <c r="R1381" s="686"/>
      <c r="U1381" s="728" t="s">
        <v>973</v>
      </c>
      <c r="V1381" s="729">
        <v>1</v>
      </c>
      <c r="W1381" s="729">
        <v>103</v>
      </c>
    </row>
    <row r="1382" spans="1:23" ht="15">
      <c r="A1382" s="728" t="s">
        <v>955</v>
      </c>
      <c r="B1382" s="728" t="s">
        <v>265</v>
      </c>
      <c r="C1382" s="728" t="s">
        <v>260</v>
      </c>
      <c r="D1382" s="728" t="s">
        <v>286</v>
      </c>
      <c r="E1382" s="729">
        <v>462</v>
      </c>
      <c r="G1382" s="728" t="s">
        <v>973</v>
      </c>
      <c r="H1382" s="729">
        <v>2</v>
      </c>
      <c r="I1382" s="729">
        <v>1129</v>
      </c>
      <c r="K1382" s="728" t="s">
        <v>267</v>
      </c>
      <c r="L1382" s="728" t="s">
        <v>945</v>
      </c>
      <c r="M1382" s="728" t="s">
        <v>1094</v>
      </c>
      <c r="N1382" s="729">
        <v>5</v>
      </c>
      <c r="P1382" s="687"/>
      <c r="Q1382" s="686"/>
      <c r="R1382" s="686"/>
      <c r="U1382" s="728" t="s">
        <v>973</v>
      </c>
      <c r="V1382" s="729">
        <v>2</v>
      </c>
      <c r="W1382" s="729">
        <v>368</v>
      </c>
    </row>
    <row r="1383" spans="1:23" ht="15">
      <c r="A1383" s="728" t="s">
        <v>955</v>
      </c>
      <c r="B1383" s="728" t="s">
        <v>265</v>
      </c>
      <c r="C1383" s="728" t="s">
        <v>261</v>
      </c>
      <c r="D1383" s="728" t="s">
        <v>285</v>
      </c>
      <c r="E1383" s="729">
        <v>1091</v>
      </c>
      <c r="G1383" s="728" t="s">
        <v>973</v>
      </c>
      <c r="H1383" s="729">
        <v>3</v>
      </c>
      <c r="I1383" s="729">
        <v>639</v>
      </c>
      <c r="K1383" s="728" t="s">
        <v>267</v>
      </c>
      <c r="L1383" s="728" t="s">
        <v>945</v>
      </c>
      <c r="M1383" s="728" t="s">
        <v>266</v>
      </c>
      <c r="N1383" s="729">
        <v>1</v>
      </c>
      <c r="P1383" s="687"/>
      <c r="Q1383" s="686"/>
      <c r="R1383" s="686"/>
      <c r="U1383" s="728" t="s">
        <v>973</v>
      </c>
      <c r="V1383" s="729">
        <v>3</v>
      </c>
      <c r="W1383" s="729">
        <v>167</v>
      </c>
    </row>
    <row r="1384" spans="1:23" ht="15">
      <c r="A1384" s="728" t="s">
        <v>955</v>
      </c>
      <c r="B1384" s="728" t="s">
        <v>265</v>
      </c>
      <c r="C1384" s="728" t="s">
        <v>261</v>
      </c>
      <c r="D1384" s="728" t="s">
        <v>286</v>
      </c>
      <c r="E1384" s="729">
        <v>426</v>
      </c>
      <c r="G1384" s="728" t="s">
        <v>973</v>
      </c>
      <c r="H1384" s="729">
        <v>4</v>
      </c>
      <c r="I1384" s="729">
        <v>2555</v>
      </c>
      <c r="K1384" s="728" t="s">
        <v>267</v>
      </c>
      <c r="L1384" s="728" t="s">
        <v>945</v>
      </c>
      <c r="M1384" s="728" t="s">
        <v>287</v>
      </c>
      <c r="N1384" s="729">
        <v>1</v>
      </c>
      <c r="P1384" s="687"/>
      <c r="Q1384" s="686"/>
      <c r="R1384" s="686"/>
      <c r="U1384" s="728" t="s">
        <v>973</v>
      </c>
      <c r="V1384" s="729">
        <v>4</v>
      </c>
      <c r="W1384" s="729">
        <v>1141</v>
      </c>
    </row>
    <row r="1385" spans="1:23" ht="15">
      <c r="A1385" s="728" t="s">
        <v>955</v>
      </c>
      <c r="B1385" s="728" t="s">
        <v>266</v>
      </c>
      <c r="C1385" s="728" t="s">
        <v>260</v>
      </c>
      <c r="D1385" s="728" t="s">
        <v>285</v>
      </c>
      <c r="E1385" s="729">
        <v>261</v>
      </c>
      <c r="G1385" s="728" t="s">
        <v>973</v>
      </c>
      <c r="H1385" s="729">
        <v>5</v>
      </c>
      <c r="I1385" s="729">
        <v>467</v>
      </c>
      <c r="K1385" s="728" t="s">
        <v>267</v>
      </c>
      <c r="L1385" s="728" t="s">
        <v>945</v>
      </c>
      <c r="M1385" s="728" t="s">
        <v>297</v>
      </c>
      <c r="N1385" s="729">
        <v>9</v>
      </c>
      <c r="P1385" s="687"/>
      <c r="Q1385" s="686"/>
      <c r="R1385" s="686"/>
      <c r="U1385" s="728" t="s">
        <v>973</v>
      </c>
      <c r="V1385" s="729">
        <v>5</v>
      </c>
      <c r="W1385" s="729">
        <v>214</v>
      </c>
    </row>
    <row r="1386" spans="1:23" ht="15">
      <c r="A1386" s="728" t="s">
        <v>955</v>
      </c>
      <c r="B1386" s="728" t="s">
        <v>266</v>
      </c>
      <c r="C1386" s="728" t="s">
        <v>260</v>
      </c>
      <c r="D1386" s="728" t="s">
        <v>286</v>
      </c>
      <c r="E1386" s="729">
        <v>172</v>
      </c>
      <c r="G1386" s="728" t="s">
        <v>973</v>
      </c>
      <c r="H1386" s="729">
        <v>6</v>
      </c>
      <c r="I1386" s="729">
        <v>514</v>
      </c>
      <c r="K1386" s="728" t="s">
        <v>267</v>
      </c>
      <c r="L1386" s="728" t="s">
        <v>945</v>
      </c>
      <c r="M1386" s="728" t="s">
        <v>294</v>
      </c>
      <c r="N1386" s="729">
        <v>4993</v>
      </c>
      <c r="P1386" s="687"/>
      <c r="Q1386" s="686"/>
      <c r="R1386" s="686"/>
      <c r="U1386" s="728" t="s">
        <v>973</v>
      </c>
      <c r="V1386" s="729">
        <v>6</v>
      </c>
      <c r="W1386" s="729">
        <v>218</v>
      </c>
    </row>
    <row r="1387" spans="1:23" ht="15">
      <c r="A1387" s="728" t="s">
        <v>955</v>
      </c>
      <c r="B1387" s="728" t="s">
        <v>266</v>
      </c>
      <c r="C1387" s="728" t="s">
        <v>261</v>
      </c>
      <c r="D1387" s="728" t="s">
        <v>285</v>
      </c>
      <c r="E1387" s="729">
        <v>393</v>
      </c>
      <c r="G1387" s="728" t="s">
        <v>973</v>
      </c>
      <c r="H1387" s="729">
        <v>7</v>
      </c>
      <c r="I1387" s="729">
        <v>459</v>
      </c>
      <c r="K1387" s="728" t="s">
        <v>267</v>
      </c>
      <c r="L1387" s="728" t="s">
        <v>945</v>
      </c>
      <c r="M1387" s="728" t="s">
        <v>296</v>
      </c>
      <c r="N1387" s="729">
        <v>119</v>
      </c>
      <c r="P1387" s="687"/>
      <c r="Q1387" s="686"/>
      <c r="R1387" s="686"/>
      <c r="U1387" s="728" t="s">
        <v>973</v>
      </c>
      <c r="V1387" s="729">
        <v>7</v>
      </c>
      <c r="W1387" s="729">
        <v>164</v>
      </c>
    </row>
    <row r="1388" spans="1:23" ht="15">
      <c r="A1388" s="728" t="s">
        <v>955</v>
      </c>
      <c r="B1388" s="728" t="s">
        <v>266</v>
      </c>
      <c r="C1388" s="728" t="s">
        <v>261</v>
      </c>
      <c r="D1388" s="728" t="s">
        <v>286</v>
      </c>
      <c r="E1388" s="729">
        <v>172</v>
      </c>
      <c r="G1388" s="728" t="s">
        <v>973</v>
      </c>
      <c r="H1388" s="729">
        <v>8</v>
      </c>
      <c r="I1388" s="729">
        <v>401</v>
      </c>
      <c r="K1388" s="728" t="s">
        <v>267</v>
      </c>
      <c r="L1388" s="728" t="s">
        <v>945</v>
      </c>
      <c r="M1388" s="728" t="s">
        <v>267</v>
      </c>
      <c r="N1388" s="729">
        <v>3</v>
      </c>
      <c r="P1388" s="687"/>
      <c r="Q1388" s="686"/>
      <c r="R1388" s="686"/>
      <c r="U1388" s="728" t="s">
        <v>973</v>
      </c>
      <c r="V1388" s="729">
        <v>8</v>
      </c>
      <c r="W1388" s="729">
        <v>125</v>
      </c>
    </row>
    <row r="1389" spans="1:23" ht="15">
      <c r="A1389" s="728" t="s">
        <v>955</v>
      </c>
      <c r="B1389" s="728" t="s">
        <v>288</v>
      </c>
      <c r="C1389" s="728" t="s">
        <v>260</v>
      </c>
      <c r="D1389" s="728" t="s">
        <v>285</v>
      </c>
      <c r="E1389" s="729">
        <v>49</v>
      </c>
      <c r="G1389" s="728" t="s">
        <v>973</v>
      </c>
      <c r="H1389" s="729">
        <v>9</v>
      </c>
      <c r="I1389" s="729">
        <v>297</v>
      </c>
      <c r="K1389" s="728" t="s">
        <v>267</v>
      </c>
      <c r="L1389" s="728" t="s">
        <v>945</v>
      </c>
      <c r="M1389" s="728" t="s">
        <v>268</v>
      </c>
      <c r="N1389" s="729">
        <v>458</v>
      </c>
      <c r="P1389" s="687"/>
      <c r="Q1389" s="686"/>
      <c r="R1389" s="686"/>
      <c r="U1389" s="728" t="s">
        <v>973</v>
      </c>
      <c r="V1389" s="729">
        <v>9</v>
      </c>
      <c r="W1389" s="729">
        <v>71</v>
      </c>
    </row>
    <row r="1390" spans="1:23" ht="15">
      <c r="A1390" s="728" t="s">
        <v>955</v>
      </c>
      <c r="B1390" s="728" t="s">
        <v>288</v>
      </c>
      <c r="C1390" s="728" t="s">
        <v>260</v>
      </c>
      <c r="D1390" s="728" t="s">
        <v>286</v>
      </c>
      <c r="E1390" s="729">
        <v>56</v>
      </c>
      <c r="G1390" s="728" t="s">
        <v>973</v>
      </c>
      <c r="H1390" s="729">
        <v>10</v>
      </c>
      <c r="I1390" s="729">
        <v>250</v>
      </c>
      <c r="K1390" s="728" t="s">
        <v>267</v>
      </c>
      <c r="L1390" s="728" t="s">
        <v>954</v>
      </c>
      <c r="M1390" s="728" t="s">
        <v>265</v>
      </c>
      <c r="N1390" s="729">
        <v>8</v>
      </c>
      <c r="P1390" s="687"/>
      <c r="Q1390" s="686"/>
      <c r="R1390" s="686"/>
      <c r="U1390" s="728" t="s">
        <v>973</v>
      </c>
      <c r="V1390" s="729">
        <v>10</v>
      </c>
      <c r="W1390" s="729">
        <v>60</v>
      </c>
    </row>
    <row r="1391" spans="1:23" ht="15">
      <c r="A1391" s="728" t="s">
        <v>955</v>
      </c>
      <c r="B1391" s="728" t="s">
        <v>288</v>
      </c>
      <c r="C1391" s="728" t="s">
        <v>261</v>
      </c>
      <c r="D1391" s="728" t="s">
        <v>285</v>
      </c>
      <c r="E1391" s="729">
        <v>55</v>
      </c>
      <c r="G1391" s="728" t="s">
        <v>973</v>
      </c>
      <c r="H1391" s="729">
        <v>11</v>
      </c>
      <c r="I1391" s="729">
        <v>172</v>
      </c>
      <c r="K1391" s="728" t="s">
        <v>267</v>
      </c>
      <c r="L1391" s="728" t="s">
        <v>954</v>
      </c>
      <c r="M1391" s="728" t="s">
        <v>1089</v>
      </c>
      <c r="N1391" s="729">
        <v>57</v>
      </c>
      <c r="P1391" s="687"/>
      <c r="Q1391" s="686"/>
      <c r="R1391" s="686"/>
      <c r="U1391" s="728" t="s">
        <v>973</v>
      </c>
      <c r="V1391" s="729">
        <v>11</v>
      </c>
      <c r="W1391" s="729">
        <v>36</v>
      </c>
    </row>
    <row r="1392" spans="1:23" ht="15">
      <c r="A1392" s="728" t="s">
        <v>955</v>
      </c>
      <c r="B1392" s="728" t="s">
        <v>288</v>
      </c>
      <c r="C1392" s="728" t="s">
        <v>261</v>
      </c>
      <c r="D1392" s="728" t="s">
        <v>286</v>
      </c>
      <c r="E1392" s="729">
        <v>53</v>
      </c>
      <c r="G1392" s="728" t="s">
        <v>973</v>
      </c>
      <c r="H1392" s="729">
        <v>12</v>
      </c>
      <c r="I1392" s="729">
        <v>249</v>
      </c>
      <c r="K1392" s="728" t="s">
        <v>267</v>
      </c>
      <c r="L1392" s="728" t="s">
        <v>954</v>
      </c>
      <c r="M1392" s="728" t="s">
        <v>1093</v>
      </c>
      <c r="N1392" s="729">
        <v>4</v>
      </c>
      <c r="P1392" s="687"/>
      <c r="Q1392" s="686"/>
      <c r="R1392" s="686"/>
      <c r="U1392" s="728" t="s">
        <v>973</v>
      </c>
      <c r="V1392" s="729">
        <v>12</v>
      </c>
      <c r="W1392" s="729">
        <v>50</v>
      </c>
    </row>
    <row r="1393" spans="1:23" ht="15">
      <c r="A1393" s="728" t="s">
        <v>956</v>
      </c>
      <c r="B1393" s="728" t="s">
        <v>265</v>
      </c>
      <c r="C1393" s="728" t="s">
        <v>260</v>
      </c>
      <c r="D1393" s="728" t="s">
        <v>285</v>
      </c>
      <c r="E1393" s="729">
        <v>451</v>
      </c>
      <c r="G1393" s="728" t="s">
        <v>974</v>
      </c>
      <c r="H1393" s="729">
        <v>0</v>
      </c>
      <c r="I1393" s="729">
        <v>81</v>
      </c>
      <c r="K1393" s="728" t="s">
        <v>267</v>
      </c>
      <c r="L1393" s="728" t="s">
        <v>954</v>
      </c>
      <c r="M1393" s="728" t="s">
        <v>1090</v>
      </c>
      <c r="N1393" s="729">
        <v>202</v>
      </c>
      <c r="P1393" s="687"/>
      <c r="Q1393" s="686"/>
      <c r="R1393" s="686"/>
      <c r="U1393" s="728" t="s">
        <v>974</v>
      </c>
      <c r="V1393" s="729">
        <v>0</v>
      </c>
      <c r="W1393" s="729">
        <v>20</v>
      </c>
    </row>
    <row r="1394" spans="1:23" ht="15">
      <c r="A1394" s="728" t="s">
        <v>956</v>
      </c>
      <c r="B1394" s="728" t="s">
        <v>265</v>
      </c>
      <c r="C1394" s="728" t="s">
        <v>260</v>
      </c>
      <c r="D1394" s="728" t="s">
        <v>286</v>
      </c>
      <c r="E1394" s="729">
        <v>629</v>
      </c>
      <c r="G1394" s="728" t="s">
        <v>974</v>
      </c>
      <c r="H1394" s="729">
        <v>1</v>
      </c>
      <c r="I1394" s="729">
        <v>390</v>
      </c>
      <c r="K1394" s="728" t="s">
        <v>267</v>
      </c>
      <c r="L1394" s="728" t="s">
        <v>954</v>
      </c>
      <c r="M1394" s="728" t="s">
        <v>1091</v>
      </c>
      <c r="N1394" s="729">
        <v>2</v>
      </c>
      <c r="P1394" s="687"/>
      <c r="Q1394" s="686"/>
      <c r="R1394" s="686"/>
      <c r="U1394" s="728" t="s">
        <v>974</v>
      </c>
      <c r="V1394" s="729">
        <v>1</v>
      </c>
      <c r="W1394" s="729">
        <v>152</v>
      </c>
    </row>
    <row r="1395" spans="1:23" ht="15">
      <c r="A1395" s="728" t="s">
        <v>956</v>
      </c>
      <c r="B1395" s="728" t="s">
        <v>265</v>
      </c>
      <c r="C1395" s="728" t="s">
        <v>261</v>
      </c>
      <c r="D1395" s="728" t="s">
        <v>285</v>
      </c>
      <c r="E1395" s="729">
        <v>468</v>
      </c>
      <c r="G1395" s="728" t="s">
        <v>974</v>
      </c>
      <c r="H1395" s="729">
        <v>2</v>
      </c>
      <c r="I1395" s="729">
        <v>1240</v>
      </c>
      <c r="K1395" s="728" t="s">
        <v>267</v>
      </c>
      <c r="L1395" s="728" t="s">
        <v>954</v>
      </c>
      <c r="M1395" s="728" t="s">
        <v>1092</v>
      </c>
      <c r="N1395" s="729">
        <v>3</v>
      </c>
      <c r="P1395" s="687"/>
      <c r="Q1395" s="686"/>
      <c r="R1395" s="686"/>
      <c r="U1395" s="728" t="s">
        <v>974</v>
      </c>
      <c r="V1395" s="729">
        <v>2</v>
      </c>
      <c r="W1395" s="729">
        <v>559</v>
      </c>
    </row>
    <row r="1396" spans="1:23" ht="15">
      <c r="A1396" s="728" t="s">
        <v>956</v>
      </c>
      <c r="B1396" s="728" t="s">
        <v>265</v>
      </c>
      <c r="C1396" s="728" t="s">
        <v>261</v>
      </c>
      <c r="D1396" s="728" t="s">
        <v>286</v>
      </c>
      <c r="E1396" s="729">
        <v>688</v>
      </c>
      <c r="G1396" s="728" t="s">
        <v>974</v>
      </c>
      <c r="H1396" s="729">
        <v>3</v>
      </c>
      <c r="I1396" s="729">
        <v>777</v>
      </c>
      <c r="K1396" s="728" t="s">
        <v>267</v>
      </c>
      <c r="L1396" s="728" t="s">
        <v>954</v>
      </c>
      <c r="M1396" s="728" t="s">
        <v>1097</v>
      </c>
      <c r="N1396" s="729">
        <v>3</v>
      </c>
      <c r="P1396" s="687"/>
      <c r="Q1396" s="686"/>
      <c r="R1396" s="686"/>
      <c r="U1396" s="728" t="s">
        <v>974</v>
      </c>
      <c r="V1396" s="729">
        <v>3</v>
      </c>
      <c r="W1396" s="729">
        <v>287</v>
      </c>
    </row>
    <row r="1397" spans="1:23" ht="15">
      <c r="A1397" s="728" t="s">
        <v>956</v>
      </c>
      <c r="B1397" s="728" t="s">
        <v>266</v>
      </c>
      <c r="C1397" s="728" t="s">
        <v>260</v>
      </c>
      <c r="D1397" s="728" t="s">
        <v>285</v>
      </c>
      <c r="E1397" s="729">
        <v>105</v>
      </c>
      <c r="G1397" s="728" t="s">
        <v>974</v>
      </c>
      <c r="H1397" s="729">
        <v>4</v>
      </c>
      <c r="I1397" s="729">
        <v>2593</v>
      </c>
      <c r="K1397" s="728" t="s">
        <v>267</v>
      </c>
      <c r="L1397" s="728" t="s">
        <v>954</v>
      </c>
      <c r="M1397" s="728" t="s">
        <v>1094</v>
      </c>
      <c r="N1397" s="729">
        <v>7</v>
      </c>
      <c r="P1397" s="687"/>
      <c r="Q1397" s="686"/>
      <c r="R1397" s="686"/>
      <c r="U1397" s="728" t="s">
        <v>974</v>
      </c>
      <c r="V1397" s="729">
        <v>4</v>
      </c>
      <c r="W1397" s="729">
        <v>1694</v>
      </c>
    </row>
    <row r="1398" spans="1:23" ht="15">
      <c r="A1398" s="728" t="s">
        <v>956</v>
      </c>
      <c r="B1398" s="728" t="s">
        <v>266</v>
      </c>
      <c r="C1398" s="728" t="s">
        <v>260</v>
      </c>
      <c r="D1398" s="728" t="s">
        <v>286</v>
      </c>
      <c r="E1398" s="729">
        <v>132</v>
      </c>
      <c r="G1398" s="728" t="s">
        <v>974</v>
      </c>
      <c r="H1398" s="729">
        <v>5</v>
      </c>
      <c r="I1398" s="729">
        <v>630</v>
      </c>
      <c r="K1398" s="728" t="s">
        <v>267</v>
      </c>
      <c r="L1398" s="728" t="s">
        <v>954</v>
      </c>
      <c r="M1398" s="728" t="s">
        <v>266</v>
      </c>
      <c r="N1398" s="729">
        <v>2</v>
      </c>
      <c r="P1398" s="687"/>
      <c r="Q1398" s="686"/>
      <c r="R1398" s="686"/>
      <c r="U1398" s="728" t="s">
        <v>974</v>
      </c>
      <c r="V1398" s="729">
        <v>5</v>
      </c>
      <c r="W1398" s="729">
        <v>321</v>
      </c>
    </row>
    <row r="1399" spans="1:23" ht="15">
      <c r="A1399" s="728" t="s">
        <v>956</v>
      </c>
      <c r="B1399" s="728" t="s">
        <v>266</v>
      </c>
      <c r="C1399" s="728" t="s">
        <v>261</v>
      </c>
      <c r="D1399" s="728" t="s">
        <v>285</v>
      </c>
      <c r="E1399" s="729">
        <v>153</v>
      </c>
      <c r="G1399" s="728" t="s">
        <v>974</v>
      </c>
      <c r="H1399" s="729">
        <v>6</v>
      </c>
      <c r="I1399" s="729">
        <v>617</v>
      </c>
      <c r="K1399" s="728" t="s">
        <v>267</v>
      </c>
      <c r="L1399" s="728" t="s">
        <v>954</v>
      </c>
      <c r="M1399" s="728" t="s">
        <v>1095</v>
      </c>
      <c r="N1399" s="729">
        <v>5</v>
      </c>
      <c r="P1399" s="687"/>
      <c r="Q1399" s="686"/>
      <c r="R1399" s="686"/>
      <c r="U1399" s="728" t="s">
        <v>974</v>
      </c>
      <c r="V1399" s="729">
        <v>6</v>
      </c>
      <c r="W1399" s="729">
        <v>311</v>
      </c>
    </row>
    <row r="1400" spans="1:23" ht="15">
      <c r="A1400" s="728" t="s">
        <v>956</v>
      </c>
      <c r="B1400" s="728" t="s">
        <v>266</v>
      </c>
      <c r="C1400" s="728" t="s">
        <v>261</v>
      </c>
      <c r="D1400" s="728" t="s">
        <v>286</v>
      </c>
      <c r="E1400" s="729">
        <v>143</v>
      </c>
      <c r="G1400" s="728" t="s">
        <v>974</v>
      </c>
      <c r="H1400" s="729">
        <v>7</v>
      </c>
      <c r="I1400" s="729">
        <v>615</v>
      </c>
      <c r="K1400" s="728" t="s">
        <v>267</v>
      </c>
      <c r="L1400" s="728" t="s">
        <v>954</v>
      </c>
      <c r="M1400" s="728" t="s">
        <v>287</v>
      </c>
      <c r="N1400" s="729">
        <v>1</v>
      </c>
      <c r="P1400" s="687"/>
      <c r="Q1400" s="686"/>
      <c r="R1400" s="686"/>
      <c r="U1400" s="728" t="s">
        <v>974</v>
      </c>
      <c r="V1400" s="729">
        <v>7</v>
      </c>
      <c r="W1400" s="729">
        <v>245</v>
      </c>
    </row>
    <row r="1401" spans="1:23" ht="15">
      <c r="A1401" s="728" t="s">
        <v>956</v>
      </c>
      <c r="B1401" s="728" t="s">
        <v>287</v>
      </c>
      <c r="C1401" s="728" t="s">
        <v>260</v>
      </c>
      <c r="D1401" s="728" t="s">
        <v>286</v>
      </c>
      <c r="E1401" s="729">
        <v>16</v>
      </c>
      <c r="G1401" s="728" t="s">
        <v>974</v>
      </c>
      <c r="H1401" s="729">
        <v>8</v>
      </c>
      <c r="I1401" s="729">
        <v>552</v>
      </c>
      <c r="K1401" s="728" t="s">
        <v>267</v>
      </c>
      <c r="L1401" s="728" t="s">
        <v>954</v>
      </c>
      <c r="M1401" s="728" t="s">
        <v>297</v>
      </c>
      <c r="N1401" s="729">
        <v>39</v>
      </c>
      <c r="P1401" s="687"/>
      <c r="Q1401" s="686"/>
      <c r="R1401" s="686"/>
      <c r="U1401" s="728" t="s">
        <v>974</v>
      </c>
      <c r="V1401" s="729">
        <v>8</v>
      </c>
      <c r="W1401" s="729">
        <v>186</v>
      </c>
    </row>
    <row r="1402" spans="1:23" ht="15">
      <c r="A1402" s="728" t="s">
        <v>956</v>
      </c>
      <c r="B1402" s="728" t="s">
        <v>287</v>
      </c>
      <c r="C1402" s="728" t="s">
        <v>261</v>
      </c>
      <c r="D1402" s="728" t="s">
        <v>285</v>
      </c>
      <c r="E1402" s="729">
        <v>3</v>
      </c>
      <c r="G1402" s="728" t="s">
        <v>974</v>
      </c>
      <c r="H1402" s="729">
        <v>9</v>
      </c>
      <c r="I1402" s="729">
        <v>466</v>
      </c>
      <c r="K1402" s="728" t="s">
        <v>267</v>
      </c>
      <c r="L1402" s="728" t="s">
        <v>954</v>
      </c>
      <c r="M1402" s="728" t="s">
        <v>294</v>
      </c>
      <c r="N1402" s="729">
        <v>10432</v>
      </c>
      <c r="P1402" s="687"/>
      <c r="Q1402" s="686"/>
      <c r="R1402" s="686"/>
      <c r="U1402" s="728" t="s">
        <v>974</v>
      </c>
      <c r="V1402" s="729">
        <v>9</v>
      </c>
      <c r="W1402" s="729">
        <v>139</v>
      </c>
    </row>
    <row r="1403" spans="1:23" ht="15">
      <c r="A1403" s="728" t="s">
        <v>956</v>
      </c>
      <c r="B1403" s="728" t="s">
        <v>287</v>
      </c>
      <c r="C1403" s="728" t="s">
        <v>261</v>
      </c>
      <c r="D1403" s="728" t="s">
        <v>286</v>
      </c>
      <c r="E1403" s="729">
        <v>16</v>
      </c>
      <c r="G1403" s="728" t="s">
        <v>974</v>
      </c>
      <c r="H1403" s="729">
        <v>10</v>
      </c>
      <c r="I1403" s="729">
        <v>379</v>
      </c>
      <c r="K1403" s="728" t="s">
        <v>267</v>
      </c>
      <c r="L1403" s="728" t="s">
        <v>954</v>
      </c>
      <c r="M1403" s="728" t="s">
        <v>295</v>
      </c>
      <c r="N1403" s="729">
        <v>8</v>
      </c>
      <c r="P1403" s="687"/>
      <c r="Q1403" s="686"/>
      <c r="R1403" s="686"/>
      <c r="U1403" s="728" t="s">
        <v>974</v>
      </c>
      <c r="V1403" s="729">
        <v>10</v>
      </c>
      <c r="W1403" s="729">
        <v>113</v>
      </c>
    </row>
    <row r="1404" spans="1:23" ht="15">
      <c r="A1404" s="728" t="s">
        <v>956</v>
      </c>
      <c r="B1404" s="728" t="s">
        <v>288</v>
      </c>
      <c r="C1404" s="728" t="s">
        <v>260</v>
      </c>
      <c r="D1404" s="728" t="s">
        <v>285</v>
      </c>
      <c r="E1404" s="729">
        <v>1514</v>
      </c>
      <c r="G1404" s="728" t="s">
        <v>974</v>
      </c>
      <c r="H1404" s="729">
        <v>11</v>
      </c>
      <c r="I1404" s="729">
        <v>280</v>
      </c>
      <c r="K1404" s="728" t="s">
        <v>267</v>
      </c>
      <c r="L1404" s="728" t="s">
        <v>954</v>
      </c>
      <c r="M1404" s="728" t="s">
        <v>296</v>
      </c>
      <c r="N1404" s="729">
        <v>13</v>
      </c>
      <c r="P1404" s="687"/>
      <c r="Q1404" s="686"/>
      <c r="R1404" s="686"/>
      <c r="U1404" s="728" t="s">
        <v>974</v>
      </c>
      <c r="V1404" s="729">
        <v>11</v>
      </c>
      <c r="W1404" s="729">
        <v>72</v>
      </c>
    </row>
    <row r="1405" spans="1:23" ht="15">
      <c r="A1405" s="728" t="s">
        <v>956</v>
      </c>
      <c r="B1405" s="728" t="s">
        <v>288</v>
      </c>
      <c r="C1405" s="728" t="s">
        <v>260</v>
      </c>
      <c r="D1405" s="728" t="s">
        <v>286</v>
      </c>
      <c r="E1405" s="729">
        <v>2100</v>
      </c>
      <c r="G1405" s="728" t="s">
        <v>974</v>
      </c>
      <c r="H1405" s="729">
        <v>12</v>
      </c>
      <c r="I1405" s="729">
        <v>372</v>
      </c>
      <c r="K1405" s="728" t="s">
        <v>267</v>
      </c>
      <c r="L1405" s="728" t="s">
        <v>954</v>
      </c>
      <c r="M1405" s="728" t="s">
        <v>267</v>
      </c>
      <c r="N1405" s="729">
        <v>4</v>
      </c>
      <c r="P1405" s="687"/>
      <c r="Q1405" s="686"/>
      <c r="R1405" s="686"/>
      <c r="U1405" s="728" t="s">
        <v>974</v>
      </c>
      <c r="V1405" s="729">
        <v>12</v>
      </c>
      <c r="W1405" s="729">
        <v>78</v>
      </c>
    </row>
    <row r="1406" spans="1:23" ht="15">
      <c r="A1406" s="728" t="s">
        <v>956</v>
      </c>
      <c r="B1406" s="728" t="s">
        <v>288</v>
      </c>
      <c r="C1406" s="728" t="s">
        <v>261</v>
      </c>
      <c r="D1406" s="728" t="s">
        <v>285</v>
      </c>
      <c r="E1406" s="729">
        <v>1625</v>
      </c>
      <c r="G1406" s="728" t="s">
        <v>975</v>
      </c>
      <c r="H1406" s="729">
        <v>0</v>
      </c>
      <c r="I1406" s="729">
        <v>421</v>
      </c>
      <c r="K1406" s="728" t="s">
        <v>267</v>
      </c>
      <c r="L1406" s="728" t="s">
        <v>954</v>
      </c>
      <c r="M1406" s="728" t="s">
        <v>268</v>
      </c>
      <c r="N1406" s="729">
        <v>2235</v>
      </c>
      <c r="P1406" s="687"/>
      <c r="Q1406" s="686"/>
      <c r="R1406" s="686"/>
      <c r="U1406" s="728" t="s">
        <v>975</v>
      </c>
      <c r="V1406" s="729">
        <v>0</v>
      </c>
      <c r="W1406" s="729">
        <v>17</v>
      </c>
    </row>
    <row r="1407" spans="1:23" ht="15">
      <c r="A1407" s="728" t="s">
        <v>956</v>
      </c>
      <c r="B1407" s="728" t="s">
        <v>288</v>
      </c>
      <c r="C1407" s="728" t="s">
        <v>261</v>
      </c>
      <c r="D1407" s="728" t="s">
        <v>286</v>
      </c>
      <c r="E1407" s="729">
        <v>1852</v>
      </c>
      <c r="G1407" s="728" t="s">
        <v>975</v>
      </c>
      <c r="H1407" s="729">
        <v>1</v>
      </c>
      <c r="I1407" s="729">
        <v>2112</v>
      </c>
      <c r="K1407" s="728" t="s">
        <v>267</v>
      </c>
      <c r="L1407" s="728" t="s">
        <v>967</v>
      </c>
      <c r="M1407" s="728" t="s">
        <v>294</v>
      </c>
      <c r="N1407" s="729">
        <v>7</v>
      </c>
      <c r="P1407" s="687"/>
      <c r="Q1407" s="686"/>
      <c r="R1407" s="686"/>
      <c r="U1407" s="728" t="s">
        <v>975</v>
      </c>
      <c r="V1407" s="729">
        <v>1</v>
      </c>
      <c r="W1407" s="729">
        <v>112</v>
      </c>
    </row>
    <row r="1408" spans="1:23" ht="15">
      <c r="A1408" s="728" t="s">
        <v>957</v>
      </c>
      <c r="B1408" s="728" t="s">
        <v>265</v>
      </c>
      <c r="C1408" s="728" t="s">
        <v>260</v>
      </c>
      <c r="D1408" s="728" t="s">
        <v>285</v>
      </c>
      <c r="E1408" s="729">
        <v>296</v>
      </c>
      <c r="G1408" s="728" t="s">
        <v>975</v>
      </c>
      <c r="H1408" s="729">
        <v>2</v>
      </c>
      <c r="I1408" s="729">
        <v>7522</v>
      </c>
      <c r="K1408" s="728" t="s">
        <v>267</v>
      </c>
      <c r="L1408" s="728" t="s">
        <v>967</v>
      </c>
      <c r="M1408" s="728" t="s">
        <v>265</v>
      </c>
      <c r="N1408" s="729">
        <v>10</v>
      </c>
      <c r="P1408" s="687"/>
      <c r="Q1408" s="686"/>
      <c r="R1408" s="686"/>
      <c r="U1408" s="728" t="s">
        <v>975</v>
      </c>
      <c r="V1408" s="729">
        <v>2</v>
      </c>
      <c r="W1408" s="729">
        <v>357</v>
      </c>
    </row>
    <row r="1409" spans="1:23" ht="15">
      <c r="A1409" s="728" t="s">
        <v>957</v>
      </c>
      <c r="B1409" s="728" t="s">
        <v>265</v>
      </c>
      <c r="C1409" s="728" t="s">
        <v>260</v>
      </c>
      <c r="D1409" s="728" t="s">
        <v>286</v>
      </c>
      <c r="E1409" s="729">
        <v>335</v>
      </c>
      <c r="G1409" s="728" t="s">
        <v>975</v>
      </c>
      <c r="H1409" s="729">
        <v>3</v>
      </c>
      <c r="I1409" s="729">
        <v>2991</v>
      </c>
      <c r="K1409" s="728" t="s">
        <v>267</v>
      </c>
      <c r="L1409" s="728" t="s">
        <v>967</v>
      </c>
      <c r="M1409" s="728" t="s">
        <v>1096</v>
      </c>
      <c r="N1409" s="729">
        <v>3</v>
      </c>
      <c r="P1409" s="687"/>
      <c r="Q1409" s="686"/>
      <c r="R1409" s="686"/>
      <c r="U1409" s="728" t="s">
        <v>975</v>
      </c>
      <c r="V1409" s="729">
        <v>3</v>
      </c>
      <c r="W1409" s="729">
        <v>131</v>
      </c>
    </row>
    <row r="1410" spans="1:23" ht="15">
      <c r="A1410" s="728" t="s">
        <v>957</v>
      </c>
      <c r="B1410" s="728" t="s">
        <v>265</v>
      </c>
      <c r="C1410" s="728" t="s">
        <v>261</v>
      </c>
      <c r="D1410" s="728" t="s">
        <v>285</v>
      </c>
      <c r="E1410" s="729">
        <v>384</v>
      </c>
      <c r="G1410" s="728" t="s">
        <v>975</v>
      </c>
      <c r="H1410" s="729">
        <v>4</v>
      </c>
      <c r="I1410" s="729">
        <v>10531</v>
      </c>
      <c r="K1410" s="728" t="s">
        <v>267</v>
      </c>
      <c r="L1410" s="728" t="s">
        <v>967</v>
      </c>
      <c r="M1410" s="728" t="s">
        <v>1093</v>
      </c>
      <c r="N1410" s="729">
        <v>10</v>
      </c>
      <c r="P1410" s="687"/>
      <c r="Q1410" s="686"/>
      <c r="R1410" s="686"/>
      <c r="U1410" s="728" t="s">
        <v>975</v>
      </c>
      <c r="V1410" s="729">
        <v>4</v>
      </c>
      <c r="W1410" s="729">
        <v>1527</v>
      </c>
    </row>
    <row r="1411" spans="1:23" ht="15">
      <c r="A1411" s="728" t="s">
        <v>957</v>
      </c>
      <c r="B1411" s="728" t="s">
        <v>265</v>
      </c>
      <c r="C1411" s="728" t="s">
        <v>261</v>
      </c>
      <c r="D1411" s="728" t="s">
        <v>286</v>
      </c>
      <c r="E1411" s="729">
        <v>383</v>
      </c>
      <c r="G1411" s="728" t="s">
        <v>975</v>
      </c>
      <c r="H1411" s="729">
        <v>5</v>
      </c>
      <c r="I1411" s="729">
        <v>1387</v>
      </c>
      <c r="K1411" s="728" t="s">
        <v>267</v>
      </c>
      <c r="L1411" s="728" t="s">
        <v>967</v>
      </c>
      <c r="M1411" s="728" t="s">
        <v>1090</v>
      </c>
      <c r="N1411" s="729">
        <v>359</v>
      </c>
      <c r="P1411" s="687"/>
      <c r="Q1411" s="686"/>
      <c r="R1411" s="686"/>
      <c r="U1411" s="728" t="s">
        <v>975</v>
      </c>
      <c r="V1411" s="729">
        <v>5</v>
      </c>
      <c r="W1411" s="729">
        <v>171</v>
      </c>
    </row>
    <row r="1412" spans="1:23" ht="15">
      <c r="A1412" s="728" t="s">
        <v>957</v>
      </c>
      <c r="B1412" s="728" t="s">
        <v>266</v>
      </c>
      <c r="C1412" s="728" t="s">
        <v>260</v>
      </c>
      <c r="D1412" s="728" t="s">
        <v>285</v>
      </c>
      <c r="E1412" s="729">
        <v>12</v>
      </c>
      <c r="G1412" s="728" t="s">
        <v>975</v>
      </c>
      <c r="H1412" s="729">
        <v>6</v>
      </c>
      <c r="I1412" s="729">
        <v>1281</v>
      </c>
      <c r="K1412" s="728" t="s">
        <v>267</v>
      </c>
      <c r="L1412" s="728" t="s">
        <v>967</v>
      </c>
      <c r="M1412" s="728" t="s">
        <v>1091</v>
      </c>
      <c r="N1412" s="729">
        <v>17</v>
      </c>
      <c r="P1412" s="687"/>
      <c r="Q1412" s="686"/>
      <c r="R1412" s="686"/>
      <c r="U1412" s="728" t="s">
        <v>975</v>
      </c>
      <c r="V1412" s="729">
        <v>6</v>
      </c>
      <c r="W1412" s="729">
        <v>103</v>
      </c>
    </row>
    <row r="1413" spans="1:23" ht="15">
      <c r="A1413" s="728" t="s">
        <v>957</v>
      </c>
      <c r="B1413" s="728" t="s">
        <v>266</v>
      </c>
      <c r="C1413" s="728" t="s">
        <v>260</v>
      </c>
      <c r="D1413" s="728" t="s">
        <v>286</v>
      </c>
      <c r="E1413" s="729">
        <v>57</v>
      </c>
      <c r="G1413" s="728" t="s">
        <v>975</v>
      </c>
      <c r="H1413" s="729">
        <v>7</v>
      </c>
      <c r="I1413" s="729">
        <v>1119</v>
      </c>
      <c r="K1413" s="728" t="s">
        <v>267</v>
      </c>
      <c r="L1413" s="728" t="s">
        <v>967</v>
      </c>
      <c r="M1413" s="728" t="s">
        <v>1092</v>
      </c>
      <c r="N1413" s="729">
        <v>5</v>
      </c>
      <c r="P1413" s="687"/>
      <c r="Q1413" s="686"/>
      <c r="R1413" s="686"/>
      <c r="U1413" s="728" t="s">
        <v>975</v>
      </c>
      <c r="V1413" s="729">
        <v>7</v>
      </c>
      <c r="W1413" s="729">
        <v>78</v>
      </c>
    </row>
    <row r="1414" spans="1:23" ht="15">
      <c r="A1414" s="728" t="s">
        <v>957</v>
      </c>
      <c r="B1414" s="728" t="s">
        <v>266</v>
      </c>
      <c r="C1414" s="728" t="s">
        <v>261</v>
      </c>
      <c r="D1414" s="728" t="s">
        <v>285</v>
      </c>
      <c r="E1414" s="729">
        <v>27</v>
      </c>
      <c r="G1414" s="728" t="s">
        <v>975</v>
      </c>
      <c r="H1414" s="729">
        <v>8</v>
      </c>
      <c r="I1414" s="729">
        <v>819</v>
      </c>
      <c r="K1414" s="728" t="s">
        <v>267</v>
      </c>
      <c r="L1414" s="728" t="s">
        <v>967</v>
      </c>
      <c r="M1414" s="728" t="s">
        <v>1097</v>
      </c>
      <c r="N1414" s="729">
        <v>2</v>
      </c>
      <c r="P1414" s="687"/>
      <c r="Q1414" s="686"/>
      <c r="R1414" s="686"/>
      <c r="U1414" s="728" t="s">
        <v>975</v>
      </c>
      <c r="V1414" s="729">
        <v>8</v>
      </c>
      <c r="W1414" s="729">
        <v>55</v>
      </c>
    </row>
    <row r="1415" spans="1:23" ht="15">
      <c r="A1415" s="728" t="s">
        <v>957</v>
      </c>
      <c r="B1415" s="728" t="s">
        <v>266</v>
      </c>
      <c r="C1415" s="728" t="s">
        <v>261</v>
      </c>
      <c r="D1415" s="728" t="s">
        <v>286</v>
      </c>
      <c r="E1415" s="729">
        <v>75</v>
      </c>
      <c r="G1415" s="728" t="s">
        <v>975</v>
      </c>
      <c r="H1415" s="729">
        <v>9</v>
      </c>
      <c r="I1415" s="729">
        <v>596</v>
      </c>
      <c r="K1415" s="728" t="s">
        <v>267</v>
      </c>
      <c r="L1415" s="728" t="s">
        <v>967</v>
      </c>
      <c r="M1415" s="728" t="s">
        <v>1094</v>
      </c>
      <c r="N1415" s="729">
        <v>7</v>
      </c>
      <c r="P1415" s="687"/>
      <c r="Q1415" s="686"/>
      <c r="R1415" s="686"/>
      <c r="U1415" s="728" t="s">
        <v>975</v>
      </c>
      <c r="V1415" s="729">
        <v>9</v>
      </c>
      <c r="W1415" s="729">
        <v>33</v>
      </c>
    </row>
    <row r="1416" spans="1:23" ht="15">
      <c r="A1416" s="728" t="s">
        <v>957</v>
      </c>
      <c r="B1416" s="728" t="s">
        <v>287</v>
      </c>
      <c r="C1416" s="728" t="s">
        <v>260</v>
      </c>
      <c r="D1416" s="728" t="s">
        <v>286</v>
      </c>
      <c r="E1416" s="729">
        <v>2</v>
      </c>
      <c r="G1416" s="728" t="s">
        <v>975</v>
      </c>
      <c r="H1416" s="729">
        <v>10</v>
      </c>
      <c r="I1416" s="729">
        <v>441</v>
      </c>
      <c r="K1416" s="728" t="s">
        <v>267</v>
      </c>
      <c r="L1416" s="728" t="s">
        <v>967</v>
      </c>
      <c r="M1416" s="728" t="s">
        <v>266</v>
      </c>
      <c r="N1416" s="729">
        <v>8</v>
      </c>
      <c r="P1416" s="687"/>
      <c r="Q1416" s="686"/>
      <c r="R1416" s="686"/>
      <c r="U1416" s="728" t="s">
        <v>975</v>
      </c>
      <c r="V1416" s="729">
        <v>10</v>
      </c>
      <c r="W1416" s="729">
        <v>12</v>
      </c>
    </row>
    <row r="1417" spans="1:23" ht="15">
      <c r="A1417" s="728" t="s">
        <v>957</v>
      </c>
      <c r="B1417" s="728" t="s">
        <v>287</v>
      </c>
      <c r="C1417" s="728" t="s">
        <v>261</v>
      </c>
      <c r="D1417" s="728" t="s">
        <v>286</v>
      </c>
      <c r="E1417" s="729">
        <v>2</v>
      </c>
      <c r="G1417" s="728" t="s">
        <v>975</v>
      </c>
      <c r="H1417" s="729">
        <v>11</v>
      </c>
      <c r="I1417" s="729">
        <v>331</v>
      </c>
      <c r="K1417" s="728" t="s">
        <v>267</v>
      </c>
      <c r="L1417" s="728" t="s">
        <v>967</v>
      </c>
      <c r="M1417" s="728" t="s">
        <v>1095</v>
      </c>
      <c r="N1417" s="729">
        <v>2</v>
      </c>
      <c r="P1417" s="687"/>
      <c r="Q1417" s="686"/>
      <c r="R1417" s="686"/>
      <c r="U1417" s="728" t="s">
        <v>975</v>
      </c>
      <c r="V1417" s="729">
        <v>11</v>
      </c>
      <c r="W1417" s="729">
        <v>5</v>
      </c>
    </row>
    <row r="1418" spans="1:23" ht="15">
      <c r="A1418" s="728" t="s">
        <v>957</v>
      </c>
      <c r="B1418" s="728" t="s">
        <v>288</v>
      </c>
      <c r="C1418" s="728" t="s">
        <v>260</v>
      </c>
      <c r="D1418" s="728" t="s">
        <v>285</v>
      </c>
      <c r="E1418" s="729">
        <v>903</v>
      </c>
      <c r="G1418" s="728" t="s">
        <v>975</v>
      </c>
      <c r="H1418" s="729">
        <v>12</v>
      </c>
      <c r="I1418" s="729">
        <v>411</v>
      </c>
      <c r="K1418" s="728" t="s">
        <v>267</v>
      </c>
      <c r="L1418" s="728" t="s">
        <v>967</v>
      </c>
      <c r="M1418" s="728" t="s">
        <v>287</v>
      </c>
      <c r="N1418" s="729">
        <v>2</v>
      </c>
      <c r="P1418" s="687"/>
      <c r="Q1418" s="686"/>
      <c r="R1418" s="686"/>
      <c r="U1418" s="728" t="s">
        <v>975</v>
      </c>
      <c r="V1418" s="729">
        <v>12</v>
      </c>
      <c r="W1418" s="729">
        <v>11</v>
      </c>
    </row>
    <row r="1419" spans="1:23" ht="15">
      <c r="A1419" s="728" t="s">
        <v>957</v>
      </c>
      <c r="B1419" s="728" t="s">
        <v>288</v>
      </c>
      <c r="C1419" s="728" t="s">
        <v>260</v>
      </c>
      <c r="D1419" s="728" t="s">
        <v>286</v>
      </c>
      <c r="E1419" s="729">
        <v>812</v>
      </c>
      <c r="G1419" s="728" t="s">
        <v>976</v>
      </c>
      <c r="H1419" s="729">
        <v>0</v>
      </c>
      <c r="I1419" s="729">
        <v>35</v>
      </c>
      <c r="K1419" s="728" t="s">
        <v>267</v>
      </c>
      <c r="L1419" s="728" t="s">
        <v>967</v>
      </c>
      <c r="M1419" s="728" t="s">
        <v>297</v>
      </c>
      <c r="N1419" s="729">
        <v>7</v>
      </c>
      <c r="P1419" s="687"/>
      <c r="Q1419" s="686"/>
      <c r="R1419" s="686"/>
      <c r="U1419" s="728" t="s">
        <v>976</v>
      </c>
      <c r="V1419" s="729">
        <v>0</v>
      </c>
      <c r="W1419" s="729">
        <v>17</v>
      </c>
    </row>
    <row r="1420" spans="1:23" ht="15">
      <c r="A1420" s="728" t="s">
        <v>957</v>
      </c>
      <c r="B1420" s="728" t="s">
        <v>288</v>
      </c>
      <c r="C1420" s="728" t="s">
        <v>261</v>
      </c>
      <c r="D1420" s="728" t="s">
        <v>285</v>
      </c>
      <c r="E1420" s="729">
        <v>890</v>
      </c>
      <c r="G1420" s="728" t="s">
        <v>976</v>
      </c>
      <c r="H1420" s="729">
        <v>1</v>
      </c>
      <c r="I1420" s="729">
        <v>136</v>
      </c>
      <c r="K1420" s="728" t="s">
        <v>267</v>
      </c>
      <c r="L1420" s="728" t="s">
        <v>967</v>
      </c>
      <c r="M1420" s="728" t="s">
        <v>294</v>
      </c>
      <c r="N1420" s="729">
        <v>11323</v>
      </c>
      <c r="P1420" s="687"/>
      <c r="Q1420" s="686"/>
      <c r="R1420" s="686"/>
      <c r="U1420" s="728" t="s">
        <v>976</v>
      </c>
      <c r="V1420" s="729">
        <v>1</v>
      </c>
      <c r="W1420" s="729">
        <v>78</v>
      </c>
    </row>
    <row r="1421" spans="1:23" ht="15">
      <c r="A1421" s="728" t="s">
        <v>957</v>
      </c>
      <c r="B1421" s="728" t="s">
        <v>288</v>
      </c>
      <c r="C1421" s="728" t="s">
        <v>261</v>
      </c>
      <c r="D1421" s="728" t="s">
        <v>286</v>
      </c>
      <c r="E1421" s="729">
        <v>776</v>
      </c>
      <c r="G1421" s="728" t="s">
        <v>976</v>
      </c>
      <c r="H1421" s="729">
        <v>2</v>
      </c>
      <c r="I1421" s="729">
        <v>418</v>
      </c>
      <c r="K1421" s="728" t="s">
        <v>267</v>
      </c>
      <c r="L1421" s="728" t="s">
        <v>967</v>
      </c>
      <c r="M1421" s="728" t="s">
        <v>295</v>
      </c>
      <c r="N1421" s="729">
        <v>1</v>
      </c>
      <c r="P1421" s="687"/>
      <c r="Q1421" s="686"/>
      <c r="R1421" s="686"/>
      <c r="U1421" s="728" t="s">
        <v>976</v>
      </c>
      <c r="V1421" s="729">
        <v>2</v>
      </c>
      <c r="W1421" s="729">
        <v>273</v>
      </c>
    </row>
    <row r="1422" spans="1:23" ht="15">
      <c r="A1422" s="728" t="s">
        <v>958</v>
      </c>
      <c r="B1422" s="728" t="s">
        <v>265</v>
      </c>
      <c r="C1422" s="728" t="s">
        <v>260</v>
      </c>
      <c r="D1422" s="728" t="s">
        <v>286</v>
      </c>
      <c r="E1422" s="729">
        <v>1</v>
      </c>
      <c r="G1422" s="728" t="s">
        <v>976</v>
      </c>
      <c r="H1422" s="729">
        <v>3</v>
      </c>
      <c r="I1422" s="729">
        <v>299</v>
      </c>
      <c r="K1422" s="728" t="s">
        <v>267</v>
      </c>
      <c r="L1422" s="728" t="s">
        <v>967</v>
      </c>
      <c r="M1422" s="728" t="s">
        <v>296</v>
      </c>
      <c r="N1422" s="729">
        <v>39</v>
      </c>
      <c r="P1422" s="687"/>
      <c r="Q1422" s="686"/>
      <c r="R1422" s="686"/>
      <c r="U1422" s="728" t="s">
        <v>976</v>
      </c>
      <c r="V1422" s="729">
        <v>3</v>
      </c>
      <c r="W1422" s="729">
        <v>174</v>
      </c>
    </row>
    <row r="1423" spans="1:23" ht="15">
      <c r="A1423" s="728" t="s">
        <v>958</v>
      </c>
      <c r="B1423" s="728" t="s">
        <v>265</v>
      </c>
      <c r="C1423" s="728" t="s">
        <v>260</v>
      </c>
      <c r="D1423" s="728" t="s">
        <v>285</v>
      </c>
      <c r="E1423" s="729">
        <v>1204</v>
      </c>
      <c r="G1423" s="728" t="s">
        <v>976</v>
      </c>
      <c r="H1423" s="729">
        <v>4</v>
      </c>
      <c r="I1423" s="729">
        <v>1000</v>
      </c>
      <c r="K1423" s="728" t="s">
        <v>267</v>
      </c>
      <c r="L1423" s="728" t="s">
        <v>967</v>
      </c>
      <c r="M1423" s="728" t="s">
        <v>267</v>
      </c>
      <c r="N1423" s="729">
        <v>7</v>
      </c>
      <c r="P1423" s="687"/>
      <c r="Q1423" s="686"/>
      <c r="R1423" s="686"/>
      <c r="U1423" s="728" t="s">
        <v>976</v>
      </c>
      <c r="V1423" s="729">
        <v>4</v>
      </c>
      <c r="W1423" s="729">
        <v>833</v>
      </c>
    </row>
    <row r="1424" spans="1:23" ht="15">
      <c r="A1424" s="728" t="s">
        <v>958</v>
      </c>
      <c r="B1424" s="728" t="s">
        <v>265</v>
      </c>
      <c r="C1424" s="728" t="s">
        <v>260</v>
      </c>
      <c r="D1424" s="728" t="s">
        <v>286</v>
      </c>
      <c r="E1424" s="729">
        <v>979</v>
      </c>
      <c r="G1424" s="728" t="s">
        <v>976</v>
      </c>
      <c r="H1424" s="729">
        <v>5</v>
      </c>
      <c r="I1424" s="729">
        <v>184</v>
      </c>
      <c r="K1424" s="728" t="s">
        <v>267</v>
      </c>
      <c r="L1424" s="728" t="s">
        <v>967</v>
      </c>
      <c r="M1424" s="728" t="s">
        <v>268</v>
      </c>
      <c r="N1424" s="729">
        <v>1533</v>
      </c>
      <c r="P1424" s="687"/>
      <c r="Q1424" s="686"/>
      <c r="R1424" s="686"/>
      <c r="U1424" s="728" t="s">
        <v>976</v>
      </c>
      <c r="V1424" s="729">
        <v>5</v>
      </c>
      <c r="W1424" s="729">
        <v>151</v>
      </c>
    </row>
    <row r="1425" spans="1:23" ht="15">
      <c r="A1425" s="728" t="s">
        <v>958</v>
      </c>
      <c r="B1425" s="728" t="s">
        <v>265</v>
      </c>
      <c r="C1425" s="728" t="s">
        <v>261</v>
      </c>
      <c r="D1425" s="728" t="s">
        <v>285</v>
      </c>
      <c r="E1425" s="729">
        <v>1114</v>
      </c>
      <c r="G1425" s="728" t="s">
        <v>976</v>
      </c>
      <c r="H1425" s="729">
        <v>6</v>
      </c>
      <c r="I1425" s="729">
        <v>173</v>
      </c>
      <c r="K1425" s="728" t="s">
        <v>267</v>
      </c>
      <c r="L1425" s="728" t="s">
        <v>974</v>
      </c>
      <c r="M1425" s="728" t="s">
        <v>265</v>
      </c>
      <c r="N1425" s="729">
        <v>19</v>
      </c>
      <c r="P1425" s="687"/>
      <c r="Q1425" s="686"/>
      <c r="R1425" s="686"/>
      <c r="U1425" s="728" t="s">
        <v>976</v>
      </c>
      <c r="V1425" s="729">
        <v>6</v>
      </c>
      <c r="W1425" s="729">
        <v>141</v>
      </c>
    </row>
    <row r="1426" spans="1:23" ht="15">
      <c r="A1426" s="728" t="s">
        <v>958</v>
      </c>
      <c r="B1426" s="728" t="s">
        <v>265</v>
      </c>
      <c r="C1426" s="728" t="s">
        <v>261</v>
      </c>
      <c r="D1426" s="728" t="s">
        <v>286</v>
      </c>
      <c r="E1426" s="729">
        <v>953</v>
      </c>
      <c r="G1426" s="728" t="s">
        <v>976</v>
      </c>
      <c r="H1426" s="729">
        <v>7</v>
      </c>
      <c r="I1426" s="729">
        <v>174</v>
      </c>
      <c r="K1426" s="728" t="s">
        <v>267</v>
      </c>
      <c r="L1426" s="728" t="s">
        <v>974</v>
      </c>
      <c r="M1426" s="728" t="s">
        <v>1096</v>
      </c>
      <c r="N1426" s="729">
        <v>1</v>
      </c>
      <c r="P1426" s="687"/>
      <c r="Q1426" s="686"/>
      <c r="R1426" s="686"/>
      <c r="U1426" s="728" t="s">
        <v>976</v>
      </c>
      <c r="V1426" s="729">
        <v>7</v>
      </c>
      <c r="W1426" s="729">
        <v>89</v>
      </c>
    </row>
    <row r="1427" spans="1:23" ht="15">
      <c r="A1427" s="728" t="s">
        <v>958</v>
      </c>
      <c r="B1427" s="728" t="s">
        <v>266</v>
      </c>
      <c r="C1427" s="728" t="s">
        <v>260</v>
      </c>
      <c r="D1427" s="728" t="s">
        <v>285</v>
      </c>
      <c r="E1427" s="729">
        <v>659</v>
      </c>
      <c r="G1427" s="728" t="s">
        <v>976</v>
      </c>
      <c r="H1427" s="729">
        <v>8</v>
      </c>
      <c r="I1427" s="729">
        <v>145</v>
      </c>
      <c r="K1427" s="728" t="s">
        <v>267</v>
      </c>
      <c r="L1427" s="728" t="s">
        <v>974</v>
      </c>
      <c r="M1427" s="728" t="s">
        <v>1093</v>
      </c>
      <c r="N1427" s="729">
        <v>1</v>
      </c>
      <c r="P1427" s="687"/>
      <c r="Q1427" s="686"/>
      <c r="R1427" s="686"/>
      <c r="U1427" s="728" t="s">
        <v>976</v>
      </c>
      <c r="V1427" s="729">
        <v>8</v>
      </c>
      <c r="W1427" s="729">
        <v>59</v>
      </c>
    </row>
    <row r="1428" spans="1:23" ht="15">
      <c r="A1428" s="728" t="s">
        <v>958</v>
      </c>
      <c r="B1428" s="728" t="s">
        <v>266</v>
      </c>
      <c r="C1428" s="728" t="s">
        <v>260</v>
      </c>
      <c r="D1428" s="728" t="s">
        <v>286</v>
      </c>
      <c r="E1428" s="729">
        <v>320</v>
      </c>
      <c r="G1428" s="728" t="s">
        <v>976</v>
      </c>
      <c r="H1428" s="729">
        <v>9</v>
      </c>
      <c r="I1428" s="729">
        <v>149</v>
      </c>
      <c r="K1428" s="728" t="s">
        <v>267</v>
      </c>
      <c r="L1428" s="728" t="s">
        <v>974</v>
      </c>
      <c r="M1428" s="728" t="s">
        <v>1090</v>
      </c>
      <c r="N1428" s="729">
        <v>3</v>
      </c>
      <c r="P1428" s="687"/>
      <c r="Q1428" s="686"/>
      <c r="R1428" s="686"/>
      <c r="U1428" s="728" t="s">
        <v>976</v>
      </c>
      <c r="V1428" s="729">
        <v>9</v>
      </c>
      <c r="W1428" s="729">
        <v>47</v>
      </c>
    </row>
    <row r="1429" spans="1:23" ht="15">
      <c r="A1429" s="728" t="s">
        <v>958</v>
      </c>
      <c r="B1429" s="728" t="s">
        <v>266</v>
      </c>
      <c r="C1429" s="728" t="s">
        <v>261</v>
      </c>
      <c r="D1429" s="728" t="s">
        <v>285</v>
      </c>
      <c r="E1429" s="729">
        <v>580</v>
      </c>
      <c r="G1429" s="728" t="s">
        <v>976</v>
      </c>
      <c r="H1429" s="729">
        <v>10</v>
      </c>
      <c r="I1429" s="729">
        <v>119</v>
      </c>
      <c r="K1429" s="728" t="s">
        <v>267</v>
      </c>
      <c r="L1429" s="728" t="s">
        <v>974</v>
      </c>
      <c r="M1429" s="728" t="s">
        <v>1091</v>
      </c>
      <c r="N1429" s="729">
        <v>17</v>
      </c>
      <c r="P1429" s="687"/>
      <c r="Q1429" s="686"/>
      <c r="R1429" s="686"/>
      <c r="U1429" s="728" t="s">
        <v>976</v>
      </c>
      <c r="V1429" s="729">
        <v>10</v>
      </c>
      <c r="W1429" s="729">
        <v>25</v>
      </c>
    </row>
    <row r="1430" spans="1:23" ht="15">
      <c r="A1430" s="728" t="s">
        <v>958</v>
      </c>
      <c r="B1430" s="728" t="s">
        <v>266</v>
      </c>
      <c r="C1430" s="728" t="s">
        <v>261</v>
      </c>
      <c r="D1430" s="728" t="s">
        <v>286</v>
      </c>
      <c r="E1430" s="729">
        <v>301</v>
      </c>
      <c r="G1430" s="728" t="s">
        <v>976</v>
      </c>
      <c r="H1430" s="729">
        <v>11</v>
      </c>
      <c r="I1430" s="729">
        <v>78</v>
      </c>
      <c r="K1430" s="728" t="s">
        <v>267</v>
      </c>
      <c r="L1430" s="728" t="s">
        <v>974</v>
      </c>
      <c r="M1430" s="728" t="s">
        <v>1092</v>
      </c>
      <c r="N1430" s="729">
        <v>43</v>
      </c>
      <c r="P1430" s="687"/>
      <c r="Q1430" s="686"/>
      <c r="R1430" s="686"/>
      <c r="U1430" s="728" t="s">
        <v>976</v>
      </c>
      <c r="V1430" s="729">
        <v>11</v>
      </c>
      <c r="W1430" s="729">
        <v>19</v>
      </c>
    </row>
    <row r="1431" spans="1:23" ht="15">
      <c r="A1431" s="728" t="s">
        <v>958</v>
      </c>
      <c r="B1431" s="728" t="s">
        <v>287</v>
      </c>
      <c r="C1431" s="728" t="s">
        <v>260</v>
      </c>
      <c r="D1431" s="728" t="s">
        <v>285</v>
      </c>
      <c r="E1431" s="729">
        <v>4</v>
      </c>
      <c r="G1431" s="728" t="s">
        <v>976</v>
      </c>
      <c r="H1431" s="729">
        <v>12</v>
      </c>
      <c r="I1431" s="729">
        <v>111</v>
      </c>
      <c r="K1431" s="728" t="s">
        <v>267</v>
      </c>
      <c r="L1431" s="728" t="s">
        <v>974</v>
      </c>
      <c r="M1431" s="728" t="s">
        <v>1097</v>
      </c>
      <c r="N1431" s="729">
        <v>11</v>
      </c>
      <c r="P1431" s="687"/>
      <c r="Q1431" s="686"/>
      <c r="R1431" s="686"/>
      <c r="U1431" s="728" t="s">
        <v>976</v>
      </c>
      <c r="V1431" s="729">
        <v>12</v>
      </c>
      <c r="W1431" s="729">
        <v>23</v>
      </c>
    </row>
    <row r="1432" spans="1:23" ht="15">
      <c r="A1432" s="728" t="s">
        <v>958</v>
      </c>
      <c r="B1432" s="728" t="s">
        <v>287</v>
      </c>
      <c r="C1432" s="728" t="s">
        <v>261</v>
      </c>
      <c r="D1432" s="728" t="s">
        <v>285</v>
      </c>
      <c r="E1432" s="729">
        <v>3</v>
      </c>
      <c r="G1432" s="728" t="s">
        <v>977</v>
      </c>
      <c r="H1432" s="729">
        <v>0</v>
      </c>
      <c r="I1432" s="729">
        <v>27</v>
      </c>
      <c r="K1432" s="728" t="s">
        <v>267</v>
      </c>
      <c r="L1432" s="728" t="s">
        <v>974</v>
      </c>
      <c r="M1432" s="728" t="s">
        <v>1094</v>
      </c>
      <c r="N1432" s="729">
        <v>6</v>
      </c>
      <c r="P1432" s="687"/>
      <c r="Q1432" s="686"/>
      <c r="R1432" s="686"/>
      <c r="U1432" s="728" t="s">
        <v>977</v>
      </c>
      <c r="V1432" s="729">
        <v>0</v>
      </c>
      <c r="W1432" s="729">
        <v>31</v>
      </c>
    </row>
    <row r="1433" spans="1:23" ht="15">
      <c r="A1433" s="728" t="s">
        <v>958</v>
      </c>
      <c r="B1433" s="728" t="s">
        <v>287</v>
      </c>
      <c r="C1433" s="728" t="s">
        <v>261</v>
      </c>
      <c r="D1433" s="728" t="s">
        <v>286</v>
      </c>
      <c r="E1433" s="729">
        <v>6</v>
      </c>
      <c r="G1433" s="728" t="s">
        <v>977</v>
      </c>
      <c r="H1433" s="729">
        <v>1</v>
      </c>
      <c r="I1433" s="729">
        <v>104</v>
      </c>
      <c r="K1433" s="728" t="s">
        <v>267</v>
      </c>
      <c r="L1433" s="728" t="s">
        <v>974</v>
      </c>
      <c r="M1433" s="728" t="s">
        <v>266</v>
      </c>
      <c r="N1433" s="729">
        <v>3</v>
      </c>
      <c r="P1433" s="687"/>
      <c r="Q1433" s="686"/>
      <c r="R1433" s="686"/>
      <c r="U1433" s="728" t="s">
        <v>977</v>
      </c>
      <c r="V1433" s="729">
        <v>1</v>
      </c>
      <c r="W1433" s="729">
        <v>131</v>
      </c>
    </row>
    <row r="1434" spans="1:23" ht="15">
      <c r="A1434" s="728" t="s">
        <v>958</v>
      </c>
      <c r="B1434" s="728" t="s">
        <v>288</v>
      </c>
      <c r="C1434" s="728" t="s">
        <v>260</v>
      </c>
      <c r="D1434" s="728" t="s">
        <v>285</v>
      </c>
      <c r="E1434" s="729">
        <v>95</v>
      </c>
      <c r="G1434" s="728" t="s">
        <v>977</v>
      </c>
      <c r="H1434" s="729">
        <v>2</v>
      </c>
      <c r="I1434" s="729">
        <v>405</v>
      </c>
      <c r="K1434" s="728" t="s">
        <v>267</v>
      </c>
      <c r="L1434" s="728" t="s">
        <v>974</v>
      </c>
      <c r="M1434" s="728" t="s">
        <v>1102</v>
      </c>
      <c r="N1434" s="729">
        <v>1</v>
      </c>
      <c r="P1434" s="687"/>
      <c r="Q1434" s="686"/>
      <c r="R1434" s="686"/>
      <c r="U1434" s="728" t="s">
        <v>977</v>
      </c>
      <c r="V1434" s="729">
        <v>2</v>
      </c>
      <c r="W1434" s="729">
        <v>497</v>
      </c>
    </row>
    <row r="1435" spans="1:23" ht="15">
      <c r="A1435" s="728" t="s">
        <v>958</v>
      </c>
      <c r="B1435" s="728" t="s">
        <v>288</v>
      </c>
      <c r="C1435" s="728" t="s">
        <v>260</v>
      </c>
      <c r="D1435" s="728" t="s">
        <v>286</v>
      </c>
      <c r="E1435" s="729">
        <v>88</v>
      </c>
      <c r="G1435" s="728" t="s">
        <v>977</v>
      </c>
      <c r="H1435" s="729">
        <v>3</v>
      </c>
      <c r="I1435" s="729">
        <v>250</v>
      </c>
      <c r="K1435" s="728" t="s">
        <v>267</v>
      </c>
      <c r="L1435" s="728" t="s">
        <v>974</v>
      </c>
      <c r="M1435" s="728" t="s">
        <v>1098</v>
      </c>
      <c r="N1435" s="729">
        <v>3</v>
      </c>
      <c r="P1435" s="687"/>
      <c r="Q1435" s="686"/>
      <c r="R1435" s="686"/>
      <c r="U1435" s="728" t="s">
        <v>977</v>
      </c>
      <c r="V1435" s="729">
        <v>3</v>
      </c>
      <c r="W1435" s="729">
        <v>256</v>
      </c>
    </row>
    <row r="1436" spans="1:23" ht="15">
      <c r="A1436" s="728" t="s">
        <v>958</v>
      </c>
      <c r="B1436" s="728" t="s">
        <v>288</v>
      </c>
      <c r="C1436" s="728" t="s">
        <v>261</v>
      </c>
      <c r="D1436" s="728" t="s">
        <v>285</v>
      </c>
      <c r="E1436" s="729">
        <v>83</v>
      </c>
      <c r="G1436" s="728" t="s">
        <v>977</v>
      </c>
      <c r="H1436" s="729">
        <v>4</v>
      </c>
      <c r="I1436" s="729">
        <v>963</v>
      </c>
      <c r="K1436" s="728" t="s">
        <v>267</v>
      </c>
      <c r="L1436" s="728" t="s">
        <v>974</v>
      </c>
      <c r="M1436" s="728" t="s">
        <v>1095</v>
      </c>
      <c r="N1436" s="729">
        <v>9</v>
      </c>
      <c r="P1436" s="687"/>
      <c r="Q1436" s="686"/>
      <c r="R1436" s="686"/>
      <c r="U1436" s="728" t="s">
        <v>977</v>
      </c>
      <c r="V1436" s="729">
        <v>4</v>
      </c>
      <c r="W1436" s="729">
        <v>1283</v>
      </c>
    </row>
    <row r="1437" spans="1:23" ht="15">
      <c r="A1437" s="728" t="s">
        <v>958</v>
      </c>
      <c r="B1437" s="728" t="s">
        <v>288</v>
      </c>
      <c r="C1437" s="728" t="s">
        <v>261</v>
      </c>
      <c r="D1437" s="728" t="s">
        <v>286</v>
      </c>
      <c r="E1437" s="729">
        <v>73</v>
      </c>
      <c r="G1437" s="728" t="s">
        <v>977</v>
      </c>
      <c r="H1437" s="729">
        <v>5</v>
      </c>
      <c r="I1437" s="729">
        <v>247</v>
      </c>
      <c r="K1437" s="728" t="s">
        <v>267</v>
      </c>
      <c r="L1437" s="728" t="s">
        <v>974</v>
      </c>
      <c r="M1437" s="728" t="s">
        <v>297</v>
      </c>
      <c r="N1437" s="729">
        <v>23</v>
      </c>
      <c r="P1437" s="687"/>
      <c r="Q1437" s="686"/>
      <c r="R1437" s="686"/>
      <c r="U1437" s="728" t="s">
        <v>977</v>
      </c>
      <c r="V1437" s="729">
        <v>5</v>
      </c>
      <c r="W1437" s="729">
        <v>291</v>
      </c>
    </row>
    <row r="1438" spans="1:23" ht="15">
      <c r="A1438" s="728" t="s">
        <v>959</v>
      </c>
      <c r="B1438" s="728" t="s">
        <v>265</v>
      </c>
      <c r="C1438" s="728" t="s">
        <v>260</v>
      </c>
      <c r="D1438" s="728" t="s">
        <v>285</v>
      </c>
      <c r="E1438" s="729">
        <v>211</v>
      </c>
      <c r="G1438" s="728" t="s">
        <v>977</v>
      </c>
      <c r="H1438" s="729">
        <v>6</v>
      </c>
      <c r="I1438" s="729">
        <v>318</v>
      </c>
      <c r="K1438" s="728" t="s">
        <v>267</v>
      </c>
      <c r="L1438" s="728" t="s">
        <v>974</v>
      </c>
      <c r="M1438" s="728" t="s">
        <v>294</v>
      </c>
      <c r="N1438" s="729">
        <v>7811</v>
      </c>
      <c r="P1438" s="687"/>
      <c r="Q1438" s="686"/>
      <c r="R1438" s="686"/>
      <c r="U1438" s="728" t="s">
        <v>977</v>
      </c>
      <c r="V1438" s="729">
        <v>6</v>
      </c>
      <c r="W1438" s="729">
        <v>265</v>
      </c>
    </row>
    <row r="1439" spans="1:23" ht="15">
      <c r="A1439" s="728" t="s">
        <v>959</v>
      </c>
      <c r="B1439" s="728" t="s">
        <v>265</v>
      </c>
      <c r="C1439" s="728" t="s">
        <v>260</v>
      </c>
      <c r="D1439" s="728" t="s">
        <v>286</v>
      </c>
      <c r="E1439" s="729">
        <v>405</v>
      </c>
      <c r="G1439" s="728" t="s">
        <v>977</v>
      </c>
      <c r="H1439" s="729">
        <v>7</v>
      </c>
      <c r="I1439" s="729">
        <v>273</v>
      </c>
      <c r="K1439" s="728" t="s">
        <v>267</v>
      </c>
      <c r="L1439" s="728" t="s">
        <v>974</v>
      </c>
      <c r="M1439" s="728" t="s">
        <v>295</v>
      </c>
      <c r="N1439" s="729">
        <v>2</v>
      </c>
      <c r="P1439" s="687"/>
      <c r="Q1439" s="686"/>
      <c r="R1439" s="686"/>
      <c r="U1439" s="728" t="s">
        <v>977</v>
      </c>
      <c r="V1439" s="729">
        <v>7</v>
      </c>
      <c r="W1439" s="729">
        <v>224</v>
      </c>
    </row>
    <row r="1440" spans="1:23" ht="15">
      <c r="A1440" s="728" t="s">
        <v>959</v>
      </c>
      <c r="B1440" s="728" t="s">
        <v>265</v>
      </c>
      <c r="C1440" s="728" t="s">
        <v>261</v>
      </c>
      <c r="D1440" s="728" t="s">
        <v>285</v>
      </c>
      <c r="E1440" s="729">
        <v>189</v>
      </c>
      <c r="G1440" s="728" t="s">
        <v>977</v>
      </c>
      <c r="H1440" s="729">
        <v>8</v>
      </c>
      <c r="I1440" s="729">
        <v>277</v>
      </c>
      <c r="K1440" s="728" t="s">
        <v>267</v>
      </c>
      <c r="L1440" s="728" t="s">
        <v>974</v>
      </c>
      <c r="M1440" s="728" t="s">
        <v>296</v>
      </c>
      <c r="N1440" s="729">
        <v>88</v>
      </c>
      <c r="P1440" s="687"/>
      <c r="Q1440" s="686"/>
      <c r="R1440" s="686"/>
      <c r="U1440" s="728" t="s">
        <v>977</v>
      </c>
      <c r="V1440" s="729">
        <v>8</v>
      </c>
      <c r="W1440" s="729">
        <v>169</v>
      </c>
    </row>
    <row r="1441" spans="1:23" ht="15">
      <c r="A1441" s="728" t="s">
        <v>959</v>
      </c>
      <c r="B1441" s="728" t="s">
        <v>265</v>
      </c>
      <c r="C1441" s="728" t="s">
        <v>261</v>
      </c>
      <c r="D1441" s="728" t="s">
        <v>286</v>
      </c>
      <c r="E1441" s="729">
        <v>346</v>
      </c>
      <c r="G1441" s="728" t="s">
        <v>977</v>
      </c>
      <c r="H1441" s="729">
        <v>9</v>
      </c>
      <c r="I1441" s="729">
        <v>217</v>
      </c>
      <c r="K1441" s="728" t="s">
        <v>267</v>
      </c>
      <c r="L1441" s="728" t="s">
        <v>974</v>
      </c>
      <c r="M1441" s="728" t="s">
        <v>267</v>
      </c>
      <c r="N1441" s="729">
        <v>11</v>
      </c>
      <c r="P1441" s="687"/>
      <c r="Q1441" s="686"/>
      <c r="R1441" s="686"/>
      <c r="U1441" s="728" t="s">
        <v>977</v>
      </c>
      <c r="V1441" s="729">
        <v>9</v>
      </c>
      <c r="W1441" s="729">
        <v>144</v>
      </c>
    </row>
    <row r="1442" spans="1:23" ht="15">
      <c r="A1442" s="728" t="s">
        <v>959</v>
      </c>
      <c r="B1442" s="728" t="s">
        <v>266</v>
      </c>
      <c r="C1442" s="728" t="s">
        <v>260</v>
      </c>
      <c r="D1442" s="728" t="s">
        <v>285</v>
      </c>
      <c r="E1442" s="729">
        <v>118</v>
      </c>
      <c r="G1442" s="728" t="s">
        <v>977</v>
      </c>
      <c r="H1442" s="729">
        <v>10</v>
      </c>
      <c r="I1442" s="729">
        <v>206</v>
      </c>
      <c r="K1442" s="728" t="s">
        <v>267</v>
      </c>
      <c r="L1442" s="728" t="s">
        <v>974</v>
      </c>
      <c r="M1442" s="728" t="s">
        <v>268</v>
      </c>
      <c r="N1442" s="729">
        <v>940</v>
      </c>
      <c r="P1442" s="687"/>
      <c r="Q1442" s="686"/>
      <c r="R1442" s="686"/>
      <c r="U1442" s="728" t="s">
        <v>977</v>
      </c>
      <c r="V1442" s="729">
        <v>10</v>
      </c>
      <c r="W1442" s="729">
        <v>67</v>
      </c>
    </row>
    <row r="1443" spans="1:23" ht="15">
      <c r="A1443" s="728" t="s">
        <v>959</v>
      </c>
      <c r="B1443" s="728" t="s">
        <v>266</v>
      </c>
      <c r="C1443" s="728" t="s">
        <v>260</v>
      </c>
      <c r="D1443" s="728" t="s">
        <v>286</v>
      </c>
      <c r="E1443" s="729">
        <v>187</v>
      </c>
      <c r="G1443" s="728" t="s">
        <v>977</v>
      </c>
      <c r="H1443" s="729">
        <v>11</v>
      </c>
      <c r="I1443" s="729">
        <v>132</v>
      </c>
      <c r="K1443" s="728" t="s">
        <v>267</v>
      </c>
      <c r="L1443" s="728" t="s">
        <v>976</v>
      </c>
      <c r="M1443" s="728" t="s">
        <v>1089</v>
      </c>
      <c r="N1443" s="729">
        <v>57</v>
      </c>
      <c r="P1443" s="687"/>
      <c r="Q1443" s="686"/>
      <c r="R1443" s="686"/>
      <c r="U1443" s="728" t="s">
        <v>977</v>
      </c>
      <c r="V1443" s="729">
        <v>11</v>
      </c>
      <c r="W1443" s="729">
        <v>65</v>
      </c>
    </row>
    <row r="1444" spans="1:23" ht="15">
      <c r="A1444" s="728" t="s">
        <v>959</v>
      </c>
      <c r="B1444" s="728" t="s">
        <v>266</v>
      </c>
      <c r="C1444" s="728" t="s">
        <v>261</v>
      </c>
      <c r="D1444" s="728" t="s">
        <v>285</v>
      </c>
      <c r="E1444" s="729">
        <v>154</v>
      </c>
      <c r="G1444" s="728" t="s">
        <v>977</v>
      </c>
      <c r="H1444" s="729">
        <v>12</v>
      </c>
      <c r="I1444" s="729">
        <v>207</v>
      </c>
      <c r="K1444" s="728" t="s">
        <v>267</v>
      </c>
      <c r="L1444" s="728" t="s">
        <v>976</v>
      </c>
      <c r="M1444" s="728" t="s">
        <v>1090</v>
      </c>
      <c r="N1444" s="729">
        <v>1</v>
      </c>
      <c r="P1444" s="687"/>
      <c r="Q1444" s="686"/>
      <c r="R1444" s="686"/>
      <c r="U1444" s="728" t="s">
        <v>977</v>
      </c>
      <c r="V1444" s="729">
        <v>12</v>
      </c>
      <c r="W1444" s="729">
        <v>77</v>
      </c>
    </row>
    <row r="1445" spans="1:23" ht="15">
      <c r="A1445" s="728" t="s">
        <v>959</v>
      </c>
      <c r="B1445" s="728" t="s">
        <v>266</v>
      </c>
      <c r="C1445" s="728" t="s">
        <v>261</v>
      </c>
      <c r="D1445" s="728" t="s">
        <v>286</v>
      </c>
      <c r="E1445" s="729">
        <v>165</v>
      </c>
      <c r="G1445" s="728" t="s">
        <v>978</v>
      </c>
      <c r="H1445" s="729">
        <v>0</v>
      </c>
      <c r="I1445" s="729">
        <v>49</v>
      </c>
      <c r="K1445" s="728" t="s">
        <v>267</v>
      </c>
      <c r="L1445" s="728" t="s">
        <v>976</v>
      </c>
      <c r="M1445" s="728" t="s">
        <v>1091</v>
      </c>
      <c r="N1445" s="729">
        <v>3</v>
      </c>
      <c r="P1445" s="687"/>
      <c r="Q1445" s="686"/>
      <c r="R1445" s="686"/>
      <c r="U1445" s="728" t="s">
        <v>978</v>
      </c>
      <c r="V1445" s="729">
        <v>0</v>
      </c>
      <c r="W1445" s="729">
        <v>5</v>
      </c>
    </row>
    <row r="1446" spans="1:23" ht="15">
      <c r="A1446" s="728" t="s">
        <v>959</v>
      </c>
      <c r="B1446" s="728" t="s">
        <v>287</v>
      </c>
      <c r="C1446" s="728" t="s">
        <v>261</v>
      </c>
      <c r="D1446" s="728" t="s">
        <v>285</v>
      </c>
      <c r="E1446" s="729">
        <v>1</v>
      </c>
      <c r="G1446" s="728" t="s">
        <v>978</v>
      </c>
      <c r="H1446" s="729">
        <v>1</v>
      </c>
      <c r="I1446" s="729">
        <v>238</v>
      </c>
      <c r="K1446" s="728" t="s">
        <v>267</v>
      </c>
      <c r="L1446" s="728" t="s">
        <v>976</v>
      </c>
      <c r="M1446" s="728" t="s">
        <v>1095</v>
      </c>
      <c r="N1446" s="729">
        <v>4</v>
      </c>
      <c r="P1446" s="687"/>
      <c r="Q1446" s="686"/>
      <c r="R1446" s="686"/>
      <c r="U1446" s="728" t="s">
        <v>978</v>
      </c>
      <c r="V1446" s="729">
        <v>1</v>
      </c>
      <c r="W1446" s="729">
        <v>63</v>
      </c>
    </row>
    <row r="1447" spans="1:23" ht="15">
      <c r="A1447" s="728" t="s">
        <v>959</v>
      </c>
      <c r="B1447" s="728" t="s">
        <v>287</v>
      </c>
      <c r="C1447" s="728" t="s">
        <v>261</v>
      </c>
      <c r="D1447" s="728" t="s">
        <v>286</v>
      </c>
      <c r="E1447" s="729">
        <v>1</v>
      </c>
      <c r="G1447" s="728" t="s">
        <v>978</v>
      </c>
      <c r="H1447" s="729">
        <v>2</v>
      </c>
      <c r="I1447" s="729">
        <v>833</v>
      </c>
      <c r="K1447" s="728" t="s">
        <v>267</v>
      </c>
      <c r="L1447" s="728" t="s">
        <v>976</v>
      </c>
      <c r="M1447" s="728" t="s">
        <v>297</v>
      </c>
      <c r="N1447" s="729">
        <v>23</v>
      </c>
      <c r="P1447" s="687"/>
      <c r="Q1447" s="686"/>
      <c r="R1447" s="686"/>
      <c r="U1447" s="728" t="s">
        <v>978</v>
      </c>
      <c r="V1447" s="729">
        <v>2</v>
      </c>
      <c r="W1447" s="729">
        <v>165</v>
      </c>
    </row>
    <row r="1448" spans="1:23" ht="15">
      <c r="A1448" s="728" t="s">
        <v>959</v>
      </c>
      <c r="B1448" s="728" t="s">
        <v>288</v>
      </c>
      <c r="C1448" s="728" t="s">
        <v>260</v>
      </c>
      <c r="D1448" s="728" t="s">
        <v>285</v>
      </c>
      <c r="E1448" s="729">
        <v>61</v>
      </c>
      <c r="G1448" s="728" t="s">
        <v>978</v>
      </c>
      <c r="H1448" s="729">
        <v>3</v>
      </c>
      <c r="I1448" s="729">
        <v>350</v>
      </c>
      <c r="K1448" s="728" t="s">
        <v>267</v>
      </c>
      <c r="L1448" s="728" t="s">
        <v>976</v>
      </c>
      <c r="M1448" s="728" t="s">
        <v>294</v>
      </c>
      <c r="N1448" s="729">
        <v>2766</v>
      </c>
      <c r="P1448" s="687"/>
      <c r="Q1448" s="686"/>
      <c r="R1448" s="686"/>
      <c r="U1448" s="728" t="s">
        <v>978</v>
      </c>
      <c r="V1448" s="729">
        <v>3</v>
      </c>
      <c r="W1448" s="729">
        <v>68</v>
      </c>
    </row>
    <row r="1449" spans="1:23" ht="15">
      <c r="A1449" s="728" t="s">
        <v>959</v>
      </c>
      <c r="B1449" s="728" t="s">
        <v>288</v>
      </c>
      <c r="C1449" s="728" t="s">
        <v>260</v>
      </c>
      <c r="D1449" s="728" t="s">
        <v>286</v>
      </c>
      <c r="E1449" s="729">
        <v>58</v>
      </c>
      <c r="G1449" s="728" t="s">
        <v>978</v>
      </c>
      <c r="H1449" s="729">
        <v>4</v>
      </c>
      <c r="I1449" s="729">
        <v>1400</v>
      </c>
      <c r="K1449" s="728" t="s">
        <v>267</v>
      </c>
      <c r="L1449" s="728" t="s">
        <v>976</v>
      </c>
      <c r="M1449" s="728" t="s">
        <v>296</v>
      </c>
      <c r="N1449" s="729">
        <v>61</v>
      </c>
      <c r="P1449" s="687"/>
      <c r="Q1449" s="686"/>
      <c r="R1449" s="686"/>
      <c r="U1449" s="728" t="s">
        <v>978</v>
      </c>
      <c r="V1449" s="729">
        <v>4</v>
      </c>
      <c r="W1449" s="729">
        <v>507</v>
      </c>
    </row>
    <row r="1450" spans="1:23" ht="15">
      <c r="A1450" s="728" t="s">
        <v>959</v>
      </c>
      <c r="B1450" s="728" t="s">
        <v>288</v>
      </c>
      <c r="C1450" s="728" t="s">
        <v>261</v>
      </c>
      <c r="D1450" s="728" t="s">
        <v>285</v>
      </c>
      <c r="E1450" s="729">
        <v>35</v>
      </c>
      <c r="G1450" s="728" t="s">
        <v>978</v>
      </c>
      <c r="H1450" s="729">
        <v>5</v>
      </c>
      <c r="I1450" s="729">
        <v>201</v>
      </c>
      <c r="K1450" s="728" t="s">
        <v>267</v>
      </c>
      <c r="L1450" s="728" t="s">
        <v>976</v>
      </c>
      <c r="M1450" s="728" t="s">
        <v>268</v>
      </c>
      <c r="N1450" s="729">
        <v>106</v>
      </c>
      <c r="P1450" s="687"/>
      <c r="Q1450" s="686"/>
      <c r="R1450" s="686"/>
      <c r="U1450" s="728" t="s">
        <v>978</v>
      </c>
      <c r="V1450" s="729">
        <v>5</v>
      </c>
      <c r="W1450" s="729">
        <v>56</v>
      </c>
    </row>
    <row r="1451" spans="1:23" ht="15">
      <c r="A1451" s="728" t="s">
        <v>959</v>
      </c>
      <c r="B1451" s="728" t="s">
        <v>288</v>
      </c>
      <c r="C1451" s="728" t="s">
        <v>261</v>
      </c>
      <c r="D1451" s="728" t="s">
        <v>286</v>
      </c>
      <c r="E1451" s="729">
        <v>51</v>
      </c>
      <c r="G1451" s="728" t="s">
        <v>978</v>
      </c>
      <c r="H1451" s="729">
        <v>6</v>
      </c>
      <c r="I1451" s="729">
        <v>174</v>
      </c>
      <c r="K1451" s="728" t="s">
        <v>267</v>
      </c>
      <c r="L1451" s="728" t="s">
        <v>977</v>
      </c>
      <c r="M1451" s="728" t="s">
        <v>265</v>
      </c>
      <c r="N1451" s="729">
        <v>10</v>
      </c>
      <c r="P1451" s="687"/>
      <c r="Q1451" s="686"/>
      <c r="R1451" s="686"/>
      <c r="U1451" s="728" t="s">
        <v>978</v>
      </c>
      <c r="V1451" s="729">
        <v>6</v>
      </c>
      <c r="W1451" s="729">
        <v>40</v>
      </c>
    </row>
    <row r="1452" spans="1:23" ht="15">
      <c r="A1452" s="728" t="s">
        <v>960</v>
      </c>
      <c r="B1452" s="728" t="s">
        <v>265</v>
      </c>
      <c r="C1452" s="728" t="s">
        <v>260</v>
      </c>
      <c r="D1452" s="728" t="s">
        <v>285</v>
      </c>
      <c r="E1452" s="729">
        <v>4742</v>
      </c>
      <c r="G1452" s="728" t="s">
        <v>978</v>
      </c>
      <c r="H1452" s="729">
        <v>7</v>
      </c>
      <c r="I1452" s="729">
        <v>174</v>
      </c>
      <c r="K1452" s="728" t="s">
        <v>267</v>
      </c>
      <c r="L1452" s="728" t="s">
        <v>977</v>
      </c>
      <c r="M1452" s="728" t="s">
        <v>1093</v>
      </c>
      <c r="N1452" s="729">
        <v>18</v>
      </c>
      <c r="P1452" s="687"/>
      <c r="Q1452" s="686"/>
      <c r="R1452" s="686"/>
      <c r="U1452" s="728" t="s">
        <v>978</v>
      </c>
      <c r="V1452" s="729">
        <v>7</v>
      </c>
      <c r="W1452" s="729">
        <v>22</v>
      </c>
    </row>
    <row r="1453" spans="1:23" ht="15">
      <c r="A1453" s="728" t="s">
        <v>960</v>
      </c>
      <c r="B1453" s="728" t="s">
        <v>265</v>
      </c>
      <c r="C1453" s="728" t="s">
        <v>260</v>
      </c>
      <c r="D1453" s="728" t="s">
        <v>286</v>
      </c>
      <c r="E1453" s="729">
        <v>4925</v>
      </c>
      <c r="G1453" s="728" t="s">
        <v>978</v>
      </c>
      <c r="H1453" s="729">
        <v>8</v>
      </c>
      <c r="I1453" s="729">
        <v>163</v>
      </c>
      <c r="K1453" s="728" t="s">
        <v>267</v>
      </c>
      <c r="L1453" s="728" t="s">
        <v>977</v>
      </c>
      <c r="M1453" s="728" t="s">
        <v>1090</v>
      </c>
      <c r="N1453" s="729">
        <v>44</v>
      </c>
      <c r="P1453" s="687"/>
      <c r="Q1453" s="686"/>
      <c r="R1453" s="686"/>
      <c r="U1453" s="728" t="s">
        <v>978</v>
      </c>
      <c r="V1453" s="729">
        <v>8</v>
      </c>
      <c r="W1453" s="729">
        <v>28</v>
      </c>
    </row>
    <row r="1454" spans="1:23" ht="15">
      <c r="A1454" s="728" t="s">
        <v>960</v>
      </c>
      <c r="B1454" s="728" t="s">
        <v>265</v>
      </c>
      <c r="C1454" s="728" t="s">
        <v>261</v>
      </c>
      <c r="D1454" s="728" t="s">
        <v>285</v>
      </c>
      <c r="E1454" s="729">
        <v>4510</v>
      </c>
      <c r="G1454" s="728" t="s">
        <v>978</v>
      </c>
      <c r="H1454" s="729">
        <v>9</v>
      </c>
      <c r="I1454" s="729">
        <v>123</v>
      </c>
      <c r="K1454" s="728" t="s">
        <v>267</v>
      </c>
      <c r="L1454" s="728" t="s">
        <v>977</v>
      </c>
      <c r="M1454" s="728" t="s">
        <v>1091</v>
      </c>
      <c r="N1454" s="729">
        <v>3</v>
      </c>
      <c r="P1454" s="687"/>
      <c r="Q1454" s="686"/>
      <c r="R1454" s="686"/>
      <c r="U1454" s="728" t="s">
        <v>978</v>
      </c>
      <c r="V1454" s="729">
        <v>9</v>
      </c>
      <c r="W1454" s="729">
        <v>11</v>
      </c>
    </row>
    <row r="1455" spans="1:23" ht="15">
      <c r="A1455" s="728" t="s">
        <v>960</v>
      </c>
      <c r="B1455" s="728" t="s">
        <v>265</v>
      </c>
      <c r="C1455" s="728" t="s">
        <v>261</v>
      </c>
      <c r="D1455" s="728" t="s">
        <v>286</v>
      </c>
      <c r="E1455" s="729">
        <v>4913</v>
      </c>
      <c r="G1455" s="728" t="s">
        <v>978</v>
      </c>
      <c r="H1455" s="729">
        <v>10</v>
      </c>
      <c r="I1455" s="729">
        <v>93</v>
      </c>
      <c r="K1455" s="728" t="s">
        <v>267</v>
      </c>
      <c r="L1455" s="728" t="s">
        <v>977</v>
      </c>
      <c r="M1455" s="728" t="s">
        <v>266</v>
      </c>
      <c r="N1455" s="729">
        <v>4</v>
      </c>
      <c r="P1455" s="687"/>
      <c r="Q1455" s="686"/>
      <c r="R1455" s="686"/>
      <c r="U1455" s="728" t="s">
        <v>978</v>
      </c>
      <c r="V1455" s="729">
        <v>10</v>
      </c>
      <c r="W1455" s="729">
        <v>6</v>
      </c>
    </row>
    <row r="1456" spans="1:23" ht="15">
      <c r="A1456" s="728" t="s">
        <v>960</v>
      </c>
      <c r="B1456" s="728" t="s">
        <v>266</v>
      </c>
      <c r="C1456" s="728" t="s">
        <v>260</v>
      </c>
      <c r="D1456" s="728" t="s">
        <v>285</v>
      </c>
      <c r="E1456" s="729">
        <v>191</v>
      </c>
      <c r="G1456" s="728" t="s">
        <v>978</v>
      </c>
      <c r="H1456" s="729">
        <v>11</v>
      </c>
      <c r="I1456" s="729">
        <v>74</v>
      </c>
      <c r="K1456" s="728" t="s">
        <v>267</v>
      </c>
      <c r="L1456" s="728" t="s">
        <v>977</v>
      </c>
      <c r="M1456" s="728" t="s">
        <v>1095</v>
      </c>
      <c r="N1456" s="729">
        <v>1</v>
      </c>
      <c r="P1456" s="687"/>
      <c r="Q1456" s="686"/>
      <c r="R1456" s="686"/>
      <c r="U1456" s="728" t="s">
        <v>978</v>
      </c>
      <c r="V1456" s="729">
        <v>11</v>
      </c>
      <c r="W1456" s="729">
        <v>7</v>
      </c>
    </row>
    <row r="1457" spans="1:23" ht="15">
      <c r="A1457" s="728" t="s">
        <v>960</v>
      </c>
      <c r="B1457" s="728" t="s">
        <v>266</v>
      </c>
      <c r="C1457" s="728" t="s">
        <v>260</v>
      </c>
      <c r="D1457" s="728" t="s">
        <v>286</v>
      </c>
      <c r="E1457" s="729">
        <v>163</v>
      </c>
      <c r="G1457" s="728" t="s">
        <v>978</v>
      </c>
      <c r="H1457" s="729">
        <v>12</v>
      </c>
      <c r="I1457" s="729">
        <v>124</v>
      </c>
      <c r="K1457" s="728" t="s">
        <v>267</v>
      </c>
      <c r="L1457" s="728" t="s">
        <v>977</v>
      </c>
      <c r="M1457" s="728" t="s">
        <v>297</v>
      </c>
      <c r="N1457" s="729">
        <v>11</v>
      </c>
      <c r="P1457" s="687"/>
      <c r="Q1457" s="686"/>
      <c r="R1457" s="686"/>
      <c r="U1457" s="728" t="s">
        <v>978</v>
      </c>
      <c r="V1457" s="729">
        <v>12</v>
      </c>
      <c r="W1457" s="729">
        <v>4</v>
      </c>
    </row>
    <row r="1458" spans="1:23" ht="15">
      <c r="A1458" s="728" t="s">
        <v>960</v>
      </c>
      <c r="B1458" s="728" t="s">
        <v>266</v>
      </c>
      <c r="C1458" s="728" t="s">
        <v>261</v>
      </c>
      <c r="D1458" s="728" t="s">
        <v>285</v>
      </c>
      <c r="E1458" s="729">
        <v>196</v>
      </c>
      <c r="G1458" s="728" t="s">
        <v>979</v>
      </c>
      <c r="H1458" s="729">
        <v>0</v>
      </c>
      <c r="I1458" s="729">
        <v>1153</v>
      </c>
      <c r="K1458" s="728" t="s">
        <v>267</v>
      </c>
      <c r="L1458" s="728" t="s">
        <v>977</v>
      </c>
      <c r="M1458" s="728" t="s">
        <v>294</v>
      </c>
      <c r="N1458" s="729">
        <v>3464</v>
      </c>
      <c r="P1458" s="687"/>
      <c r="Q1458" s="686"/>
      <c r="R1458" s="686"/>
      <c r="U1458" s="728" t="s">
        <v>979</v>
      </c>
      <c r="V1458" s="729">
        <v>0</v>
      </c>
      <c r="W1458" s="729">
        <v>590</v>
      </c>
    </row>
    <row r="1459" spans="1:23" ht="15">
      <c r="A1459" s="728" t="s">
        <v>960</v>
      </c>
      <c r="B1459" s="728" t="s">
        <v>266</v>
      </c>
      <c r="C1459" s="728" t="s">
        <v>261</v>
      </c>
      <c r="D1459" s="728" t="s">
        <v>286</v>
      </c>
      <c r="E1459" s="729">
        <v>184</v>
      </c>
      <c r="G1459" s="728" t="s">
        <v>979</v>
      </c>
      <c r="H1459" s="729">
        <v>1</v>
      </c>
      <c r="I1459" s="729">
        <v>6388</v>
      </c>
      <c r="K1459" s="728" t="s">
        <v>267</v>
      </c>
      <c r="L1459" s="728" t="s">
        <v>977</v>
      </c>
      <c r="M1459" s="728" t="s">
        <v>296</v>
      </c>
      <c r="N1459" s="729">
        <v>36</v>
      </c>
      <c r="P1459" s="687"/>
      <c r="Q1459" s="686"/>
      <c r="R1459" s="686"/>
      <c r="U1459" s="728" t="s">
        <v>979</v>
      </c>
      <c r="V1459" s="729">
        <v>1</v>
      </c>
      <c r="W1459" s="729">
        <v>2325</v>
      </c>
    </row>
    <row r="1460" spans="1:23" ht="15">
      <c r="A1460" s="728" t="s">
        <v>960</v>
      </c>
      <c r="B1460" s="728" t="s">
        <v>287</v>
      </c>
      <c r="C1460" s="728" t="s">
        <v>260</v>
      </c>
      <c r="D1460" s="728" t="s">
        <v>285</v>
      </c>
      <c r="E1460" s="729">
        <v>31</v>
      </c>
      <c r="G1460" s="728" t="s">
        <v>979</v>
      </c>
      <c r="H1460" s="729">
        <v>2</v>
      </c>
      <c r="I1460" s="729">
        <v>21956</v>
      </c>
      <c r="K1460" s="728" t="s">
        <v>267</v>
      </c>
      <c r="L1460" s="728" t="s">
        <v>977</v>
      </c>
      <c r="M1460" s="728" t="s">
        <v>268</v>
      </c>
      <c r="N1460" s="729">
        <v>35</v>
      </c>
      <c r="P1460" s="687"/>
      <c r="Q1460" s="686"/>
      <c r="R1460" s="686"/>
      <c r="U1460" s="728" t="s">
        <v>979</v>
      </c>
      <c r="V1460" s="729">
        <v>2</v>
      </c>
      <c r="W1460" s="729">
        <v>7494</v>
      </c>
    </row>
    <row r="1461" spans="1:23" ht="15">
      <c r="A1461" s="728" t="s">
        <v>960</v>
      </c>
      <c r="B1461" s="728" t="s">
        <v>287</v>
      </c>
      <c r="C1461" s="728" t="s">
        <v>260</v>
      </c>
      <c r="D1461" s="728" t="s">
        <v>286</v>
      </c>
      <c r="E1461" s="729">
        <v>1</v>
      </c>
      <c r="G1461" s="728" t="s">
        <v>979</v>
      </c>
      <c r="H1461" s="729">
        <v>3</v>
      </c>
      <c r="I1461" s="729">
        <v>9187</v>
      </c>
      <c r="K1461" s="728" t="s">
        <v>267</v>
      </c>
      <c r="L1461" s="728" t="s">
        <v>981</v>
      </c>
      <c r="M1461" s="728" t="s">
        <v>265</v>
      </c>
      <c r="N1461" s="729">
        <v>425</v>
      </c>
      <c r="P1461" s="687"/>
      <c r="Q1461" s="686"/>
      <c r="R1461" s="686"/>
      <c r="U1461" s="728" t="s">
        <v>979</v>
      </c>
      <c r="V1461" s="729">
        <v>3</v>
      </c>
      <c r="W1461" s="729">
        <v>3141</v>
      </c>
    </row>
    <row r="1462" spans="1:23" ht="15">
      <c r="A1462" s="728" t="s">
        <v>960</v>
      </c>
      <c r="B1462" s="728" t="s">
        <v>287</v>
      </c>
      <c r="C1462" s="728" t="s">
        <v>261</v>
      </c>
      <c r="D1462" s="728" t="s">
        <v>285</v>
      </c>
      <c r="E1462" s="729">
        <v>20</v>
      </c>
      <c r="G1462" s="728" t="s">
        <v>979</v>
      </c>
      <c r="H1462" s="729">
        <v>4</v>
      </c>
      <c r="I1462" s="729">
        <v>34190</v>
      </c>
      <c r="K1462" s="728" t="s">
        <v>267</v>
      </c>
      <c r="L1462" s="728" t="s">
        <v>981</v>
      </c>
      <c r="M1462" s="728" t="s">
        <v>1096</v>
      </c>
      <c r="N1462" s="729">
        <v>7</v>
      </c>
      <c r="P1462" s="687"/>
      <c r="Q1462" s="686"/>
      <c r="R1462" s="686"/>
      <c r="U1462" s="728" t="s">
        <v>979</v>
      </c>
      <c r="V1462" s="729">
        <v>4</v>
      </c>
      <c r="W1462" s="729">
        <v>15914</v>
      </c>
    </row>
    <row r="1463" spans="1:23" ht="15">
      <c r="A1463" s="728" t="s">
        <v>960</v>
      </c>
      <c r="B1463" s="728" t="s">
        <v>287</v>
      </c>
      <c r="C1463" s="728" t="s">
        <v>261</v>
      </c>
      <c r="D1463" s="728" t="s">
        <v>286</v>
      </c>
      <c r="E1463" s="729">
        <v>4</v>
      </c>
      <c r="G1463" s="728" t="s">
        <v>979</v>
      </c>
      <c r="H1463" s="729">
        <v>5</v>
      </c>
      <c r="I1463" s="729">
        <v>4070</v>
      </c>
      <c r="K1463" s="728" t="s">
        <v>267</v>
      </c>
      <c r="L1463" s="728" t="s">
        <v>981</v>
      </c>
      <c r="M1463" s="728" t="s">
        <v>1093</v>
      </c>
      <c r="N1463" s="729">
        <v>3</v>
      </c>
      <c r="P1463" s="687"/>
      <c r="Q1463" s="686"/>
      <c r="R1463" s="686"/>
      <c r="U1463" s="728" t="s">
        <v>979</v>
      </c>
      <c r="V1463" s="729">
        <v>5</v>
      </c>
      <c r="W1463" s="729">
        <v>2084</v>
      </c>
    </row>
    <row r="1464" spans="1:23" ht="15">
      <c r="A1464" s="728" t="s">
        <v>960</v>
      </c>
      <c r="B1464" s="728" t="s">
        <v>288</v>
      </c>
      <c r="C1464" s="728" t="s">
        <v>260</v>
      </c>
      <c r="D1464" s="728" t="s">
        <v>285</v>
      </c>
      <c r="E1464" s="729">
        <v>174</v>
      </c>
      <c r="G1464" s="728" t="s">
        <v>979</v>
      </c>
      <c r="H1464" s="729">
        <v>6</v>
      </c>
      <c r="I1464" s="729">
        <v>3743</v>
      </c>
      <c r="K1464" s="728" t="s">
        <v>267</v>
      </c>
      <c r="L1464" s="728" t="s">
        <v>981</v>
      </c>
      <c r="M1464" s="728" t="s">
        <v>1090</v>
      </c>
      <c r="N1464" s="729">
        <v>39</v>
      </c>
      <c r="P1464" s="687"/>
      <c r="Q1464" s="686"/>
      <c r="R1464" s="686"/>
      <c r="U1464" s="728" t="s">
        <v>979</v>
      </c>
      <c r="V1464" s="729">
        <v>6</v>
      </c>
      <c r="W1464" s="729">
        <v>1774</v>
      </c>
    </row>
    <row r="1465" spans="1:23" ht="15">
      <c r="A1465" s="728" t="s">
        <v>960</v>
      </c>
      <c r="B1465" s="728" t="s">
        <v>288</v>
      </c>
      <c r="C1465" s="728" t="s">
        <v>260</v>
      </c>
      <c r="D1465" s="728" t="s">
        <v>286</v>
      </c>
      <c r="E1465" s="729">
        <v>38</v>
      </c>
      <c r="G1465" s="728" t="s">
        <v>979</v>
      </c>
      <c r="H1465" s="729">
        <v>7</v>
      </c>
      <c r="I1465" s="729">
        <v>3371</v>
      </c>
      <c r="K1465" s="728" t="s">
        <v>267</v>
      </c>
      <c r="L1465" s="728" t="s">
        <v>981</v>
      </c>
      <c r="M1465" s="728" t="s">
        <v>1091</v>
      </c>
      <c r="N1465" s="729">
        <v>4</v>
      </c>
      <c r="P1465" s="687"/>
      <c r="Q1465" s="686"/>
      <c r="R1465" s="686"/>
      <c r="U1465" s="728" t="s">
        <v>979</v>
      </c>
      <c r="V1465" s="729">
        <v>7</v>
      </c>
      <c r="W1465" s="729">
        <v>1390</v>
      </c>
    </row>
    <row r="1466" spans="1:23" ht="15">
      <c r="A1466" s="728" t="s">
        <v>960</v>
      </c>
      <c r="B1466" s="728" t="s">
        <v>288</v>
      </c>
      <c r="C1466" s="728" t="s">
        <v>261</v>
      </c>
      <c r="D1466" s="728" t="s">
        <v>285</v>
      </c>
      <c r="E1466" s="729">
        <v>166</v>
      </c>
      <c r="G1466" s="728" t="s">
        <v>979</v>
      </c>
      <c r="H1466" s="729">
        <v>8</v>
      </c>
      <c r="I1466" s="729">
        <v>2575</v>
      </c>
      <c r="K1466" s="728" t="s">
        <v>267</v>
      </c>
      <c r="L1466" s="728" t="s">
        <v>981</v>
      </c>
      <c r="M1466" s="728" t="s">
        <v>1092</v>
      </c>
      <c r="N1466" s="729">
        <v>2037</v>
      </c>
      <c r="P1466" s="687"/>
      <c r="Q1466" s="686"/>
      <c r="R1466" s="686"/>
      <c r="U1466" s="728" t="s">
        <v>979</v>
      </c>
      <c r="V1466" s="729">
        <v>8</v>
      </c>
      <c r="W1466" s="729">
        <v>845</v>
      </c>
    </row>
    <row r="1467" spans="1:23" ht="15">
      <c r="A1467" s="728" t="s">
        <v>960</v>
      </c>
      <c r="B1467" s="728" t="s">
        <v>288</v>
      </c>
      <c r="C1467" s="728" t="s">
        <v>261</v>
      </c>
      <c r="D1467" s="728" t="s">
        <v>286</v>
      </c>
      <c r="E1467" s="729">
        <v>37</v>
      </c>
      <c r="G1467" s="728" t="s">
        <v>979</v>
      </c>
      <c r="H1467" s="729">
        <v>9</v>
      </c>
      <c r="I1467" s="729">
        <v>1997</v>
      </c>
      <c r="K1467" s="728" t="s">
        <v>267</v>
      </c>
      <c r="L1467" s="728" t="s">
        <v>981</v>
      </c>
      <c r="M1467" s="728" t="s">
        <v>1097</v>
      </c>
      <c r="N1467" s="729">
        <v>93</v>
      </c>
      <c r="P1467" s="687"/>
      <c r="Q1467" s="686"/>
      <c r="R1467" s="686"/>
      <c r="U1467" s="728" t="s">
        <v>979</v>
      </c>
      <c r="V1467" s="729">
        <v>9</v>
      </c>
      <c r="W1467" s="729">
        <v>493</v>
      </c>
    </row>
    <row r="1468" spans="1:23" ht="15">
      <c r="A1468" s="728" t="s">
        <v>961</v>
      </c>
      <c r="B1468" s="728" t="s">
        <v>265</v>
      </c>
      <c r="C1468" s="728" t="s">
        <v>260</v>
      </c>
      <c r="D1468" s="728" t="s">
        <v>285</v>
      </c>
      <c r="E1468" s="729">
        <v>1346</v>
      </c>
      <c r="G1468" s="728" t="s">
        <v>979</v>
      </c>
      <c r="H1468" s="729">
        <v>10</v>
      </c>
      <c r="I1468" s="729">
        <v>1380</v>
      </c>
      <c r="K1468" s="728" t="s">
        <v>267</v>
      </c>
      <c r="L1468" s="728" t="s">
        <v>981</v>
      </c>
      <c r="M1468" s="728" t="s">
        <v>1094</v>
      </c>
      <c r="N1468" s="729">
        <v>31</v>
      </c>
      <c r="P1468" s="687"/>
      <c r="Q1468" s="686"/>
      <c r="R1468" s="686"/>
      <c r="U1468" s="728" t="s">
        <v>979</v>
      </c>
      <c r="V1468" s="729">
        <v>10</v>
      </c>
      <c r="W1468" s="729">
        <v>320</v>
      </c>
    </row>
    <row r="1469" spans="1:23" ht="15">
      <c r="A1469" s="728" t="s">
        <v>961</v>
      </c>
      <c r="B1469" s="728" t="s">
        <v>265</v>
      </c>
      <c r="C1469" s="728" t="s">
        <v>260</v>
      </c>
      <c r="D1469" s="728" t="s">
        <v>286</v>
      </c>
      <c r="E1469" s="729">
        <v>1078</v>
      </c>
      <c r="G1469" s="728" t="s">
        <v>979</v>
      </c>
      <c r="H1469" s="729">
        <v>11</v>
      </c>
      <c r="I1469" s="729">
        <v>1165</v>
      </c>
      <c r="K1469" s="728" t="s">
        <v>267</v>
      </c>
      <c r="L1469" s="728" t="s">
        <v>981</v>
      </c>
      <c r="M1469" s="728" t="s">
        <v>266</v>
      </c>
      <c r="N1469" s="729">
        <v>66</v>
      </c>
      <c r="P1469" s="687"/>
      <c r="Q1469" s="686"/>
      <c r="R1469" s="686"/>
      <c r="U1469" s="728" t="s">
        <v>979</v>
      </c>
      <c r="V1469" s="729">
        <v>11</v>
      </c>
      <c r="W1469" s="729">
        <v>212</v>
      </c>
    </row>
    <row r="1470" spans="1:23" ht="15">
      <c r="A1470" s="728" t="s">
        <v>961</v>
      </c>
      <c r="B1470" s="728" t="s">
        <v>265</v>
      </c>
      <c r="C1470" s="728" t="s">
        <v>261</v>
      </c>
      <c r="D1470" s="728" t="s">
        <v>285</v>
      </c>
      <c r="E1470" s="729">
        <v>1425</v>
      </c>
      <c r="G1470" s="728" t="s">
        <v>979</v>
      </c>
      <c r="H1470" s="729">
        <v>12</v>
      </c>
      <c r="I1470" s="729">
        <v>1421</v>
      </c>
      <c r="K1470" s="728" t="s">
        <v>267</v>
      </c>
      <c r="L1470" s="728" t="s">
        <v>981</v>
      </c>
      <c r="M1470" s="728" t="s">
        <v>1095</v>
      </c>
      <c r="N1470" s="729">
        <v>1</v>
      </c>
      <c r="P1470" s="687"/>
      <c r="Q1470" s="686"/>
      <c r="R1470" s="686"/>
      <c r="U1470" s="728" t="s">
        <v>979</v>
      </c>
      <c r="V1470" s="729">
        <v>12</v>
      </c>
      <c r="W1470" s="729">
        <v>173</v>
      </c>
    </row>
    <row r="1471" spans="1:23" ht="15">
      <c r="A1471" s="728" t="s">
        <v>961</v>
      </c>
      <c r="B1471" s="728" t="s">
        <v>265</v>
      </c>
      <c r="C1471" s="728" t="s">
        <v>261</v>
      </c>
      <c r="D1471" s="728" t="s">
        <v>286</v>
      </c>
      <c r="E1471" s="729">
        <v>1086</v>
      </c>
      <c r="G1471" s="728" t="s">
        <v>980</v>
      </c>
      <c r="H1471" s="729">
        <v>0</v>
      </c>
      <c r="I1471" s="729">
        <v>65</v>
      </c>
      <c r="K1471" s="728" t="s">
        <v>267</v>
      </c>
      <c r="L1471" s="728" t="s">
        <v>981</v>
      </c>
      <c r="M1471" s="728" t="s">
        <v>287</v>
      </c>
      <c r="N1471" s="729">
        <v>15</v>
      </c>
      <c r="P1471" s="687"/>
      <c r="Q1471" s="686"/>
      <c r="R1471" s="686"/>
      <c r="U1471" s="728" t="s">
        <v>980</v>
      </c>
      <c r="V1471" s="729">
        <v>0</v>
      </c>
      <c r="W1471" s="729">
        <v>5</v>
      </c>
    </row>
    <row r="1472" spans="1:23" ht="15">
      <c r="A1472" s="728" t="s">
        <v>961</v>
      </c>
      <c r="B1472" s="728" t="s">
        <v>266</v>
      </c>
      <c r="C1472" s="728" t="s">
        <v>260</v>
      </c>
      <c r="D1472" s="728" t="s">
        <v>285</v>
      </c>
      <c r="E1472" s="729">
        <v>85</v>
      </c>
      <c r="G1472" s="728" t="s">
        <v>980</v>
      </c>
      <c r="H1472" s="729">
        <v>1</v>
      </c>
      <c r="I1472" s="729">
        <v>356</v>
      </c>
      <c r="K1472" s="728" t="s">
        <v>267</v>
      </c>
      <c r="L1472" s="728" t="s">
        <v>981</v>
      </c>
      <c r="M1472" s="728" t="s">
        <v>297</v>
      </c>
      <c r="N1472" s="729">
        <v>10</v>
      </c>
      <c r="P1472" s="687"/>
      <c r="Q1472" s="686"/>
      <c r="R1472" s="686"/>
      <c r="U1472" s="728" t="s">
        <v>980</v>
      </c>
      <c r="V1472" s="729">
        <v>1</v>
      </c>
      <c r="W1472" s="729">
        <v>23</v>
      </c>
    </row>
    <row r="1473" spans="1:23" ht="15">
      <c r="A1473" s="728" t="s">
        <v>961</v>
      </c>
      <c r="B1473" s="728" t="s">
        <v>266</v>
      </c>
      <c r="C1473" s="728" t="s">
        <v>260</v>
      </c>
      <c r="D1473" s="728" t="s">
        <v>286</v>
      </c>
      <c r="E1473" s="729">
        <v>159</v>
      </c>
      <c r="G1473" s="728" t="s">
        <v>980</v>
      </c>
      <c r="H1473" s="729">
        <v>2</v>
      </c>
      <c r="I1473" s="729">
        <v>1100</v>
      </c>
      <c r="K1473" s="728" t="s">
        <v>267</v>
      </c>
      <c r="L1473" s="728" t="s">
        <v>981</v>
      </c>
      <c r="M1473" s="728" t="s">
        <v>294</v>
      </c>
      <c r="N1473" s="729">
        <v>12237</v>
      </c>
      <c r="P1473" s="687"/>
      <c r="Q1473" s="686"/>
      <c r="R1473" s="686"/>
      <c r="U1473" s="728" t="s">
        <v>980</v>
      </c>
      <c r="V1473" s="729">
        <v>2</v>
      </c>
      <c r="W1473" s="729">
        <v>100</v>
      </c>
    </row>
    <row r="1474" spans="1:23" ht="15">
      <c r="A1474" s="728" t="s">
        <v>961</v>
      </c>
      <c r="B1474" s="728" t="s">
        <v>266</v>
      </c>
      <c r="C1474" s="728" t="s">
        <v>261</v>
      </c>
      <c r="D1474" s="728" t="s">
        <v>285</v>
      </c>
      <c r="E1474" s="729">
        <v>123</v>
      </c>
      <c r="G1474" s="728" t="s">
        <v>980</v>
      </c>
      <c r="H1474" s="729">
        <v>3</v>
      </c>
      <c r="I1474" s="729">
        <v>512</v>
      </c>
      <c r="K1474" s="728" t="s">
        <v>267</v>
      </c>
      <c r="L1474" s="728" t="s">
        <v>981</v>
      </c>
      <c r="M1474" s="728" t="s">
        <v>295</v>
      </c>
      <c r="N1474" s="729">
        <v>1</v>
      </c>
      <c r="P1474" s="687"/>
      <c r="Q1474" s="686"/>
      <c r="R1474" s="686"/>
      <c r="U1474" s="728" t="s">
        <v>980</v>
      </c>
      <c r="V1474" s="729">
        <v>3</v>
      </c>
      <c r="W1474" s="729">
        <v>31</v>
      </c>
    </row>
    <row r="1475" spans="1:23" ht="15">
      <c r="A1475" s="728" t="s">
        <v>961</v>
      </c>
      <c r="B1475" s="728" t="s">
        <v>266</v>
      </c>
      <c r="C1475" s="728" t="s">
        <v>261</v>
      </c>
      <c r="D1475" s="728" t="s">
        <v>286</v>
      </c>
      <c r="E1475" s="729">
        <v>214</v>
      </c>
      <c r="G1475" s="728" t="s">
        <v>980</v>
      </c>
      <c r="H1475" s="729">
        <v>4</v>
      </c>
      <c r="I1475" s="729">
        <v>1887</v>
      </c>
      <c r="K1475" s="728" t="s">
        <v>267</v>
      </c>
      <c r="L1475" s="728" t="s">
        <v>981</v>
      </c>
      <c r="M1475" s="728" t="s">
        <v>296</v>
      </c>
      <c r="N1475" s="729">
        <v>123</v>
      </c>
      <c r="P1475" s="687"/>
      <c r="Q1475" s="686"/>
      <c r="R1475" s="686"/>
      <c r="U1475" s="728" t="s">
        <v>980</v>
      </c>
      <c r="V1475" s="729">
        <v>4</v>
      </c>
      <c r="W1475" s="729">
        <v>282</v>
      </c>
    </row>
    <row r="1476" spans="1:23" ht="15">
      <c r="A1476" s="728" t="s">
        <v>961</v>
      </c>
      <c r="B1476" s="728" t="s">
        <v>287</v>
      </c>
      <c r="C1476" s="728" t="s">
        <v>260</v>
      </c>
      <c r="D1476" s="728" t="s">
        <v>285</v>
      </c>
      <c r="E1476" s="729">
        <v>3</v>
      </c>
      <c r="G1476" s="728" t="s">
        <v>980</v>
      </c>
      <c r="H1476" s="729">
        <v>5</v>
      </c>
      <c r="I1476" s="729">
        <v>283</v>
      </c>
      <c r="K1476" s="728" t="s">
        <v>267</v>
      </c>
      <c r="L1476" s="728" t="s">
        <v>981</v>
      </c>
      <c r="M1476" s="728" t="s">
        <v>267</v>
      </c>
      <c r="N1476" s="729">
        <v>10</v>
      </c>
      <c r="P1476" s="687"/>
      <c r="Q1476" s="686"/>
      <c r="R1476" s="686"/>
      <c r="U1476" s="728" t="s">
        <v>980</v>
      </c>
      <c r="V1476" s="729">
        <v>5</v>
      </c>
      <c r="W1476" s="729">
        <v>31</v>
      </c>
    </row>
    <row r="1477" spans="1:23" ht="15">
      <c r="A1477" s="728" t="s">
        <v>961</v>
      </c>
      <c r="B1477" s="728" t="s">
        <v>287</v>
      </c>
      <c r="C1477" s="728" t="s">
        <v>260</v>
      </c>
      <c r="D1477" s="728" t="s">
        <v>286</v>
      </c>
      <c r="E1477" s="729">
        <v>2</v>
      </c>
      <c r="G1477" s="728" t="s">
        <v>980</v>
      </c>
      <c r="H1477" s="729">
        <v>6</v>
      </c>
      <c r="I1477" s="729">
        <v>279</v>
      </c>
      <c r="K1477" s="728" t="s">
        <v>267</v>
      </c>
      <c r="L1477" s="728" t="s">
        <v>981</v>
      </c>
      <c r="M1477" s="728" t="s">
        <v>268</v>
      </c>
      <c r="N1477" s="729">
        <v>9736</v>
      </c>
      <c r="P1477" s="687"/>
      <c r="Q1477" s="686"/>
      <c r="R1477" s="686"/>
      <c r="U1477" s="728" t="s">
        <v>980</v>
      </c>
      <c r="V1477" s="729">
        <v>6</v>
      </c>
      <c r="W1477" s="729">
        <v>26</v>
      </c>
    </row>
    <row r="1478" spans="1:23" ht="15">
      <c r="A1478" s="728" t="s">
        <v>961</v>
      </c>
      <c r="B1478" s="728" t="s">
        <v>287</v>
      </c>
      <c r="C1478" s="728" t="s">
        <v>261</v>
      </c>
      <c r="D1478" s="728" t="s">
        <v>285</v>
      </c>
      <c r="E1478" s="729">
        <v>4</v>
      </c>
      <c r="G1478" s="728" t="s">
        <v>980</v>
      </c>
      <c r="H1478" s="729">
        <v>7</v>
      </c>
      <c r="I1478" s="729">
        <v>274</v>
      </c>
      <c r="K1478" s="728" t="s">
        <v>267</v>
      </c>
      <c r="L1478" s="728" t="s">
        <v>983</v>
      </c>
      <c r="M1478" s="728" t="s">
        <v>265</v>
      </c>
      <c r="N1478" s="729">
        <v>10</v>
      </c>
      <c r="P1478" s="687"/>
      <c r="Q1478" s="686"/>
      <c r="R1478" s="686"/>
      <c r="U1478" s="728" t="s">
        <v>980</v>
      </c>
      <c r="V1478" s="729">
        <v>7</v>
      </c>
      <c r="W1478" s="729">
        <v>19</v>
      </c>
    </row>
    <row r="1479" spans="1:23" ht="15">
      <c r="A1479" s="728" t="s">
        <v>961</v>
      </c>
      <c r="B1479" s="728" t="s">
        <v>287</v>
      </c>
      <c r="C1479" s="728" t="s">
        <v>261</v>
      </c>
      <c r="D1479" s="728" t="s">
        <v>286</v>
      </c>
      <c r="E1479" s="729">
        <v>2</v>
      </c>
      <c r="G1479" s="728" t="s">
        <v>980</v>
      </c>
      <c r="H1479" s="729">
        <v>8</v>
      </c>
      <c r="I1479" s="729">
        <v>265</v>
      </c>
      <c r="K1479" s="728" t="s">
        <v>267</v>
      </c>
      <c r="L1479" s="728" t="s">
        <v>983</v>
      </c>
      <c r="M1479" s="728" t="s">
        <v>1089</v>
      </c>
      <c r="N1479" s="729">
        <v>3</v>
      </c>
      <c r="P1479" s="687"/>
      <c r="Q1479" s="686"/>
      <c r="R1479" s="686"/>
      <c r="U1479" s="728" t="s">
        <v>980</v>
      </c>
      <c r="V1479" s="729">
        <v>8</v>
      </c>
      <c r="W1479" s="729">
        <v>11</v>
      </c>
    </row>
    <row r="1480" spans="1:23" ht="15">
      <c r="A1480" s="728" t="s">
        <v>961</v>
      </c>
      <c r="B1480" s="728" t="s">
        <v>288</v>
      </c>
      <c r="C1480" s="728" t="s">
        <v>260</v>
      </c>
      <c r="D1480" s="728" t="s">
        <v>285</v>
      </c>
      <c r="E1480" s="729">
        <v>1151</v>
      </c>
      <c r="G1480" s="728" t="s">
        <v>980</v>
      </c>
      <c r="H1480" s="729">
        <v>9</v>
      </c>
      <c r="I1480" s="729">
        <v>160</v>
      </c>
      <c r="K1480" s="728" t="s">
        <v>267</v>
      </c>
      <c r="L1480" s="728" t="s">
        <v>983</v>
      </c>
      <c r="M1480" s="728" t="s">
        <v>1093</v>
      </c>
      <c r="N1480" s="729">
        <v>1</v>
      </c>
      <c r="P1480" s="687"/>
      <c r="Q1480" s="686"/>
      <c r="R1480" s="686"/>
      <c r="U1480" s="728" t="s">
        <v>980</v>
      </c>
      <c r="V1480" s="729">
        <v>9</v>
      </c>
      <c r="W1480" s="729">
        <v>13</v>
      </c>
    </row>
    <row r="1481" spans="1:23" ht="15">
      <c r="A1481" s="728" t="s">
        <v>961</v>
      </c>
      <c r="B1481" s="728" t="s">
        <v>288</v>
      </c>
      <c r="C1481" s="728" t="s">
        <v>260</v>
      </c>
      <c r="D1481" s="728" t="s">
        <v>286</v>
      </c>
      <c r="E1481" s="729">
        <v>1269</v>
      </c>
      <c r="G1481" s="728" t="s">
        <v>980</v>
      </c>
      <c r="H1481" s="729">
        <v>10</v>
      </c>
      <c r="I1481" s="729">
        <v>163</v>
      </c>
      <c r="K1481" s="728" t="s">
        <v>267</v>
      </c>
      <c r="L1481" s="728" t="s">
        <v>983</v>
      </c>
      <c r="M1481" s="728" t="s">
        <v>1090</v>
      </c>
      <c r="N1481" s="729">
        <v>134</v>
      </c>
      <c r="P1481" s="687"/>
      <c r="Q1481" s="686"/>
      <c r="R1481" s="686"/>
      <c r="U1481" s="728" t="s">
        <v>980</v>
      </c>
      <c r="V1481" s="729">
        <v>10</v>
      </c>
      <c r="W1481" s="729">
        <v>5</v>
      </c>
    </row>
    <row r="1482" spans="1:23" ht="15">
      <c r="A1482" s="728" t="s">
        <v>961</v>
      </c>
      <c r="B1482" s="728" t="s">
        <v>288</v>
      </c>
      <c r="C1482" s="728" t="s">
        <v>261</v>
      </c>
      <c r="D1482" s="728" t="s">
        <v>285</v>
      </c>
      <c r="E1482" s="729">
        <v>1107</v>
      </c>
      <c r="G1482" s="728" t="s">
        <v>980</v>
      </c>
      <c r="H1482" s="729">
        <v>11</v>
      </c>
      <c r="I1482" s="729">
        <v>124</v>
      </c>
      <c r="K1482" s="728" t="s">
        <v>267</v>
      </c>
      <c r="L1482" s="728" t="s">
        <v>983</v>
      </c>
      <c r="M1482" s="728" t="s">
        <v>1091</v>
      </c>
      <c r="N1482" s="729">
        <v>9</v>
      </c>
      <c r="P1482" s="687"/>
      <c r="Q1482" s="686"/>
      <c r="R1482" s="686"/>
      <c r="U1482" s="728" t="s">
        <v>980</v>
      </c>
      <c r="V1482" s="729">
        <v>11</v>
      </c>
      <c r="W1482" s="729">
        <v>1</v>
      </c>
    </row>
    <row r="1483" spans="1:23" ht="15">
      <c r="A1483" s="728" t="s">
        <v>961</v>
      </c>
      <c r="B1483" s="728" t="s">
        <v>288</v>
      </c>
      <c r="C1483" s="728" t="s">
        <v>261</v>
      </c>
      <c r="D1483" s="728" t="s">
        <v>286</v>
      </c>
      <c r="E1483" s="729">
        <v>1052</v>
      </c>
      <c r="G1483" s="728" t="s">
        <v>980</v>
      </c>
      <c r="H1483" s="729">
        <v>12</v>
      </c>
      <c r="I1483" s="729">
        <v>158</v>
      </c>
      <c r="K1483" s="728" t="s">
        <v>267</v>
      </c>
      <c r="L1483" s="728" t="s">
        <v>983</v>
      </c>
      <c r="M1483" s="728" t="s">
        <v>1092</v>
      </c>
      <c r="N1483" s="729">
        <v>233</v>
      </c>
      <c r="P1483" s="687"/>
      <c r="Q1483" s="686"/>
      <c r="R1483" s="686"/>
      <c r="U1483" s="728" t="s">
        <v>980</v>
      </c>
      <c r="V1483" s="729">
        <v>12</v>
      </c>
      <c r="W1483" s="729">
        <v>7</v>
      </c>
    </row>
    <row r="1484" spans="1:23" ht="15">
      <c r="A1484" s="728" t="s">
        <v>962</v>
      </c>
      <c r="B1484" s="728" t="s">
        <v>265</v>
      </c>
      <c r="C1484" s="728" t="s">
        <v>260</v>
      </c>
      <c r="D1484" s="728" t="s">
        <v>285</v>
      </c>
      <c r="E1484" s="729">
        <v>1400</v>
      </c>
      <c r="G1484" s="728" t="s">
        <v>981</v>
      </c>
      <c r="H1484" s="729">
        <v>0</v>
      </c>
      <c r="I1484" s="729">
        <v>353</v>
      </c>
      <c r="K1484" s="728" t="s">
        <v>267</v>
      </c>
      <c r="L1484" s="728" t="s">
        <v>983</v>
      </c>
      <c r="M1484" s="728" t="s">
        <v>1097</v>
      </c>
      <c r="N1484" s="729">
        <v>3</v>
      </c>
      <c r="P1484" s="687"/>
      <c r="Q1484" s="686"/>
      <c r="R1484" s="686"/>
      <c r="U1484" s="728" t="s">
        <v>981</v>
      </c>
      <c r="V1484" s="729">
        <v>0</v>
      </c>
      <c r="W1484" s="729">
        <v>36</v>
      </c>
    </row>
    <row r="1485" spans="1:23" ht="15">
      <c r="A1485" s="728" t="s">
        <v>962</v>
      </c>
      <c r="B1485" s="728" t="s">
        <v>265</v>
      </c>
      <c r="C1485" s="728" t="s">
        <v>260</v>
      </c>
      <c r="D1485" s="728" t="s">
        <v>286</v>
      </c>
      <c r="E1485" s="729">
        <v>1301</v>
      </c>
      <c r="G1485" s="728" t="s">
        <v>981</v>
      </c>
      <c r="H1485" s="729">
        <v>1</v>
      </c>
      <c r="I1485" s="729">
        <v>1616</v>
      </c>
      <c r="K1485" s="728" t="s">
        <v>267</v>
      </c>
      <c r="L1485" s="728" t="s">
        <v>983</v>
      </c>
      <c r="M1485" s="728" t="s">
        <v>1095</v>
      </c>
      <c r="N1485" s="729">
        <v>1</v>
      </c>
      <c r="P1485" s="687"/>
      <c r="Q1485" s="686"/>
      <c r="R1485" s="686"/>
      <c r="U1485" s="728" t="s">
        <v>981</v>
      </c>
      <c r="V1485" s="729">
        <v>1</v>
      </c>
      <c r="W1485" s="729">
        <v>177</v>
      </c>
    </row>
    <row r="1486" spans="1:23" ht="15">
      <c r="A1486" s="728" t="s">
        <v>962</v>
      </c>
      <c r="B1486" s="728" t="s">
        <v>265</v>
      </c>
      <c r="C1486" s="728" t="s">
        <v>261</v>
      </c>
      <c r="D1486" s="728" t="s">
        <v>285</v>
      </c>
      <c r="E1486" s="729">
        <v>1254</v>
      </c>
      <c r="G1486" s="728" t="s">
        <v>981</v>
      </c>
      <c r="H1486" s="729">
        <v>2</v>
      </c>
      <c r="I1486" s="729">
        <v>4944</v>
      </c>
      <c r="K1486" s="728" t="s">
        <v>267</v>
      </c>
      <c r="L1486" s="728" t="s">
        <v>983</v>
      </c>
      <c r="M1486" s="728" t="s">
        <v>297</v>
      </c>
      <c r="N1486" s="729">
        <v>7</v>
      </c>
      <c r="P1486" s="687"/>
      <c r="Q1486" s="686"/>
      <c r="R1486" s="686"/>
      <c r="U1486" s="728" t="s">
        <v>981</v>
      </c>
      <c r="V1486" s="729">
        <v>2</v>
      </c>
      <c r="W1486" s="729">
        <v>519</v>
      </c>
    </row>
    <row r="1487" spans="1:23" ht="15">
      <c r="A1487" s="728" t="s">
        <v>962</v>
      </c>
      <c r="B1487" s="728" t="s">
        <v>265</v>
      </c>
      <c r="C1487" s="728" t="s">
        <v>261</v>
      </c>
      <c r="D1487" s="728" t="s">
        <v>286</v>
      </c>
      <c r="E1487" s="729">
        <v>1136</v>
      </c>
      <c r="G1487" s="728" t="s">
        <v>981</v>
      </c>
      <c r="H1487" s="729">
        <v>3</v>
      </c>
      <c r="I1487" s="729">
        <v>2346</v>
      </c>
      <c r="K1487" s="728" t="s">
        <v>267</v>
      </c>
      <c r="L1487" s="728" t="s">
        <v>983</v>
      </c>
      <c r="M1487" s="728" t="s">
        <v>294</v>
      </c>
      <c r="N1487" s="729">
        <v>2555</v>
      </c>
      <c r="P1487" s="687"/>
      <c r="Q1487" s="686"/>
      <c r="R1487" s="686"/>
      <c r="U1487" s="728" t="s">
        <v>981</v>
      </c>
      <c r="V1487" s="729">
        <v>3</v>
      </c>
      <c r="W1487" s="729">
        <v>246</v>
      </c>
    </row>
    <row r="1488" spans="1:23" ht="15">
      <c r="A1488" s="728" t="s">
        <v>962</v>
      </c>
      <c r="B1488" s="728" t="s">
        <v>266</v>
      </c>
      <c r="C1488" s="728" t="s">
        <v>260</v>
      </c>
      <c r="D1488" s="728" t="s">
        <v>285</v>
      </c>
      <c r="E1488" s="729">
        <v>1291</v>
      </c>
      <c r="G1488" s="728" t="s">
        <v>981</v>
      </c>
      <c r="H1488" s="729">
        <v>4</v>
      </c>
      <c r="I1488" s="729">
        <v>8746</v>
      </c>
      <c r="K1488" s="728" t="s">
        <v>267</v>
      </c>
      <c r="L1488" s="728" t="s">
        <v>983</v>
      </c>
      <c r="M1488" s="728" t="s">
        <v>296</v>
      </c>
      <c r="N1488" s="729">
        <v>144</v>
      </c>
      <c r="P1488" s="687"/>
      <c r="Q1488" s="686"/>
      <c r="R1488" s="686"/>
      <c r="U1488" s="728" t="s">
        <v>981</v>
      </c>
      <c r="V1488" s="729">
        <v>4</v>
      </c>
      <c r="W1488" s="729">
        <v>1604</v>
      </c>
    </row>
    <row r="1489" spans="1:23" ht="15">
      <c r="A1489" s="728" t="s">
        <v>962</v>
      </c>
      <c r="B1489" s="728" t="s">
        <v>266</v>
      </c>
      <c r="C1489" s="728" t="s">
        <v>260</v>
      </c>
      <c r="D1489" s="728" t="s">
        <v>286</v>
      </c>
      <c r="E1489" s="729">
        <v>625</v>
      </c>
      <c r="G1489" s="728" t="s">
        <v>981</v>
      </c>
      <c r="H1489" s="729">
        <v>5</v>
      </c>
      <c r="I1489" s="729">
        <v>1331</v>
      </c>
      <c r="K1489" s="728" t="s">
        <v>267</v>
      </c>
      <c r="L1489" s="728" t="s">
        <v>983</v>
      </c>
      <c r="M1489" s="728" t="s">
        <v>267</v>
      </c>
      <c r="N1489" s="729">
        <v>1</v>
      </c>
      <c r="P1489" s="687"/>
      <c r="Q1489" s="686"/>
      <c r="R1489" s="686"/>
      <c r="U1489" s="728" t="s">
        <v>981</v>
      </c>
      <c r="V1489" s="729">
        <v>5</v>
      </c>
      <c r="W1489" s="729">
        <v>259</v>
      </c>
    </row>
    <row r="1490" spans="1:23" ht="15">
      <c r="A1490" s="728" t="s">
        <v>962</v>
      </c>
      <c r="B1490" s="728" t="s">
        <v>266</v>
      </c>
      <c r="C1490" s="728" t="s">
        <v>261</v>
      </c>
      <c r="D1490" s="728" t="s">
        <v>285</v>
      </c>
      <c r="E1490" s="729">
        <v>1202</v>
      </c>
      <c r="G1490" s="728" t="s">
        <v>981</v>
      </c>
      <c r="H1490" s="729">
        <v>6</v>
      </c>
      <c r="I1490" s="729">
        <v>1327</v>
      </c>
      <c r="K1490" s="728" t="s">
        <v>267</v>
      </c>
      <c r="L1490" s="728" t="s">
        <v>983</v>
      </c>
      <c r="M1490" s="728" t="s">
        <v>268</v>
      </c>
      <c r="N1490" s="729">
        <v>114</v>
      </c>
      <c r="P1490" s="687"/>
      <c r="Q1490" s="686"/>
      <c r="R1490" s="686"/>
      <c r="U1490" s="728" t="s">
        <v>981</v>
      </c>
      <c r="V1490" s="729">
        <v>6</v>
      </c>
      <c r="W1490" s="729">
        <v>285</v>
      </c>
    </row>
    <row r="1491" spans="1:23" ht="15">
      <c r="A1491" s="728" t="s">
        <v>962</v>
      </c>
      <c r="B1491" s="728" t="s">
        <v>266</v>
      </c>
      <c r="C1491" s="728" t="s">
        <v>261</v>
      </c>
      <c r="D1491" s="728" t="s">
        <v>286</v>
      </c>
      <c r="E1491" s="729">
        <v>524</v>
      </c>
      <c r="G1491" s="728" t="s">
        <v>981</v>
      </c>
      <c r="H1491" s="729">
        <v>7</v>
      </c>
      <c r="I1491" s="729">
        <v>1099</v>
      </c>
      <c r="K1491" s="728" t="s">
        <v>267</v>
      </c>
      <c r="L1491" s="728" t="s">
        <v>985</v>
      </c>
      <c r="M1491" s="728" t="s">
        <v>265</v>
      </c>
      <c r="N1491" s="729">
        <v>9</v>
      </c>
      <c r="P1491" s="687"/>
      <c r="Q1491" s="686"/>
      <c r="R1491" s="686"/>
      <c r="U1491" s="728" t="s">
        <v>981</v>
      </c>
      <c r="V1491" s="729">
        <v>7</v>
      </c>
      <c r="W1491" s="729">
        <v>229</v>
      </c>
    </row>
    <row r="1492" spans="1:23" ht="15">
      <c r="A1492" s="728" t="s">
        <v>962</v>
      </c>
      <c r="B1492" s="728" t="s">
        <v>287</v>
      </c>
      <c r="C1492" s="728" t="s">
        <v>260</v>
      </c>
      <c r="D1492" s="728" t="s">
        <v>285</v>
      </c>
      <c r="E1492" s="729">
        <v>19</v>
      </c>
      <c r="G1492" s="728" t="s">
        <v>981</v>
      </c>
      <c r="H1492" s="729">
        <v>8</v>
      </c>
      <c r="I1492" s="729">
        <v>881</v>
      </c>
      <c r="K1492" s="728" t="s">
        <v>267</v>
      </c>
      <c r="L1492" s="728" t="s">
        <v>985</v>
      </c>
      <c r="M1492" s="728" t="s">
        <v>1096</v>
      </c>
      <c r="N1492" s="729">
        <v>1</v>
      </c>
      <c r="P1492" s="687"/>
      <c r="Q1492" s="686"/>
      <c r="R1492" s="686"/>
      <c r="U1492" s="728" t="s">
        <v>981</v>
      </c>
      <c r="V1492" s="729">
        <v>8</v>
      </c>
      <c r="W1492" s="729">
        <v>149</v>
      </c>
    </row>
    <row r="1493" spans="1:23" ht="15">
      <c r="A1493" s="728" t="s">
        <v>962</v>
      </c>
      <c r="B1493" s="728" t="s">
        <v>287</v>
      </c>
      <c r="C1493" s="728" t="s">
        <v>260</v>
      </c>
      <c r="D1493" s="728" t="s">
        <v>286</v>
      </c>
      <c r="E1493" s="729">
        <v>12</v>
      </c>
      <c r="G1493" s="728" t="s">
        <v>981</v>
      </c>
      <c r="H1493" s="729">
        <v>9</v>
      </c>
      <c r="I1493" s="729">
        <v>633</v>
      </c>
      <c r="K1493" s="728" t="s">
        <v>267</v>
      </c>
      <c r="L1493" s="728" t="s">
        <v>985</v>
      </c>
      <c r="M1493" s="728" t="s">
        <v>1089</v>
      </c>
      <c r="N1493" s="729">
        <v>1</v>
      </c>
      <c r="P1493" s="687"/>
      <c r="Q1493" s="686"/>
      <c r="R1493" s="686"/>
      <c r="U1493" s="728" t="s">
        <v>981</v>
      </c>
      <c r="V1493" s="729">
        <v>9</v>
      </c>
      <c r="W1493" s="729">
        <v>125</v>
      </c>
    </row>
    <row r="1494" spans="1:23" ht="15">
      <c r="A1494" s="728" t="s">
        <v>962</v>
      </c>
      <c r="B1494" s="728" t="s">
        <v>287</v>
      </c>
      <c r="C1494" s="728" t="s">
        <v>261</v>
      </c>
      <c r="D1494" s="728" t="s">
        <v>285</v>
      </c>
      <c r="E1494" s="729">
        <v>8</v>
      </c>
      <c r="G1494" s="728" t="s">
        <v>981</v>
      </c>
      <c r="H1494" s="729">
        <v>10</v>
      </c>
      <c r="I1494" s="729">
        <v>576</v>
      </c>
      <c r="K1494" s="728" t="s">
        <v>267</v>
      </c>
      <c r="L1494" s="728" t="s">
        <v>985</v>
      </c>
      <c r="M1494" s="728" t="s">
        <v>1090</v>
      </c>
      <c r="N1494" s="729">
        <v>38</v>
      </c>
      <c r="P1494" s="687"/>
      <c r="Q1494" s="686"/>
      <c r="R1494" s="686"/>
      <c r="U1494" s="728" t="s">
        <v>981</v>
      </c>
      <c r="V1494" s="729">
        <v>10</v>
      </c>
      <c r="W1494" s="729">
        <v>75</v>
      </c>
    </row>
    <row r="1495" spans="1:23" ht="15">
      <c r="A1495" s="728" t="s">
        <v>962</v>
      </c>
      <c r="B1495" s="728" t="s">
        <v>287</v>
      </c>
      <c r="C1495" s="728" t="s">
        <v>261</v>
      </c>
      <c r="D1495" s="728" t="s">
        <v>286</v>
      </c>
      <c r="E1495" s="729">
        <v>12</v>
      </c>
      <c r="G1495" s="728" t="s">
        <v>981</v>
      </c>
      <c r="H1495" s="729">
        <v>11</v>
      </c>
      <c r="I1495" s="729">
        <v>455</v>
      </c>
      <c r="K1495" s="728" t="s">
        <v>267</v>
      </c>
      <c r="L1495" s="728" t="s">
        <v>985</v>
      </c>
      <c r="M1495" s="728" t="s">
        <v>1091</v>
      </c>
      <c r="N1495" s="729">
        <v>17</v>
      </c>
      <c r="P1495" s="687"/>
      <c r="Q1495" s="686"/>
      <c r="R1495" s="686"/>
      <c r="U1495" s="728" t="s">
        <v>981</v>
      </c>
      <c r="V1495" s="729">
        <v>11</v>
      </c>
      <c r="W1495" s="729">
        <v>68</v>
      </c>
    </row>
    <row r="1496" spans="1:23" ht="15">
      <c r="A1496" s="728" t="s">
        <v>962</v>
      </c>
      <c r="B1496" s="728" t="s">
        <v>288</v>
      </c>
      <c r="C1496" s="728" t="s">
        <v>260</v>
      </c>
      <c r="D1496" s="728" t="s">
        <v>285</v>
      </c>
      <c r="E1496" s="729">
        <v>117</v>
      </c>
      <c r="G1496" s="728" t="s">
        <v>981</v>
      </c>
      <c r="H1496" s="729">
        <v>12</v>
      </c>
      <c r="I1496" s="729">
        <v>531</v>
      </c>
      <c r="K1496" s="728" t="s">
        <v>267</v>
      </c>
      <c r="L1496" s="728" t="s">
        <v>985</v>
      </c>
      <c r="M1496" s="728" t="s">
        <v>1092</v>
      </c>
      <c r="N1496" s="729">
        <v>3</v>
      </c>
      <c r="P1496" s="687"/>
      <c r="Q1496" s="686"/>
      <c r="R1496" s="686"/>
      <c r="U1496" s="728" t="s">
        <v>981</v>
      </c>
      <c r="V1496" s="729">
        <v>12</v>
      </c>
      <c r="W1496" s="729">
        <v>89</v>
      </c>
    </row>
    <row r="1497" spans="1:23" ht="15">
      <c r="A1497" s="728" t="s">
        <v>962</v>
      </c>
      <c r="B1497" s="728" t="s">
        <v>288</v>
      </c>
      <c r="C1497" s="728" t="s">
        <v>260</v>
      </c>
      <c r="D1497" s="728" t="s">
        <v>286</v>
      </c>
      <c r="E1497" s="729">
        <v>194</v>
      </c>
      <c r="G1497" s="728" t="s">
        <v>982</v>
      </c>
      <c r="H1497" s="729">
        <v>0</v>
      </c>
      <c r="I1497" s="729">
        <v>207</v>
      </c>
      <c r="K1497" s="728" t="s">
        <v>267</v>
      </c>
      <c r="L1497" s="728" t="s">
        <v>985</v>
      </c>
      <c r="M1497" s="728" t="s">
        <v>1097</v>
      </c>
      <c r="N1497" s="729">
        <v>5</v>
      </c>
      <c r="P1497" s="687"/>
      <c r="Q1497" s="686"/>
      <c r="R1497" s="686"/>
      <c r="U1497" s="728" t="s">
        <v>982</v>
      </c>
      <c r="V1497" s="729">
        <v>0</v>
      </c>
      <c r="W1497" s="729">
        <v>8</v>
      </c>
    </row>
    <row r="1498" spans="1:23" ht="15">
      <c r="A1498" s="728" t="s">
        <v>962</v>
      </c>
      <c r="B1498" s="728" t="s">
        <v>288</v>
      </c>
      <c r="C1498" s="728" t="s">
        <v>261</v>
      </c>
      <c r="D1498" s="728" t="s">
        <v>285</v>
      </c>
      <c r="E1498" s="729">
        <v>101</v>
      </c>
      <c r="G1498" s="728" t="s">
        <v>982</v>
      </c>
      <c r="H1498" s="729">
        <v>1</v>
      </c>
      <c r="I1498" s="729">
        <v>905</v>
      </c>
      <c r="K1498" s="728" t="s">
        <v>267</v>
      </c>
      <c r="L1498" s="728" t="s">
        <v>985</v>
      </c>
      <c r="M1498" s="728" t="s">
        <v>266</v>
      </c>
      <c r="N1498" s="729">
        <v>8</v>
      </c>
      <c r="P1498" s="687"/>
      <c r="Q1498" s="686"/>
      <c r="R1498" s="686"/>
      <c r="U1498" s="728" t="s">
        <v>982</v>
      </c>
      <c r="V1498" s="729">
        <v>1</v>
      </c>
      <c r="W1498" s="729">
        <v>42</v>
      </c>
    </row>
    <row r="1499" spans="1:23" ht="15">
      <c r="A1499" s="728" t="s">
        <v>962</v>
      </c>
      <c r="B1499" s="728" t="s">
        <v>288</v>
      </c>
      <c r="C1499" s="728" t="s">
        <v>261</v>
      </c>
      <c r="D1499" s="728" t="s">
        <v>286</v>
      </c>
      <c r="E1499" s="729">
        <v>115</v>
      </c>
      <c r="G1499" s="728" t="s">
        <v>982</v>
      </c>
      <c r="H1499" s="729">
        <v>2</v>
      </c>
      <c r="I1499" s="729">
        <v>2918</v>
      </c>
      <c r="K1499" s="728" t="s">
        <v>267</v>
      </c>
      <c r="L1499" s="728" t="s">
        <v>985</v>
      </c>
      <c r="M1499" s="728" t="s">
        <v>1098</v>
      </c>
      <c r="N1499" s="729">
        <v>1</v>
      </c>
      <c r="P1499" s="687"/>
      <c r="Q1499" s="686"/>
      <c r="R1499" s="686"/>
      <c r="U1499" s="728" t="s">
        <v>982</v>
      </c>
      <c r="V1499" s="729">
        <v>2</v>
      </c>
      <c r="W1499" s="729">
        <v>164</v>
      </c>
    </row>
    <row r="1500" spans="1:23" ht="15">
      <c r="A1500" s="728" t="s">
        <v>963</v>
      </c>
      <c r="B1500" s="728" t="s">
        <v>265</v>
      </c>
      <c r="C1500" s="728" t="s">
        <v>260</v>
      </c>
      <c r="D1500" s="728" t="s">
        <v>285</v>
      </c>
      <c r="E1500" s="729">
        <v>3981</v>
      </c>
      <c r="G1500" s="728" t="s">
        <v>982</v>
      </c>
      <c r="H1500" s="729">
        <v>3</v>
      </c>
      <c r="I1500" s="729">
        <v>1260</v>
      </c>
      <c r="K1500" s="728" t="s">
        <v>267</v>
      </c>
      <c r="L1500" s="728" t="s">
        <v>985</v>
      </c>
      <c r="M1500" s="728" t="s">
        <v>1095</v>
      </c>
      <c r="N1500" s="729">
        <v>6</v>
      </c>
      <c r="P1500" s="687"/>
      <c r="Q1500" s="686"/>
      <c r="R1500" s="686"/>
      <c r="U1500" s="728" t="s">
        <v>982</v>
      </c>
      <c r="V1500" s="729">
        <v>3</v>
      </c>
      <c r="W1500" s="729">
        <v>87</v>
      </c>
    </row>
    <row r="1501" spans="1:23" ht="15">
      <c r="A1501" s="728" t="s">
        <v>963</v>
      </c>
      <c r="B1501" s="728" t="s">
        <v>265</v>
      </c>
      <c r="C1501" s="728" t="s">
        <v>260</v>
      </c>
      <c r="D1501" s="728" t="s">
        <v>286</v>
      </c>
      <c r="E1501" s="729">
        <v>2994</v>
      </c>
      <c r="G1501" s="728" t="s">
        <v>982</v>
      </c>
      <c r="H1501" s="729">
        <v>4</v>
      </c>
      <c r="I1501" s="729">
        <v>4532</v>
      </c>
      <c r="K1501" s="728" t="s">
        <v>267</v>
      </c>
      <c r="L1501" s="728" t="s">
        <v>985</v>
      </c>
      <c r="M1501" s="728" t="s">
        <v>297</v>
      </c>
      <c r="N1501" s="729">
        <v>12</v>
      </c>
      <c r="P1501" s="687"/>
      <c r="Q1501" s="686"/>
      <c r="R1501" s="686"/>
      <c r="U1501" s="728" t="s">
        <v>982</v>
      </c>
      <c r="V1501" s="729">
        <v>4</v>
      </c>
      <c r="W1501" s="729">
        <v>706</v>
      </c>
    </row>
    <row r="1502" spans="1:23" ht="15">
      <c r="A1502" s="728" t="s">
        <v>963</v>
      </c>
      <c r="B1502" s="728" t="s">
        <v>265</v>
      </c>
      <c r="C1502" s="728" t="s">
        <v>261</v>
      </c>
      <c r="D1502" s="728" t="s">
        <v>285</v>
      </c>
      <c r="E1502" s="729">
        <v>4521</v>
      </c>
      <c r="G1502" s="728" t="s">
        <v>982</v>
      </c>
      <c r="H1502" s="729">
        <v>5</v>
      </c>
      <c r="I1502" s="729">
        <v>603</v>
      </c>
      <c r="K1502" s="728" t="s">
        <v>267</v>
      </c>
      <c r="L1502" s="728" t="s">
        <v>985</v>
      </c>
      <c r="M1502" s="728" t="s">
        <v>294</v>
      </c>
      <c r="N1502" s="729">
        <v>5399</v>
      </c>
      <c r="P1502" s="687"/>
      <c r="Q1502" s="686"/>
      <c r="R1502" s="686"/>
      <c r="U1502" s="728" t="s">
        <v>982</v>
      </c>
      <c r="V1502" s="729">
        <v>5</v>
      </c>
      <c r="W1502" s="729">
        <v>76</v>
      </c>
    </row>
    <row r="1503" spans="1:23" ht="15">
      <c r="A1503" s="728" t="s">
        <v>963</v>
      </c>
      <c r="B1503" s="728" t="s">
        <v>265</v>
      </c>
      <c r="C1503" s="728" t="s">
        <v>261</v>
      </c>
      <c r="D1503" s="728" t="s">
        <v>286</v>
      </c>
      <c r="E1503" s="729">
        <v>3109</v>
      </c>
      <c r="G1503" s="728" t="s">
        <v>982</v>
      </c>
      <c r="H1503" s="729">
        <v>6</v>
      </c>
      <c r="I1503" s="729">
        <v>618</v>
      </c>
      <c r="K1503" s="728" t="s">
        <v>267</v>
      </c>
      <c r="L1503" s="728" t="s">
        <v>985</v>
      </c>
      <c r="M1503" s="728" t="s">
        <v>296</v>
      </c>
      <c r="N1503" s="729">
        <v>56</v>
      </c>
      <c r="P1503" s="687"/>
      <c r="Q1503" s="686"/>
      <c r="R1503" s="686"/>
      <c r="U1503" s="728" t="s">
        <v>982</v>
      </c>
      <c r="V1503" s="729">
        <v>6</v>
      </c>
      <c r="W1503" s="729">
        <v>78</v>
      </c>
    </row>
    <row r="1504" spans="1:23" ht="15">
      <c r="A1504" s="728" t="s">
        <v>963</v>
      </c>
      <c r="B1504" s="728" t="s">
        <v>266</v>
      </c>
      <c r="C1504" s="728" t="s">
        <v>260</v>
      </c>
      <c r="D1504" s="728" t="s">
        <v>285</v>
      </c>
      <c r="E1504" s="729">
        <v>78</v>
      </c>
      <c r="G1504" s="728" t="s">
        <v>982</v>
      </c>
      <c r="H1504" s="729">
        <v>7</v>
      </c>
      <c r="I1504" s="729">
        <v>526</v>
      </c>
      <c r="K1504" s="728" t="s">
        <v>267</v>
      </c>
      <c r="L1504" s="728" t="s">
        <v>985</v>
      </c>
      <c r="M1504" s="728" t="s">
        <v>267</v>
      </c>
      <c r="N1504" s="729">
        <v>4</v>
      </c>
      <c r="P1504" s="687"/>
      <c r="Q1504" s="686"/>
      <c r="R1504" s="686"/>
      <c r="U1504" s="728" t="s">
        <v>982</v>
      </c>
      <c r="V1504" s="729">
        <v>7</v>
      </c>
      <c r="W1504" s="729">
        <v>54</v>
      </c>
    </row>
    <row r="1505" spans="1:23" ht="15">
      <c r="A1505" s="728" t="s">
        <v>963</v>
      </c>
      <c r="B1505" s="728" t="s">
        <v>266</v>
      </c>
      <c r="C1505" s="728" t="s">
        <v>260</v>
      </c>
      <c r="D1505" s="728" t="s">
        <v>286</v>
      </c>
      <c r="E1505" s="729">
        <v>183</v>
      </c>
      <c r="G1505" s="728" t="s">
        <v>982</v>
      </c>
      <c r="H1505" s="729">
        <v>8</v>
      </c>
      <c r="I1505" s="729">
        <v>414</v>
      </c>
      <c r="K1505" s="728" t="s">
        <v>267</v>
      </c>
      <c r="L1505" s="728" t="s">
        <v>985</v>
      </c>
      <c r="M1505" s="728" t="s">
        <v>268</v>
      </c>
      <c r="N1505" s="729">
        <v>228</v>
      </c>
      <c r="P1505" s="687"/>
      <c r="Q1505" s="686"/>
      <c r="R1505" s="686"/>
      <c r="U1505" s="728" t="s">
        <v>982</v>
      </c>
      <c r="V1505" s="729">
        <v>8</v>
      </c>
      <c r="W1505" s="729">
        <v>29</v>
      </c>
    </row>
    <row r="1506" spans="1:23" ht="15">
      <c r="A1506" s="728" t="s">
        <v>963</v>
      </c>
      <c r="B1506" s="728" t="s">
        <v>266</v>
      </c>
      <c r="C1506" s="728" t="s">
        <v>261</v>
      </c>
      <c r="D1506" s="728" t="s">
        <v>285</v>
      </c>
      <c r="E1506" s="729">
        <v>119</v>
      </c>
      <c r="G1506" s="728" t="s">
        <v>982</v>
      </c>
      <c r="H1506" s="729">
        <v>9</v>
      </c>
      <c r="I1506" s="729">
        <v>306</v>
      </c>
      <c r="K1506" s="728" t="s">
        <v>268</v>
      </c>
      <c r="L1506" s="728" t="s">
        <v>867</v>
      </c>
      <c r="M1506" s="728" t="s">
        <v>265</v>
      </c>
      <c r="N1506" s="729">
        <v>2568</v>
      </c>
      <c r="P1506" s="687"/>
      <c r="Q1506" s="686"/>
      <c r="R1506" s="686"/>
      <c r="U1506" s="728" t="s">
        <v>982</v>
      </c>
      <c r="V1506" s="729">
        <v>9</v>
      </c>
      <c r="W1506" s="729">
        <v>22</v>
      </c>
    </row>
    <row r="1507" spans="1:23" ht="15">
      <c r="A1507" s="728" t="s">
        <v>963</v>
      </c>
      <c r="B1507" s="728" t="s">
        <v>266</v>
      </c>
      <c r="C1507" s="728" t="s">
        <v>261</v>
      </c>
      <c r="D1507" s="728" t="s">
        <v>286</v>
      </c>
      <c r="E1507" s="729">
        <v>231</v>
      </c>
      <c r="G1507" s="728" t="s">
        <v>982</v>
      </c>
      <c r="H1507" s="729">
        <v>10</v>
      </c>
      <c r="I1507" s="729">
        <v>224</v>
      </c>
      <c r="K1507" s="728" t="s">
        <v>268</v>
      </c>
      <c r="L1507" s="728" t="s">
        <v>867</v>
      </c>
      <c r="M1507" s="728" t="s">
        <v>1096</v>
      </c>
      <c r="N1507" s="729">
        <v>352</v>
      </c>
      <c r="P1507" s="687"/>
      <c r="Q1507" s="686"/>
      <c r="R1507" s="686"/>
      <c r="U1507" s="728" t="s">
        <v>982</v>
      </c>
      <c r="V1507" s="729">
        <v>10</v>
      </c>
      <c r="W1507" s="729">
        <v>19</v>
      </c>
    </row>
    <row r="1508" spans="1:23" ht="15">
      <c r="A1508" s="728" t="s">
        <v>963</v>
      </c>
      <c r="B1508" s="728" t="s">
        <v>287</v>
      </c>
      <c r="C1508" s="728" t="s">
        <v>260</v>
      </c>
      <c r="D1508" s="728" t="s">
        <v>285</v>
      </c>
      <c r="E1508" s="729">
        <v>2</v>
      </c>
      <c r="G1508" s="728" t="s">
        <v>982</v>
      </c>
      <c r="H1508" s="729">
        <v>11</v>
      </c>
      <c r="I1508" s="729">
        <v>158</v>
      </c>
      <c r="K1508" s="728" t="s">
        <v>268</v>
      </c>
      <c r="L1508" s="728" t="s">
        <v>867</v>
      </c>
      <c r="M1508" s="728" t="s">
        <v>1099</v>
      </c>
      <c r="N1508" s="729">
        <v>137</v>
      </c>
      <c r="P1508" s="687"/>
      <c r="Q1508" s="686"/>
      <c r="R1508" s="686"/>
      <c r="U1508" s="728" t="s">
        <v>982</v>
      </c>
      <c r="V1508" s="729">
        <v>11</v>
      </c>
      <c r="W1508" s="729">
        <v>12</v>
      </c>
    </row>
    <row r="1509" spans="1:23" ht="15">
      <c r="A1509" s="728" t="s">
        <v>963</v>
      </c>
      <c r="B1509" s="728" t="s">
        <v>287</v>
      </c>
      <c r="C1509" s="728" t="s">
        <v>260</v>
      </c>
      <c r="D1509" s="728" t="s">
        <v>286</v>
      </c>
      <c r="E1509" s="729">
        <v>15</v>
      </c>
      <c r="G1509" s="728" t="s">
        <v>982</v>
      </c>
      <c r="H1509" s="729">
        <v>12</v>
      </c>
      <c r="I1509" s="729">
        <v>239</v>
      </c>
      <c r="K1509" s="728" t="s">
        <v>268</v>
      </c>
      <c r="L1509" s="728" t="s">
        <v>867</v>
      </c>
      <c r="M1509" s="728" t="s">
        <v>1100</v>
      </c>
      <c r="N1509" s="729">
        <v>2</v>
      </c>
      <c r="P1509" s="687"/>
      <c r="Q1509" s="686"/>
      <c r="R1509" s="686"/>
      <c r="U1509" s="728" t="s">
        <v>982</v>
      </c>
      <c r="V1509" s="729">
        <v>12</v>
      </c>
      <c r="W1509" s="729">
        <v>10</v>
      </c>
    </row>
    <row r="1510" spans="1:23" ht="15">
      <c r="A1510" s="728" t="s">
        <v>963</v>
      </c>
      <c r="B1510" s="728" t="s">
        <v>287</v>
      </c>
      <c r="C1510" s="728" t="s">
        <v>261</v>
      </c>
      <c r="D1510" s="728" t="s">
        <v>285</v>
      </c>
      <c r="E1510" s="729">
        <v>2</v>
      </c>
      <c r="G1510" s="728" t="s">
        <v>983</v>
      </c>
      <c r="H1510" s="729">
        <v>0</v>
      </c>
      <c r="I1510" s="729">
        <v>35</v>
      </c>
      <c r="K1510" s="728" t="s">
        <v>268</v>
      </c>
      <c r="L1510" s="728" t="s">
        <v>867</v>
      </c>
      <c r="M1510" s="728" t="s">
        <v>1089</v>
      </c>
      <c r="N1510" s="729">
        <v>6</v>
      </c>
      <c r="P1510" s="687"/>
      <c r="Q1510" s="686"/>
      <c r="R1510" s="686"/>
      <c r="U1510" s="728" t="s">
        <v>983</v>
      </c>
      <c r="V1510" s="729">
        <v>0</v>
      </c>
      <c r="W1510" s="729">
        <v>16</v>
      </c>
    </row>
    <row r="1511" spans="1:23" ht="15">
      <c r="A1511" s="728" t="s">
        <v>963</v>
      </c>
      <c r="B1511" s="728" t="s">
        <v>287</v>
      </c>
      <c r="C1511" s="728" t="s">
        <v>261</v>
      </c>
      <c r="D1511" s="728" t="s">
        <v>286</v>
      </c>
      <c r="E1511" s="729">
        <v>28</v>
      </c>
      <c r="G1511" s="728" t="s">
        <v>983</v>
      </c>
      <c r="H1511" s="729">
        <v>1</v>
      </c>
      <c r="I1511" s="729">
        <v>119</v>
      </c>
      <c r="K1511" s="728" t="s">
        <v>268</v>
      </c>
      <c r="L1511" s="728" t="s">
        <v>867</v>
      </c>
      <c r="M1511" s="728" t="s">
        <v>1093</v>
      </c>
      <c r="N1511" s="729">
        <v>828</v>
      </c>
      <c r="P1511" s="687"/>
      <c r="Q1511" s="686"/>
      <c r="R1511" s="686"/>
      <c r="U1511" s="728" t="s">
        <v>983</v>
      </c>
      <c r="V1511" s="729">
        <v>1</v>
      </c>
      <c r="W1511" s="729">
        <v>68</v>
      </c>
    </row>
    <row r="1512" spans="1:23" ht="15">
      <c r="A1512" s="728" t="s">
        <v>963</v>
      </c>
      <c r="B1512" s="728" t="s">
        <v>288</v>
      </c>
      <c r="C1512" s="728" t="s">
        <v>260</v>
      </c>
      <c r="D1512" s="728" t="s">
        <v>285</v>
      </c>
      <c r="E1512" s="729">
        <v>4891</v>
      </c>
      <c r="G1512" s="728" t="s">
        <v>983</v>
      </c>
      <c r="H1512" s="729">
        <v>2</v>
      </c>
      <c r="I1512" s="729">
        <v>412</v>
      </c>
      <c r="K1512" s="728" t="s">
        <v>268</v>
      </c>
      <c r="L1512" s="728" t="s">
        <v>867</v>
      </c>
      <c r="M1512" s="728" t="s">
        <v>1090</v>
      </c>
      <c r="N1512" s="729">
        <v>88</v>
      </c>
      <c r="P1512" s="687"/>
      <c r="Q1512" s="686"/>
      <c r="R1512" s="686"/>
      <c r="U1512" s="728" t="s">
        <v>983</v>
      </c>
      <c r="V1512" s="729">
        <v>2</v>
      </c>
      <c r="W1512" s="729">
        <v>203</v>
      </c>
    </row>
    <row r="1513" spans="1:23" ht="15">
      <c r="A1513" s="728" t="s">
        <v>963</v>
      </c>
      <c r="B1513" s="728" t="s">
        <v>288</v>
      </c>
      <c r="C1513" s="728" t="s">
        <v>260</v>
      </c>
      <c r="D1513" s="728" t="s">
        <v>286</v>
      </c>
      <c r="E1513" s="729">
        <v>3121</v>
      </c>
      <c r="G1513" s="728" t="s">
        <v>983</v>
      </c>
      <c r="H1513" s="729">
        <v>3</v>
      </c>
      <c r="I1513" s="729">
        <v>247</v>
      </c>
      <c r="K1513" s="728" t="s">
        <v>268</v>
      </c>
      <c r="L1513" s="728" t="s">
        <v>867</v>
      </c>
      <c r="M1513" s="728" t="s">
        <v>1091</v>
      </c>
      <c r="N1513" s="729">
        <v>1158</v>
      </c>
      <c r="P1513" s="687"/>
      <c r="Q1513" s="686"/>
      <c r="R1513" s="686"/>
      <c r="U1513" s="728" t="s">
        <v>983</v>
      </c>
      <c r="V1513" s="729">
        <v>3</v>
      </c>
      <c r="W1513" s="729">
        <v>103</v>
      </c>
    </row>
    <row r="1514" spans="1:23" ht="15">
      <c r="A1514" s="728" t="s">
        <v>963</v>
      </c>
      <c r="B1514" s="728" t="s">
        <v>288</v>
      </c>
      <c r="C1514" s="728" t="s">
        <v>261</v>
      </c>
      <c r="D1514" s="728" t="s">
        <v>285</v>
      </c>
      <c r="E1514" s="729">
        <v>4532</v>
      </c>
      <c r="G1514" s="728" t="s">
        <v>983</v>
      </c>
      <c r="H1514" s="729">
        <v>4</v>
      </c>
      <c r="I1514" s="729">
        <v>970</v>
      </c>
      <c r="K1514" s="728" t="s">
        <v>268</v>
      </c>
      <c r="L1514" s="728" t="s">
        <v>867</v>
      </c>
      <c r="M1514" s="728" t="s">
        <v>1092</v>
      </c>
      <c r="N1514" s="729">
        <v>438</v>
      </c>
      <c r="P1514" s="687"/>
      <c r="Q1514" s="686"/>
      <c r="R1514" s="686"/>
      <c r="U1514" s="728" t="s">
        <v>983</v>
      </c>
      <c r="V1514" s="729">
        <v>4</v>
      </c>
      <c r="W1514" s="729">
        <v>654</v>
      </c>
    </row>
    <row r="1515" spans="1:23" ht="15">
      <c r="A1515" s="728" t="s">
        <v>963</v>
      </c>
      <c r="B1515" s="728" t="s">
        <v>288</v>
      </c>
      <c r="C1515" s="728" t="s">
        <v>261</v>
      </c>
      <c r="D1515" s="728" t="s">
        <v>286</v>
      </c>
      <c r="E1515" s="729">
        <v>2541</v>
      </c>
      <c r="G1515" s="728" t="s">
        <v>983</v>
      </c>
      <c r="H1515" s="729">
        <v>5</v>
      </c>
      <c r="I1515" s="729">
        <v>203</v>
      </c>
      <c r="K1515" s="728" t="s">
        <v>268</v>
      </c>
      <c r="L1515" s="728" t="s">
        <v>867</v>
      </c>
      <c r="M1515" s="728" t="s">
        <v>1097</v>
      </c>
      <c r="N1515" s="729">
        <v>18</v>
      </c>
      <c r="P1515" s="687"/>
      <c r="Q1515" s="686"/>
      <c r="R1515" s="686"/>
      <c r="U1515" s="728" t="s">
        <v>983</v>
      </c>
      <c r="V1515" s="729">
        <v>5</v>
      </c>
      <c r="W1515" s="729">
        <v>125</v>
      </c>
    </row>
    <row r="1516" spans="1:23" ht="15">
      <c r="A1516" s="728" t="s">
        <v>964</v>
      </c>
      <c r="B1516" s="728" t="s">
        <v>265</v>
      </c>
      <c r="C1516" s="728" t="s">
        <v>260</v>
      </c>
      <c r="D1516" s="728" t="s">
        <v>285</v>
      </c>
      <c r="E1516" s="729">
        <v>400</v>
      </c>
      <c r="G1516" s="728" t="s">
        <v>983</v>
      </c>
      <c r="H1516" s="729">
        <v>6</v>
      </c>
      <c r="I1516" s="729">
        <v>251</v>
      </c>
      <c r="K1516" s="728" t="s">
        <v>268</v>
      </c>
      <c r="L1516" s="728" t="s">
        <v>867</v>
      </c>
      <c r="M1516" s="728" t="s">
        <v>1094</v>
      </c>
      <c r="N1516" s="729">
        <v>79</v>
      </c>
      <c r="P1516" s="687"/>
      <c r="Q1516" s="686"/>
      <c r="R1516" s="686"/>
      <c r="U1516" s="728" t="s">
        <v>983</v>
      </c>
      <c r="V1516" s="729">
        <v>6</v>
      </c>
      <c r="W1516" s="729">
        <v>119</v>
      </c>
    </row>
    <row r="1517" spans="1:23" ht="15">
      <c r="A1517" s="728" t="s">
        <v>964</v>
      </c>
      <c r="B1517" s="728" t="s">
        <v>265</v>
      </c>
      <c r="C1517" s="728" t="s">
        <v>260</v>
      </c>
      <c r="D1517" s="728" t="s">
        <v>286</v>
      </c>
      <c r="E1517" s="729">
        <v>430</v>
      </c>
      <c r="G1517" s="728" t="s">
        <v>983</v>
      </c>
      <c r="H1517" s="729">
        <v>7</v>
      </c>
      <c r="I1517" s="729">
        <v>234</v>
      </c>
      <c r="K1517" s="728" t="s">
        <v>268</v>
      </c>
      <c r="L1517" s="728" t="s">
        <v>867</v>
      </c>
      <c r="M1517" s="728" t="s">
        <v>266</v>
      </c>
      <c r="N1517" s="729">
        <v>4567</v>
      </c>
      <c r="P1517" s="687"/>
      <c r="Q1517" s="686"/>
      <c r="R1517" s="686"/>
      <c r="U1517" s="728" t="s">
        <v>983</v>
      </c>
      <c r="V1517" s="729">
        <v>7</v>
      </c>
      <c r="W1517" s="729">
        <v>86</v>
      </c>
    </row>
    <row r="1518" spans="1:23" ht="15">
      <c r="A1518" s="728" t="s">
        <v>964</v>
      </c>
      <c r="B1518" s="728" t="s">
        <v>265</v>
      </c>
      <c r="C1518" s="728" t="s">
        <v>261</v>
      </c>
      <c r="D1518" s="728" t="s">
        <v>285</v>
      </c>
      <c r="E1518" s="729">
        <v>477</v>
      </c>
      <c r="G1518" s="728" t="s">
        <v>983</v>
      </c>
      <c r="H1518" s="729">
        <v>8</v>
      </c>
      <c r="I1518" s="729">
        <v>221</v>
      </c>
      <c r="K1518" s="728" t="s">
        <v>268</v>
      </c>
      <c r="L1518" s="728" t="s">
        <v>867</v>
      </c>
      <c r="M1518" s="728" t="s">
        <v>1095</v>
      </c>
      <c r="N1518" s="729">
        <v>844</v>
      </c>
      <c r="P1518" s="687"/>
      <c r="Q1518" s="686"/>
      <c r="R1518" s="686"/>
      <c r="U1518" s="728" t="s">
        <v>983</v>
      </c>
      <c r="V1518" s="729">
        <v>8</v>
      </c>
      <c r="W1518" s="729">
        <v>62</v>
      </c>
    </row>
    <row r="1519" spans="1:23" ht="15">
      <c r="A1519" s="728" t="s">
        <v>964</v>
      </c>
      <c r="B1519" s="728" t="s">
        <v>265</v>
      </c>
      <c r="C1519" s="728" t="s">
        <v>261</v>
      </c>
      <c r="D1519" s="728" t="s">
        <v>286</v>
      </c>
      <c r="E1519" s="729">
        <v>410</v>
      </c>
      <c r="G1519" s="728" t="s">
        <v>983</v>
      </c>
      <c r="H1519" s="729">
        <v>9</v>
      </c>
      <c r="I1519" s="729">
        <v>172</v>
      </c>
      <c r="K1519" s="728" t="s">
        <v>268</v>
      </c>
      <c r="L1519" s="728" t="s">
        <v>867</v>
      </c>
      <c r="M1519" s="728" t="s">
        <v>1103</v>
      </c>
      <c r="N1519" s="729">
        <v>1</v>
      </c>
      <c r="P1519" s="687"/>
      <c r="Q1519" s="686"/>
      <c r="R1519" s="686"/>
      <c r="U1519" s="728" t="s">
        <v>983</v>
      </c>
      <c r="V1519" s="729">
        <v>9</v>
      </c>
      <c r="W1519" s="729">
        <v>44</v>
      </c>
    </row>
    <row r="1520" spans="1:23" ht="15">
      <c r="A1520" s="728" t="s">
        <v>964</v>
      </c>
      <c r="B1520" s="728" t="s">
        <v>266</v>
      </c>
      <c r="C1520" s="728" t="s">
        <v>260</v>
      </c>
      <c r="D1520" s="728" t="s">
        <v>285</v>
      </c>
      <c r="E1520" s="729">
        <v>142</v>
      </c>
      <c r="G1520" s="728" t="s">
        <v>983</v>
      </c>
      <c r="H1520" s="729">
        <v>10</v>
      </c>
      <c r="I1520" s="729">
        <v>130</v>
      </c>
      <c r="K1520" s="728" t="s">
        <v>268</v>
      </c>
      <c r="L1520" s="728" t="s">
        <v>867</v>
      </c>
      <c r="M1520" s="728" t="s">
        <v>287</v>
      </c>
      <c r="N1520" s="729">
        <v>8</v>
      </c>
      <c r="P1520" s="687"/>
      <c r="Q1520" s="686"/>
      <c r="R1520" s="686"/>
      <c r="U1520" s="728" t="s">
        <v>983</v>
      </c>
      <c r="V1520" s="729">
        <v>10</v>
      </c>
      <c r="W1520" s="729">
        <v>29</v>
      </c>
    </row>
    <row r="1521" spans="1:23" ht="15">
      <c r="A1521" s="728" t="s">
        <v>964</v>
      </c>
      <c r="B1521" s="728" t="s">
        <v>266</v>
      </c>
      <c r="C1521" s="728" t="s">
        <v>260</v>
      </c>
      <c r="D1521" s="728" t="s">
        <v>286</v>
      </c>
      <c r="E1521" s="729">
        <v>296</v>
      </c>
      <c r="G1521" s="728" t="s">
        <v>983</v>
      </c>
      <c r="H1521" s="729">
        <v>11</v>
      </c>
      <c r="I1521" s="729">
        <v>83</v>
      </c>
      <c r="K1521" s="728" t="s">
        <v>268</v>
      </c>
      <c r="L1521" s="728" t="s">
        <v>867</v>
      </c>
      <c r="M1521" s="728" t="s">
        <v>297</v>
      </c>
      <c r="N1521" s="729">
        <v>4</v>
      </c>
      <c r="P1521" s="687"/>
      <c r="Q1521" s="686"/>
      <c r="R1521" s="686"/>
      <c r="U1521" s="728" t="s">
        <v>983</v>
      </c>
      <c r="V1521" s="729">
        <v>11</v>
      </c>
      <c r="W1521" s="729">
        <v>16</v>
      </c>
    </row>
    <row r="1522" spans="1:23" ht="15">
      <c r="A1522" s="728" t="s">
        <v>964</v>
      </c>
      <c r="B1522" s="728" t="s">
        <v>266</v>
      </c>
      <c r="C1522" s="728" t="s">
        <v>261</v>
      </c>
      <c r="D1522" s="728" t="s">
        <v>285</v>
      </c>
      <c r="E1522" s="729">
        <v>163</v>
      </c>
      <c r="G1522" s="728" t="s">
        <v>983</v>
      </c>
      <c r="H1522" s="729">
        <v>12</v>
      </c>
      <c r="I1522" s="729">
        <v>138</v>
      </c>
      <c r="K1522" s="728" t="s">
        <v>268</v>
      </c>
      <c r="L1522" s="728" t="s">
        <v>867</v>
      </c>
      <c r="M1522" s="728" t="s">
        <v>294</v>
      </c>
      <c r="N1522" s="729">
        <v>457458</v>
      </c>
      <c r="P1522" s="687"/>
      <c r="Q1522" s="686"/>
      <c r="R1522" s="686"/>
      <c r="U1522" s="728" t="s">
        <v>983</v>
      </c>
      <c r="V1522" s="729">
        <v>12</v>
      </c>
      <c r="W1522" s="729">
        <v>32</v>
      </c>
    </row>
    <row r="1523" spans="1:23" ht="15">
      <c r="A1523" s="728" t="s">
        <v>964</v>
      </c>
      <c r="B1523" s="728" t="s">
        <v>266</v>
      </c>
      <c r="C1523" s="728" t="s">
        <v>261</v>
      </c>
      <c r="D1523" s="728" t="s">
        <v>286</v>
      </c>
      <c r="E1523" s="729">
        <v>252</v>
      </c>
      <c r="G1523" s="728" t="s">
        <v>984</v>
      </c>
      <c r="H1523" s="729">
        <v>0</v>
      </c>
      <c r="I1523" s="729">
        <v>125</v>
      </c>
      <c r="K1523" s="728" t="s">
        <v>268</v>
      </c>
      <c r="L1523" s="728" t="s">
        <v>867</v>
      </c>
      <c r="M1523" s="728" t="s">
        <v>295</v>
      </c>
      <c r="N1523" s="729">
        <v>3</v>
      </c>
      <c r="P1523" s="687"/>
      <c r="Q1523" s="686"/>
      <c r="R1523" s="686"/>
      <c r="U1523" s="728" t="s">
        <v>984</v>
      </c>
      <c r="V1523" s="729">
        <v>0</v>
      </c>
      <c r="W1523" s="729">
        <v>18</v>
      </c>
    </row>
    <row r="1524" spans="1:23" ht="15">
      <c r="A1524" s="728" t="s">
        <v>964</v>
      </c>
      <c r="B1524" s="728" t="s">
        <v>287</v>
      </c>
      <c r="C1524" s="728" t="s">
        <v>260</v>
      </c>
      <c r="D1524" s="728" t="s">
        <v>286</v>
      </c>
      <c r="E1524" s="729">
        <v>1</v>
      </c>
      <c r="G1524" s="728" t="s">
        <v>984</v>
      </c>
      <c r="H1524" s="729">
        <v>1</v>
      </c>
      <c r="I1524" s="729">
        <v>607</v>
      </c>
      <c r="K1524" s="728" t="s">
        <v>268</v>
      </c>
      <c r="L1524" s="728" t="s">
        <v>867</v>
      </c>
      <c r="M1524" s="728" t="s">
        <v>296</v>
      </c>
      <c r="N1524" s="729">
        <v>14</v>
      </c>
      <c r="P1524" s="687"/>
      <c r="Q1524" s="686"/>
      <c r="R1524" s="686"/>
      <c r="U1524" s="728" t="s">
        <v>984</v>
      </c>
      <c r="V1524" s="729">
        <v>1</v>
      </c>
      <c r="W1524" s="729">
        <v>102</v>
      </c>
    </row>
    <row r="1525" spans="1:23" ht="15">
      <c r="A1525" s="728" t="s">
        <v>964</v>
      </c>
      <c r="B1525" s="728" t="s">
        <v>287</v>
      </c>
      <c r="C1525" s="728" t="s">
        <v>261</v>
      </c>
      <c r="D1525" s="728" t="s">
        <v>285</v>
      </c>
      <c r="E1525" s="729">
        <v>2</v>
      </c>
      <c r="G1525" s="728" t="s">
        <v>984</v>
      </c>
      <c r="H1525" s="729">
        <v>2</v>
      </c>
      <c r="I1525" s="729">
        <v>1966</v>
      </c>
      <c r="K1525" s="728" t="s">
        <v>268</v>
      </c>
      <c r="L1525" s="728" t="s">
        <v>867</v>
      </c>
      <c r="M1525" s="728" t="s">
        <v>267</v>
      </c>
      <c r="N1525" s="729">
        <v>1212</v>
      </c>
      <c r="P1525" s="687"/>
      <c r="Q1525" s="686"/>
      <c r="R1525" s="686"/>
      <c r="U1525" s="728" t="s">
        <v>984</v>
      </c>
      <c r="V1525" s="729">
        <v>2</v>
      </c>
      <c r="W1525" s="729">
        <v>288</v>
      </c>
    </row>
    <row r="1526" spans="1:23" ht="15">
      <c r="A1526" s="728" t="s">
        <v>964</v>
      </c>
      <c r="B1526" s="728" t="s">
        <v>288</v>
      </c>
      <c r="C1526" s="728" t="s">
        <v>260</v>
      </c>
      <c r="D1526" s="728" t="s">
        <v>285</v>
      </c>
      <c r="E1526" s="729">
        <v>1924</v>
      </c>
      <c r="G1526" s="728" t="s">
        <v>984</v>
      </c>
      <c r="H1526" s="729">
        <v>3</v>
      </c>
      <c r="I1526" s="729">
        <v>956</v>
      </c>
      <c r="K1526" s="728" t="s">
        <v>268</v>
      </c>
      <c r="L1526" s="728" t="s">
        <v>867</v>
      </c>
      <c r="M1526" s="728" t="s">
        <v>268</v>
      </c>
      <c r="N1526" s="729">
        <v>135661</v>
      </c>
      <c r="P1526" s="687"/>
      <c r="Q1526" s="686"/>
      <c r="R1526" s="686"/>
      <c r="U1526" s="728" t="s">
        <v>984</v>
      </c>
      <c r="V1526" s="729">
        <v>3</v>
      </c>
      <c r="W1526" s="729">
        <v>135</v>
      </c>
    </row>
    <row r="1527" spans="1:23" ht="15">
      <c r="A1527" s="728" t="s">
        <v>964</v>
      </c>
      <c r="B1527" s="728" t="s">
        <v>288</v>
      </c>
      <c r="C1527" s="728" t="s">
        <v>260</v>
      </c>
      <c r="D1527" s="728" t="s">
        <v>286</v>
      </c>
      <c r="E1527" s="729">
        <v>1484</v>
      </c>
      <c r="G1527" s="728" t="s">
        <v>984</v>
      </c>
      <c r="H1527" s="729">
        <v>4</v>
      </c>
      <c r="I1527" s="729">
        <v>3533</v>
      </c>
      <c r="K1527" s="728" t="s">
        <v>268</v>
      </c>
      <c r="L1527" s="728" t="s">
        <v>883</v>
      </c>
      <c r="M1527" s="728" t="s">
        <v>265</v>
      </c>
      <c r="N1527" s="729">
        <v>23</v>
      </c>
      <c r="P1527" s="687"/>
      <c r="Q1527" s="686"/>
      <c r="R1527" s="686"/>
      <c r="U1527" s="728" t="s">
        <v>984</v>
      </c>
      <c r="V1527" s="729">
        <v>4</v>
      </c>
      <c r="W1527" s="729">
        <v>1215</v>
      </c>
    </row>
    <row r="1528" spans="1:23" ht="15">
      <c r="A1528" s="728" t="s">
        <v>964</v>
      </c>
      <c r="B1528" s="728" t="s">
        <v>288</v>
      </c>
      <c r="C1528" s="728" t="s">
        <v>261</v>
      </c>
      <c r="D1528" s="728" t="s">
        <v>285</v>
      </c>
      <c r="E1528" s="729">
        <v>1911</v>
      </c>
      <c r="G1528" s="728" t="s">
        <v>984</v>
      </c>
      <c r="H1528" s="729">
        <v>5</v>
      </c>
      <c r="I1528" s="729">
        <v>526</v>
      </c>
      <c r="K1528" s="728" t="s">
        <v>268</v>
      </c>
      <c r="L1528" s="728" t="s">
        <v>883</v>
      </c>
      <c r="M1528" s="728" t="s">
        <v>1096</v>
      </c>
      <c r="N1528" s="729">
        <v>2</v>
      </c>
      <c r="P1528" s="687"/>
      <c r="Q1528" s="686"/>
      <c r="R1528" s="686"/>
      <c r="U1528" s="728" t="s">
        <v>984</v>
      </c>
      <c r="V1528" s="729">
        <v>5</v>
      </c>
      <c r="W1528" s="729">
        <v>163</v>
      </c>
    </row>
    <row r="1529" spans="1:23" ht="15">
      <c r="A1529" s="728" t="s">
        <v>964</v>
      </c>
      <c r="B1529" s="728" t="s">
        <v>288</v>
      </c>
      <c r="C1529" s="728" t="s">
        <v>261</v>
      </c>
      <c r="D1529" s="728" t="s">
        <v>286</v>
      </c>
      <c r="E1529" s="729">
        <v>1223</v>
      </c>
      <c r="G1529" s="728" t="s">
        <v>984</v>
      </c>
      <c r="H1529" s="729">
        <v>6</v>
      </c>
      <c r="I1529" s="729">
        <v>556</v>
      </c>
      <c r="K1529" s="728" t="s">
        <v>268</v>
      </c>
      <c r="L1529" s="728" t="s">
        <v>883</v>
      </c>
      <c r="M1529" s="728" t="s">
        <v>1099</v>
      </c>
      <c r="N1529" s="729">
        <v>1</v>
      </c>
      <c r="P1529" s="687"/>
      <c r="Q1529" s="686"/>
      <c r="R1529" s="686"/>
      <c r="U1529" s="728" t="s">
        <v>984</v>
      </c>
      <c r="V1529" s="729">
        <v>6</v>
      </c>
      <c r="W1529" s="729">
        <v>135</v>
      </c>
    </row>
    <row r="1530" spans="1:23" ht="15">
      <c r="A1530" s="728" t="s">
        <v>965</v>
      </c>
      <c r="B1530" s="728" t="s">
        <v>265</v>
      </c>
      <c r="C1530" s="728" t="s">
        <v>260</v>
      </c>
      <c r="D1530" s="728" t="s">
        <v>285</v>
      </c>
      <c r="E1530" s="729">
        <v>2895</v>
      </c>
      <c r="G1530" s="728" t="s">
        <v>984</v>
      </c>
      <c r="H1530" s="729">
        <v>7</v>
      </c>
      <c r="I1530" s="729">
        <v>513</v>
      </c>
      <c r="K1530" s="728" t="s">
        <v>268</v>
      </c>
      <c r="L1530" s="728" t="s">
        <v>883</v>
      </c>
      <c r="M1530" s="728" t="s">
        <v>1093</v>
      </c>
      <c r="N1530" s="729">
        <v>31</v>
      </c>
      <c r="P1530" s="687"/>
      <c r="Q1530" s="686"/>
      <c r="R1530" s="686"/>
      <c r="U1530" s="728" t="s">
        <v>984</v>
      </c>
      <c r="V1530" s="729">
        <v>7</v>
      </c>
      <c r="W1530" s="729">
        <v>109</v>
      </c>
    </row>
    <row r="1531" spans="1:23" ht="15">
      <c r="A1531" s="728" t="s">
        <v>965</v>
      </c>
      <c r="B1531" s="728" t="s">
        <v>265</v>
      </c>
      <c r="C1531" s="728" t="s">
        <v>260</v>
      </c>
      <c r="D1531" s="728" t="s">
        <v>286</v>
      </c>
      <c r="E1531" s="729">
        <v>1939</v>
      </c>
      <c r="G1531" s="728" t="s">
        <v>984</v>
      </c>
      <c r="H1531" s="729">
        <v>8</v>
      </c>
      <c r="I1531" s="729">
        <v>415</v>
      </c>
      <c r="K1531" s="728" t="s">
        <v>268</v>
      </c>
      <c r="L1531" s="728" t="s">
        <v>883</v>
      </c>
      <c r="M1531" s="728" t="s">
        <v>1090</v>
      </c>
      <c r="N1531" s="729">
        <v>149</v>
      </c>
      <c r="P1531" s="687"/>
      <c r="Q1531" s="686"/>
      <c r="R1531" s="686"/>
      <c r="U1531" s="728" t="s">
        <v>984</v>
      </c>
      <c r="V1531" s="729">
        <v>8</v>
      </c>
      <c r="W1531" s="729">
        <v>74</v>
      </c>
    </row>
    <row r="1532" spans="1:23" ht="15">
      <c r="A1532" s="728" t="s">
        <v>965</v>
      </c>
      <c r="B1532" s="728" t="s">
        <v>265</v>
      </c>
      <c r="C1532" s="728" t="s">
        <v>261</v>
      </c>
      <c r="D1532" s="728" t="s">
        <v>285</v>
      </c>
      <c r="E1532" s="729">
        <v>3048</v>
      </c>
      <c r="G1532" s="728" t="s">
        <v>984</v>
      </c>
      <c r="H1532" s="729">
        <v>9</v>
      </c>
      <c r="I1532" s="729">
        <v>324</v>
      </c>
      <c r="K1532" s="728" t="s">
        <v>268</v>
      </c>
      <c r="L1532" s="728" t="s">
        <v>883</v>
      </c>
      <c r="M1532" s="728" t="s">
        <v>1091</v>
      </c>
      <c r="N1532" s="729">
        <v>27</v>
      </c>
      <c r="P1532" s="687"/>
      <c r="Q1532" s="686"/>
      <c r="R1532" s="686"/>
      <c r="U1532" s="728" t="s">
        <v>984</v>
      </c>
      <c r="V1532" s="729">
        <v>9</v>
      </c>
      <c r="W1532" s="729">
        <v>51</v>
      </c>
    </row>
    <row r="1533" spans="1:23" ht="15">
      <c r="A1533" s="728" t="s">
        <v>965</v>
      </c>
      <c r="B1533" s="728" t="s">
        <v>265</v>
      </c>
      <c r="C1533" s="728" t="s">
        <v>261</v>
      </c>
      <c r="D1533" s="728" t="s">
        <v>286</v>
      </c>
      <c r="E1533" s="729">
        <v>1780</v>
      </c>
      <c r="G1533" s="728" t="s">
        <v>984</v>
      </c>
      <c r="H1533" s="729">
        <v>10</v>
      </c>
      <c r="I1533" s="729">
        <v>228</v>
      </c>
      <c r="K1533" s="728" t="s">
        <v>268</v>
      </c>
      <c r="L1533" s="728" t="s">
        <v>883</v>
      </c>
      <c r="M1533" s="728" t="s">
        <v>1092</v>
      </c>
      <c r="N1533" s="729">
        <v>3</v>
      </c>
      <c r="P1533" s="687"/>
      <c r="Q1533" s="686"/>
      <c r="R1533" s="686"/>
      <c r="U1533" s="728" t="s">
        <v>984</v>
      </c>
      <c r="V1533" s="729">
        <v>10</v>
      </c>
      <c r="W1533" s="729">
        <v>24</v>
      </c>
    </row>
    <row r="1534" spans="1:23" ht="15">
      <c r="A1534" s="728" t="s">
        <v>965</v>
      </c>
      <c r="B1534" s="728" t="s">
        <v>266</v>
      </c>
      <c r="C1534" s="728" t="s">
        <v>260</v>
      </c>
      <c r="D1534" s="728" t="s">
        <v>285</v>
      </c>
      <c r="E1534" s="729">
        <v>400</v>
      </c>
      <c r="G1534" s="728" t="s">
        <v>984</v>
      </c>
      <c r="H1534" s="729">
        <v>11</v>
      </c>
      <c r="I1534" s="729">
        <v>178</v>
      </c>
      <c r="K1534" s="728" t="s">
        <v>268</v>
      </c>
      <c r="L1534" s="728" t="s">
        <v>883</v>
      </c>
      <c r="M1534" s="728" t="s">
        <v>1097</v>
      </c>
      <c r="N1534" s="729">
        <v>2</v>
      </c>
      <c r="P1534" s="687"/>
      <c r="Q1534" s="686"/>
      <c r="R1534" s="686"/>
      <c r="U1534" s="728" t="s">
        <v>984</v>
      </c>
      <c r="V1534" s="729">
        <v>11</v>
      </c>
      <c r="W1534" s="729">
        <v>17</v>
      </c>
    </row>
    <row r="1535" spans="1:23" ht="15">
      <c r="A1535" s="728" t="s">
        <v>965</v>
      </c>
      <c r="B1535" s="728" t="s">
        <v>266</v>
      </c>
      <c r="C1535" s="728" t="s">
        <v>260</v>
      </c>
      <c r="D1535" s="728" t="s">
        <v>286</v>
      </c>
      <c r="E1535" s="729">
        <v>385</v>
      </c>
      <c r="G1535" s="728" t="s">
        <v>984</v>
      </c>
      <c r="H1535" s="729">
        <v>12</v>
      </c>
      <c r="I1535" s="729">
        <v>239</v>
      </c>
      <c r="K1535" s="728" t="s">
        <v>268</v>
      </c>
      <c r="L1535" s="728" t="s">
        <v>883</v>
      </c>
      <c r="M1535" s="728" t="s">
        <v>1094</v>
      </c>
      <c r="N1535" s="729">
        <v>2</v>
      </c>
      <c r="P1535" s="687"/>
      <c r="Q1535" s="686"/>
      <c r="R1535" s="686"/>
      <c r="U1535" s="728" t="s">
        <v>984</v>
      </c>
      <c r="V1535" s="729">
        <v>12</v>
      </c>
      <c r="W1535" s="729">
        <v>17</v>
      </c>
    </row>
    <row r="1536" spans="1:23" ht="15">
      <c r="A1536" s="728" t="s">
        <v>965</v>
      </c>
      <c r="B1536" s="728" t="s">
        <v>266</v>
      </c>
      <c r="C1536" s="728" t="s">
        <v>261</v>
      </c>
      <c r="D1536" s="728" t="s">
        <v>285</v>
      </c>
      <c r="E1536" s="729">
        <v>477</v>
      </c>
      <c r="G1536" s="728" t="s">
        <v>985</v>
      </c>
      <c r="H1536" s="729">
        <v>0</v>
      </c>
      <c r="I1536" s="729">
        <v>47</v>
      </c>
      <c r="K1536" s="728" t="s">
        <v>268</v>
      </c>
      <c r="L1536" s="728" t="s">
        <v>883</v>
      </c>
      <c r="M1536" s="728" t="s">
        <v>266</v>
      </c>
      <c r="N1536" s="729">
        <v>75</v>
      </c>
      <c r="P1536" s="687"/>
      <c r="Q1536" s="686"/>
      <c r="R1536" s="686"/>
      <c r="U1536" s="728" t="s">
        <v>985</v>
      </c>
      <c r="V1536" s="729">
        <v>0</v>
      </c>
      <c r="W1536" s="729">
        <v>20</v>
      </c>
    </row>
    <row r="1537" spans="1:23" ht="15">
      <c r="A1537" s="728" t="s">
        <v>965</v>
      </c>
      <c r="B1537" s="728" t="s">
        <v>266</v>
      </c>
      <c r="C1537" s="728" t="s">
        <v>261</v>
      </c>
      <c r="D1537" s="728" t="s">
        <v>286</v>
      </c>
      <c r="E1537" s="729">
        <v>354</v>
      </c>
      <c r="G1537" s="728" t="s">
        <v>985</v>
      </c>
      <c r="H1537" s="729">
        <v>1</v>
      </c>
      <c r="I1537" s="729">
        <v>191</v>
      </c>
      <c r="K1537" s="728" t="s">
        <v>268</v>
      </c>
      <c r="L1537" s="728" t="s">
        <v>883</v>
      </c>
      <c r="M1537" s="728" t="s">
        <v>1095</v>
      </c>
      <c r="N1537" s="729">
        <v>3</v>
      </c>
      <c r="P1537" s="687"/>
      <c r="Q1537" s="686"/>
      <c r="R1537" s="686"/>
      <c r="U1537" s="728" t="s">
        <v>985</v>
      </c>
      <c r="V1537" s="729">
        <v>1</v>
      </c>
      <c r="W1537" s="729">
        <v>147</v>
      </c>
    </row>
    <row r="1538" spans="1:23" ht="15">
      <c r="A1538" s="728" t="s">
        <v>965</v>
      </c>
      <c r="B1538" s="728" t="s">
        <v>287</v>
      </c>
      <c r="C1538" s="728" t="s">
        <v>260</v>
      </c>
      <c r="D1538" s="728" t="s">
        <v>285</v>
      </c>
      <c r="E1538" s="729">
        <v>2</v>
      </c>
      <c r="G1538" s="728" t="s">
        <v>985</v>
      </c>
      <c r="H1538" s="729">
        <v>2</v>
      </c>
      <c r="I1538" s="729">
        <v>799</v>
      </c>
      <c r="K1538" s="728" t="s">
        <v>268</v>
      </c>
      <c r="L1538" s="728" t="s">
        <v>883</v>
      </c>
      <c r="M1538" s="728" t="s">
        <v>287</v>
      </c>
      <c r="N1538" s="729">
        <v>1</v>
      </c>
      <c r="P1538" s="687"/>
      <c r="Q1538" s="686"/>
      <c r="R1538" s="686"/>
      <c r="U1538" s="728" t="s">
        <v>985</v>
      </c>
      <c r="V1538" s="729">
        <v>2</v>
      </c>
      <c r="W1538" s="729">
        <v>526</v>
      </c>
    </row>
    <row r="1539" spans="1:23" ht="15">
      <c r="A1539" s="728" t="s">
        <v>965</v>
      </c>
      <c r="B1539" s="728" t="s">
        <v>287</v>
      </c>
      <c r="C1539" s="728" t="s">
        <v>260</v>
      </c>
      <c r="D1539" s="728" t="s">
        <v>286</v>
      </c>
      <c r="E1539" s="729">
        <v>4</v>
      </c>
      <c r="G1539" s="728" t="s">
        <v>985</v>
      </c>
      <c r="H1539" s="729">
        <v>3</v>
      </c>
      <c r="I1539" s="729">
        <v>459</v>
      </c>
      <c r="K1539" s="728" t="s">
        <v>268</v>
      </c>
      <c r="L1539" s="728" t="s">
        <v>883</v>
      </c>
      <c r="M1539" s="728" t="s">
        <v>297</v>
      </c>
      <c r="N1539" s="729">
        <v>144</v>
      </c>
      <c r="P1539" s="687"/>
      <c r="Q1539" s="686"/>
      <c r="R1539" s="686"/>
      <c r="U1539" s="728" t="s">
        <v>985</v>
      </c>
      <c r="V1539" s="729">
        <v>3</v>
      </c>
      <c r="W1539" s="729">
        <v>285</v>
      </c>
    </row>
    <row r="1540" spans="1:23" ht="15">
      <c r="A1540" s="728" t="s">
        <v>965</v>
      </c>
      <c r="B1540" s="728" t="s">
        <v>287</v>
      </c>
      <c r="C1540" s="728" t="s">
        <v>261</v>
      </c>
      <c r="D1540" s="728" t="s">
        <v>285</v>
      </c>
      <c r="E1540" s="729">
        <v>1</v>
      </c>
      <c r="G1540" s="728" t="s">
        <v>985</v>
      </c>
      <c r="H1540" s="729">
        <v>4</v>
      </c>
      <c r="I1540" s="729">
        <v>1842</v>
      </c>
      <c r="K1540" s="728" t="s">
        <v>268</v>
      </c>
      <c r="L1540" s="728" t="s">
        <v>883</v>
      </c>
      <c r="M1540" s="728" t="s">
        <v>294</v>
      </c>
      <c r="N1540" s="729">
        <v>14558</v>
      </c>
      <c r="P1540" s="687"/>
      <c r="Q1540" s="686"/>
      <c r="R1540" s="686"/>
      <c r="U1540" s="728" t="s">
        <v>985</v>
      </c>
      <c r="V1540" s="729">
        <v>4</v>
      </c>
      <c r="W1540" s="729">
        <v>1533</v>
      </c>
    </row>
    <row r="1541" spans="1:23" ht="15">
      <c r="A1541" s="728" t="s">
        <v>965</v>
      </c>
      <c r="B1541" s="728" t="s">
        <v>287</v>
      </c>
      <c r="C1541" s="728" t="s">
        <v>261</v>
      </c>
      <c r="D1541" s="728" t="s">
        <v>286</v>
      </c>
      <c r="E1541" s="729">
        <v>5</v>
      </c>
      <c r="G1541" s="728" t="s">
        <v>985</v>
      </c>
      <c r="H1541" s="729">
        <v>5</v>
      </c>
      <c r="I1541" s="729">
        <v>371</v>
      </c>
      <c r="K1541" s="728" t="s">
        <v>268</v>
      </c>
      <c r="L1541" s="728" t="s">
        <v>883</v>
      </c>
      <c r="M1541" s="728" t="s">
        <v>295</v>
      </c>
      <c r="N1541" s="729">
        <v>2</v>
      </c>
      <c r="P1541" s="687"/>
      <c r="Q1541" s="686"/>
      <c r="R1541" s="686"/>
      <c r="U1541" s="728" t="s">
        <v>985</v>
      </c>
      <c r="V1541" s="729">
        <v>5</v>
      </c>
      <c r="W1541" s="729">
        <v>378</v>
      </c>
    </row>
    <row r="1542" spans="1:23" ht="15">
      <c r="A1542" s="728" t="s">
        <v>965</v>
      </c>
      <c r="B1542" s="728" t="s">
        <v>288</v>
      </c>
      <c r="C1542" s="728" t="s">
        <v>260</v>
      </c>
      <c r="D1542" s="728" t="s">
        <v>285</v>
      </c>
      <c r="E1542" s="729">
        <v>697</v>
      </c>
      <c r="G1542" s="728" t="s">
        <v>985</v>
      </c>
      <c r="H1542" s="729">
        <v>6</v>
      </c>
      <c r="I1542" s="729">
        <v>420</v>
      </c>
      <c r="K1542" s="728" t="s">
        <v>268</v>
      </c>
      <c r="L1542" s="728" t="s">
        <v>883</v>
      </c>
      <c r="M1542" s="728" t="s">
        <v>296</v>
      </c>
      <c r="N1542" s="729">
        <v>302</v>
      </c>
      <c r="P1542" s="687"/>
      <c r="Q1542" s="686"/>
      <c r="R1542" s="686"/>
      <c r="U1542" s="728" t="s">
        <v>985</v>
      </c>
      <c r="V1542" s="729">
        <v>6</v>
      </c>
      <c r="W1542" s="729">
        <v>331</v>
      </c>
    </row>
    <row r="1543" spans="1:23" ht="15">
      <c r="A1543" s="728" t="s">
        <v>965</v>
      </c>
      <c r="B1543" s="728" t="s">
        <v>288</v>
      </c>
      <c r="C1543" s="728" t="s">
        <v>260</v>
      </c>
      <c r="D1543" s="728" t="s">
        <v>286</v>
      </c>
      <c r="E1543" s="729">
        <v>432</v>
      </c>
      <c r="G1543" s="728" t="s">
        <v>985</v>
      </c>
      <c r="H1543" s="729">
        <v>7</v>
      </c>
      <c r="I1543" s="729">
        <v>403</v>
      </c>
      <c r="K1543" s="728" t="s">
        <v>268</v>
      </c>
      <c r="L1543" s="728" t="s">
        <v>883</v>
      </c>
      <c r="M1543" s="728" t="s">
        <v>267</v>
      </c>
      <c r="N1543" s="729">
        <v>4</v>
      </c>
      <c r="P1543" s="687"/>
      <c r="Q1543" s="686"/>
      <c r="R1543" s="686"/>
      <c r="U1543" s="728" t="s">
        <v>985</v>
      </c>
      <c r="V1543" s="729">
        <v>7</v>
      </c>
      <c r="W1543" s="729">
        <v>245</v>
      </c>
    </row>
    <row r="1544" spans="1:23" ht="15">
      <c r="A1544" s="728" t="s">
        <v>965</v>
      </c>
      <c r="B1544" s="728" t="s">
        <v>288</v>
      </c>
      <c r="C1544" s="728" t="s">
        <v>261</v>
      </c>
      <c r="D1544" s="728" t="s">
        <v>285</v>
      </c>
      <c r="E1544" s="729">
        <v>669</v>
      </c>
      <c r="G1544" s="728" t="s">
        <v>985</v>
      </c>
      <c r="H1544" s="729">
        <v>8</v>
      </c>
      <c r="I1544" s="729">
        <v>364</v>
      </c>
      <c r="K1544" s="728" t="s">
        <v>268</v>
      </c>
      <c r="L1544" s="728" t="s">
        <v>883</v>
      </c>
      <c r="M1544" s="728" t="s">
        <v>268</v>
      </c>
      <c r="N1544" s="729">
        <v>2029</v>
      </c>
      <c r="P1544" s="687"/>
      <c r="Q1544" s="686"/>
      <c r="R1544" s="686"/>
      <c r="U1544" s="728" t="s">
        <v>985</v>
      </c>
      <c r="V1544" s="729">
        <v>8</v>
      </c>
      <c r="W1544" s="729">
        <v>178</v>
      </c>
    </row>
    <row r="1545" spans="1:23" ht="15">
      <c r="A1545" s="728" t="s">
        <v>965</v>
      </c>
      <c r="B1545" s="728" t="s">
        <v>288</v>
      </c>
      <c r="C1545" s="728" t="s">
        <v>261</v>
      </c>
      <c r="D1545" s="728" t="s">
        <v>286</v>
      </c>
      <c r="E1545" s="729">
        <v>310</v>
      </c>
      <c r="G1545" s="728" t="s">
        <v>985</v>
      </c>
      <c r="H1545" s="729">
        <v>9</v>
      </c>
      <c r="I1545" s="729">
        <v>335</v>
      </c>
      <c r="K1545" s="728" t="s">
        <v>268</v>
      </c>
      <c r="L1545" s="728" t="s">
        <v>885</v>
      </c>
      <c r="M1545" s="728" t="s">
        <v>265</v>
      </c>
      <c r="N1545" s="729">
        <v>133</v>
      </c>
      <c r="P1545" s="687"/>
      <c r="Q1545" s="686"/>
      <c r="R1545" s="686"/>
      <c r="U1545" s="728" t="s">
        <v>985</v>
      </c>
      <c r="V1545" s="729">
        <v>9</v>
      </c>
      <c r="W1545" s="729">
        <v>143</v>
      </c>
    </row>
    <row r="1546" spans="1:23" ht="15">
      <c r="A1546" s="728" t="s">
        <v>966</v>
      </c>
      <c r="B1546" s="728" t="s">
        <v>265</v>
      </c>
      <c r="C1546" s="728" t="s">
        <v>260</v>
      </c>
      <c r="D1546" s="728" t="s">
        <v>285</v>
      </c>
      <c r="E1546" s="729">
        <v>2075</v>
      </c>
      <c r="G1546" s="728" t="s">
        <v>985</v>
      </c>
      <c r="H1546" s="729">
        <v>10</v>
      </c>
      <c r="I1546" s="729">
        <v>216</v>
      </c>
      <c r="K1546" s="728" t="s">
        <v>268</v>
      </c>
      <c r="L1546" s="728" t="s">
        <v>885</v>
      </c>
      <c r="M1546" s="728" t="s">
        <v>1096</v>
      </c>
      <c r="N1546" s="729">
        <v>33</v>
      </c>
      <c r="P1546" s="687"/>
      <c r="Q1546" s="686"/>
      <c r="R1546" s="686"/>
      <c r="U1546" s="728" t="s">
        <v>985</v>
      </c>
      <c r="V1546" s="729">
        <v>10</v>
      </c>
      <c r="W1546" s="729">
        <v>83</v>
      </c>
    </row>
    <row r="1547" spans="1:23" ht="15">
      <c r="A1547" s="728" t="s">
        <v>966</v>
      </c>
      <c r="B1547" s="728" t="s">
        <v>265</v>
      </c>
      <c r="C1547" s="728" t="s">
        <v>260</v>
      </c>
      <c r="D1547" s="728" t="s">
        <v>286</v>
      </c>
      <c r="E1547" s="729">
        <v>506</v>
      </c>
      <c r="G1547" s="728" t="s">
        <v>985</v>
      </c>
      <c r="H1547" s="729">
        <v>11</v>
      </c>
      <c r="I1547" s="729">
        <v>145</v>
      </c>
      <c r="K1547" s="728" t="s">
        <v>268</v>
      </c>
      <c r="L1547" s="728" t="s">
        <v>885</v>
      </c>
      <c r="M1547" s="728" t="s">
        <v>1099</v>
      </c>
      <c r="N1547" s="729">
        <v>45</v>
      </c>
      <c r="P1547" s="687"/>
      <c r="Q1547" s="686"/>
      <c r="R1547" s="686"/>
      <c r="U1547" s="728" t="s">
        <v>985</v>
      </c>
      <c r="V1547" s="729">
        <v>11</v>
      </c>
      <c r="W1547" s="729">
        <v>55</v>
      </c>
    </row>
    <row r="1548" spans="1:23" ht="15">
      <c r="A1548" s="728" t="s">
        <v>966</v>
      </c>
      <c r="B1548" s="728" t="s">
        <v>265</v>
      </c>
      <c r="C1548" s="728" t="s">
        <v>261</v>
      </c>
      <c r="D1548" s="728" t="s">
        <v>285</v>
      </c>
      <c r="E1548" s="729">
        <v>2292</v>
      </c>
      <c r="G1548" s="728" t="s">
        <v>985</v>
      </c>
      <c r="H1548" s="729">
        <v>12</v>
      </c>
      <c r="I1548" s="729">
        <v>196</v>
      </c>
      <c r="K1548" s="728" t="s">
        <v>268</v>
      </c>
      <c r="L1548" s="728" t="s">
        <v>885</v>
      </c>
      <c r="M1548" s="728" t="s">
        <v>1100</v>
      </c>
      <c r="N1548" s="729">
        <v>2</v>
      </c>
      <c r="P1548" s="687"/>
      <c r="Q1548" s="686"/>
      <c r="R1548" s="686"/>
      <c r="U1548" s="728" t="s">
        <v>985</v>
      </c>
      <c r="V1548" s="729">
        <v>12</v>
      </c>
      <c r="W1548" s="729">
        <v>84</v>
      </c>
    </row>
    <row r="1549" spans="1:23" ht="15">
      <c r="A1549" s="728" t="s">
        <v>966</v>
      </c>
      <c r="B1549" s="728" t="s">
        <v>265</v>
      </c>
      <c r="C1549" s="728" t="s">
        <v>261</v>
      </c>
      <c r="D1549" s="728" t="s">
        <v>286</v>
      </c>
      <c r="E1549" s="729">
        <v>529</v>
      </c>
      <c r="G1549" s="728" t="s">
        <v>986</v>
      </c>
      <c r="H1549" s="729">
        <v>0</v>
      </c>
      <c r="I1549" s="729">
        <v>82</v>
      </c>
      <c r="K1549" s="728" t="s">
        <v>268</v>
      </c>
      <c r="L1549" s="728" t="s">
        <v>885</v>
      </c>
      <c r="M1549" s="728" t="s">
        <v>1089</v>
      </c>
      <c r="N1549" s="729">
        <v>4</v>
      </c>
      <c r="P1549" s="687"/>
      <c r="Q1549" s="686"/>
      <c r="R1549" s="686"/>
      <c r="U1549" s="728" t="s">
        <v>986</v>
      </c>
      <c r="V1549" s="729">
        <v>0</v>
      </c>
      <c r="W1549" s="729">
        <v>1</v>
      </c>
    </row>
    <row r="1550" spans="1:23" ht="15">
      <c r="A1550" s="728" t="s">
        <v>966</v>
      </c>
      <c r="B1550" s="728" t="s">
        <v>266</v>
      </c>
      <c r="C1550" s="728" t="s">
        <v>260</v>
      </c>
      <c r="D1550" s="728" t="s">
        <v>285</v>
      </c>
      <c r="E1550" s="729">
        <v>1306</v>
      </c>
      <c r="G1550" s="728" t="s">
        <v>986</v>
      </c>
      <c r="H1550" s="729">
        <v>1</v>
      </c>
      <c r="I1550" s="729">
        <v>586</v>
      </c>
      <c r="K1550" s="728" t="s">
        <v>268</v>
      </c>
      <c r="L1550" s="728" t="s">
        <v>885</v>
      </c>
      <c r="M1550" s="728" t="s">
        <v>1093</v>
      </c>
      <c r="N1550" s="729">
        <v>29</v>
      </c>
      <c r="P1550" s="687"/>
      <c r="Q1550" s="686"/>
      <c r="R1550" s="686"/>
      <c r="U1550" s="728" t="s">
        <v>986</v>
      </c>
      <c r="V1550" s="729">
        <v>1</v>
      </c>
      <c r="W1550" s="729">
        <v>5</v>
      </c>
    </row>
    <row r="1551" spans="1:23" ht="15">
      <c r="A1551" s="728" t="s">
        <v>966</v>
      </c>
      <c r="B1551" s="728" t="s">
        <v>266</v>
      </c>
      <c r="C1551" s="728" t="s">
        <v>260</v>
      </c>
      <c r="D1551" s="728" t="s">
        <v>286</v>
      </c>
      <c r="E1551" s="729">
        <v>390</v>
      </c>
      <c r="G1551" s="728" t="s">
        <v>986</v>
      </c>
      <c r="H1551" s="729">
        <v>2</v>
      </c>
      <c r="I1551" s="729">
        <v>1949</v>
      </c>
      <c r="K1551" s="728" t="s">
        <v>268</v>
      </c>
      <c r="L1551" s="728" t="s">
        <v>885</v>
      </c>
      <c r="M1551" s="728" t="s">
        <v>1090</v>
      </c>
      <c r="N1551" s="729">
        <v>854</v>
      </c>
      <c r="P1551" s="687"/>
      <c r="Q1551" s="686"/>
      <c r="R1551" s="686"/>
      <c r="U1551" s="728" t="s">
        <v>986</v>
      </c>
      <c r="V1551" s="729">
        <v>2</v>
      </c>
      <c r="W1551" s="729">
        <v>12</v>
      </c>
    </row>
    <row r="1552" spans="1:23" ht="15">
      <c r="A1552" s="728" t="s">
        <v>966</v>
      </c>
      <c r="B1552" s="728" t="s">
        <v>266</v>
      </c>
      <c r="C1552" s="728" t="s">
        <v>261</v>
      </c>
      <c r="D1552" s="728" t="s">
        <v>285</v>
      </c>
      <c r="E1552" s="729">
        <v>1642</v>
      </c>
      <c r="G1552" s="728" t="s">
        <v>986</v>
      </c>
      <c r="H1552" s="729">
        <v>3</v>
      </c>
      <c r="I1552" s="729">
        <v>794</v>
      </c>
      <c r="K1552" s="728" t="s">
        <v>268</v>
      </c>
      <c r="L1552" s="728" t="s">
        <v>885</v>
      </c>
      <c r="M1552" s="728" t="s">
        <v>1091</v>
      </c>
      <c r="N1552" s="729">
        <v>56</v>
      </c>
      <c r="P1552" s="687"/>
      <c r="Q1552" s="686"/>
      <c r="R1552" s="686"/>
      <c r="U1552" s="728" t="s">
        <v>986</v>
      </c>
      <c r="V1552" s="729">
        <v>3</v>
      </c>
      <c r="W1552" s="729">
        <v>5</v>
      </c>
    </row>
    <row r="1553" spans="1:23" ht="15">
      <c r="A1553" s="728" t="s">
        <v>966</v>
      </c>
      <c r="B1553" s="728" t="s">
        <v>266</v>
      </c>
      <c r="C1553" s="728" t="s">
        <v>261</v>
      </c>
      <c r="D1553" s="728" t="s">
        <v>286</v>
      </c>
      <c r="E1553" s="729">
        <v>384</v>
      </c>
      <c r="G1553" s="728" t="s">
        <v>986</v>
      </c>
      <c r="H1553" s="729">
        <v>4</v>
      </c>
      <c r="I1553" s="729">
        <v>2143</v>
      </c>
      <c r="K1553" s="728" t="s">
        <v>268</v>
      </c>
      <c r="L1553" s="728" t="s">
        <v>885</v>
      </c>
      <c r="M1553" s="728" t="s">
        <v>1092</v>
      </c>
      <c r="N1553" s="729">
        <v>12</v>
      </c>
      <c r="P1553" s="687"/>
      <c r="Q1553" s="686"/>
      <c r="R1553" s="686"/>
      <c r="U1553" s="728" t="s">
        <v>986</v>
      </c>
      <c r="V1553" s="729">
        <v>4</v>
      </c>
      <c r="W1553" s="729">
        <v>102</v>
      </c>
    </row>
    <row r="1554" spans="1:23" ht="15">
      <c r="A1554" s="728" t="s">
        <v>966</v>
      </c>
      <c r="B1554" s="728" t="s">
        <v>287</v>
      </c>
      <c r="C1554" s="728" t="s">
        <v>260</v>
      </c>
      <c r="D1554" s="728" t="s">
        <v>285</v>
      </c>
      <c r="E1554" s="729">
        <v>5</v>
      </c>
      <c r="G1554" s="728" t="s">
        <v>986</v>
      </c>
      <c r="H1554" s="729">
        <v>5</v>
      </c>
      <c r="I1554" s="729">
        <v>283</v>
      </c>
      <c r="K1554" s="728" t="s">
        <v>268</v>
      </c>
      <c r="L1554" s="728" t="s">
        <v>885</v>
      </c>
      <c r="M1554" s="728" t="s">
        <v>1097</v>
      </c>
      <c r="N1554" s="729">
        <v>3</v>
      </c>
      <c r="P1554" s="687"/>
      <c r="Q1554" s="686"/>
      <c r="R1554" s="686"/>
      <c r="U1554" s="728" t="s">
        <v>986</v>
      </c>
      <c r="V1554" s="729">
        <v>5</v>
      </c>
      <c r="W1554" s="729">
        <v>11</v>
      </c>
    </row>
    <row r="1555" spans="1:23" ht="15">
      <c r="A1555" s="728" t="s">
        <v>966</v>
      </c>
      <c r="B1555" s="728" t="s">
        <v>287</v>
      </c>
      <c r="C1555" s="728" t="s">
        <v>260</v>
      </c>
      <c r="D1555" s="728" t="s">
        <v>286</v>
      </c>
      <c r="E1555" s="729">
        <v>4</v>
      </c>
      <c r="G1555" s="728" t="s">
        <v>986</v>
      </c>
      <c r="H1555" s="729">
        <v>6</v>
      </c>
      <c r="I1555" s="729">
        <v>217</v>
      </c>
      <c r="K1555" s="728" t="s">
        <v>268</v>
      </c>
      <c r="L1555" s="728" t="s">
        <v>885</v>
      </c>
      <c r="M1555" s="728" t="s">
        <v>1094</v>
      </c>
      <c r="N1555" s="729">
        <v>124</v>
      </c>
      <c r="P1555" s="687"/>
      <c r="Q1555" s="686"/>
      <c r="R1555" s="686"/>
      <c r="U1555" s="728" t="s">
        <v>986</v>
      </c>
      <c r="V1555" s="729">
        <v>6</v>
      </c>
      <c r="W1555" s="729">
        <v>5</v>
      </c>
    </row>
    <row r="1556" spans="1:23" ht="15">
      <c r="A1556" s="728" t="s">
        <v>966</v>
      </c>
      <c r="B1556" s="728" t="s">
        <v>287</v>
      </c>
      <c r="C1556" s="728" t="s">
        <v>261</v>
      </c>
      <c r="D1556" s="728" t="s">
        <v>285</v>
      </c>
      <c r="E1556" s="729">
        <v>4</v>
      </c>
      <c r="G1556" s="728" t="s">
        <v>986</v>
      </c>
      <c r="H1556" s="729">
        <v>7</v>
      </c>
      <c r="I1556" s="729">
        <v>235</v>
      </c>
      <c r="K1556" s="728" t="s">
        <v>268</v>
      </c>
      <c r="L1556" s="728" t="s">
        <v>885</v>
      </c>
      <c r="M1556" s="728" t="s">
        <v>266</v>
      </c>
      <c r="N1556" s="729">
        <v>354</v>
      </c>
      <c r="P1556" s="687"/>
      <c r="Q1556" s="686"/>
      <c r="R1556" s="686"/>
      <c r="U1556" s="728" t="s">
        <v>986</v>
      </c>
      <c r="V1556" s="729">
        <v>7</v>
      </c>
      <c r="W1556" s="729">
        <v>3</v>
      </c>
    </row>
    <row r="1557" spans="1:23" ht="15">
      <c r="A1557" s="728" t="s">
        <v>966</v>
      </c>
      <c r="B1557" s="728" t="s">
        <v>287</v>
      </c>
      <c r="C1557" s="728" t="s">
        <v>261</v>
      </c>
      <c r="D1557" s="728" t="s">
        <v>286</v>
      </c>
      <c r="E1557" s="729">
        <v>4</v>
      </c>
      <c r="G1557" s="728" t="s">
        <v>986</v>
      </c>
      <c r="H1557" s="729">
        <v>8</v>
      </c>
      <c r="I1557" s="729">
        <v>148</v>
      </c>
      <c r="K1557" s="728" t="s">
        <v>268</v>
      </c>
      <c r="L1557" s="728" t="s">
        <v>885</v>
      </c>
      <c r="M1557" s="728" t="s">
        <v>1095</v>
      </c>
      <c r="N1557" s="729">
        <v>120</v>
      </c>
      <c r="P1557" s="687"/>
      <c r="Q1557" s="686"/>
      <c r="R1557" s="686"/>
      <c r="U1557" s="728" t="s">
        <v>986</v>
      </c>
      <c r="V1557" s="729">
        <v>8</v>
      </c>
      <c r="W1557" s="729">
        <v>2</v>
      </c>
    </row>
    <row r="1558" spans="1:23" ht="15">
      <c r="A1558" s="728" t="s">
        <v>966</v>
      </c>
      <c r="B1558" s="728" t="s">
        <v>288</v>
      </c>
      <c r="C1558" s="728" t="s">
        <v>260</v>
      </c>
      <c r="D1558" s="728" t="s">
        <v>285</v>
      </c>
      <c r="E1558" s="729">
        <v>1275</v>
      </c>
      <c r="G1558" s="728" t="s">
        <v>986</v>
      </c>
      <c r="H1558" s="729">
        <v>9</v>
      </c>
      <c r="I1558" s="729">
        <v>136</v>
      </c>
      <c r="K1558" s="728" t="s">
        <v>268</v>
      </c>
      <c r="L1558" s="728" t="s">
        <v>885</v>
      </c>
      <c r="M1558" s="728" t="s">
        <v>287</v>
      </c>
      <c r="N1558" s="729">
        <v>2</v>
      </c>
      <c r="P1558" s="687"/>
      <c r="Q1558" s="686"/>
      <c r="R1558" s="686"/>
      <c r="U1558" s="728" t="s">
        <v>986</v>
      </c>
      <c r="V1558" s="729">
        <v>9</v>
      </c>
      <c r="W1558" s="729">
        <v>1</v>
      </c>
    </row>
    <row r="1559" spans="1:23" ht="15">
      <c r="A1559" s="728" t="s">
        <v>966</v>
      </c>
      <c r="B1559" s="728" t="s">
        <v>288</v>
      </c>
      <c r="C1559" s="728" t="s">
        <v>260</v>
      </c>
      <c r="D1559" s="728" t="s">
        <v>286</v>
      </c>
      <c r="E1559" s="729">
        <v>320</v>
      </c>
      <c r="G1559" s="728" t="s">
        <v>986</v>
      </c>
      <c r="H1559" s="729">
        <v>10</v>
      </c>
      <c r="I1559" s="729">
        <v>86</v>
      </c>
      <c r="K1559" s="728" t="s">
        <v>268</v>
      </c>
      <c r="L1559" s="728" t="s">
        <v>885</v>
      </c>
      <c r="M1559" s="728" t="s">
        <v>297</v>
      </c>
      <c r="N1559" s="729">
        <v>19</v>
      </c>
      <c r="P1559" s="687"/>
      <c r="Q1559" s="686"/>
      <c r="R1559" s="686"/>
      <c r="U1559" s="728" t="s">
        <v>986</v>
      </c>
      <c r="V1559" s="729">
        <v>12</v>
      </c>
      <c r="W1559" s="729">
        <v>2</v>
      </c>
    </row>
    <row r="1560" spans="1:23" ht="15">
      <c r="A1560" s="728" t="s">
        <v>966</v>
      </c>
      <c r="B1560" s="728" t="s">
        <v>288</v>
      </c>
      <c r="C1560" s="728" t="s">
        <v>261</v>
      </c>
      <c r="D1560" s="728" t="s">
        <v>285</v>
      </c>
      <c r="E1560" s="729">
        <v>1174</v>
      </c>
      <c r="G1560" s="728" t="s">
        <v>986</v>
      </c>
      <c r="H1560" s="729">
        <v>11</v>
      </c>
      <c r="I1560" s="729">
        <v>134</v>
      </c>
      <c r="K1560" s="728" t="s">
        <v>268</v>
      </c>
      <c r="L1560" s="728" t="s">
        <v>885</v>
      </c>
      <c r="M1560" s="728" t="s">
        <v>294</v>
      </c>
      <c r="N1560" s="729">
        <v>77770</v>
      </c>
      <c r="P1560" s="687"/>
      <c r="Q1560" s="686"/>
      <c r="R1560" s="686"/>
      <c r="U1560" s="728" t="s">
        <v>987</v>
      </c>
      <c r="V1560" s="729">
        <v>0</v>
      </c>
      <c r="W1560" s="729">
        <v>5</v>
      </c>
    </row>
    <row r="1561" spans="1:23" ht="15">
      <c r="A1561" s="728" t="s">
        <v>966</v>
      </c>
      <c r="B1561" s="728" t="s">
        <v>288</v>
      </c>
      <c r="C1561" s="728" t="s">
        <v>261</v>
      </c>
      <c r="D1561" s="728" t="s">
        <v>286</v>
      </c>
      <c r="E1561" s="729">
        <v>269</v>
      </c>
      <c r="G1561" s="728" t="s">
        <v>986</v>
      </c>
      <c r="H1561" s="729">
        <v>12</v>
      </c>
      <c r="I1561" s="729">
        <v>160</v>
      </c>
      <c r="K1561" s="728" t="s">
        <v>268</v>
      </c>
      <c r="L1561" s="728" t="s">
        <v>885</v>
      </c>
      <c r="M1561" s="728" t="s">
        <v>295</v>
      </c>
      <c r="N1561" s="729">
        <v>3</v>
      </c>
      <c r="P1561" s="687"/>
      <c r="Q1561" s="686"/>
      <c r="R1561" s="686"/>
      <c r="U1561" s="728" t="s">
        <v>987</v>
      </c>
      <c r="V1561" s="729">
        <v>1</v>
      </c>
      <c r="W1561" s="729">
        <v>45</v>
      </c>
    </row>
    <row r="1562" spans="1:23" ht="15">
      <c r="A1562" s="728" t="s">
        <v>967</v>
      </c>
      <c r="B1562" s="728" t="s">
        <v>265</v>
      </c>
      <c r="C1562" s="728" t="s">
        <v>260</v>
      </c>
      <c r="D1562" s="728" t="s">
        <v>285</v>
      </c>
      <c r="E1562" s="729">
        <v>3</v>
      </c>
      <c r="G1562" s="728" t="s">
        <v>987</v>
      </c>
      <c r="H1562" s="729">
        <v>0</v>
      </c>
      <c r="I1562" s="729">
        <v>61</v>
      </c>
      <c r="K1562" s="728" t="s">
        <v>268</v>
      </c>
      <c r="L1562" s="728" t="s">
        <v>885</v>
      </c>
      <c r="M1562" s="728" t="s">
        <v>296</v>
      </c>
      <c r="N1562" s="729">
        <v>113</v>
      </c>
      <c r="P1562" s="687"/>
      <c r="Q1562" s="686"/>
      <c r="R1562" s="686"/>
      <c r="U1562" s="728" t="s">
        <v>987</v>
      </c>
      <c r="V1562" s="729">
        <v>2</v>
      </c>
      <c r="W1562" s="729">
        <v>133</v>
      </c>
    </row>
    <row r="1563" spans="1:23" ht="15">
      <c r="A1563" s="728" t="s">
        <v>967</v>
      </c>
      <c r="B1563" s="728" t="s">
        <v>265</v>
      </c>
      <c r="C1563" s="728" t="s">
        <v>260</v>
      </c>
      <c r="D1563" s="728" t="s">
        <v>286</v>
      </c>
      <c r="E1563" s="729">
        <v>2</v>
      </c>
      <c r="G1563" s="728" t="s">
        <v>987</v>
      </c>
      <c r="H1563" s="729">
        <v>1</v>
      </c>
      <c r="I1563" s="729">
        <v>295</v>
      </c>
      <c r="K1563" s="728" t="s">
        <v>268</v>
      </c>
      <c r="L1563" s="728" t="s">
        <v>885</v>
      </c>
      <c r="M1563" s="728" t="s">
        <v>267</v>
      </c>
      <c r="N1563" s="729">
        <v>121</v>
      </c>
      <c r="P1563" s="687"/>
      <c r="Q1563" s="686"/>
      <c r="R1563" s="686"/>
      <c r="U1563" s="728" t="s">
        <v>987</v>
      </c>
      <c r="V1563" s="729">
        <v>3</v>
      </c>
      <c r="W1563" s="729">
        <v>64</v>
      </c>
    </row>
    <row r="1564" spans="1:23" ht="15">
      <c r="A1564" s="728" t="s">
        <v>967</v>
      </c>
      <c r="B1564" s="728" t="s">
        <v>265</v>
      </c>
      <c r="C1564" s="728" t="s">
        <v>261</v>
      </c>
      <c r="D1564" s="728" t="s">
        <v>285</v>
      </c>
      <c r="E1564" s="729">
        <v>2</v>
      </c>
      <c r="G1564" s="728" t="s">
        <v>987</v>
      </c>
      <c r="H1564" s="729">
        <v>2</v>
      </c>
      <c r="I1564" s="729">
        <v>864</v>
      </c>
      <c r="K1564" s="728" t="s">
        <v>268</v>
      </c>
      <c r="L1564" s="728" t="s">
        <v>885</v>
      </c>
      <c r="M1564" s="728" t="s">
        <v>268</v>
      </c>
      <c r="N1564" s="729">
        <v>10834</v>
      </c>
      <c r="P1564" s="687"/>
      <c r="Q1564" s="686"/>
      <c r="R1564" s="686"/>
      <c r="U1564" s="728" t="s">
        <v>987</v>
      </c>
      <c r="V1564" s="729">
        <v>4</v>
      </c>
      <c r="W1564" s="729">
        <v>338</v>
      </c>
    </row>
    <row r="1565" spans="1:23" ht="15">
      <c r="A1565" s="728" t="s">
        <v>967</v>
      </c>
      <c r="B1565" s="728" t="s">
        <v>265</v>
      </c>
      <c r="C1565" s="728" t="s">
        <v>260</v>
      </c>
      <c r="D1565" s="728" t="s">
        <v>285</v>
      </c>
      <c r="E1565" s="729">
        <v>1723</v>
      </c>
      <c r="G1565" s="728" t="s">
        <v>987</v>
      </c>
      <c r="H1565" s="729">
        <v>3</v>
      </c>
      <c r="I1565" s="729">
        <v>483</v>
      </c>
      <c r="K1565" s="728" t="s">
        <v>268</v>
      </c>
      <c r="L1565" s="728" t="s">
        <v>893</v>
      </c>
      <c r="M1565" s="728" t="s">
        <v>265</v>
      </c>
      <c r="N1565" s="729">
        <v>25</v>
      </c>
      <c r="P1565" s="687"/>
      <c r="Q1565" s="686"/>
      <c r="R1565" s="686"/>
      <c r="U1565" s="728" t="s">
        <v>987</v>
      </c>
      <c r="V1565" s="729">
        <v>5</v>
      </c>
      <c r="W1565" s="729">
        <v>58</v>
      </c>
    </row>
    <row r="1566" spans="1:23" ht="15">
      <c r="A1566" s="728" t="s">
        <v>967</v>
      </c>
      <c r="B1566" s="728" t="s">
        <v>265</v>
      </c>
      <c r="C1566" s="728" t="s">
        <v>260</v>
      </c>
      <c r="D1566" s="728" t="s">
        <v>286</v>
      </c>
      <c r="E1566" s="729">
        <v>1588</v>
      </c>
      <c r="G1566" s="728" t="s">
        <v>987</v>
      </c>
      <c r="H1566" s="729">
        <v>4</v>
      </c>
      <c r="I1566" s="729">
        <v>1956</v>
      </c>
      <c r="K1566" s="728" t="s">
        <v>268</v>
      </c>
      <c r="L1566" s="728" t="s">
        <v>893</v>
      </c>
      <c r="M1566" s="728" t="s">
        <v>1096</v>
      </c>
      <c r="N1566" s="729">
        <v>9</v>
      </c>
      <c r="P1566" s="687"/>
      <c r="Q1566" s="686"/>
      <c r="R1566" s="686"/>
      <c r="U1566" s="728" t="s">
        <v>987</v>
      </c>
      <c r="V1566" s="729">
        <v>6</v>
      </c>
      <c r="W1566" s="729">
        <v>64</v>
      </c>
    </row>
    <row r="1567" spans="1:23" ht="15">
      <c r="A1567" s="728" t="s">
        <v>967</v>
      </c>
      <c r="B1567" s="728" t="s">
        <v>265</v>
      </c>
      <c r="C1567" s="728" t="s">
        <v>261</v>
      </c>
      <c r="D1567" s="728" t="s">
        <v>285</v>
      </c>
      <c r="E1567" s="729">
        <v>1746</v>
      </c>
      <c r="G1567" s="728" t="s">
        <v>987</v>
      </c>
      <c r="H1567" s="729">
        <v>5</v>
      </c>
      <c r="I1567" s="729">
        <v>291</v>
      </c>
      <c r="K1567" s="728" t="s">
        <v>268</v>
      </c>
      <c r="L1567" s="728" t="s">
        <v>893</v>
      </c>
      <c r="M1567" s="728" t="s">
        <v>1099</v>
      </c>
      <c r="N1567" s="729">
        <v>3</v>
      </c>
      <c r="P1567" s="687"/>
      <c r="Q1567" s="686"/>
      <c r="R1567" s="686"/>
      <c r="U1567" s="728" t="s">
        <v>987</v>
      </c>
      <c r="V1567" s="729">
        <v>7</v>
      </c>
      <c r="W1567" s="729">
        <v>46</v>
      </c>
    </row>
    <row r="1568" spans="1:23" ht="15">
      <c r="A1568" s="728" t="s">
        <v>967</v>
      </c>
      <c r="B1568" s="728" t="s">
        <v>265</v>
      </c>
      <c r="C1568" s="728" t="s">
        <v>261</v>
      </c>
      <c r="D1568" s="728" t="s">
        <v>286</v>
      </c>
      <c r="E1568" s="729">
        <v>1431</v>
      </c>
      <c r="G1568" s="728" t="s">
        <v>987</v>
      </c>
      <c r="H1568" s="729">
        <v>6</v>
      </c>
      <c r="I1568" s="729">
        <v>306</v>
      </c>
      <c r="K1568" s="728" t="s">
        <v>268</v>
      </c>
      <c r="L1568" s="728" t="s">
        <v>893</v>
      </c>
      <c r="M1568" s="728" t="s">
        <v>1089</v>
      </c>
      <c r="N1568" s="729">
        <v>1</v>
      </c>
      <c r="P1568" s="687"/>
      <c r="Q1568" s="686"/>
      <c r="R1568" s="686"/>
      <c r="U1568" s="728" t="s">
        <v>987</v>
      </c>
      <c r="V1568" s="729">
        <v>8</v>
      </c>
      <c r="W1568" s="729">
        <v>30</v>
      </c>
    </row>
    <row r="1569" spans="1:23" ht="15">
      <c r="A1569" s="728" t="s">
        <v>967</v>
      </c>
      <c r="B1569" s="728" t="s">
        <v>266</v>
      </c>
      <c r="C1569" s="728" t="s">
        <v>260</v>
      </c>
      <c r="D1569" s="728" t="s">
        <v>285</v>
      </c>
      <c r="E1569" s="729">
        <v>1707</v>
      </c>
      <c r="G1569" s="728" t="s">
        <v>987</v>
      </c>
      <c r="H1569" s="729">
        <v>7</v>
      </c>
      <c r="I1569" s="729">
        <v>319</v>
      </c>
      <c r="K1569" s="728" t="s">
        <v>268</v>
      </c>
      <c r="L1569" s="728" t="s">
        <v>893</v>
      </c>
      <c r="M1569" s="728" t="s">
        <v>1093</v>
      </c>
      <c r="N1569" s="729">
        <v>6</v>
      </c>
      <c r="P1569" s="687"/>
      <c r="Q1569" s="686"/>
      <c r="R1569" s="686"/>
      <c r="U1569" s="728" t="s">
        <v>987</v>
      </c>
      <c r="V1569" s="729">
        <v>9</v>
      </c>
      <c r="W1569" s="729">
        <v>24</v>
      </c>
    </row>
    <row r="1570" spans="1:23" ht="15">
      <c r="A1570" s="728" t="s">
        <v>967</v>
      </c>
      <c r="B1570" s="728" t="s">
        <v>266</v>
      </c>
      <c r="C1570" s="728" t="s">
        <v>260</v>
      </c>
      <c r="D1570" s="728" t="s">
        <v>286</v>
      </c>
      <c r="E1570" s="729">
        <v>1036</v>
      </c>
      <c r="G1570" s="728" t="s">
        <v>987</v>
      </c>
      <c r="H1570" s="729">
        <v>8</v>
      </c>
      <c r="I1570" s="729">
        <v>236</v>
      </c>
      <c r="K1570" s="728" t="s">
        <v>268</v>
      </c>
      <c r="L1570" s="728" t="s">
        <v>893</v>
      </c>
      <c r="M1570" s="728" t="s">
        <v>1090</v>
      </c>
      <c r="N1570" s="729">
        <v>28</v>
      </c>
      <c r="P1570" s="687"/>
      <c r="Q1570" s="686"/>
      <c r="R1570" s="686"/>
      <c r="U1570" s="728" t="s">
        <v>987</v>
      </c>
      <c r="V1570" s="729">
        <v>10</v>
      </c>
      <c r="W1570" s="729">
        <v>20</v>
      </c>
    </row>
    <row r="1571" spans="1:23" ht="15">
      <c r="A1571" s="728" t="s">
        <v>967</v>
      </c>
      <c r="B1571" s="728" t="s">
        <v>266</v>
      </c>
      <c r="C1571" s="728" t="s">
        <v>261</v>
      </c>
      <c r="D1571" s="728" t="s">
        <v>285</v>
      </c>
      <c r="E1571" s="729">
        <v>1649</v>
      </c>
      <c r="G1571" s="728" t="s">
        <v>987</v>
      </c>
      <c r="H1571" s="729">
        <v>9</v>
      </c>
      <c r="I1571" s="729">
        <v>171</v>
      </c>
      <c r="K1571" s="728" t="s">
        <v>268</v>
      </c>
      <c r="L1571" s="728" t="s">
        <v>893</v>
      </c>
      <c r="M1571" s="728" t="s">
        <v>1091</v>
      </c>
      <c r="N1571" s="729">
        <v>26</v>
      </c>
      <c r="P1571" s="687"/>
      <c r="Q1571" s="686"/>
      <c r="R1571" s="686"/>
      <c r="U1571" s="728" t="s">
        <v>987</v>
      </c>
      <c r="V1571" s="729">
        <v>11</v>
      </c>
      <c r="W1571" s="729">
        <v>8</v>
      </c>
    </row>
    <row r="1572" spans="1:23" ht="15">
      <c r="A1572" s="728" t="s">
        <v>967</v>
      </c>
      <c r="B1572" s="728" t="s">
        <v>266</v>
      </c>
      <c r="C1572" s="728" t="s">
        <v>261</v>
      </c>
      <c r="D1572" s="728" t="s">
        <v>286</v>
      </c>
      <c r="E1572" s="729">
        <v>806</v>
      </c>
      <c r="G1572" s="728" t="s">
        <v>987</v>
      </c>
      <c r="H1572" s="729">
        <v>10</v>
      </c>
      <c r="I1572" s="729">
        <v>120</v>
      </c>
      <c r="K1572" s="728" t="s">
        <v>268</v>
      </c>
      <c r="L1572" s="728" t="s">
        <v>893</v>
      </c>
      <c r="M1572" s="728" t="s">
        <v>1092</v>
      </c>
      <c r="N1572" s="729">
        <v>2</v>
      </c>
      <c r="P1572" s="687"/>
      <c r="Q1572" s="686"/>
      <c r="R1572" s="686"/>
      <c r="U1572" s="728" t="s">
        <v>987</v>
      </c>
      <c r="V1572" s="729">
        <v>12</v>
      </c>
      <c r="W1572" s="729">
        <v>9</v>
      </c>
    </row>
    <row r="1573" spans="1:23" ht="15">
      <c r="A1573" s="728" t="s">
        <v>967</v>
      </c>
      <c r="B1573" s="728" t="s">
        <v>287</v>
      </c>
      <c r="C1573" s="728" t="s">
        <v>260</v>
      </c>
      <c r="D1573" s="728" t="s">
        <v>285</v>
      </c>
      <c r="E1573" s="729">
        <v>22</v>
      </c>
      <c r="G1573" s="728" t="s">
        <v>987</v>
      </c>
      <c r="H1573" s="729">
        <v>11</v>
      </c>
      <c r="I1573" s="729">
        <v>95</v>
      </c>
      <c r="K1573" s="728" t="s">
        <v>268</v>
      </c>
      <c r="L1573" s="728" t="s">
        <v>893</v>
      </c>
      <c r="M1573" s="728" t="s">
        <v>1097</v>
      </c>
      <c r="N1573" s="729">
        <v>1</v>
      </c>
      <c r="P1573" s="687"/>
      <c r="Q1573" s="686"/>
      <c r="R1573" s="686"/>
      <c r="U1573" s="728" t="s">
        <v>988</v>
      </c>
      <c r="V1573" s="729">
        <v>0</v>
      </c>
      <c r="W1573" s="729">
        <v>135</v>
      </c>
    </row>
    <row r="1574" spans="1:23" ht="15">
      <c r="A1574" s="728" t="s">
        <v>967</v>
      </c>
      <c r="B1574" s="728" t="s">
        <v>287</v>
      </c>
      <c r="C1574" s="728" t="s">
        <v>260</v>
      </c>
      <c r="D1574" s="728" t="s">
        <v>286</v>
      </c>
      <c r="E1574" s="729">
        <v>15</v>
      </c>
      <c r="G1574" s="728" t="s">
        <v>987</v>
      </c>
      <c r="H1574" s="729">
        <v>12</v>
      </c>
      <c r="I1574" s="729">
        <v>120</v>
      </c>
      <c r="K1574" s="728" t="s">
        <v>268</v>
      </c>
      <c r="L1574" s="728" t="s">
        <v>893</v>
      </c>
      <c r="M1574" s="728" t="s">
        <v>1094</v>
      </c>
      <c r="N1574" s="729">
        <v>3</v>
      </c>
      <c r="P1574" s="687"/>
      <c r="Q1574" s="686"/>
      <c r="R1574" s="686"/>
      <c r="U1574" s="728" t="s">
        <v>988</v>
      </c>
      <c r="V1574" s="729">
        <v>1</v>
      </c>
      <c r="W1574" s="729">
        <v>741</v>
      </c>
    </row>
    <row r="1575" spans="1:23" ht="15">
      <c r="A1575" s="728" t="s">
        <v>967</v>
      </c>
      <c r="B1575" s="728" t="s">
        <v>287</v>
      </c>
      <c r="C1575" s="728" t="s">
        <v>261</v>
      </c>
      <c r="D1575" s="728" t="s">
        <v>285</v>
      </c>
      <c r="E1575" s="729">
        <v>13</v>
      </c>
      <c r="G1575" s="728" t="s">
        <v>988</v>
      </c>
      <c r="H1575" s="729">
        <v>0</v>
      </c>
      <c r="I1575" s="729">
        <v>350</v>
      </c>
      <c r="K1575" s="728" t="s">
        <v>268</v>
      </c>
      <c r="L1575" s="728" t="s">
        <v>893</v>
      </c>
      <c r="M1575" s="728" t="s">
        <v>266</v>
      </c>
      <c r="N1575" s="729">
        <v>128</v>
      </c>
      <c r="P1575" s="687"/>
      <c r="Q1575" s="686"/>
      <c r="R1575" s="686"/>
      <c r="U1575" s="728" t="s">
        <v>988</v>
      </c>
      <c r="V1575" s="729">
        <v>2</v>
      </c>
      <c r="W1575" s="729">
        <v>2438</v>
      </c>
    </row>
    <row r="1576" spans="1:23" ht="15">
      <c r="A1576" s="728" t="s">
        <v>967</v>
      </c>
      <c r="B1576" s="728" t="s">
        <v>287</v>
      </c>
      <c r="C1576" s="728" t="s">
        <v>261</v>
      </c>
      <c r="D1576" s="728" t="s">
        <v>286</v>
      </c>
      <c r="E1576" s="729">
        <v>10</v>
      </c>
      <c r="G1576" s="728" t="s">
        <v>988</v>
      </c>
      <c r="H1576" s="729">
        <v>1</v>
      </c>
      <c r="I1576" s="729">
        <v>1654</v>
      </c>
      <c r="K1576" s="728" t="s">
        <v>268</v>
      </c>
      <c r="L1576" s="728" t="s">
        <v>893</v>
      </c>
      <c r="M1576" s="728" t="s">
        <v>1095</v>
      </c>
      <c r="N1576" s="729">
        <v>10</v>
      </c>
      <c r="P1576" s="687"/>
      <c r="Q1576" s="686"/>
      <c r="R1576" s="686"/>
      <c r="U1576" s="728" t="s">
        <v>988</v>
      </c>
      <c r="V1576" s="729">
        <v>3</v>
      </c>
      <c r="W1576" s="729">
        <v>1066</v>
      </c>
    </row>
    <row r="1577" spans="1:23" ht="15">
      <c r="A1577" s="728" t="s">
        <v>967</v>
      </c>
      <c r="B1577" s="728" t="s">
        <v>288</v>
      </c>
      <c r="C1577" s="728" t="s">
        <v>260</v>
      </c>
      <c r="D1577" s="728" t="s">
        <v>285</v>
      </c>
      <c r="E1577" s="729">
        <v>455</v>
      </c>
      <c r="G1577" s="728" t="s">
        <v>988</v>
      </c>
      <c r="H1577" s="729">
        <v>2</v>
      </c>
      <c r="I1577" s="729">
        <v>5307</v>
      </c>
      <c r="K1577" s="728" t="s">
        <v>268</v>
      </c>
      <c r="L1577" s="728" t="s">
        <v>893</v>
      </c>
      <c r="M1577" s="728" t="s">
        <v>287</v>
      </c>
      <c r="N1577" s="729">
        <v>1</v>
      </c>
      <c r="P1577" s="687"/>
      <c r="Q1577" s="686"/>
      <c r="R1577" s="686"/>
      <c r="U1577" s="728" t="s">
        <v>988</v>
      </c>
      <c r="V1577" s="729">
        <v>4</v>
      </c>
      <c r="W1577" s="729">
        <v>6717</v>
      </c>
    </row>
    <row r="1578" spans="1:23" ht="15">
      <c r="A1578" s="728" t="s">
        <v>967</v>
      </c>
      <c r="B1578" s="728" t="s">
        <v>288</v>
      </c>
      <c r="C1578" s="728" t="s">
        <v>260</v>
      </c>
      <c r="D1578" s="728" t="s">
        <v>286</v>
      </c>
      <c r="E1578" s="729">
        <v>425</v>
      </c>
      <c r="G1578" s="728" t="s">
        <v>988</v>
      </c>
      <c r="H1578" s="729">
        <v>3</v>
      </c>
      <c r="I1578" s="729">
        <v>2570</v>
      </c>
      <c r="K1578" s="728" t="s">
        <v>268</v>
      </c>
      <c r="L1578" s="728" t="s">
        <v>893</v>
      </c>
      <c r="M1578" s="728" t="s">
        <v>297</v>
      </c>
      <c r="N1578" s="729">
        <v>6</v>
      </c>
      <c r="P1578" s="687"/>
      <c r="Q1578" s="686"/>
      <c r="R1578" s="686"/>
      <c r="U1578" s="728" t="s">
        <v>988</v>
      </c>
      <c r="V1578" s="729">
        <v>5</v>
      </c>
      <c r="W1578" s="729">
        <v>939</v>
      </c>
    </row>
    <row r="1579" spans="1:23" ht="15">
      <c r="A1579" s="728" t="s">
        <v>967</v>
      </c>
      <c r="B1579" s="728" t="s">
        <v>288</v>
      </c>
      <c r="C1579" s="728" t="s">
        <v>261</v>
      </c>
      <c r="D1579" s="728" t="s">
        <v>285</v>
      </c>
      <c r="E1579" s="729">
        <v>380</v>
      </c>
      <c r="G1579" s="728" t="s">
        <v>988</v>
      </c>
      <c r="H1579" s="729">
        <v>4</v>
      </c>
      <c r="I1579" s="729">
        <v>10314</v>
      </c>
      <c r="K1579" s="728" t="s">
        <v>268</v>
      </c>
      <c r="L1579" s="728" t="s">
        <v>893</v>
      </c>
      <c r="M1579" s="728" t="s">
        <v>294</v>
      </c>
      <c r="N1579" s="729">
        <v>13797</v>
      </c>
      <c r="P1579" s="687"/>
      <c r="Q1579" s="686"/>
      <c r="R1579" s="686"/>
      <c r="U1579" s="728" t="s">
        <v>988</v>
      </c>
      <c r="V1579" s="729">
        <v>6</v>
      </c>
      <c r="W1579" s="729">
        <v>888</v>
      </c>
    </row>
    <row r="1580" spans="1:23" ht="15">
      <c r="A1580" s="728" t="s">
        <v>967</v>
      </c>
      <c r="B1580" s="728" t="s">
        <v>288</v>
      </c>
      <c r="C1580" s="728" t="s">
        <v>261</v>
      </c>
      <c r="D1580" s="728" t="s">
        <v>286</v>
      </c>
      <c r="E1580" s="729">
        <v>329</v>
      </c>
      <c r="G1580" s="728" t="s">
        <v>988</v>
      </c>
      <c r="H1580" s="729">
        <v>5</v>
      </c>
      <c r="I1580" s="729">
        <v>1537</v>
      </c>
      <c r="K1580" s="728" t="s">
        <v>268</v>
      </c>
      <c r="L1580" s="728" t="s">
        <v>893</v>
      </c>
      <c r="M1580" s="728" t="s">
        <v>296</v>
      </c>
      <c r="N1580" s="729">
        <v>10</v>
      </c>
      <c r="P1580" s="687"/>
      <c r="Q1580" s="686"/>
      <c r="R1580" s="686"/>
      <c r="U1580" s="728" t="s">
        <v>988</v>
      </c>
      <c r="V1580" s="729">
        <v>7</v>
      </c>
      <c r="W1580" s="729">
        <v>766</v>
      </c>
    </row>
    <row r="1581" spans="1:23" ht="15">
      <c r="A1581" s="728" t="s">
        <v>968</v>
      </c>
      <c r="B1581" s="728" t="s">
        <v>265</v>
      </c>
      <c r="C1581" s="728" t="s">
        <v>261</v>
      </c>
      <c r="D1581" s="728" t="s">
        <v>285</v>
      </c>
      <c r="E1581" s="729">
        <v>1</v>
      </c>
      <c r="G1581" s="728" t="s">
        <v>988</v>
      </c>
      <c r="H1581" s="729">
        <v>6</v>
      </c>
      <c r="I1581" s="729">
        <v>1511</v>
      </c>
      <c r="K1581" s="728" t="s">
        <v>268</v>
      </c>
      <c r="L1581" s="728" t="s">
        <v>893</v>
      </c>
      <c r="M1581" s="728" t="s">
        <v>267</v>
      </c>
      <c r="N1581" s="729">
        <v>10</v>
      </c>
      <c r="P1581" s="687"/>
      <c r="Q1581" s="686"/>
      <c r="R1581" s="686"/>
      <c r="U1581" s="728" t="s">
        <v>988</v>
      </c>
      <c r="V1581" s="729">
        <v>8</v>
      </c>
      <c r="W1581" s="729">
        <v>550</v>
      </c>
    </row>
    <row r="1582" spans="1:23" ht="15">
      <c r="A1582" s="728" t="s">
        <v>968</v>
      </c>
      <c r="B1582" s="728" t="s">
        <v>265</v>
      </c>
      <c r="C1582" s="728" t="s">
        <v>260</v>
      </c>
      <c r="D1582" s="728" t="s">
        <v>285</v>
      </c>
      <c r="E1582" s="729">
        <v>1844</v>
      </c>
      <c r="G1582" s="728" t="s">
        <v>988</v>
      </c>
      <c r="H1582" s="729">
        <v>7</v>
      </c>
      <c r="I1582" s="729">
        <v>1438</v>
      </c>
      <c r="K1582" s="728" t="s">
        <v>268</v>
      </c>
      <c r="L1582" s="728" t="s">
        <v>893</v>
      </c>
      <c r="M1582" s="728" t="s">
        <v>268</v>
      </c>
      <c r="N1582" s="729">
        <v>858</v>
      </c>
      <c r="P1582" s="687"/>
      <c r="Q1582" s="686"/>
      <c r="R1582" s="686"/>
      <c r="U1582" s="728" t="s">
        <v>988</v>
      </c>
      <c r="V1582" s="729">
        <v>9</v>
      </c>
      <c r="W1582" s="729">
        <v>387</v>
      </c>
    </row>
    <row r="1583" spans="1:23" ht="15">
      <c r="A1583" s="728" t="s">
        <v>968</v>
      </c>
      <c r="B1583" s="728" t="s">
        <v>265</v>
      </c>
      <c r="C1583" s="728" t="s">
        <v>260</v>
      </c>
      <c r="D1583" s="728" t="s">
        <v>286</v>
      </c>
      <c r="E1583" s="729">
        <v>1670</v>
      </c>
      <c r="G1583" s="728" t="s">
        <v>988</v>
      </c>
      <c r="H1583" s="729">
        <v>8</v>
      </c>
      <c r="I1583" s="729">
        <v>1107</v>
      </c>
      <c r="K1583" s="728" t="s">
        <v>268</v>
      </c>
      <c r="L1583" s="728" t="s">
        <v>907</v>
      </c>
      <c r="M1583" s="728" t="s">
        <v>265</v>
      </c>
      <c r="N1583" s="729">
        <v>133</v>
      </c>
      <c r="P1583" s="687"/>
      <c r="Q1583" s="686"/>
      <c r="R1583" s="686"/>
      <c r="U1583" s="728" t="s">
        <v>988</v>
      </c>
      <c r="V1583" s="729">
        <v>10</v>
      </c>
      <c r="W1583" s="729">
        <v>245</v>
      </c>
    </row>
    <row r="1584" spans="1:23" ht="15">
      <c r="A1584" s="728" t="s">
        <v>968</v>
      </c>
      <c r="B1584" s="728" t="s">
        <v>265</v>
      </c>
      <c r="C1584" s="728" t="s">
        <v>261</v>
      </c>
      <c r="D1584" s="728" t="s">
        <v>285</v>
      </c>
      <c r="E1584" s="729">
        <v>1763</v>
      </c>
      <c r="G1584" s="728" t="s">
        <v>988</v>
      </c>
      <c r="H1584" s="729">
        <v>9</v>
      </c>
      <c r="I1584" s="729">
        <v>880</v>
      </c>
      <c r="K1584" s="728" t="s">
        <v>268</v>
      </c>
      <c r="L1584" s="728" t="s">
        <v>907</v>
      </c>
      <c r="M1584" s="728" t="s">
        <v>1096</v>
      </c>
      <c r="N1584" s="729">
        <v>17</v>
      </c>
      <c r="P1584" s="687"/>
      <c r="Q1584" s="686"/>
      <c r="R1584" s="686"/>
      <c r="U1584" s="728" t="s">
        <v>988</v>
      </c>
      <c r="V1584" s="729">
        <v>11</v>
      </c>
      <c r="W1584" s="729">
        <v>185</v>
      </c>
    </row>
    <row r="1585" spans="1:23" ht="15">
      <c r="A1585" s="728" t="s">
        <v>968</v>
      </c>
      <c r="B1585" s="728" t="s">
        <v>265</v>
      </c>
      <c r="C1585" s="728" t="s">
        <v>261</v>
      </c>
      <c r="D1585" s="728" t="s">
        <v>286</v>
      </c>
      <c r="E1585" s="729">
        <v>1499</v>
      </c>
      <c r="G1585" s="728" t="s">
        <v>988</v>
      </c>
      <c r="H1585" s="729">
        <v>10</v>
      </c>
      <c r="I1585" s="729">
        <v>640</v>
      </c>
      <c r="K1585" s="728" t="s">
        <v>268</v>
      </c>
      <c r="L1585" s="728" t="s">
        <v>907</v>
      </c>
      <c r="M1585" s="728" t="s">
        <v>1100</v>
      </c>
      <c r="N1585" s="729">
        <v>4</v>
      </c>
      <c r="P1585" s="687"/>
      <c r="Q1585" s="686"/>
      <c r="R1585" s="686"/>
      <c r="U1585" s="728" t="s">
        <v>988</v>
      </c>
      <c r="V1585" s="729">
        <v>12</v>
      </c>
      <c r="W1585" s="729">
        <v>206</v>
      </c>
    </row>
    <row r="1586" spans="1:23" ht="15">
      <c r="A1586" s="728" t="s">
        <v>968</v>
      </c>
      <c r="B1586" s="728" t="s">
        <v>266</v>
      </c>
      <c r="C1586" s="728" t="s">
        <v>260</v>
      </c>
      <c r="D1586" s="728" t="s">
        <v>285</v>
      </c>
      <c r="E1586" s="729">
        <v>2098</v>
      </c>
      <c r="G1586" s="728" t="s">
        <v>988</v>
      </c>
      <c r="H1586" s="729">
        <v>11</v>
      </c>
      <c r="I1586" s="729">
        <v>436</v>
      </c>
      <c r="K1586" s="728" t="s">
        <v>268</v>
      </c>
      <c r="L1586" s="728" t="s">
        <v>907</v>
      </c>
      <c r="M1586" s="728" t="s">
        <v>1089</v>
      </c>
      <c r="N1586" s="729">
        <v>1</v>
      </c>
      <c r="P1586" s="687"/>
      <c r="Q1586" s="686"/>
      <c r="R1586" s="686"/>
      <c r="U1586" s="728" t="s">
        <v>989</v>
      </c>
      <c r="V1586" s="729">
        <v>0</v>
      </c>
      <c r="W1586" s="729">
        <v>21</v>
      </c>
    </row>
    <row r="1587" spans="1:23" ht="15">
      <c r="A1587" s="728" t="s">
        <v>968</v>
      </c>
      <c r="B1587" s="728" t="s">
        <v>266</v>
      </c>
      <c r="C1587" s="728" t="s">
        <v>260</v>
      </c>
      <c r="D1587" s="728" t="s">
        <v>286</v>
      </c>
      <c r="E1587" s="729">
        <v>1562</v>
      </c>
      <c r="G1587" s="728" t="s">
        <v>988</v>
      </c>
      <c r="H1587" s="729">
        <v>12</v>
      </c>
      <c r="I1587" s="729">
        <v>547</v>
      </c>
      <c r="K1587" s="728" t="s">
        <v>268</v>
      </c>
      <c r="L1587" s="728" t="s">
        <v>907</v>
      </c>
      <c r="M1587" s="728" t="s">
        <v>1093</v>
      </c>
      <c r="N1587" s="729">
        <v>4</v>
      </c>
      <c r="P1587" s="687"/>
      <c r="Q1587" s="686"/>
      <c r="R1587" s="686"/>
      <c r="U1587" s="728" t="s">
        <v>989</v>
      </c>
      <c r="V1587" s="729">
        <v>1</v>
      </c>
      <c r="W1587" s="729">
        <v>123</v>
      </c>
    </row>
    <row r="1588" spans="1:23" ht="15">
      <c r="A1588" s="728" t="s">
        <v>968</v>
      </c>
      <c r="B1588" s="728" t="s">
        <v>266</v>
      </c>
      <c r="C1588" s="728" t="s">
        <v>261</v>
      </c>
      <c r="D1588" s="728" t="s">
        <v>285</v>
      </c>
      <c r="E1588" s="729">
        <v>2194</v>
      </c>
      <c r="G1588" s="728" t="s">
        <v>989</v>
      </c>
      <c r="H1588" s="729">
        <v>0</v>
      </c>
      <c r="I1588" s="729">
        <v>173</v>
      </c>
      <c r="K1588" s="728" t="s">
        <v>268</v>
      </c>
      <c r="L1588" s="728" t="s">
        <v>907</v>
      </c>
      <c r="M1588" s="728" t="s">
        <v>1090</v>
      </c>
      <c r="N1588" s="729">
        <v>129</v>
      </c>
      <c r="P1588" s="687"/>
      <c r="Q1588" s="686"/>
      <c r="R1588" s="686"/>
      <c r="U1588" s="728" t="s">
        <v>989</v>
      </c>
      <c r="V1588" s="729">
        <v>2</v>
      </c>
      <c r="W1588" s="729">
        <v>429</v>
      </c>
    </row>
    <row r="1589" spans="1:23" ht="15">
      <c r="A1589" s="728" t="s">
        <v>968</v>
      </c>
      <c r="B1589" s="728" t="s">
        <v>266</v>
      </c>
      <c r="C1589" s="728" t="s">
        <v>261</v>
      </c>
      <c r="D1589" s="728" t="s">
        <v>286</v>
      </c>
      <c r="E1589" s="729">
        <v>1399</v>
      </c>
      <c r="G1589" s="728" t="s">
        <v>989</v>
      </c>
      <c r="H1589" s="729">
        <v>1</v>
      </c>
      <c r="I1589" s="729">
        <v>657</v>
      </c>
      <c r="K1589" s="728" t="s">
        <v>268</v>
      </c>
      <c r="L1589" s="728" t="s">
        <v>907</v>
      </c>
      <c r="M1589" s="728" t="s">
        <v>1091</v>
      </c>
      <c r="N1589" s="729">
        <v>51</v>
      </c>
      <c r="P1589" s="687"/>
      <c r="Q1589" s="686"/>
      <c r="R1589" s="686"/>
      <c r="U1589" s="728" t="s">
        <v>989</v>
      </c>
      <c r="V1589" s="729">
        <v>3</v>
      </c>
      <c r="W1589" s="729">
        <v>195</v>
      </c>
    </row>
    <row r="1590" spans="1:23" ht="15">
      <c r="A1590" s="728" t="s">
        <v>968</v>
      </c>
      <c r="B1590" s="728" t="s">
        <v>287</v>
      </c>
      <c r="C1590" s="728" t="s">
        <v>260</v>
      </c>
      <c r="D1590" s="728" t="s">
        <v>285</v>
      </c>
      <c r="E1590" s="729">
        <v>27</v>
      </c>
      <c r="G1590" s="728" t="s">
        <v>989</v>
      </c>
      <c r="H1590" s="729">
        <v>2</v>
      </c>
      <c r="I1590" s="729">
        <v>2540</v>
      </c>
      <c r="K1590" s="728" t="s">
        <v>268</v>
      </c>
      <c r="L1590" s="728" t="s">
        <v>907</v>
      </c>
      <c r="M1590" s="728" t="s">
        <v>1092</v>
      </c>
      <c r="N1590" s="729">
        <v>2</v>
      </c>
      <c r="P1590" s="687"/>
      <c r="Q1590" s="686"/>
      <c r="R1590" s="686"/>
      <c r="U1590" s="728" t="s">
        <v>989</v>
      </c>
      <c r="V1590" s="729">
        <v>4</v>
      </c>
      <c r="W1590" s="729">
        <v>1334</v>
      </c>
    </row>
    <row r="1591" spans="1:23" ht="15">
      <c r="A1591" s="728" t="s">
        <v>968</v>
      </c>
      <c r="B1591" s="728" t="s">
        <v>287</v>
      </c>
      <c r="C1591" s="728" t="s">
        <v>260</v>
      </c>
      <c r="D1591" s="728" t="s">
        <v>286</v>
      </c>
      <c r="E1591" s="729">
        <v>10</v>
      </c>
      <c r="G1591" s="728" t="s">
        <v>989</v>
      </c>
      <c r="H1591" s="729">
        <v>3</v>
      </c>
      <c r="I1591" s="729">
        <v>1276</v>
      </c>
      <c r="K1591" s="728" t="s">
        <v>268</v>
      </c>
      <c r="L1591" s="728" t="s">
        <v>907</v>
      </c>
      <c r="M1591" s="728" t="s">
        <v>1097</v>
      </c>
      <c r="N1591" s="729">
        <v>2</v>
      </c>
      <c r="P1591" s="687"/>
      <c r="Q1591" s="686"/>
      <c r="R1591" s="686"/>
      <c r="U1591" s="728" t="s">
        <v>989</v>
      </c>
      <c r="V1591" s="729">
        <v>5</v>
      </c>
      <c r="W1591" s="729">
        <v>197</v>
      </c>
    </row>
    <row r="1592" spans="1:23" ht="15">
      <c r="A1592" s="728" t="s">
        <v>968</v>
      </c>
      <c r="B1592" s="728" t="s">
        <v>287</v>
      </c>
      <c r="C1592" s="728" t="s">
        <v>261</v>
      </c>
      <c r="D1592" s="728" t="s">
        <v>285</v>
      </c>
      <c r="E1592" s="729">
        <v>34</v>
      </c>
      <c r="G1592" s="728" t="s">
        <v>989</v>
      </c>
      <c r="H1592" s="729">
        <v>4</v>
      </c>
      <c r="I1592" s="729">
        <v>4625</v>
      </c>
      <c r="K1592" s="728" t="s">
        <v>268</v>
      </c>
      <c r="L1592" s="728" t="s">
        <v>907</v>
      </c>
      <c r="M1592" s="728" t="s">
        <v>1094</v>
      </c>
      <c r="N1592" s="729">
        <v>5</v>
      </c>
      <c r="P1592" s="687"/>
      <c r="Q1592" s="686"/>
      <c r="R1592" s="686"/>
      <c r="U1592" s="728" t="s">
        <v>989</v>
      </c>
      <c r="V1592" s="729">
        <v>6</v>
      </c>
      <c r="W1592" s="729">
        <v>182</v>
      </c>
    </row>
    <row r="1593" spans="1:23" ht="15">
      <c r="A1593" s="728" t="s">
        <v>968</v>
      </c>
      <c r="B1593" s="728" t="s">
        <v>287</v>
      </c>
      <c r="C1593" s="728" t="s">
        <v>261</v>
      </c>
      <c r="D1593" s="728" t="s">
        <v>286</v>
      </c>
      <c r="E1593" s="729">
        <v>17</v>
      </c>
      <c r="G1593" s="728" t="s">
        <v>989</v>
      </c>
      <c r="H1593" s="729">
        <v>5</v>
      </c>
      <c r="I1593" s="729">
        <v>831</v>
      </c>
      <c r="K1593" s="728" t="s">
        <v>268</v>
      </c>
      <c r="L1593" s="728" t="s">
        <v>907</v>
      </c>
      <c r="M1593" s="728" t="s">
        <v>266</v>
      </c>
      <c r="N1593" s="729">
        <v>170</v>
      </c>
      <c r="P1593" s="687"/>
      <c r="Q1593" s="686"/>
      <c r="R1593" s="686"/>
      <c r="U1593" s="728" t="s">
        <v>989</v>
      </c>
      <c r="V1593" s="729">
        <v>7</v>
      </c>
      <c r="W1593" s="729">
        <v>153</v>
      </c>
    </row>
    <row r="1594" spans="1:23" ht="15">
      <c r="A1594" s="728" t="s">
        <v>968</v>
      </c>
      <c r="B1594" s="728" t="s">
        <v>288</v>
      </c>
      <c r="C1594" s="728" t="s">
        <v>260</v>
      </c>
      <c r="D1594" s="728" t="s">
        <v>285</v>
      </c>
      <c r="E1594" s="729">
        <v>519</v>
      </c>
      <c r="G1594" s="728" t="s">
        <v>989</v>
      </c>
      <c r="H1594" s="729">
        <v>6</v>
      </c>
      <c r="I1594" s="729">
        <v>885</v>
      </c>
      <c r="K1594" s="728" t="s">
        <v>268</v>
      </c>
      <c r="L1594" s="728" t="s">
        <v>907</v>
      </c>
      <c r="M1594" s="728" t="s">
        <v>1095</v>
      </c>
      <c r="N1594" s="729">
        <v>6</v>
      </c>
      <c r="P1594" s="687"/>
      <c r="Q1594" s="686"/>
      <c r="R1594" s="686"/>
      <c r="U1594" s="728" t="s">
        <v>989</v>
      </c>
      <c r="V1594" s="729">
        <v>8</v>
      </c>
      <c r="W1594" s="729">
        <v>107</v>
      </c>
    </row>
    <row r="1595" spans="1:23" ht="15">
      <c r="A1595" s="728" t="s">
        <v>968</v>
      </c>
      <c r="B1595" s="728" t="s">
        <v>288</v>
      </c>
      <c r="C1595" s="728" t="s">
        <v>260</v>
      </c>
      <c r="D1595" s="728" t="s">
        <v>286</v>
      </c>
      <c r="E1595" s="729">
        <v>492</v>
      </c>
      <c r="G1595" s="728" t="s">
        <v>989</v>
      </c>
      <c r="H1595" s="729">
        <v>7</v>
      </c>
      <c r="I1595" s="729">
        <v>878</v>
      </c>
      <c r="K1595" s="728" t="s">
        <v>268</v>
      </c>
      <c r="L1595" s="728" t="s">
        <v>907</v>
      </c>
      <c r="M1595" s="728" t="s">
        <v>297</v>
      </c>
      <c r="N1595" s="729">
        <v>39</v>
      </c>
      <c r="P1595" s="687"/>
      <c r="Q1595" s="686"/>
      <c r="R1595" s="686"/>
      <c r="U1595" s="728" t="s">
        <v>989</v>
      </c>
      <c r="V1595" s="729">
        <v>9</v>
      </c>
      <c r="W1595" s="729">
        <v>73</v>
      </c>
    </row>
    <row r="1596" spans="1:23" ht="15">
      <c r="A1596" s="728" t="s">
        <v>968</v>
      </c>
      <c r="B1596" s="728" t="s">
        <v>288</v>
      </c>
      <c r="C1596" s="728" t="s">
        <v>261</v>
      </c>
      <c r="D1596" s="728" t="s">
        <v>285</v>
      </c>
      <c r="E1596" s="729">
        <v>388</v>
      </c>
      <c r="G1596" s="728" t="s">
        <v>989</v>
      </c>
      <c r="H1596" s="729">
        <v>8</v>
      </c>
      <c r="I1596" s="729">
        <v>720</v>
      </c>
      <c r="K1596" s="728" t="s">
        <v>268</v>
      </c>
      <c r="L1596" s="728" t="s">
        <v>907</v>
      </c>
      <c r="M1596" s="728" t="s">
        <v>294</v>
      </c>
      <c r="N1596" s="729">
        <v>13946</v>
      </c>
      <c r="P1596" s="687"/>
      <c r="Q1596" s="686"/>
      <c r="R1596" s="686"/>
      <c r="U1596" s="728" t="s">
        <v>989</v>
      </c>
      <c r="V1596" s="729">
        <v>10</v>
      </c>
      <c r="W1596" s="729">
        <v>51</v>
      </c>
    </row>
    <row r="1597" spans="1:23" ht="15">
      <c r="A1597" s="728" t="s">
        <v>968</v>
      </c>
      <c r="B1597" s="728" t="s">
        <v>288</v>
      </c>
      <c r="C1597" s="728" t="s">
        <v>261</v>
      </c>
      <c r="D1597" s="728" t="s">
        <v>286</v>
      </c>
      <c r="E1597" s="729">
        <v>397</v>
      </c>
      <c r="G1597" s="728" t="s">
        <v>989</v>
      </c>
      <c r="H1597" s="729">
        <v>9</v>
      </c>
      <c r="I1597" s="729">
        <v>586</v>
      </c>
      <c r="K1597" s="728" t="s">
        <v>268</v>
      </c>
      <c r="L1597" s="728" t="s">
        <v>907</v>
      </c>
      <c r="M1597" s="728" t="s">
        <v>295</v>
      </c>
      <c r="N1597" s="729">
        <v>1</v>
      </c>
      <c r="P1597" s="687"/>
      <c r="Q1597" s="686"/>
      <c r="R1597" s="686"/>
      <c r="U1597" s="728" t="s">
        <v>989</v>
      </c>
      <c r="V1597" s="729">
        <v>11</v>
      </c>
      <c r="W1597" s="729">
        <v>42</v>
      </c>
    </row>
    <row r="1598" spans="1:23" ht="15">
      <c r="A1598" s="728" t="s">
        <v>969</v>
      </c>
      <c r="B1598" s="728" t="s">
        <v>265</v>
      </c>
      <c r="C1598" s="728" t="s">
        <v>260</v>
      </c>
      <c r="D1598" s="728" t="s">
        <v>285</v>
      </c>
      <c r="E1598" s="729">
        <v>951</v>
      </c>
      <c r="G1598" s="728" t="s">
        <v>989</v>
      </c>
      <c r="H1598" s="729">
        <v>10</v>
      </c>
      <c r="I1598" s="729">
        <v>451</v>
      </c>
      <c r="K1598" s="728" t="s">
        <v>268</v>
      </c>
      <c r="L1598" s="728" t="s">
        <v>907</v>
      </c>
      <c r="M1598" s="728" t="s">
        <v>296</v>
      </c>
      <c r="N1598" s="729">
        <v>138</v>
      </c>
      <c r="P1598" s="687"/>
      <c r="Q1598" s="686"/>
      <c r="R1598" s="686"/>
      <c r="U1598" s="728" t="s">
        <v>989</v>
      </c>
      <c r="V1598" s="729">
        <v>12</v>
      </c>
      <c r="W1598" s="729">
        <v>62</v>
      </c>
    </row>
    <row r="1599" spans="1:23" ht="15">
      <c r="A1599" s="728" t="s">
        <v>969</v>
      </c>
      <c r="B1599" s="728" t="s">
        <v>265</v>
      </c>
      <c r="C1599" s="728" t="s">
        <v>260</v>
      </c>
      <c r="D1599" s="728" t="s">
        <v>286</v>
      </c>
      <c r="E1599" s="729">
        <v>883</v>
      </c>
      <c r="G1599" s="728" t="s">
        <v>989</v>
      </c>
      <c r="H1599" s="729">
        <v>11</v>
      </c>
      <c r="I1599" s="729">
        <v>341</v>
      </c>
      <c r="K1599" s="728" t="s">
        <v>268</v>
      </c>
      <c r="L1599" s="728" t="s">
        <v>907</v>
      </c>
      <c r="M1599" s="728" t="s">
        <v>267</v>
      </c>
      <c r="N1599" s="729">
        <v>19</v>
      </c>
      <c r="P1599" s="687"/>
      <c r="Q1599" s="686"/>
      <c r="R1599" s="686"/>
      <c r="U1599" s="728" t="s">
        <v>990</v>
      </c>
      <c r="V1599" s="729">
        <v>0</v>
      </c>
      <c r="W1599" s="729">
        <v>1</v>
      </c>
    </row>
    <row r="1600" spans="1:23" ht="15">
      <c r="A1600" s="728" t="s">
        <v>969</v>
      </c>
      <c r="B1600" s="728" t="s">
        <v>265</v>
      </c>
      <c r="C1600" s="728" t="s">
        <v>261</v>
      </c>
      <c r="D1600" s="728" t="s">
        <v>285</v>
      </c>
      <c r="E1600" s="729">
        <v>1014</v>
      </c>
      <c r="G1600" s="728" t="s">
        <v>989</v>
      </c>
      <c r="H1600" s="729">
        <v>12</v>
      </c>
      <c r="I1600" s="729">
        <v>441</v>
      </c>
      <c r="K1600" s="728" t="s">
        <v>268</v>
      </c>
      <c r="L1600" s="728" t="s">
        <v>907</v>
      </c>
      <c r="M1600" s="728" t="s">
        <v>268</v>
      </c>
      <c r="N1600" s="729">
        <v>1260</v>
      </c>
      <c r="P1600" s="687"/>
      <c r="Q1600" s="686"/>
      <c r="R1600" s="686"/>
      <c r="U1600" s="728" t="s">
        <v>990</v>
      </c>
      <c r="V1600" s="729">
        <v>1</v>
      </c>
      <c r="W1600" s="729">
        <v>15</v>
      </c>
    </row>
    <row r="1601" spans="1:23" ht="15">
      <c r="A1601" s="728" t="s">
        <v>969</v>
      </c>
      <c r="B1601" s="728" t="s">
        <v>265</v>
      </c>
      <c r="C1601" s="728" t="s">
        <v>261</v>
      </c>
      <c r="D1601" s="728" t="s">
        <v>286</v>
      </c>
      <c r="E1601" s="729">
        <v>843</v>
      </c>
      <c r="G1601" s="728" t="s">
        <v>990</v>
      </c>
      <c r="H1601" s="729">
        <v>0</v>
      </c>
      <c r="I1601" s="729">
        <v>144</v>
      </c>
      <c r="K1601" s="728" t="s">
        <v>268</v>
      </c>
      <c r="L1601" s="728" t="s">
        <v>913</v>
      </c>
      <c r="M1601" s="728" t="s">
        <v>265</v>
      </c>
      <c r="N1601" s="729">
        <v>290</v>
      </c>
      <c r="P1601" s="687"/>
      <c r="Q1601" s="686"/>
      <c r="R1601" s="686"/>
      <c r="U1601" s="728" t="s">
        <v>990</v>
      </c>
      <c r="V1601" s="729">
        <v>2</v>
      </c>
      <c r="W1601" s="729">
        <v>57</v>
      </c>
    </row>
    <row r="1602" spans="1:23" ht="15">
      <c r="A1602" s="728" t="s">
        <v>969</v>
      </c>
      <c r="B1602" s="728" t="s">
        <v>266</v>
      </c>
      <c r="C1602" s="728" t="s">
        <v>260</v>
      </c>
      <c r="D1602" s="728" t="s">
        <v>285</v>
      </c>
      <c r="E1602" s="729">
        <v>519</v>
      </c>
      <c r="G1602" s="728" t="s">
        <v>990</v>
      </c>
      <c r="H1602" s="729">
        <v>1</v>
      </c>
      <c r="I1602" s="729">
        <v>858</v>
      </c>
      <c r="K1602" s="728" t="s">
        <v>268</v>
      </c>
      <c r="L1602" s="728" t="s">
        <v>913</v>
      </c>
      <c r="M1602" s="728" t="s">
        <v>1096</v>
      </c>
      <c r="N1602" s="729">
        <v>32</v>
      </c>
      <c r="P1602" s="687"/>
      <c r="Q1602" s="686"/>
      <c r="R1602" s="686"/>
      <c r="U1602" s="728" t="s">
        <v>990</v>
      </c>
      <c r="V1602" s="729">
        <v>3</v>
      </c>
      <c r="W1602" s="729">
        <v>33</v>
      </c>
    </row>
    <row r="1603" spans="1:23" ht="15">
      <c r="A1603" s="728" t="s">
        <v>969</v>
      </c>
      <c r="B1603" s="728" t="s">
        <v>266</v>
      </c>
      <c r="C1603" s="728" t="s">
        <v>260</v>
      </c>
      <c r="D1603" s="728" t="s">
        <v>286</v>
      </c>
      <c r="E1603" s="729">
        <v>331</v>
      </c>
      <c r="G1603" s="728" t="s">
        <v>990</v>
      </c>
      <c r="H1603" s="729">
        <v>2</v>
      </c>
      <c r="I1603" s="729">
        <v>2313</v>
      </c>
      <c r="K1603" s="728" t="s">
        <v>268</v>
      </c>
      <c r="L1603" s="728" t="s">
        <v>913</v>
      </c>
      <c r="M1603" s="728" t="s">
        <v>1099</v>
      </c>
      <c r="N1603" s="729">
        <v>16</v>
      </c>
      <c r="P1603" s="687"/>
      <c r="Q1603" s="686"/>
      <c r="R1603" s="686"/>
      <c r="U1603" s="728" t="s">
        <v>990</v>
      </c>
      <c r="V1603" s="729">
        <v>4</v>
      </c>
      <c r="W1603" s="729">
        <v>470</v>
      </c>
    </row>
    <row r="1604" spans="1:23" ht="15">
      <c r="A1604" s="728" t="s">
        <v>969</v>
      </c>
      <c r="B1604" s="728" t="s">
        <v>266</v>
      </c>
      <c r="C1604" s="728" t="s">
        <v>261</v>
      </c>
      <c r="D1604" s="728" t="s">
        <v>285</v>
      </c>
      <c r="E1604" s="729">
        <v>648</v>
      </c>
      <c r="G1604" s="728" t="s">
        <v>990</v>
      </c>
      <c r="H1604" s="729">
        <v>3</v>
      </c>
      <c r="I1604" s="729">
        <v>1008</v>
      </c>
      <c r="K1604" s="728" t="s">
        <v>268</v>
      </c>
      <c r="L1604" s="728" t="s">
        <v>913</v>
      </c>
      <c r="M1604" s="728" t="s">
        <v>1089</v>
      </c>
      <c r="N1604" s="729">
        <v>55</v>
      </c>
      <c r="P1604" s="687"/>
      <c r="Q1604" s="686"/>
      <c r="R1604" s="686"/>
      <c r="U1604" s="728" t="s">
        <v>990</v>
      </c>
      <c r="V1604" s="729">
        <v>5</v>
      </c>
      <c r="W1604" s="729">
        <v>56</v>
      </c>
    </row>
    <row r="1605" spans="1:23" ht="15">
      <c r="A1605" s="728" t="s">
        <v>969</v>
      </c>
      <c r="B1605" s="728" t="s">
        <v>266</v>
      </c>
      <c r="C1605" s="728" t="s">
        <v>261</v>
      </c>
      <c r="D1605" s="728" t="s">
        <v>286</v>
      </c>
      <c r="E1605" s="729">
        <v>347</v>
      </c>
      <c r="G1605" s="728" t="s">
        <v>990</v>
      </c>
      <c r="H1605" s="729">
        <v>4</v>
      </c>
      <c r="I1605" s="729">
        <v>3204</v>
      </c>
      <c r="K1605" s="728" t="s">
        <v>268</v>
      </c>
      <c r="L1605" s="728" t="s">
        <v>913</v>
      </c>
      <c r="M1605" s="728" t="s">
        <v>1093</v>
      </c>
      <c r="N1605" s="729">
        <v>26</v>
      </c>
      <c r="P1605" s="687"/>
      <c r="Q1605" s="686"/>
      <c r="R1605" s="686"/>
      <c r="U1605" s="728" t="s">
        <v>990</v>
      </c>
      <c r="V1605" s="729">
        <v>6</v>
      </c>
      <c r="W1605" s="729">
        <v>51</v>
      </c>
    </row>
    <row r="1606" spans="1:23" ht="15">
      <c r="A1606" s="728" t="s">
        <v>969</v>
      </c>
      <c r="B1606" s="728" t="s">
        <v>287</v>
      </c>
      <c r="C1606" s="728" t="s">
        <v>260</v>
      </c>
      <c r="D1606" s="728" t="s">
        <v>285</v>
      </c>
      <c r="E1606" s="729">
        <v>2</v>
      </c>
      <c r="G1606" s="728" t="s">
        <v>990</v>
      </c>
      <c r="H1606" s="729">
        <v>5</v>
      </c>
      <c r="I1606" s="729">
        <v>478</v>
      </c>
      <c r="K1606" s="728" t="s">
        <v>268</v>
      </c>
      <c r="L1606" s="728" t="s">
        <v>913</v>
      </c>
      <c r="M1606" s="728" t="s">
        <v>1090</v>
      </c>
      <c r="N1606" s="729">
        <v>6</v>
      </c>
      <c r="P1606" s="687"/>
      <c r="Q1606" s="686"/>
      <c r="R1606" s="686"/>
      <c r="U1606" s="728" t="s">
        <v>990</v>
      </c>
      <c r="V1606" s="729">
        <v>7</v>
      </c>
      <c r="W1606" s="729">
        <v>31</v>
      </c>
    </row>
    <row r="1607" spans="1:23" ht="15">
      <c r="A1607" s="728" t="s">
        <v>969</v>
      </c>
      <c r="B1607" s="728" t="s">
        <v>288</v>
      </c>
      <c r="C1607" s="728" t="s">
        <v>260</v>
      </c>
      <c r="D1607" s="728" t="s">
        <v>285</v>
      </c>
      <c r="E1607" s="729">
        <v>265</v>
      </c>
      <c r="G1607" s="728" t="s">
        <v>990</v>
      </c>
      <c r="H1607" s="729">
        <v>6</v>
      </c>
      <c r="I1607" s="729">
        <v>404</v>
      </c>
      <c r="K1607" s="728" t="s">
        <v>268</v>
      </c>
      <c r="L1607" s="728" t="s">
        <v>913</v>
      </c>
      <c r="M1607" s="728" t="s">
        <v>1091</v>
      </c>
      <c r="N1607" s="729">
        <v>184</v>
      </c>
      <c r="P1607" s="687"/>
      <c r="Q1607" s="686"/>
      <c r="R1607" s="686"/>
      <c r="U1607" s="728" t="s">
        <v>990</v>
      </c>
      <c r="V1607" s="729">
        <v>8</v>
      </c>
      <c r="W1607" s="729">
        <v>12</v>
      </c>
    </row>
    <row r="1608" spans="1:23" ht="15">
      <c r="A1608" s="728" t="s">
        <v>969</v>
      </c>
      <c r="B1608" s="728" t="s">
        <v>288</v>
      </c>
      <c r="C1608" s="728" t="s">
        <v>260</v>
      </c>
      <c r="D1608" s="728" t="s">
        <v>286</v>
      </c>
      <c r="E1608" s="729">
        <v>231</v>
      </c>
      <c r="G1608" s="728" t="s">
        <v>990</v>
      </c>
      <c r="H1608" s="729">
        <v>7</v>
      </c>
      <c r="I1608" s="729">
        <v>386</v>
      </c>
      <c r="K1608" s="728" t="s">
        <v>268</v>
      </c>
      <c r="L1608" s="728" t="s">
        <v>913</v>
      </c>
      <c r="M1608" s="728" t="s">
        <v>1092</v>
      </c>
      <c r="N1608" s="729">
        <v>15</v>
      </c>
      <c r="P1608" s="687"/>
      <c r="Q1608" s="686"/>
      <c r="R1608" s="686"/>
      <c r="U1608" s="728" t="s">
        <v>990</v>
      </c>
      <c r="V1608" s="729">
        <v>9</v>
      </c>
      <c r="W1608" s="729">
        <v>5</v>
      </c>
    </row>
    <row r="1609" spans="1:23" ht="15">
      <c r="A1609" s="728" t="s">
        <v>969</v>
      </c>
      <c r="B1609" s="728" t="s">
        <v>288</v>
      </c>
      <c r="C1609" s="728" t="s">
        <v>261</v>
      </c>
      <c r="D1609" s="728" t="s">
        <v>285</v>
      </c>
      <c r="E1609" s="729">
        <v>247</v>
      </c>
      <c r="G1609" s="728" t="s">
        <v>990</v>
      </c>
      <c r="H1609" s="729">
        <v>8</v>
      </c>
      <c r="I1609" s="729">
        <v>357</v>
      </c>
      <c r="K1609" s="728" t="s">
        <v>268</v>
      </c>
      <c r="L1609" s="728" t="s">
        <v>913</v>
      </c>
      <c r="M1609" s="728" t="s">
        <v>1097</v>
      </c>
      <c r="N1609" s="729">
        <v>11</v>
      </c>
      <c r="P1609" s="687"/>
      <c r="Q1609" s="686"/>
      <c r="R1609" s="686"/>
      <c r="U1609" s="728" t="s">
        <v>990</v>
      </c>
      <c r="V1609" s="729">
        <v>10</v>
      </c>
      <c r="W1609" s="729">
        <v>4</v>
      </c>
    </row>
    <row r="1610" spans="1:23" ht="15">
      <c r="A1610" s="728" t="s">
        <v>969</v>
      </c>
      <c r="B1610" s="728" t="s">
        <v>288</v>
      </c>
      <c r="C1610" s="728" t="s">
        <v>261</v>
      </c>
      <c r="D1610" s="728" t="s">
        <v>286</v>
      </c>
      <c r="E1610" s="729">
        <v>245</v>
      </c>
      <c r="G1610" s="728" t="s">
        <v>990</v>
      </c>
      <c r="H1610" s="729">
        <v>9</v>
      </c>
      <c r="I1610" s="729">
        <v>268</v>
      </c>
      <c r="K1610" s="728" t="s">
        <v>268</v>
      </c>
      <c r="L1610" s="728" t="s">
        <v>913</v>
      </c>
      <c r="M1610" s="728" t="s">
        <v>1094</v>
      </c>
      <c r="N1610" s="729">
        <v>4</v>
      </c>
      <c r="P1610" s="687"/>
      <c r="Q1610" s="686"/>
      <c r="R1610" s="686"/>
      <c r="U1610" s="728" t="s">
        <v>990</v>
      </c>
      <c r="V1610" s="729">
        <v>11</v>
      </c>
      <c r="W1610" s="729">
        <v>1</v>
      </c>
    </row>
    <row r="1611" spans="1:23" ht="15">
      <c r="A1611" s="728" t="s">
        <v>970</v>
      </c>
      <c r="B1611" s="728" t="s">
        <v>265</v>
      </c>
      <c r="C1611" s="728" t="s">
        <v>260</v>
      </c>
      <c r="D1611" s="728" t="s">
        <v>285</v>
      </c>
      <c r="E1611" s="729">
        <v>1</v>
      </c>
      <c r="G1611" s="728" t="s">
        <v>990</v>
      </c>
      <c r="H1611" s="729">
        <v>10</v>
      </c>
      <c r="I1611" s="729">
        <v>224</v>
      </c>
      <c r="K1611" s="728" t="s">
        <v>268</v>
      </c>
      <c r="L1611" s="728" t="s">
        <v>913</v>
      </c>
      <c r="M1611" s="728" t="s">
        <v>266</v>
      </c>
      <c r="N1611" s="729">
        <v>99</v>
      </c>
      <c r="P1611" s="687"/>
      <c r="Q1611" s="686"/>
      <c r="R1611" s="686"/>
      <c r="U1611" s="728" t="s">
        <v>990</v>
      </c>
      <c r="V1611" s="729">
        <v>12</v>
      </c>
      <c r="W1611" s="729">
        <v>2</v>
      </c>
    </row>
    <row r="1612" spans="1:23" ht="15">
      <c r="A1612" s="728" t="s">
        <v>970</v>
      </c>
      <c r="B1612" s="728" t="s">
        <v>265</v>
      </c>
      <c r="C1612" s="728" t="s">
        <v>261</v>
      </c>
      <c r="D1612" s="728" t="s">
        <v>285</v>
      </c>
      <c r="E1612" s="729">
        <v>1</v>
      </c>
      <c r="G1612" s="728" t="s">
        <v>990</v>
      </c>
      <c r="H1612" s="729">
        <v>11</v>
      </c>
      <c r="I1612" s="729">
        <v>189</v>
      </c>
      <c r="K1612" s="728" t="s">
        <v>268</v>
      </c>
      <c r="L1612" s="728" t="s">
        <v>913</v>
      </c>
      <c r="M1612" s="728" t="s">
        <v>1095</v>
      </c>
      <c r="N1612" s="729">
        <v>28</v>
      </c>
      <c r="P1612" s="687"/>
      <c r="Q1612" s="686"/>
      <c r="R1612" s="686"/>
      <c r="U1612" s="728" t="s">
        <v>991</v>
      </c>
      <c r="V1612" s="729">
        <v>0</v>
      </c>
      <c r="W1612" s="729">
        <v>25</v>
      </c>
    </row>
    <row r="1613" spans="1:23" ht="15">
      <c r="A1613" s="728" t="s">
        <v>970</v>
      </c>
      <c r="B1613" s="728" t="s">
        <v>265</v>
      </c>
      <c r="C1613" s="728" t="s">
        <v>260</v>
      </c>
      <c r="D1613" s="728" t="s">
        <v>285</v>
      </c>
      <c r="E1613" s="729">
        <v>1013</v>
      </c>
      <c r="G1613" s="728" t="s">
        <v>990</v>
      </c>
      <c r="H1613" s="729">
        <v>12</v>
      </c>
      <c r="I1613" s="729">
        <v>230</v>
      </c>
      <c r="K1613" s="728" t="s">
        <v>268</v>
      </c>
      <c r="L1613" s="728" t="s">
        <v>913</v>
      </c>
      <c r="M1613" s="728" t="s">
        <v>294</v>
      </c>
      <c r="N1613" s="729">
        <v>13644</v>
      </c>
      <c r="P1613" s="687"/>
      <c r="Q1613" s="686"/>
      <c r="R1613" s="686"/>
      <c r="U1613" s="728" t="s">
        <v>991</v>
      </c>
      <c r="V1613" s="729">
        <v>1</v>
      </c>
      <c r="W1613" s="729">
        <v>82</v>
      </c>
    </row>
    <row r="1614" spans="1:23" ht="15">
      <c r="A1614" s="728" t="s">
        <v>970</v>
      </c>
      <c r="B1614" s="728" t="s">
        <v>265</v>
      </c>
      <c r="C1614" s="728" t="s">
        <v>260</v>
      </c>
      <c r="D1614" s="728" t="s">
        <v>286</v>
      </c>
      <c r="E1614" s="729">
        <v>2171</v>
      </c>
      <c r="G1614" s="728" t="s">
        <v>991</v>
      </c>
      <c r="H1614" s="729">
        <v>0</v>
      </c>
      <c r="I1614" s="729">
        <v>359</v>
      </c>
      <c r="K1614" s="728" t="s">
        <v>268</v>
      </c>
      <c r="L1614" s="728" t="s">
        <v>913</v>
      </c>
      <c r="M1614" s="728" t="s">
        <v>295</v>
      </c>
      <c r="N1614" s="729">
        <v>2</v>
      </c>
      <c r="P1614" s="687"/>
      <c r="Q1614" s="686"/>
      <c r="R1614" s="686"/>
      <c r="U1614" s="728" t="s">
        <v>991</v>
      </c>
      <c r="V1614" s="729">
        <v>2</v>
      </c>
      <c r="W1614" s="729">
        <v>268</v>
      </c>
    </row>
    <row r="1615" spans="1:23" ht="15">
      <c r="A1615" s="728" t="s">
        <v>970</v>
      </c>
      <c r="B1615" s="728" t="s">
        <v>265</v>
      </c>
      <c r="C1615" s="728" t="s">
        <v>261</v>
      </c>
      <c r="D1615" s="728" t="s">
        <v>285</v>
      </c>
      <c r="E1615" s="729">
        <v>1045</v>
      </c>
      <c r="G1615" s="728" t="s">
        <v>991</v>
      </c>
      <c r="H1615" s="729">
        <v>1</v>
      </c>
      <c r="I1615" s="729">
        <v>1681</v>
      </c>
      <c r="K1615" s="728" t="s">
        <v>268</v>
      </c>
      <c r="L1615" s="728" t="s">
        <v>913</v>
      </c>
      <c r="M1615" s="728" t="s">
        <v>296</v>
      </c>
      <c r="N1615" s="729">
        <v>1</v>
      </c>
      <c r="P1615" s="687"/>
      <c r="Q1615" s="686"/>
      <c r="R1615" s="686"/>
      <c r="U1615" s="728" t="s">
        <v>991</v>
      </c>
      <c r="V1615" s="729">
        <v>3</v>
      </c>
      <c r="W1615" s="729">
        <v>79</v>
      </c>
    </row>
    <row r="1616" spans="1:23" ht="15">
      <c r="A1616" s="728" t="s">
        <v>970</v>
      </c>
      <c r="B1616" s="728" t="s">
        <v>265</v>
      </c>
      <c r="C1616" s="728" t="s">
        <v>261</v>
      </c>
      <c r="D1616" s="728" t="s">
        <v>286</v>
      </c>
      <c r="E1616" s="729">
        <v>2008</v>
      </c>
      <c r="G1616" s="728" t="s">
        <v>991</v>
      </c>
      <c r="H1616" s="729">
        <v>2</v>
      </c>
      <c r="I1616" s="729">
        <v>5511</v>
      </c>
      <c r="K1616" s="728" t="s">
        <v>268</v>
      </c>
      <c r="L1616" s="728" t="s">
        <v>913</v>
      </c>
      <c r="M1616" s="728" t="s">
        <v>267</v>
      </c>
      <c r="N1616" s="729">
        <v>15</v>
      </c>
      <c r="P1616" s="687"/>
      <c r="Q1616" s="686"/>
      <c r="R1616" s="686"/>
      <c r="U1616" s="728" t="s">
        <v>991</v>
      </c>
      <c r="V1616" s="729">
        <v>4</v>
      </c>
      <c r="W1616" s="729">
        <v>1182</v>
      </c>
    </row>
    <row r="1617" spans="1:23" ht="15">
      <c r="A1617" s="728" t="s">
        <v>970</v>
      </c>
      <c r="B1617" s="728" t="s">
        <v>266</v>
      </c>
      <c r="C1617" s="728" t="s">
        <v>260</v>
      </c>
      <c r="D1617" s="728" t="s">
        <v>285</v>
      </c>
      <c r="E1617" s="729">
        <v>1273</v>
      </c>
      <c r="G1617" s="728" t="s">
        <v>991</v>
      </c>
      <c r="H1617" s="729">
        <v>3</v>
      </c>
      <c r="I1617" s="729">
        <v>2277</v>
      </c>
      <c r="K1617" s="728" t="s">
        <v>268</v>
      </c>
      <c r="L1617" s="728" t="s">
        <v>913</v>
      </c>
      <c r="M1617" s="728" t="s">
        <v>268</v>
      </c>
      <c r="N1617" s="729">
        <v>1425</v>
      </c>
      <c r="P1617" s="687"/>
      <c r="Q1617" s="686"/>
      <c r="R1617" s="686"/>
      <c r="U1617" s="728" t="s">
        <v>991</v>
      </c>
      <c r="V1617" s="729">
        <v>5</v>
      </c>
      <c r="W1617" s="729">
        <v>120</v>
      </c>
    </row>
    <row r="1618" spans="1:23" ht="15">
      <c r="A1618" s="728" t="s">
        <v>970</v>
      </c>
      <c r="B1618" s="728" t="s">
        <v>266</v>
      </c>
      <c r="C1618" s="728" t="s">
        <v>260</v>
      </c>
      <c r="D1618" s="728" t="s">
        <v>286</v>
      </c>
      <c r="E1618" s="729">
        <v>1545</v>
      </c>
      <c r="G1618" s="728" t="s">
        <v>991</v>
      </c>
      <c r="H1618" s="729">
        <v>4</v>
      </c>
      <c r="I1618" s="729">
        <v>7888</v>
      </c>
      <c r="K1618" s="728" t="s">
        <v>268</v>
      </c>
      <c r="L1618" s="728" t="s">
        <v>917</v>
      </c>
      <c r="M1618" s="728" t="s">
        <v>265</v>
      </c>
      <c r="N1618" s="729">
        <v>53</v>
      </c>
      <c r="P1618" s="687"/>
      <c r="Q1618" s="686"/>
      <c r="R1618" s="686"/>
      <c r="U1618" s="728" t="s">
        <v>991</v>
      </c>
      <c r="V1618" s="729">
        <v>6</v>
      </c>
      <c r="W1618" s="729">
        <v>94</v>
      </c>
    </row>
    <row r="1619" spans="1:23" ht="15">
      <c r="A1619" s="728" t="s">
        <v>970</v>
      </c>
      <c r="B1619" s="728" t="s">
        <v>266</v>
      </c>
      <c r="C1619" s="728" t="s">
        <v>261</v>
      </c>
      <c r="D1619" s="728" t="s">
        <v>285</v>
      </c>
      <c r="E1619" s="729">
        <v>1407</v>
      </c>
      <c r="G1619" s="728" t="s">
        <v>991</v>
      </c>
      <c r="H1619" s="729">
        <v>5</v>
      </c>
      <c r="I1619" s="729">
        <v>1112</v>
      </c>
      <c r="K1619" s="728" t="s">
        <v>268</v>
      </c>
      <c r="L1619" s="728" t="s">
        <v>917</v>
      </c>
      <c r="M1619" s="728" t="s">
        <v>1096</v>
      </c>
      <c r="N1619" s="729">
        <v>23</v>
      </c>
      <c r="P1619" s="687"/>
      <c r="Q1619" s="686"/>
      <c r="R1619" s="686"/>
      <c r="U1619" s="728" t="s">
        <v>991</v>
      </c>
      <c r="V1619" s="729">
        <v>7</v>
      </c>
      <c r="W1619" s="729">
        <v>69</v>
      </c>
    </row>
    <row r="1620" spans="1:23" ht="15">
      <c r="A1620" s="728" t="s">
        <v>970</v>
      </c>
      <c r="B1620" s="728" t="s">
        <v>266</v>
      </c>
      <c r="C1620" s="728" t="s">
        <v>261</v>
      </c>
      <c r="D1620" s="728" t="s">
        <v>286</v>
      </c>
      <c r="E1620" s="729">
        <v>1311</v>
      </c>
      <c r="G1620" s="728" t="s">
        <v>991</v>
      </c>
      <c r="H1620" s="729">
        <v>6</v>
      </c>
      <c r="I1620" s="729">
        <v>1086</v>
      </c>
      <c r="K1620" s="728" t="s">
        <v>268</v>
      </c>
      <c r="L1620" s="728" t="s">
        <v>917</v>
      </c>
      <c r="M1620" s="728" t="s">
        <v>1093</v>
      </c>
      <c r="N1620" s="729">
        <v>1</v>
      </c>
      <c r="P1620" s="687"/>
      <c r="Q1620" s="686"/>
      <c r="R1620" s="686"/>
      <c r="U1620" s="728" t="s">
        <v>991</v>
      </c>
      <c r="V1620" s="729">
        <v>8</v>
      </c>
      <c r="W1620" s="729">
        <v>52</v>
      </c>
    </row>
    <row r="1621" spans="1:23" ht="15">
      <c r="A1621" s="728" t="s">
        <v>970</v>
      </c>
      <c r="B1621" s="728" t="s">
        <v>287</v>
      </c>
      <c r="C1621" s="728" t="s">
        <v>260</v>
      </c>
      <c r="D1621" s="728" t="s">
        <v>285</v>
      </c>
      <c r="E1621" s="729">
        <v>5</v>
      </c>
      <c r="G1621" s="728" t="s">
        <v>991</v>
      </c>
      <c r="H1621" s="729">
        <v>7</v>
      </c>
      <c r="I1621" s="729">
        <v>896</v>
      </c>
      <c r="K1621" s="728" t="s">
        <v>268</v>
      </c>
      <c r="L1621" s="728" t="s">
        <v>917</v>
      </c>
      <c r="M1621" s="728" t="s">
        <v>1090</v>
      </c>
      <c r="N1621" s="729">
        <v>62</v>
      </c>
      <c r="P1621" s="687"/>
      <c r="Q1621" s="686"/>
      <c r="R1621" s="686"/>
      <c r="U1621" s="728" t="s">
        <v>991</v>
      </c>
      <c r="V1621" s="729">
        <v>9</v>
      </c>
      <c r="W1621" s="729">
        <v>32</v>
      </c>
    </row>
    <row r="1622" spans="1:23" ht="15">
      <c r="A1622" s="728" t="s">
        <v>970</v>
      </c>
      <c r="B1622" s="728" t="s">
        <v>287</v>
      </c>
      <c r="C1622" s="728" t="s">
        <v>260</v>
      </c>
      <c r="D1622" s="728" t="s">
        <v>286</v>
      </c>
      <c r="E1622" s="729">
        <v>4</v>
      </c>
      <c r="G1622" s="728" t="s">
        <v>991</v>
      </c>
      <c r="H1622" s="729">
        <v>8</v>
      </c>
      <c r="I1622" s="729">
        <v>697</v>
      </c>
      <c r="K1622" s="728" t="s">
        <v>268</v>
      </c>
      <c r="L1622" s="728" t="s">
        <v>917</v>
      </c>
      <c r="M1622" s="728" t="s">
        <v>1091</v>
      </c>
      <c r="N1622" s="729">
        <v>79</v>
      </c>
      <c r="P1622" s="687"/>
      <c r="Q1622" s="686"/>
      <c r="R1622" s="686"/>
      <c r="U1622" s="728" t="s">
        <v>991</v>
      </c>
      <c r="V1622" s="729">
        <v>10</v>
      </c>
      <c r="W1622" s="729">
        <v>14</v>
      </c>
    </row>
    <row r="1623" spans="1:23" ht="15">
      <c r="A1623" s="728" t="s">
        <v>970</v>
      </c>
      <c r="B1623" s="728" t="s">
        <v>287</v>
      </c>
      <c r="C1623" s="728" t="s">
        <v>261</v>
      </c>
      <c r="D1623" s="728" t="s">
        <v>285</v>
      </c>
      <c r="E1623" s="729">
        <v>16</v>
      </c>
      <c r="G1623" s="728" t="s">
        <v>991</v>
      </c>
      <c r="H1623" s="729">
        <v>9</v>
      </c>
      <c r="I1623" s="729">
        <v>529</v>
      </c>
      <c r="K1623" s="728" t="s">
        <v>268</v>
      </c>
      <c r="L1623" s="728" t="s">
        <v>917</v>
      </c>
      <c r="M1623" s="728" t="s">
        <v>1092</v>
      </c>
      <c r="N1623" s="729">
        <v>8</v>
      </c>
      <c r="P1623" s="687"/>
      <c r="Q1623" s="686"/>
      <c r="R1623" s="686"/>
      <c r="U1623" s="728" t="s">
        <v>991</v>
      </c>
      <c r="V1623" s="729">
        <v>11</v>
      </c>
      <c r="W1623" s="729">
        <v>5</v>
      </c>
    </row>
    <row r="1624" spans="1:23" ht="15">
      <c r="A1624" s="728" t="s">
        <v>970</v>
      </c>
      <c r="B1624" s="728" t="s">
        <v>287</v>
      </c>
      <c r="C1624" s="728" t="s">
        <v>261</v>
      </c>
      <c r="D1624" s="728" t="s">
        <v>286</v>
      </c>
      <c r="E1624" s="729">
        <v>9</v>
      </c>
      <c r="G1624" s="728" t="s">
        <v>991</v>
      </c>
      <c r="H1624" s="729">
        <v>10</v>
      </c>
      <c r="I1624" s="729">
        <v>315</v>
      </c>
      <c r="K1624" s="728" t="s">
        <v>268</v>
      </c>
      <c r="L1624" s="728" t="s">
        <v>917</v>
      </c>
      <c r="M1624" s="728" t="s">
        <v>1094</v>
      </c>
      <c r="N1624" s="729">
        <v>3</v>
      </c>
      <c r="P1624" s="687"/>
      <c r="Q1624" s="686"/>
      <c r="R1624" s="686"/>
      <c r="U1624" s="728" t="s">
        <v>991</v>
      </c>
      <c r="V1624" s="729">
        <v>12</v>
      </c>
      <c r="W1624" s="729">
        <v>7</v>
      </c>
    </row>
    <row r="1625" spans="1:23" ht="15">
      <c r="A1625" s="728" t="s">
        <v>970</v>
      </c>
      <c r="B1625" s="728" t="s">
        <v>288</v>
      </c>
      <c r="C1625" s="728" t="s">
        <v>260</v>
      </c>
      <c r="D1625" s="728" t="s">
        <v>285</v>
      </c>
      <c r="E1625" s="729">
        <v>583</v>
      </c>
      <c r="G1625" s="728" t="s">
        <v>991</v>
      </c>
      <c r="H1625" s="729">
        <v>11</v>
      </c>
      <c r="I1625" s="729">
        <v>261</v>
      </c>
      <c r="K1625" s="728" t="s">
        <v>268</v>
      </c>
      <c r="L1625" s="728" t="s">
        <v>917</v>
      </c>
      <c r="M1625" s="728" t="s">
        <v>266</v>
      </c>
      <c r="N1625" s="729">
        <v>397</v>
      </c>
    </row>
    <row r="1626" spans="1:23" ht="15">
      <c r="A1626" s="728" t="s">
        <v>970</v>
      </c>
      <c r="B1626" s="728" t="s">
        <v>288</v>
      </c>
      <c r="C1626" s="728" t="s">
        <v>260</v>
      </c>
      <c r="D1626" s="728" t="s">
        <v>286</v>
      </c>
      <c r="E1626" s="729">
        <v>950</v>
      </c>
      <c r="G1626" s="728" t="s">
        <v>991</v>
      </c>
      <c r="H1626" s="729">
        <v>12</v>
      </c>
      <c r="I1626" s="729">
        <v>286</v>
      </c>
      <c r="K1626" s="728" t="s">
        <v>268</v>
      </c>
      <c r="L1626" s="728" t="s">
        <v>917</v>
      </c>
      <c r="M1626" s="728" t="s">
        <v>1095</v>
      </c>
      <c r="N1626" s="729">
        <v>1</v>
      </c>
    </row>
    <row r="1627" spans="1:23" ht="15">
      <c r="A1627" s="728" t="s">
        <v>970</v>
      </c>
      <c r="B1627" s="728" t="s">
        <v>288</v>
      </c>
      <c r="C1627" s="728" t="s">
        <v>261</v>
      </c>
      <c r="D1627" s="728" t="s">
        <v>285</v>
      </c>
      <c r="E1627" s="729">
        <v>570</v>
      </c>
      <c r="K1627" s="728" t="s">
        <v>268</v>
      </c>
      <c r="L1627" s="728" t="s">
        <v>917</v>
      </c>
      <c r="M1627" s="728" t="s">
        <v>297</v>
      </c>
      <c r="N1627" s="729">
        <v>41</v>
      </c>
    </row>
    <row r="1628" spans="1:23" ht="15">
      <c r="A1628" s="728" t="s">
        <v>970</v>
      </c>
      <c r="B1628" s="728" t="s">
        <v>288</v>
      </c>
      <c r="C1628" s="728" t="s">
        <v>261</v>
      </c>
      <c r="D1628" s="728" t="s">
        <v>286</v>
      </c>
      <c r="E1628" s="729">
        <v>826</v>
      </c>
      <c r="K1628" s="728" t="s">
        <v>268</v>
      </c>
      <c r="L1628" s="728" t="s">
        <v>917</v>
      </c>
      <c r="M1628" s="728" t="s">
        <v>294</v>
      </c>
      <c r="N1628" s="729">
        <v>11399</v>
      </c>
    </row>
    <row r="1629" spans="1:23" ht="15">
      <c r="A1629" s="728" t="s">
        <v>971</v>
      </c>
      <c r="B1629" s="728" t="s">
        <v>265</v>
      </c>
      <c r="C1629" s="728" t="s">
        <v>260</v>
      </c>
      <c r="D1629" s="728" t="s">
        <v>286</v>
      </c>
      <c r="E1629" s="729">
        <v>3</v>
      </c>
      <c r="K1629" s="728" t="s">
        <v>268</v>
      </c>
      <c r="L1629" s="728" t="s">
        <v>917</v>
      </c>
      <c r="M1629" s="728" t="s">
        <v>296</v>
      </c>
      <c r="N1629" s="729">
        <v>114</v>
      </c>
    </row>
    <row r="1630" spans="1:23" ht="15">
      <c r="A1630" s="728" t="s">
        <v>971</v>
      </c>
      <c r="B1630" s="728" t="s">
        <v>265</v>
      </c>
      <c r="C1630" s="728" t="s">
        <v>261</v>
      </c>
      <c r="D1630" s="728" t="s">
        <v>286</v>
      </c>
      <c r="E1630" s="729">
        <v>2</v>
      </c>
      <c r="K1630" s="728" t="s">
        <v>268</v>
      </c>
      <c r="L1630" s="728" t="s">
        <v>917</v>
      </c>
      <c r="M1630" s="728" t="s">
        <v>267</v>
      </c>
      <c r="N1630" s="729">
        <v>5</v>
      </c>
    </row>
    <row r="1631" spans="1:23" ht="15">
      <c r="A1631" s="728" t="s">
        <v>971</v>
      </c>
      <c r="B1631" s="728" t="s">
        <v>265</v>
      </c>
      <c r="C1631" s="728" t="s">
        <v>260</v>
      </c>
      <c r="D1631" s="728" t="s">
        <v>285</v>
      </c>
      <c r="E1631" s="729">
        <v>1249</v>
      </c>
      <c r="K1631" s="728" t="s">
        <v>268</v>
      </c>
      <c r="L1631" s="728" t="s">
        <v>917</v>
      </c>
      <c r="M1631" s="728" t="s">
        <v>268</v>
      </c>
      <c r="N1631" s="729">
        <v>670</v>
      </c>
    </row>
    <row r="1632" spans="1:23" ht="15">
      <c r="A1632" s="728" t="s">
        <v>971</v>
      </c>
      <c r="B1632" s="728" t="s">
        <v>265</v>
      </c>
      <c r="C1632" s="728" t="s">
        <v>260</v>
      </c>
      <c r="D1632" s="728" t="s">
        <v>286</v>
      </c>
      <c r="E1632" s="729">
        <v>7663</v>
      </c>
      <c r="K1632" s="728" t="s">
        <v>268</v>
      </c>
      <c r="L1632" s="728" t="s">
        <v>925</v>
      </c>
      <c r="M1632" s="728" t="s">
        <v>265</v>
      </c>
      <c r="N1632" s="729">
        <v>159</v>
      </c>
    </row>
    <row r="1633" spans="1:14" ht="15">
      <c r="A1633" s="728" t="s">
        <v>971</v>
      </c>
      <c r="B1633" s="728" t="s">
        <v>265</v>
      </c>
      <c r="C1633" s="728" t="s">
        <v>261</v>
      </c>
      <c r="D1633" s="728" t="s">
        <v>285</v>
      </c>
      <c r="E1633" s="729">
        <v>1337</v>
      </c>
      <c r="K1633" s="728" t="s">
        <v>268</v>
      </c>
      <c r="L1633" s="728" t="s">
        <v>925</v>
      </c>
      <c r="M1633" s="728" t="s">
        <v>1096</v>
      </c>
      <c r="N1633" s="729">
        <v>30</v>
      </c>
    </row>
    <row r="1634" spans="1:14" ht="15">
      <c r="A1634" s="728" t="s">
        <v>971</v>
      </c>
      <c r="B1634" s="728" t="s">
        <v>265</v>
      </c>
      <c r="C1634" s="728" t="s">
        <v>261</v>
      </c>
      <c r="D1634" s="728" t="s">
        <v>286</v>
      </c>
      <c r="E1634" s="729">
        <v>6658</v>
      </c>
      <c r="K1634" s="728" t="s">
        <v>268</v>
      </c>
      <c r="L1634" s="728" t="s">
        <v>925</v>
      </c>
      <c r="M1634" s="728" t="s">
        <v>1099</v>
      </c>
      <c r="N1634" s="729">
        <v>20</v>
      </c>
    </row>
    <row r="1635" spans="1:14" ht="15">
      <c r="A1635" s="728" t="s">
        <v>971</v>
      </c>
      <c r="B1635" s="728" t="s">
        <v>266</v>
      </c>
      <c r="C1635" s="728" t="s">
        <v>260</v>
      </c>
      <c r="D1635" s="728" t="s">
        <v>285</v>
      </c>
      <c r="E1635" s="729">
        <v>104</v>
      </c>
      <c r="K1635" s="728" t="s">
        <v>268</v>
      </c>
      <c r="L1635" s="728" t="s">
        <v>925</v>
      </c>
      <c r="M1635" s="728" t="s">
        <v>1100</v>
      </c>
      <c r="N1635" s="729">
        <v>7</v>
      </c>
    </row>
    <row r="1636" spans="1:14" ht="15">
      <c r="A1636" s="728" t="s">
        <v>971</v>
      </c>
      <c r="B1636" s="728" t="s">
        <v>266</v>
      </c>
      <c r="C1636" s="728" t="s">
        <v>260</v>
      </c>
      <c r="D1636" s="728" t="s">
        <v>286</v>
      </c>
      <c r="E1636" s="729">
        <v>1176</v>
      </c>
      <c r="K1636" s="728" t="s">
        <v>268</v>
      </c>
      <c r="L1636" s="728" t="s">
        <v>925</v>
      </c>
      <c r="M1636" s="728" t="s">
        <v>1089</v>
      </c>
      <c r="N1636" s="729">
        <v>19</v>
      </c>
    </row>
    <row r="1637" spans="1:14" ht="15">
      <c r="A1637" s="728" t="s">
        <v>971</v>
      </c>
      <c r="B1637" s="728" t="s">
        <v>266</v>
      </c>
      <c r="C1637" s="728" t="s">
        <v>261</v>
      </c>
      <c r="D1637" s="728" t="s">
        <v>285</v>
      </c>
      <c r="E1637" s="729">
        <v>92</v>
      </c>
      <c r="K1637" s="728" t="s">
        <v>268</v>
      </c>
      <c r="L1637" s="728" t="s">
        <v>925</v>
      </c>
      <c r="M1637" s="728" t="s">
        <v>1093</v>
      </c>
      <c r="N1637" s="729">
        <v>226</v>
      </c>
    </row>
    <row r="1638" spans="1:14" ht="15">
      <c r="A1638" s="728" t="s">
        <v>971</v>
      </c>
      <c r="B1638" s="728" t="s">
        <v>266</v>
      </c>
      <c r="C1638" s="728" t="s">
        <v>261</v>
      </c>
      <c r="D1638" s="728" t="s">
        <v>286</v>
      </c>
      <c r="E1638" s="729">
        <v>884</v>
      </c>
      <c r="K1638" s="728" t="s">
        <v>268</v>
      </c>
      <c r="L1638" s="728" t="s">
        <v>925</v>
      </c>
      <c r="M1638" s="728" t="s">
        <v>1090</v>
      </c>
      <c r="N1638" s="729">
        <v>241</v>
      </c>
    </row>
    <row r="1639" spans="1:14" ht="15">
      <c r="A1639" s="728" t="s">
        <v>971</v>
      </c>
      <c r="B1639" s="728" t="s">
        <v>287</v>
      </c>
      <c r="C1639" s="728" t="s">
        <v>260</v>
      </c>
      <c r="D1639" s="728" t="s">
        <v>285</v>
      </c>
      <c r="E1639" s="729">
        <v>68</v>
      </c>
      <c r="K1639" s="728" t="s">
        <v>268</v>
      </c>
      <c r="L1639" s="728" t="s">
        <v>925</v>
      </c>
      <c r="M1639" s="728" t="s">
        <v>1091</v>
      </c>
      <c r="N1639" s="729">
        <v>73</v>
      </c>
    </row>
    <row r="1640" spans="1:14" ht="15">
      <c r="A1640" s="728" t="s">
        <v>971</v>
      </c>
      <c r="B1640" s="728" t="s">
        <v>287</v>
      </c>
      <c r="C1640" s="728" t="s">
        <v>260</v>
      </c>
      <c r="D1640" s="728" t="s">
        <v>286</v>
      </c>
      <c r="E1640" s="729">
        <v>6</v>
      </c>
      <c r="K1640" s="728" t="s">
        <v>268</v>
      </c>
      <c r="L1640" s="728" t="s">
        <v>925</v>
      </c>
      <c r="M1640" s="728" t="s">
        <v>1092</v>
      </c>
      <c r="N1640" s="729">
        <v>31</v>
      </c>
    </row>
    <row r="1641" spans="1:14" ht="15">
      <c r="A1641" s="728" t="s">
        <v>971</v>
      </c>
      <c r="B1641" s="728" t="s">
        <v>287</v>
      </c>
      <c r="C1641" s="728" t="s">
        <v>261</v>
      </c>
      <c r="D1641" s="728" t="s">
        <v>285</v>
      </c>
      <c r="E1641" s="729">
        <v>79</v>
      </c>
      <c r="K1641" s="728" t="s">
        <v>268</v>
      </c>
      <c r="L1641" s="728" t="s">
        <v>925</v>
      </c>
      <c r="M1641" s="728" t="s">
        <v>1097</v>
      </c>
      <c r="N1641" s="729">
        <v>3</v>
      </c>
    </row>
    <row r="1642" spans="1:14" ht="15">
      <c r="A1642" s="728" t="s">
        <v>971</v>
      </c>
      <c r="B1642" s="728" t="s">
        <v>287</v>
      </c>
      <c r="C1642" s="728" t="s">
        <v>261</v>
      </c>
      <c r="D1642" s="728" t="s">
        <v>286</v>
      </c>
      <c r="E1642" s="729">
        <v>6</v>
      </c>
      <c r="K1642" s="728" t="s">
        <v>268</v>
      </c>
      <c r="L1642" s="728" t="s">
        <v>925</v>
      </c>
      <c r="M1642" s="728" t="s">
        <v>1094</v>
      </c>
      <c r="N1642" s="729">
        <v>18</v>
      </c>
    </row>
    <row r="1643" spans="1:14" ht="15">
      <c r="A1643" s="728" t="s">
        <v>971</v>
      </c>
      <c r="B1643" s="728" t="s">
        <v>288</v>
      </c>
      <c r="C1643" s="728" t="s">
        <v>260</v>
      </c>
      <c r="D1643" s="728" t="s">
        <v>285</v>
      </c>
      <c r="E1643" s="729">
        <v>602</v>
      </c>
      <c r="K1643" s="728" t="s">
        <v>268</v>
      </c>
      <c r="L1643" s="728" t="s">
        <v>925</v>
      </c>
      <c r="M1643" s="728" t="s">
        <v>266</v>
      </c>
      <c r="N1643" s="729">
        <v>249</v>
      </c>
    </row>
    <row r="1644" spans="1:14" ht="15">
      <c r="A1644" s="728" t="s">
        <v>971</v>
      </c>
      <c r="B1644" s="728" t="s">
        <v>288</v>
      </c>
      <c r="C1644" s="728" t="s">
        <v>260</v>
      </c>
      <c r="D1644" s="728" t="s">
        <v>286</v>
      </c>
      <c r="E1644" s="729">
        <v>1804</v>
      </c>
      <c r="K1644" s="728" t="s">
        <v>268</v>
      </c>
      <c r="L1644" s="728" t="s">
        <v>925</v>
      </c>
      <c r="M1644" s="728" t="s">
        <v>1095</v>
      </c>
      <c r="N1644" s="729">
        <v>55</v>
      </c>
    </row>
    <row r="1645" spans="1:14" ht="15">
      <c r="A1645" s="728" t="s">
        <v>971</v>
      </c>
      <c r="B1645" s="728" t="s">
        <v>288</v>
      </c>
      <c r="C1645" s="728" t="s">
        <v>261</v>
      </c>
      <c r="D1645" s="728" t="s">
        <v>285</v>
      </c>
      <c r="E1645" s="729">
        <v>532</v>
      </c>
      <c r="K1645" s="728" t="s">
        <v>268</v>
      </c>
      <c r="L1645" s="728" t="s">
        <v>925</v>
      </c>
      <c r="M1645" s="728" t="s">
        <v>287</v>
      </c>
      <c r="N1645" s="729">
        <v>14</v>
      </c>
    </row>
    <row r="1646" spans="1:14" ht="15">
      <c r="A1646" s="728" t="s">
        <v>971</v>
      </c>
      <c r="B1646" s="728" t="s">
        <v>288</v>
      </c>
      <c r="C1646" s="728" t="s">
        <v>261</v>
      </c>
      <c r="D1646" s="728" t="s">
        <v>286</v>
      </c>
      <c r="E1646" s="729">
        <v>1163</v>
      </c>
      <c r="K1646" s="728" t="s">
        <v>268</v>
      </c>
      <c r="L1646" s="728" t="s">
        <v>925</v>
      </c>
      <c r="M1646" s="728" t="s">
        <v>297</v>
      </c>
      <c r="N1646" s="729">
        <v>42</v>
      </c>
    </row>
    <row r="1647" spans="1:14" ht="15">
      <c r="A1647" s="728" t="s">
        <v>972</v>
      </c>
      <c r="B1647" s="728" t="s">
        <v>265</v>
      </c>
      <c r="C1647" s="728" t="s">
        <v>260</v>
      </c>
      <c r="D1647" s="728" t="s">
        <v>285</v>
      </c>
      <c r="E1647" s="729">
        <v>3486</v>
      </c>
      <c r="K1647" s="728" t="s">
        <v>268</v>
      </c>
      <c r="L1647" s="728" t="s">
        <v>925</v>
      </c>
      <c r="M1647" s="728" t="s">
        <v>294</v>
      </c>
      <c r="N1647" s="729">
        <v>33602</v>
      </c>
    </row>
    <row r="1648" spans="1:14" ht="15">
      <c r="A1648" s="728" t="s">
        <v>972</v>
      </c>
      <c r="B1648" s="728" t="s">
        <v>265</v>
      </c>
      <c r="C1648" s="728" t="s">
        <v>260</v>
      </c>
      <c r="D1648" s="728" t="s">
        <v>286</v>
      </c>
      <c r="E1648" s="729">
        <v>2965</v>
      </c>
      <c r="K1648" s="728" t="s">
        <v>268</v>
      </c>
      <c r="L1648" s="728" t="s">
        <v>925</v>
      </c>
      <c r="M1648" s="728" t="s">
        <v>296</v>
      </c>
      <c r="N1648" s="729">
        <v>200</v>
      </c>
    </row>
    <row r="1649" spans="1:14" ht="15">
      <c r="A1649" s="728" t="s">
        <v>972</v>
      </c>
      <c r="B1649" s="728" t="s">
        <v>265</v>
      </c>
      <c r="C1649" s="728" t="s">
        <v>261</v>
      </c>
      <c r="D1649" s="728" t="s">
        <v>285</v>
      </c>
      <c r="E1649" s="729">
        <v>3748</v>
      </c>
      <c r="K1649" s="728" t="s">
        <v>268</v>
      </c>
      <c r="L1649" s="728" t="s">
        <v>925</v>
      </c>
      <c r="M1649" s="728" t="s">
        <v>267</v>
      </c>
      <c r="N1649" s="729">
        <v>29</v>
      </c>
    </row>
    <row r="1650" spans="1:14" ht="15">
      <c r="A1650" s="728" t="s">
        <v>972</v>
      </c>
      <c r="B1650" s="728" t="s">
        <v>265</v>
      </c>
      <c r="C1650" s="728" t="s">
        <v>261</v>
      </c>
      <c r="D1650" s="728" t="s">
        <v>286</v>
      </c>
      <c r="E1650" s="729">
        <v>2655</v>
      </c>
      <c r="K1650" s="728" t="s">
        <v>268</v>
      </c>
      <c r="L1650" s="728" t="s">
        <v>925</v>
      </c>
      <c r="M1650" s="728" t="s">
        <v>268</v>
      </c>
      <c r="N1650" s="729">
        <v>4949</v>
      </c>
    </row>
    <row r="1651" spans="1:14" ht="15">
      <c r="A1651" s="728" t="s">
        <v>972</v>
      </c>
      <c r="B1651" s="728" t="s">
        <v>266</v>
      </c>
      <c r="C1651" s="728" t="s">
        <v>260</v>
      </c>
      <c r="D1651" s="728" t="s">
        <v>285</v>
      </c>
      <c r="E1651" s="729">
        <v>732</v>
      </c>
      <c r="K1651" s="728" t="s">
        <v>268</v>
      </c>
      <c r="L1651" s="728" t="s">
        <v>930</v>
      </c>
      <c r="M1651" s="728" t="s">
        <v>265</v>
      </c>
      <c r="N1651" s="729">
        <v>69</v>
      </c>
    </row>
    <row r="1652" spans="1:14" ht="15">
      <c r="A1652" s="728" t="s">
        <v>972</v>
      </c>
      <c r="B1652" s="728" t="s">
        <v>266</v>
      </c>
      <c r="C1652" s="728" t="s">
        <v>260</v>
      </c>
      <c r="D1652" s="728" t="s">
        <v>286</v>
      </c>
      <c r="E1652" s="729">
        <v>1151</v>
      </c>
      <c r="K1652" s="728" t="s">
        <v>268</v>
      </c>
      <c r="L1652" s="728" t="s">
        <v>930</v>
      </c>
      <c r="M1652" s="728" t="s">
        <v>1096</v>
      </c>
      <c r="N1652" s="729">
        <v>4</v>
      </c>
    </row>
    <row r="1653" spans="1:14" ht="15">
      <c r="A1653" s="728" t="s">
        <v>972</v>
      </c>
      <c r="B1653" s="728" t="s">
        <v>266</v>
      </c>
      <c r="C1653" s="728" t="s">
        <v>261</v>
      </c>
      <c r="D1653" s="728" t="s">
        <v>285</v>
      </c>
      <c r="E1653" s="729">
        <v>823</v>
      </c>
      <c r="K1653" s="728" t="s">
        <v>268</v>
      </c>
      <c r="L1653" s="728" t="s">
        <v>930</v>
      </c>
      <c r="M1653" s="728" t="s">
        <v>1099</v>
      </c>
      <c r="N1653" s="729">
        <v>6</v>
      </c>
    </row>
    <row r="1654" spans="1:14" ht="15">
      <c r="A1654" s="728" t="s">
        <v>972</v>
      </c>
      <c r="B1654" s="728" t="s">
        <v>266</v>
      </c>
      <c r="C1654" s="728" t="s">
        <v>261</v>
      </c>
      <c r="D1654" s="728" t="s">
        <v>286</v>
      </c>
      <c r="E1654" s="729">
        <v>908</v>
      </c>
      <c r="K1654" s="728" t="s">
        <v>268</v>
      </c>
      <c r="L1654" s="728" t="s">
        <v>930</v>
      </c>
      <c r="M1654" s="728" t="s">
        <v>1089</v>
      </c>
      <c r="N1654" s="729">
        <v>1</v>
      </c>
    </row>
    <row r="1655" spans="1:14" ht="15">
      <c r="A1655" s="728" t="s">
        <v>972</v>
      </c>
      <c r="B1655" s="728" t="s">
        <v>287</v>
      </c>
      <c r="C1655" s="728" t="s">
        <v>260</v>
      </c>
      <c r="D1655" s="728" t="s">
        <v>285</v>
      </c>
      <c r="E1655" s="729">
        <v>4</v>
      </c>
      <c r="K1655" s="728" t="s">
        <v>268</v>
      </c>
      <c r="L1655" s="728" t="s">
        <v>930</v>
      </c>
      <c r="M1655" s="728" t="s">
        <v>1093</v>
      </c>
      <c r="N1655" s="729">
        <v>1</v>
      </c>
    </row>
    <row r="1656" spans="1:14" ht="15">
      <c r="A1656" s="728" t="s">
        <v>972</v>
      </c>
      <c r="B1656" s="728" t="s">
        <v>287</v>
      </c>
      <c r="C1656" s="728" t="s">
        <v>260</v>
      </c>
      <c r="D1656" s="728" t="s">
        <v>286</v>
      </c>
      <c r="E1656" s="729">
        <v>6</v>
      </c>
      <c r="K1656" s="728" t="s">
        <v>268</v>
      </c>
      <c r="L1656" s="728" t="s">
        <v>930</v>
      </c>
      <c r="M1656" s="728" t="s">
        <v>1090</v>
      </c>
      <c r="N1656" s="729">
        <v>231</v>
      </c>
    </row>
    <row r="1657" spans="1:14" ht="15">
      <c r="A1657" s="728" t="s">
        <v>972</v>
      </c>
      <c r="B1657" s="728" t="s">
        <v>287</v>
      </c>
      <c r="C1657" s="728" t="s">
        <v>261</v>
      </c>
      <c r="D1657" s="728" t="s">
        <v>285</v>
      </c>
      <c r="E1657" s="729">
        <v>5</v>
      </c>
      <c r="K1657" s="728" t="s">
        <v>268</v>
      </c>
      <c r="L1657" s="728" t="s">
        <v>930</v>
      </c>
      <c r="M1657" s="728" t="s">
        <v>1091</v>
      </c>
      <c r="N1657" s="729">
        <v>122</v>
      </c>
    </row>
    <row r="1658" spans="1:14" ht="15">
      <c r="A1658" s="728" t="s">
        <v>972</v>
      </c>
      <c r="B1658" s="728" t="s">
        <v>287</v>
      </c>
      <c r="C1658" s="728" t="s">
        <v>261</v>
      </c>
      <c r="D1658" s="728" t="s">
        <v>286</v>
      </c>
      <c r="E1658" s="729">
        <v>4</v>
      </c>
      <c r="K1658" s="728" t="s">
        <v>268</v>
      </c>
      <c r="L1658" s="728" t="s">
        <v>930</v>
      </c>
      <c r="M1658" s="728" t="s">
        <v>1092</v>
      </c>
      <c r="N1658" s="729">
        <v>1</v>
      </c>
    </row>
    <row r="1659" spans="1:14" ht="15">
      <c r="A1659" s="728" t="s">
        <v>972</v>
      </c>
      <c r="B1659" s="728" t="s">
        <v>288</v>
      </c>
      <c r="C1659" s="728" t="s">
        <v>260</v>
      </c>
      <c r="D1659" s="728" t="s">
        <v>285</v>
      </c>
      <c r="E1659" s="729">
        <v>2393</v>
      </c>
      <c r="K1659" s="728" t="s">
        <v>268</v>
      </c>
      <c r="L1659" s="728" t="s">
        <v>930</v>
      </c>
      <c r="M1659" s="728" t="s">
        <v>1094</v>
      </c>
      <c r="N1659" s="729">
        <v>62</v>
      </c>
    </row>
    <row r="1660" spans="1:14" ht="15">
      <c r="A1660" s="728" t="s">
        <v>972</v>
      </c>
      <c r="B1660" s="728" t="s">
        <v>288</v>
      </c>
      <c r="C1660" s="728" t="s">
        <v>260</v>
      </c>
      <c r="D1660" s="728" t="s">
        <v>286</v>
      </c>
      <c r="E1660" s="729">
        <v>1279</v>
      </c>
      <c r="K1660" s="728" t="s">
        <v>268</v>
      </c>
      <c r="L1660" s="728" t="s">
        <v>930</v>
      </c>
      <c r="M1660" s="728" t="s">
        <v>266</v>
      </c>
      <c r="N1660" s="729">
        <v>69</v>
      </c>
    </row>
    <row r="1661" spans="1:14" ht="15">
      <c r="A1661" s="728" t="s">
        <v>972</v>
      </c>
      <c r="B1661" s="728" t="s">
        <v>288</v>
      </c>
      <c r="C1661" s="728" t="s">
        <v>261</v>
      </c>
      <c r="D1661" s="728" t="s">
        <v>285</v>
      </c>
      <c r="E1661" s="729">
        <v>2273</v>
      </c>
      <c r="K1661" s="728" t="s">
        <v>268</v>
      </c>
      <c r="L1661" s="728" t="s">
        <v>930</v>
      </c>
      <c r="M1661" s="728" t="s">
        <v>1095</v>
      </c>
      <c r="N1661" s="729">
        <v>12</v>
      </c>
    </row>
    <row r="1662" spans="1:14" ht="15">
      <c r="A1662" s="728" t="s">
        <v>972</v>
      </c>
      <c r="B1662" s="728" t="s">
        <v>288</v>
      </c>
      <c r="C1662" s="728" t="s">
        <v>261</v>
      </c>
      <c r="D1662" s="728" t="s">
        <v>286</v>
      </c>
      <c r="E1662" s="729">
        <v>1044</v>
      </c>
      <c r="K1662" s="728" t="s">
        <v>268</v>
      </c>
      <c r="L1662" s="728" t="s">
        <v>930</v>
      </c>
      <c r="M1662" s="728" t="s">
        <v>297</v>
      </c>
      <c r="N1662" s="729">
        <v>25</v>
      </c>
    </row>
    <row r="1663" spans="1:14" ht="15">
      <c r="A1663" s="728" t="s">
        <v>973</v>
      </c>
      <c r="B1663" s="728" t="s">
        <v>265</v>
      </c>
      <c r="C1663" s="728" t="s">
        <v>260</v>
      </c>
      <c r="D1663" s="728" t="s">
        <v>285</v>
      </c>
      <c r="E1663" s="729">
        <v>1492</v>
      </c>
      <c r="K1663" s="728" t="s">
        <v>268</v>
      </c>
      <c r="L1663" s="728" t="s">
        <v>930</v>
      </c>
      <c r="M1663" s="728" t="s">
        <v>294</v>
      </c>
      <c r="N1663" s="729">
        <v>7360</v>
      </c>
    </row>
    <row r="1664" spans="1:14" ht="15">
      <c r="A1664" s="728" t="s">
        <v>973</v>
      </c>
      <c r="B1664" s="728" t="s">
        <v>265</v>
      </c>
      <c r="C1664" s="728" t="s">
        <v>260</v>
      </c>
      <c r="D1664" s="728" t="s">
        <v>286</v>
      </c>
      <c r="E1664" s="729">
        <v>1273</v>
      </c>
      <c r="K1664" s="728" t="s">
        <v>268</v>
      </c>
      <c r="L1664" s="728" t="s">
        <v>930</v>
      </c>
      <c r="M1664" s="728" t="s">
        <v>296</v>
      </c>
      <c r="N1664" s="729">
        <v>119</v>
      </c>
    </row>
    <row r="1665" spans="1:14" ht="15">
      <c r="A1665" s="728" t="s">
        <v>973</v>
      </c>
      <c r="B1665" s="728" t="s">
        <v>265</v>
      </c>
      <c r="C1665" s="728" t="s">
        <v>261</v>
      </c>
      <c r="D1665" s="728" t="s">
        <v>285</v>
      </c>
      <c r="E1665" s="729">
        <v>1535</v>
      </c>
      <c r="K1665" s="728" t="s">
        <v>268</v>
      </c>
      <c r="L1665" s="728" t="s">
        <v>930</v>
      </c>
      <c r="M1665" s="728" t="s">
        <v>267</v>
      </c>
      <c r="N1665" s="729">
        <v>2</v>
      </c>
    </row>
    <row r="1666" spans="1:14" ht="15">
      <c r="A1666" s="728" t="s">
        <v>973</v>
      </c>
      <c r="B1666" s="728" t="s">
        <v>265</v>
      </c>
      <c r="C1666" s="728" t="s">
        <v>261</v>
      </c>
      <c r="D1666" s="728" t="s">
        <v>286</v>
      </c>
      <c r="E1666" s="729">
        <v>1202</v>
      </c>
      <c r="K1666" s="728" t="s">
        <v>268</v>
      </c>
      <c r="L1666" s="728" t="s">
        <v>930</v>
      </c>
      <c r="M1666" s="728" t="s">
        <v>268</v>
      </c>
      <c r="N1666" s="729">
        <v>871</v>
      </c>
    </row>
    <row r="1667" spans="1:14" ht="15">
      <c r="A1667" s="728" t="s">
        <v>973</v>
      </c>
      <c r="B1667" s="728" t="s">
        <v>266</v>
      </c>
      <c r="C1667" s="728" t="s">
        <v>260</v>
      </c>
      <c r="D1667" s="728" t="s">
        <v>285</v>
      </c>
      <c r="E1667" s="729">
        <v>399</v>
      </c>
      <c r="K1667" s="728" t="s">
        <v>268</v>
      </c>
      <c r="L1667" s="728" t="s">
        <v>953</v>
      </c>
      <c r="M1667" s="728" t="s">
        <v>265</v>
      </c>
      <c r="N1667" s="729">
        <v>50</v>
      </c>
    </row>
    <row r="1668" spans="1:14" ht="15">
      <c r="A1668" s="728" t="s">
        <v>973</v>
      </c>
      <c r="B1668" s="728" t="s">
        <v>266</v>
      </c>
      <c r="C1668" s="728" t="s">
        <v>260</v>
      </c>
      <c r="D1668" s="728" t="s">
        <v>286</v>
      </c>
      <c r="E1668" s="729">
        <v>365</v>
      </c>
      <c r="K1668" s="728" t="s">
        <v>268</v>
      </c>
      <c r="L1668" s="728" t="s">
        <v>953</v>
      </c>
      <c r="M1668" s="728" t="s">
        <v>1096</v>
      </c>
      <c r="N1668" s="729">
        <v>6</v>
      </c>
    </row>
    <row r="1669" spans="1:14" ht="15">
      <c r="A1669" s="728" t="s">
        <v>973</v>
      </c>
      <c r="B1669" s="728" t="s">
        <v>266</v>
      </c>
      <c r="C1669" s="728" t="s">
        <v>261</v>
      </c>
      <c r="D1669" s="728" t="s">
        <v>285</v>
      </c>
      <c r="E1669" s="729">
        <v>496</v>
      </c>
      <c r="K1669" s="728" t="s">
        <v>268</v>
      </c>
      <c r="L1669" s="728" t="s">
        <v>953</v>
      </c>
      <c r="M1669" s="728" t="s">
        <v>1099</v>
      </c>
      <c r="N1669" s="729">
        <v>37</v>
      </c>
    </row>
    <row r="1670" spans="1:14" ht="15">
      <c r="A1670" s="728" t="s">
        <v>973</v>
      </c>
      <c r="B1670" s="728" t="s">
        <v>266</v>
      </c>
      <c r="C1670" s="728" t="s">
        <v>261</v>
      </c>
      <c r="D1670" s="728" t="s">
        <v>286</v>
      </c>
      <c r="E1670" s="729">
        <v>379</v>
      </c>
      <c r="K1670" s="728" t="s">
        <v>268</v>
      </c>
      <c r="L1670" s="728" t="s">
        <v>953</v>
      </c>
      <c r="M1670" s="728" t="s">
        <v>1089</v>
      </c>
      <c r="N1670" s="729">
        <v>43</v>
      </c>
    </row>
    <row r="1671" spans="1:14" ht="15">
      <c r="A1671" s="728" t="s">
        <v>973</v>
      </c>
      <c r="B1671" s="728" t="s">
        <v>287</v>
      </c>
      <c r="C1671" s="728" t="s">
        <v>261</v>
      </c>
      <c r="D1671" s="728" t="s">
        <v>285</v>
      </c>
      <c r="E1671" s="729">
        <v>3</v>
      </c>
      <c r="K1671" s="728" t="s">
        <v>268</v>
      </c>
      <c r="L1671" s="728" t="s">
        <v>953</v>
      </c>
      <c r="M1671" s="728" t="s">
        <v>1093</v>
      </c>
      <c r="N1671" s="729">
        <v>2</v>
      </c>
    </row>
    <row r="1672" spans="1:14" ht="15">
      <c r="A1672" s="728" t="s">
        <v>973</v>
      </c>
      <c r="B1672" s="728" t="s">
        <v>288</v>
      </c>
      <c r="C1672" s="728" t="s">
        <v>260</v>
      </c>
      <c r="D1672" s="728" t="s">
        <v>285</v>
      </c>
      <c r="E1672" s="729">
        <v>114</v>
      </c>
      <c r="K1672" s="728" t="s">
        <v>268</v>
      </c>
      <c r="L1672" s="728" t="s">
        <v>953</v>
      </c>
      <c r="M1672" s="728" t="s">
        <v>1090</v>
      </c>
      <c r="N1672" s="729">
        <v>6</v>
      </c>
    </row>
    <row r="1673" spans="1:14" ht="15">
      <c r="A1673" s="728" t="s">
        <v>973</v>
      </c>
      <c r="B1673" s="728" t="s">
        <v>288</v>
      </c>
      <c r="C1673" s="728" t="s">
        <v>260</v>
      </c>
      <c r="D1673" s="728" t="s">
        <v>286</v>
      </c>
      <c r="E1673" s="729">
        <v>126</v>
      </c>
      <c r="K1673" s="728" t="s">
        <v>268</v>
      </c>
      <c r="L1673" s="728" t="s">
        <v>953</v>
      </c>
      <c r="M1673" s="728" t="s">
        <v>1091</v>
      </c>
      <c r="N1673" s="729">
        <v>6</v>
      </c>
    </row>
    <row r="1674" spans="1:14" ht="15">
      <c r="A1674" s="728" t="s">
        <v>973</v>
      </c>
      <c r="B1674" s="728" t="s">
        <v>288</v>
      </c>
      <c r="C1674" s="728" t="s">
        <v>261</v>
      </c>
      <c r="D1674" s="728" t="s">
        <v>285</v>
      </c>
      <c r="E1674" s="729">
        <v>82</v>
      </c>
      <c r="K1674" s="728" t="s">
        <v>268</v>
      </c>
      <c r="L1674" s="728" t="s">
        <v>953</v>
      </c>
      <c r="M1674" s="728" t="s">
        <v>1092</v>
      </c>
      <c r="N1674" s="729">
        <v>7</v>
      </c>
    </row>
    <row r="1675" spans="1:14" ht="15">
      <c r="A1675" s="728" t="s">
        <v>973</v>
      </c>
      <c r="B1675" s="728" t="s">
        <v>288</v>
      </c>
      <c r="C1675" s="728" t="s">
        <v>261</v>
      </c>
      <c r="D1675" s="728" t="s">
        <v>286</v>
      </c>
      <c r="E1675" s="729">
        <v>99</v>
      </c>
      <c r="K1675" s="728" t="s">
        <v>268</v>
      </c>
      <c r="L1675" s="728" t="s">
        <v>953</v>
      </c>
      <c r="M1675" s="728" t="s">
        <v>1097</v>
      </c>
      <c r="N1675" s="729">
        <v>7</v>
      </c>
    </row>
    <row r="1676" spans="1:14" ht="15">
      <c r="A1676" s="728" t="s">
        <v>974</v>
      </c>
      <c r="B1676" s="728" t="s">
        <v>265</v>
      </c>
      <c r="C1676" s="728" t="s">
        <v>260</v>
      </c>
      <c r="D1676" s="728" t="s">
        <v>285</v>
      </c>
      <c r="E1676" s="729">
        <v>52</v>
      </c>
      <c r="K1676" s="728" t="s">
        <v>268</v>
      </c>
      <c r="L1676" s="728" t="s">
        <v>953</v>
      </c>
      <c r="M1676" s="728" t="s">
        <v>266</v>
      </c>
      <c r="N1676" s="729">
        <v>24</v>
      </c>
    </row>
    <row r="1677" spans="1:14" ht="15">
      <c r="A1677" s="728" t="s">
        <v>974</v>
      </c>
      <c r="B1677" s="728" t="s">
        <v>265</v>
      </c>
      <c r="C1677" s="728" t="s">
        <v>260</v>
      </c>
      <c r="D1677" s="728" t="s">
        <v>286</v>
      </c>
      <c r="E1677" s="729">
        <v>30</v>
      </c>
      <c r="K1677" s="728" t="s">
        <v>268</v>
      </c>
      <c r="L1677" s="728" t="s">
        <v>953</v>
      </c>
      <c r="M1677" s="728" t="s">
        <v>1095</v>
      </c>
      <c r="N1677" s="729">
        <v>9</v>
      </c>
    </row>
    <row r="1678" spans="1:14" ht="15">
      <c r="A1678" s="728" t="s">
        <v>974</v>
      </c>
      <c r="B1678" s="728" t="s">
        <v>265</v>
      </c>
      <c r="C1678" s="728" t="s">
        <v>261</v>
      </c>
      <c r="D1678" s="728" t="s">
        <v>285</v>
      </c>
      <c r="E1678" s="729">
        <v>50</v>
      </c>
      <c r="K1678" s="728" t="s">
        <v>268</v>
      </c>
      <c r="L1678" s="728" t="s">
        <v>953</v>
      </c>
      <c r="M1678" s="728" t="s">
        <v>297</v>
      </c>
      <c r="N1678" s="729">
        <v>6</v>
      </c>
    </row>
    <row r="1679" spans="1:14" ht="15">
      <c r="A1679" s="728" t="s">
        <v>974</v>
      </c>
      <c r="B1679" s="728" t="s">
        <v>265</v>
      </c>
      <c r="C1679" s="728" t="s">
        <v>261</v>
      </c>
      <c r="D1679" s="728" t="s">
        <v>286</v>
      </c>
      <c r="E1679" s="729">
        <v>23</v>
      </c>
      <c r="K1679" s="728" t="s">
        <v>268</v>
      </c>
      <c r="L1679" s="728" t="s">
        <v>953</v>
      </c>
      <c r="M1679" s="728" t="s">
        <v>294</v>
      </c>
      <c r="N1679" s="729">
        <v>4882</v>
      </c>
    </row>
    <row r="1680" spans="1:14" ht="15">
      <c r="A1680" s="728" t="s">
        <v>974</v>
      </c>
      <c r="B1680" s="728" t="s">
        <v>265</v>
      </c>
      <c r="C1680" s="728" t="s">
        <v>260</v>
      </c>
      <c r="D1680" s="728" t="s">
        <v>285</v>
      </c>
      <c r="E1680" s="729">
        <v>744</v>
      </c>
      <c r="K1680" s="728" t="s">
        <v>268</v>
      </c>
      <c r="L1680" s="728" t="s">
        <v>953</v>
      </c>
      <c r="M1680" s="728" t="s">
        <v>296</v>
      </c>
      <c r="N1680" s="729">
        <v>39</v>
      </c>
    </row>
    <row r="1681" spans="1:14" ht="15">
      <c r="A1681" s="728" t="s">
        <v>974</v>
      </c>
      <c r="B1681" s="728" t="s">
        <v>265</v>
      </c>
      <c r="C1681" s="728" t="s">
        <v>260</v>
      </c>
      <c r="D1681" s="728" t="s">
        <v>286</v>
      </c>
      <c r="E1681" s="729">
        <v>899</v>
      </c>
      <c r="K1681" s="728" t="s">
        <v>268</v>
      </c>
      <c r="L1681" s="728" t="s">
        <v>953</v>
      </c>
      <c r="M1681" s="728" t="s">
        <v>267</v>
      </c>
      <c r="N1681" s="729">
        <v>1</v>
      </c>
    </row>
    <row r="1682" spans="1:14" ht="15">
      <c r="A1682" s="728" t="s">
        <v>974</v>
      </c>
      <c r="B1682" s="728" t="s">
        <v>265</v>
      </c>
      <c r="C1682" s="728" t="s">
        <v>261</v>
      </c>
      <c r="D1682" s="728" t="s">
        <v>285</v>
      </c>
      <c r="E1682" s="729">
        <v>692</v>
      </c>
      <c r="K1682" s="728" t="s">
        <v>268</v>
      </c>
      <c r="L1682" s="728" t="s">
        <v>953</v>
      </c>
      <c r="M1682" s="728" t="s">
        <v>268</v>
      </c>
      <c r="N1682" s="729">
        <v>550</v>
      </c>
    </row>
    <row r="1683" spans="1:14" ht="15">
      <c r="A1683" s="728" t="s">
        <v>974</v>
      </c>
      <c r="B1683" s="728" t="s">
        <v>265</v>
      </c>
      <c r="C1683" s="728" t="s">
        <v>261</v>
      </c>
      <c r="D1683" s="728" t="s">
        <v>286</v>
      </c>
      <c r="E1683" s="729">
        <v>773</v>
      </c>
      <c r="K1683" s="685"/>
      <c r="L1683" s="685"/>
      <c r="M1683" s="685"/>
      <c r="N1683" s="686"/>
    </row>
    <row r="1684" spans="1:14" ht="15">
      <c r="A1684" s="728" t="s">
        <v>974</v>
      </c>
      <c r="B1684" s="728" t="s">
        <v>266</v>
      </c>
      <c r="C1684" s="728" t="s">
        <v>260</v>
      </c>
      <c r="D1684" s="728" t="s">
        <v>285</v>
      </c>
      <c r="E1684" s="729">
        <v>1375</v>
      </c>
      <c r="K1684" s="685"/>
      <c r="L1684" s="685"/>
      <c r="M1684" s="685"/>
      <c r="N1684" s="686"/>
    </row>
    <row r="1685" spans="1:14" ht="15">
      <c r="A1685" s="728" t="s">
        <v>974</v>
      </c>
      <c r="B1685" s="728" t="s">
        <v>266</v>
      </c>
      <c r="C1685" s="728" t="s">
        <v>260</v>
      </c>
      <c r="D1685" s="728" t="s">
        <v>286</v>
      </c>
      <c r="E1685" s="729">
        <v>874</v>
      </c>
      <c r="K1685" s="685"/>
      <c r="L1685" s="685"/>
      <c r="M1685" s="685"/>
      <c r="N1685" s="686"/>
    </row>
    <row r="1686" spans="1:14" ht="15">
      <c r="A1686" s="728" t="s">
        <v>974</v>
      </c>
      <c r="B1686" s="728" t="s">
        <v>266</v>
      </c>
      <c r="C1686" s="728" t="s">
        <v>261</v>
      </c>
      <c r="D1686" s="728" t="s">
        <v>285</v>
      </c>
      <c r="E1686" s="729">
        <v>1278</v>
      </c>
      <c r="K1686" s="685"/>
      <c r="L1686" s="685"/>
      <c r="M1686" s="685"/>
      <c r="N1686" s="686"/>
    </row>
    <row r="1687" spans="1:14" ht="15">
      <c r="A1687" s="728" t="s">
        <v>974</v>
      </c>
      <c r="B1687" s="728" t="s">
        <v>266</v>
      </c>
      <c r="C1687" s="728" t="s">
        <v>261</v>
      </c>
      <c r="D1687" s="728" t="s">
        <v>286</v>
      </c>
      <c r="E1687" s="729">
        <v>830</v>
      </c>
      <c r="K1687" s="685"/>
      <c r="L1687" s="687"/>
      <c r="M1687" s="687"/>
      <c r="N1687" s="686"/>
    </row>
    <row r="1688" spans="1:14" ht="15">
      <c r="A1688" s="728" t="s">
        <v>974</v>
      </c>
      <c r="B1688" s="728" t="s">
        <v>287</v>
      </c>
      <c r="C1688" s="728" t="s">
        <v>260</v>
      </c>
      <c r="D1688" s="728" t="s">
        <v>285</v>
      </c>
      <c r="E1688" s="729">
        <v>77</v>
      </c>
      <c r="K1688" s="685"/>
      <c r="L1688" s="687"/>
      <c r="M1688" s="687"/>
      <c r="N1688" s="686"/>
    </row>
    <row r="1689" spans="1:14" ht="15">
      <c r="A1689" s="728" t="s">
        <v>974</v>
      </c>
      <c r="B1689" s="728" t="s">
        <v>287</v>
      </c>
      <c r="C1689" s="728" t="s">
        <v>260</v>
      </c>
      <c r="D1689" s="728" t="s">
        <v>286</v>
      </c>
      <c r="E1689" s="729">
        <v>114</v>
      </c>
      <c r="K1689" s="685"/>
      <c r="L1689" s="687"/>
      <c r="M1689" s="687"/>
      <c r="N1689" s="686"/>
    </row>
    <row r="1690" spans="1:14" ht="15">
      <c r="A1690" s="728" t="s">
        <v>974</v>
      </c>
      <c r="B1690" s="728" t="s">
        <v>287</v>
      </c>
      <c r="C1690" s="728" t="s">
        <v>261</v>
      </c>
      <c r="D1690" s="728" t="s">
        <v>285</v>
      </c>
      <c r="E1690" s="729">
        <v>57</v>
      </c>
      <c r="K1690" s="685"/>
      <c r="L1690" s="687"/>
      <c r="M1690" s="687"/>
      <c r="N1690" s="686"/>
    </row>
    <row r="1691" spans="1:14" ht="15">
      <c r="A1691" s="728" t="s">
        <v>974</v>
      </c>
      <c r="B1691" s="728" t="s">
        <v>287</v>
      </c>
      <c r="C1691" s="728" t="s">
        <v>261</v>
      </c>
      <c r="D1691" s="728" t="s">
        <v>286</v>
      </c>
      <c r="E1691" s="729">
        <v>76</v>
      </c>
      <c r="K1691" s="685"/>
      <c r="L1691" s="687"/>
      <c r="M1691" s="687"/>
      <c r="N1691" s="686"/>
    </row>
    <row r="1692" spans="1:14" ht="15">
      <c r="A1692" s="728" t="s">
        <v>974</v>
      </c>
      <c r="B1692" s="728" t="s">
        <v>288</v>
      </c>
      <c r="C1692" s="728" t="s">
        <v>260</v>
      </c>
      <c r="D1692" s="728" t="s">
        <v>285</v>
      </c>
      <c r="E1692" s="729">
        <v>341</v>
      </c>
      <c r="K1692" s="685"/>
      <c r="L1692" s="687"/>
      <c r="M1692" s="687"/>
      <c r="N1692" s="686"/>
    </row>
    <row r="1693" spans="1:14" ht="15">
      <c r="A1693" s="728" t="s">
        <v>974</v>
      </c>
      <c r="B1693" s="728" t="s">
        <v>288</v>
      </c>
      <c r="C1693" s="728" t="s">
        <v>260</v>
      </c>
      <c r="D1693" s="728" t="s">
        <v>286</v>
      </c>
      <c r="E1693" s="729">
        <v>244</v>
      </c>
      <c r="K1693" s="685"/>
      <c r="L1693" s="687"/>
      <c r="M1693" s="687"/>
      <c r="N1693" s="686"/>
    </row>
    <row r="1694" spans="1:14" ht="15">
      <c r="A1694" s="728" t="s">
        <v>974</v>
      </c>
      <c r="B1694" s="728" t="s">
        <v>288</v>
      </c>
      <c r="C1694" s="728" t="s">
        <v>261</v>
      </c>
      <c r="D1694" s="728" t="s">
        <v>285</v>
      </c>
      <c r="E1694" s="729">
        <v>270</v>
      </c>
      <c r="K1694" s="685"/>
      <c r="L1694" s="687"/>
      <c r="M1694" s="687"/>
      <c r="N1694" s="686"/>
    </row>
    <row r="1695" spans="1:14" ht="15">
      <c r="A1695" s="728" t="s">
        <v>974</v>
      </c>
      <c r="B1695" s="728" t="s">
        <v>288</v>
      </c>
      <c r="C1695" s="728" t="s">
        <v>261</v>
      </c>
      <c r="D1695" s="728" t="s">
        <v>286</v>
      </c>
      <c r="E1695" s="729">
        <v>193</v>
      </c>
      <c r="K1695" s="685"/>
      <c r="L1695" s="687"/>
      <c r="M1695" s="687"/>
      <c r="N1695" s="686"/>
    </row>
    <row r="1696" spans="1:14" ht="15">
      <c r="A1696" s="728" t="s">
        <v>975</v>
      </c>
      <c r="B1696" s="728" t="s">
        <v>265</v>
      </c>
      <c r="C1696" s="728" t="s">
        <v>260</v>
      </c>
      <c r="D1696" s="728" t="s">
        <v>285</v>
      </c>
      <c r="E1696" s="729">
        <v>1</v>
      </c>
      <c r="K1696" s="685"/>
      <c r="L1696" s="687"/>
      <c r="M1696" s="687"/>
      <c r="N1696" s="686"/>
    </row>
    <row r="1697" spans="1:14" ht="15">
      <c r="A1697" s="728" t="s">
        <v>975</v>
      </c>
      <c r="B1697" s="728" t="s">
        <v>265</v>
      </c>
      <c r="C1697" s="728" t="s">
        <v>260</v>
      </c>
      <c r="D1697" s="728" t="s">
        <v>286</v>
      </c>
      <c r="E1697" s="729">
        <v>1</v>
      </c>
      <c r="K1697" s="685"/>
      <c r="L1697" s="687"/>
      <c r="M1697" s="687"/>
      <c r="N1697" s="686"/>
    </row>
    <row r="1698" spans="1:14" ht="15">
      <c r="A1698" s="728" t="s">
        <v>975</v>
      </c>
      <c r="B1698" s="728" t="s">
        <v>265</v>
      </c>
      <c r="C1698" s="728" t="s">
        <v>260</v>
      </c>
      <c r="D1698" s="728" t="s">
        <v>285</v>
      </c>
      <c r="E1698" s="729">
        <v>3398</v>
      </c>
      <c r="K1698" s="685"/>
      <c r="L1698" s="687"/>
      <c r="M1698" s="687"/>
      <c r="N1698" s="686"/>
    </row>
    <row r="1699" spans="1:14" ht="15">
      <c r="A1699" s="728" t="s">
        <v>975</v>
      </c>
      <c r="B1699" s="728" t="s">
        <v>265</v>
      </c>
      <c r="C1699" s="728" t="s">
        <v>260</v>
      </c>
      <c r="D1699" s="728" t="s">
        <v>286</v>
      </c>
      <c r="E1699" s="729">
        <v>5583</v>
      </c>
      <c r="K1699" s="685"/>
      <c r="L1699" s="687"/>
      <c r="M1699" s="687"/>
      <c r="N1699" s="686"/>
    </row>
    <row r="1700" spans="1:14" ht="15">
      <c r="A1700" s="728" t="s">
        <v>975</v>
      </c>
      <c r="B1700" s="728" t="s">
        <v>265</v>
      </c>
      <c r="C1700" s="728" t="s">
        <v>261</v>
      </c>
      <c r="D1700" s="728" t="s">
        <v>285</v>
      </c>
      <c r="E1700" s="729">
        <v>3963</v>
      </c>
      <c r="K1700" s="685"/>
      <c r="L1700" s="687"/>
      <c r="M1700" s="687"/>
      <c r="N1700" s="686"/>
    </row>
    <row r="1701" spans="1:14" ht="15">
      <c r="A1701" s="728" t="s">
        <v>975</v>
      </c>
      <c r="B1701" s="728" t="s">
        <v>265</v>
      </c>
      <c r="C1701" s="728" t="s">
        <v>261</v>
      </c>
      <c r="D1701" s="728" t="s">
        <v>286</v>
      </c>
      <c r="E1701" s="729">
        <v>5696</v>
      </c>
      <c r="K1701" s="685"/>
      <c r="L1701" s="687"/>
      <c r="M1701" s="687"/>
      <c r="N1701" s="686"/>
    </row>
    <row r="1702" spans="1:14" ht="15">
      <c r="A1702" s="728" t="s">
        <v>975</v>
      </c>
      <c r="B1702" s="728" t="s">
        <v>266</v>
      </c>
      <c r="C1702" s="728" t="s">
        <v>260</v>
      </c>
      <c r="D1702" s="728" t="s">
        <v>285</v>
      </c>
      <c r="E1702" s="729">
        <v>210</v>
      </c>
      <c r="K1702" s="685"/>
      <c r="L1702" s="687"/>
      <c r="M1702" s="687"/>
      <c r="N1702" s="686"/>
    </row>
    <row r="1703" spans="1:14" ht="15">
      <c r="A1703" s="728" t="s">
        <v>975</v>
      </c>
      <c r="B1703" s="728" t="s">
        <v>266</v>
      </c>
      <c r="C1703" s="728" t="s">
        <v>260</v>
      </c>
      <c r="D1703" s="728" t="s">
        <v>286</v>
      </c>
      <c r="E1703" s="729">
        <v>559</v>
      </c>
      <c r="K1703" s="685"/>
      <c r="L1703" s="687"/>
      <c r="M1703" s="687"/>
      <c r="N1703" s="686"/>
    </row>
    <row r="1704" spans="1:14" ht="15">
      <c r="A1704" s="728" t="s">
        <v>975</v>
      </c>
      <c r="B1704" s="728" t="s">
        <v>266</v>
      </c>
      <c r="C1704" s="728" t="s">
        <v>261</v>
      </c>
      <c r="D1704" s="728" t="s">
        <v>285</v>
      </c>
      <c r="E1704" s="729">
        <v>270</v>
      </c>
      <c r="K1704" s="685"/>
      <c r="L1704" s="687"/>
      <c r="M1704" s="687"/>
      <c r="N1704" s="686"/>
    </row>
    <row r="1705" spans="1:14" ht="15">
      <c r="A1705" s="728" t="s">
        <v>975</v>
      </c>
      <c r="B1705" s="728" t="s">
        <v>266</v>
      </c>
      <c r="C1705" s="728" t="s">
        <v>261</v>
      </c>
      <c r="D1705" s="728" t="s">
        <v>286</v>
      </c>
      <c r="E1705" s="729">
        <v>523</v>
      </c>
      <c r="K1705" s="685"/>
      <c r="L1705" s="687"/>
      <c r="M1705" s="687"/>
      <c r="N1705" s="686"/>
    </row>
    <row r="1706" spans="1:14" ht="15">
      <c r="A1706" s="728" t="s">
        <v>975</v>
      </c>
      <c r="B1706" s="728" t="s">
        <v>287</v>
      </c>
      <c r="C1706" s="728" t="s">
        <v>260</v>
      </c>
      <c r="D1706" s="728" t="s">
        <v>285</v>
      </c>
      <c r="E1706" s="729">
        <v>6</v>
      </c>
      <c r="K1706" s="685"/>
      <c r="L1706" s="687"/>
      <c r="M1706" s="687"/>
      <c r="N1706" s="686"/>
    </row>
    <row r="1707" spans="1:14" ht="15">
      <c r="A1707" s="728" t="s">
        <v>975</v>
      </c>
      <c r="B1707" s="728" t="s">
        <v>287</v>
      </c>
      <c r="C1707" s="728" t="s">
        <v>260</v>
      </c>
      <c r="D1707" s="728" t="s">
        <v>286</v>
      </c>
      <c r="E1707" s="729">
        <v>3</v>
      </c>
      <c r="K1707" s="685"/>
      <c r="L1707" s="687"/>
      <c r="M1707" s="687"/>
      <c r="N1707" s="686"/>
    </row>
    <row r="1708" spans="1:14" ht="15">
      <c r="A1708" s="728" t="s">
        <v>975</v>
      </c>
      <c r="B1708" s="728" t="s">
        <v>287</v>
      </c>
      <c r="C1708" s="728" t="s">
        <v>261</v>
      </c>
      <c r="D1708" s="728" t="s">
        <v>285</v>
      </c>
      <c r="E1708" s="729">
        <v>6</v>
      </c>
      <c r="K1708" s="685"/>
      <c r="L1708" s="687"/>
      <c r="M1708" s="687"/>
      <c r="N1708" s="686"/>
    </row>
    <row r="1709" spans="1:14" ht="15">
      <c r="A1709" s="728" t="s">
        <v>975</v>
      </c>
      <c r="B1709" s="728" t="s">
        <v>287</v>
      </c>
      <c r="C1709" s="728" t="s">
        <v>261</v>
      </c>
      <c r="D1709" s="728" t="s">
        <v>286</v>
      </c>
      <c r="E1709" s="729">
        <v>9</v>
      </c>
      <c r="K1709" s="685"/>
      <c r="L1709" s="687"/>
      <c r="M1709" s="687"/>
      <c r="N1709" s="686"/>
    </row>
    <row r="1710" spans="1:14" ht="15">
      <c r="A1710" s="728" t="s">
        <v>975</v>
      </c>
      <c r="B1710" s="728" t="s">
        <v>288</v>
      </c>
      <c r="C1710" s="728" t="s">
        <v>260</v>
      </c>
      <c r="D1710" s="728" t="s">
        <v>285</v>
      </c>
      <c r="E1710" s="729">
        <v>2010</v>
      </c>
      <c r="K1710" s="685"/>
      <c r="L1710" s="687"/>
      <c r="M1710" s="687"/>
      <c r="N1710" s="686"/>
    </row>
    <row r="1711" spans="1:14" ht="15">
      <c r="A1711" s="728" t="s">
        <v>975</v>
      </c>
      <c r="B1711" s="728" t="s">
        <v>288</v>
      </c>
      <c r="C1711" s="728" t="s">
        <v>260</v>
      </c>
      <c r="D1711" s="728" t="s">
        <v>286</v>
      </c>
      <c r="E1711" s="729">
        <v>3426</v>
      </c>
      <c r="K1711" s="685"/>
      <c r="L1711" s="687"/>
      <c r="M1711" s="687"/>
      <c r="N1711" s="686"/>
    </row>
    <row r="1712" spans="1:14" ht="15">
      <c r="A1712" s="728" t="s">
        <v>975</v>
      </c>
      <c r="B1712" s="728" t="s">
        <v>288</v>
      </c>
      <c r="C1712" s="728" t="s">
        <v>261</v>
      </c>
      <c r="D1712" s="728" t="s">
        <v>285</v>
      </c>
      <c r="E1712" s="729">
        <v>1737</v>
      </c>
      <c r="K1712" s="685"/>
      <c r="L1712" s="687"/>
      <c r="M1712" s="687"/>
      <c r="N1712" s="686"/>
    </row>
    <row r="1713" spans="1:14" ht="15">
      <c r="A1713" s="728" t="s">
        <v>975</v>
      </c>
      <c r="B1713" s="728" t="s">
        <v>288</v>
      </c>
      <c r="C1713" s="728" t="s">
        <v>261</v>
      </c>
      <c r="D1713" s="728" t="s">
        <v>286</v>
      </c>
      <c r="E1713" s="729">
        <v>2561</v>
      </c>
      <c r="K1713" s="685"/>
      <c r="L1713" s="687"/>
      <c r="M1713" s="687"/>
      <c r="N1713" s="686"/>
    </row>
    <row r="1714" spans="1:14" ht="15">
      <c r="A1714" s="728" t="s">
        <v>976</v>
      </c>
      <c r="B1714" s="728" t="s">
        <v>265</v>
      </c>
      <c r="C1714" s="728" t="s">
        <v>261</v>
      </c>
      <c r="D1714" s="728" t="s">
        <v>285</v>
      </c>
      <c r="E1714" s="729">
        <v>1</v>
      </c>
      <c r="K1714" s="685"/>
      <c r="L1714" s="687"/>
      <c r="M1714" s="687"/>
      <c r="N1714" s="686"/>
    </row>
    <row r="1715" spans="1:14" ht="15">
      <c r="A1715" s="728" t="s">
        <v>976</v>
      </c>
      <c r="B1715" s="728" t="s">
        <v>265</v>
      </c>
      <c r="C1715" s="728" t="s">
        <v>260</v>
      </c>
      <c r="D1715" s="728" t="s">
        <v>285</v>
      </c>
      <c r="E1715" s="729">
        <v>594</v>
      </c>
      <c r="K1715" s="685"/>
      <c r="L1715" s="687"/>
      <c r="M1715" s="687"/>
      <c r="N1715" s="686"/>
    </row>
    <row r="1716" spans="1:14" ht="15">
      <c r="A1716" s="728" t="s">
        <v>976</v>
      </c>
      <c r="B1716" s="728" t="s">
        <v>265</v>
      </c>
      <c r="C1716" s="728" t="s">
        <v>260</v>
      </c>
      <c r="D1716" s="728" t="s">
        <v>286</v>
      </c>
      <c r="E1716" s="729">
        <v>666</v>
      </c>
      <c r="K1716" s="685"/>
      <c r="L1716" s="687"/>
      <c r="M1716" s="687"/>
      <c r="N1716" s="686"/>
    </row>
    <row r="1717" spans="1:14" ht="15">
      <c r="A1717" s="728" t="s">
        <v>976</v>
      </c>
      <c r="B1717" s="728" t="s">
        <v>265</v>
      </c>
      <c r="C1717" s="728" t="s">
        <v>261</v>
      </c>
      <c r="D1717" s="728" t="s">
        <v>285</v>
      </c>
      <c r="E1717" s="729">
        <v>508</v>
      </c>
      <c r="K1717" s="685"/>
      <c r="L1717" s="687"/>
      <c r="M1717" s="687"/>
      <c r="N1717" s="686"/>
    </row>
    <row r="1718" spans="1:14" ht="15">
      <c r="A1718" s="728" t="s">
        <v>976</v>
      </c>
      <c r="B1718" s="728" t="s">
        <v>265</v>
      </c>
      <c r="C1718" s="728" t="s">
        <v>261</v>
      </c>
      <c r="D1718" s="728" t="s">
        <v>286</v>
      </c>
      <c r="E1718" s="729">
        <v>488</v>
      </c>
      <c r="K1718" s="685"/>
      <c r="L1718" s="687"/>
      <c r="M1718" s="687"/>
      <c r="N1718" s="686"/>
    </row>
    <row r="1719" spans="1:14" ht="15">
      <c r="A1719" s="728" t="s">
        <v>976</v>
      </c>
      <c r="B1719" s="728" t="s">
        <v>266</v>
      </c>
      <c r="C1719" s="728" t="s">
        <v>260</v>
      </c>
      <c r="D1719" s="728" t="s">
        <v>285</v>
      </c>
      <c r="E1719" s="729">
        <v>195</v>
      </c>
      <c r="K1719" s="685"/>
      <c r="L1719" s="687"/>
      <c r="M1719" s="687"/>
      <c r="N1719" s="686"/>
    </row>
    <row r="1720" spans="1:14" ht="15">
      <c r="A1720" s="728" t="s">
        <v>976</v>
      </c>
      <c r="B1720" s="728" t="s">
        <v>266</v>
      </c>
      <c r="C1720" s="728" t="s">
        <v>260</v>
      </c>
      <c r="D1720" s="728" t="s">
        <v>286</v>
      </c>
      <c r="E1720" s="729">
        <v>118</v>
      </c>
      <c r="K1720" s="685"/>
      <c r="L1720" s="687"/>
      <c r="M1720" s="687"/>
      <c r="N1720" s="686"/>
    </row>
    <row r="1721" spans="1:14" ht="15">
      <c r="A1721" s="728" t="s">
        <v>976</v>
      </c>
      <c r="B1721" s="728" t="s">
        <v>266</v>
      </c>
      <c r="C1721" s="728" t="s">
        <v>261</v>
      </c>
      <c r="D1721" s="728" t="s">
        <v>285</v>
      </c>
      <c r="E1721" s="729">
        <v>180</v>
      </c>
      <c r="K1721" s="685"/>
      <c r="L1721" s="687"/>
      <c r="M1721" s="687"/>
      <c r="N1721" s="686"/>
    </row>
    <row r="1722" spans="1:14" ht="15">
      <c r="A1722" s="728" t="s">
        <v>976</v>
      </c>
      <c r="B1722" s="728" t="s">
        <v>266</v>
      </c>
      <c r="C1722" s="728" t="s">
        <v>261</v>
      </c>
      <c r="D1722" s="728" t="s">
        <v>286</v>
      </c>
      <c r="E1722" s="729">
        <v>112</v>
      </c>
      <c r="K1722" s="685"/>
      <c r="L1722" s="687"/>
      <c r="M1722" s="687"/>
      <c r="N1722" s="686"/>
    </row>
    <row r="1723" spans="1:14" ht="15">
      <c r="A1723" s="728" t="s">
        <v>976</v>
      </c>
      <c r="B1723" s="728" t="s">
        <v>287</v>
      </c>
      <c r="C1723" s="728" t="s">
        <v>260</v>
      </c>
      <c r="D1723" s="728" t="s">
        <v>285</v>
      </c>
      <c r="E1723" s="729">
        <v>3</v>
      </c>
      <c r="K1723" s="685"/>
      <c r="L1723" s="687"/>
      <c r="M1723" s="687"/>
      <c r="N1723" s="686"/>
    </row>
    <row r="1724" spans="1:14" ht="15">
      <c r="A1724" s="728" t="s">
        <v>976</v>
      </c>
      <c r="B1724" s="728" t="s">
        <v>287</v>
      </c>
      <c r="C1724" s="728" t="s">
        <v>260</v>
      </c>
      <c r="D1724" s="728" t="s">
        <v>286</v>
      </c>
      <c r="E1724" s="729">
        <v>14</v>
      </c>
      <c r="K1724" s="685"/>
      <c r="L1724" s="687"/>
      <c r="M1724" s="687"/>
      <c r="N1724" s="686"/>
    </row>
    <row r="1725" spans="1:14" ht="15">
      <c r="A1725" s="728" t="s">
        <v>976</v>
      </c>
      <c r="B1725" s="728" t="s">
        <v>287</v>
      </c>
      <c r="C1725" s="728" t="s">
        <v>261</v>
      </c>
      <c r="D1725" s="728" t="s">
        <v>285</v>
      </c>
      <c r="E1725" s="729">
        <v>5</v>
      </c>
      <c r="K1725" s="685"/>
      <c r="L1725" s="687"/>
      <c r="M1725" s="687"/>
      <c r="N1725" s="686"/>
    </row>
    <row r="1726" spans="1:14" ht="15">
      <c r="A1726" s="728" t="s">
        <v>976</v>
      </c>
      <c r="B1726" s="728" t="s">
        <v>287</v>
      </c>
      <c r="C1726" s="728" t="s">
        <v>261</v>
      </c>
      <c r="D1726" s="728" t="s">
        <v>286</v>
      </c>
      <c r="E1726" s="729">
        <v>8</v>
      </c>
      <c r="K1726" s="685"/>
      <c r="L1726" s="687"/>
      <c r="M1726" s="687"/>
      <c r="N1726" s="686"/>
    </row>
    <row r="1727" spans="1:14" ht="15">
      <c r="A1727" s="728" t="s">
        <v>976</v>
      </c>
      <c r="B1727" s="728" t="s">
        <v>288</v>
      </c>
      <c r="C1727" s="728" t="s">
        <v>260</v>
      </c>
      <c r="D1727" s="728" t="s">
        <v>285</v>
      </c>
      <c r="E1727" s="729">
        <v>24</v>
      </c>
      <c r="K1727" s="685"/>
      <c r="L1727" s="687"/>
      <c r="M1727" s="687"/>
      <c r="N1727" s="686"/>
    </row>
    <row r="1728" spans="1:14" ht="15">
      <c r="A1728" s="728" t="s">
        <v>976</v>
      </c>
      <c r="B1728" s="728" t="s">
        <v>288</v>
      </c>
      <c r="C1728" s="728" t="s">
        <v>260</v>
      </c>
      <c r="D1728" s="728" t="s">
        <v>286</v>
      </c>
      <c r="E1728" s="729">
        <v>42</v>
      </c>
      <c r="K1728" s="685"/>
      <c r="L1728" s="687"/>
      <c r="M1728" s="687"/>
      <c r="N1728" s="686"/>
    </row>
    <row r="1729" spans="1:14" ht="15">
      <c r="A1729" s="728" t="s">
        <v>976</v>
      </c>
      <c r="B1729" s="728" t="s">
        <v>288</v>
      </c>
      <c r="C1729" s="728" t="s">
        <v>261</v>
      </c>
      <c r="D1729" s="728" t="s">
        <v>285</v>
      </c>
      <c r="E1729" s="729">
        <v>26</v>
      </c>
      <c r="K1729" s="685"/>
      <c r="L1729" s="687"/>
      <c r="M1729" s="687"/>
      <c r="N1729" s="686"/>
    </row>
    <row r="1730" spans="1:14" ht="15">
      <c r="A1730" s="728" t="s">
        <v>976</v>
      </c>
      <c r="B1730" s="728" t="s">
        <v>288</v>
      </c>
      <c r="C1730" s="728" t="s">
        <v>261</v>
      </c>
      <c r="D1730" s="728" t="s">
        <v>286</v>
      </c>
      <c r="E1730" s="729">
        <v>37</v>
      </c>
      <c r="K1730" s="685"/>
      <c r="L1730" s="687"/>
      <c r="M1730" s="687"/>
      <c r="N1730" s="686"/>
    </row>
    <row r="1731" spans="1:14" ht="15">
      <c r="A1731" s="728" t="s">
        <v>977</v>
      </c>
      <c r="B1731" s="728" t="s">
        <v>265</v>
      </c>
      <c r="C1731" s="728" t="s">
        <v>260</v>
      </c>
      <c r="D1731" s="728" t="s">
        <v>285</v>
      </c>
      <c r="E1731" s="729">
        <v>451</v>
      </c>
      <c r="K1731" s="685"/>
      <c r="L1731" s="687"/>
      <c r="M1731" s="687"/>
      <c r="N1731" s="686"/>
    </row>
    <row r="1732" spans="1:14" ht="15">
      <c r="A1732" s="728" t="s">
        <v>977</v>
      </c>
      <c r="B1732" s="728" t="s">
        <v>265</v>
      </c>
      <c r="C1732" s="728" t="s">
        <v>260</v>
      </c>
      <c r="D1732" s="728" t="s">
        <v>286</v>
      </c>
      <c r="E1732" s="729">
        <v>491</v>
      </c>
      <c r="K1732" s="685"/>
      <c r="L1732" s="687"/>
      <c r="M1732" s="687"/>
      <c r="N1732" s="686"/>
    </row>
    <row r="1733" spans="1:14" ht="15">
      <c r="A1733" s="728" t="s">
        <v>977</v>
      </c>
      <c r="B1733" s="728" t="s">
        <v>265</v>
      </c>
      <c r="C1733" s="728" t="s">
        <v>261</v>
      </c>
      <c r="D1733" s="728" t="s">
        <v>285</v>
      </c>
      <c r="E1733" s="729">
        <v>355</v>
      </c>
      <c r="K1733" s="685"/>
      <c r="L1733" s="687"/>
      <c r="M1733" s="687"/>
      <c r="N1733" s="686"/>
    </row>
    <row r="1734" spans="1:14" ht="15">
      <c r="A1734" s="728" t="s">
        <v>977</v>
      </c>
      <c r="B1734" s="728" t="s">
        <v>265</v>
      </c>
      <c r="C1734" s="728" t="s">
        <v>261</v>
      </c>
      <c r="D1734" s="728" t="s">
        <v>286</v>
      </c>
      <c r="E1734" s="729">
        <v>414</v>
      </c>
      <c r="K1734" s="685"/>
      <c r="L1734" s="687"/>
      <c r="M1734" s="687"/>
      <c r="N1734" s="686"/>
    </row>
    <row r="1735" spans="1:14" ht="15">
      <c r="A1735" s="728" t="s">
        <v>977</v>
      </c>
      <c r="B1735" s="728" t="s">
        <v>266</v>
      </c>
      <c r="C1735" s="728" t="s">
        <v>260</v>
      </c>
      <c r="D1735" s="728" t="s">
        <v>285</v>
      </c>
      <c r="E1735" s="729">
        <v>631</v>
      </c>
      <c r="K1735" s="685"/>
      <c r="L1735" s="687"/>
      <c r="M1735" s="687"/>
      <c r="N1735" s="686"/>
    </row>
    <row r="1736" spans="1:14" ht="15">
      <c r="A1736" s="728" t="s">
        <v>977</v>
      </c>
      <c r="B1736" s="728" t="s">
        <v>266</v>
      </c>
      <c r="C1736" s="728" t="s">
        <v>260</v>
      </c>
      <c r="D1736" s="728" t="s">
        <v>286</v>
      </c>
      <c r="E1736" s="729">
        <v>381</v>
      </c>
      <c r="K1736" s="685"/>
      <c r="L1736" s="687"/>
      <c r="M1736" s="687"/>
      <c r="N1736" s="686"/>
    </row>
    <row r="1737" spans="1:14" ht="15">
      <c r="A1737" s="728" t="s">
        <v>977</v>
      </c>
      <c r="B1737" s="728" t="s">
        <v>266</v>
      </c>
      <c r="C1737" s="728" t="s">
        <v>261</v>
      </c>
      <c r="D1737" s="728" t="s">
        <v>285</v>
      </c>
      <c r="E1737" s="729">
        <v>535</v>
      </c>
      <c r="K1737" s="685"/>
      <c r="L1737" s="687"/>
      <c r="M1737" s="687"/>
      <c r="N1737" s="686"/>
    </row>
    <row r="1738" spans="1:14" ht="15">
      <c r="A1738" s="728" t="s">
        <v>977</v>
      </c>
      <c r="B1738" s="728" t="s">
        <v>266</v>
      </c>
      <c r="C1738" s="728" t="s">
        <v>261</v>
      </c>
      <c r="D1738" s="728" t="s">
        <v>286</v>
      </c>
      <c r="E1738" s="729">
        <v>290</v>
      </c>
      <c r="K1738" s="685"/>
      <c r="L1738" s="687"/>
      <c r="M1738" s="687"/>
      <c r="N1738" s="686"/>
    </row>
    <row r="1739" spans="1:14" ht="15">
      <c r="A1739" s="728" t="s">
        <v>977</v>
      </c>
      <c r="B1739" s="728" t="s">
        <v>288</v>
      </c>
      <c r="C1739" s="728" t="s">
        <v>260</v>
      </c>
      <c r="D1739" s="728" t="s">
        <v>285</v>
      </c>
      <c r="E1739" s="729">
        <v>18</v>
      </c>
      <c r="K1739" s="685"/>
      <c r="L1739" s="687"/>
      <c r="M1739" s="687"/>
      <c r="N1739" s="686"/>
    </row>
    <row r="1740" spans="1:14" ht="15">
      <c r="A1740" s="728" t="s">
        <v>977</v>
      </c>
      <c r="B1740" s="728" t="s">
        <v>288</v>
      </c>
      <c r="C1740" s="728" t="s">
        <v>260</v>
      </c>
      <c r="D1740" s="728" t="s">
        <v>286</v>
      </c>
      <c r="E1740" s="729">
        <v>14</v>
      </c>
      <c r="K1740" s="685"/>
      <c r="L1740" s="687"/>
      <c r="M1740" s="687"/>
      <c r="N1740" s="686"/>
    </row>
    <row r="1741" spans="1:14" ht="15">
      <c r="A1741" s="728" t="s">
        <v>977</v>
      </c>
      <c r="B1741" s="728" t="s">
        <v>288</v>
      </c>
      <c r="C1741" s="728" t="s">
        <v>261</v>
      </c>
      <c r="D1741" s="728" t="s">
        <v>285</v>
      </c>
      <c r="E1741" s="729">
        <v>12</v>
      </c>
      <c r="K1741" s="685"/>
      <c r="L1741" s="687"/>
      <c r="M1741" s="687"/>
      <c r="N1741" s="686"/>
    </row>
    <row r="1742" spans="1:14" ht="15">
      <c r="A1742" s="728" t="s">
        <v>977</v>
      </c>
      <c r="B1742" s="728" t="s">
        <v>288</v>
      </c>
      <c r="C1742" s="728" t="s">
        <v>261</v>
      </c>
      <c r="D1742" s="728" t="s">
        <v>286</v>
      </c>
      <c r="E1742" s="729">
        <v>34</v>
      </c>
      <c r="K1742" s="685"/>
      <c r="L1742" s="687"/>
      <c r="M1742" s="687"/>
      <c r="N1742" s="686"/>
    </row>
    <row r="1743" spans="1:14" ht="15">
      <c r="A1743" s="728" t="s">
        <v>978</v>
      </c>
      <c r="B1743" s="728" t="s">
        <v>265</v>
      </c>
      <c r="C1743" s="728" t="s">
        <v>260</v>
      </c>
      <c r="D1743" s="728" t="s">
        <v>285</v>
      </c>
      <c r="E1743" s="729">
        <v>991</v>
      </c>
      <c r="K1743" s="685"/>
      <c r="L1743" s="687"/>
      <c r="M1743" s="687"/>
      <c r="N1743" s="686"/>
    </row>
    <row r="1744" spans="1:14" ht="15">
      <c r="A1744" s="728" t="s">
        <v>978</v>
      </c>
      <c r="B1744" s="728" t="s">
        <v>265</v>
      </c>
      <c r="C1744" s="728" t="s">
        <v>260</v>
      </c>
      <c r="D1744" s="728" t="s">
        <v>286</v>
      </c>
      <c r="E1744" s="729">
        <v>271</v>
      </c>
      <c r="K1744" s="685"/>
      <c r="L1744" s="687"/>
      <c r="M1744" s="687"/>
      <c r="N1744" s="686"/>
    </row>
    <row r="1745" spans="1:14" ht="15">
      <c r="A1745" s="728" t="s">
        <v>978</v>
      </c>
      <c r="B1745" s="728" t="s">
        <v>265</v>
      </c>
      <c r="C1745" s="728" t="s">
        <v>261</v>
      </c>
      <c r="D1745" s="728" t="s">
        <v>285</v>
      </c>
      <c r="E1745" s="729">
        <v>1143</v>
      </c>
      <c r="K1745" s="685"/>
      <c r="L1745" s="687"/>
      <c r="M1745" s="687"/>
      <c r="N1745" s="686"/>
    </row>
    <row r="1746" spans="1:14" ht="15">
      <c r="A1746" s="728" t="s">
        <v>978</v>
      </c>
      <c r="B1746" s="728" t="s">
        <v>265</v>
      </c>
      <c r="C1746" s="728" t="s">
        <v>261</v>
      </c>
      <c r="D1746" s="728" t="s">
        <v>286</v>
      </c>
      <c r="E1746" s="729">
        <v>328</v>
      </c>
      <c r="K1746" s="685"/>
      <c r="L1746" s="687"/>
      <c r="M1746" s="687"/>
      <c r="N1746" s="686"/>
    </row>
    <row r="1747" spans="1:14" ht="15">
      <c r="A1747" s="728" t="s">
        <v>978</v>
      </c>
      <c r="B1747" s="728" t="s">
        <v>266</v>
      </c>
      <c r="C1747" s="728" t="s">
        <v>260</v>
      </c>
      <c r="D1747" s="728" t="s">
        <v>285</v>
      </c>
      <c r="E1747" s="729">
        <v>112</v>
      </c>
      <c r="K1747" s="685"/>
      <c r="L1747" s="687"/>
      <c r="M1747" s="687"/>
      <c r="N1747" s="686"/>
    </row>
    <row r="1748" spans="1:14" ht="15">
      <c r="A1748" s="728" t="s">
        <v>978</v>
      </c>
      <c r="B1748" s="728" t="s">
        <v>266</v>
      </c>
      <c r="C1748" s="728" t="s">
        <v>260</v>
      </c>
      <c r="D1748" s="728" t="s">
        <v>286</v>
      </c>
      <c r="E1748" s="729">
        <v>49</v>
      </c>
      <c r="K1748" s="685"/>
      <c r="L1748" s="687"/>
      <c r="M1748" s="687"/>
      <c r="N1748" s="686"/>
    </row>
    <row r="1749" spans="1:14" ht="15">
      <c r="A1749" s="728" t="s">
        <v>978</v>
      </c>
      <c r="B1749" s="728" t="s">
        <v>266</v>
      </c>
      <c r="C1749" s="728" t="s">
        <v>261</v>
      </c>
      <c r="D1749" s="728" t="s">
        <v>285</v>
      </c>
      <c r="E1749" s="729">
        <v>184</v>
      </c>
      <c r="K1749" s="685"/>
      <c r="L1749" s="687"/>
      <c r="M1749" s="687"/>
      <c r="N1749" s="686"/>
    </row>
    <row r="1750" spans="1:14" ht="15">
      <c r="A1750" s="728" t="s">
        <v>978</v>
      </c>
      <c r="B1750" s="728" t="s">
        <v>266</v>
      </c>
      <c r="C1750" s="728" t="s">
        <v>261</v>
      </c>
      <c r="D1750" s="728" t="s">
        <v>286</v>
      </c>
      <c r="E1750" s="729">
        <v>58</v>
      </c>
      <c r="K1750" s="685"/>
      <c r="L1750" s="687"/>
      <c r="M1750" s="687"/>
      <c r="N1750" s="686"/>
    </row>
    <row r="1751" spans="1:14" ht="15">
      <c r="A1751" s="728" t="s">
        <v>978</v>
      </c>
      <c r="B1751" s="728" t="s">
        <v>287</v>
      </c>
      <c r="C1751" s="728" t="s">
        <v>260</v>
      </c>
      <c r="D1751" s="728" t="s">
        <v>285</v>
      </c>
      <c r="E1751" s="729">
        <v>1</v>
      </c>
      <c r="K1751" s="685"/>
      <c r="L1751" s="687"/>
      <c r="M1751" s="687"/>
      <c r="N1751" s="686"/>
    </row>
    <row r="1752" spans="1:14" ht="15">
      <c r="A1752" s="728" t="s">
        <v>978</v>
      </c>
      <c r="B1752" s="728" t="s">
        <v>287</v>
      </c>
      <c r="C1752" s="728" t="s">
        <v>261</v>
      </c>
      <c r="D1752" s="728" t="s">
        <v>285</v>
      </c>
      <c r="E1752" s="729">
        <v>1</v>
      </c>
      <c r="K1752" s="685"/>
      <c r="L1752" s="687"/>
      <c r="M1752" s="687"/>
      <c r="N1752" s="686"/>
    </row>
    <row r="1753" spans="1:14" ht="15">
      <c r="A1753" s="728" t="s">
        <v>978</v>
      </c>
      <c r="B1753" s="728" t="s">
        <v>288</v>
      </c>
      <c r="C1753" s="728" t="s">
        <v>260</v>
      </c>
      <c r="D1753" s="728" t="s">
        <v>285</v>
      </c>
      <c r="E1753" s="729">
        <v>328</v>
      </c>
      <c r="K1753" s="685"/>
      <c r="L1753" s="687"/>
      <c r="M1753" s="687"/>
      <c r="N1753" s="686"/>
    </row>
    <row r="1754" spans="1:14" ht="15">
      <c r="A1754" s="728" t="s">
        <v>978</v>
      </c>
      <c r="B1754" s="728" t="s">
        <v>288</v>
      </c>
      <c r="C1754" s="728" t="s">
        <v>260</v>
      </c>
      <c r="D1754" s="728" t="s">
        <v>286</v>
      </c>
      <c r="E1754" s="729">
        <v>125</v>
      </c>
      <c r="K1754" s="685"/>
      <c r="L1754" s="687"/>
      <c r="M1754" s="687"/>
      <c r="N1754" s="686"/>
    </row>
    <row r="1755" spans="1:14" ht="15">
      <c r="A1755" s="728" t="s">
        <v>978</v>
      </c>
      <c r="B1755" s="728" t="s">
        <v>288</v>
      </c>
      <c r="C1755" s="728" t="s">
        <v>261</v>
      </c>
      <c r="D1755" s="728" t="s">
        <v>285</v>
      </c>
      <c r="E1755" s="729">
        <v>317</v>
      </c>
      <c r="K1755" s="685"/>
      <c r="L1755" s="687"/>
      <c r="M1755" s="687"/>
      <c r="N1755" s="686"/>
    </row>
    <row r="1756" spans="1:14" ht="15">
      <c r="A1756" s="728" t="s">
        <v>978</v>
      </c>
      <c r="B1756" s="728" t="s">
        <v>288</v>
      </c>
      <c r="C1756" s="728" t="s">
        <v>261</v>
      </c>
      <c r="D1756" s="728" t="s">
        <v>286</v>
      </c>
      <c r="E1756" s="729">
        <v>88</v>
      </c>
      <c r="K1756" s="685"/>
      <c r="L1756" s="687"/>
      <c r="M1756" s="687"/>
      <c r="N1756" s="686"/>
    </row>
    <row r="1757" spans="1:14" ht="15">
      <c r="A1757" s="728" t="s">
        <v>979</v>
      </c>
      <c r="B1757" s="728" t="s">
        <v>265</v>
      </c>
      <c r="C1757" s="728" t="s">
        <v>260</v>
      </c>
      <c r="D1757" s="728" t="s">
        <v>285</v>
      </c>
      <c r="E1757" s="729">
        <v>3802</v>
      </c>
      <c r="K1757" s="685"/>
      <c r="L1757" s="687"/>
      <c r="M1757" s="687"/>
      <c r="N1757" s="686"/>
    </row>
    <row r="1758" spans="1:14" ht="15">
      <c r="A1758" s="728" t="s">
        <v>979</v>
      </c>
      <c r="B1758" s="728" t="s">
        <v>265</v>
      </c>
      <c r="C1758" s="728" t="s">
        <v>260</v>
      </c>
      <c r="D1758" s="728" t="s">
        <v>286</v>
      </c>
      <c r="E1758" s="729">
        <v>11543</v>
      </c>
      <c r="K1758" s="685"/>
      <c r="L1758" s="687"/>
      <c r="M1758" s="687"/>
      <c r="N1758" s="686"/>
    </row>
    <row r="1759" spans="1:14" ht="15">
      <c r="A1759" s="728" t="s">
        <v>979</v>
      </c>
      <c r="B1759" s="728" t="s">
        <v>265</v>
      </c>
      <c r="C1759" s="728" t="s">
        <v>261</v>
      </c>
      <c r="D1759" s="728" t="s">
        <v>285</v>
      </c>
      <c r="E1759" s="729">
        <v>4339</v>
      </c>
      <c r="K1759" s="685"/>
      <c r="L1759" s="687"/>
      <c r="M1759" s="687"/>
      <c r="N1759" s="686"/>
    </row>
    <row r="1760" spans="1:14" ht="15">
      <c r="A1760" s="728" t="s">
        <v>979</v>
      </c>
      <c r="B1760" s="728" t="s">
        <v>265</v>
      </c>
      <c r="C1760" s="728" t="s">
        <v>261</v>
      </c>
      <c r="D1760" s="728" t="s">
        <v>286</v>
      </c>
      <c r="E1760" s="729">
        <v>11945</v>
      </c>
      <c r="K1760" s="685"/>
      <c r="L1760" s="687"/>
      <c r="M1760" s="687"/>
      <c r="N1760" s="686"/>
    </row>
    <row r="1761" spans="1:14" ht="15">
      <c r="A1761" s="728" t="s">
        <v>979</v>
      </c>
      <c r="B1761" s="728" t="s">
        <v>266</v>
      </c>
      <c r="C1761" s="728" t="s">
        <v>260</v>
      </c>
      <c r="D1761" s="728" t="s">
        <v>285</v>
      </c>
      <c r="E1761" s="729">
        <v>384</v>
      </c>
      <c r="K1761" s="685"/>
      <c r="L1761" s="687"/>
      <c r="M1761" s="687"/>
      <c r="N1761" s="686"/>
    </row>
    <row r="1762" spans="1:14" ht="15">
      <c r="A1762" s="728" t="s">
        <v>979</v>
      </c>
      <c r="B1762" s="728" t="s">
        <v>266</v>
      </c>
      <c r="C1762" s="728" t="s">
        <v>260</v>
      </c>
      <c r="D1762" s="728" t="s">
        <v>286</v>
      </c>
      <c r="E1762" s="729">
        <v>1073</v>
      </c>
      <c r="K1762" s="685"/>
      <c r="L1762" s="687"/>
      <c r="M1762" s="687"/>
      <c r="N1762" s="686"/>
    </row>
    <row r="1763" spans="1:14" ht="15">
      <c r="A1763" s="728" t="s">
        <v>979</v>
      </c>
      <c r="B1763" s="728" t="s">
        <v>266</v>
      </c>
      <c r="C1763" s="728" t="s">
        <v>261</v>
      </c>
      <c r="D1763" s="728" t="s">
        <v>285</v>
      </c>
      <c r="E1763" s="729">
        <v>462</v>
      </c>
      <c r="K1763" s="685"/>
      <c r="L1763" s="687"/>
      <c r="M1763" s="687"/>
      <c r="N1763" s="686"/>
    </row>
    <row r="1764" spans="1:14" ht="15">
      <c r="A1764" s="728" t="s">
        <v>979</v>
      </c>
      <c r="B1764" s="728" t="s">
        <v>266</v>
      </c>
      <c r="C1764" s="728" t="s">
        <v>261</v>
      </c>
      <c r="D1764" s="728" t="s">
        <v>286</v>
      </c>
      <c r="E1764" s="729">
        <v>1090</v>
      </c>
      <c r="K1764" s="685"/>
      <c r="L1764" s="687"/>
      <c r="M1764" s="687"/>
      <c r="N1764" s="686"/>
    </row>
    <row r="1765" spans="1:14" ht="15">
      <c r="A1765" s="728" t="s">
        <v>979</v>
      </c>
      <c r="B1765" s="728" t="s">
        <v>287</v>
      </c>
      <c r="C1765" s="728" t="s">
        <v>260</v>
      </c>
      <c r="D1765" s="728" t="s">
        <v>285</v>
      </c>
      <c r="E1765" s="729">
        <v>9</v>
      </c>
      <c r="K1765" s="685"/>
      <c r="L1765" s="687"/>
      <c r="M1765" s="687"/>
      <c r="N1765" s="686"/>
    </row>
    <row r="1766" spans="1:14" ht="15">
      <c r="A1766" s="728" t="s">
        <v>979</v>
      </c>
      <c r="B1766" s="728" t="s">
        <v>287</v>
      </c>
      <c r="C1766" s="728" t="s">
        <v>260</v>
      </c>
      <c r="D1766" s="728" t="s">
        <v>286</v>
      </c>
      <c r="E1766" s="729">
        <v>6</v>
      </c>
      <c r="K1766" s="685"/>
      <c r="L1766" s="687"/>
      <c r="M1766" s="687"/>
      <c r="N1766" s="686"/>
    </row>
    <row r="1767" spans="1:14" ht="15">
      <c r="A1767" s="728" t="s">
        <v>979</v>
      </c>
      <c r="B1767" s="728" t="s">
        <v>287</v>
      </c>
      <c r="C1767" s="728" t="s">
        <v>261</v>
      </c>
      <c r="D1767" s="728" t="s">
        <v>285</v>
      </c>
      <c r="E1767" s="729">
        <v>10</v>
      </c>
      <c r="K1767" s="685"/>
      <c r="L1767" s="687"/>
      <c r="M1767" s="687"/>
      <c r="N1767" s="686"/>
    </row>
    <row r="1768" spans="1:14" ht="15">
      <c r="A1768" s="728" t="s">
        <v>979</v>
      </c>
      <c r="B1768" s="728" t="s">
        <v>287</v>
      </c>
      <c r="C1768" s="728" t="s">
        <v>261</v>
      </c>
      <c r="D1768" s="728" t="s">
        <v>286</v>
      </c>
      <c r="E1768" s="729">
        <v>7</v>
      </c>
      <c r="K1768" s="685"/>
      <c r="L1768" s="687"/>
      <c r="M1768" s="687"/>
      <c r="N1768" s="686"/>
    </row>
    <row r="1769" spans="1:14" ht="15">
      <c r="A1769" s="728" t="s">
        <v>979</v>
      </c>
      <c r="B1769" s="728" t="s">
        <v>288</v>
      </c>
      <c r="C1769" s="728" t="s">
        <v>260</v>
      </c>
      <c r="D1769" s="728" t="s">
        <v>285</v>
      </c>
      <c r="E1769" s="729">
        <v>11381</v>
      </c>
      <c r="K1769" s="685"/>
      <c r="L1769" s="687"/>
      <c r="M1769" s="685"/>
      <c r="N1769" s="686"/>
    </row>
    <row r="1770" spans="1:14" ht="15">
      <c r="A1770" s="728" t="s">
        <v>979</v>
      </c>
      <c r="B1770" s="728" t="s">
        <v>288</v>
      </c>
      <c r="C1770" s="728" t="s">
        <v>260</v>
      </c>
      <c r="D1770" s="728" t="s">
        <v>286</v>
      </c>
      <c r="E1770" s="729">
        <v>20168</v>
      </c>
      <c r="K1770" s="685"/>
      <c r="L1770" s="687"/>
      <c r="M1770" s="685"/>
      <c r="N1770" s="686"/>
    </row>
    <row r="1771" spans="1:14" ht="15">
      <c r="A1771" s="728" t="s">
        <v>979</v>
      </c>
      <c r="B1771" s="728" t="s">
        <v>288</v>
      </c>
      <c r="C1771" s="728" t="s">
        <v>261</v>
      </c>
      <c r="D1771" s="728" t="s">
        <v>285</v>
      </c>
      <c r="E1771" s="729">
        <v>10504</v>
      </c>
      <c r="K1771" s="685"/>
      <c r="L1771" s="687"/>
      <c r="M1771" s="685"/>
      <c r="N1771" s="686"/>
    </row>
    <row r="1772" spans="1:14" ht="15">
      <c r="A1772" s="728" t="s">
        <v>979</v>
      </c>
      <c r="B1772" s="728" t="s">
        <v>288</v>
      </c>
      <c r="C1772" s="728" t="s">
        <v>261</v>
      </c>
      <c r="D1772" s="728" t="s">
        <v>286</v>
      </c>
      <c r="E1772" s="729">
        <v>15873</v>
      </c>
      <c r="K1772" s="685"/>
      <c r="L1772" s="687"/>
      <c r="M1772" s="685"/>
      <c r="N1772" s="686"/>
    </row>
    <row r="1773" spans="1:14" ht="15">
      <c r="A1773" s="728" t="s">
        <v>980</v>
      </c>
      <c r="B1773" s="728" t="s">
        <v>265</v>
      </c>
      <c r="C1773" s="728" t="s">
        <v>260</v>
      </c>
      <c r="D1773" s="728" t="s">
        <v>285</v>
      </c>
      <c r="E1773" s="729">
        <v>582</v>
      </c>
      <c r="K1773" s="685"/>
      <c r="L1773" s="687"/>
      <c r="M1773" s="685"/>
      <c r="N1773" s="686"/>
    </row>
    <row r="1774" spans="1:14" ht="15">
      <c r="A1774" s="728" t="s">
        <v>980</v>
      </c>
      <c r="B1774" s="728" t="s">
        <v>265</v>
      </c>
      <c r="C1774" s="728" t="s">
        <v>260</v>
      </c>
      <c r="D1774" s="728" t="s">
        <v>286</v>
      </c>
      <c r="E1774" s="729">
        <v>212</v>
      </c>
      <c r="K1774" s="685"/>
      <c r="L1774" s="687"/>
      <c r="M1774" s="685"/>
      <c r="N1774" s="686"/>
    </row>
    <row r="1775" spans="1:14" ht="15">
      <c r="A1775" s="728" t="s">
        <v>980</v>
      </c>
      <c r="B1775" s="728" t="s">
        <v>265</v>
      </c>
      <c r="C1775" s="728" t="s">
        <v>261</v>
      </c>
      <c r="D1775" s="728" t="s">
        <v>285</v>
      </c>
      <c r="E1775" s="729">
        <v>788</v>
      </c>
      <c r="K1775" s="685"/>
      <c r="L1775" s="687"/>
      <c r="M1775" s="685"/>
      <c r="N1775" s="686"/>
    </row>
    <row r="1776" spans="1:14" ht="15">
      <c r="A1776" s="728" t="s">
        <v>980</v>
      </c>
      <c r="B1776" s="728" t="s">
        <v>265</v>
      </c>
      <c r="C1776" s="728" t="s">
        <v>261</v>
      </c>
      <c r="D1776" s="728" t="s">
        <v>286</v>
      </c>
      <c r="E1776" s="729">
        <v>233</v>
      </c>
      <c r="K1776" s="685"/>
      <c r="L1776" s="687"/>
      <c r="M1776" s="685"/>
      <c r="N1776" s="686"/>
    </row>
    <row r="1777" spans="1:14" ht="15">
      <c r="A1777" s="728" t="s">
        <v>980</v>
      </c>
      <c r="B1777" s="728" t="s">
        <v>266</v>
      </c>
      <c r="C1777" s="728" t="s">
        <v>260</v>
      </c>
      <c r="D1777" s="728" t="s">
        <v>285</v>
      </c>
      <c r="E1777" s="729">
        <v>86</v>
      </c>
      <c r="K1777" s="685"/>
      <c r="L1777" s="687"/>
      <c r="M1777" s="685"/>
      <c r="N1777" s="686"/>
    </row>
    <row r="1778" spans="1:14" ht="15">
      <c r="A1778" s="728" t="s">
        <v>980</v>
      </c>
      <c r="B1778" s="728" t="s">
        <v>266</v>
      </c>
      <c r="C1778" s="728" t="s">
        <v>260</v>
      </c>
      <c r="D1778" s="728" t="s">
        <v>286</v>
      </c>
      <c r="E1778" s="729">
        <v>67</v>
      </c>
      <c r="K1778" s="685"/>
      <c r="L1778" s="687"/>
      <c r="M1778" s="685"/>
      <c r="N1778" s="686"/>
    </row>
    <row r="1779" spans="1:14" ht="15">
      <c r="A1779" s="728" t="s">
        <v>980</v>
      </c>
      <c r="B1779" s="728" t="s">
        <v>266</v>
      </c>
      <c r="C1779" s="728" t="s">
        <v>261</v>
      </c>
      <c r="D1779" s="728" t="s">
        <v>285</v>
      </c>
      <c r="E1779" s="729">
        <v>113</v>
      </c>
      <c r="K1779" s="685"/>
      <c r="L1779" s="687"/>
      <c r="M1779" s="685"/>
      <c r="N1779" s="686"/>
    </row>
    <row r="1780" spans="1:14" ht="15">
      <c r="A1780" s="728" t="s">
        <v>980</v>
      </c>
      <c r="B1780" s="728" t="s">
        <v>266</v>
      </c>
      <c r="C1780" s="728" t="s">
        <v>261</v>
      </c>
      <c r="D1780" s="728" t="s">
        <v>286</v>
      </c>
      <c r="E1780" s="729">
        <v>77</v>
      </c>
      <c r="K1780" s="685"/>
      <c r="L1780" s="687"/>
      <c r="M1780" s="685"/>
      <c r="N1780" s="686"/>
    </row>
    <row r="1781" spans="1:14" ht="15">
      <c r="A1781" s="728" t="s">
        <v>980</v>
      </c>
      <c r="B1781" s="728" t="s">
        <v>287</v>
      </c>
      <c r="C1781" s="728" t="s">
        <v>260</v>
      </c>
      <c r="D1781" s="728" t="s">
        <v>285</v>
      </c>
      <c r="E1781" s="729">
        <v>8</v>
      </c>
      <c r="K1781" s="685"/>
      <c r="L1781" s="687"/>
      <c r="M1781" s="685"/>
      <c r="N1781" s="686"/>
    </row>
    <row r="1782" spans="1:14" ht="15">
      <c r="A1782" s="728" t="s">
        <v>980</v>
      </c>
      <c r="B1782" s="728" t="s">
        <v>287</v>
      </c>
      <c r="C1782" s="728" t="s">
        <v>261</v>
      </c>
      <c r="D1782" s="728" t="s">
        <v>285</v>
      </c>
      <c r="E1782" s="729">
        <v>8</v>
      </c>
      <c r="K1782" s="685"/>
      <c r="L1782" s="687"/>
      <c r="M1782" s="685"/>
      <c r="N1782" s="686"/>
    </row>
    <row r="1783" spans="1:14" ht="15">
      <c r="A1783" s="728" t="s">
        <v>980</v>
      </c>
      <c r="B1783" s="728" t="s">
        <v>288</v>
      </c>
      <c r="C1783" s="728" t="s">
        <v>260</v>
      </c>
      <c r="D1783" s="728" t="s">
        <v>285</v>
      </c>
      <c r="E1783" s="729">
        <v>1273</v>
      </c>
      <c r="K1783" s="685"/>
      <c r="L1783" s="687"/>
      <c r="M1783" s="685"/>
      <c r="N1783" s="686"/>
    </row>
    <row r="1784" spans="1:14" ht="15">
      <c r="A1784" s="728" t="s">
        <v>980</v>
      </c>
      <c r="B1784" s="728" t="s">
        <v>288</v>
      </c>
      <c r="C1784" s="728" t="s">
        <v>260</v>
      </c>
      <c r="D1784" s="728" t="s">
        <v>286</v>
      </c>
      <c r="E1784" s="729">
        <v>494</v>
      </c>
      <c r="K1784" s="685"/>
      <c r="L1784" s="687"/>
      <c r="M1784" s="685"/>
      <c r="N1784" s="686"/>
    </row>
    <row r="1785" spans="1:14" ht="15">
      <c r="A1785" s="728" t="s">
        <v>980</v>
      </c>
      <c r="B1785" s="728" t="s">
        <v>288</v>
      </c>
      <c r="C1785" s="728" t="s">
        <v>261</v>
      </c>
      <c r="D1785" s="728" t="s">
        <v>285</v>
      </c>
      <c r="E1785" s="729">
        <v>1310</v>
      </c>
      <c r="K1785" s="685"/>
      <c r="L1785" s="687"/>
      <c r="M1785" s="685"/>
      <c r="N1785" s="686"/>
    </row>
    <row r="1786" spans="1:14" ht="15">
      <c r="A1786" s="728" t="s">
        <v>980</v>
      </c>
      <c r="B1786" s="728" t="s">
        <v>288</v>
      </c>
      <c r="C1786" s="728" t="s">
        <v>261</v>
      </c>
      <c r="D1786" s="728" t="s">
        <v>286</v>
      </c>
      <c r="E1786" s="729">
        <v>375</v>
      </c>
      <c r="K1786" s="685"/>
      <c r="L1786" s="687"/>
      <c r="M1786" s="685"/>
      <c r="N1786" s="686"/>
    </row>
    <row r="1787" spans="1:14" ht="15">
      <c r="A1787" s="728" t="s">
        <v>981</v>
      </c>
      <c r="B1787" s="728" t="s">
        <v>265</v>
      </c>
      <c r="C1787" s="728" t="s">
        <v>260</v>
      </c>
      <c r="D1787" s="728" t="s">
        <v>285</v>
      </c>
      <c r="E1787" s="729">
        <v>2829</v>
      </c>
      <c r="K1787" s="685"/>
      <c r="L1787" s="687"/>
      <c r="M1787" s="685"/>
      <c r="N1787" s="686"/>
    </row>
    <row r="1788" spans="1:14" ht="15">
      <c r="A1788" s="728" t="s">
        <v>981</v>
      </c>
      <c r="B1788" s="728" t="s">
        <v>265</v>
      </c>
      <c r="C1788" s="728" t="s">
        <v>260</v>
      </c>
      <c r="D1788" s="728" t="s">
        <v>286</v>
      </c>
      <c r="E1788" s="729">
        <v>2129</v>
      </c>
      <c r="K1788" s="685"/>
      <c r="L1788" s="687"/>
      <c r="M1788" s="685"/>
      <c r="N1788" s="686"/>
    </row>
    <row r="1789" spans="1:14" ht="15">
      <c r="A1789" s="728" t="s">
        <v>981</v>
      </c>
      <c r="B1789" s="728" t="s">
        <v>265</v>
      </c>
      <c r="C1789" s="728" t="s">
        <v>261</v>
      </c>
      <c r="D1789" s="728" t="s">
        <v>285</v>
      </c>
      <c r="E1789" s="729">
        <v>3115</v>
      </c>
      <c r="K1789" s="685"/>
      <c r="L1789" s="687"/>
      <c r="M1789" s="685"/>
      <c r="N1789" s="686"/>
    </row>
    <row r="1790" spans="1:14" ht="15">
      <c r="A1790" s="728" t="s">
        <v>981</v>
      </c>
      <c r="B1790" s="728" t="s">
        <v>265</v>
      </c>
      <c r="C1790" s="728" t="s">
        <v>261</v>
      </c>
      <c r="D1790" s="728" t="s">
        <v>286</v>
      </c>
      <c r="E1790" s="729">
        <v>2091</v>
      </c>
      <c r="K1790" s="685"/>
      <c r="L1790" s="687"/>
      <c r="M1790" s="685"/>
      <c r="N1790" s="686"/>
    </row>
    <row r="1791" spans="1:14" ht="15">
      <c r="A1791" s="728" t="s">
        <v>981</v>
      </c>
      <c r="B1791" s="728" t="s">
        <v>266</v>
      </c>
      <c r="C1791" s="728" t="s">
        <v>260</v>
      </c>
      <c r="D1791" s="728" t="s">
        <v>285</v>
      </c>
      <c r="E1791" s="729">
        <v>310</v>
      </c>
      <c r="K1791" s="685"/>
      <c r="L1791" s="687"/>
      <c r="M1791" s="685"/>
      <c r="N1791" s="686"/>
    </row>
    <row r="1792" spans="1:14" ht="15">
      <c r="A1792" s="728" t="s">
        <v>981</v>
      </c>
      <c r="B1792" s="728" t="s">
        <v>266</v>
      </c>
      <c r="C1792" s="728" t="s">
        <v>260</v>
      </c>
      <c r="D1792" s="728" t="s">
        <v>286</v>
      </c>
      <c r="E1792" s="729">
        <v>683</v>
      </c>
      <c r="K1792" s="685"/>
      <c r="L1792" s="687"/>
      <c r="M1792" s="685"/>
      <c r="N1792" s="686"/>
    </row>
    <row r="1793" spans="1:14" ht="15">
      <c r="A1793" s="728" t="s">
        <v>981</v>
      </c>
      <c r="B1793" s="728" t="s">
        <v>266</v>
      </c>
      <c r="C1793" s="728" t="s">
        <v>261</v>
      </c>
      <c r="D1793" s="728" t="s">
        <v>285</v>
      </c>
      <c r="E1793" s="729">
        <v>483</v>
      </c>
      <c r="K1793" s="685"/>
      <c r="L1793" s="687"/>
      <c r="M1793" s="685"/>
      <c r="N1793" s="686"/>
    </row>
    <row r="1794" spans="1:14" ht="15">
      <c r="A1794" s="728" t="s">
        <v>981</v>
      </c>
      <c r="B1794" s="728" t="s">
        <v>266</v>
      </c>
      <c r="C1794" s="728" t="s">
        <v>261</v>
      </c>
      <c r="D1794" s="728" t="s">
        <v>286</v>
      </c>
      <c r="E1794" s="729">
        <v>692</v>
      </c>
    </row>
    <row r="1795" spans="1:14" ht="15">
      <c r="A1795" s="728" t="s">
        <v>981</v>
      </c>
      <c r="B1795" s="728" t="s">
        <v>287</v>
      </c>
      <c r="C1795" s="728" t="s">
        <v>260</v>
      </c>
      <c r="D1795" s="728" t="s">
        <v>285</v>
      </c>
      <c r="E1795" s="729">
        <v>2</v>
      </c>
    </row>
    <row r="1796" spans="1:14" ht="15">
      <c r="A1796" s="728" t="s">
        <v>981</v>
      </c>
      <c r="B1796" s="728" t="s">
        <v>287</v>
      </c>
      <c r="C1796" s="728" t="s">
        <v>260</v>
      </c>
      <c r="D1796" s="728" t="s">
        <v>286</v>
      </c>
      <c r="E1796" s="729">
        <v>2</v>
      </c>
    </row>
    <row r="1797" spans="1:14" ht="15">
      <c r="A1797" s="728" t="s">
        <v>981</v>
      </c>
      <c r="B1797" s="728" t="s">
        <v>287</v>
      </c>
      <c r="C1797" s="728" t="s">
        <v>261</v>
      </c>
      <c r="D1797" s="728" t="s">
        <v>285</v>
      </c>
      <c r="E1797" s="729">
        <v>4</v>
      </c>
    </row>
    <row r="1798" spans="1:14" ht="15">
      <c r="A1798" s="728" t="s">
        <v>981</v>
      </c>
      <c r="B1798" s="728" t="s">
        <v>287</v>
      </c>
      <c r="C1798" s="728" t="s">
        <v>261</v>
      </c>
      <c r="D1798" s="728" t="s">
        <v>286</v>
      </c>
      <c r="E1798" s="729">
        <v>6</v>
      </c>
    </row>
    <row r="1799" spans="1:14" ht="15">
      <c r="A1799" s="728" t="s">
        <v>981</v>
      </c>
      <c r="B1799" s="728" t="s">
        <v>288</v>
      </c>
      <c r="C1799" s="728" t="s">
        <v>260</v>
      </c>
      <c r="D1799" s="728" t="s">
        <v>285</v>
      </c>
      <c r="E1799" s="729">
        <v>4231</v>
      </c>
    </row>
    <row r="1800" spans="1:14" ht="15">
      <c r="A1800" s="728" t="s">
        <v>981</v>
      </c>
      <c r="B1800" s="728" t="s">
        <v>288</v>
      </c>
      <c r="C1800" s="728" t="s">
        <v>260</v>
      </c>
      <c r="D1800" s="728" t="s">
        <v>286</v>
      </c>
      <c r="E1800" s="729">
        <v>2225</v>
      </c>
    </row>
    <row r="1801" spans="1:14" ht="15">
      <c r="A1801" s="728" t="s">
        <v>981</v>
      </c>
      <c r="B1801" s="728" t="s">
        <v>288</v>
      </c>
      <c r="C1801" s="728" t="s">
        <v>261</v>
      </c>
      <c r="D1801" s="728" t="s">
        <v>285</v>
      </c>
      <c r="E1801" s="729">
        <v>4137</v>
      </c>
    </row>
    <row r="1802" spans="1:14" ht="15">
      <c r="A1802" s="728" t="s">
        <v>981</v>
      </c>
      <c r="B1802" s="728" t="s">
        <v>288</v>
      </c>
      <c r="C1802" s="728" t="s">
        <v>261</v>
      </c>
      <c r="D1802" s="728" t="s">
        <v>286</v>
      </c>
      <c r="E1802" s="729">
        <v>1899</v>
      </c>
    </row>
    <row r="1803" spans="1:14" ht="15">
      <c r="A1803" s="728" t="s">
        <v>982</v>
      </c>
      <c r="B1803" s="728" t="s">
        <v>265</v>
      </c>
      <c r="C1803" s="728" t="s">
        <v>260</v>
      </c>
      <c r="D1803" s="728" t="s">
        <v>285</v>
      </c>
      <c r="E1803" s="729">
        <v>1</v>
      </c>
    </row>
    <row r="1804" spans="1:14" ht="15">
      <c r="A1804" s="728" t="s">
        <v>982</v>
      </c>
      <c r="B1804" s="728" t="s">
        <v>265</v>
      </c>
      <c r="C1804" s="728" t="s">
        <v>260</v>
      </c>
      <c r="D1804" s="728" t="s">
        <v>285</v>
      </c>
      <c r="E1804" s="729">
        <v>1969</v>
      </c>
    </row>
    <row r="1805" spans="1:14" ht="15">
      <c r="A1805" s="728" t="s">
        <v>982</v>
      </c>
      <c r="B1805" s="728" t="s">
        <v>265</v>
      </c>
      <c r="C1805" s="728" t="s">
        <v>260</v>
      </c>
      <c r="D1805" s="728" t="s">
        <v>286</v>
      </c>
      <c r="E1805" s="729">
        <v>972</v>
      </c>
    </row>
    <row r="1806" spans="1:14" ht="15">
      <c r="A1806" s="728" t="s">
        <v>982</v>
      </c>
      <c r="B1806" s="728" t="s">
        <v>265</v>
      </c>
      <c r="C1806" s="728" t="s">
        <v>261</v>
      </c>
      <c r="D1806" s="728" t="s">
        <v>285</v>
      </c>
      <c r="E1806" s="729">
        <v>2373</v>
      </c>
    </row>
    <row r="1807" spans="1:14" ht="15">
      <c r="A1807" s="728" t="s">
        <v>982</v>
      </c>
      <c r="B1807" s="728" t="s">
        <v>265</v>
      </c>
      <c r="C1807" s="728" t="s">
        <v>261</v>
      </c>
      <c r="D1807" s="728" t="s">
        <v>286</v>
      </c>
      <c r="E1807" s="729">
        <v>1135</v>
      </c>
    </row>
    <row r="1808" spans="1:14" ht="15">
      <c r="A1808" s="728" t="s">
        <v>982</v>
      </c>
      <c r="B1808" s="728" t="s">
        <v>266</v>
      </c>
      <c r="C1808" s="728" t="s">
        <v>260</v>
      </c>
      <c r="D1808" s="728" t="s">
        <v>285</v>
      </c>
      <c r="E1808" s="729">
        <v>407</v>
      </c>
    </row>
    <row r="1809" spans="1:5" ht="15">
      <c r="A1809" s="728" t="s">
        <v>982</v>
      </c>
      <c r="B1809" s="728" t="s">
        <v>266</v>
      </c>
      <c r="C1809" s="728" t="s">
        <v>260</v>
      </c>
      <c r="D1809" s="728" t="s">
        <v>286</v>
      </c>
      <c r="E1809" s="729">
        <v>217</v>
      </c>
    </row>
    <row r="1810" spans="1:5" ht="15">
      <c r="A1810" s="728" t="s">
        <v>982</v>
      </c>
      <c r="B1810" s="728" t="s">
        <v>266</v>
      </c>
      <c r="C1810" s="728" t="s">
        <v>261</v>
      </c>
      <c r="D1810" s="728" t="s">
        <v>285</v>
      </c>
      <c r="E1810" s="729">
        <v>457</v>
      </c>
    </row>
    <row r="1811" spans="1:5" ht="15">
      <c r="A1811" s="728" t="s">
        <v>982</v>
      </c>
      <c r="B1811" s="728" t="s">
        <v>266</v>
      </c>
      <c r="C1811" s="728" t="s">
        <v>261</v>
      </c>
      <c r="D1811" s="728" t="s">
        <v>286</v>
      </c>
      <c r="E1811" s="729">
        <v>194</v>
      </c>
    </row>
    <row r="1812" spans="1:5" ht="15">
      <c r="A1812" s="728" t="s">
        <v>982</v>
      </c>
      <c r="B1812" s="728" t="s">
        <v>287</v>
      </c>
      <c r="C1812" s="728" t="s">
        <v>260</v>
      </c>
      <c r="D1812" s="728" t="s">
        <v>285</v>
      </c>
      <c r="E1812" s="729">
        <v>3</v>
      </c>
    </row>
    <row r="1813" spans="1:5" ht="15">
      <c r="A1813" s="728" t="s">
        <v>982</v>
      </c>
      <c r="B1813" s="728" t="s">
        <v>287</v>
      </c>
      <c r="C1813" s="728" t="s">
        <v>260</v>
      </c>
      <c r="D1813" s="728" t="s">
        <v>286</v>
      </c>
      <c r="E1813" s="729">
        <v>5</v>
      </c>
    </row>
    <row r="1814" spans="1:5" ht="15">
      <c r="A1814" s="728" t="s">
        <v>982</v>
      </c>
      <c r="B1814" s="728" t="s">
        <v>287</v>
      </c>
      <c r="C1814" s="728" t="s">
        <v>261</v>
      </c>
      <c r="D1814" s="728" t="s">
        <v>285</v>
      </c>
      <c r="E1814" s="729">
        <v>5</v>
      </c>
    </row>
    <row r="1815" spans="1:5" ht="15">
      <c r="A1815" s="728" t="s">
        <v>982</v>
      </c>
      <c r="B1815" s="728" t="s">
        <v>287</v>
      </c>
      <c r="C1815" s="728" t="s">
        <v>261</v>
      </c>
      <c r="D1815" s="728" t="s">
        <v>286</v>
      </c>
      <c r="E1815" s="729">
        <v>4</v>
      </c>
    </row>
    <row r="1816" spans="1:5" ht="15">
      <c r="A1816" s="728" t="s">
        <v>982</v>
      </c>
      <c r="B1816" s="728" t="s">
        <v>288</v>
      </c>
      <c r="C1816" s="728" t="s">
        <v>260</v>
      </c>
      <c r="D1816" s="728" t="s">
        <v>285</v>
      </c>
      <c r="E1816" s="729">
        <v>1825</v>
      </c>
    </row>
    <row r="1817" spans="1:5" ht="15">
      <c r="A1817" s="728" t="s">
        <v>982</v>
      </c>
      <c r="B1817" s="728" t="s">
        <v>288</v>
      </c>
      <c r="C1817" s="728" t="s">
        <v>260</v>
      </c>
      <c r="D1817" s="728" t="s">
        <v>286</v>
      </c>
      <c r="E1817" s="729">
        <v>986</v>
      </c>
    </row>
    <row r="1818" spans="1:5" ht="15">
      <c r="A1818" s="728" t="s">
        <v>982</v>
      </c>
      <c r="B1818" s="728" t="s">
        <v>288</v>
      </c>
      <c r="C1818" s="728" t="s">
        <v>261</v>
      </c>
      <c r="D1818" s="728" t="s">
        <v>285</v>
      </c>
      <c r="E1818" s="729">
        <v>1574</v>
      </c>
    </row>
    <row r="1819" spans="1:5" ht="15">
      <c r="A1819" s="728" t="s">
        <v>982</v>
      </c>
      <c r="B1819" s="728" t="s">
        <v>288</v>
      </c>
      <c r="C1819" s="728" t="s">
        <v>261</v>
      </c>
      <c r="D1819" s="728" t="s">
        <v>286</v>
      </c>
      <c r="E1819" s="729">
        <v>783</v>
      </c>
    </row>
    <row r="1820" spans="1:5" ht="15">
      <c r="A1820" s="728" t="s">
        <v>983</v>
      </c>
      <c r="B1820" s="728" t="s">
        <v>265</v>
      </c>
      <c r="C1820" s="728" t="s">
        <v>260</v>
      </c>
      <c r="D1820" s="728" t="s">
        <v>285</v>
      </c>
      <c r="E1820" s="729">
        <v>433</v>
      </c>
    </row>
    <row r="1821" spans="1:5" ht="15">
      <c r="A1821" s="728" t="s">
        <v>983</v>
      </c>
      <c r="B1821" s="728" t="s">
        <v>265</v>
      </c>
      <c r="C1821" s="728" t="s">
        <v>260</v>
      </c>
      <c r="D1821" s="728" t="s">
        <v>286</v>
      </c>
      <c r="E1821" s="729">
        <v>643</v>
      </c>
    </row>
    <row r="1822" spans="1:5" ht="15">
      <c r="A1822" s="728" t="s">
        <v>983</v>
      </c>
      <c r="B1822" s="728" t="s">
        <v>265</v>
      </c>
      <c r="C1822" s="728" t="s">
        <v>261</v>
      </c>
      <c r="D1822" s="728" t="s">
        <v>285</v>
      </c>
      <c r="E1822" s="729">
        <v>356</v>
      </c>
    </row>
    <row r="1823" spans="1:5" ht="15">
      <c r="A1823" s="728" t="s">
        <v>983</v>
      </c>
      <c r="B1823" s="728" t="s">
        <v>265</v>
      </c>
      <c r="C1823" s="728" t="s">
        <v>261</v>
      </c>
      <c r="D1823" s="728" t="s">
        <v>286</v>
      </c>
      <c r="E1823" s="729">
        <v>539</v>
      </c>
    </row>
    <row r="1824" spans="1:5" ht="15">
      <c r="A1824" s="728" t="s">
        <v>983</v>
      </c>
      <c r="B1824" s="728" t="s">
        <v>266</v>
      </c>
      <c r="C1824" s="728" t="s">
        <v>260</v>
      </c>
      <c r="D1824" s="728" t="s">
        <v>285</v>
      </c>
      <c r="E1824" s="729">
        <v>190</v>
      </c>
    </row>
    <row r="1825" spans="1:5" ht="15">
      <c r="A1825" s="728" t="s">
        <v>983</v>
      </c>
      <c r="B1825" s="728" t="s">
        <v>266</v>
      </c>
      <c r="C1825" s="728" t="s">
        <v>260</v>
      </c>
      <c r="D1825" s="728" t="s">
        <v>286</v>
      </c>
      <c r="E1825" s="729">
        <v>224</v>
      </c>
    </row>
    <row r="1826" spans="1:5" ht="15">
      <c r="A1826" s="728" t="s">
        <v>983</v>
      </c>
      <c r="B1826" s="728" t="s">
        <v>266</v>
      </c>
      <c r="C1826" s="728" t="s">
        <v>261</v>
      </c>
      <c r="D1826" s="728" t="s">
        <v>285</v>
      </c>
      <c r="E1826" s="729">
        <v>211</v>
      </c>
    </row>
    <row r="1827" spans="1:5" ht="15">
      <c r="A1827" s="728" t="s">
        <v>983</v>
      </c>
      <c r="B1827" s="728" t="s">
        <v>266</v>
      </c>
      <c r="C1827" s="728" t="s">
        <v>261</v>
      </c>
      <c r="D1827" s="728" t="s">
        <v>286</v>
      </c>
      <c r="E1827" s="729">
        <v>207</v>
      </c>
    </row>
    <row r="1828" spans="1:5" ht="15">
      <c r="A1828" s="728" t="s">
        <v>983</v>
      </c>
      <c r="B1828" s="728" t="s">
        <v>287</v>
      </c>
      <c r="C1828" s="728" t="s">
        <v>260</v>
      </c>
      <c r="D1828" s="728" t="s">
        <v>285</v>
      </c>
      <c r="E1828" s="729">
        <v>19</v>
      </c>
    </row>
    <row r="1829" spans="1:5" ht="15">
      <c r="A1829" s="728" t="s">
        <v>983</v>
      </c>
      <c r="B1829" s="728" t="s">
        <v>287</v>
      </c>
      <c r="C1829" s="728" t="s">
        <v>260</v>
      </c>
      <c r="D1829" s="728" t="s">
        <v>286</v>
      </c>
      <c r="E1829" s="729">
        <v>1</v>
      </c>
    </row>
    <row r="1830" spans="1:5" ht="15">
      <c r="A1830" s="728" t="s">
        <v>983</v>
      </c>
      <c r="B1830" s="728" t="s">
        <v>287</v>
      </c>
      <c r="C1830" s="728" t="s">
        <v>261</v>
      </c>
      <c r="D1830" s="728" t="s">
        <v>285</v>
      </c>
      <c r="E1830" s="729">
        <v>17</v>
      </c>
    </row>
    <row r="1831" spans="1:5" ht="15">
      <c r="A1831" s="728" t="s">
        <v>983</v>
      </c>
      <c r="B1831" s="728" t="s">
        <v>287</v>
      </c>
      <c r="C1831" s="728" t="s">
        <v>261</v>
      </c>
      <c r="D1831" s="728" t="s">
        <v>286</v>
      </c>
      <c r="E1831" s="729">
        <v>1</v>
      </c>
    </row>
    <row r="1832" spans="1:5" ht="15">
      <c r="A1832" s="728" t="s">
        <v>983</v>
      </c>
      <c r="B1832" s="728" t="s">
        <v>288</v>
      </c>
      <c r="C1832" s="728" t="s">
        <v>260</v>
      </c>
      <c r="D1832" s="728" t="s">
        <v>285</v>
      </c>
      <c r="E1832" s="729">
        <v>125</v>
      </c>
    </row>
    <row r="1833" spans="1:5" ht="15">
      <c r="A1833" s="728" t="s">
        <v>983</v>
      </c>
      <c r="B1833" s="728" t="s">
        <v>288</v>
      </c>
      <c r="C1833" s="728" t="s">
        <v>260</v>
      </c>
      <c r="D1833" s="728" t="s">
        <v>286</v>
      </c>
      <c r="E1833" s="729">
        <v>59</v>
      </c>
    </row>
    <row r="1834" spans="1:5" ht="15">
      <c r="A1834" s="728" t="s">
        <v>983</v>
      </c>
      <c r="B1834" s="728" t="s">
        <v>288</v>
      </c>
      <c r="C1834" s="728" t="s">
        <v>261</v>
      </c>
      <c r="D1834" s="728" t="s">
        <v>285</v>
      </c>
      <c r="E1834" s="729">
        <v>131</v>
      </c>
    </row>
    <row r="1835" spans="1:5" ht="15">
      <c r="A1835" s="728" t="s">
        <v>983</v>
      </c>
      <c r="B1835" s="728" t="s">
        <v>288</v>
      </c>
      <c r="C1835" s="728" t="s">
        <v>261</v>
      </c>
      <c r="D1835" s="728" t="s">
        <v>286</v>
      </c>
      <c r="E1835" s="729">
        <v>59</v>
      </c>
    </row>
    <row r="1836" spans="1:5" ht="15">
      <c r="A1836" s="728" t="s">
        <v>984</v>
      </c>
      <c r="B1836" s="728" t="s">
        <v>265</v>
      </c>
      <c r="C1836" s="728" t="s">
        <v>260</v>
      </c>
      <c r="D1836" s="728" t="s">
        <v>285</v>
      </c>
      <c r="E1836" s="729">
        <v>1701</v>
      </c>
    </row>
    <row r="1837" spans="1:5" ht="15">
      <c r="A1837" s="728" t="s">
        <v>984</v>
      </c>
      <c r="B1837" s="728" t="s">
        <v>265</v>
      </c>
      <c r="C1837" s="728" t="s">
        <v>260</v>
      </c>
      <c r="D1837" s="728" t="s">
        <v>286</v>
      </c>
      <c r="E1837" s="729">
        <v>2022</v>
      </c>
    </row>
    <row r="1838" spans="1:5" ht="15">
      <c r="A1838" s="728" t="s">
        <v>984</v>
      </c>
      <c r="B1838" s="728" t="s">
        <v>265</v>
      </c>
      <c r="C1838" s="728" t="s">
        <v>261</v>
      </c>
      <c r="D1838" s="728" t="s">
        <v>285</v>
      </c>
      <c r="E1838" s="729">
        <v>1764</v>
      </c>
    </row>
    <row r="1839" spans="1:5" ht="15">
      <c r="A1839" s="728" t="s">
        <v>984</v>
      </c>
      <c r="B1839" s="728" t="s">
        <v>265</v>
      </c>
      <c r="C1839" s="728" t="s">
        <v>261</v>
      </c>
      <c r="D1839" s="728" t="s">
        <v>286</v>
      </c>
      <c r="E1839" s="729">
        <v>1855</v>
      </c>
    </row>
    <row r="1840" spans="1:5" ht="15">
      <c r="A1840" s="728" t="s">
        <v>984</v>
      </c>
      <c r="B1840" s="728" t="s">
        <v>266</v>
      </c>
      <c r="C1840" s="728" t="s">
        <v>260</v>
      </c>
      <c r="D1840" s="728" t="s">
        <v>285</v>
      </c>
      <c r="E1840" s="729">
        <v>243</v>
      </c>
    </row>
    <row r="1841" spans="1:5" ht="15">
      <c r="A1841" s="728" t="s">
        <v>984</v>
      </c>
      <c r="B1841" s="728" t="s">
        <v>266</v>
      </c>
      <c r="C1841" s="728" t="s">
        <v>260</v>
      </c>
      <c r="D1841" s="728" t="s">
        <v>286</v>
      </c>
      <c r="E1841" s="729">
        <v>669</v>
      </c>
    </row>
    <row r="1842" spans="1:5" ht="15">
      <c r="A1842" s="728" t="s">
        <v>984</v>
      </c>
      <c r="B1842" s="728" t="s">
        <v>266</v>
      </c>
      <c r="C1842" s="728" t="s">
        <v>261</v>
      </c>
      <c r="D1842" s="728" t="s">
        <v>285</v>
      </c>
      <c r="E1842" s="729">
        <v>256</v>
      </c>
    </row>
    <row r="1843" spans="1:5" ht="15">
      <c r="A1843" s="728" t="s">
        <v>984</v>
      </c>
      <c r="B1843" s="728" t="s">
        <v>266</v>
      </c>
      <c r="C1843" s="728" t="s">
        <v>261</v>
      </c>
      <c r="D1843" s="728" t="s">
        <v>286</v>
      </c>
      <c r="E1843" s="729">
        <v>650</v>
      </c>
    </row>
    <row r="1844" spans="1:5" ht="15">
      <c r="A1844" s="728" t="s">
        <v>984</v>
      </c>
      <c r="B1844" s="728" t="s">
        <v>287</v>
      </c>
      <c r="C1844" s="728" t="s">
        <v>260</v>
      </c>
      <c r="D1844" s="728" t="s">
        <v>285</v>
      </c>
      <c r="E1844" s="729">
        <v>10</v>
      </c>
    </row>
    <row r="1845" spans="1:5" ht="15">
      <c r="A1845" s="728" t="s">
        <v>984</v>
      </c>
      <c r="B1845" s="728" t="s">
        <v>287</v>
      </c>
      <c r="C1845" s="728" t="s">
        <v>260</v>
      </c>
      <c r="D1845" s="728" t="s">
        <v>286</v>
      </c>
      <c r="E1845" s="729">
        <v>4</v>
      </c>
    </row>
    <row r="1846" spans="1:5" ht="15">
      <c r="A1846" s="728" t="s">
        <v>984</v>
      </c>
      <c r="B1846" s="728" t="s">
        <v>287</v>
      </c>
      <c r="C1846" s="728" t="s">
        <v>261</v>
      </c>
      <c r="D1846" s="728" t="s">
        <v>285</v>
      </c>
      <c r="E1846" s="729">
        <v>12</v>
      </c>
    </row>
    <row r="1847" spans="1:5" ht="15">
      <c r="A1847" s="728" t="s">
        <v>984</v>
      </c>
      <c r="B1847" s="728" t="s">
        <v>287</v>
      </c>
      <c r="C1847" s="728" t="s">
        <v>261</v>
      </c>
      <c r="D1847" s="728" t="s">
        <v>286</v>
      </c>
      <c r="E1847" s="729">
        <v>8</v>
      </c>
    </row>
    <row r="1848" spans="1:5" ht="15">
      <c r="A1848" s="728" t="s">
        <v>984</v>
      </c>
      <c r="B1848" s="728" t="s">
        <v>288</v>
      </c>
      <c r="C1848" s="728" t="s">
        <v>260</v>
      </c>
      <c r="D1848" s="728" t="s">
        <v>285</v>
      </c>
      <c r="E1848" s="729">
        <v>223</v>
      </c>
    </row>
    <row r="1849" spans="1:5" ht="15">
      <c r="A1849" s="728" t="s">
        <v>984</v>
      </c>
      <c r="B1849" s="728" t="s">
        <v>288</v>
      </c>
      <c r="C1849" s="728" t="s">
        <v>260</v>
      </c>
      <c r="D1849" s="728" t="s">
        <v>286</v>
      </c>
      <c r="E1849" s="729">
        <v>325</v>
      </c>
    </row>
    <row r="1850" spans="1:5" ht="15">
      <c r="A1850" s="728" t="s">
        <v>984</v>
      </c>
      <c r="B1850" s="728" t="s">
        <v>288</v>
      </c>
      <c r="C1850" s="728" t="s">
        <v>261</v>
      </c>
      <c r="D1850" s="728" t="s">
        <v>285</v>
      </c>
      <c r="E1850" s="729">
        <v>163</v>
      </c>
    </row>
    <row r="1851" spans="1:5" ht="15">
      <c r="A1851" s="728" t="s">
        <v>984</v>
      </c>
      <c r="B1851" s="728" t="s">
        <v>288</v>
      </c>
      <c r="C1851" s="728" t="s">
        <v>261</v>
      </c>
      <c r="D1851" s="728" t="s">
        <v>286</v>
      </c>
      <c r="E1851" s="729">
        <v>261</v>
      </c>
    </row>
    <row r="1852" spans="1:5" ht="15">
      <c r="A1852" s="728" t="s">
        <v>985</v>
      </c>
      <c r="B1852" s="728" t="s">
        <v>265</v>
      </c>
      <c r="C1852" s="728" t="s">
        <v>260</v>
      </c>
      <c r="D1852" s="728" t="s">
        <v>285</v>
      </c>
      <c r="E1852" s="729">
        <v>756</v>
      </c>
    </row>
    <row r="1853" spans="1:5" ht="15">
      <c r="A1853" s="728" t="s">
        <v>985</v>
      </c>
      <c r="B1853" s="728" t="s">
        <v>265</v>
      </c>
      <c r="C1853" s="728" t="s">
        <v>260</v>
      </c>
      <c r="D1853" s="728" t="s">
        <v>286</v>
      </c>
      <c r="E1853" s="729">
        <v>971</v>
      </c>
    </row>
    <row r="1854" spans="1:5" ht="15">
      <c r="A1854" s="728" t="s">
        <v>985</v>
      </c>
      <c r="B1854" s="728" t="s">
        <v>265</v>
      </c>
      <c r="C1854" s="728" t="s">
        <v>261</v>
      </c>
      <c r="D1854" s="728" t="s">
        <v>285</v>
      </c>
      <c r="E1854" s="729">
        <v>614</v>
      </c>
    </row>
    <row r="1855" spans="1:5" ht="15">
      <c r="A1855" s="728" t="s">
        <v>985</v>
      </c>
      <c r="B1855" s="728" t="s">
        <v>265</v>
      </c>
      <c r="C1855" s="728" t="s">
        <v>261</v>
      </c>
      <c r="D1855" s="728" t="s">
        <v>286</v>
      </c>
      <c r="E1855" s="729">
        <v>860</v>
      </c>
    </row>
    <row r="1856" spans="1:5" ht="15">
      <c r="A1856" s="728" t="s">
        <v>985</v>
      </c>
      <c r="B1856" s="728" t="s">
        <v>266</v>
      </c>
      <c r="C1856" s="728" t="s">
        <v>260</v>
      </c>
      <c r="D1856" s="728" t="s">
        <v>285</v>
      </c>
      <c r="E1856" s="729">
        <v>623</v>
      </c>
    </row>
    <row r="1857" spans="1:5" ht="15">
      <c r="A1857" s="728" t="s">
        <v>985</v>
      </c>
      <c r="B1857" s="728" t="s">
        <v>266</v>
      </c>
      <c r="C1857" s="728" t="s">
        <v>260</v>
      </c>
      <c r="D1857" s="728" t="s">
        <v>286</v>
      </c>
      <c r="E1857" s="729">
        <v>625</v>
      </c>
    </row>
    <row r="1858" spans="1:5" ht="15">
      <c r="A1858" s="728" t="s">
        <v>985</v>
      </c>
      <c r="B1858" s="728" t="s">
        <v>266</v>
      </c>
      <c r="C1858" s="728" t="s">
        <v>261</v>
      </c>
      <c r="D1858" s="728" t="s">
        <v>285</v>
      </c>
      <c r="E1858" s="729">
        <v>521</v>
      </c>
    </row>
    <row r="1859" spans="1:5" ht="15">
      <c r="A1859" s="728" t="s">
        <v>985</v>
      </c>
      <c r="B1859" s="728" t="s">
        <v>266</v>
      </c>
      <c r="C1859" s="728" t="s">
        <v>261</v>
      </c>
      <c r="D1859" s="728" t="s">
        <v>286</v>
      </c>
      <c r="E1859" s="729">
        <v>514</v>
      </c>
    </row>
    <row r="1860" spans="1:5" ht="15">
      <c r="A1860" s="728" t="s">
        <v>985</v>
      </c>
      <c r="B1860" s="728" t="s">
        <v>287</v>
      </c>
      <c r="C1860" s="728" t="s">
        <v>260</v>
      </c>
      <c r="D1860" s="728" t="s">
        <v>285</v>
      </c>
      <c r="E1860" s="729">
        <v>4</v>
      </c>
    </row>
    <row r="1861" spans="1:5" ht="15">
      <c r="A1861" s="728" t="s">
        <v>985</v>
      </c>
      <c r="B1861" s="728" t="s">
        <v>287</v>
      </c>
      <c r="C1861" s="728" t="s">
        <v>260</v>
      </c>
      <c r="D1861" s="728" t="s">
        <v>286</v>
      </c>
      <c r="E1861" s="729">
        <v>3</v>
      </c>
    </row>
    <row r="1862" spans="1:5" ht="15">
      <c r="A1862" s="728" t="s">
        <v>985</v>
      </c>
      <c r="B1862" s="728" t="s">
        <v>287</v>
      </c>
      <c r="C1862" s="728" t="s">
        <v>261</v>
      </c>
      <c r="D1862" s="728" t="s">
        <v>285</v>
      </c>
      <c r="E1862" s="729">
        <v>6</v>
      </c>
    </row>
    <row r="1863" spans="1:5" ht="15">
      <c r="A1863" s="728" t="s">
        <v>985</v>
      </c>
      <c r="B1863" s="728" t="s">
        <v>287</v>
      </c>
      <c r="C1863" s="728" t="s">
        <v>261</v>
      </c>
      <c r="D1863" s="728" t="s">
        <v>286</v>
      </c>
      <c r="E1863" s="729">
        <v>4</v>
      </c>
    </row>
    <row r="1864" spans="1:5" ht="15">
      <c r="A1864" s="728" t="s">
        <v>985</v>
      </c>
      <c r="B1864" s="728" t="s">
        <v>288</v>
      </c>
      <c r="C1864" s="728" t="s">
        <v>260</v>
      </c>
      <c r="D1864" s="728" t="s">
        <v>285</v>
      </c>
      <c r="E1864" s="729">
        <v>79</v>
      </c>
    </row>
    <row r="1865" spans="1:5" ht="15">
      <c r="A1865" s="728" t="s">
        <v>985</v>
      </c>
      <c r="B1865" s="728" t="s">
        <v>288</v>
      </c>
      <c r="C1865" s="728" t="s">
        <v>260</v>
      </c>
      <c r="D1865" s="728" t="s">
        <v>286</v>
      </c>
      <c r="E1865" s="729">
        <v>89</v>
      </c>
    </row>
    <row r="1866" spans="1:5" ht="15">
      <c r="A1866" s="728" t="s">
        <v>985</v>
      </c>
      <c r="B1866" s="728" t="s">
        <v>288</v>
      </c>
      <c r="C1866" s="728" t="s">
        <v>261</v>
      </c>
      <c r="D1866" s="728" t="s">
        <v>285</v>
      </c>
      <c r="E1866" s="729">
        <v>46</v>
      </c>
    </row>
    <row r="1867" spans="1:5" ht="15">
      <c r="A1867" s="728" t="s">
        <v>985</v>
      </c>
      <c r="B1867" s="728" t="s">
        <v>288</v>
      </c>
      <c r="C1867" s="728" t="s">
        <v>261</v>
      </c>
      <c r="D1867" s="728" t="s">
        <v>286</v>
      </c>
      <c r="E1867" s="729">
        <v>73</v>
      </c>
    </row>
    <row r="1868" spans="1:5" ht="15">
      <c r="A1868" s="728" t="s">
        <v>986</v>
      </c>
      <c r="B1868" s="728" t="s">
        <v>265</v>
      </c>
      <c r="C1868" s="728" t="s">
        <v>260</v>
      </c>
      <c r="D1868" s="728" t="s">
        <v>285</v>
      </c>
      <c r="E1868" s="729">
        <v>494</v>
      </c>
    </row>
    <row r="1869" spans="1:5" ht="15">
      <c r="A1869" s="728" t="s">
        <v>986</v>
      </c>
      <c r="B1869" s="728" t="s">
        <v>265</v>
      </c>
      <c r="C1869" s="728" t="s">
        <v>260</v>
      </c>
      <c r="D1869" s="728" t="s">
        <v>286</v>
      </c>
      <c r="E1869" s="729">
        <v>2443</v>
      </c>
    </row>
    <row r="1870" spans="1:5" ht="15">
      <c r="A1870" s="728" t="s">
        <v>986</v>
      </c>
      <c r="B1870" s="728" t="s">
        <v>265</v>
      </c>
      <c r="C1870" s="728" t="s">
        <v>261</v>
      </c>
      <c r="D1870" s="728" t="s">
        <v>285</v>
      </c>
      <c r="E1870" s="729">
        <v>515</v>
      </c>
    </row>
    <row r="1871" spans="1:5" ht="15">
      <c r="A1871" s="728" t="s">
        <v>986</v>
      </c>
      <c r="B1871" s="728" t="s">
        <v>265</v>
      </c>
      <c r="C1871" s="728" t="s">
        <v>261</v>
      </c>
      <c r="D1871" s="728" t="s">
        <v>286</v>
      </c>
      <c r="E1871" s="729">
        <v>2423</v>
      </c>
    </row>
    <row r="1872" spans="1:5" ht="15">
      <c r="A1872" s="728" t="s">
        <v>986</v>
      </c>
      <c r="B1872" s="728" t="s">
        <v>266</v>
      </c>
      <c r="C1872" s="728" t="s">
        <v>260</v>
      </c>
      <c r="D1872" s="728" t="s">
        <v>285</v>
      </c>
      <c r="E1872" s="729">
        <v>1</v>
      </c>
    </row>
    <row r="1873" spans="1:5" ht="15">
      <c r="A1873" s="728" t="s">
        <v>986</v>
      </c>
      <c r="B1873" s="728" t="s">
        <v>266</v>
      </c>
      <c r="C1873" s="728" t="s">
        <v>260</v>
      </c>
      <c r="D1873" s="728" t="s">
        <v>286</v>
      </c>
      <c r="E1873" s="729">
        <v>15</v>
      </c>
    </row>
    <row r="1874" spans="1:5" ht="15">
      <c r="A1874" s="728" t="s">
        <v>986</v>
      </c>
      <c r="B1874" s="728" t="s">
        <v>266</v>
      </c>
      <c r="C1874" s="728" t="s">
        <v>261</v>
      </c>
      <c r="D1874" s="728" t="s">
        <v>286</v>
      </c>
      <c r="E1874" s="729">
        <v>19</v>
      </c>
    </row>
    <row r="1875" spans="1:5" ht="15">
      <c r="A1875" s="728" t="s">
        <v>986</v>
      </c>
      <c r="B1875" s="728" t="s">
        <v>287</v>
      </c>
      <c r="C1875" s="728" t="s">
        <v>260</v>
      </c>
      <c r="D1875" s="728" t="s">
        <v>285</v>
      </c>
      <c r="E1875" s="729">
        <v>54</v>
      </c>
    </row>
    <row r="1876" spans="1:5" ht="15">
      <c r="A1876" s="728" t="s">
        <v>986</v>
      </c>
      <c r="B1876" s="728" t="s">
        <v>287</v>
      </c>
      <c r="C1876" s="728" t="s">
        <v>261</v>
      </c>
      <c r="D1876" s="728" t="s">
        <v>285</v>
      </c>
      <c r="E1876" s="729">
        <v>56</v>
      </c>
    </row>
    <row r="1877" spans="1:5" ht="15">
      <c r="A1877" s="728" t="s">
        <v>986</v>
      </c>
      <c r="B1877" s="728" t="s">
        <v>288</v>
      </c>
      <c r="C1877" s="728" t="s">
        <v>260</v>
      </c>
      <c r="D1877" s="728" t="s">
        <v>285</v>
      </c>
      <c r="E1877" s="729">
        <v>437</v>
      </c>
    </row>
    <row r="1878" spans="1:5" ht="15">
      <c r="A1878" s="728" t="s">
        <v>986</v>
      </c>
      <c r="B1878" s="728" t="s">
        <v>288</v>
      </c>
      <c r="C1878" s="728" t="s">
        <v>260</v>
      </c>
      <c r="D1878" s="728" t="s">
        <v>286</v>
      </c>
      <c r="E1878" s="729">
        <v>30</v>
      </c>
    </row>
    <row r="1879" spans="1:5" ht="15">
      <c r="A1879" s="728" t="s">
        <v>986</v>
      </c>
      <c r="B1879" s="728" t="s">
        <v>288</v>
      </c>
      <c r="C1879" s="728" t="s">
        <v>261</v>
      </c>
      <c r="D1879" s="728" t="s">
        <v>285</v>
      </c>
      <c r="E1879" s="729">
        <v>423</v>
      </c>
    </row>
    <row r="1880" spans="1:5" ht="15">
      <c r="A1880" s="728" t="s">
        <v>986</v>
      </c>
      <c r="B1880" s="728" t="s">
        <v>288</v>
      </c>
      <c r="C1880" s="728" t="s">
        <v>261</v>
      </c>
      <c r="D1880" s="728" t="s">
        <v>286</v>
      </c>
      <c r="E1880" s="729">
        <v>43</v>
      </c>
    </row>
    <row r="1881" spans="1:5" ht="15">
      <c r="A1881" s="728" t="s">
        <v>987</v>
      </c>
      <c r="B1881" s="728" t="s">
        <v>265</v>
      </c>
      <c r="C1881" s="728" t="s">
        <v>260</v>
      </c>
      <c r="D1881" s="728" t="s">
        <v>285</v>
      </c>
      <c r="E1881" s="729">
        <v>1030</v>
      </c>
    </row>
    <row r="1882" spans="1:5" ht="15">
      <c r="A1882" s="728" t="s">
        <v>987</v>
      </c>
      <c r="B1882" s="728" t="s">
        <v>265</v>
      </c>
      <c r="C1882" s="728" t="s">
        <v>260</v>
      </c>
      <c r="D1882" s="728" t="s">
        <v>286</v>
      </c>
      <c r="E1882" s="729">
        <v>882</v>
      </c>
    </row>
    <row r="1883" spans="1:5" ht="15">
      <c r="A1883" s="728" t="s">
        <v>987</v>
      </c>
      <c r="B1883" s="728" t="s">
        <v>265</v>
      </c>
      <c r="C1883" s="728" t="s">
        <v>261</v>
      </c>
      <c r="D1883" s="728" t="s">
        <v>285</v>
      </c>
      <c r="E1883" s="729">
        <v>1276</v>
      </c>
    </row>
    <row r="1884" spans="1:5" ht="15">
      <c r="A1884" s="728" t="s">
        <v>987</v>
      </c>
      <c r="B1884" s="728" t="s">
        <v>265</v>
      </c>
      <c r="C1884" s="728" t="s">
        <v>261</v>
      </c>
      <c r="D1884" s="728" t="s">
        <v>286</v>
      </c>
      <c r="E1884" s="729">
        <v>925</v>
      </c>
    </row>
    <row r="1885" spans="1:5" ht="15">
      <c r="A1885" s="728" t="s">
        <v>987</v>
      </c>
      <c r="B1885" s="728" t="s">
        <v>266</v>
      </c>
      <c r="C1885" s="728" t="s">
        <v>260</v>
      </c>
      <c r="D1885" s="728" t="s">
        <v>285</v>
      </c>
      <c r="E1885" s="729">
        <v>152</v>
      </c>
    </row>
    <row r="1886" spans="1:5" ht="15">
      <c r="A1886" s="728" t="s">
        <v>987</v>
      </c>
      <c r="B1886" s="728" t="s">
        <v>266</v>
      </c>
      <c r="C1886" s="728" t="s">
        <v>260</v>
      </c>
      <c r="D1886" s="728" t="s">
        <v>286</v>
      </c>
      <c r="E1886" s="729">
        <v>240</v>
      </c>
    </row>
    <row r="1887" spans="1:5" ht="15">
      <c r="A1887" s="728" t="s">
        <v>987</v>
      </c>
      <c r="B1887" s="728" t="s">
        <v>266</v>
      </c>
      <c r="C1887" s="728" t="s">
        <v>261</v>
      </c>
      <c r="D1887" s="728" t="s">
        <v>285</v>
      </c>
      <c r="E1887" s="729">
        <v>191</v>
      </c>
    </row>
    <row r="1888" spans="1:5" ht="15">
      <c r="A1888" s="728" t="s">
        <v>987</v>
      </c>
      <c r="B1888" s="728" t="s">
        <v>266</v>
      </c>
      <c r="C1888" s="728" t="s">
        <v>261</v>
      </c>
      <c r="D1888" s="728" t="s">
        <v>286</v>
      </c>
      <c r="E1888" s="729">
        <v>207</v>
      </c>
    </row>
    <row r="1889" spans="1:5" ht="15">
      <c r="A1889" s="728" t="s">
        <v>987</v>
      </c>
      <c r="B1889" s="728" t="s">
        <v>287</v>
      </c>
      <c r="C1889" s="728" t="s">
        <v>260</v>
      </c>
      <c r="D1889" s="728" t="s">
        <v>286</v>
      </c>
      <c r="E1889" s="729">
        <v>2</v>
      </c>
    </row>
    <row r="1890" spans="1:5" ht="15">
      <c r="A1890" s="728" t="s">
        <v>987</v>
      </c>
      <c r="B1890" s="728" t="s">
        <v>287</v>
      </c>
      <c r="C1890" s="728" t="s">
        <v>261</v>
      </c>
      <c r="D1890" s="728" t="s">
        <v>286</v>
      </c>
      <c r="E1890" s="729">
        <v>1</v>
      </c>
    </row>
    <row r="1891" spans="1:5" ht="15">
      <c r="A1891" s="728" t="s">
        <v>987</v>
      </c>
      <c r="B1891" s="728" t="s">
        <v>288</v>
      </c>
      <c r="C1891" s="728" t="s">
        <v>260</v>
      </c>
      <c r="D1891" s="728" t="s">
        <v>285</v>
      </c>
      <c r="E1891" s="729">
        <v>126</v>
      </c>
    </row>
    <row r="1892" spans="1:5" ht="15">
      <c r="A1892" s="728" t="s">
        <v>987</v>
      </c>
      <c r="B1892" s="728" t="s">
        <v>288</v>
      </c>
      <c r="C1892" s="728" t="s">
        <v>260</v>
      </c>
      <c r="D1892" s="728" t="s">
        <v>286</v>
      </c>
      <c r="E1892" s="729">
        <v>102</v>
      </c>
    </row>
    <row r="1893" spans="1:5" ht="15">
      <c r="A1893" s="728" t="s">
        <v>987</v>
      </c>
      <c r="B1893" s="728" t="s">
        <v>288</v>
      </c>
      <c r="C1893" s="728" t="s">
        <v>261</v>
      </c>
      <c r="D1893" s="728" t="s">
        <v>285</v>
      </c>
      <c r="E1893" s="729">
        <v>107</v>
      </c>
    </row>
    <row r="1894" spans="1:5" ht="15">
      <c r="A1894" s="728" t="s">
        <v>987</v>
      </c>
      <c r="B1894" s="728" t="s">
        <v>288</v>
      </c>
      <c r="C1894" s="728" t="s">
        <v>261</v>
      </c>
      <c r="D1894" s="728" t="s">
        <v>286</v>
      </c>
      <c r="E1894" s="729">
        <v>76</v>
      </c>
    </row>
    <row r="1895" spans="1:5" ht="15">
      <c r="A1895" s="728" t="s">
        <v>988</v>
      </c>
      <c r="B1895" s="728" t="s">
        <v>265</v>
      </c>
      <c r="C1895" s="728" t="s">
        <v>260</v>
      </c>
      <c r="D1895" s="728" t="s">
        <v>285</v>
      </c>
      <c r="E1895" s="729">
        <v>3304</v>
      </c>
    </row>
    <row r="1896" spans="1:5" ht="15">
      <c r="A1896" s="728" t="s">
        <v>988</v>
      </c>
      <c r="B1896" s="728" t="s">
        <v>265</v>
      </c>
      <c r="C1896" s="728" t="s">
        <v>260</v>
      </c>
      <c r="D1896" s="728" t="s">
        <v>286</v>
      </c>
      <c r="E1896" s="729">
        <v>6216</v>
      </c>
    </row>
    <row r="1897" spans="1:5" ht="15">
      <c r="A1897" s="728" t="s">
        <v>988</v>
      </c>
      <c r="B1897" s="728" t="s">
        <v>265</v>
      </c>
      <c r="C1897" s="728" t="s">
        <v>261</v>
      </c>
      <c r="D1897" s="728" t="s">
        <v>285</v>
      </c>
      <c r="E1897" s="729">
        <v>3364</v>
      </c>
    </row>
    <row r="1898" spans="1:5" ht="15">
      <c r="A1898" s="728" t="s">
        <v>988</v>
      </c>
      <c r="B1898" s="728" t="s">
        <v>265</v>
      </c>
      <c r="C1898" s="728" t="s">
        <v>261</v>
      </c>
      <c r="D1898" s="728" t="s">
        <v>286</v>
      </c>
      <c r="E1898" s="729">
        <v>5630</v>
      </c>
    </row>
    <row r="1899" spans="1:5" ht="15">
      <c r="A1899" s="728" t="s">
        <v>988</v>
      </c>
      <c r="B1899" s="728" t="s">
        <v>266</v>
      </c>
      <c r="C1899" s="728" t="s">
        <v>260</v>
      </c>
      <c r="D1899" s="728" t="s">
        <v>285</v>
      </c>
      <c r="E1899" s="729">
        <v>1184</v>
      </c>
    </row>
    <row r="1900" spans="1:5" ht="15">
      <c r="A1900" s="728" t="s">
        <v>988</v>
      </c>
      <c r="B1900" s="728" t="s">
        <v>266</v>
      </c>
      <c r="C1900" s="728" t="s">
        <v>260</v>
      </c>
      <c r="D1900" s="728" t="s">
        <v>286</v>
      </c>
      <c r="E1900" s="729">
        <v>2054</v>
      </c>
    </row>
    <row r="1901" spans="1:5" ht="15">
      <c r="A1901" s="728" t="s">
        <v>988</v>
      </c>
      <c r="B1901" s="728" t="s">
        <v>266</v>
      </c>
      <c r="C1901" s="728" t="s">
        <v>261</v>
      </c>
      <c r="D1901" s="728" t="s">
        <v>285</v>
      </c>
      <c r="E1901" s="729">
        <v>1364</v>
      </c>
    </row>
    <row r="1902" spans="1:5" ht="15">
      <c r="A1902" s="728" t="s">
        <v>988</v>
      </c>
      <c r="B1902" s="728" t="s">
        <v>266</v>
      </c>
      <c r="C1902" s="728" t="s">
        <v>261</v>
      </c>
      <c r="D1902" s="728" t="s">
        <v>286</v>
      </c>
      <c r="E1902" s="729">
        <v>1906</v>
      </c>
    </row>
    <row r="1903" spans="1:5" ht="15">
      <c r="A1903" s="728" t="s">
        <v>988</v>
      </c>
      <c r="B1903" s="728" t="s">
        <v>287</v>
      </c>
      <c r="C1903" s="728" t="s">
        <v>260</v>
      </c>
      <c r="D1903" s="728" t="s">
        <v>285</v>
      </c>
      <c r="E1903" s="729">
        <v>5</v>
      </c>
    </row>
    <row r="1904" spans="1:5" ht="15">
      <c r="A1904" s="728" t="s">
        <v>988</v>
      </c>
      <c r="B1904" s="728" t="s">
        <v>287</v>
      </c>
      <c r="C1904" s="728" t="s">
        <v>260</v>
      </c>
      <c r="D1904" s="728" t="s">
        <v>286</v>
      </c>
      <c r="E1904" s="729">
        <v>3</v>
      </c>
    </row>
    <row r="1905" spans="1:5" ht="15">
      <c r="A1905" s="728" t="s">
        <v>988</v>
      </c>
      <c r="B1905" s="728" t="s">
        <v>287</v>
      </c>
      <c r="C1905" s="728" t="s">
        <v>261</v>
      </c>
      <c r="D1905" s="728" t="s">
        <v>285</v>
      </c>
      <c r="E1905" s="729">
        <v>1</v>
      </c>
    </row>
    <row r="1906" spans="1:5" ht="15">
      <c r="A1906" s="728" t="s">
        <v>988</v>
      </c>
      <c r="B1906" s="728" t="s">
        <v>287</v>
      </c>
      <c r="C1906" s="728" t="s">
        <v>261</v>
      </c>
      <c r="D1906" s="728" t="s">
        <v>286</v>
      </c>
      <c r="E1906" s="729">
        <v>1</v>
      </c>
    </row>
    <row r="1907" spans="1:5" ht="15">
      <c r="A1907" s="728" t="s">
        <v>988</v>
      </c>
      <c r="B1907" s="728" t="s">
        <v>288</v>
      </c>
      <c r="C1907" s="728" t="s">
        <v>260</v>
      </c>
      <c r="D1907" s="728" t="s">
        <v>285</v>
      </c>
      <c r="E1907" s="729">
        <v>571</v>
      </c>
    </row>
    <row r="1908" spans="1:5" ht="15">
      <c r="A1908" s="728" t="s">
        <v>988</v>
      </c>
      <c r="B1908" s="728" t="s">
        <v>288</v>
      </c>
      <c r="C1908" s="728" t="s">
        <v>260</v>
      </c>
      <c r="D1908" s="728" t="s">
        <v>286</v>
      </c>
      <c r="E1908" s="729">
        <v>1250</v>
      </c>
    </row>
    <row r="1909" spans="1:5" ht="15">
      <c r="A1909" s="728" t="s">
        <v>988</v>
      </c>
      <c r="B1909" s="728" t="s">
        <v>288</v>
      </c>
      <c r="C1909" s="728" t="s">
        <v>261</v>
      </c>
      <c r="D1909" s="728" t="s">
        <v>285</v>
      </c>
      <c r="E1909" s="729">
        <v>464</v>
      </c>
    </row>
    <row r="1910" spans="1:5" ht="15">
      <c r="A1910" s="728" t="s">
        <v>988</v>
      </c>
      <c r="B1910" s="728" t="s">
        <v>288</v>
      </c>
      <c r="C1910" s="728" t="s">
        <v>261</v>
      </c>
      <c r="D1910" s="728" t="s">
        <v>286</v>
      </c>
      <c r="E1910" s="729">
        <v>974</v>
      </c>
    </row>
    <row r="1911" spans="1:5" ht="15">
      <c r="A1911" s="728" t="s">
        <v>989</v>
      </c>
      <c r="B1911" s="728" t="s">
        <v>265</v>
      </c>
      <c r="C1911" s="728" t="s">
        <v>260</v>
      </c>
      <c r="D1911" s="728" t="s">
        <v>285</v>
      </c>
      <c r="E1911" s="729">
        <v>2588</v>
      </c>
    </row>
    <row r="1912" spans="1:5" ht="15">
      <c r="A1912" s="728" t="s">
        <v>989</v>
      </c>
      <c r="B1912" s="728" t="s">
        <v>265</v>
      </c>
      <c r="C1912" s="728" t="s">
        <v>260</v>
      </c>
      <c r="D1912" s="728" t="s">
        <v>286</v>
      </c>
      <c r="E1912" s="729">
        <v>1518</v>
      </c>
    </row>
    <row r="1913" spans="1:5" ht="15">
      <c r="A1913" s="728" t="s">
        <v>989</v>
      </c>
      <c r="B1913" s="728" t="s">
        <v>265</v>
      </c>
      <c r="C1913" s="728" t="s">
        <v>261</v>
      </c>
      <c r="D1913" s="728" t="s">
        <v>285</v>
      </c>
      <c r="E1913" s="729">
        <v>2900</v>
      </c>
    </row>
    <row r="1914" spans="1:5" ht="15">
      <c r="A1914" s="728" t="s">
        <v>989</v>
      </c>
      <c r="B1914" s="728" t="s">
        <v>265</v>
      </c>
      <c r="C1914" s="728" t="s">
        <v>261</v>
      </c>
      <c r="D1914" s="728" t="s">
        <v>286</v>
      </c>
      <c r="E1914" s="729">
        <v>1594</v>
      </c>
    </row>
    <row r="1915" spans="1:5" ht="15">
      <c r="A1915" s="728" t="s">
        <v>989</v>
      </c>
      <c r="B1915" s="728" t="s">
        <v>266</v>
      </c>
      <c r="C1915" s="728" t="s">
        <v>260</v>
      </c>
      <c r="D1915" s="728" t="s">
        <v>285</v>
      </c>
      <c r="E1915" s="729">
        <v>932</v>
      </c>
    </row>
    <row r="1916" spans="1:5" ht="15">
      <c r="A1916" s="728" t="s">
        <v>989</v>
      </c>
      <c r="B1916" s="728" t="s">
        <v>266</v>
      </c>
      <c r="C1916" s="728" t="s">
        <v>260</v>
      </c>
      <c r="D1916" s="728" t="s">
        <v>286</v>
      </c>
      <c r="E1916" s="729">
        <v>830</v>
      </c>
    </row>
    <row r="1917" spans="1:5" ht="15">
      <c r="A1917" s="728" t="s">
        <v>989</v>
      </c>
      <c r="B1917" s="728" t="s">
        <v>266</v>
      </c>
      <c r="C1917" s="728" t="s">
        <v>261</v>
      </c>
      <c r="D1917" s="728" t="s">
        <v>285</v>
      </c>
      <c r="E1917" s="729">
        <v>1088</v>
      </c>
    </row>
    <row r="1918" spans="1:5" ht="15">
      <c r="A1918" s="728" t="s">
        <v>989</v>
      </c>
      <c r="B1918" s="728" t="s">
        <v>266</v>
      </c>
      <c r="C1918" s="728" t="s">
        <v>261</v>
      </c>
      <c r="D1918" s="728" t="s">
        <v>286</v>
      </c>
      <c r="E1918" s="729">
        <v>733</v>
      </c>
    </row>
    <row r="1919" spans="1:5" ht="15">
      <c r="A1919" s="728" t="s">
        <v>989</v>
      </c>
      <c r="B1919" s="728" t="s">
        <v>287</v>
      </c>
      <c r="C1919" s="728" t="s">
        <v>260</v>
      </c>
      <c r="D1919" s="728" t="s">
        <v>285</v>
      </c>
      <c r="E1919" s="729">
        <v>10</v>
      </c>
    </row>
    <row r="1920" spans="1:5" ht="15">
      <c r="A1920" s="728" t="s">
        <v>989</v>
      </c>
      <c r="B1920" s="728" t="s">
        <v>287</v>
      </c>
      <c r="C1920" s="728" t="s">
        <v>260</v>
      </c>
      <c r="D1920" s="728" t="s">
        <v>286</v>
      </c>
      <c r="E1920" s="729">
        <v>11</v>
      </c>
    </row>
    <row r="1921" spans="1:5" ht="15">
      <c r="A1921" s="728" t="s">
        <v>989</v>
      </c>
      <c r="B1921" s="728" t="s">
        <v>287</v>
      </c>
      <c r="C1921" s="728" t="s">
        <v>261</v>
      </c>
      <c r="D1921" s="728" t="s">
        <v>285</v>
      </c>
      <c r="E1921" s="729">
        <v>11</v>
      </c>
    </row>
    <row r="1922" spans="1:5" ht="15">
      <c r="A1922" s="728" t="s">
        <v>989</v>
      </c>
      <c r="B1922" s="728" t="s">
        <v>287</v>
      </c>
      <c r="C1922" s="728" t="s">
        <v>261</v>
      </c>
      <c r="D1922" s="728" t="s">
        <v>286</v>
      </c>
      <c r="E1922" s="729">
        <v>13</v>
      </c>
    </row>
    <row r="1923" spans="1:5" ht="15">
      <c r="A1923" s="728" t="s">
        <v>989</v>
      </c>
      <c r="B1923" s="728" t="s">
        <v>288</v>
      </c>
      <c r="C1923" s="728" t="s">
        <v>260</v>
      </c>
      <c r="D1923" s="728" t="s">
        <v>285</v>
      </c>
      <c r="E1923" s="729">
        <v>575</v>
      </c>
    </row>
    <row r="1924" spans="1:5" ht="15">
      <c r="A1924" s="728" t="s">
        <v>989</v>
      </c>
      <c r="B1924" s="728" t="s">
        <v>288</v>
      </c>
      <c r="C1924" s="728" t="s">
        <v>260</v>
      </c>
      <c r="D1924" s="728" t="s">
        <v>286</v>
      </c>
      <c r="E1924" s="729">
        <v>587</v>
      </c>
    </row>
    <row r="1925" spans="1:5" ht="15">
      <c r="A1925" s="728" t="s">
        <v>989</v>
      </c>
      <c r="B1925" s="728" t="s">
        <v>288</v>
      </c>
      <c r="C1925" s="728" t="s">
        <v>261</v>
      </c>
      <c r="D1925" s="728" t="s">
        <v>285</v>
      </c>
      <c r="E1925" s="729">
        <v>528</v>
      </c>
    </row>
    <row r="1926" spans="1:5" ht="15">
      <c r="A1926" s="728" t="s">
        <v>989</v>
      </c>
      <c r="B1926" s="728" t="s">
        <v>288</v>
      </c>
      <c r="C1926" s="728" t="s">
        <v>261</v>
      </c>
      <c r="D1926" s="728" t="s">
        <v>286</v>
      </c>
      <c r="E1926" s="729">
        <v>486</v>
      </c>
    </row>
    <row r="1927" spans="1:5" ht="15">
      <c r="A1927" s="728" t="s">
        <v>990</v>
      </c>
      <c r="B1927" s="728" t="s">
        <v>265</v>
      </c>
      <c r="C1927" s="728" t="s">
        <v>260</v>
      </c>
      <c r="D1927" s="728" t="s">
        <v>285</v>
      </c>
      <c r="E1927" s="729">
        <v>1222</v>
      </c>
    </row>
    <row r="1928" spans="1:5" ht="15">
      <c r="A1928" s="728" t="s">
        <v>990</v>
      </c>
      <c r="B1928" s="728" t="s">
        <v>265</v>
      </c>
      <c r="C1928" s="728" t="s">
        <v>260</v>
      </c>
      <c r="D1928" s="728" t="s">
        <v>286</v>
      </c>
      <c r="E1928" s="729">
        <v>1435</v>
      </c>
    </row>
    <row r="1929" spans="1:5" ht="15">
      <c r="A1929" s="728" t="s">
        <v>990</v>
      </c>
      <c r="B1929" s="728" t="s">
        <v>265</v>
      </c>
      <c r="C1929" s="728" t="s">
        <v>261</v>
      </c>
      <c r="D1929" s="728" t="s">
        <v>285</v>
      </c>
      <c r="E1929" s="729">
        <v>1428</v>
      </c>
    </row>
    <row r="1930" spans="1:5" ht="15">
      <c r="A1930" s="728" t="s">
        <v>990</v>
      </c>
      <c r="B1930" s="728" t="s">
        <v>265</v>
      </c>
      <c r="C1930" s="728" t="s">
        <v>261</v>
      </c>
      <c r="D1930" s="728" t="s">
        <v>286</v>
      </c>
      <c r="E1930" s="729">
        <v>1261</v>
      </c>
    </row>
    <row r="1931" spans="1:5" ht="15">
      <c r="A1931" s="728" t="s">
        <v>990</v>
      </c>
      <c r="B1931" s="728" t="s">
        <v>266</v>
      </c>
      <c r="C1931" s="728" t="s">
        <v>260</v>
      </c>
      <c r="D1931" s="728" t="s">
        <v>285</v>
      </c>
      <c r="E1931" s="729">
        <v>35</v>
      </c>
    </row>
    <row r="1932" spans="1:5" ht="15">
      <c r="A1932" s="728" t="s">
        <v>990</v>
      </c>
      <c r="B1932" s="728" t="s">
        <v>266</v>
      </c>
      <c r="C1932" s="728" t="s">
        <v>260</v>
      </c>
      <c r="D1932" s="728" t="s">
        <v>286</v>
      </c>
      <c r="E1932" s="729">
        <v>96</v>
      </c>
    </row>
    <row r="1933" spans="1:5" ht="15">
      <c r="A1933" s="728" t="s">
        <v>990</v>
      </c>
      <c r="B1933" s="728" t="s">
        <v>266</v>
      </c>
      <c r="C1933" s="728" t="s">
        <v>261</v>
      </c>
      <c r="D1933" s="728" t="s">
        <v>285</v>
      </c>
      <c r="E1933" s="729">
        <v>63</v>
      </c>
    </row>
    <row r="1934" spans="1:5" ht="15">
      <c r="A1934" s="728" t="s">
        <v>990</v>
      </c>
      <c r="B1934" s="728" t="s">
        <v>266</v>
      </c>
      <c r="C1934" s="728" t="s">
        <v>261</v>
      </c>
      <c r="D1934" s="728" t="s">
        <v>286</v>
      </c>
      <c r="E1934" s="729">
        <v>72</v>
      </c>
    </row>
    <row r="1935" spans="1:5" ht="15">
      <c r="A1935" s="728" t="s">
        <v>990</v>
      </c>
      <c r="B1935" s="728" t="s">
        <v>288</v>
      </c>
      <c r="C1935" s="728" t="s">
        <v>260</v>
      </c>
      <c r="D1935" s="728" t="s">
        <v>285</v>
      </c>
      <c r="E1935" s="729">
        <v>1081</v>
      </c>
    </row>
    <row r="1936" spans="1:5" ht="15">
      <c r="A1936" s="728" t="s">
        <v>990</v>
      </c>
      <c r="B1936" s="728" t="s">
        <v>288</v>
      </c>
      <c r="C1936" s="728" t="s">
        <v>260</v>
      </c>
      <c r="D1936" s="728" t="s">
        <v>286</v>
      </c>
      <c r="E1936" s="729">
        <v>1292</v>
      </c>
    </row>
    <row r="1937" spans="1:5" ht="15">
      <c r="A1937" s="728" t="s">
        <v>990</v>
      </c>
      <c r="B1937" s="728" t="s">
        <v>288</v>
      </c>
      <c r="C1937" s="728" t="s">
        <v>261</v>
      </c>
      <c r="D1937" s="728" t="s">
        <v>285</v>
      </c>
      <c r="E1937" s="729">
        <v>990</v>
      </c>
    </row>
    <row r="1938" spans="1:5" ht="15">
      <c r="A1938" s="728" t="s">
        <v>990</v>
      </c>
      <c r="B1938" s="728" t="s">
        <v>288</v>
      </c>
      <c r="C1938" s="728" t="s">
        <v>261</v>
      </c>
      <c r="D1938" s="728" t="s">
        <v>286</v>
      </c>
      <c r="E1938" s="729">
        <v>1088</v>
      </c>
    </row>
    <row r="1939" spans="1:5" ht="15">
      <c r="A1939" s="728" t="s">
        <v>991</v>
      </c>
      <c r="B1939" s="728" t="s">
        <v>265</v>
      </c>
      <c r="C1939" s="728" t="s">
        <v>260</v>
      </c>
      <c r="D1939" s="728" t="s">
        <v>285</v>
      </c>
      <c r="E1939" s="729">
        <v>1</v>
      </c>
    </row>
    <row r="1940" spans="1:5" ht="15">
      <c r="A1940" s="728" t="s">
        <v>991</v>
      </c>
      <c r="B1940" s="728" t="s">
        <v>265</v>
      </c>
      <c r="C1940" s="728" t="s">
        <v>260</v>
      </c>
      <c r="D1940" s="728" t="s">
        <v>285</v>
      </c>
      <c r="E1940" s="729">
        <v>3025</v>
      </c>
    </row>
    <row r="1941" spans="1:5" ht="15">
      <c r="A1941" s="728" t="s">
        <v>991</v>
      </c>
      <c r="B1941" s="728" t="s">
        <v>265</v>
      </c>
      <c r="C1941" s="728" t="s">
        <v>260</v>
      </c>
      <c r="D1941" s="728" t="s">
        <v>286</v>
      </c>
      <c r="E1941" s="729">
        <v>4332</v>
      </c>
    </row>
    <row r="1942" spans="1:5" ht="15">
      <c r="A1942" s="728" t="s">
        <v>991</v>
      </c>
      <c r="B1942" s="728" t="s">
        <v>265</v>
      </c>
      <c r="C1942" s="728" t="s">
        <v>261</v>
      </c>
      <c r="D1942" s="728" t="s">
        <v>285</v>
      </c>
      <c r="E1942" s="729">
        <v>3193</v>
      </c>
    </row>
    <row r="1943" spans="1:5" ht="15">
      <c r="A1943" s="728" t="s">
        <v>991</v>
      </c>
      <c r="B1943" s="728" t="s">
        <v>265</v>
      </c>
      <c r="C1943" s="728" t="s">
        <v>261</v>
      </c>
      <c r="D1943" s="728" t="s">
        <v>286</v>
      </c>
      <c r="E1943" s="729">
        <v>4254</v>
      </c>
    </row>
    <row r="1944" spans="1:5" ht="15">
      <c r="A1944" s="728" t="s">
        <v>991</v>
      </c>
      <c r="B1944" s="728" t="s">
        <v>266</v>
      </c>
      <c r="C1944" s="728" t="s">
        <v>260</v>
      </c>
      <c r="D1944" s="728" t="s">
        <v>285</v>
      </c>
      <c r="E1944" s="729">
        <v>108</v>
      </c>
    </row>
    <row r="1945" spans="1:5" ht="15">
      <c r="A1945" s="728" t="s">
        <v>991</v>
      </c>
      <c r="B1945" s="728" t="s">
        <v>266</v>
      </c>
      <c r="C1945" s="728" t="s">
        <v>260</v>
      </c>
      <c r="D1945" s="728" t="s">
        <v>286</v>
      </c>
      <c r="E1945" s="729">
        <v>694</v>
      </c>
    </row>
    <row r="1946" spans="1:5" ht="15">
      <c r="A1946" s="728" t="s">
        <v>991</v>
      </c>
      <c r="B1946" s="728" t="s">
        <v>266</v>
      </c>
      <c r="C1946" s="728" t="s">
        <v>261</v>
      </c>
      <c r="D1946" s="728" t="s">
        <v>285</v>
      </c>
      <c r="E1946" s="729">
        <v>127</v>
      </c>
    </row>
    <row r="1947" spans="1:5" ht="15">
      <c r="A1947" s="728" t="s">
        <v>991</v>
      </c>
      <c r="B1947" s="728" t="s">
        <v>266</v>
      </c>
      <c r="C1947" s="728" t="s">
        <v>261</v>
      </c>
      <c r="D1947" s="728" t="s">
        <v>286</v>
      </c>
      <c r="E1947" s="729">
        <v>626</v>
      </c>
    </row>
    <row r="1948" spans="1:5" ht="15">
      <c r="A1948" s="728" t="s">
        <v>991</v>
      </c>
      <c r="B1948" s="728" t="s">
        <v>287</v>
      </c>
      <c r="C1948" s="728" t="s">
        <v>260</v>
      </c>
      <c r="D1948" s="728" t="s">
        <v>285</v>
      </c>
      <c r="E1948" s="729">
        <v>94</v>
      </c>
    </row>
    <row r="1949" spans="1:5" ht="15">
      <c r="A1949" s="728" t="s">
        <v>991</v>
      </c>
      <c r="B1949" s="728" t="s">
        <v>287</v>
      </c>
      <c r="C1949" s="728" t="s">
        <v>260</v>
      </c>
      <c r="D1949" s="728" t="s">
        <v>286</v>
      </c>
      <c r="E1949" s="729">
        <v>44</v>
      </c>
    </row>
    <row r="1950" spans="1:5" ht="15">
      <c r="A1950" s="728" t="s">
        <v>991</v>
      </c>
      <c r="B1950" s="728" t="s">
        <v>287</v>
      </c>
      <c r="C1950" s="728" t="s">
        <v>261</v>
      </c>
      <c r="D1950" s="728" t="s">
        <v>285</v>
      </c>
      <c r="E1950" s="729">
        <v>121</v>
      </c>
    </row>
    <row r="1951" spans="1:5" ht="15">
      <c r="A1951" s="728" t="s">
        <v>991</v>
      </c>
      <c r="B1951" s="728" t="s">
        <v>287</v>
      </c>
      <c r="C1951" s="728" t="s">
        <v>261</v>
      </c>
      <c r="D1951" s="728" t="s">
        <v>286</v>
      </c>
      <c r="E1951" s="729">
        <v>54</v>
      </c>
    </row>
    <row r="1952" spans="1:5" ht="15">
      <c r="A1952" s="728" t="s">
        <v>991</v>
      </c>
      <c r="B1952" s="728" t="s">
        <v>288</v>
      </c>
      <c r="C1952" s="728" t="s">
        <v>260</v>
      </c>
      <c r="D1952" s="728" t="s">
        <v>285</v>
      </c>
      <c r="E1952" s="729">
        <v>1607</v>
      </c>
    </row>
    <row r="1953" spans="1:5" ht="15">
      <c r="A1953" s="728" t="s">
        <v>991</v>
      </c>
      <c r="B1953" s="728" t="s">
        <v>288</v>
      </c>
      <c r="C1953" s="728" t="s">
        <v>260</v>
      </c>
      <c r="D1953" s="728" t="s">
        <v>286</v>
      </c>
      <c r="E1953" s="729">
        <v>1763</v>
      </c>
    </row>
    <row r="1954" spans="1:5" ht="15">
      <c r="A1954" s="728" t="s">
        <v>991</v>
      </c>
      <c r="B1954" s="728" t="s">
        <v>288</v>
      </c>
      <c r="C1954" s="728" t="s">
        <v>261</v>
      </c>
      <c r="D1954" s="728" t="s">
        <v>285</v>
      </c>
      <c r="E1954" s="729">
        <v>1477</v>
      </c>
    </row>
    <row r="1955" spans="1:5" ht="15">
      <c r="A1955" s="728" t="s">
        <v>991</v>
      </c>
      <c r="B1955" s="728" t="s">
        <v>288</v>
      </c>
      <c r="C1955" s="728" t="s">
        <v>261</v>
      </c>
      <c r="D1955" s="728" t="s">
        <v>286</v>
      </c>
      <c r="E1955" s="729">
        <v>1378</v>
      </c>
    </row>
    <row r="1956" spans="1:5" ht="15">
      <c r="A1956" s="687"/>
      <c r="B1956" s="685"/>
      <c r="C1956" s="685"/>
      <c r="D1956" s="685"/>
      <c r="E1956" s="686"/>
    </row>
    <row r="1957" spans="1:5" ht="15">
      <c r="A1957" s="687"/>
      <c r="B1957" s="685"/>
      <c r="C1957" s="685"/>
      <c r="D1957" s="685"/>
      <c r="E1957" s="686"/>
    </row>
    <row r="1958" spans="1:5" ht="15">
      <c r="A1958" s="687"/>
      <c r="B1958" s="685"/>
      <c r="C1958" s="685"/>
      <c r="D1958" s="685"/>
      <c r="E1958" s="686"/>
    </row>
    <row r="1959" spans="1:5" ht="15">
      <c r="A1959" s="687"/>
      <c r="B1959" s="685"/>
      <c r="C1959" s="685"/>
      <c r="D1959" s="685"/>
      <c r="E1959" s="686"/>
    </row>
    <row r="1960" spans="1:5" ht="15">
      <c r="A1960" s="687"/>
      <c r="B1960" s="685"/>
      <c r="C1960" s="685"/>
      <c r="D1960" s="685"/>
      <c r="E1960" s="686"/>
    </row>
    <row r="1961" spans="1:5" ht="15">
      <c r="A1961" s="687"/>
      <c r="B1961" s="685"/>
      <c r="C1961" s="685"/>
      <c r="D1961" s="685"/>
      <c r="E1961" s="686"/>
    </row>
    <row r="1962" spans="1:5" ht="15">
      <c r="A1962" s="687"/>
      <c r="B1962" s="685"/>
      <c r="C1962" s="685"/>
      <c r="D1962" s="685"/>
      <c r="E1962" s="686"/>
    </row>
    <row r="1963" spans="1:5" ht="15">
      <c r="A1963" s="687"/>
      <c r="B1963" s="685"/>
      <c r="C1963" s="685"/>
      <c r="D1963" s="685"/>
      <c r="E1963" s="686"/>
    </row>
  </sheetData>
  <autoFilter ref="A1:AB1963"/>
  <conditionalFormatting sqref="M1687:M1768">
    <cfRule type="duplicateValues" dxfId="0" priority="1"/>
  </conditionalFormatting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8000"/>
  </sheetPr>
  <dimension ref="B1:AA46"/>
  <sheetViews>
    <sheetView showGridLines="0" tabSelected="1" view="pageBreakPreview" zoomScale="80" zoomScaleNormal="100" zoomScaleSheetLayoutView="80" workbookViewId="0">
      <selection activeCell="X7" sqref="X7:AA7"/>
    </sheetView>
  </sheetViews>
  <sheetFormatPr baseColWidth="10" defaultRowHeight="12.75"/>
  <cols>
    <col min="1" max="1" width="11" style="197" customWidth="1"/>
    <col min="2" max="2" width="39.42578125" style="197" customWidth="1"/>
    <col min="3" max="3" width="17.140625" style="197" customWidth="1"/>
    <col min="4" max="4" width="8.7109375" style="197" customWidth="1"/>
    <col min="5" max="5" width="15.7109375" style="197" customWidth="1"/>
    <col min="6" max="6" width="8.42578125" style="197" customWidth="1"/>
    <col min="7" max="7" width="17" style="197" customWidth="1"/>
    <col min="8" max="8" width="8.7109375" style="197" customWidth="1"/>
    <col min="9" max="9" width="15" style="197" customWidth="1"/>
    <col min="10" max="10" width="11.140625" style="197" customWidth="1"/>
    <col min="11" max="11" width="14.85546875" style="197" customWidth="1"/>
    <col min="12" max="12" width="9.140625" style="197" hidden="1" customWidth="1"/>
    <col min="13" max="13" width="12.7109375" style="197" hidden="1" customWidth="1"/>
    <col min="14" max="14" width="13" style="197" hidden="1" customWidth="1"/>
    <col min="15" max="15" width="9.140625" style="197" hidden="1" customWidth="1"/>
    <col min="16" max="16" width="11.7109375" style="343" hidden="1" customWidth="1"/>
    <col min="17" max="17" width="12.140625" style="343" hidden="1" customWidth="1"/>
    <col min="18" max="18" width="12.5703125" style="343" hidden="1" customWidth="1"/>
    <col min="19" max="19" width="13.85546875" style="197" hidden="1" customWidth="1"/>
    <col min="20" max="253" width="9.140625" style="197" customWidth="1"/>
    <col min="254" max="16384" width="11.42578125" style="197"/>
  </cols>
  <sheetData>
    <row r="1" spans="2:27" ht="7.7" customHeight="1"/>
    <row r="2" spans="2:27" ht="59.25" customHeight="1">
      <c r="B2" s="923" t="s">
        <v>1006</v>
      </c>
      <c r="C2" s="923"/>
      <c r="D2" s="923"/>
      <c r="E2" s="923"/>
      <c r="F2" s="923"/>
      <c r="G2" s="923"/>
      <c r="H2" s="923"/>
      <c r="I2" s="923"/>
      <c r="J2" s="923"/>
    </row>
    <row r="3" spans="2:27" ht="22.5" customHeight="1"/>
    <row r="4" spans="2:27" ht="267.75" customHeight="1">
      <c r="B4" s="921"/>
      <c r="C4" s="922"/>
      <c r="D4" s="922"/>
      <c r="E4" s="922"/>
      <c r="F4" s="922"/>
      <c r="G4" s="922"/>
      <c r="H4" s="922"/>
      <c r="I4" s="922"/>
    </row>
    <row r="5" spans="2:27" ht="22.5" customHeight="1"/>
    <row r="6" spans="2:27" ht="39" customHeight="1">
      <c r="B6" s="344" t="s">
        <v>561</v>
      </c>
      <c r="C6" s="368" t="s">
        <v>560</v>
      </c>
      <c r="D6" s="368" t="s">
        <v>209</v>
      </c>
      <c r="E6" s="369" t="s">
        <v>559</v>
      </c>
      <c r="F6" s="369" t="s">
        <v>209</v>
      </c>
      <c r="G6" s="370" t="s">
        <v>558</v>
      </c>
      <c r="H6" s="370" t="s">
        <v>209</v>
      </c>
      <c r="I6" s="371" t="s">
        <v>557</v>
      </c>
      <c r="J6" s="371" t="s">
        <v>258</v>
      </c>
      <c r="K6" s="372" t="s">
        <v>1050</v>
      </c>
      <c r="M6" s="203">
        <v>2014</v>
      </c>
      <c r="N6" s="203">
        <v>2015</v>
      </c>
      <c r="O6" s="203">
        <v>2016</v>
      </c>
      <c r="P6" s="203">
        <v>2017</v>
      </c>
      <c r="Q6" s="203">
        <v>2018</v>
      </c>
      <c r="R6" s="203">
        <v>2019</v>
      </c>
      <c r="S6" s="203">
        <v>2020</v>
      </c>
      <c r="U6" s="918"/>
      <c r="V6" s="919"/>
      <c r="W6" s="919"/>
      <c r="X6" s="920"/>
      <c r="Y6" s="919"/>
      <c r="Z6" s="919"/>
      <c r="AA6" s="919"/>
    </row>
    <row r="7" spans="2:27" s="254" customFormat="1" ht="25.5" customHeight="1">
      <c r="B7" s="344" t="s">
        <v>742</v>
      </c>
      <c r="C7" s="585">
        <f>SUM(C8:C42)</f>
        <v>22099693</v>
      </c>
      <c r="D7" s="346">
        <f>(C7/K7)*100</f>
        <v>44.834594464140949</v>
      </c>
      <c r="E7" s="345">
        <f>SUM(E8:E42)</f>
        <v>2003485</v>
      </c>
      <c r="F7" s="346">
        <f>(E7/K7)*100</f>
        <v>4.0645558963189856</v>
      </c>
      <c r="G7" s="345">
        <f>SUM(G8:G42)</f>
        <v>22559724</v>
      </c>
      <c r="H7" s="346">
        <f>(G7/K7)*100</f>
        <v>45.767879072480675</v>
      </c>
      <c r="I7" s="345">
        <f>C7+E7+G7</f>
        <v>46662902</v>
      </c>
      <c r="J7" s="346">
        <f>(I7/K7)*100</f>
        <v>94.667029432940609</v>
      </c>
      <c r="K7" s="345">
        <f>SUM(K8:K42)</f>
        <v>49291609</v>
      </c>
      <c r="M7" s="203"/>
      <c r="N7" s="203"/>
      <c r="O7" s="274"/>
      <c r="P7" s="600"/>
      <c r="Q7" s="600"/>
      <c r="R7" s="600"/>
      <c r="U7" s="918"/>
      <c r="V7" s="919"/>
      <c r="W7" s="919"/>
      <c r="X7" s="920"/>
      <c r="Y7" s="919"/>
      <c r="Z7" s="919"/>
      <c r="AA7" s="919"/>
    </row>
    <row r="8" spans="2:27" ht="20.100000000000001" customHeight="1">
      <c r="B8" s="347" t="s">
        <v>556</v>
      </c>
      <c r="C8" s="348">
        <v>15276</v>
      </c>
      <c r="D8" s="349">
        <f>(C8/K8)*100</f>
        <v>19.59768050495202</v>
      </c>
      <c r="E8" s="348">
        <v>2070</v>
      </c>
      <c r="F8" s="349">
        <f>(E8/K8)*100</f>
        <v>2.6556165648894137</v>
      </c>
      <c r="G8" s="348">
        <v>53738</v>
      </c>
      <c r="H8" s="349">
        <f>(G8/K8)*100</f>
        <v>68.94083234977164</v>
      </c>
      <c r="I8" s="350">
        <f>C8+E8+G8</f>
        <v>71084</v>
      </c>
      <c r="J8" s="349">
        <f>(I8/K8)*100</f>
        <v>91.194129419613077</v>
      </c>
      <c r="K8" s="348">
        <f t="shared" ref="K8:K42" si="0">P8</f>
        <v>77948</v>
      </c>
      <c r="L8" s="201" t="s">
        <v>568</v>
      </c>
      <c r="M8" s="202">
        <v>75388</v>
      </c>
      <c r="N8" s="202">
        <v>76243</v>
      </c>
      <c r="O8" s="197">
        <v>77088</v>
      </c>
      <c r="P8" s="202">
        <v>77948</v>
      </c>
      <c r="Q8" s="202">
        <v>78830</v>
      </c>
      <c r="R8" s="202">
        <v>79739</v>
      </c>
      <c r="S8" s="202">
        <v>80682</v>
      </c>
      <c r="T8" s="593" t="s">
        <v>560</v>
      </c>
      <c r="U8" s="594">
        <f>D7</f>
        <v>44.834594464140949</v>
      </c>
      <c r="V8" s="589"/>
      <c r="W8" s="589"/>
      <c r="X8" s="920"/>
      <c r="Y8" s="919"/>
      <c r="Z8" s="919"/>
      <c r="AA8" s="919"/>
    </row>
    <row r="9" spans="2:27" ht="20.100000000000001" customHeight="1">
      <c r="B9" s="347" t="s">
        <v>33</v>
      </c>
      <c r="C9" s="348">
        <v>3759135</v>
      </c>
      <c r="D9" s="349">
        <f t="shared" ref="D9:D42" si="1">(C9/K9)*100</f>
        <v>56.843609928024875</v>
      </c>
      <c r="E9" s="348">
        <v>104884</v>
      </c>
      <c r="F9" s="349">
        <f t="shared" ref="F9:F42" si="2">(E9/K9)*100</f>
        <v>1.5859992215472338</v>
      </c>
      <c r="G9" s="348">
        <v>2330983</v>
      </c>
      <c r="H9" s="349">
        <f t="shared" ref="H9:H42" si="3">(G9/K9)*100</f>
        <v>35.24786643758663</v>
      </c>
      <c r="I9" s="350">
        <f t="shared" ref="I9:I42" si="4">C9+E9+G9</f>
        <v>6195002</v>
      </c>
      <c r="J9" s="349">
        <f t="shared" ref="J9:J42" si="5">(I9/K9)*100</f>
        <v>93.677475587158739</v>
      </c>
      <c r="K9" s="348">
        <f t="shared" si="0"/>
        <v>6613118</v>
      </c>
      <c r="L9" s="201" t="s">
        <v>569</v>
      </c>
      <c r="M9" s="202">
        <v>6378132</v>
      </c>
      <c r="N9" s="202">
        <v>6456299</v>
      </c>
      <c r="O9" s="343">
        <v>6534857</v>
      </c>
      <c r="P9" s="202">
        <v>6613118</v>
      </c>
      <c r="Q9" s="202">
        <v>6691030</v>
      </c>
      <c r="R9" s="202">
        <v>6768388</v>
      </c>
      <c r="S9" s="202">
        <v>6845093</v>
      </c>
      <c r="T9" s="593" t="s">
        <v>558</v>
      </c>
      <c r="U9" s="594">
        <f>H7</f>
        <v>45.767879072480675</v>
      </c>
      <c r="V9" s="589"/>
      <c r="W9" s="589"/>
      <c r="X9" s="920"/>
      <c r="Y9" s="919"/>
      <c r="Z9" s="919"/>
      <c r="AA9" s="919"/>
    </row>
    <row r="10" spans="2:27" ht="20.100000000000001" customHeight="1">
      <c r="B10" s="347" t="s">
        <v>555</v>
      </c>
      <c r="C10" s="348">
        <v>43079</v>
      </c>
      <c r="D10" s="349">
        <f t="shared" si="1"/>
        <v>16.074733574136541</v>
      </c>
      <c r="E10" s="348">
        <v>5809</v>
      </c>
      <c r="F10" s="349">
        <f t="shared" si="2"/>
        <v>2.1676020179706859</v>
      </c>
      <c r="G10" s="348">
        <v>200076</v>
      </c>
      <c r="H10" s="349">
        <f t="shared" si="3"/>
        <v>74.657452461267511</v>
      </c>
      <c r="I10" s="350">
        <f t="shared" si="4"/>
        <v>248964</v>
      </c>
      <c r="J10" s="349">
        <f t="shared" si="5"/>
        <v>92.899788053374735</v>
      </c>
      <c r="K10" s="348">
        <f t="shared" si="0"/>
        <v>267992</v>
      </c>
      <c r="L10" s="201" t="s">
        <v>570</v>
      </c>
      <c r="M10" s="202">
        <v>259447</v>
      </c>
      <c r="N10" s="202">
        <v>262315</v>
      </c>
      <c r="O10" s="343">
        <v>265190</v>
      </c>
      <c r="P10" s="202">
        <v>267992</v>
      </c>
      <c r="Q10" s="202">
        <v>270708</v>
      </c>
      <c r="R10" s="202">
        <v>273321</v>
      </c>
      <c r="S10" s="202">
        <v>275814</v>
      </c>
      <c r="T10" s="593" t="s">
        <v>559</v>
      </c>
      <c r="U10" s="594">
        <f>F7</f>
        <v>4.0645558963189856</v>
      </c>
      <c r="V10" s="589"/>
      <c r="W10" s="589"/>
      <c r="X10" s="920"/>
      <c r="Y10" s="919"/>
      <c r="Z10" s="919"/>
      <c r="AA10" s="919"/>
    </row>
    <row r="11" spans="2:27" ht="20.100000000000001" customHeight="1">
      <c r="B11" s="347" t="s">
        <v>554</v>
      </c>
      <c r="C11" s="348">
        <v>1103406</v>
      </c>
      <c r="D11" s="349">
        <f t="shared" si="1"/>
        <v>43.822523320056376</v>
      </c>
      <c r="E11" s="348">
        <v>37428</v>
      </c>
      <c r="F11" s="349">
        <f t="shared" si="2"/>
        <v>1.4864785970196557</v>
      </c>
      <c r="G11" s="348">
        <v>1342009</v>
      </c>
      <c r="H11" s="349">
        <f t="shared" si="3"/>
        <v>53.298804518215007</v>
      </c>
      <c r="I11" s="350">
        <f t="shared" si="4"/>
        <v>2482843</v>
      </c>
      <c r="J11" s="349">
        <f t="shared" si="5"/>
        <v>98.607806435291039</v>
      </c>
      <c r="K11" s="348">
        <f t="shared" si="0"/>
        <v>2517897</v>
      </c>
      <c r="L11" s="201" t="s">
        <v>571</v>
      </c>
      <c r="M11" s="202">
        <v>2432003</v>
      </c>
      <c r="N11" s="202">
        <v>2460863</v>
      </c>
      <c r="O11" s="343">
        <v>2489514</v>
      </c>
      <c r="P11" s="202">
        <v>2517897</v>
      </c>
      <c r="Q11" s="202">
        <v>2545924</v>
      </c>
      <c r="R11" s="202">
        <v>2573591</v>
      </c>
      <c r="S11" s="202">
        <v>2600904</v>
      </c>
      <c r="T11" s="593" t="s">
        <v>997</v>
      </c>
      <c r="U11" s="594">
        <f>100-SUM(U8:W10)</f>
        <v>5.332970567059391</v>
      </c>
      <c r="V11" s="592"/>
      <c r="W11" s="592"/>
      <c r="X11" s="920"/>
      <c r="Y11" s="919"/>
      <c r="Z11" s="919"/>
      <c r="AA11" s="919"/>
    </row>
    <row r="12" spans="2:27" ht="20.100000000000001" customHeight="1">
      <c r="B12" s="347" t="s">
        <v>553</v>
      </c>
      <c r="C12" s="348">
        <v>6226427</v>
      </c>
      <c r="D12" s="349">
        <f t="shared" si="1"/>
        <v>77.052740505998585</v>
      </c>
      <c r="E12" s="348">
        <v>129498</v>
      </c>
      <c r="F12" s="349">
        <f t="shared" si="2"/>
        <v>1.6025524413995067</v>
      </c>
      <c r="G12" s="348">
        <v>1175369</v>
      </c>
      <c r="H12" s="349">
        <f t="shared" si="3"/>
        <v>14.545324719264363</v>
      </c>
      <c r="I12" s="350">
        <f t="shared" si="4"/>
        <v>7531294</v>
      </c>
      <c r="J12" s="349">
        <f t="shared" si="5"/>
        <v>93.200617666662453</v>
      </c>
      <c r="K12" s="348">
        <f t="shared" si="0"/>
        <v>8080734</v>
      </c>
      <c r="L12" s="201" t="s">
        <v>572</v>
      </c>
      <c r="M12" s="202">
        <v>7776845</v>
      </c>
      <c r="N12" s="202">
        <v>7878783</v>
      </c>
      <c r="O12" s="343">
        <v>7980001</v>
      </c>
      <c r="P12" s="202">
        <v>8080734</v>
      </c>
      <c r="Q12" s="202">
        <v>8181047</v>
      </c>
      <c r="R12" s="202">
        <v>8281030</v>
      </c>
      <c r="S12" s="202">
        <v>8380801</v>
      </c>
      <c r="U12" s="918"/>
      <c r="V12" s="919"/>
      <c r="W12" s="919"/>
      <c r="X12" s="920"/>
      <c r="Y12" s="919"/>
      <c r="Z12" s="919"/>
      <c r="AA12" s="919"/>
    </row>
    <row r="13" spans="2:27" ht="20.100000000000001" customHeight="1">
      <c r="B13" s="347" t="s">
        <v>145</v>
      </c>
      <c r="C13" s="348">
        <v>618766</v>
      </c>
      <c r="D13" s="349">
        <f t="shared" si="1"/>
        <v>28.824109235774419</v>
      </c>
      <c r="E13" s="348">
        <v>42647</v>
      </c>
      <c r="F13" s="349">
        <f t="shared" si="2"/>
        <v>1.9866343441269747</v>
      </c>
      <c r="G13" s="348">
        <v>1426076</v>
      </c>
      <c r="H13" s="349">
        <f t="shared" si="3"/>
        <v>66.431204045659001</v>
      </c>
      <c r="I13" s="350">
        <f t="shared" si="4"/>
        <v>2087489</v>
      </c>
      <c r="J13" s="349">
        <f t="shared" si="5"/>
        <v>97.2419476255604</v>
      </c>
      <c r="K13" s="348">
        <f t="shared" si="0"/>
        <v>2146696</v>
      </c>
      <c r="L13" s="201" t="s">
        <v>573</v>
      </c>
      <c r="M13" s="202">
        <v>2073004</v>
      </c>
      <c r="N13" s="202">
        <v>2097161</v>
      </c>
      <c r="O13" s="343">
        <v>2121956</v>
      </c>
      <c r="P13" s="202">
        <v>2146696</v>
      </c>
      <c r="Q13" s="202">
        <v>2171280</v>
      </c>
      <c r="R13" s="202">
        <v>2195495</v>
      </c>
      <c r="S13" s="202">
        <v>2219139</v>
      </c>
      <c r="U13" s="918"/>
      <c r="V13" s="919"/>
      <c r="W13" s="919"/>
      <c r="X13" s="920"/>
      <c r="Y13" s="919"/>
      <c r="Z13" s="919"/>
      <c r="AA13" s="919"/>
    </row>
    <row r="14" spans="2:27" ht="20.100000000000001" customHeight="1">
      <c r="B14" s="347" t="s">
        <v>552</v>
      </c>
      <c r="C14" s="348">
        <v>437569</v>
      </c>
      <c r="D14" s="349">
        <f t="shared" si="1"/>
        <v>34.186279986405772</v>
      </c>
      <c r="E14" s="348">
        <v>30056</v>
      </c>
      <c r="F14" s="349">
        <f t="shared" si="2"/>
        <v>2.3482075541718261</v>
      </c>
      <c r="G14" s="348">
        <v>640806</v>
      </c>
      <c r="H14" s="349">
        <f t="shared" si="3"/>
        <v>50.064728838123216</v>
      </c>
      <c r="I14" s="350">
        <f t="shared" si="4"/>
        <v>1108431</v>
      </c>
      <c r="J14" s="349">
        <f t="shared" si="5"/>
        <v>86.599216378700817</v>
      </c>
      <c r="K14" s="348">
        <f t="shared" si="0"/>
        <v>1279955</v>
      </c>
      <c r="L14" s="201" t="s">
        <v>574</v>
      </c>
      <c r="M14" s="202">
        <v>1274615</v>
      </c>
      <c r="N14" s="202">
        <v>1276407</v>
      </c>
      <c r="O14" s="343">
        <v>1278107</v>
      </c>
      <c r="P14" s="202">
        <v>1279955</v>
      </c>
      <c r="Q14" s="202">
        <v>1282063</v>
      </c>
      <c r="R14" s="202">
        <v>1284375</v>
      </c>
      <c r="S14" s="202">
        <v>1287032</v>
      </c>
      <c r="U14" s="918"/>
      <c r="V14" s="919"/>
      <c r="W14" s="919"/>
      <c r="X14" s="920"/>
      <c r="Y14" s="919"/>
      <c r="Z14" s="919"/>
      <c r="AA14" s="919"/>
    </row>
    <row r="15" spans="2:27" ht="20.100000000000001" customHeight="1">
      <c r="B15" s="347" t="s">
        <v>9</v>
      </c>
      <c r="C15" s="348">
        <v>448299</v>
      </c>
      <c r="D15" s="349">
        <f t="shared" si="1"/>
        <v>45.197810174823061</v>
      </c>
      <c r="E15" s="348">
        <v>20667</v>
      </c>
      <c r="F15" s="349">
        <f t="shared" si="2"/>
        <v>2.0836610005444318</v>
      </c>
      <c r="G15" s="348">
        <v>391624</v>
      </c>
      <c r="H15" s="349">
        <f t="shared" si="3"/>
        <v>39.483798116669696</v>
      </c>
      <c r="I15" s="350">
        <f t="shared" si="4"/>
        <v>860590</v>
      </c>
      <c r="J15" s="349">
        <f t="shared" si="5"/>
        <v>86.765269292037189</v>
      </c>
      <c r="K15" s="348">
        <f t="shared" si="0"/>
        <v>991860</v>
      </c>
      <c r="L15" s="201" t="s">
        <v>575</v>
      </c>
      <c r="M15" s="202">
        <v>986042</v>
      </c>
      <c r="N15" s="202">
        <v>987991</v>
      </c>
      <c r="O15" s="343">
        <v>989934</v>
      </c>
      <c r="P15" s="202">
        <v>991860</v>
      </c>
      <c r="Q15" s="202">
        <v>993866</v>
      </c>
      <c r="R15" s="202">
        <v>995822</v>
      </c>
      <c r="S15" s="202">
        <v>997831</v>
      </c>
      <c r="U15" s="918"/>
      <c r="V15" s="919"/>
      <c r="W15" s="919"/>
      <c r="X15" s="920"/>
      <c r="Y15" s="919"/>
      <c r="Z15" s="919"/>
      <c r="AA15" s="919"/>
    </row>
    <row r="16" spans="2:27" ht="20.100000000000001" customHeight="1">
      <c r="B16" s="347" t="s">
        <v>551</v>
      </c>
      <c r="C16" s="348">
        <v>70202</v>
      </c>
      <c r="D16" s="349">
        <f t="shared" si="1"/>
        <v>14.325301598184698</v>
      </c>
      <c r="E16" s="348">
        <v>10458</v>
      </c>
      <c r="F16" s="349">
        <f t="shared" si="2"/>
        <v>2.1340418237915668</v>
      </c>
      <c r="G16" s="348">
        <v>304449</v>
      </c>
      <c r="H16" s="349">
        <f t="shared" si="3"/>
        <v>62.125348939713007</v>
      </c>
      <c r="I16" s="350">
        <f t="shared" si="4"/>
        <v>385109</v>
      </c>
      <c r="J16" s="349">
        <f t="shared" si="5"/>
        <v>78.584692361689278</v>
      </c>
      <c r="K16" s="348">
        <f t="shared" si="0"/>
        <v>490056</v>
      </c>
      <c r="L16" s="201" t="s">
        <v>576</v>
      </c>
      <c r="M16" s="202">
        <v>471541</v>
      </c>
      <c r="N16" s="202">
        <v>477642</v>
      </c>
      <c r="O16" s="343">
        <v>483846</v>
      </c>
      <c r="P16" s="202">
        <v>490056</v>
      </c>
      <c r="Q16" s="202">
        <v>496241</v>
      </c>
      <c r="R16" s="202">
        <v>502410</v>
      </c>
      <c r="S16" s="202">
        <v>508517</v>
      </c>
      <c r="U16" s="918"/>
      <c r="V16" s="919"/>
      <c r="W16" s="919"/>
      <c r="X16" s="920"/>
      <c r="Y16" s="919"/>
      <c r="Z16" s="919"/>
      <c r="AA16" s="919"/>
    </row>
    <row r="17" spans="2:27" ht="20.100000000000001" customHeight="1">
      <c r="B17" s="347" t="s">
        <v>550</v>
      </c>
      <c r="C17" s="348">
        <v>144308</v>
      </c>
      <c r="D17" s="349">
        <f t="shared" si="1"/>
        <v>39.109024930282473</v>
      </c>
      <c r="E17" s="348">
        <v>9925</v>
      </c>
      <c r="F17" s="349">
        <f t="shared" si="2"/>
        <v>2.6897820802246137</v>
      </c>
      <c r="G17" s="348">
        <v>221753</v>
      </c>
      <c r="H17" s="349">
        <f t="shared" si="3"/>
        <v>60.097455479702646</v>
      </c>
      <c r="I17" s="350">
        <f t="shared" si="4"/>
        <v>375986</v>
      </c>
      <c r="J17" s="349">
        <f t="shared" si="5"/>
        <v>101.89626249020974</v>
      </c>
      <c r="K17" s="348">
        <f t="shared" si="0"/>
        <v>368989</v>
      </c>
      <c r="L17" s="201" t="s">
        <v>577</v>
      </c>
      <c r="M17" s="202">
        <v>350239</v>
      </c>
      <c r="N17" s="202">
        <v>356479</v>
      </c>
      <c r="O17" s="343">
        <v>362721</v>
      </c>
      <c r="P17" s="202">
        <v>368989</v>
      </c>
      <c r="Q17" s="202">
        <v>375249</v>
      </c>
      <c r="R17" s="202">
        <v>381554</v>
      </c>
      <c r="S17" s="202">
        <v>387828</v>
      </c>
      <c r="U17" s="918"/>
      <c r="V17" s="919"/>
      <c r="W17" s="919"/>
      <c r="X17" s="920"/>
      <c r="Y17" s="919"/>
      <c r="Z17" s="919"/>
      <c r="AA17" s="919"/>
    </row>
    <row r="18" spans="2:27" ht="20.100000000000001" customHeight="1">
      <c r="B18" s="347" t="s">
        <v>549</v>
      </c>
      <c r="C18" s="348">
        <v>274530</v>
      </c>
      <c r="D18" s="349">
        <f t="shared" si="1"/>
        <v>19.550564198247407</v>
      </c>
      <c r="E18" s="348">
        <v>26918</v>
      </c>
      <c r="F18" s="349">
        <f t="shared" si="2"/>
        <v>1.9169565697316273</v>
      </c>
      <c r="G18" s="348">
        <v>952340</v>
      </c>
      <c r="H18" s="349">
        <f t="shared" si="3"/>
        <v>67.820581752664324</v>
      </c>
      <c r="I18" s="350">
        <f t="shared" si="4"/>
        <v>1253788</v>
      </c>
      <c r="J18" s="349">
        <f t="shared" si="5"/>
        <v>89.288102520643349</v>
      </c>
      <c r="K18" s="348">
        <f t="shared" si="0"/>
        <v>1404205</v>
      </c>
      <c r="L18" s="201" t="s">
        <v>578</v>
      </c>
      <c r="M18" s="202">
        <v>1366984</v>
      </c>
      <c r="N18" s="202">
        <v>1379169</v>
      </c>
      <c r="O18" s="343">
        <v>1391836</v>
      </c>
      <c r="P18" s="202">
        <v>1404205</v>
      </c>
      <c r="Q18" s="202">
        <v>1415933</v>
      </c>
      <c r="R18" s="202">
        <v>1426938</v>
      </c>
      <c r="S18" s="202">
        <v>1436916</v>
      </c>
      <c r="U18" s="918"/>
      <c r="V18" s="919"/>
      <c r="W18" s="919"/>
      <c r="X18" s="920"/>
      <c r="Y18" s="919"/>
      <c r="Z18" s="919"/>
      <c r="AA18" s="919"/>
    </row>
    <row r="19" spans="2:27" ht="20.100000000000001" customHeight="1">
      <c r="B19" s="347" t="s">
        <v>548</v>
      </c>
      <c r="C19" s="348">
        <v>310557</v>
      </c>
      <c r="D19" s="349">
        <f t="shared" si="1"/>
        <v>29.479294715109518</v>
      </c>
      <c r="E19" s="348">
        <v>23440</v>
      </c>
      <c r="F19" s="349">
        <f t="shared" si="2"/>
        <v>2.225017204964522</v>
      </c>
      <c r="G19" s="348">
        <v>817204</v>
      </c>
      <c r="H19" s="349">
        <f t="shared" si="3"/>
        <v>77.572225254514819</v>
      </c>
      <c r="I19" s="350">
        <f t="shared" si="4"/>
        <v>1151201</v>
      </c>
      <c r="J19" s="349">
        <f t="shared" si="5"/>
        <v>109.27653717458885</v>
      </c>
      <c r="K19" s="348">
        <f t="shared" si="0"/>
        <v>1053475</v>
      </c>
      <c r="L19" s="201" t="s">
        <v>579</v>
      </c>
      <c r="M19" s="202">
        <v>1016533</v>
      </c>
      <c r="N19" s="202">
        <v>1028890</v>
      </c>
      <c r="O19" s="343">
        <v>1041204</v>
      </c>
      <c r="P19" s="202">
        <v>1053475</v>
      </c>
      <c r="Q19" s="202">
        <v>1065673</v>
      </c>
      <c r="R19" s="202">
        <v>1077770</v>
      </c>
      <c r="S19" s="202">
        <v>1089792</v>
      </c>
      <c r="U19" s="918"/>
      <c r="V19" s="919"/>
      <c r="W19" s="919"/>
      <c r="X19" s="920"/>
      <c r="Y19" s="919"/>
      <c r="Z19" s="919"/>
      <c r="AA19" s="919"/>
    </row>
    <row r="20" spans="2:27" ht="20.100000000000001" customHeight="1">
      <c r="B20" s="347" t="s">
        <v>547</v>
      </c>
      <c r="C20" s="348">
        <v>51237</v>
      </c>
      <c r="D20" s="349">
        <f t="shared" si="1"/>
        <v>10.045544822339902</v>
      </c>
      <c r="E20" s="348">
        <v>12768</v>
      </c>
      <c r="F20" s="349">
        <f t="shared" si="2"/>
        <v>2.5032987156085618</v>
      </c>
      <c r="G20" s="348">
        <v>371465</v>
      </c>
      <c r="H20" s="349">
        <f t="shared" si="3"/>
        <v>72.829562765784331</v>
      </c>
      <c r="I20" s="350">
        <f t="shared" si="4"/>
        <v>435470</v>
      </c>
      <c r="J20" s="349">
        <f t="shared" si="5"/>
        <v>85.378406303732788</v>
      </c>
      <c r="K20" s="348">
        <f t="shared" si="0"/>
        <v>510047</v>
      </c>
      <c r="L20" s="201" t="s">
        <v>580</v>
      </c>
      <c r="M20" s="202">
        <v>495151</v>
      </c>
      <c r="N20" s="202">
        <v>500093</v>
      </c>
      <c r="O20" s="343">
        <v>505016</v>
      </c>
      <c r="P20" s="202">
        <v>510047</v>
      </c>
      <c r="Q20" s="202">
        <v>515145</v>
      </c>
      <c r="R20" s="202">
        <v>520296</v>
      </c>
      <c r="S20" s="202">
        <v>525505</v>
      </c>
      <c r="U20" s="918"/>
      <c r="V20" s="919"/>
      <c r="W20" s="919"/>
      <c r="X20" s="920"/>
      <c r="Y20" s="919"/>
      <c r="Z20" s="919"/>
      <c r="AA20" s="919"/>
    </row>
    <row r="21" spans="2:27" ht="20.100000000000001" customHeight="1">
      <c r="B21" s="347" t="s">
        <v>546</v>
      </c>
      <c r="C21" s="348">
        <v>289034</v>
      </c>
      <c r="D21" s="349">
        <f t="shared" si="1"/>
        <v>16.398813069848455</v>
      </c>
      <c r="E21" s="348">
        <v>41263</v>
      </c>
      <c r="F21" s="349">
        <f t="shared" si="2"/>
        <v>2.3411232716606243</v>
      </c>
      <c r="G21" s="348">
        <v>1314639</v>
      </c>
      <c r="H21" s="349">
        <f t="shared" si="3"/>
        <v>74.588177222515355</v>
      </c>
      <c r="I21" s="350">
        <f t="shared" si="4"/>
        <v>1644936</v>
      </c>
      <c r="J21" s="349">
        <f t="shared" si="5"/>
        <v>93.328113564024434</v>
      </c>
      <c r="K21" s="348">
        <f t="shared" si="0"/>
        <v>1762530</v>
      </c>
      <c r="L21" s="201" t="s">
        <v>863</v>
      </c>
      <c r="M21" s="202">
        <v>1683782</v>
      </c>
      <c r="N21" s="202">
        <v>1709644</v>
      </c>
      <c r="O21" s="343">
        <v>1736170</v>
      </c>
      <c r="P21" s="202">
        <v>1762530</v>
      </c>
      <c r="Q21" s="202">
        <v>1788507</v>
      </c>
      <c r="R21" s="202">
        <v>1813854</v>
      </c>
      <c r="S21" s="202">
        <v>1838371</v>
      </c>
      <c r="U21" s="918"/>
      <c r="V21" s="919"/>
      <c r="W21" s="919"/>
      <c r="X21" s="920"/>
      <c r="Y21" s="919"/>
      <c r="Z21" s="919"/>
      <c r="AA21" s="919"/>
    </row>
    <row r="22" spans="2:27" ht="20.100000000000001" customHeight="1">
      <c r="B22" s="347" t="s">
        <v>545</v>
      </c>
      <c r="C22" s="348">
        <v>1357721</v>
      </c>
      <c r="D22" s="349">
        <f t="shared" si="1"/>
        <v>49.143219303427266</v>
      </c>
      <c r="E22" s="348">
        <v>31443</v>
      </c>
      <c r="F22" s="349">
        <f t="shared" si="2"/>
        <v>1.1380911428472151</v>
      </c>
      <c r="G22" s="348">
        <v>834927</v>
      </c>
      <c r="H22" s="349">
        <f t="shared" si="3"/>
        <v>30.220494978977726</v>
      </c>
      <c r="I22" s="350">
        <f t="shared" si="4"/>
        <v>2224091</v>
      </c>
      <c r="J22" s="349">
        <f t="shared" si="5"/>
        <v>80.501805425252201</v>
      </c>
      <c r="K22" s="348">
        <f t="shared" si="0"/>
        <v>2762784</v>
      </c>
      <c r="L22" s="201" t="s">
        <v>581</v>
      </c>
      <c r="M22" s="202">
        <v>2639059</v>
      </c>
      <c r="N22" s="202">
        <v>2680041</v>
      </c>
      <c r="O22" s="343">
        <v>2721368</v>
      </c>
      <c r="P22" s="202">
        <v>2762784</v>
      </c>
      <c r="Q22" s="202">
        <v>2804238</v>
      </c>
      <c r="R22" s="202">
        <v>2845668</v>
      </c>
      <c r="S22" s="202">
        <v>2887005</v>
      </c>
      <c r="U22" s="918"/>
      <c r="V22" s="919"/>
      <c r="W22" s="919"/>
      <c r="X22" s="920"/>
      <c r="Y22" s="919"/>
      <c r="Z22" s="919"/>
      <c r="AA22" s="919"/>
    </row>
    <row r="23" spans="2:27" ht="20.100000000000001" customHeight="1">
      <c r="B23" s="347" t="s">
        <v>544</v>
      </c>
      <c r="C23" s="348">
        <v>5420</v>
      </c>
      <c r="D23" s="349">
        <f t="shared" si="1"/>
        <v>12.670360240316059</v>
      </c>
      <c r="E23" s="348">
        <v>890</v>
      </c>
      <c r="F23" s="349">
        <f t="shared" si="2"/>
        <v>2.0805573088341864</v>
      </c>
      <c r="G23" s="348">
        <v>37834</v>
      </c>
      <c r="H23" s="349">
        <f t="shared" si="3"/>
        <v>88.444724969025415</v>
      </c>
      <c r="I23" s="350">
        <f t="shared" si="4"/>
        <v>44144</v>
      </c>
      <c r="J23" s="349">
        <f t="shared" si="5"/>
        <v>103.19564251817566</v>
      </c>
      <c r="K23" s="348">
        <f t="shared" si="0"/>
        <v>42777</v>
      </c>
      <c r="L23" s="201" t="s">
        <v>582</v>
      </c>
      <c r="M23" s="202">
        <v>40839</v>
      </c>
      <c r="N23" s="202">
        <v>41482</v>
      </c>
      <c r="O23" s="343">
        <v>42123</v>
      </c>
      <c r="P23" s="202">
        <v>42777</v>
      </c>
      <c r="Q23" s="202">
        <v>43446</v>
      </c>
      <c r="R23" s="202">
        <v>44134</v>
      </c>
      <c r="S23" s="202">
        <v>44844</v>
      </c>
      <c r="U23" s="918"/>
      <c r="V23" s="919"/>
      <c r="W23" s="919"/>
      <c r="X23" s="920"/>
      <c r="Y23" s="919"/>
      <c r="Z23" s="919"/>
      <c r="AA23" s="919"/>
    </row>
    <row r="24" spans="2:27" ht="20.100000000000001" customHeight="1">
      <c r="B24" s="347" t="s">
        <v>543</v>
      </c>
      <c r="C24" s="348">
        <v>15929</v>
      </c>
      <c r="D24" s="349">
        <f t="shared" si="1"/>
        <v>13.947481327764496</v>
      </c>
      <c r="E24" s="348">
        <v>1892</v>
      </c>
      <c r="F24" s="349">
        <f t="shared" si="2"/>
        <v>1.6566410114966683</v>
      </c>
      <c r="G24" s="348">
        <v>57101</v>
      </c>
      <c r="H24" s="349">
        <f t="shared" si="3"/>
        <v>49.997810992320964</v>
      </c>
      <c r="I24" s="350">
        <f t="shared" si="4"/>
        <v>74922</v>
      </c>
      <c r="J24" s="349">
        <f t="shared" si="5"/>
        <v>65.601933331582131</v>
      </c>
      <c r="K24" s="348">
        <f t="shared" si="0"/>
        <v>114207</v>
      </c>
      <c r="L24" s="201" t="s">
        <v>583</v>
      </c>
      <c r="M24" s="202">
        <v>109490</v>
      </c>
      <c r="N24" s="202">
        <v>111060</v>
      </c>
      <c r="O24" s="343">
        <v>112621</v>
      </c>
      <c r="P24" s="202">
        <v>114207</v>
      </c>
      <c r="Q24" s="202">
        <v>115829</v>
      </c>
      <c r="R24" s="202">
        <v>117494</v>
      </c>
      <c r="S24" s="202">
        <v>119214</v>
      </c>
      <c r="U24" s="918"/>
      <c r="V24" s="919"/>
      <c r="W24" s="919"/>
      <c r="X24" s="920"/>
      <c r="Y24" s="919"/>
      <c r="Z24" s="919"/>
      <c r="AA24" s="919"/>
    </row>
    <row r="25" spans="2:27" ht="20.100000000000001" customHeight="1">
      <c r="B25" s="347" t="s">
        <v>542</v>
      </c>
      <c r="C25" s="348">
        <v>313039</v>
      </c>
      <c r="D25" s="349">
        <f t="shared" si="1"/>
        <v>26.462706603186625</v>
      </c>
      <c r="E25" s="348">
        <v>25318</v>
      </c>
      <c r="F25" s="349">
        <f t="shared" si="2"/>
        <v>2.140253469310466</v>
      </c>
      <c r="G25" s="348">
        <v>753941</v>
      </c>
      <c r="H25" s="349">
        <f t="shared" si="3"/>
        <v>63.734293423864528</v>
      </c>
      <c r="I25" s="350">
        <f t="shared" si="4"/>
        <v>1092298</v>
      </c>
      <c r="J25" s="349">
        <f t="shared" si="5"/>
        <v>92.337253496361612</v>
      </c>
      <c r="K25" s="348">
        <f t="shared" si="0"/>
        <v>1182944</v>
      </c>
      <c r="L25" s="201" t="s">
        <v>584</v>
      </c>
      <c r="M25" s="202">
        <v>1140539</v>
      </c>
      <c r="N25" s="202">
        <v>1154777</v>
      </c>
      <c r="O25" s="343">
        <v>1168869</v>
      </c>
      <c r="P25" s="202">
        <v>1182944</v>
      </c>
      <c r="Q25" s="202">
        <v>1197081</v>
      </c>
      <c r="R25" s="202">
        <v>1211163</v>
      </c>
      <c r="S25" s="202">
        <v>1225343</v>
      </c>
      <c r="U25" s="918"/>
      <c r="V25" s="919"/>
      <c r="W25" s="919"/>
      <c r="X25" s="920"/>
      <c r="Y25" s="919"/>
      <c r="Z25" s="919"/>
      <c r="AA25" s="919"/>
    </row>
    <row r="26" spans="2:27" ht="20.100000000000001" customHeight="1">
      <c r="B26" s="347" t="s">
        <v>566</v>
      </c>
      <c r="C26" s="351"/>
      <c r="D26" s="349">
        <f>IFERROR(0,C26/K26)*100</f>
        <v>0</v>
      </c>
      <c r="E26" s="348">
        <v>1</v>
      </c>
      <c r="F26" s="349">
        <f>IFERROR(0,E26/M26)*100</f>
        <v>0</v>
      </c>
      <c r="G26" s="348"/>
      <c r="H26" s="349">
        <f>IFERROR(0,G26/O26)*100</f>
        <v>0</v>
      </c>
      <c r="I26" s="350">
        <f t="shared" si="4"/>
        <v>1</v>
      </c>
      <c r="J26" s="349">
        <f>IFERROR(0,I26/#REF!)*100</f>
        <v>0</v>
      </c>
      <c r="K26" s="348">
        <f t="shared" si="0"/>
        <v>0</v>
      </c>
      <c r="O26" s="343"/>
      <c r="P26" s="202"/>
      <c r="Q26" s="202"/>
      <c r="R26" s="202"/>
      <c r="S26" s="202"/>
      <c r="U26" s="918"/>
      <c r="V26" s="919"/>
      <c r="W26" s="919"/>
      <c r="X26" s="920"/>
      <c r="Y26" s="919"/>
      <c r="Z26" s="919"/>
      <c r="AA26" s="919"/>
    </row>
    <row r="27" spans="2:27" ht="20.100000000000001" customHeight="1">
      <c r="B27" s="347" t="s">
        <v>541</v>
      </c>
      <c r="C27" s="348">
        <v>133266</v>
      </c>
      <c r="D27" s="349">
        <f t="shared" si="1"/>
        <v>13.156538582285378</v>
      </c>
      <c r="E27" s="348">
        <v>14898</v>
      </c>
      <c r="F27" s="349">
        <f t="shared" si="2"/>
        <v>1.4707885867279546</v>
      </c>
      <c r="G27" s="348">
        <v>712473</v>
      </c>
      <c r="H27" s="349">
        <f t="shared" si="3"/>
        <v>70.338109595370241</v>
      </c>
      <c r="I27" s="350">
        <f t="shared" si="4"/>
        <v>860637</v>
      </c>
      <c r="J27" s="349">
        <f t="shared" si="5"/>
        <v>84.965436764383568</v>
      </c>
      <c r="K27" s="348">
        <f t="shared" si="0"/>
        <v>1012926</v>
      </c>
      <c r="L27" s="201" t="s">
        <v>585</v>
      </c>
      <c r="M27" s="202">
        <v>930143</v>
      </c>
      <c r="N27" s="202">
        <v>957797</v>
      </c>
      <c r="O27" s="343">
        <v>985452</v>
      </c>
      <c r="P27" s="202">
        <v>1012926</v>
      </c>
      <c r="Q27" s="202">
        <v>1040157</v>
      </c>
      <c r="R27" s="202">
        <v>1067063</v>
      </c>
      <c r="S27" s="202">
        <v>1093671</v>
      </c>
      <c r="U27" s="918"/>
      <c r="V27" s="919"/>
      <c r="W27" s="919"/>
      <c r="X27" s="920"/>
      <c r="Y27" s="919"/>
      <c r="Z27" s="919"/>
      <c r="AA27" s="919"/>
    </row>
    <row r="28" spans="2:27" ht="20.100000000000001" customHeight="1">
      <c r="B28" s="347" t="s">
        <v>540</v>
      </c>
      <c r="C28" s="348">
        <v>357654</v>
      </c>
      <c r="D28" s="349">
        <f t="shared" si="1"/>
        <v>27.824681184766575</v>
      </c>
      <c r="E28" s="348">
        <v>29291</v>
      </c>
      <c r="F28" s="349">
        <f t="shared" si="2"/>
        <v>2.278774280681882</v>
      </c>
      <c r="G28" s="348">
        <v>921087</v>
      </c>
      <c r="H28" s="349">
        <f t="shared" si="3"/>
        <v>71.658508274570082</v>
      </c>
      <c r="I28" s="350">
        <f t="shared" si="4"/>
        <v>1308032</v>
      </c>
      <c r="J28" s="349">
        <f t="shared" si="5"/>
        <v>101.76196374001856</v>
      </c>
      <c r="K28" s="348">
        <f t="shared" si="0"/>
        <v>1285384</v>
      </c>
      <c r="L28" s="201" t="s">
        <v>586</v>
      </c>
      <c r="M28" s="202">
        <v>1247514</v>
      </c>
      <c r="N28" s="202">
        <v>1259822</v>
      </c>
      <c r="O28" s="343">
        <v>1272442</v>
      </c>
      <c r="P28" s="202">
        <v>1285384</v>
      </c>
      <c r="Q28" s="202">
        <v>1298691</v>
      </c>
      <c r="R28" s="202">
        <v>1312428</v>
      </c>
      <c r="S28" s="202">
        <v>1326525</v>
      </c>
      <c r="U28" s="918"/>
      <c r="V28" s="919"/>
      <c r="W28" s="919"/>
      <c r="X28" s="920"/>
      <c r="Y28" s="919"/>
      <c r="Z28" s="919"/>
      <c r="AA28" s="919"/>
    </row>
    <row r="29" spans="2:27" ht="20.100000000000001" customHeight="1">
      <c r="B29" s="347" t="s">
        <v>539</v>
      </c>
      <c r="C29" s="348">
        <v>406888</v>
      </c>
      <c r="D29" s="349">
        <f t="shared" si="1"/>
        <v>40.763723724205086</v>
      </c>
      <c r="E29" s="348">
        <v>18018</v>
      </c>
      <c r="F29" s="349">
        <f t="shared" si="2"/>
        <v>1.805117806528399</v>
      </c>
      <c r="G29" s="348">
        <v>505443</v>
      </c>
      <c r="H29" s="349">
        <f t="shared" si="3"/>
        <v>50.637371488796411</v>
      </c>
      <c r="I29" s="350">
        <f t="shared" si="4"/>
        <v>930349</v>
      </c>
      <c r="J29" s="349">
        <f t="shared" si="5"/>
        <v>93.206213019529898</v>
      </c>
      <c r="K29" s="348">
        <f t="shared" si="0"/>
        <v>998162</v>
      </c>
      <c r="L29" s="201" t="s">
        <v>587</v>
      </c>
      <c r="M29" s="202">
        <v>943072</v>
      </c>
      <c r="N29" s="202">
        <v>961334</v>
      </c>
      <c r="O29" s="343">
        <v>979710</v>
      </c>
      <c r="P29" s="202">
        <v>998162</v>
      </c>
      <c r="Q29" s="202">
        <v>1016701</v>
      </c>
      <c r="R29" s="202">
        <v>1035256</v>
      </c>
      <c r="S29" s="202">
        <v>1053867</v>
      </c>
      <c r="U29" s="918"/>
      <c r="V29" s="919"/>
      <c r="W29" s="919"/>
      <c r="X29" s="920"/>
      <c r="Y29" s="919"/>
      <c r="Z29" s="919"/>
      <c r="AA29" s="919"/>
    </row>
    <row r="30" spans="2:27" ht="20.100000000000001" customHeight="1">
      <c r="B30" s="347" t="s">
        <v>538</v>
      </c>
      <c r="C30" s="348">
        <v>263572</v>
      </c>
      <c r="D30" s="349">
        <f t="shared" si="1"/>
        <v>14.744915512616465</v>
      </c>
      <c r="E30" s="348">
        <v>31674</v>
      </c>
      <c r="F30" s="349">
        <f t="shared" si="2"/>
        <v>1.7719274200090067</v>
      </c>
      <c r="G30" s="348">
        <v>1136863</v>
      </c>
      <c r="H30" s="349">
        <f t="shared" si="3"/>
        <v>63.599126175844525</v>
      </c>
      <c r="I30" s="350">
        <f t="shared" si="4"/>
        <v>1432109</v>
      </c>
      <c r="J30" s="349">
        <f t="shared" si="5"/>
        <v>80.115969108469997</v>
      </c>
      <c r="K30" s="348">
        <f t="shared" si="0"/>
        <v>1787545</v>
      </c>
      <c r="L30" s="201" t="s">
        <v>588</v>
      </c>
      <c r="M30" s="202">
        <v>1722945</v>
      </c>
      <c r="N30" s="202">
        <v>1744228</v>
      </c>
      <c r="O30" s="343">
        <v>1765906</v>
      </c>
      <c r="P30" s="202">
        <v>1787545</v>
      </c>
      <c r="Q30" s="202">
        <v>1809116</v>
      </c>
      <c r="R30" s="202">
        <v>1830473</v>
      </c>
      <c r="S30" s="202">
        <v>1851477</v>
      </c>
      <c r="U30" s="918"/>
      <c r="V30" s="919"/>
      <c r="W30" s="919"/>
      <c r="X30" s="920"/>
      <c r="Y30" s="919"/>
      <c r="Z30" s="919"/>
      <c r="AA30" s="919"/>
    </row>
    <row r="31" spans="2:27" ht="20.100000000000001" customHeight="1">
      <c r="B31" s="347" t="s">
        <v>741</v>
      </c>
      <c r="C31" s="348"/>
      <c r="D31" s="349">
        <f>IFERROR(0,C31/K31)*100</f>
        <v>0</v>
      </c>
      <c r="E31" s="348">
        <v>1110799</v>
      </c>
      <c r="F31" s="349">
        <f>IFERROR(0,E31/M31)*100</f>
        <v>0</v>
      </c>
      <c r="G31" s="348"/>
      <c r="H31" s="349">
        <f>IFERROR(0,G31/O31)*100</f>
        <v>0</v>
      </c>
      <c r="I31" s="350">
        <f t="shared" si="4"/>
        <v>1110799</v>
      </c>
      <c r="J31" s="349">
        <f>IFERROR(0,I31/#REF!)*100</f>
        <v>0</v>
      </c>
      <c r="K31" s="348">
        <f t="shared" si="0"/>
        <v>0</v>
      </c>
      <c r="L31" s="201"/>
      <c r="M31" s="202"/>
      <c r="N31" s="202"/>
      <c r="O31" s="343"/>
      <c r="P31" s="202"/>
      <c r="Q31" s="202"/>
      <c r="R31" s="202"/>
      <c r="S31" s="202"/>
      <c r="U31" s="918"/>
      <c r="V31" s="919"/>
      <c r="W31" s="919"/>
      <c r="X31" s="920"/>
      <c r="Y31" s="919"/>
      <c r="Z31" s="919"/>
      <c r="AA31" s="919"/>
    </row>
    <row r="32" spans="2:27" ht="20.100000000000001" customHeight="1">
      <c r="B32" s="347" t="s">
        <v>537</v>
      </c>
      <c r="C32" s="348">
        <v>416858</v>
      </c>
      <c r="D32" s="349">
        <f t="shared" si="1"/>
        <v>30.217327167961912</v>
      </c>
      <c r="E32" s="348">
        <v>27618</v>
      </c>
      <c r="F32" s="349">
        <f t="shared" si="2"/>
        <v>2.001981830083079</v>
      </c>
      <c r="G32" s="348">
        <v>947707</v>
      </c>
      <c r="H32" s="349">
        <f t="shared" si="3"/>
        <v>68.697667978946498</v>
      </c>
      <c r="I32" s="350">
        <f t="shared" si="4"/>
        <v>1392183</v>
      </c>
      <c r="J32" s="349">
        <f t="shared" si="5"/>
        <v>100.91697697699149</v>
      </c>
      <c r="K32" s="348">
        <f t="shared" si="0"/>
        <v>1379533</v>
      </c>
      <c r="L32" s="201" t="s">
        <v>589</v>
      </c>
      <c r="M32" s="202">
        <v>1344038</v>
      </c>
      <c r="N32" s="202">
        <v>1355787</v>
      </c>
      <c r="O32" s="343">
        <v>1367708</v>
      </c>
      <c r="P32" s="202">
        <v>1379533</v>
      </c>
      <c r="Q32" s="202">
        <v>1391239</v>
      </c>
      <c r="R32" s="202">
        <v>1402695</v>
      </c>
      <c r="S32" s="202">
        <v>1413837</v>
      </c>
      <c r="U32" s="918"/>
      <c r="V32" s="919"/>
      <c r="W32" s="919"/>
      <c r="X32" s="920"/>
      <c r="Y32" s="919"/>
      <c r="Z32" s="919"/>
      <c r="AA32" s="919"/>
    </row>
    <row r="33" spans="2:27" ht="20.100000000000001" customHeight="1">
      <c r="B33" s="347" t="s">
        <v>536</v>
      </c>
      <c r="C33" s="348">
        <v>41672</v>
      </c>
      <c r="D33" s="349">
        <f t="shared" si="1"/>
        <v>11.768626409936346</v>
      </c>
      <c r="E33" s="348">
        <v>9507</v>
      </c>
      <c r="F33" s="349">
        <f t="shared" si="2"/>
        <v>2.6848802860257446</v>
      </c>
      <c r="G33" s="348">
        <v>255567</v>
      </c>
      <c r="H33" s="349">
        <f t="shared" si="3"/>
        <v>72.174902709450024</v>
      </c>
      <c r="I33" s="350">
        <f t="shared" si="4"/>
        <v>306746</v>
      </c>
      <c r="J33" s="349">
        <f t="shared" si="5"/>
        <v>86.628409405412128</v>
      </c>
      <c r="K33" s="348">
        <f t="shared" si="0"/>
        <v>354094</v>
      </c>
      <c r="L33" s="201" t="s">
        <v>590</v>
      </c>
      <c r="M33" s="202">
        <v>341034</v>
      </c>
      <c r="N33" s="202">
        <v>345204</v>
      </c>
      <c r="O33" s="343">
        <v>349537</v>
      </c>
      <c r="P33" s="202">
        <v>354094</v>
      </c>
      <c r="Q33" s="202">
        <v>358896</v>
      </c>
      <c r="R33" s="202">
        <v>363967</v>
      </c>
      <c r="S33" s="202">
        <v>369332</v>
      </c>
      <c r="U33" s="918"/>
      <c r="V33" s="919"/>
      <c r="W33" s="919"/>
      <c r="X33" s="920"/>
      <c r="Y33" s="919"/>
      <c r="Z33" s="919"/>
      <c r="AA33" s="919"/>
    </row>
    <row r="34" spans="2:27" ht="20.100000000000001" customHeight="1">
      <c r="B34" s="347" t="s">
        <v>535</v>
      </c>
      <c r="C34" s="348">
        <v>258888</v>
      </c>
      <c r="D34" s="349">
        <f t="shared" si="1"/>
        <v>45.2812763999979</v>
      </c>
      <c r="E34" s="348">
        <v>10113</v>
      </c>
      <c r="F34" s="349">
        <f t="shared" si="2"/>
        <v>1.7688326544033666</v>
      </c>
      <c r="G34" s="348">
        <v>236292</v>
      </c>
      <c r="H34" s="349">
        <f t="shared" si="3"/>
        <v>41.329081931600939</v>
      </c>
      <c r="I34" s="350">
        <f t="shared" si="4"/>
        <v>505293</v>
      </c>
      <c r="J34" s="349">
        <f t="shared" si="5"/>
        <v>88.379190986002214</v>
      </c>
      <c r="K34" s="348">
        <f t="shared" si="0"/>
        <v>571733</v>
      </c>
      <c r="L34" s="201" t="s">
        <v>591</v>
      </c>
      <c r="M34" s="202">
        <v>562114</v>
      </c>
      <c r="N34" s="202">
        <v>565310</v>
      </c>
      <c r="O34" s="343">
        <v>568506</v>
      </c>
      <c r="P34" s="202">
        <v>571733</v>
      </c>
      <c r="Q34" s="202">
        <v>575010</v>
      </c>
      <c r="R34" s="202">
        <v>578268</v>
      </c>
      <c r="S34" s="202">
        <v>581552</v>
      </c>
      <c r="U34" s="918"/>
      <c r="V34" s="919"/>
      <c r="W34" s="919"/>
      <c r="X34" s="920"/>
      <c r="Y34" s="919"/>
      <c r="Z34" s="919"/>
      <c r="AA34" s="919"/>
    </row>
    <row r="35" spans="2:27" ht="20.100000000000001" customHeight="1">
      <c r="B35" s="347" t="s">
        <v>534</v>
      </c>
      <c r="C35" s="348">
        <v>520190</v>
      </c>
      <c r="D35" s="349">
        <f t="shared" si="1"/>
        <v>54.044085944423493</v>
      </c>
      <c r="E35" s="348">
        <v>16156</v>
      </c>
      <c r="F35" s="349">
        <f t="shared" si="2"/>
        <v>1.6784948817126548</v>
      </c>
      <c r="G35" s="348">
        <v>380241</v>
      </c>
      <c r="H35" s="349">
        <f t="shared" si="3"/>
        <v>39.504368180075609</v>
      </c>
      <c r="I35" s="350">
        <f t="shared" si="4"/>
        <v>916587</v>
      </c>
      <c r="J35" s="349">
        <f t="shared" si="5"/>
        <v>95.226949006211754</v>
      </c>
      <c r="K35" s="348">
        <f t="shared" si="0"/>
        <v>962529</v>
      </c>
      <c r="L35" s="201" t="s">
        <v>864</v>
      </c>
      <c r="M35" s="202">
        <v>946632</v>
      </c>
      <c r="N35" s="202">
        <v>951953</v>
      </c>
      <c r="O35" s="343">
        <v>957254</v>
      </c>
      <c r="P35" s="202">
        <v>962529</v>
      </c>
      <c r="Q35" s="202">
        <v>967767</v>
      </c>
      <c r="R35" s="202">
        <v>972978</v>
      </c>
      <c r="S35" s="202">
        <v>978173</v>
      </c>
      <c r="U35" s="918"/>
      <c r="V35" s="919"/>
      <c r="W35" s="919"/>
      <c r="X35" s="920"/>
      <c r="Y35" s="919"/>
      <c r="Z35" s="919"/>
      <c r="AA35" s="919"/>
    </row>
    <row r="36" spans="2:27" ht="20.100000000000001" customHeight="1">
      <c r="B36" s="347" t="s">
        <v>499</v>
      </c>
      <c r="C36" s="348">
        <v>41794</v>
      </c>
      <c r="D36" s="349">
        <f t="shared" si="1"/>
        <v>53.748119188775576</v>
      </c>
      <c r="E36" s="348">
        <v>980</v>
      </c>
      <c r="F36" s="349">
        <f t="shared" si="2"/>
        <v>1.2603042734603067</v>
      </c>
      <c r="G36" s="348">
        <v>13207</v>
      </c>
      <c r="H36" s="349">
        <f t="shared" si="3"/>
        <v>16.984529122030889</v>
      </c>
      <c r="I36" s="350">
        <f t="shared" si="4"/>
        <v>55981</v>
      </c>
      <c r="J36" s="349">
        <f t="shared" si="5"/>
        <v>71.992952584266774</v>
      </c>
      <c r="K36" s="348">
        <f t="shared" si="0"/>
        <v>77759</v>
      </c>
      <c r="L36" s="201" t="s">
        <v>592</v>
      </c>
      <c r="M36" s="202">
        <v>75801</v>
      </c>
      <c r="N36" s="202">
        <v>76442</v>
      </c>
      <c r="O36" s="343">
        <v>77101</v>
      </c>
      <c r="P36" s="202">
        <v>77759</v>
      </c>
      <c r="Q36" s="202">
        <v>78413</v>
      </c>
      <c r="R36" s="202">
        <v>79060</v>
      </c>
      <c r="S36" s="202">
        <v>79693</v>
      </c>
      <c r="U36" s="918"/>
      <c r="V36" s="919"/>
      <c r="W36" s="919"/>
      <c r="X36" s="920"/>
      <c r="Y36" s="919"/>
      <c r="Z36" s="919"/>
      <c r="AA36" s="919"/>
    </row>
    <row r="37" spans="2:27" ht="20.100000000000001" customHeight="1">
      <c r="B37" s="347" t="s">
        <v>533</v>
      </c>
      <c r="C37" s="348">
        <v>1065088</v>
      </c>
      <c r="D37" s="349">
        <f t="shared" si="1"/>
        <v>51.183072249149184</v>
      </c>
      <c r="E37" s="348">
        <v>69922</v>
      </c>
      <c r="F37" s="349">
        <f t="shared" si="2"/>
        <v>3.3601193308017829</v>
      </c>
      <c r="G37" s="348">
        <v>905638</v>
      </c>
      <c r="H37" s="349">
        <f t="shared" si="3"/>
        <v>43.520662316705256</v>
      </c>
      <c r="I37" s="350">
        <f t="shared" si="4"/>
        <v>2040648</v>
      </c>
      <c r="J37" s="349">
        <f t="shared" si="5"/>
        <v>98.063853896656212</v>
      </c>
      <c r="K37" s="348">
        <f t="shared" si="0"/>
        <v>2080938</v>
      </c>
      <c r="L37" s="201" t="s">
        <v>593</v>
      </c>
      <c r="M37" s="202">
        <v>2051022</v>
      </c>
      <c r="N37" s="202">
        <v>2061079</v>
      </c>
      <c r="O37" s="343">
        <v>2071016</v>
      </c>
      <c r="P37" s="202">
        <v>2080938</v>
      </c>
      <c r="Q37" s="202">
        <v>2090839</v>
      </c>
      <c r="R37" s="202">
        <v>2100704</v>
      </c>
      <c r="S37" s="202">
        <v>2110580</v>
      </c>
      <c r="U37" s="918"/>
      <c r="V37" s="919"/>
      <c r="W37" s="919"/>
      <c r="X37" s="920"/>
      <c r="Y37" s="919"/>
      <c r="Z37" s="919"/>
      <c r="AA37" s="919"/>
    </row>
    <row r="38" spans="2:27" ht="20.100000000000001" customHeight="1">
      <c r="B38" s="347" t="s">
        <v>532</v>
      </c>
      <c r="C38" s="348">
        <v>150007</v>
      </c>
      <c r="D38" s="349">
        <f t="shared" si="1"/>
        <v>17.273196244291476</v>
      </c>
      <c r="E38" s="348">
        <v>22180</v>
      </c>
      <c r="F38" s="349">
        <f t="shared" si="2"/>
        <v>2.5540107641535723</v>
      </c>
      <c r="G38" s="348">
        <v>776438</v>
      </c>
      <c r="H38" s="349">
        <f t="shared" si="3"/>
        <v>89.406267344358497</v>
      </c>
      <c r="I38" s="350">
        <f t="shared" si="4"/>
        <v>948625</v>
      </c>
      <c r="J38" s="349">
        <f t="shared" si="5"/>
        <v>109.23347435280355</v>
      </c>
      <c r="K38" s="348">
        <f t="shared" si="0"/>
        <v>868438</v>
      </c>
      <c r="L38" s="201" t="s">
        <v>594</v>
      </c>
      <c r="M38" s="202">
        <v>843202</v>
      </c>
      <c r="N38" s="202">
        <v>851515</v>
      </c>
      <c r="O38" s="343">
        <v>859913</v>
      </c>
      <c r="P38" s="202">
        <v>868438</v>
      </c>
      <c r="Q38" s="202">
        <v>877057</v>
      </c>
      <c r="R38" s="202">
        <v>885835</v>
      </c>
      <c r="S38" s="202">
        <v>894785</v>
      </c>
      <c r="U38" s="918"/>
      <c r="V38" s="919"/>
      <c r="W38" s="919"/>
      <c r="X38" s="920"/>
      <c r="Y38" s="919"/>
      <c r="Z38" s="919"/>
      <c r="AA38" s="919"/>
    </row>
    <row r="39" spans="2:27" ht="20.100000000000001" customHeight="1">
      <c r="B39" s="347" t="s">
        <v>531</v>
      </c>
      <c r="C39" s="348">
        <v>478738</v>
      </c>
      <c r="D39" s="349">
        <f t="shared" si="1"/>
        <v>33.806220359234082</v>
      </c>
      <c r="E39" s="348">
        <v>26500</v>
      </c>
      <c r="F39" s="349">
        <f t="shared" si="2"/>
        <v>1.8713050552070298</v>
      </c>
      <c r="G39" s="348">
        <v>715193</v>
      </c>
      <c r="H39" s="349">
        <f t="shared" si="3"/>
        <v>50.503557598063445</v>
      </c>
      <c r="I39" s="350">
        <f t="shared" si="4"/>
        <v>1220431</v>
      </c>
      <c r="J39" s="349">
        <f t="shared" si="5"/>
        <v>86.181083012504558</v>
      </c>
      <c r="K39" s="348">
        <f t="shared" si="0"/>
        <v>1416124</v>
      </c>
      <c r="L39" s="201" t="s">
        <v>595</v>
      </c>
      <c r="M39" s="202">
        <v>1404262</v>
      </c>
      <c r="N39" s="202">
        <v>1408272</v>
      </c>
      <c r="O39" s="343">
        <v>1412220</v>
      </c>
      <c r="P39" s="202">
        <v>1416124</v>
      </c>
      <c r="Q39" s="202">
        <v>1419947</v>
      </c>
      <c r="R39" s="202">
        <v>1423719</v>
      </c>
      <c r="S39" s="202">
        <v>1427427</v>
      </c>
      <c r="U39" s="918"/>
      <c r="V39" s="919"/>
      <c r="W39" s="919"/>
      <c r="X39" s="920"/>
      <c r="Y39" s="919"/>
      <c r="Z39" s="919"/>
      <c r="AA39" s="919"/>
    </row>
    <row r="40" spans="2:27" ht="20.100000000000001" customHeight="1">
      <c r="B40" s="347" t="s">
        <v>530</v>
      </c>
      <c r="C40" s="348">
        <v>2470743</v>
      </c>
      <c r="D40" s="349">
        <f t="shared" si="1"/>
        <v>52.476752568145102</v>
      </c>
      <c r="E40" s="348">
        <v>55833</v>
      </c>
      <c r="F40" s="349">
        <f t="shared" si="2"/>
        <v>1.1858515944949537</v>
      </c>
      <c r="G40" s="348">
        <v>1731119</v>
      </c>
      <c r="H40" s="349">
        <f t="shared" si="3"/>
        <v>36.767686250255402</v>
      </c>
      <c r="I40" s="350">
        <f t="shared" si="4"/>
        <v>4257695</v>
      </c>
      <c r="J40" s="349">
        <f t="shared" si="5"/>
        <v>90.430290412895459</v>
      </c>
      <c r="K40" s="348">
        <f t="shared" si="0"/>
        <v>4708262</v>
      </c>
      <c r="L40" s="201" t="s">
        <v>596</v>
      </c>
      <c r="M40" s="202">
        <v>4566875</v>
      </c>
      <c r="N40" s="202">
        <v>4613684</v>
      </c>
      <c r="O40" s="343">
        <v>4660741</v>
      </c>
      <c r="P40" s="202">
        <v>4708262</v>
      </c>
      <c r="Q40" s="202">
        <v>4756113</v>
      </c>
      <c r="R40" s="202">
        <v>4804489</v>
      </c>
      <c r="S40" s="202">
        <v>4853327</v>
      </c>
    </row>
    <row r="41" spans="2:27" ht="20.100000000000001" customHeight="1">
      <c r="B41" s="347" t="s">
        <v>529</v>
      </c>
      <c r="C41" s="348">
        <v>3326</v>
      </c>
      <c r="D41" s="349">
        <f t="shared" si="1"/>
        <v>7.4741573033707862</v>
      </c>
      <c r="E41" s="348">
        <v>1187</v>
      </c>
      <c r="F41" s="349">
        <f t="shared" si="2"/>
        <v>2.6674157303370789</v>
      </c>
      <c r="G41" s="348">
        <v>26978</v>
      </c>
      <c r="H41" s="349">
        <f t="shared" si="3"/>
        <v>60.624719101123588</v>
      </c>
      <c r="I41" s="350">
        <f t="shared" si="4"/>
        <v>31491</v>
      </c>
      <c r="J41" s="349">
        <f t="shared" si="5"/>
        <v>70.76629213483146</v>
      </c>
      <c r="K41" s="348">
        <f t="shared" si="0"/>
        <v>44500</v>
      </c>
      <c r="L41" s="201" t="s">
        <v>597</v>
      </c>
      <c r="M41" s="202">
        <v>43240</v>
      </c>
      <c r="N41" s="202">
        <v>43665</v>
      </c>
      <c r="O41" s="343">
        <v>44079</v>
      </c>
      <c r="P41" s="202">
        <v>44500</v>
      </c>
      <c r="Q41" s="202">
        <v>44928</v>
      </c>
      <c r="R41" s="202">
        <v>45367</v>
      </c>
      <c r="S41" s="202">
        <v>45822</v>
      </c>
    </row>
    <row r="42" spans="2:27" ht="20.100000000000001" customHeight="1">
      <c r="B42" s="347" t="s">
        <v>528</v>
      </c>
      <c r="C42" s="348">
        <v>7075</v>
      </c>
      <c r="D42" s="349">
        <f t="shared" si="1"/>
        <v>9.3748343668839773</v>
      </c>
      <c r="E42" s="348">
        <v>1434</v>
      </c>
      <c r="F42" s="349">
        <f t="shared" si="2"/>
        <v>1.9001431070122434</v>
      </c>
      <c r="G42" s="348">
        <v>69144</v>
      </c>
      <c r="H42" s="349">
        <f t="shared" si="3"/>
        <v>91.620289394180304</v>
      </c>
      <c r="I42" s="350">
        <f t="shared" si="4"/>
        <v>77653</v>
      </c>
      <c r="J42" s="349">
        <f t="shared" si="5"/>
        <v>102.89526686807653</v>
      </c>
      <c r="K42" s="348">
        <f t="shared" si="0"/>
        <v>75468</v>
      </c>
      <c r="L42" s="201" t="s">
        <v>598</v>
      </c>
      <c r="M42" s="202">
        <v>70260</v>
      </c>
      <c r="N42" s="202">
        <v>71974</v>
      </c>
      <c r="O42" s="343">
        <v>73702</v>
      </c>
      <c r="P42" s="202">
        <v>75468</v>
      </c>
      <c r="Q42" s="202">
        <v>77276</v>
      </c>
      <c r="R42" s="202">
        <v>79134</v>
      </c>
      <c r="S42" s="202">
        <v>81048</v>
      </c>
    </row>
    <row r="43" spans="2:27" ht="409.6" hidden="1" customHeight="1">
      <c r="B43" s="197" t="s">
        <v>257</v>
      </c>
      <c r="C43" s="197" t="b">
        <v>0</v>
      </c>
      <c r="E43" s="197">
        <v>1699596</v>
      </c>
      <c r="G43" s="197">
        <v>22726138</v>
      </c>
      <c r="L43" s="201" t="s">
        <v>567</v>
      </c>
      <c r="M43" s="202">
        <v>47661787</v>
      </c>
      <c r="N43" s="202">
        <v>48203405</v>
      </c>
      <c r="O43" s="343" t="e">
        <f>VLOOKUP(L43,#REF!,2,0)</f>
        <v>#REF!</v>
      </c>
    </row>
    <row r="44" spans="2:27" ht="15.75" customHeight="1"/>
    <row r="45" spans="2:27">
      <c r="B45" s="199" t="s">
        <v>1108</v>
      </c>
    </row>
    <row r="46" spans="2:27">
      <c r="B46" s="323"/>
    </row>
  </sheetData>
  <mergeCells count="66">
    <mergeCell ref="X8:AA8"/>
    <mergeCell ref="X9:AA9"/>
    <mergeCell ref="X10:AA10"/>
    <mergeCell ref="B4:I4"/>
    <mergeCell ref="B2:J2"/>
    <mergeCell ref="U6:W6"/>
    <mergeCell ref="X6:AA6"/>
    <mergeCell ref="U7:W7"/>
    <mergeCell ref="X7:AA7"/>
    <mergeCell ref="X11:AA11"/>
    <mergeCell ref="U12:W12"/>
    <mergeCell ref="X12:AA12"/>
    <mergeCell ref="U13:W13"/>
    <mergeCell ref="X13:AA13"/>
    <mergeCell ref="U14:W14"/>
    <mergeCell ref="X14:AA14"/>
    <mergeCell ref="U15:W15"/>
    <mergeCell ref="X15:AA15"/>
    <mergeCell ref="U16:W16"/>
    <mergeCell ref="X16:AA16"/>
    <mergeCell ref="U17:W17"/>
    <mergeCell ref="X17:AA17"/>
    <mergeCell ref="U18:W18"/>
    <mergeCell ref="X18:AA18"/>
    <mergeCell ref="U19:W19"/>
    <mergeCell ref="X19:AA19"/>
    <mergeCell ref="U20:W20"/>
    <mergeCell ref="X20:AA20"/>
    <mergeCell ref="U21:W21"/>
    <mergeCell ref="X21:AA21"/>
    <mergeCell ref="U22:W22"/>
    <mergeCell ref="X22:AA22"/>
    <mergeCell ref="U23:W23"/>
    <mergeCell ref="X23:AA23"/>
    <mergeCell ref="U24:W24"/>
    <mergeCell ref="X24:AA24"/>
    <mergeCell ref="U25:W25"/>
    <mergeCell ref="X25:AA25"/>
    <mergeCell ref="U26:W26"/>
    <mergeCell ref="X26:AA26"/>
    <mergeCell ref="U27:W27"/>
    <mergeCell ref="X27:AA27"/>
    <mergeCell ref="U28:W28"/>
    <mergeCell ref="X28:AA28"/>
    <mergeCell ref="U29:W29"/>
    <mergeCell ref="X29:AA29"/>
    <mergeCell ref="U30:W30"/>
    <mergeCell ref="X30:AA30"/>
    <mergeCell ref="U31:W31"/>
    <mergeCell ref="X31:AA31"/>
    <mergeCell ref="U32:W32"/>
    <mergeCell ref="X32:AA32"/>
    <mergeCell ref="U33:W33"/>
    <mergeCell ref="X33:AA33"/>
    <mergeCell ref="U34:W34"/>
    <mergeCell ref="X34:AA34"/>
    <mergeCell ref="U38:W38"/>
    <mergeCell ref="X38:AA38"/>
    <mergeCell ref="U39:W39"/>
    <mergeCell ref="X39:AA39"/>
    <mergeCell ref="U35:W35"/>
    <mergeCell ref="X35:AA35"/>
    <mergeCell ref="U36:W36"/>
    <mergeCell ref="X36:AA36"/>
    <mergeCell ref="U37:W37"/>
    <mergeCell ref="X37:AA37"/>
  </mergeCells>
  <pageMargins left="0.25" right="0.25" top="0.75" bottom="0.75" header="0.3" footer="0.3"/>
  <pageSetup paperSize="9" scale="41" orientation="portrait" horizontalDpi="300" verticalDpi="300" r:id="rId1"/>
  <headerFooter alignWithMargins="0">
    <oddFooter>&amp;L&amp;"Tahoma"&amp;9Reporte generado el  &amp;C&amp;R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009900"/>
  </sheetPr>
  <dimension ref="A1:AL170"/>
  <sheetViews>
    <sheetView zoomScaleNormal="100" zoomScaleSheetLayoutView="90" workbookViewId="0">
      <pane xSplit="3" ySplit="5" topLeftCell="D6" activePane="bottomRight" state="frozen"/>
      <selection pane="topRight" activeCell="D1" sqref="D1"/>
      <selection pane="bottomLeft" activeCell="A7" sqref="A7"/>
      <selection pane="bottomRight" activeCell="F4" sqref="F4"/>
    </sheetView>
  </sheetViews>
  <sheetFormatPr baseColWidth="10" defaultColWidth="11.42578125" defaultRowHeight="15" customHeight="1" outlineLevelRow="2"/>
  <cols>
    <col min="1" max="1" width="10.7109375" style="18" customWidth="1"/>
    <col min="2" max="2" width="31.5703125" style="18" customWidth="1"/>
    <col min="3" max="3" width="10.7109375" style="207" customWidth="1"/>
    <col min="4" max="4" width="12.28515625" style="207" customWidth="1"/>
    <col min="5" max="5" width="8.85546875" style="207" customWidth="1"/>
    <col min="6" max="6" width="10.7109375" style="207" customWidth="1"/>
    <col min="7" max="7" width="11.42578125" style="207" customWidth="1"/>
    <col min="8" max="8" width="11.140625" style="207" customWidth="1"/>
    <col min="9" max="9" width="10.7109375" style="207" customWidth="1"/>
    <col min="10" max="10" width="9.7109375" style="207" customWidth="1"/>
    <col min="11" max="11" width="10.7109375" style="207" customWidth="1"/>
    <col min="12" max="12" width="11.85546875" style="207" bestFit="1" customWidth="1"/>
    <col min="13" max="13" width="12.5703125" style="207" customWidth="1"/>
    <col min="14" max="14" width="10" style="207" hidden="1" customWidth="1"/>
    <col min="15" max="15" width="12.7109375" style="207" hidden="1" customWidth="1"/>
    <col min="16" max="16" width="9.28515625" style="207" hidden="1" customWidth="1"/>
    <col min="17" max="17" width="7.7109375" style="207" hidden="1" customWidth="1"/>
    <col min="18" max="18" width="8.28515625" style="207" hidden="1" customWidth="1"/>
    <col min="19" max="19" width="9.7109375" style="207" hidden="1" customWidth="1"/>
    <col min="20" max="21" width="14.28515625" style="207" customWidth="1"/>
    <col min="22" max="27" width="11.42578125" style="18" hidden="1" customWidth="1"/>
    <col min="28" max="29" width="11.42578125" style="343" hidden="1" customWidth="1"/>
    <col min="30" max="31" width="12.7109375" style="9" hidden="1" customWidth="1"/>
    <col min="32" max="32" width="1.42578125" style="9" hidden="1" customWidth="1"/>
    <col min="33" max="33" width="11.42578125" style="9" hidden="1" customWidth="1"/>
    <col min="34" max="35" width="11.42578125" style="9"/>
    <col min="36" max="37" width="11.42578125" style="18"/>
    <col min="38" max="38" width="14.42578125" style="18" customWidth="1"/>
    <col min="39" max="16384" width="11.42578125" style="18"/>
  </cols>
  <sheetData>
    <row r="1" spans="1:35" s="3" customFormat="1" ht="34.5" customHeight="1">
      <c r="A1" s="743"/>
      <c r="B1" s="769" t="s">
        <v>1111</v>
      </c>
      <c r="C1" s="770"/>
      <c r="D1" s="770"/>
      <c r="E1" s="770"/>
      <c r="F1" s="770"/>
      <c r="G1" s="770"/>
      <c r="H1" s="770"/>
      <c r="I1" s="770"/>
      <c r="J1" s="770"/>
      <c r="K1" s="770"/>
      <c r="L1" s="770"/>
      <c r="M1" s="770"/>
      <c r="N1" s="744"/>
      <c r="O1" s="744"/>
      <c r="P1" s="744"/>
      <c r="Q1" s="744"/>
      <c r="R1" s="744"/>
      <c r="S1" s="744"/>
      <c r="T1" s="763" t="s">
        <v>1058</v>
      </c>
      <c r="U1" s="763" t="s">
        <v>1059</v>
      </c>
    </row>
    <row r="2" spans="1:35" s="3" customFormat="1" ht="24" customHeight="1">
      <c r="A2" s="745"/>
      <c r="B2" s="746" t="s">
        <v>1007</v>
      </c>
      <c r="C2" s="747" t="s">
        <v>1106</v>
      </c>
      <c r="D2" s="767"/>
      <c r="E2" s="767"/>
      <c r="F2" s="748"/>
      <c r="G2" s="749"/>
      <c r="H2" s="749"/>
      <c r="I2" s="749"/>
      <c r="J2" s="749"/>
      <c r="K2" s="749"/>
      <c r="L2" s="749"/>
      <c r="M2" s="749"/>
      <c r="N2" s="748"/>
      <c r="O2" s="749"/>
      <c r="P2" s="749"/>
      <c r="Q2" s="749"/>
      <c r="R2" s="749"/>
      <c r="S2" s="749"/>
      <c r="T2" s="764"/>
      <c r="U2" s="764"/>
    </row>
    <row r="3" spans="1:35" s="737" customFormat="1" ht="39" customHeight="1">
      <c r="A3" s="761" t="s">
        <v>191</v>
      </c>
      <c r="B3" s="766" t="s">
        <v>4</v>
      </c>
      <c r="C3" s="732"/>
      <c r="D3" s="760" t="s">
        <v>118</v>
      </c>
      <c r="E3" s="760"/>
      <c r="F3" s="760" t="s">
        <v>762</v>
      </c>
      <c r="G3" s="760"/>
      <c r="H3" s="761" t="s">
        <v>1112</v>
      </c>
      <c r="I3" s="762"/>
      <c r="J3" s="761" t="s">
        <v>1113</v>
      </c>
      <c r="K3" s="771"/>
      <c r="L3" s="768" t="s">
        <v>850</v>
      </c>
      <c r="M3" s="768"/>
      <c r="N3" s="760" t="s">
        <v>1014</v>
      </c>
      <c r="O3" s="760"/>
      <c r="P3" s="760" t="s">
        <v>1013</v>
      </c>
      <c r="Q3" s="760"/>
      <c r="R3" s="760"/>
      <c r="S3" s="760"/>
      <c r="T3" s="765"/>
      <c r="U3" s="765"/>
      <c r="Z3" s="738"/>
      <c r="AD3" s="739"/>
      <c r="AE3" s="739"/>
      <c r="AF3" s="739"/>
      <c r="AG3" s="739"/>
      <c r="AH3" s="739"/>
      <c r="AI3" s="739"/>
    </row>
    <row r="4" spans="1:35" s="737" customFormat="1" ht="40.5" customHeight="1" outlineLevel="1">
      <c r="A4" s="761"/>
      <c r="B4" s="760"/>
      <c r="C4" s="733" t="s">
        <v>1057</v>
      </c>
      <c r="D4" s="734" t="s">
        <v>855</v>
      </c>
      <c r="E4" s="734" t="s">
        <v>856</v>
      </c>
      <c r="F4" s="734" t="s">
        <v>855</v>
      </c>
      <c r="G4" s="734" t="s">
        <v>856</v>
      </c>
      <c r="H4" s="734" t="s">
        <v>855</v>
      </c>
      <c r="I4" s="734" t="s">
        <v>856</v>
      </c>
      <c r="J4" s="734" t="s">
        <v>855</v>
      </c>
      <c r="K4" s="735" t="s">
        <v>856</v>
      </c>
      <c r="L4" s="734" t="s">
        <v>850</v>
      </c>
      <c r="M4" s="734" t="s">
        <v>862</v>
      </c>
      <c r="N4" s="734" t="s">
        <v>1011</v>
      </c>
      <c r="O4" s="734" t="s">
        <v>856</v>
      </c>
      <c r="P4" s="734" t="s">
        <v>192</v>
      </c>
      <c r="Q4" s="734" t="s">
        <v>1008</v>
      </c>
      <c r="R4" s="734" t="s">
        <v>1009</v>
      </c>
      <c r="S4" s="734" t="s">
        <v>1010</v>
      </c>
      <c r="T4" s="765"/>
      <c r="U4" s="765"/>
      <c r="X4" s="737" t="s">
        <v>155</v>
      </c>
      <c r="AD4" s="739"/>
      <c r="AE4" s="739"/>
      <c r="AF4" s="739"/>
      <c r="AG4" s="739"/>
      <c r="AH4" s="739"/>
      <c r="AI4" s="739"/>
    </row>
    <row r="5" spans="1:35" s="740" customFormat="1" ht="26.25" customHeight="1" outlineLevel="1">
      <c r="A5" s="736"/>
      <c r="B5" s="750" t="s">
        <v>154</v>
      </c>
      <c r="C5" s="751">
        <f>+C129+C20+C105+C81+C43+C63+C32+C6+C13</f>
        <v>6691030</v>
      </c>
      <c r="D5" s="752">
        <f>D6+D13+D20+D32+D43+D63+D81+D105+D129</f>
        <v>2330983</v>
      </c>
      <c r="E5" s="753">
        <f>(D5/C5)</f>
        <v>0.34837431606195157</v>
      </c>
      <c r="F5" s="752">
        <f>F6+F13+F20+F32+F43+F63+F81+F105+F129</f>
        <v>3726523</v>
      </c>
      <c r="G5" s="754">
        <f>(F5/C5)</f>
        <v>0.55694310143580283</v>
      </c>
      <c r="H5" s="752">
        <f>H6+H13+H20+H32+H43+H63+H81+H105+H129</f>
        <v>104884</v>
      </c>
      <c r="I5" s="755">
        <f>(H5/C5)</f>
        <v>1.5675314562929771E-2</v>
      </c>
      <c r="J5" s="756">
        <f>+J20+J105+J81+J43+J63+J32+J6+J13+J129</f>
        <v>82194</v>
      </c>
      <c r="K5" s="755">
        <f>(J5/C5)</f>
        <v>1.2284207364187576E-2</v>
      </c>
      <c r="L5" s="756">
        <f>D5+F5+H5+J5</f>
        <v>6244584</v>
      </c>
      <c r="M5" s="757">
        <f>E5+G5+I5+K5</f>
        <v>0.93327693942487178</v>
      </c>
      <c r="N5" s="756">
        <f>N6+N13+N20+N32+N43+N63+N81+N105+N129</f>
        <v>189395</v>
      </c>
      <c r="O5" s="758">
        <f>(N5/C5)</f>
        <v>2.8305806430400104E-2</v>
      </c>
      <c r="P5" s="756">
        <f>Q5+R5</f>
        <v>255008</v>
      </c>
      <c r="Q5" s="756">
        <f>Q6+Q13+Q20+Q32+Q43+Q63+Q81+Q105+Q129</f>
        <v>218440</v>
      </c>
      <c r="R5" s="756">
        <f>R6+R13+R20+R32+R43+R63+R81+R105+R129</f>
        <v>36568</v>
      </c>
      <c r="S5" s="758">
        <f t="shared" ref="S5:S36" si="0">P5/C5</f>
        <v>3.8111919988402382E-2</v>
      </c>
      <c r="T5" s="756">
        <f t="shared" ref="T5:U5" si="1">+T20+T105+T81+T43+T63+T32+T6+T13+T129</f>
        <v>40480</v>
      </c>
      <c r="U5" s="756">
        <f t="shared" si="1"/>
        <v>123704</v>
      </c>
      <c r="Z5" s="741" t="s">
        <v>1012</v>
      </c>
      <c r="AB5" s="759" t="s">
        <v>1032</v>
      </c>
      <c r="AC5" s="759"/>
      <c r="AD5" s="742"/>
      <c r="AE5" s="742" t="s">
        <v>1033</v>
      </c>
      <c r="AF5" s="742" t="s">
        <v>1026</v>
      </c>
      <c r="AG5" s="742"/>
      <c r="AH5" s="742"/>
      <c r="AI5" s="742"/>
    </row>
    <row r="6" spans="1:35" ht="15" customHeight="1" outlineLevel="2">
      <c r="A6" s="34"/>
      <c r="B6" s="604" t="s">
        <v>237</v>
      </c>
      <c r="C6" s="211">
        <f>SUM(C7:C12)</f>
        <v>120805</v>
      </c>
      <c r="D6" s="210">
        <f>SUBTOTAL(9,D7:D12)</f>
        <v>61982</v>
      </c>
      <c r="E6" s="399">
        <f t="shared" ref="E6:E37" si="2">(D6/C6)*100</f>
        <v>51.307478995074703</v>
      </c>
      <c r="F6" s="211">
        <f>SUM(F7:F12)</f>
        <v>26207</v>
      </c>
      <c r="G6" s="352">
        <f>F6/C6*100</f>
        <v>21.693638508339884</v>
      </c>
      <c r="H6" s="211">
        <f>SUM(H7:H12)</f>
        <v>1951</v>
      </c>
      <c r="I6" s="626">
        <f>H6/C6*100</f>
        <v>1.6149993791647697</v>
      </c>
      <c r="J6" s="211">
        <f>SUM(J7:J12)</f>
        <v>2018</v>
      </c>
      <c r="K6" s="626">
        <f t="shared" ref="K6:K69" si="3">(J6/C6)</f>
        <v>1.6704606597409046E-2</v>
      </c>
      <c r="L6" s="35">
        <f t="shared" ref="L6:L69" si="4">D6+F6+H6+J6</f>
        <v>92158</v>
      </c>
      <c r="M6" s="619">
        <f t="shared" ref="M6:M13" si="5">IF((L6*100/C6)&gt;100,100,(L6*100/C6))</f>
        <v>76.286577542320273</v>
      </c>
      <c r="N6" s="35">
        <f>SUM(N7:N12)</f>
        <v>1735</v>
      </c>
      <c r="O6" s="619">
        <f>N6/C6*100</f>
        <v>1.436198832829767</v>
      </c>
      <c r="P6" s="35">
        <f>SUM(P7:P12)</f>
        <v>10251</v>
      </c>
      <c r="Q6" s="35">
        <f>SUM(Q7:Q12)</f>
        <v>8960</v>
      </c>
      <c r="R6" s="35">
        <f>SUM(R7:R12)</f>
        <v>1291</v>
      </c>
      <c r="S6" s="620">
        <f t="shared" si="0"/>
        <v>8.4855759281486698E-2</v>
      </c>
      <c r="T6" s="211">
        <f t="shared" ref="T6:U6" si="6">SUM(T7:T12)</f>
        <v>1202</v>
      </c>
      <c r="U6" s="211">
        <f t="shared" si="6"/>
        <v>4984</v>
      </c>
      <c r="V6" s="713" t="s">
        <v>233</v>
      </c>
      <c r="W6" s="713" t="s">
        <v>202</v>
      </c>
      <c r="X6" s="713" t="s">
        <v>234</v>
      </c>
      <c r="Y6" s="713" t="s">
        <v>241</v>
      </c>
      <c r="Z6" s="715">
        <v>1</v>
      </c>
      <c r="AA6" s="8">
        <v>47169</v>
      </c>
      <c r="AB6" s="652">
        <v>1</v>
      </c>
      <c r="AC6" s="343">
        <f>AE6+AF6</f>
        <v>43397</v>
      </c>
      <c r="AD6" s="13" t="s">
        <v>30</v>
      </c>
      <c r="AE6" s="13">
        <v>12529</v>
      </c>
      <c r="AF6" s="13">
        <v>30868</v>
      </c>
    </row>
    <row r="7" spans="1:35" ht="15" customHeight="1" outlineLevel="2">
      <c r="A7" s="1">
        <v>142</v>
      </c>
      <c r="B7" s="5" t="s">
        <v>76</v>
      </c>
      <c r="C7" s="129">
        <f>VLOOKUP(A7,DANE!$A$3:$H$127,6,0)</f>
        <v>4519</v>
      </c>
      <c r="D7" s="270">
        <f t="shared" ref="D7:D12" si="7">VLOOKUP(A7,$V$7:$W$131,2,0)</f>
        <v>3051</v>
      </c>
      <c r="E7" s="627">
        <f t="shared" si="2"/>
        <v>67.514936932949766</v>
      </c>
      <c r="F7" s="628">
        <f t="shared" ref="F7:F12" si="8">IFERROR(VLOOKUP(A7,$X$7:$Y$131,2,0),0)</f>
        <v>866</v>
      </c>
      <c r="G7" s="629">
        <f t="shared" ref="G7:G12" si="9">(F7/C7)*100</f>
        <v>19.163531754813011</v>
      </c>
      <c r="H7" s="37">
        <f>IFERROR(VLOOKUP(A7,$Z$6:$AA$130,2,0),0)</f>
        <v>79</v>
      </c>
      <c r="I7" s="625">
        <f t="shared" ref="I7:I70" si="10">(H7/C7)</f>
        <v>1.7481743748616951E-2</v>
      </c>
      <c r="J7" s="37">
        <f>IFERROR(VLOOKUP(A7,$AB$6:$AD$126,2,0),0)</f>
        <v>44</v>
      </c>
      <c r="K7" s="625">
        <f t="shared" si="3"/>
        <v>9.7366674042929854E-3</v>
      </c>
      <c r="L7" s="37">
        <f t="shared" si="4"/>
        <v>4040</v>
      </c>
      <c r="M7" s="647">
        <f t="shared" si="5"/>
        <v>89.400309803053773</v>
      </c>
      <c r="N7" s="622">
        <v>103</v>
      </c>
      <c r="O7" s="621">
        <f t="shared" ref="O7:O12" si="11">IFERROR(N7/C7*100,"")</f>
        <v>2.2792653241867673</v>
      </c>
      <c r="P7" s="622">
        <f t="shared" ref="P7:P12" si="12">Q7+R7</f>
        <v>267</v>
      </c>
      <c r="Q7" s="622">
        <v>212</v>
      </c>
      <c r="R7" s="622">
        <v>55</v>
      </c>
      <c r="S7" s="623">
        <f t="shared" si="0"/>
        <v>5.9083868112414249E-2</v>
      </c>
      <c r="T7" s="37">
        <v>25</v>
      </c>
      <c r="U7" s="37">
        <v>113</v>
      </c>
      <c r="V7" s="715">
        <v>1</v>
      </c>
      <c r="W7" s="714">
        <v>605446</v>
      </c>
      <c r="X7" s="715">
        <v>1</v>
      </c>
      <c r="Y7" s="714">
        <v>1927231</v>
      </c>
      <c r="Z7" s="715">
        <v>2</v>
      </c>
      <c r="AA7" s="8">
        <v>476</v>
      </c>
      <c r="AB7" s="652">
        <v>2</v>
      </c>
      <c r="AC7" s="343">
        <f t="shared" ref="AC7:AC70" si="13">AE7+AF7</f>
        <v>78</v>
      </c>
      <c r="AD7" s="13" t="s">
        <v>31</v>
      </c>
      <c r="AE7" s="13">
        <v>14</v>
      </c>
      <c r="AF7" s="13">
        <v>64</v>
      </c>
    </row>
    <row r="8" spans="1:35" ht="15" customHeight="1" outlineLevel="2">
      <c r="A8" s="1">
        <v>425</v>
      </c>
      <c r="B8" s="4" t="s">
        <v>48</v>
      </c>
      <c r="C8" s="129">
        <f>VLOOKUP(A8,DANE!$A$3:$H$127,6,0)</f>
        <v>6611</v>
      </c>
      <c r="D8" s="270">
        <f t="shared" si="7"/>
        <v>6312</v>
      </c>
      <c r="E8" s="627">
        <f t="shared" si="2"/>
        <v>95.477234911511118</v>
      </c>
      <c r="F8" s="628">
        <f t="shared" si="8"/>
        <v>1663</v>
      </c>
      <c r="G8" s="629">
        <f t="shared" si="9"/>
        <v>25.155044622598698</v>
      </c>
      <c r="H8" s="37">
        <f t="shared" ref="H8:H12" si="14">IFERROR(VLOOKUP(A8,$Z$6:$AA$130,2,0),0)</f>
        <v>173</v>
      </c>
      <c r="I8" s="625">
        <f t="shared" si="10"/>
        <v>2.616850703373166E-2</v>
      </c>
      <c r="J8" s="37">
        <f>IFERROR(VLOOKUP(A8,$AB$6:$AD$130,2,0),0)</f>
        <v>38</v>
      </c>
      <c r="K8" s="625">
        <f t="shared" si="3"/>
        <v>5.7479957646346998E-3</v>
      </c>
      <c r="L8" s="37">
        <f t="shared" si="4"/>
        <v>8186</v>
      </c>
      <c r="M8" s="647">
        <f t="shared" si="5"/>
        <v>100</v>
      </c>
      <c r="N8" s="622">
        <v>107</v>
      </c>
      <c r="O8" s="621">
        <f t="shared" si="11"/>
        <v>1.6185145968839811</v>
      </c>
      <c r="P8" s="622">
        <f t="shared" si="12"/>
        <v>520</v>
      </c>
      <c r="Q8" s="622">
        <v>444</v>
      </c>
      <c r="R8" s="622">
        <v>76</v>
      </c>
      <c r="S8" s="623">
        <f t="shared" si="0"/>
        <v>7.8656784147632733E-2</v>
      </c>
      <c r="T8" s="37">
        <v>72</v>
      </c>
      <c r="U8" s="37">
        <v>186</v>
      </c>
      <c r="V8" s="715">
        <v>2</v>
      </c>
      <c r="W8" s="714">
        <v>12696</v>
      </c>
      <c r="X8" s="715">
        <v>2</v>
      </c>
      <c r="Y8" s="714">
        <v>2453</v>
      </c>
      <c r="Z8" s="715">
        <v>4</v>
      </c>
      <c r="AA8" s="8">
        <v>42</v>
      </c>
      <c r="AB8" s="652">
        <v>4</v>
      </c>
      <c r="AC8" s="343">
        <f t="shared" si="13"/>
        <v>3</v>
      </c>
      <c r="AD8" s="13" t="s">
        <v>61</v>
      </c>
      <c r="AE8" s="13">
        <v>3</v>
      </c>
      <c r="AF8" s="13">
        <v>0</v>
      </c>
    </row>
    <row r="9" spans="1:35" ht="15" customHeight="1" outlineLevel="2">
      <c r="A9" s="1">
        <v>579</v>
      </c>
      <c r="B9" s="1" t="s">
        <v>122</v>
      </c>
      <c r="C9" s="129">
        <f>VLOOKUP(A9,DANE!$A$3:$H$127,6,0)</f>
        <v>49392</v>
      </c>
      <c r="D9" s="270">
        <f t="shared" si="7"/>
        <v>26047</v>
      </c>
      <c r="E9" s="627">
        <f t="shared" si="2"/>
        <v>52.73526077097506</v>
      </c>
      <c r="F9" s="628">
        <f t="shared" si="8"/>
        <v>16527</v>
      </c>
      <c r="G9" s="629">
        <f t="shared" si="9"/>
        <v>33.460884353741498</v>
      </c>
      <c r="H9" s="37">
        <f t="shared" si="14"/>
        <v>924</v>
      </c>
      <c r="I9" s="625">
        <f t="shared" si="10"/>
        <v>1.8707482993197279E-2</v>
      </c>
      <c r="J9" s="37">
        <f>IFERROR(VLOOKUP(A9,$AB$6:$AD$130,2,0),0)</f>
        <v>1615</v>
      </c>
      <c r="K9" s="625">
        <f t="shared" si="3"/>
        <v>3.2697602850664073E-2</v>
      </c>
      <c r="L9" s="37">
        <f t="shared" si="4"/>
        <v>45113</v>
      </c>
      <c r="M9" s="647">
        <f t="shared" si="5"/>
        <v>91.336653709102691</v>
      </c>
      <c r="N9" s="622">
        <v>463</v>
      </c>
      <c r="O9" s="621">
        <f t="shared" si="11"/>
        <v>0.93739876903142205</v>
      </c>
      <c r="P9" s="622">
        <f t="shared" si="12"/>
        <v>4837</v>
      </c>
      <c r="Q9" s="622">
        <v>4337</v>
      </c>
      <c r="R9" s="622">
        <v>500</v>
      </c>
      <c r="S9" s="623">
        <f t="shared" si="0"/>
        <v>9.7930839002267567E-2</v>
      </c>
      <c r="T9" s="37">
        <v>471</v>
      </c>
      <c r="U9" s="37">
        <v>2114</v>
      </c>
      <c r="V9" s="715">
        <v>4</v>
      </c>
      <c r="W9" s="714">
        <v>1388</v>
      </c>
      <c r="X9" s="715">
        <v>4</v>
      </c>
      <c r="Y9" s="714">
        <v>343</v>
      </c>
      <c r="Z9" s="715">
        <v>21</v>
      </c>
      <c r="AA9" s="8">
        <v>57</v>
      </c>
      <c r="AB9" s="652">
        <v>21</v>
      </c>
      <c r="AC9" s="343">
        <f t="shared" si="13"/>
        <v>32</v>
      </c>
      <c r="AD9" s="13" t="s">
        <v>32</v>
      </c>
      <c r="AE9" s="13">
        <v>12</v>
      </c>
      <c r="AF9" s="13">
        <v>20</v>
      </c>
    </row>
    <row r="10" spans="1:35" ht="15" customHeight="1" outlineLevel="1">
      <c r="A10" s="1">
        <v>585</v>
      </c>
      <c r="B10" s="5" t="s">
        <v>19</v>
      </c>
      <c r="C10" s="129">
        <f>VLOOKUP(A10,DANE!$A$3:$H$127,6,0)</f>
        <v>19209</v>
      </c>
      <c r="D10" s="270">
        <f t="shared" si="7"/>
        <v>7326</v>
      </c>
      <c r="E10" s="627">
        <f t="shared" si="2"/>
        <v>38.138372637826016</v>
      </c>
      <c r="F10" s="628">
        <f t="shared" si="8"/>
        <v>3183</v>
      </c>
      <c r="G10" s="629">
        <f t="shared" si="9"/>
        <v>16.570357644853974</v>
      </c>
      <c r="H10" s="37">
        <f t="shared" si="14"/>
        <v>292</v>
      </c>
      <c r="I10" s="625">
        <f t="shared" si="10"/>
        <v>1.5201207767192462E-2</v>
      </c>
      <c r="J10" s="37">
        <f>IFERROR(VLOOKUP(A10,$AB$6:$AD$130,2,0),0)</f>
        <v>98</v>
      </c>
      <c r="K10" s="625">
        <f t="shared" si="3"/>
        <v>5.101775209537196E-3</v>
      </c>
      <c r="L10" s="37">
        <f t="shared" si="4"/>
        <v>10899</v>
      </c>
      <c r="M10" s="647">
        <f t="shared" si="5"/>
        <v>56.739028580352958</v>
      </c>
      <c r="N10" s="622">
        <v>302</v>
      </c>
      <c r="O10" s="621">
        <f t="shared" si="11"/>
        <v>1.5721797074288095</v>
      </c>
      <c r="P10" s="622">
        <f t="shared" si="12"/>
        <v>1046</v>
      </c>
      <c r="Q10" s="622">
        <v>821</v>
      </c>
      <c r="R10" s="622">
        <v>225</v>
      </c>
      <c r="S10" s="623">
        <f t="shared" si="0"/>
        <v>5.4453641522203132E-2</v>
      </c>
      <c r="T10" s="37">
        <v>121</v>
      </c>
      <c r="U10" s="37">
        <v>645</v>
      </c>
      <c r="V10" s="715">
        <v>21</v>
      </c>
      <c r="W10" s="714">
        <v>2989</v>
      </c>
      <c r="X10" s="715">
        <v>21</v>
      </c>
      <c r="Y10" s="714">
        <v>534</v>
      </c>
      <c r="Z10" s="715">
        <v>30</v>
      </c>
      <c r="AA10" s="8">
        <v>483</v>
      </c>
      <c r="AB10" s="652">
        <v>30</v>
      </c>
      <c r="AC10" s="343">
        <f t="shared" si="13"/>
        <v>206</v>
      </c>
      <c r="AD10" s="13" t="s">
        <v>5</v>
      </c>
      <c r="AE10" s="13">
        <v>51</v>
      </c>
      <c r="AF10" s="13">
        <v>155</v>
      </c>
    </row>
    <row r="11" spans="1:35" ht="15" customHeight="1" outlineLevel="2">
      <c r="A11" s="1">
        <v>591</v>
      </c>
      <c r="B11" s="5" t="s">
        <v>20</v>
      </c>
      <c r="C11" s="129">
        <f>VLOOKUP(A11,DANE!$A$3:$H$127,6,0)</f>
        <v>21317</v>
      </c>
      <c r="D11" s="270">
        <f t="shared" si="7"/>
        <v>9183</v>
      </c>
      <c r="E11" s="627">
        <f t="shared" si="2"/>
        <v>43.078294319088052</v>
      </c>
      <c r="F11" s="628">
        <f t="shared" si="8"/>
        <v>3230</v>
      </c>
      <c r="G11" s="629">
        <f t="shared" si="9"/>
        <v>15.152225922972276</v>
      </c>
      <c r="H11" s="37">
        <f t="shared" si="14"/>
        <v>262</v>
      </c>
      <c r="I11" s="625">
        <f t="shared" si="10"/>
        <v>1.2290660036590515E-2</v>
      </c>
      <c r="J11" s="37">
        <f>IFERROR(VLOOKUP(A11,$AB$6:$AD$130,2,0),0)</f>
        <v>70</v>
      </c>
      <c r="K11" s="625">
        <f t="shared" si="3"/>
        <v>3.2837641319134964E-3</v>
      </c>
      <c r="L11" s="37">
        <f t="shared" si="4"/>
        <v>12745</v>
      </c>
      <c r="M11" s="647">
        <f t="shared" si="5"/>
        <v>59.787962658910729</v>
      </c>
      <c r="N11" s="622">
        <v>174</v>
      </c>
      <c r="O11" s="621">
        <f t="shared" si="11"/>
        <v>0.81624994136135476</v>
      </c>
      <c r="P11" s="622">
        <f t="shared" si="12"/>
        <v>1471</v>
      </c>
      <c r="Q11" s="622">
        <v>1338</v>
      </c>
      <c r="R11" s="622">
        <v>133</v>
      </c>
      <c r="S11" s="623">
        <f t="shared" si="0"/>
        <v>6.9005957686353619E-2</v>
      </c>
      <c r="T11" s="37">
        <v>183</v>
      </c>
      <c r="U11" s="37">
        <v>705</v>
      </c>
      <c r="V11" s="715">
        <v>30</v>
      </c>
      <c r="W11" s="714">
        <v>10008</v>
      </c>
      <c r="X11" s="715">
        <v>30</v>
      </c>
      <c r="Y11" s="714">
        <v>13731</v>
      </c>
      <c r="Z11" s="715">
        <v>31</v>
      </c>
      <c r="AA11" s="8">
        <v>443</v>
      </c>
      <c r="AB11" s="652">
        <v>31</v>
      </c>
      <c r="AC11" s="343">
        <f t="shared" si="13"/>
        <v>197</v>
      </c>
      <c r="AD11" s="13" t="s">
        <v>62</v>
      </c>
      <c r="AE11" s="13">
        <v>41</v>
      </c>
      <c r="AF11" s="13">
        <v>156</v>
      </c>
    </row>
    <row r="12" spans="1:35" ht="15" customHeight="1" outlineLevel="2">
      <c r="A12" s="1">
        <v>893</v>
      </c>
      <c r="B12" s="4" t="s">
        <v>105</v>
      </c>
      <c r="C12" s="129">
        <f>VLOOKUP(A12,DANE!$A$3:$H$127,6,0)</f>
        <v>19757</v>
      </c>
      <c r="D12" s="270">
        <f t="shared" si="7"/>
        <v>10063</v>
      </c>
      <c r="E12" s="627">
        <f t="shared" si="2"/>
        <v>50.933846231715343</v>
      </c>
      <c r="F12" s="628">
        <f t="shared" si="8"/>
        <v>738</v>
      </c>
      <c r="G12" s="629">
        <f t="shared" si="9"/>
        <v>3.7353849268613653</v>
      </c>
      <c r="H12" s="37">
        <f t="shared" si="14"/>
        <v>221</v>
      </c>
      <c r="I12" s="625">
        <f t="shared" si="10"/>
        <v>1.1185908791820621E-2</v>
      </c>
      <c r="J12" s="37">
        <f>IFERROR(VLOOKUP(A12,$AB$6:$AD$130,2,0),0)</f>
        <v>153</v>
      </c>
      <c r="K12" s="625">
        <f t="shared" si="3"/>
        <v>7.7440907020296604E-3</v>
      </c>
      <c r="L12" s="37">
        <f t="shared" si="4"/>
        <v>11175</v>
      </c>
      <c r="M12" s="647">
        <f t="shared" si="5"/>
        <v>56.562231107961736</v>
      </c>
      <c r="N12" s="622">
        <v>586</v>
      </c>
      <c r="O12" s="621">
        <f t="shared" si="11"/>
        <v>2.9660373538492686</v>
      </c>
      <c r="P12" s="622">
        <f t="shared" si="12"/>
        <v>2110</v>
      </c>
      <c r="Q12" s="622">
        <v>1808</v>
      </c>
      <c r="R12" s="622">
        <v>302</v>
      </c>
      <c r="S12" s="623">
        <f t="shared" si="0"/>
        <v>0.10679759072733715</v>
      </c>
      <c r="T12" s="37">
        <v>330</v>
      </c>
      <c r="U12" s="37">
        <v>1221</v>
      </c>
      <c r="V12" s="715">
        <v>31</v>
      </c>
      <c r="W12" s="714">
        <v>16784</v>
      </c>
      <c r="X12" s="715">
        <v>31</v>
      </c>
      <c r="Y12" s="714">
        <v>4481</v>
      </c>
      <c r="Z12" s="715">
        <v>34</v>
      </c>
      <c r="AA12" s="8">
        <v>718</v>
      </c>
      <c r="AB12" s="652">
        <v>34</v>
      </c>
      <c r="AC12" s="343">
        <f t="shared" si="13"/>
        <v>765</v>
      </c>
      <c r="AD12" s="13" t="s">
        <v>63</v>
      </c>
      <c r="AE12" s="13">
        <v>338</v>
      </c>
      <c r="AF12" s="13">
        <v>427</v>
      </c>
    </row>
    <row r="13" spans="1:35" ht="15" customHeight="1" outlineLevel="2">
      <c r="A13" s="34"/>
      <c r="B13" s="34" t="s">
        <v>157</v>
      </c>
      <c r="C13" s="630">
        <f>SUM(C14:C19)</f>
        <v>318860</v>
      </c>
      <c r="D13" s="210">
        <f>SUBTOTAL(9,D14:D19)</f>
        <v>220202</v>
      </c>
      <c r="E13" s="631">
        <f t="shared" si="2"/>
        <v>69.05914821551778</v>
      </c>
      <c r="F13" s="211">
        <f>SUM(F14:F19)</f>
        <v>41966</v>
      </c>
      <c r="G13" s="352">
        <f>F13/C13*100</f>
        <v>13.161261995860251</v>
      </c>
      <c r="H13" s="35">
        <f>SUM(H14:H19)</f>
        <v>4120</v>
      </c>
      <c r="I13" s="626">
        <f>H13/C13*100</f>
        <v>1.2921031173555793</v>
      </c>
      <c r="J13" s="35">
        <f>SUM(J14:J19)</f>
        <v>4404</v>
      </c>
      <c r="K13" s="626">
        <f t="shared" si="3"/>
        <v>1.3811704196198959E-2</v>
      </c>
      <c r="L13" s="35">
        <f t="shared" si="4"/>
        <v>270692</v>
      </c>
      <c r="M13" s="619">
        <f t="shared" si="5"/>
        <v>84.89368374835351</v>
      </c>
      <c r="N13" s="35">
        <f>SUM(N14:N19)</f>
        <v>1288</v>
      </c>
      <c r="O13" s="619">
        <f>N13/C13*100</f>
        <v>0.40393903280436561</v>
      </c>
      <c r="P13" s="35">
        <f>SUM(P14:P19)</f>
        <v>24577</v>
      </c>
      <c r="Q13" s="35">
        <f>SUM(Q14:Q19)</f>
        <v>23499</v>
      </c>
      <c r="R13" s="35">
        <f>SUM(R14:R19)</f>
        <v>1078</v>
      </c>
      <c r="S13" s="620">
        <f t="shared" si="0"/>
        <v>7.7077714357398228E-2</v>
      </c>
      <c r="T13" s="35">
        <f t="shared" ref="T13:U13" si="15">SUM(T14:T19)</f>
        <v>6552</v>
      </c>
      <c r="U13" s="35">
        <f t="shared" si="15"/>
        <v>13198</v>
      </c>
      <c r="V13" s="715">
        <v>34</v>
      </c>
      <c r="W13" s="714">
        <v>28794</v>
      </c>
      <c r="X13" s="715">
        <v>34</v>
      </c>
      <c r="Y13" s="714">
        <v>8299</v>
      </c>
      <c r="Z13" s="715">
        <v>36</v>
      </c>
      <c r="AA13" s="8">
        <v>105</v>
      </c>
      <c r="AB13" s="652">
        <v>36</v>
      </c>
      <c r="AC13" s="343">
        <f t="shared" si="13"/>
        <v>19</v>
      </c>
      <c r="AD13" s="13" t="s">
        <v>64</v>
      </c>
      <c r="AE13" s="13">
        <v>2</v>
      </c>
      <c r="AF13" s="13">
        <v>17</v>
      </c>
    </row>
    <row r="14" spans="1:35" ht="15" customHeight="1" outlineLevel="2">
      <c r="A14" s="1">
        <v>120</v>
      </c>
      <c r="B14" s="19" t="s">
        <v>73</v>
      </c>
      <c r="C14" s="129">
        <f>VLOOKUP(A14,DANE!$A$3:$H$127,6,0)</f>
        <v>41012</v>
      </c>
      <c r="D14" s="270">
        <f t="shared" ref="D14:D19" si="16">VLOOKUP(A14,$V$7:$W$131,2,0)</f>
        <v>24004</v>
      </c>
      <c r="E14" s="627">
        <f t="shared" si="2"/>
        <v>58.529210962645081</v>
      </c>
      <c r="F14" s="628">
        <f t="shared" ref="F14:F19" si="17">IFERROR(VLOOKUP(A14,$X$7:$Y$131,2,0),0)</f>
        <v>1103</v>
      </c>
      <c r="G14" s="629">
        <f t="shared" ref="G14:G19" si="18">(F14/C14)*100</f>
        <v>2.6894567443675022</v>
      </c>
      <c r="H14" s="37">
        <f t="shared" ref="H14:H19" si="19">IFERROR(VLOOKUP(A14,$Z$6:$AA$130,2,0),0)</f>
        <v>352</v>
      </c>
      <c r="I14" s="625">
        <f t="shared" si="10"/>
        <v>8.5828537988881307E-3</v>
      </c>
      <c r="J14" s="37">
        <f t="shared" ref="J14:J19" si="20">IFERROR(VLOOKUP(A14,$AB$6:$AD$130,2,0),0)</f>
        <v>2638</v>
      </c>
      <c r="K14" s="625">
        <f t="shared" si="3"/>
        <v>6.4322637276894565E-2</v>
      </c>
      <c r="L14" s="37">
        <f t="shared" si="4"/>
        <v>28097</v>
      </c>
      <c r="M14" s="647">
        <f t="shared" ref="M14:M77" si="21">IF((L14*100/C14)&gt;100,100,(L14*100/C14))</f>
        <v>68.509216814590857</v>
      </c>
      <c r="N14" s="622">
        <v>192</v>
      </c>
      <c r="O14" s="635">
        <f t="shared" ref="O14:O19" si="22">IFERROR(N14/C14*100,"")</f>
        <v>0.46815566175753442</v>
      </c>
      <c r="P14" s="622">
        <f t="shared" ref="P14:P19" si="23">Q14+R14</f>
        <v>2396</v>
      </c>
      <c r="Q14" s="622">
        <v>2235</v>
      </c>
      <c r="R14" s="622">
        <v>161</v>
      </c>
      <c r="S14" s="623">
        <f t="shared" si="0"/>
        <v>5.842192529015898E-2</v>
      </c>
      <c r="T14" s="37">
        <v>654</v>
      </c>
      <c r="U14" s="37">
        <v>1356</v>
      </c>
      <c r="V14" s="715">
        <v>36</v>
      </c>
      <c r="W14" s="714">
        <v>2730</v>
      </c>
      <c r="X14" s="715">
        <v>36</v>
      </c>
      <c r="Y14" s="714">
        <v>1472</v>
      </c>
      <c r="Z14" s="715">
        <v>38</v>
      </c>
      <c r="AA14" s="8">
        <v>153</v>
      </c>
      <c r="AB14" s="652">
        <v>38</v>
      </c>
      <c r="AC14" s="343">
        <f t="shared" si="13"/>
        <v>31</v>
      </c>
      <c r="AD14" s="13" t="s">
        <v>65</v>
      </c>
      <c r="AE14" s="13">
        <v>3</v>
      </c>
      <c r="AF14" s="13">
        <v>28</v>
      </c>
    </row>
    <row r="15" spans="1:35" ht="15" customHeight="1" outlineLevel="2">
      <c r="A15" s="1">
        <v>154</v>
      </c>
      <c r="B15" s="5" t="s">
        <v>12</v>
      </c>
      <c r="C15" s="129">
        <f>VLOOKUP(A15,DANE!$A$3:$H$127,6,0)</f>
        <v>120479</v>
      </c>
      <c r="D15" s="270">
        <f t="shared" si="16"/>
        <v>73348</v>
      </c>
      <c r="E15" s="627">
        <f t="shared" si="2"/>
        <v>60.880319391761219</v>
      </c>
      <c r="F15" s="628">
        <f t="shared" si="17"/>
        <v>26151</v>
      </c>
      <c r="G15" s="629">
        <f t="shared" si="18"/>
        <v>21.70585745233609</v>
      </c>
      <c r="H15" s="37">
        <f t="shared" si="19"/>
        <v>1815</v>
      </c>
      <c r="I15" s="625">
        <f t="shared" si="10"/>
        <v>1.5064866076245654E-2</v>
      </c>
      <c r="J15" s="37">
        <f t="shared" si="20"/>
        <v>1556</v>
      </c>
      <c r="K15" s="625">
        <f t="shared" si="3"/>
        <v>1.2915113837266245E-2</v>
      </c>
      <c r="L15" s="37">
        <f t="shared" si="4"/>
        <v>102870</v>
      </c>
      <c r="M15" s="647">
        <f t="shared" si="21"/>
        <v>85.384174835448505</v>
      </c>
      <c r="N15" s="622">
        <v>444</v>
      </c>
      <c r="O15" s="635">
        <f t="shared" si="22"/>
        <v>0.36852895525361268</v>
      </c>
      <c r="P15" s="622">
        <f t="shared" si="23"/>
        <v>8694</v>
      </c>
      <c r="Q15" s="622">
        <v>8400</v>
      </c>
      <c r="R15" s="622">
        <v>294</v>
      </c>
      <c r="S15" s="623">
        <f t="shared" si="0"/>
        <v>7.2161953535470919E-2</v>
      </c>
      <c r="T15" s="37">
        <v>1580</v>
      </c>
      <c r="U15" s="37">
        <v>4762</v>
      </c>
      <c r="V15" s="715">
        <v>38</v>
      </c>
      <c r="W15" s="714">
        <v>8758</v>
      </c>
      <c r="X15" s="715">
        <v>38</v>
      </c>
      <c r="Y15" s="714">
        <v>1071</v>
      </c>
      <c r="Z15" s="715">
        <v>40</v>
      </c>
      <c r="AA15" s="8">
        <v>239</v>
      </c>
      <c r="AB15" s="652">
        <v>40</v>
      </c>
      <c r="AC15" s="343">
        <f t="shared" si="13"/>
        <v>40</v>
      </c>
      <c r="AD15" s="13" t="s">
        <v>66</v>
      </c>
      <c r="AE15" s="13">
        <v>30</v>
      </c>
      <c r="AF15" s="13">
        <v>10</v>
      </c>
    </row>
    <row r="16" spans="1:35" ht="15" customHeight="1" outlineLevel="2">
      <c r="A16" s="1">
        <v>250</v>
      </c>
      <c r="B16" s="5" t="s">
        <v>15</v>
      </c>
      <c r="C16" s="129">
        <f>VLOOKUP(A16,DANE!$A$3:$H$127,6,0)</f>
        <v>50557</v>
      </c>
      <c r="D16" s="270">
        <f t="shared" si="16"/>
        <v>46333</v>
      </c>
      <c r="E16" s="627">
        <f t="shared" si="2"/>
        <v>91.645073877010105</v>
      </c>
      <c r="F16" s="628">
        <f t="shared" si="17"/>
        <v>8852</v>
      </c>
      <c r="G16" s="629">
        <f t="shared" si="18"/>
        <v>17.508950293727871</v>
      </c>
      <c r="H16" s="37">
        <f t="shared" si="19"/>
        <v>724</v>
      </c>
      <c r="I16" s="625">
        <f t="shared" si="10"/>
        <v>1.4320469964594419E-2</v>
      </c>
      <c r="J16" s="37">
        <f t="shared" si="20"/>
        <v>95</v>
      </c>
      <c r="K16" s="625">
        <f t="shared" si="3"/>
        <v>1.8790671914868367E-3</v>
      </c>
      <c r="L16" s="37">
        <f t="shared" si="4"/>
        <v>56004</v>
      </c>
      <c r="M16" s="647">
        <f t="shared" si="21"/>
        <v>100</v>
      </c>
      <c r="N16" s="622">
        <v>277</v>
      </c>
      <c r="O16" s="635">
        <f t="shared" si="22"/>
        <v>0.54789643372826713</v>
      </c>
      <c r="P16" s="622">
        <f t="shared" si="23"/>
        <v>5919</v>
      </c>
      <c r="Q16" s="622">
        <v>5674</v>
      </c>
      <c r="R16" s="622">
        <v>245</v>
      </c>
      <c r="S16" s="623">
        <f t="shared" si="0"/>
        <v>0.11707577585695354</v>
      </c>
      <c r="T16" s="37">
        <v>2153</v>
      </c>
      <c r="U16" s="37">
        <v>3107</v>
      </c>
      <c r="V16" s="715">
        <v>40</v>
      </c>
      <c r="W16" s="714">
        <v>13913</v>
      </c>
      <c r="X16" s="715">
        <v>40</v>
      </c>
      <c r="Y16" s="714">
        <v>1651</v>
      </c>
      <c r="Z16" s="715">
        <v>42</v>
      </c>
      <c r="AA16" s="8">
        <v>500</v>
      </c>
      <c r="AB16" s="652">
        <v>44</v>
      </c>
      <c r="AC16" s="343">
        <f t="shared" si="13"/>
        <v>18</v>
      </c>
      <c r="AD16" s="13" t="s">
        <v>34</v>
      </c>
      <c r="AE16" s="13">
        <v>5</v>
      </c>
      <c r="AF16" s="13">
        <v>13</v>
      </c>
    </row>
    <row r="17" spans="1:38" ht="15" customHeight="1" outlineLevel="2">
      <c r="A17" s="1">
        <v>495</v>
      </c>
      <c r="B17" s="5" t="s">
        <v>86</v>
      </c>
      <c r="C17" s="129">
        <f>VLOOKUP(A17,DANE!$A$3:$H$127,6,0)</f>
        <v>28585</v>
      </c>
      <c r="D17" s="270">
        <f t="shared" si="16"/>
        <v>23657</v>
      </c>
      <c r="E17" s="627">
        <f t="shared" si="2"/>
        <v>82.760188910267615</v>
      </c>
      <c r="F17" s="628">
        <f t="shared" si="17"/>
        <v>1219</v>
      </c>
      <c r="G17" s="629">
        <f t="shared" si="18"/>
        <v>4.2644743746720311</v>
      </c>
      <c r="H17" s="37">
        <f t="shared" si="19"/>
        <v>397</v>
      </c>
      <c r="I17" s="625">
        <f t="shared" si="10"/>
        <v>1.3888403008570929E-2</v>
      </c>
      <c r="J17" s="37">
        <f t="shared" si="20"/>
        <v>44</v>
      </c>
      <c r="K17" s="625">
        <f t="shared" si="3"/>
        <v>1.5392688472975337E-3</v>
      </c>
      <c r="L17" s="37">
        <f t="shared" si="4"/>
        <v>25317</v>
      </c>
      <c r="M17" s="647">
        <f t="shared" si="21"/>
        <v>88.567430470526503</v>
      </c>
      <c r="N17" s="622">
        <v>58</v>
      </c>
      <c r="O17" s="635">
        <f t="shared" si="22"/>
        <v>0.20290362078012944</v>
      </c>
      <c r="P17" s="622">
        <f t="shared" si="23"/>
        <v>2477</v>
      </c>
      <c r="Q17" s="622">
        <v>2417</v>
      </c>
      <c r="R17" s="622">
        <v>60</v>
      </c>
      <c r="S17" s="623">
        <f t="shared" si="0"/>
        <v>8.6653839426272514E-2</v>
      </c>
      <c r="T17" s="37">
        <v>725</v>
      </c>
      <c r="U17" s="37">
        <v>1305</v>
      </c>
      <c r="V17" s="715">
        <v>42</v>
      </c>
      <c r="W17" s="714">
        <v>16820</v>
      </c>
      <c r="X17" s="715">
        <v>42</v>
      </c>
      <c r="Y17" s="714">
        <v>8784</v>
      </c>
      <c r="Z17" s="715">
        <v>44</v>
      </c>
      <c r="AA17" s="8">
        <v>94</v>
      </c>
      <c r="AB17" s="652">
        <v>45</v>
      </c>
      <c r="AC17" s="343">
        <f t="shared" si="13"/>
        <v>2503</v>
      </c>
      <c r="AD17" s="13" t="s">
        <v>6</v>
      </c>
      <c r="AE17" s="13">
        <v>1236</v>
      </c>
      <c r="AF17" s="13">
        <v>1267</v>
      </c>
    </row>
    <row r="18" spans="1:38" ht="15" customHeight="1" outlineLevel="2">
      <c r="A18" s="1">
        <v>790</v>
      </c>
      <c r="B18" s="5" t="s">
        <v>98</v>
      </c>
      <c r="C18" s="129">
        <f>VLOOKUP(A18,DANE!$A$3:$H$127,6,0)</f>
        <v>46343</v>
      </c>
      <c r="D18" s="270">
        <f t="shared" si="16"/>
        <v>29962</v>
      </c>
      <c r="E18" s="627">
        <f t="shared" si="2"/>
        <v>64.652698357896554</v>
      </c>
      <c r="F18" s="628">
        <f t="shared" si="17"/>
        <v>2612</v>
      </c>
      <c r="G18" s="629">
        <f t="shared" si="18"/>
        <v>5.6362341669723586</v>
      </c>
      <c r="H18" s="37">
        <f t="shared" si="19"/>
        <v>417</v>
      </c>
      <c r="I18" s="625">
        <f t="shared" si="10"/>
        <v>8.9981226938264675E-3</v>
      </c>
      <c r="J18" s="37">
        <f t="shared" si="20"/>
        <v>45</v>
      </c>
      <c r="K18" s="625">
        <f t="shared" si="3"/>
        <v>9.7102043458559002E-4</v>
      </c>
      <c r="L18" s="37">
        <f t="shared" si="4"/>
        <v>33036</v>
      </c>
      <c r="M18" s="647">
        <f t="shared" si="21"/>
        <v>71.285846837710125</v>
      </c>
      <c r="N18" s="622">
        <v>119</v>
      </c>
      <c r="O18" s="635">
        <f t="shared" si="22"/>
        <v>0.2567809593681894</v>
      </c>
      <c r="P18" s="622">
        <f t="shared" si="23"/>
        <v>2839</v>
      </c>
      <c r="Q18" s="622">
        <v>2699</v>
      </c>
      <c r="R18" s="622">
        <v>140</v>
      </c>
      <c r="S18" s="623">
        <f t="shared" si="0"/>
        <v>6.1260600306410895E-2</v>
      </c>
      <c r="T18" s="37">
        <v>751</v>
      </c>
      <c r="U18" s="37">
        <v>1475</v>
      </c>
      <c r="V18" s="715">
        <v>44</v>
      </c>
      <c r="W18" s="714">
        <v>5448</v>
      </c>
      <c r="X18" s="715">
        <v>44</v>
      </c>
      <c r="Y18" s="714">
        <v>1252</v>
      </c>
      <c r="Z18" s="715">
        <v>45</v>
      </c>
      <c r="AA18" s="8">
        <v>2030</v>
      </c>
      <c r="AB18" s="652">
        <v>51</v>
      </c>
      <c r="AC18" s="343">
        <f t="shared" si="13"/>
        <v>98</v>
      </c>
      <c r="AD18" s="13" t="s">
        <v>67</v>
      </c>
      <c r="AE18" s="13">
        <v>57</v>
      </c>
      <c r="AF18" s="13">
        <v>41</v>
      </c>
    </row>
    <row r="19" spans="1:38" ht="15" customHeight="1" outlineLevel="2">
      <c r="A19" s="1">
        <v>895</v>
      </c>
      <c r="B19" s="16" t="s">
        <v>120</v>
      </c>
      <c r="C19" s="129">
        <f>VLOOKUP(A19,DANE!$A$3:$H$127,6,0)</f>
        <v>31884</v>
      </c>
      <c r="D19" s="270">
        <f t="shared" si="16"/>
        <v>22898</v>
      </c>
      <c r="E19" s="627">
        <f t="shared" si="2"/>
        <v>71.816585121063852</v>
      </c>
      <c r="F19" s="628">
        <f t="shared" si="17"/>
        <v>2029</v>
      </c>
      <c r="G19" s="629">
        <f t="shared" si="18"/>
        <v>6.3636933885334344</v>
      </c>
      <c r="H19" s="37">
        <f t="shared" si="19"/>
        <v>415</v>
      </c>
      <c r="I19" s="625">
        <f t="shared" si="10"/>
        <v>1.3015932756241374E-2</v>
      </c>
      <c r="J19" s="37">
        <f t="shared" si="20"/>
        <v>26</v>
      </c>
      <c r="K19" s="625">
        <f t="shared" si="3"/>
        <v>8.1545602810186924E-4</v>
      </c>
      <c r="L19" s="37">
        <f t="shared" si="4"/>
        <v>25368</v>
      </c>
      <c r="M19" s="647">
        <f t="shared" si="21"/>
        <v>79.56341738803161</v>
      </c>
      <c r="N19" s="622">
        <v>198</v>
      </c>
      <c r="O19" s="635">
        <f t="shared" si="22"/>
        <v>0.6210011290929619</v>
      </c>
      <c r="P19" s="622">
        <f t="shared" si="23"/>
        <v>2252</v>
      </c>
      <c r="Q19" s="622">
        <v>2074</v>
      </c>
      <c r="R19" s="622">
        <v>178</v>
      </c>
      <c r="S19" s="623">
        <f t="shared" si="0"/>
        <v>7.0631037510977296E-2</v>
      </c>
      <c r="T19" s="37">
        <v>689</v>
      </c>
      <c r="U19" s="37">
        <v>1193</v>
      </c>
      <c r="V19" s="715">
        <v>45</v>
      </c>
      <c r="W19" s="714">
        <v>49503</v>
      </c>
      <c r="X19" s="715">
        <v>45</v>
      </c>
      <c r="Y19" s="714">
        <v>85885</v>
      </c>
      <c r="Z19" s="715">
        <v>51</v>
      </c>
      <c r="AA19" s="8">
        <v>645</v>
      </c>
      <c r="AB19" s="652">
        <v>55</v>
      </c>
      <c r="AC19" s="343">
        <f t="shared" si="13"/>
        <v>17</v>
      </c>
      <c r="AD19" s="13" t="s">
        <v>68</v>
      </c>
      <c r="AE19" s="13">
        <v>5</v>
      </c>
      <c r="AF19" s="13">
        <v>12</v>
      </c>
    </row>
    <row r="20" spans="1:38" ht="15" customHeight="1" outlineLevel="1">
      <c r="A20" s="34"/>
      <c r="B20" s="34" t="s">
        <v>150</v>
      </c>
      <c r="C20" s="630">
        <f>SUM(C21:C31)</f>
        <v>711687</v>
      </c>
      <c r="D20" s="210">
        <f>SUM(D21:D31)</f>
        <v>355086</v>
      </c>
      <c r="E20" s="631">
        <f t="shared" si="2"/>
        <v>49.893562760033554</v>
      </c>
      <c r="F20" s="211">
        <f>SUM(F21:F31)</f>
        <v>190549</v>
      </c>
      <c r="G20" s="352">
        <f>F20/C20*100</f>
        <v>26.774270149658484</v>
      </c>
      <c r="H20" s="35">
        <f>SUM(H21:H31)</f>
        <v>9535</v>
      </c>
      <c r="I20" s="626">
        <f>H20/C20*100</f>
        <v>1.3397743671023918</v>
      </c>
      <c r="J20" s="35">
        <f>SUM(J21:J31)</f>
        <v>7583</v>
      </c>
      <c r="K20" s="626">
        <f t="shared" si="3"/>
        <v>1.0654964893274712E-2</v>
      </c>
      <c r="L20" s="35">
        <f t="shared" si="4"/>
        <v>562753</v>
      </c>
      <c r="M20" s="619">
        <f t="shared" si="21"/>
        <v>79.073103766121903</v>
      </c>
      <c r="N20" s="35">
        <f>SUM(N21:N31)</f>
        <v>6936</v>
      </c>
      <c r="O20" s="619">
        <f>N20/C20*100</f>
        <v>0.97458573783137814</v>
      </c>
      <c r="P20" s="35">
        <f>SUM(P21:P31)</f>
        <v>43500</v>
      </c>
      <c r="Q20" s="35">
        <f>SUM(Q21:Q31)</f>
        <v>40152</v>
      </c>
      <c r="R20" s="35">
        <f>SUM(R21:R31)</f>
        <v>3348</v>
      </c>
      <c r="S20" s="620">
        <f t="shared" si="0"/>
        <v>6.1122375426275875E-2</v>
      </c>
      <c r="T20" s="35">
        <f t="shared" ref="T20:U20" si="24">SUM(T21:T31)</f>
        <v>9270</v>
      </c>
      <c r="U20" s="35">
        <f t="shared" si="24"/>
        <v>24449</v>
      </c>
      <c r="V20" s="715">
        <v>51</v>
      </c>
      <c r="W20" s="714">
        <v>26568</v>
      </c>
      <c r="X20" s="715">
        <v>51</v>
      </c>
      <c r="Y20" s="714">
        <v>3729</v>
      </c>
      <c r="Z20" s="715">
        <v>55</v>
      </c>
      <c r="AA20" s="8">
        <v>194</v>
      </c>
      <c r="AB20" s="652">
        <v>59</v>
      </c>
      <c r="AC20" s="343">
        <f t="shared" si="13"/>
        <v>21</v>
      </c>
      <c r="AD20" s="13" t="s">
        <v>107</v>
      </c>
      <c r="AE20" s="13">
        <v>5</v>
      </c>
      <c r="AF20" s="13">
        <v>16</v>
      </c>
    </row>
    <row r="21" spans="1:38" ht="15" customHeight="1" outlineLevel="2">
      <c r="A21" s="1">
        <v>45</v>
      </c>
      <c r="B21" s="5" t="s">
        <v>6</v>
      </c>
      <c r="C21" s="129">
        <f>VLOOKUP(A21,DANE!$A$3:$H$127,6,0)</f>
        <v>195068</v>
      </c>
      <c r="D21" s="270">
        <f t="shared" ref="D21:D31" si="25">VLOOKUP(A21,$V$7:$W$131,2,0)</f>
        <v>49503</v>
      </c>
      <c r="E21" s="627">
        <f t="shared" si="2"/>
        <v>25.377304324645767</v>
      </c>
      <c r="F21" s="628">
        <f t="shared" ref="F21:F31" si="26">IFERROR(VLOOKUP(A21,$X$7:$Y$131,2,0),0)</f>
        <v>85885</v>
      </c>
      <c r="G21" s="629">
        <f t="shared" ref="G21:G31" si="27">(F21/C21)*100</f>
        <v>44.028236307338979</v>
      </c>
      <c r="H21" s="37">
        <f t="shared" ref="H21:H31" si="28">IFERROR(VLOOKUP(A21,$Z$6:$AA$130,2,0),0)</f>
        <v>2030</v>
      </c>
      <c r="I21" s="625">
        <f t="shared" si="10"/>
        <v>1.0406627432485082E-2</v>
      </c>
      <c r="J21" s="37">
        <f t="shared" ref="J21:J31" si="29">IFERROR(VLOOKUP(A21,$AB$6:$AD$130,2,0),0)</f>
        <v>2503</v>
      </c>
      <c r="K21" s="625">
        <f t="shared" si="3"/>
        <v>1.283142288842865E-2</v>
      </c>
      <c r="L21" s="37">
        <f t="shared" si="4"/>
        <v>139921</v>
      </c>
      <c r="M21" s="647">
        <f t="shared" si="21"/>
        <v>71.729345664076121</v>
      </c>
      <c r="N21" s="622">
        <v>3058</v>
      </c>
      <c r="O21" s="621">
        <f t="shared" ref="O21:O31" si="30">IFERROR(N21/C21*100,"")</f>
        <v>1.5676584575635162</v>
      </c>
      <c r="P21" s="622">
        <f t="shared" ref="P21:P31" si="31">Q21+R21</f>
        <v>8142</v>
      </c>
      <c r="Q21" s="622">
        <v>7149</v>
      </c>
      <c r="R21" s="622">
        <v>993</v>
      </c>
      <c r="S21" s="623">
        <f t="shared" si="0"/>
        <v>4.1739290913937702E-2</v>
      </c>
      <c r="T21" s="37">
        <v>1254</v>
      </c>
      <c r="U21" s="37">
        <v>4771</v>
      </c>
      <c r="V21" s="715">
        <v>55</v>
      </c>
      <c r="W21" s="714">
        <v>6613</v>
      </c>
      <c r="X21" s="715">
        <v>55</v>
      </c>
      <c r="Y21" s="714">
        <v>498</v>
      </c>
      <c r="Z21" s="715">
        <v>59</v>
      </c>
      <c r="AA21" s="8">
        <v>85</v>
      </c>
      <c r="AB21" s="652">
        <v>79</v>
      </c>
      <c r="AC21" s="343">
        <f t="shared" si="13"/>
        <v>330</v>
      </c>
      <c r="AD21" s="13" t="s">
        <v>69</v>
      </c>
      <c r="AE21" s="13">
        <v>134</v>
      </c>
      <c r="AF21" s="13">
        <v>196</v>
      </c>
    </row>
    <row r="22" spans="1:38" ht="15" customHeight="1" outlineLevel="2">
      <c r="A22" s="1">
        <v>51</v>
      </c>
      <c r="B22" s="5" t="s">
        <v>67</v>
      </c>
      <c r="C22" s="129">
        <f>VLOOKUP(A22,DANE!$A$3:$H$127,6,0)</f>
        <v>43416</v>
      </c>
      <c r="D22" s="270">
        <f t="shared" si="25"/>
        <v>26568</v>
      </c>
      <c r="E22" s="627">
        <f t="shared" si="2"/>
        <v>61.194029850746269</v>
      </c>
      <c r="F22" s="628">
        <f t="shared" si="26"/>
        <v>3729</v>
      </c>
      <c r="G22" s="629">
        <f t="shared" si="27"/>
        <v>8.588999447208403</v>
      </c>
      <c r="H22" s="37">
        <f t="shared" si="28"/>
        <v>645</v>
      </c>
      <c r="I22" s="625">
        <f t="shared" si="10"/>
        <v>1.4856274184632394E-2</v>
      </c>
      <c r="J22" s="37">
        <f t="shared" si="29"/>
        <v>98</v>
      </c>
      <c r="K22" s="625">
        <f t="shared" si="3"/>
        <v>2.2572323567348444E-3</v>
      </c>
      <c r="L22" s="37">
        <f t="shared" si="4"/>
        <v>31040</v>
      </c>
      <c r="M22" s="647">
        <f t="shared" si="21"/>
        <v>71.494379952091393</v>
      </c>
      <c r="N22" s="622">
        <v>294</v>
      </c>
      <c r="O22" s="621">
        <f t="shared" si="30"/>
        <v>0.67716970702045332</v>
      </c>
      <c r="P22" s="622">
        <f t="shared" si="31"/>
        <v>2567</v>
      </c>
      <c r="Q22" s="622">
        <v>2424</v>
      </c>
      <c r="R22" s="622">
        <v>143</v>
      </c>
      <c r="S22" s="623">
        <f t="shared" si="0"/>
        <v>5.9125667956513729E-2</v>
      </c>
      <c r="T22" s="37">
        <v>786</v>
      </c>
      <c r="U22" s="37">
        <v>1278</v>
      </c>
      <c r="V22" s="715">
        <v>59</v>
      </c>
      <c r="W22" s="714">
        <v>2830</v>
      </c>
      <c r="X22" s="715">
        <v>59</v>
      </c>
      <c r="Y22" s="714">
        <v>1213</v>
      </c>
      <c r="Z22" s="715">
        <v>79</v>
      </c>
      <c r="AA22" s="8">
        <v>463</v>
      </c>
      <c r="AB22" s="652">
        <v>88</v>
      </c>
      <c r="AC22" s="343">
        <f t="shared" si="13"/>
        <v>6439</v>
      </c>
      <c r="AD22" s="13" t="s">
        <v>35</v>
      </c>
      <c r="AE22" s="13">
        <v>1415</v>
      </c>
      <c r="AF22" s="13">
        <v>5024</v>
      </c>
    </row>
    <row r="23" spans="1:38" ht="15" customHeight="1" outlineLevel="2">
      <c r="A23" s="1">
        <v>147</v>
      </c>
      <c r="B23" s="5" t="s">
        <v>11</v>
      </c>
      <c r="C23" s="129">
        <f>VLOOKUP(A23,DANE!$A$3:$H$127,6,0)</f>
        <v>60141</v>
      </c>
      <c r="D23" s="270">
        <f t="shared" si="25"/>
        <v>24469</v>
      </c>
      <c r="E23" s="627">
        <f t="shared" si="2"/>
        <v>40.686054438735638</v>
      </c>
      <c r="F23" s="628">
        <f t="shared" si="26"/>
        <v>24705</v>
      </c>
      <c r="G23" s="629">
        <f t="shared" si="27"/>
        <v>41.07846560582631</v>
      </c>
      <c r="H23" s="37">
        <f t="shared" si="28"/>
        <v>509</v>
      </c>
      <c r="I23" s="625">
        <f t="shared" si="10"/>
        <v>8.4634442393708119E-3</v>
      </c>
      <c r="J23" s="37">
        <f t="shared" si="29"/>
        <v>2029</v>
      </c>
      <c r="K23" s="625">
        <f t="shared" si="3"/>
        <v>3.3737383814702114E-2</v>
      </c>
      <c r="L23" s="37">
        <f t="shared" si="4"/>
        <v>51712</v>
      </c>
      <c r="M23" s="647">
        <f t="shared" si="21"/>
        <v>85.984602849969235</v>
      </c>
      <c r="N23" s="622">
        <v>1031</v>
      </c>
      <c r="O23" s="621">
        <f t="shared" si="30"/>
        <v>1.714304717247801</v>
      </c>
      <c r="P23" s="622">
        <f t="shared" si="31"/>
        <v>4906</v>
      </c>
      <c r="Q23" s="622">
        <v>4364</v>
      </c>
      <c r="R23" s="622">
        <v>542</v>
      </c>
      <c r="S23" s="623">
        <f t="shared" si="0"/>
        <v>8.1574965497746968E-2</v>
      </c>
      <c r="T23" s="37">
        <v>814</v>
      </c>
      <c r="U23" s="37">
        <v>2595</v>
      </c>
      <c r="V23" s="715">
        <v>79</v>
      </c>
      <c r="W23" s="714">
        <v>17358</v>
      </c>
      <c r="X23" s="715">
        <v>79</v>
      </c>
      <c r="Y23" s="714">
        <v>21805</v>
      </c>
      <c r="Z23" s="715">
        <v>86</v>
      </c>
      <c r="AA23" s="8">
        <v>94</v>
      </c>
      <c r="AB23" s="652">
        <v>86</v>
      </c>
      <c r="AC23" s="343">
        <f t="shared" si="13"/>
        <v>27</v>
      </c>
      <c r="AD23" s="13" t="s">
        <v>7</v>
      </c>
      <c r="AE23" s="13">
        <v>3</v>
      </c>
      <c r="AF23" s="13">
        <v>24</v>
      </c>
      <c r="AL23" s="615" t="str">
        <f>UPPER((TEXT('1.COBERTURA  DANE'!C2,"mmmm yyyy")))</f>
        <v>JUNIO 2018</v>
      </c>
    </row>
    <row r="24" spans="1:38" ht="15" customHeight="1" outlineLevel="2">
      <c r="A24" s="1">
        <v>172</v>
      </c>
      <c r="B24" s="4" t="s">
        <v>13</v>
      </c>
      <c r="C24" s="129">
        <f>VLOOKUP(A24,DANE!$A$3:$H$127,6,0)</f>
        <v>82151</v>
      </c>
      <c r="D24" s="270">
        <f t="shared" si="25"/>
        <v>35039</v>
      </c>
      <c r="E24" s="627">
        <f t="shared" si="2"/>
        <v>42.651945807111296</v>
      </c>
      <c r="F24" s="628">
        <f t="shared" si="26"/>
        <v>29355</v>
      </c>
      <c r="G24" s="629">
        <f t="shared" si="27"/>
        <v>35.732979513335202</v>
      </c>
      <c r="H24" s="37">
        <f t="shared" si="28"/>
        <v>773</v>
      </c>
      <c r="I24" s="625">
        <f t="shared" si="10"/>
        <v>9.4095020145829027E-3</v>
      </c>
      <c r="J24" s="37">
        <f t="shared" si="29"/>
        <v>986</v>
      </c>
      <c r="K24" s="625">
        <f t="shared" si="3"/>
        <v>1.2002288468795268E-2</v>
      </c>
      <c r="L24" s="37">
        <f t="shared" si="4"/>
        <v>66153</v>
      </c>
      <c r="M24" s="647">
        <f t="shared" si="21"/>
        <v>80.526104368784317</v>
      </c>
      <c r="N24" s="622">
        <v>1268</v>
      </c>
      <c r="O24" s="621">
        <f t="shared" si="30"/>
        <v>1.5434991661696145</v>
      </c>
      <c r="P24" s="622">
        <f t="shared" si="31"/>
        <v>4281</v>
      </c>
      <c r="Q24" s="622">
        <v>3636</v>
      </c>
      <c r="R24" s="622">
        <v>645</v>
      </c>
      <c r="S24" s="623">
        <f t="shared" si="0"/>
        <v>5.2111355917761198E-2</v>
      </c>
      <c r="T24" s="37">
        <v>472</v>
      </c>
      <c r="U24" s="37">
        <v>2314</v>
      </c>
      <c r="V24" s="715">
        <v>86</v>
      </c>
      <c r="W24" s="714">
        <v>2949</v>
      </c>
      <c r="X24" s="715">
        <v>86</v>
      </c>
      <c r="Y24" s="714">
        <v>1049</v>
      </c>
      <c r="Z24" s="715">
        <v>88</v>
      </c>
      <c r="AA24" s="8">
        <v>4664</v>
      </c>
      <c r="AB24" s="652">
        <v>91</v>
      </c>
      <c r="AC24" s="343">
        <f t="shared" si="13"/>
        <v>40</v>
      </c>
      <c r="AD24" s="13" t="s">
        <v>8</v>
      </c>
      <c r="AE24" s="13">
        <v>10</v>
      </c>
      <c r="AF24" s="13">
        <v>30</v>
      </c>
    </row>
    <row r="25" spans="1:38" ht="15" customHeight="1" outlineLevel="2">
      <c r="A25" s="1">
        <v>475</v>
      </c>
      <c r="B25" s="4" t="s">
        <v>106</v>
      </c>
      <c r="C25" s="129">
        <f>VLOOKUP(A25,DANE!$A$3:$H$127,6,0)</f>
        <v>4891</v>
      </c>
      <c r="D25" s="270">
        <f t="shared" si="25"/>
        <v>4385</v>
      </c>
      <c r="E25" s="627">
        <f t="shared" si="2"/>
        <v>89.654467389081987</v>
      </c>
      <c r="F25" s="628">
        <f t="shared" si="26"/>
        <v>239</v>
      </c>
      <c r="G25" s="629">
        <f t="shared" si="27"/>
        <v>4.8865262727458596</v>
      </c>
      <c r="H25" s="37">
        <f t="shared" si="28"/>
        <v>83</v>
      </c>
      <c r="I25" s="625">
        <f t="shared" si="10"/>
        <v>1.696994479656512E-2</v>
      </c>
      <c r="J25" s="37">
        <f t="shared" si="29"/>
        <v>0</v>
      </c>
      <c r="K25" s="625">
        <f t="shared" si="3"/>
        <v>0</v>
      </c>
      <c r="L25" s="37">
        <f t="shared" si="4"/>
        <v>4707</v>
      </c>
      <c r="M25" s="647">
        <f t="shared" si="21"/>
        <v>96.237988141484365</v>
      </c>
      <c r="N25" s="622">
        <v>1</v>
      </c>
      <c r="O25" s="621">
        <f t="shared" si="30"/>
        <v>2.0445716622367615E-2</v>
      </c>
      <c r="P25" s="622">
        <f t="shared" si="31"/>
        <v>270</v>
      </c>
      <c r="Q25" s="622">
        <v>270</v>
      </c>
      <c r="R25" s="622">
        <v>0</v>
      </c>
      <c r="S25" s="623">
        <f t="shared" si="0"/>
        <v>5.520343488039256E-2</v>
      </c>
      <c r="T25" s="37">
        <v>120</v>
      </c>
      <c r="U25" s="37">
        <v>146</v>
      </c>
      <c r="V25" s="715">
        <v>88</v>
      </c>
      <c r="W25" s="714">
        <v>90631</v>
      </c>
      <c r="X25" s="715">
        <v>88</v>
      </c>
      <c r="Y25" s="714">
        <v>307892</v>
      </c>
      <c r="Z25" s="715">
        <v>91</v>
      </c>
      <c r="AA25" s="8">
        <v>149</v>
      </c>
      <c r="AB25" s="652">
        <v>93</v>
      </c>
      <c r="AC25" s="343">
        <f t="shared" si="13"/>
        <v>36</v>
      </c>
      <c r="AD25" s="13" t="s">
        <v>70</v>
      </c>
      <c r="AE25" s="13">
        <v>13</v>
      </c>
      <c r="AF25" s="13">
        <v>23</v>
      </c>
    </row>
    <row r="26" spans="1:38" ht="15" customHeight="1" outlineLevel="2">
      <c r="A26" s="1">
        <v>480</v>
      </c>
      <c r="B26" s="4" t="s">
        <v>18</v>
      </c>
      <c r="C26" s="129">
        <f>VLOOKUP(A26,DANE!$A$3:$H$127,6,0)</f>
        <v>22028</v>
      </c>
      <c r="D26" s="270">
        <f t="shared" si="25"/>
        <v>18578</v>
      </c>
      <c r="E26" s="627">
        <f t="shared" si="2"/>
        <v>84.338115126203022</v>
      </c>
      <c r="F26" s="628">
        <f t="shared" si="26"/>
        <v>2056</v>
      </c>
      <c r="G26" s="629">
        <f t="shared" si="27"/>
        <v>9.3335754494280021</v>
      </c>
      <c r="H26" s="37">
        <f t="shared" si="28"/>
        <v>289</v>
      </c>
      <c r="I26" s="625">
        <f t="shared" si="10"/>
        <v>1.3119665879789359E-2</v>
      </c>
      <c r="J26" s="37">
        <f t="shared" si="29"/>
        <v>133</v>
      </c>
      <c r="K26" s="625">
        <f t="shared" si="3"/>
        <v>6.037770110768113E-3</v>
      </c>
      <c r="L26" s="37">
        <f t="shared" si="4"/>
        <v>21056</v>
      </c>
      <c r="M26" s="647">
        <f t="shared" si="21"/>
        <v>95.587434174686763</v>
      </c>
      <c r="N26" s="622">
        <v>113</v>
      </c>
      <c r="O26" s="621">
        <f t="shared" si="30"/>
        <v>0.51298347557653889</v>
      </c>
      <c r="P26" s="622">
        <f t="shared" si="31"/>
        <v>1527</v>
      </c>
      <c r="Q26" s="622">
        <v>1442</v>
      </c>
      <c r="R26" s="622">
        <v>85</v>
      </c>
      <c r="S26" s="623">
        <f t="shared" si="0"/>
        <v>6.9320864354457959E-2</v>
      </c>
      <c r="T26" s="37">
        <v>408</v>
      </c>
      <c r="U26" s="37">
        <v>916</v>
      </c>
      <c r="V26" s="715">
        <v>91</v>
      </c>
      <c r="W26" s="714">
        <v>6506</v>
      </c>
      <c r="X26" s="715">
        <v>91</v>
      </c>
      <c r="Y26" s="714">
        <v>815</v>
      </c>
      <c r="Z26" s="715">
        <v>93</v>
      </c>
      <c r="AA26" s="8">
        <v>295</v>
      </c>
      <c r="AB26" s="652">
        <v>107</v>
      </c>
      <c r="AC26" s="343">
        <f t="shared" si="13"/>
        <v>14</v>
      </c>
      <c r="AD26" s="13" t="s">
        <v>72</v>
      </c>
      <c r="AE26" s="13">
        <v>7</v>
      </c>
      <c r="AF26" s="13">
        <v>7</v>
      </c>
    </row>
    <row r="27" spans="1:38" ht="15" customHeight="1" outlineLevel="2">
      <c r="A27" s="1">
        <v>490</v>
      </c>
      <c r="B27" s="5" t="s">
        <v>49</v>
      </c>
      <c r="C27" s="129">
        <f>VLOOKUP(A27,DANE!$A$3:$H$127,6,0)</f>
        <v>67359</v>
      </c>
      <c r="D27" s="270">
        <f t="shared" si="25"/>
        <v>46352</v>
      </c>
      <c r="E27" s="627">
        <f t="shared" si="2"/>
        <v>68.813373120147276</v>
      </c>
      <c r="F27" s="628">
        <f t="shared" si="26"/>
        <v>4271</v>
      </c>
      <c r="G27" s="629">
        <f t="shared" si="27"/>
        <v>6.3406523255986587</v>
      </c>
      <c r="H27" s="37">
        <f t="shared" si="28"/>
        <v>950</v>
      </c>
      <c r="I27" s="625">
        <f t="shared" si="10"/>
        <v>1.4103534791193455E-2</v>
      </c>
      <c r="J27" s="37">
        <f t="shared" si="29"/>
        <v>215</v>
      </c>
      <c r="K27" s="625">
        <f t="shared" si="3"/>
        <v>3.1918526106385191E-3</v>
      </c>
      <c r="L27" s="37">
        <f t="shared" si="4"/>
        <v>51788</v>
      </c>
      <c r="M27" s="647">
        <f t="shared" si="21"/>
        <v>76.883564185929131</v>
      </c>
      <c r="N27" s="622">
        <v>234</v>
      </c>
      <c r="O27" s="621">
        <f t="shared" si="30"/>
        <v>0.34739233064623881</v>
      </c>
      <c r="P27" s="622">
        <f t="shared" si="31"/>
        <v>4532</v>
      </c>
      <c r="Q27" s="622">
        <v>4328</v>
      </c>
      <c r="R27" s="622">
        <v>204</v>
      </c>
      <c r="S27" s="623">
        <f t="shared" si="0"/>
        <v>6.7281283867040784E-2</v>
      </c>
      <c r="T27" s="37">
        <v>1630</v>
      </c>
      <c r="U27" s="37">
        <v>2457</v>
      </c>
      <c r="V27" s="715">
        <v>93</v>
      </c>
      <c r="W27" s="714">
        <v>13960</v>
      </c>
      <c r="X27" s="715">
        <v>93</v>
      </c>
      <c r="Y27" s="714">
        <v>1188</v>
      </c>
      <c r="Z27" s="715">
        <v>101</v>
      </c>
      <c r="AA27" s="8">
        <v>449</v>
      </c>
      <c r="AB27" s="652">
        <v>113</v>
      </c>
      <c r="AC27" s="343">
        <f t="shared" si="13"/>
        <v>25</v>
      </c>
      <c r="AD27" s="13" t="s">
        <v>36</v>
      </c>
      <c r="AE27" s="13">
        <v>9</v>
      </c>
      <c r="AF27" s="13">
        <v>16</v>
      </c>
    </row>
    <row r="28" spans="1:38" ht="15" customHeight="1" outlineLevel="2">
      <c r="A28" s="1">
        <v>659</v>
      </c>
      <c r="B28" s="4" t="s">
        <v>93</v>
      </c>
      <c r="C28" s="129">
        <f>VLOOKUP(A28,DANE!$A$3:$H$127,6,0)</f>
        <v>26646</v>
      </c>
      <c r="D28" s="270">
        <f t="shared" si="25"/>
        <v>20295</v>
      </c>
      <c r="E28" s="627">
        <f t="shared" si="2"/>
        <v>76.165278090520147</v>
      </c>
      <c r="F28" s="628">
        <f t="shared" si="26"/>
        <v>939</v>
      </c>
      <c r="G28" s="629">
        <f t="shared" si="27"/>
        <v>3.5239810853411395</v>
      </c>
      <c r="H28" s="37">
        <f t="shared" si="28"/>
        <v>406</v>
      </c>
      <c r="I28" s="625">
        <f t="shared" si="10"/>
        <v>1.5236808526608121E-2</v>
      </c>
      <c r="J28" s="37">
        <f t="shared" si="29"/>
        <v>38</v>
      </c>
      <c r="K28" s="625">
        <f t="shared" si="3"/>
        <v>1.4261052315544546E-3</v>
      </c>
      <c r="L28" s="37">
        <f t="shared" si="4"/>
        <v>21678</v>
      </c>
      <c r="M28" s="647">
        <f t="shared" si="21"/>
        <v>81.355550551677553</v>
      </c>
      <c r="N28" s="622">
        <v>97</v>
      </c>
      <c r="O28" s="621">
        <f t="shared" si="30"/>
        <v>0.36403212489679504</v>
      </c>
      <c r="P28" s="622">
        <f t="shared" si="31"/>
        <v>1466</v>
      </c>
      <c r="Q28" s="622">
        <v>1411</v>
      </c>
      <c r="R28" s="622">
        <v>55</v>
      </c>
      <c r="S28" s="623">
        <f t="shared" si="0"/>
        <v>5.5017638669969227E-2</v>
      </c>
      <c r="T28" s="37">
        <v>253</v>
      </c>
      <c r="U28" s="37">
        <v>817</v>
      </c>
      <c r="V28" s="715">
        <v>101</v>
      </c>
      <c r="W28" s="714">
        <v>18888</v>
      </c>
      <c r="X28" s="715">
        <v>101</v>
      </c>
      <c r="Y28" s="714">
        <v>7354</v>
      </c>
      <c r="Z28" s="715">
        <v>107</v>
      </c>
      <c r="AA28" s="8">
        <v>171</v>
      </c>
      <c r="AB28" s="652">
        <v>120</v>
      </c>
      <c r="AC28" s="343">
        <f t="shared" si="13"/>
        <v>2638</v>
      </c>
      <c r="AD28" s="13" t="s">
        <v>73</v>
      </c>
      <c r="AE28" s="13">
        <v>32</v>
      </c>
      <c r="AF28" s="13">
        <v>2606</v>
      </c>
    </row>
    <row r="29" spans="1:38" ht="15" customHeight="1" outlineLevel="2">
      <c r="A29" s="1">
        <v>665</v>
      </c>
      <c r="B29" s="5" t="s">
        <v>94</v>
      </c>
      <c r="C29" s="129">
        <f>VLOOKUP(A29,DANE!$A$3:$H$127,6,0)</f>
        <v>32063</v>
      </c>
      <c r="D29" s="270">
        <f t="shared" si="25"/>
        <v>30348</v>
      </c>
      <c r="E29" s="627">
        <f t="shared" si="2"/>
        <v>94.651155537535487</v>
      </c>
      <c r="F29" s="628">
        <f t="shared" si="26"/>
        <v>2466</v>
      </c>
      <c r="G29" s="629">
        <f t="shared" si="27"/>
        <v>7.691108130867355</v>
      </c>
      <c r="H29" s="37">
        <f t="shared" si="28"/>
        <v>576</v>
      </c>
      <c r="I29" s="625">
        <f t="shared" si="10"/>
        <v>1.7964632130493093E-2</v>
      </c>
      <c r="J29" s="37">
        <f t="shared" si="29"/>
        <v>298</v>
      </c>
      <c r="K29" s="625">
        <f t="shared" si="3"/>
        <v>9.2942020397342728E-3</v>
      </c>
      <c r="L29" s="37">
        <f t="shared" si="4"/>
        <v>33688</v>
      </c>
      <c r="M29" s="647">
        <f t="shared" si="21"/>
        <v>100</v>
      </c>
      <c r="N29" s="622">
        <v>425</v>
      </c>
      <c r="O29" s="621">
        <f t="shared" si="30"/>
        <v>1.325515391572841</v>
      </c>
      <c r="P29" s="622">
        <f t="shared" si="31"/>
        <v>2293</v>
      </c>
      <c r="Q29" s="622">
        <v>2090</v>
      </c>
      <c r="R29" s="622">
        <v>203</v>
      </c>
      <c r="S29" s="623">
        <f t="shared" si="0"/>
        <v>7.1515453950035862E-2</v>
      </c>
      <c r="T29" s="37">
        <v>422</v>
      </c>
      <c r="U29" s="37">
        <v>1094</v>
      </c>
      <c r="V29" s="715">
        <v>107</v>
      </c>
      <c r="W29" s="714">
        <v>5979</v>
      </c>
      <c r="X29" s="715">
        <v>107</v>
      </c>
      <c r="Y29" s="714">
        <v>814</v>
      </c>
      <c r="Z29" s="715">
        <v>113</v>
      </c>
      <c r="AA29" s="8">
        <v>109</v>
      </c>
      <c r="AB29" s="652">
        <v>125</v>
      </c>
      <c r="AC29" s="343">
        <f t="shared" si="13"/>
        <v>22</v>
      </c>
      <c r="AD29" s="13" t="s">
        <v>74</v>
      </c>
      <c r="AE29" s="13">
        <v>9</v>
      </c>
      <c r="AF29" s="13">
        <v>13</v>
      </c>
    </row>
    <row r="30" spans="1:38" ht="15" customHeight="1" outlineLevel="2">
      <c r="A30" s="1">
        <v>837</v>
      </c>
      <c r="B30" s="4" t="s">
        <v>26</v>
      </c>
      <c r="C30" s="129">
        <f>VLOOKUP(A30,DANE!$A$3:$H$127,6,0)</f>
        <v>172314</v>
      </c>
      <c r="D30" s="270">
        <f t="shared" si="25"/>
        <v>92596</v>
      </c>
      <c r="E30" s="627">
        <f t="shared" si="2"/>
        <v>53.736782849913531</v>
      </c>
      <c r="F30" s="628">
        <f t="shared" si="26"/>
        <v>36755</v>
      </c>
      <c r="G30" s="629">
        <f t="shared" si="27"/>
        <v>21.330245946353749</v>
      </c>
      <c r="H30" s="37">
        <f t="shared" si="28"/>
        <v>3071</v>
      </c>
      <c r="I30" s="625">
        <f t="shared" si="10"/>
        <v>1.7822115440416914E-2</v>
      </c>
      <c r="J30" s="37">
        <f t="shared" si="29"/>
        <v>1271</v>
      </c>
      <c r="K30" s="625">
        <f t="shared" si="3"/>
        <v>7.3760692688928349E-3</v>
      </c>
      <c r="L30" s="37">
        <f t="shared" si="4"/>
        <v>133693</v>
      </c>
      <c r="M30" s="647">
        <f t="shared" si="21"/>
        <v>77.586847267198252</v>
      </c>
      <c r="N30" s="622">
        <v>412</v>
      </c>
      <c r="O30" s="621">
        <f t="shared" si="30"/>
        <v>0.23909839014821777</v>
      </c>
      <c r="P30" s="622">
        <f t="shared" si="31"/>
        <v>12521</v>
      </c>
      <c r="Q30" s="622">
        <v>12043</v>
      </c>
      <c r="R30" s="622">
        <v>478</v>
      </c>
      <c r="S30" s="623">
        <f t="shared" si="0"/>
        <v>7.2663857840918319E-2</v>
      </c>
      <c r="T30" s="37">
        <v>2734</v>
      </c>
      <c r="U30" s="37">
        <v>7488</v>
      </c>
      <c r="V30" s="715">
        <v>113</v>
      </c>
      <c r="W30" s="714">
        <v>5522</v>
      </c>
      <c r="X30" s="715">
        <v>113</v>
      </c>
      <c r="Y30" s="714">
        <v>1914</v>
      </c>
      <c r="Z30" s="715">
        <v>120</v>
      </c>
      <c r="AA30" s="8">
        <v>352</v>
      </c>
      <c r="AB30" s="652">
        <v>129</v>
      </c>
      <c r="AC30" s="343">
        <f t="shared" si="13"/>
        <v>444</v>
      </c>
      <c r="AD30" s="13" t="s">
        <v>9</v>
      </c>
      <c r="AE30" s="13">
        <v>95</v>
      </c>
      <c r="AF30" s="13">
        <v>349</v>
      </c>
    </row>
    <row r="31" spans="1:38" ht="15" customHeight="1" outlineLevel="2">
      <c r="A31" s="1">
        <v>873</v>
      </c>
      <c r="B31" s="5" t="s">
        <v>28</v>
      </c>
      <c r="C31" s="129">
        <f>VLOOKUP(A31,DANE!$A$3:$H$127,6,0)</f>
        <v>5610</v>
      </c>
      <c r="D31" s="270">
        <f t="shared" si="25"/>
        <v>6953</v>
      </c>
      <c r="E31" s="627">
        <f t="shared" si="2"/>
        <v>123.93939393939395</v>
      </c>
      <c r="F31" s="628">
        <f t="shared" si="26"/>
        <v>149</v>
      </c>
      <c r="G31" s="629">
        <f t="shared" si="27"/>
        <v>2.6559714795008911</v>
      </c>
      <c r="H31" s="37">
        <f t="shared" si="28"/>
        <v>203</v>
      </c>
      <c r="I31" s="625">
        <f t="shared" si="10"/>
        <v>3.6185383244206774E-2</v>
      </c>
      <c r="J31" s="37">
        <f t="shared" si="29"/>
        <v>12</v>
      </c>
      <c r="K31" s="625">
        <f t="shared" si="3"/>
        <v>2.1390374331550803E-3</v>
      </c>
      <c r="L31" s="37">
        <f t="shared" si="4"/>
        <v>7317</v>
      </c>
      <c r="M31" s="647">
        <f t="shared" si="21"/>
        <v>100</v>
      </c>
      <c r="N31" s="622">
        <v>3</v>
      </c>
      <c r="O31" s="621">
        <f t="shared" si="30"/>
        <v>5.3475935828877004E-2</v>
      </c>
      <c r="P31" s="622">
        <f t="shared" si="31"/>
        <v>995</v>
      </c>
      <c r="Q31" s="622">
        <v>995</v>
      </c>
      <c r="R31" s="622">
        <v>0</v>
      </c>
      <c r="S31" s="623">
        <f t="shared" si="0"/>
        <v>0.17736185383244207</v>
      </c>
      <c r="T31" s="37">
        <v>377</v>
      </c>
      <c r="U31" s="37">
        <v>573</v>
      </c>
      <c r="V31" s="715">
        <v>120</v>
      </c>
      <c r="W31" s="714">
        <v>24004</v>
      </c>
      <c r="X31" s="715">
        <v>120</v>
      </c>
      <c r="Y31" s="714">
        <v>1103</v>
      </c>
      <c r="Z31" s="715">
        <v>125</v>
      </c>
      <c r="AA31" s="8">
        <v>139</v>
      </c>
      <c r="AB31" s="652">
        <v>134</v>
      </c>
      <c r="AC31" s="343">
        <f t="shared" si="13"/>
        <v>1</v>
      </c>
      <c r="AD31" s="13" t="s">
        <v>75</v>
      </c>
      <c r="AE31" s="13">
        <v>1</v>
      </c>
      <c r="AF31" s="13">
        <v>0</v>
      </c>
      <c r="AG31" s="646"/>
    </row>
    <row r="32" spans="1:38" ht="15" customHeight="1" outlineLevel="2">
      <c r="A32" s="34"/>
      <c r="B32" s="34" t="s">
        <v>125</v>
      </c>
      <c r="C32" s="630">
        <f>SUM(C33:C42)</f>
        <v>191389</v>
      </c>
      <c r="D32" s="210">
        <f>SUBTOTAL(9,D33:D42)</f>
        <v>129814</v>
      </c>
      <c r="E32" s="631">
        <f t="shared" si="2"/>
        <v>67.827304599532894</v>
      </c>
      <c r="F32" s="211">
        <f>SUM(F33:F42)</f>
        <v>37686</v>
      </c>
      <c r="G32" s="352">
        <f>F32/C32*100</f>
        <v>19.690786826829129</v>
      </c>
      <c r="H32" s="35">
        <f>SUM(H33:H42)</f>
        <v>3240</v>
      </c>
      <c r="I32" s="626">
        <f>H32/C32*100</f>
        <v>1.6928872610233607</v>
      </c>
      <c r="J32" s="35">
        <f>SUM(J33:J42)</f>
        <v>1110</v>
      </c>
      <c r="K32" s="626">
        <f t="shared" si="3"/>
        <v>5.799706357209662E-3</v>
      </c>
      <c r="L32" s="35">
        <f t="shared" si="4"/>
        <v>171850</v>
      </c>
      <c r="M32" s="619">
        <f t="shared" si="21"/>
        <v>89.790949323106346</v>
      </c>
      <c r="N32" s="35">
        <f>SUM(N33:N42)</f>
        <v>1604</v>
      </c>
      <c r="O32" s="619">
        <f>N32/C32*100</f>
        <v>0.83808369342020705</v>
      </c>
      <c r="P32" s="35">
        <f>SUM(P33:P42)</f>
        <v>11869</v>
      </c>
      <c r="Q32" s="35">
        <f>SUM(Q33:Q42)</f>
        <v>10631</v>
      </c>
      <c r="R32" s="35">
        <f>SUM(R33:R42)</f>
        <v>1238</v>
      </c>
      <c r="S32" s="620">
        <f t="shared" si="0"/>
        <v>6.2015058336686017E-2</v>
      </c>
      <c r="T32" s="35">
        <f t="shared" ref="T32:U32" si="32">SUM(T33:T42)</f>
        <v>1875</v>
      </c>
      <c r="U32" s="35">
        <f t="shared" si="32"/>
        <v>6459</v>
      </c>
      <c r="V32" s="715">
        <v>125</v>
      </c>
      <c r="W32" s="714">
        <v>6616</v>
      </c>
      <c r="X32" s="715">
        <v>125</v>
      </c>
      <c r="Y32" s="714">
        <v>544</v>
      </c>
      <c r="Z32" s="715">
        <v>129</v>
      </c>
      <c r="AA32" s="8">
        <v>645</v>
      </c>
      <c r="AB32" s="652">
        <v>138</v>
      </c>
      <c r="AC32" s="343">
        <f t="shared" si="13"/>
        <v>73</v>
      </c>
      <c r="AD32" s="13" t="s">
        <v>37</v>
      </c>
      <c r="AE32" s="158">
        <v>27</v>
      </c>
      <c r="AF32" s="158">
        <v>46</v>
      </c>
      <c r="AH32" s="678" t="s">
        <v>256</v>
      </c>
      <c r="AI32" s="679">
        <f>G5</f>
        <v>0.55694310143580283</v>
      </c>
    </row>
    <row r="33" spans="1:35" ht="15" customHeight="1" outlineLevel="2">
      <c r="A33" s="1">
        <v>31</v>
      </c>
      <c r="B33" s="31" t="s">
        <v>62</v>
      </c>
      <c r="C33" s="129">
        <f>VLOOKUP(A33,DANE!$A$3:$H$127,6,0)</f>
        <v>22567</v>
      </c>
      <c r="D33" s="270">
        <f t="shared" ref="D33:D42" si="33">VLOOKUP(A33,$V$7:$W$131,2,0)</f>
        <v>16784</v>
      </c>
      <c r="E33" s="627">
        <f t="shared" si="2"/>
        <v>74.374086054858864</v>
      </c>
      <c r="F33" s="628">
        <f t="shared" ref="F33:F42" si="34">IFERROR(VLOOKUP(A33,$X$7:$Y$131,2,0),0)</f>
        <v>4481</v>
      </c>
      <c r="G33" s="629">
        <f t="shared" ref="G33:G42" si="35">(F33/C33)*100</f>
        <v>19.856427526919841</v>
      </c>
      <c r="H33" s="37">
        <f t="shared" ref="H33:H42" si="36">IFERROR(VLOOKUP(A33,$Z$6:$AA$130,2,0),0)</f>
        <v>443</v>
      </c>
      <c r="I33" s="625">
        <f t="shared" si="10"/>
        <v>1.963043381929366E-2</v>
      </c>
      <c r="J33" s="37">
        <f t="shared" ref="J33:J42" si="37">IFERROR(VLOOKUP(A33,$AB$6:$AD$130,2,0),0)</f>
        <v>197</v>
      </c>
      <c r="K33" s="625">
        <f t="shared" si="3"/>
        <v>8.729560863207338E-3</v>
      </c>
      <c r="L33" s="37">
        <f t="shared" si="4"/>
        <v>21905</v>
      </c>
      <c r="M33" s="647">
        <f t="shared" si="21"/>
        <v>97.066513050028803</v>
      </c>
      <c r="N33" s="622">
        <v>423</v>
      </c>
      <c r="O33" s="621">
        <f t="shared" ref="O33:O42" si="38">IFERROR(N33/C33*100,"")</f>
        <v>1.8744183985465501</v>
      </c>
      <c r="P33" s="622">
        <f t="shared" ref="P33:P42" si="39">Q33+R33</f>
        <v>1414</v>
      </c>
      <c r="Q33" s="622">
        <v>1185</v>
      </c>
      <c r="R33" s="622">
        <v>229</v>
      </c>
      <c r="S33" s="623">
        <f t="shared" si="0"/>
        <v>6.2657863251650639E-2</v>
      </c>
      <c r="T33" s="37">
        <v>192</v>
      </c>
      <c r="U33" s="37">
        <v>629</v>
      </c>
      <c r="V33" s="715">
        <v>129</v>
      </c>
      <c r="W33" s="714">
        <v>14924</v>
      </c>
      <c r="X33" s="715">
        <v>129</v>
      </c>
      <c r="Y33" s="714">
        <v>71665</v>
      </c>
      <c r="Z33" s="715">
        <v>134</v>
      </c>
      <c r="AA33" s="8">
        <v>132</v>
      </c>
      <c r="AB33" s="652">
        <v>142</v>
      </c>
      <c r="AC33" s="343">
        <f t="shared" si="13"/>
        <v>44</v>
      </c>
      <c r="AD33" s="13" t="s">
        <v>76</v>
      </c>
      <c r="AE33" s="158">
        <v>17</v>
      </c>
      <c r="AF33" s="158">
        <v>27</v>
      </c>
      <c r="AH33" s="678" t="s">
        <v>255</v>
      </c>
      <c r="AI33" s="679">
        <f>E5</f>
        <v>0.34837431606195157</v>
      </c>
    </row>
    <row r="34" spans="1:35" ht="15" customHeight="1" outlineLevel="2">
      <c r="A34" s="1">
        <v>40</v>
      </c>
      <c r="B34" s="5" t="s">
        <v>66</v>
      </c>
      <c r="C34" s="129">
        <f>VLOOKUP(A34,DANE!$A$3:$H$127,6,0)</f>
        <v>17737</v>
      </c>
      <c r="D34" s="270">
        <f t="shared" si="33"/>
        <v>13913</v>
      </c>
      <c r="E34" s="627">
        <f t="shared" si="2"/>
        <v>78.440548006991037</v>
      </c>
      <c r="F34" s="628">
        <f t="shared" si="34"/>
        <v>1651</v>
      </c>
      <c r="G34" s="629">
        <f t="shared" si="35"/>
        <v>9.3082257427975428</v>
      </c>
      <c r="H34" s="37">
        <f t="shared" si="36"/>
        <v>239</v>
      </c>
      <c r="I34" s="625">
        <f t="shared" si="10"/>
        <v>1.3474657495630604E-2</v>
      </c>
      <c r="J34" s="37">
        <f t="shared" si="37"/>
        <v>40</v>
      </c>
      <c r="K34" s="625">
        <f t="shared" si="3"/>
        <v>2.2551728026160003E-3</v>
      </c>
      <c r="L34" s="37">
        <f t="shared" si="4"/>
        <v>15843</v>
      </c>
      <c r="M34" s="647">
        <f t="shared" si="21"/>
        <v>89.321756779613239</v>
      </c>
      <c r="N34" s="622">
        <v>45</v>
      </c>
      <c r="O34" s="621">
        <f t="shared" si="38"/>
        <v>0.25370694029430002</v>
      </c>
      <c r="P34" s="622">
        <f t="shared" si="39"/>
        <v>827</v>
      </c>
      <c r="Q34" s="622">
        <v>753</v>
      </c>
      <c r="R34" s="622">
        <v>74</v>
      </c>
      <c r="S34" s="623">
        <f t="shared" si="0"/>
        <v>4.662569769408581E-2</v>
      </c>
      <c r="T34" s="37">
        <v>113</v>
      </c>
      <c r="U34" s="37">
        <v>304</v>
      </c>
      <c r="V34" s="715">
        <v>134</v>
      </c>
      <c r="W34" s="714">
        <v>6143</v>
      </c>
      <c r="X34" s="715">
        <v>134</v>
      </c>
      <c r="Y34" s="714">
        <v>606</v>
      </c>
      <c r="Z34" s="715">
        <v>138</v>
      </c>
      <c r="AA34" s="8">
        <v>351</v>
      </c>
      <c r="AB34" s="652">
        <v>145</v>
      </c>
      <c r="AC34" s="343">
        <f t="shared" si="13"/>
        <v>20</v>
      </c>
      <c r="AD34" s="13" t="s">
        <v>10</v>
      </c>
      <c r="AE34" s="158">
        <v>1</v>
      </c>
      <c r="AF34" s="158">
        <v>19</v>
      </c>
      <c r="AH34" s="678" t="s">
        <v>1034</v>
      </c>
      <c r="AI34" s="679">
        <f>I5+K5</f>
        <v>2.7959521927117349E-2</v>
      </c>
    </row>
    <row r="35" spans="1:35" ht="15" customHeight="1" outlineLevel="2">
      <c r="A35" s="1">
        <v>190</v>
      </c>
      <c r="B35" s="5" t="s">
        <v>14</v>
      </c>
      <c r="C35" s="129">
        <f>VLOOKUP(A35,DANE!$A$3:$H$127,6,0)</f>
        <v>8869</v>
      </c>
      <c r="D35" s="270">
        <f t="shared" si="33"/>
        <v>6469</v>
      </c>
      <c r="E35" s="627">
        <f t="shared" si="2"/>
        <v>72.939452023903485</v>
      </c>
      <c r="F35" s="628">
        <f t="shared" si="34"/>
        <v>2754</v>
      </c>
      <c r="G35" s="629">
        <f t="shared" si="35"/>
        <v>31.051978802570751</v>
      </c>
      <c r="H35" s="37">
        <f t="shared" si="36"/>
        <v>242</v>
      </c>
      <c r="I35" s="625">
        <f t="shared" si="10"/>
        <v>2.7286052542563988E-2</v>
      </c>
      <c r="J35" s="37">
        <f t="shared" si="37"/>
        <v>264</v>
      </c>
      <c r="K35" s="625">
        <f t="shared" si="3"/>
        <v>2.9766602773706168E-2</v>
      </c>
      <c r="L35" s="37">
        <f t="shared" si="4"/>
        <v>9729</v>
      </c>
      <c r="M35" s="647">
        <f t="shared" si="21"/>
        <v>100</v>
      </c>
      <c r="N35" s="622">
        <v>135</v>
      </c>
      <c r="O35" s="621">
        <f t="shared" si="38"/>
        <v>1.5221558236554289</v>
      </c>
      <c r="P35" s="622">
        <f t="shared" si="39"/>
        <v>392</v>
      </c>
      <c r="Q35" s="622">
        <v>339</v>
      </c>
      <c r="R35" s="622">
        <v>53</v>
      </c>
      <c r="S35" s="623">
        <f t="shared" si="0"/>
        <v>4.4198895027624308E-2</v>
      </c>
      <c r="T35" s="37">
        <v>81</v>
      </c>
      <c r="U35" s="37">
        <v>368</v>
      </c>
      <c r="V35" s="715">
        <v>138</v>
      </c>
      <c r="W35" s="714">
        <v>11571</v>
      </c>
      <c r="X35" s="715">
        <v>138</v>
      </c>
      <c r="Y35" s="714">
        <v>1618</v>
      </c>
      <c r="Z35" s="715">
        <v>142</v>
      </c>
      <c r="AA35" s="8">
        <v>79</v>
      </c>
      <c r="AB35" s="652">
        <v>147</v>
      </c>
      <c r="AC35" s="343">
        <f t="shared" si="13"/>
        <v>2029</v>
      </c>
      <c r="AD35" s="13" t="s">
        <v>11</v>
      </c>
      <c r="AE35" s="158">
        <v>1681</v>
      </c>
      <c r="AF35" s="158">
        <v>348</v>
      </c>
      <c r="AH35" s="680" t="s">
        <v>1035</v>
      </c>
      <c r="AI35" s="679">
        <f>1-SUM(AI32:AI34)</f>
        <v>6.6723060575128224E-2</v>
      </c>
    </row>
    <row r="36" spans="1:35" ht="15" customHeight="1" outlineLevel="2">
      <c r="A36" s="1">
        <v>604</v>
      </c>
      <c r="B36" s="5" t="s">
        <v>21</v>
      </c>
      <c r="C36" s="129">
        <f>VLOOKUP(A36,DANE!$A$3:$H$127,6,0)</f>
        <v>31333</v>
      </c>
      <c r="D36" s="270">
        <f t="shared" si="33"/>
        <v>19409</v>
      </c>
      <c r="E36" s="627">
        <f t="shared" si="2"/>
        <v>61.944276002936206</v>
      </c>
      <c r="F36" s="628">
        <f t="shared" si="34"/>
        <v>4281</v>
      </c>
      <c r="G36" s="629">
        <f t="shared" si="35"/>
        <v>13.662911307567102</v>
      </c>
      <c r="H36" s="37">
        <f t="shared" si="36"/>
        <v>426</v>
      </c>
      <c r="I36" s="625">
        <f t="shared" si="10"/>
        <v>1.3595889317971468E-2</v>
      </c>
      <c r="J36" s="37">
        <f t="shared" si="37"/>
        <v>37</v>
      </c>
      <c r="K36" s="625">
        <f t="shared" si="3"/>
        <v>1.1808636262087896E-3</v>
      </c>
      <c r="L36" s="37">
        <f t="shared" si="4"/>
        <v>24153</v>
      </c>
      <c r="M36" s="647">
        <f t="shared" si="21"/>
        <v>77.084862604921327</v>
      </c>
      <c r="N36" s="622">
        <v>204</v>
      </c>
      <c r="O36" s="621">
        <f t="shared" si="38"/>
        <v>0.65107075607187315</v>
      </c>
      <c r="P36" s="622">
        <f t="shared" si="39"/>
        <v>2470</v>
      </c>
      <c r="Q36" s="622">
        <v>2227</v>
      </c>
      <c r="R36" s="622">
        <v>243</v>
      </c>
      <c r="S36" s="623">
        <f t="shared" si="0"/>
        <v>7.8830625857721895E-2</v>
      </c>
      <c r="T36" s="37">
        <v>475</v>
      </c>
      <c r="U36" s="37">
        <v>1106</v>
      </c>
      <c r="V36" s="715">
        <v>142</v>
      </c>
      <c r="W36" s="714">
        <v>3051</v>
      </c>
      <c r="X36" s="715">
        <v>142</v>
      </c>
      <c r="Y36" s="714">
        <v>866</v>
      </c>
      <c r="Z36" s="715">
        <v>145</v>
      </c>
      <c r="AA36" s="8">
        <v>140</v>
      </c>
      <c r="AB36" s="652">
        <v>150</v>
      </c>
      <c r="AC36" s="343">
        <f t="shared" si="13"/>
        <v>18</v>
      </c>
      <c r="AD36" s="13" t="s">
        <v>127</v>
      </c>
      <c r="AE36" s="158">
        <v>3</v>
      </c>
      <c r="AF36" s="158">
        <v>15</v>
      </c>
      <c r="AG36" s="646"/>
    </row>
    <row r="37" spans="1:35" ht="15" customHeight="1" outlineLevel="2">
      <c r="A37" s="1">
        <v>670</v>
      </c>
      <c r="B37" s="5" t="s">
        <v>95</v>
      </c>
      <c r="C37" s="129">
        <f>VLOOKUP(A37,DANE!$A$3:$H$127,6,0)</f>
        <v>16366</v>
      </c>
      <c r="D37" s="270">
        <f t="shared" si="33"/>
        <v>13398</v>
      </c>
      <c r="E37" s="627">
        <f t="shared" si="2"/>
        <v>81.864841745081264</v>
      </c>
      <c r="F37" s="628">
        <f t="shared" si="34"/>
        <v>3241</v>
      </c>
      <c r="G37" s="629">
        <f t="shared" si="35"/>
        <v>19.803250641573992</v>
      </c>
      <c r="H37" s="37">
        <f t="shared" si="36"/>
        <v>438</v>
      </c>
      <c r="I37" s="625">
        <f t="shared" si="10"/>
        <v>2.6762800928754736E-2</v>
      </c>
      <c r="J37" s="37">
        <f t="shared" si="37"/>
        <v>89</v>
      </c>
      <c r="K37" s="625">
        <f t="shared" si="3"/>
        <v>5.4381033850666016E-3</v>
      </c>
      <c r="L37" s="37">
        <f t="shared" si="4"/>
        <v>17166</v>
      </c>
      <c r="M37" s="647">
        <f t="shared" si="21"/>
        <v>100</v>
      </c>
      <c r="N37" s="622">
        <v>105</v>
      </c>
      <c r="O37" s="621">
        <f t="shared" si="38"/>
        <v>0.64157399486740807</v>
      </c>
      <c r="P37" s="622">
        <f t="shared" si="39"/>
        <v>1222</v>
      </c>
      <c r="Q37" s="622">
        <v>1145</v>
      </c>
      <c r="R37" s="622">
        <v>77</v>
      </c>
      <c r="S37" s="623">
        <f t="shared" ref="S37:S68" si="40">P37/C37</f>
        <v>7.4666992545521199E-2</v>
      </c>
      <c r="T37" s="37">
        <v>140</v>
      </c>
      <c r="U37" s="37">
        <v>638</v>
      </c>
      <c r="V37" s="715">
        <v>145</v>
      </c>
      <c r="W37" s="714">
        <v>3656</v>
      </c>
      <c r="X37" s="715">
        <v>145</v>
      </c>
      <c r="Y37" s="714">
        <v>661</v>
      </c>
      <c r="Z37" s="715">
        <v>147</v>
      </c>
      <c r="AA37" s="8">
        <v>509</v>
      </c>
      <c r="AB37" s="652">
        <v>154</v>
      </c>
      <c r="AC37" s="343">
        <f t="shared" si="13"/>
        <v>1556</v>
      </c>
      <c r="AD37" s="13" t="s">
        <v>12</v>
      </c>
      <c r="AE37" s="158">
        <v>864</v>
      </c>
      <c r="AF37" s="158">
        <v>692</v>
      </c>
    </row>
    <row r="38" spans="1:35" ht="15" customHeight="1" outlineLevel="2">
      <c r="A38" s="1">
        <v>690</v>
      </c>
      <c r="B38" s="4" t="s">
        <v>24</v>
      </c>
      <c r="C38" s="129">
        <f>VLOOKUP(A38,DANE!$A$3:$H$127,6,0)</f>
        <v>10049</v>
      </c>
      <c r="D38" s="270">
        <f t="shared" si="33"/>
        <v>6526</v>
      </c>
      <c r="E38" s="627">
        <f t="shared" ref="E38:E69" si="41">(D38/C38)*100</f>
        <v>64.941785252263912</v>
      </c>
      <c r="F38" s="628">
        <f t="shared" si="34"/>
        <v>1336</v>
      </c>
      <c r="G38" s="629">
        <f t="shared" si="35"/>
        <v>13.29485520947358</v>
      </c>
      <c r="H38" s="37">
        <f t="shared" si="36"/>
        <v>187</v>
      </c>
      <c r="I38" s="625">
        <f t="shared" si="10"/>
        <v>1.8608816797691313E-2</v>
      </c>
      <c r="J38" s="37">
        <f t="shared" si="37"/>
        <v>27</v>
      </c>
      <c r="K38" s="625">
        <f t="shared" si="3"/>
        <v>2.6868345108966066E-3</v>
      </c>
      <c r="L38" s="37">
        <f t="shared" si="4"/>
        <v>8076</v>
      </c>
      <c r="M38" s="647">
        <f t="shared" si="21"/>
        <v>80.366205592596273</v>
      </c>
      <c r="N38" s="622">
        <v>114</v>
      </c>
      <c r="O38" s="621">
        <f t="shared" si="38"/>
        <v>1.1344412379341229</v>
      </c>
      <c r="P38" s="622">
        <f t="shared" si="39"/>
        <v>309</v>
      </c>
      <c r="Q38" s="622">
        <v>235</v>
      </c>
      <c r="R38" s="622">
        <v>74</v>
      </c>
      <c r="S38" s="623">
        <f t="shared" si="40"/>
        <v>3.0749328291372276E-2</v>
      </c>
      <c r="T38" s="37">
        <v>36</v>
      </c>
      <c r="U38" s="37">
        <v>135</v>
      </c>
      <c r="V38" s="715">
        <v>147</v>
      </c>
      <c r="W38" s="714">
        <v>24469</v>
      </c>
      <c r="X38" s="715">
        <v>147</v>
      </c>
      <c r="Y38" s="714">
        <v>24705</v>
      </c>
      <c r="Z38" s="715">
        <v>148</v>
      </c>
      <c r="AA38" s="8">
        <v>725</v>
      </c>
      <c r="AB38" s="652">
        <v>172</v>
      </c>
      <c r="AC38" s="343">
        <f t="shared" si="13"/>
        <v>986</v>
      </c>
      <c r="AD38" s="13" t="s">
        <v>13</v>
      </c>
      <c r="AE38" s="13">
        <v>743</v>
      </c>
      <c r="AF38" s="13">
        <v>243</v>
      </c>
    </row>
    <row r="39" spans="1:35" ht="15" customHeight="1" outlineLevel="2">
      <c r="A39" s="1">
        <v>736</v>
      </c>
      <c r="B39" s="5" t="s">
        <v>25</v>
      </c>
      <c r="C39" s="129">
        <f>VLOOKUP(A39,DANE!$A$3:$H$127,6,0)</f>
        <v>41711</v>
      </c>
      <c r="D39" s="270">
        <f t="shared" si="33"/>
        <v>23428</v>
      </c>
      <c r="E39" s="627">
        <f t="shared" si="41"/>
        <v>56.167437846131719</v>
      </c>
      <c r="F39" s="628">
        <f t="shared" si="34"/>
        <v>13781</v>
      </c>
      <c r="G39" s="629">
        <f t="shared" si="35"/>
        <v>33.039246241998512</v>
      </c>
      <c r="H39" s="37">
        <f t="shared" si="36"/>
        <v>510</v>
      </c>
      <c r="I39" s="625">
        <f t="shared" si="10"/>
        <v>1.2226990482127017E-2</v>
      </c>
      <c r="J39" s="37">
        <f t="shared" si="37"/>
        <v>227</v>
      </c>
      <c r="K39" s="625">
        <f t="shared" si="3"/>
        <v>5.4422094891035935E-3</v>
      </c>
      <c r="L39" s="37">
        <f t="shared" si="4"/>
        <v>37946</v>
      </c>
      <c r="M39" s="647">
        <f t="shared" si="21"/>
        <v>90.973604085253285</v>
      </c>
      <c r="N39" s="622">
        <v>119</v>
      </c>
      <c r="O39" s="621">
        <f t="shared" si="38"/>
        <v>0.28529644458296377</v>
      </c>
      <c r="P39" s="622">
        <f t="shared" si="39"/>
        <v>3502</v>
      </c>
      <c r="Q39" s="622">
        <v>3276</v>
      </c>
      <c r="R39" s="622">
        <v>226</v>
      </c>
      <c r="S39" s="623">
        <f t="shared" si="40"/>
        <v>8.3958667977272181E-2</v>
      </c>
      <c r="T39" s="37">
        <v>589</v>
      </c>
      <c r="U39" s="37">
        <v>2238</v>
      </c>
      <c r="V39" s="715">
        <v>148</v>
      </c>
      <c r="W39" s="714">
        <v>14575</v>
      </c>
      <c r="X39" s="715">
        <v>148</v>
      </c>
      <c r="Y39" s="714">
        <v>22709</v>
      </c>
      <c r="Z39" s="715">
        <v>150</v>
      </c>
      <c r="AA39" s="8">
        <v>147</v>
      </c>
      <c r="AB39" s="652">
        <v>190</v>
      </c>
      <c r="AC39" s="343">
        <f t="shared" si="13"/>
        <v>264</v>
      </c>
      <c r="AD39" s="13" t="s">
        <v>14</v>
      </c>
      <c r="AE39" s="13">
        <v>26</v>
      </c>
      <c r="AF39" s="13">
        <v>238</v>
      </c>
    </row>
    <row r="40" spans="1:35" ht="15" customHeight="1" outlineLevel="2">
      <c r="A40" s="1">
        <v>858</v>
      </c>
      <c r="B40" s="5" t="s">
        <v>59</v>
      </c>
      <c r="C40" s="129">
        <f>VLOOKUP(A40,DANE!$A$3:$H$127,6,0)</f>
        <v>8949</v>
      </c>
      <c r="D40" s="270">
        <f t="shared" si="33"/>
        <v>10166</v>
      </c>
      <c r="E40" s="627">
        <f t="shared" si="41"/>
        <v>113.59928483629456</v>
      </c>
      <c r="F40" s="628">
        <f t="shared" si="34"/>
        <v>2348</v>
      </c>
      <c r="G40" s="629">
        <f t="shared" si="35"/>
        <v>26.2375684434015</v>
      </c>
      <c r="H40" s="37">
        <f t="shared" si="36"/>
        <v>206</v>
      </c>
      <c r="I40" s="625">
        <f t="shared" si="10"/>
        <v>2.3019331768912729E-2</v>
      </c>
      <c r="J40" s="37">
        <f t="shared" si="37"/>
        <v>55</v>
      </c>
      <c r="K40" s="625">
        <f t="shared" si="3"/>
        <v>6.1459380936417481E-3</v>
      </c>
      <c r="L40" s="37">
        <f t="shared" si="4"/>
        <v>12775</v>
      </c>
      <c r="M40" s="647">
        <f t="shared" si="21"/>
        <v>100</v>
      </c>
      <c r="N40" s="622">
        <v>122</v>
      </c>
      <c r="O40" s="621">
        <f t="shared" si="38"/>
        <v>1.3632808134987149</v>
      </c>
      <c r="P40" s="622">
        <f t="shared" si="39"/>
        <v>478</v>
      </c>
      <c r="Q40" s="622">
        <v>410</v>
      </c>
      <c r="R40" s="622">
        <v>68</v>
      </c>
      <c r="S40" s="623">
        <f t="shared" si="40"/>
        <v>5.3413789250195555E-2</v>
      </c>
      <c r="T40" s="37">
        <v>91</v>
      </c>
      <c r="U40" s="37">
        <v>331</v>
      </c>
      <c r="V40" s="715">
        <v>150</v>
      </c>
      <c r="W40" s="714">
        <v>1603</v>
      </c>
      <c r="X40" s="715">
        <v>150</v>
      </c>
      <c r="Y40" s="714">
        <v>1133</v>
      </c>
      <c r="Z40" s="715">
        <v>154</v>
      </c>
      <c r="AA40" s="8">
        <v>1815</v>
      </c>
      <c r="AB40" s="652">
        <v>101</v>
      </c>
      <c r="AC40" s="343">
        <f t="shared" si="13"/>
        <v>144</v>
      </c>
      <c r="AD40" s="13" t="s">
        <v>71</v>
      </c>
      <c r="AE40" s="13">
        <v>57</v>
      </c>
      <c r="AF40" s="13">
        <v>87</v>
      </c>
    </row>
    <row r="41" spans="1:35" ht="15" customHeight="1" outlineLevel="1">
      <c r="A41" s="1">
        <v>885</v>
      </c>
      <c r="B41" s="5" t="s">
        <v>104</v>
      </c>
      <c r="C41" s="129">
        <f>VLOOKUP(A41,DANE!$A$3:$H$127,6,0)</f>
        <v>8577</v>
      </c>
      <c r="D41" s="270">
        <f t="shared" si="33"/>
        <v>5317</v>
      </c>
      <c r="E41" s="627">
        <f t="shared" si="41"/>
        <v>61.991372274688118</v>
      </c>
      <c r="F41" s="628">
        <f t="shared" si="34"/>
        <v>844</v>
      </c>
      <c r="G41" s="629">
        <f t="shared" si="35"/>
        <v>9.8402704908476171</v>
      </c>
      <c r="H41" s="37">
        <f t="shared" si="36"/>
        <v>121</v>
      </c>
      <c r="I41" s="625">
        <f t="shared" si="10"/>
        <v>1.4107496793750729E-2</v>
      </c>
      <c r="J41" s="37">
        <f t="shared" si="37"/>
        <v>102</v>
      </c>
      <c r="K41" s="625">
        <f t="shared" si="3"/>
        <v>1.1892270024484085E-2</v>
      </c>
      <c r="L41" s="37">
        <f t="shared" si="4"/>
        <v>6384</v>
      </c>
      <c r="M41" s="647">
        <f t="shared" si="21"/>
        <v>74.431619447359211</v>
      </c>
      <c r="N41" s="622">
        <v>74</v>
      </c>
      <c r="O41" s="621">
        <f t="shared" si="38"/>
        <v>0.86277253118806108</v>
      </c>
      <c r="P41" s="622">
        <f t="shared" si="39"/>
        <v>252</v>
      </c>
      <c r="Q41" s="622">
        <v>193</v>
      </c>
      <c r="R41" s="622">
        <v>59</v>
      </c>
      <c r="S41" s="623">
        <f t="shared" si="40"/>
        <v>2.9380902413431269E-2</v>
      </c>
      <c r="T41" s="37">
        <v>30</v>
      </c>
      <c r="U41" s="37">
        <v>132</v>
      </c>
      <c r="V41" s="715">
        <v>154</v>
      </c>
      <c r="W41" s="714">
        <v>73348</v>
      </c>
      <c r="X41" s="715">
        <v>154</v>
      </c>
      <c r="Y41" s="714">
        <v>26151</v>
      </c>
      <c r="Z41" s="715">
        <v>172</v>
      </c>
      <c r="AA41" s="8">
        <v>773</v>
      </c>
      <c r="AB41" s="652">
        <v>197</v>
      </c>
      <c r="AC41" s="343">
        <f t="shared" si="13"/>
        <v>85</v>
      </c>
      <c r="AD41" s="13" t="s">
        <v>113</v>
      </c>
      <c r="AE41" s="13">
        <v>42</v>
      </c>
      <c r="AF41" s="13">
        <v>43</v>
      </c>
    </row>
    <row r="42" spans="1:35" ht="15" customHeight="1" outlineLevel="2">
      <c r="A42" s="1">
        <v>890</v>
      </c>
      <c r="B42" s="5" t="s">
        <v>60</v>
      </c>
      <c r="C42" s="129">
        <f>VLOOKUP(A42,DANE!$A$3:$H$127,6,0)</f>
        <v>25231</v>
      </c>
      <c r="D42" s="270">
        <f t="shared" si="33"/>
        <v>14404</v>
      </c>
      <c r="E42" s="627">
        <f t="shared" si="41"/>
        <v>57.088502239308795</v>
      </c>
      <c r="F42" s="628">
        <f t="shared" si="34"/>
        <v>2969</v>
      </c>
      <c r="G42" s="629">
        <f t="shared" si="35"/>
        <v>11.767270421307122</v>
      </c>
      <c r="H42" s="37">
        <f t="shared" si="36"/>
        <v>428</v>
      </c>
      <c r="I42" s="625">
        <f t="shared" si="10"/>
        <v>1.6963259482382784E-2</v>
      </c>
      <c r="J42" s="37">
        <f t="shared" si="37"/>
        <v>72</v>
      </c>
      <c r="K42" s="625">
        <f t="shared" si="3"/>
        <v>2.8536324362886923E-3</v>
      </c>
      <c r="L42" s="37">
        <f t="shared" si="4"/>
        <v>17873</v>
      </c>
      <c r="M42" s="647">
        <f t="shared" si="21"/>
        <v>70.837461852483059</v>
      </c>
      <c r="N42" s="622">
        <v>263</v>
      </c>
      <c r="O42" s="621">
        <f t="shared" si="38"/>
        <v>1.0423685149221196</v>
      </c>
      <c r="P42" s="622">
        <f t="shared" si="39"/>
        <v>1003</v>
      </c>
      <c r="Q42" s="622">
        <v>868</v>
      </c>
      <c r="R42" s="622">
        <v>135</v>
      </c>
      <c r="S42" s="623">
        <f t="shared" si="40"/>
        <v>3.9752685188854983E-2</v>
      </c>
      <c r="T42" s="37">
        <v>128</v>
      </c>
      <c r="U42" s="37">
        <v>578</v>
      </c>
      <c r="V42" s="715">
        <v>172</v>
      </c>
      <c r="W42" s="714">
        <v>35039</v>
      </c>
      <c r="X42" s="715">
        <v>172</v>
      </c>
      <c r="Y42" s="714">
        <v>29355</v>
      </c>
      <c r="Z42" s="715">
        <v>190</v>
      </c>
      <c r="AA42" s="8">
        <v>242</v>
      </c>
      <c r="AB42" s="652">
        <v>206</v>
      </c>
      <c r="AC42" s="343">
        <f t="shared" si="13"/>
        <v>28</v>
      </c>
      <c r="AD42" s="13" t="s">
        <v>138</v>
      </c>
      <c r="AE42" s="13">
        <v>6</v>
      </c>
      <c r="AF42" s="13">
        <v>22</v>
      </c>
    </row>
    <row r="43" spans="1:35" ht="15" customHeight="1" outlineLevel="2">
      <c r="A43" s="34"/>
      <c r="B43" s="34" t="s">
        <v>136</v>
      </c>
      <c r="C43" s="630">
        <f>SUM(C44:C62)</f>
        <v>199723</v>
      </c>
      <c r="D43" s="210">
        <f>SUBTOTAL(9,D44:D62)</f>
        <v>145490</v>
      </c>
      <c r="E43" s="631">
        <f t="shared" si="41"/>
        <v>72.84589155981034</v>
      </c>
      <c r="F43" s="211">
        <f>SUM(F44:F62)</f>
        <v>34017</v>
      </c>
      <c r="G43" s="352">
        <f>F43/C43*100</f>
        <v>17.032089443879777</v>
      </c>
      <c r="H43" s="35">
        <f>SUM(H44:H62)</f>
        <v>4354</v>
      </c>
      <c r="I43" s="626">
        <f>H43/C43*100</f>
        <v>2.1800193267675732</v>
      </c>
      <c r="J43" s="35">
        <f>SUM(J44:J62)</f>
        <v>1297</v>
      </c>
      <c r="K43" s="626">
        <f t="shared" si="3"/>
        <v>6.4939941819419896E-3</v>
      </c>
      <c r="L43" s="35">
        <f t="shared" si="4"/>
        <v>185158</v>
      </c>
      <c r="M43" s="619">
        <f t="shared" si="21"/>
        <v>92.707399748651881</v>
      </c>
      <c r="N43" s="35">
        <f>SUM(N44:N62)</f>
        <v>2516</v>
      </c>
      <c r="O43" s="619">
        <f>N43/C43*100</f>
        <v>1.2597447464738665</v>
      </c>
      <c r="P43" s="35">
        <f>SUM(P44:P62)</f>
        <v>9958</v>
      </c>
      <c r="Q43" s="35">
        <f>SUM(Q44:Q62)</f>
        <v>8533</v>
      </c>
      <c r="R43" s="35">
        <f>SUM(R44:R62)</f>
        <v>1425</v>
      </c>
      <c r="S43" s="620">
        <f t="shared" si="40"/>
        <v>4.9859054790885378E-2</v>
      </c>
      <c r="T43" s="35">
        <f t="shared" ref="T43:U43" si="42">SUM(T44:T62)</f>
        <v>1634</v>
      </c>
      <c r="U43" s="35">
        <f t="shared" si="42"/>
        <v>5113</v>
      </c>
      <c r="V43" s="715">
        <v>190</v>
      </c>
      <c r="W43" s="714">
        <v>6469</v>
      </c>
      <c r="X43" s="715">
        <v>190</v>
      </c>
      <c r="Y43" s="714">
        <v>2754</v>
      </c>
      <c r="Z43" s="715">
        <v>197</v>
      </c>
      <c r="AA43" s="8">
        <v>282</v>
      </c>
      <c r="AB43" s="652">
        <v>209</v>
      </c>
      <c r="AC43" s="343">
        <f t="shared" si="13"/>
        <v>62</v>
      </c>
      <c r="AD43" s="13" t="s">
        <v>77</v>
      </c>
      <c r="AE43" s="13">
        <v>22</v>
      </c>
      <c r="AF43" s="13">
        <v>40</v>
      </c>
    </row>
    <row r="44" spans="1:35" ht="15" customHeight="1" outlineLevel="2">
      <c r="A44" s="1">
        <v>4</v>
      </c>
      <c r="B44" s="4" t="s">
        <v>61</v>
      </c>
      <c r="C44" s="129">
        <f>VLOOKUP(A44,DANE!$A$3:$H$127,6,0)</f>
        <v>1971</v>
      </c>
      <c r="D44" s="270">
        <f t="shared" ref="D44:D62" si="43">VLOOKUP(A44,$V$7:$W$131,2,0)</f>
        <v>1388</v>
      </c>
      <c r="E44" s="627">
        <f t="shared" si="41"/>
        <v>70.421106037544391</v>
      </c>
      <c r="F44" s="628">
        <f t="shared" ref="F44:F62" si="44">IFERROR(VLOOKUP(A44,$X$7:$Y$131,2,0),0)</f>
        <v>343</v>
      </c>
      <c r="G44" s="629">
        <f t="shared" ref="G44:G62" si="45">(F44/C44)*100</f>
        <v>17.402333840690005</v>
      </c>
      <c r="H44" s="37">
        <f t="shared" ref="H44:H62" si="46">IFERROR(VLOOKUP(A44,$Z$6:$AA$130,2,0),0)</f>
        <v>42</v>
      </c>
      <c r="I44" s="625">
        <f t="shared" si="10"/>
        <v>2.1308980213089801E-2</v>
      </c>
      <c r="J44" s="37">
        <f t="shared" ref="J44:J62" si="47">IFERROR(VLOOKUP(A44,$AB$6:$AD$130,2,0),0)</f>
        <v>3</v>
      </c>
      <c r="K44" s="625">
        <f t="shared" si="3"/>
        <v>1.5220700152207001E-3</v>
      </c>
      <c r="L44" s="37">
        <f t="shared" si="4"/>
        <v>1776</v>
      </c>
      <c r="M44" s="647">
        <f t="shared" si="21"/>
        <v>90.106544901065448</v>
      </c>
      <c r="N44" s="622">
        <v>22</v>
      </c>
      <c r="O44" s="621">
        <f t="shared" ref="O44:O62" si="48">IFERROR(N44/C44*100,"")</f>
        <v>1.1161846778285134</v>
      </c>
      <c r="P44" s="622">
        <f t="shared" ref="P44:P62" si="49">Q44+R44</f>
        <v>53</v>
      </c>
      <c r="Q44" s="622">
        <v>37</v>
      </c>
      <c r="R44" s="622">
        <v>16</v>
      </c>
      <c r="S44" s="623">
        <f t="shared" si="40"/>
        <v>2.6889903602232368E-2</v>
      </c>
      <c r="T44" s="37">
        <v>10</v>
      </c>
      <c r="U44" s="37">
        <v>25</v>
      </c>
      <c r="V44" s="715">
        <v>197</v>
      </c>
      <c r="W44" s="714">
        <v>11090</v>
      </c>
      <c r="X44" s="715">
        <v>197</v>
      </c>
      <c r="Y44" s="714">
        <v>2397</v>
      </c>
      <c r="Z44" s="715">
        <v>206</v>
      </c>
      <c r="AA44" s="8">
        <v>63</v>
      </c>
      <c r="AB44" s="652">
        <v>212</v>
      </c>
      <c r="AC44" s="343">
        <f t="shared" si="13"/>
        <v>679</v>
      </c>
      <c r="AD44" s="13" t="s">
        <v>38</v>
      </c>
      <c r="AE44" s="13">
        <v>175</v>
      </c>
      <c r="AF44" s="13">
        <v>504</v>
      </c>
    </row>
    <row r="45" spans="1:35" ht="15" customHeight="1" outlineLevel="2">
      <c r="A45" s="1">
        <v>42</v>
      </c>
      <c r="B45" s="24" t="s">
        <v>188</v>
      </c>
      <c r="C45" s="129">
        <f>VLOOKUP(A45,DANE!$A$3:$H$127,6,0)</f>
        <v>25067</v>
      </c>
      <c r="D45" s="270">
        <f t="shared" si="43"/>
        <v>16820</v>
      </c>
      <c r="E45" s="627">
        <f t="shared" si="41"/>
        <v>67.100171540272072</v>
      </c>
      <c r="F45" s="628">
        <f t="shared" si="44"/>
        <v>8784</v>
      </c>
      <c r="G45" s="629">
        <f t="shared" si="45"/>
        <v>35.04208720628715</v>
      </c>
      <c r="H45" s="37">
        <f t="shared" si="46"/>
        <v>500</v>
      </c>
      <c r="I45" s="625">
        <f t="shared" si="10"/>
        <v>1.994654326405234E-2</v>
      </c>
      <c r="J45" s="37">
        <f t="shared" si="47"/>
        <v>393</v>
      </c>
      <c r="K45" s="625">
        <f t="shared" si="3"/>
        <v>1.567798300554514E-2</v>
      </c>
      <c r="L45" s="37">
        <f t="shared" si="4"/>
        <v>26497</v>
      </c>
      <c r="M45" s="647">
        <f t="shared" si="21"/>
        <v>100</v>
      </c>
      <c r="N45" s="622">
        <v>515</v>
      </c>
      <c r="O45" s="621">
        <f t="shared" si="48"/>
        <v>2.0544939561973909</v>
      </c>
      <c r="P45" s="622">
        <f t="shared" si="49"/>
        <v>1285</v>
      </c>
      <c r="Q45" s="622">
        <v>1022</v>
      </c>
      <c r="R45" s="622">
        <v>263</v>
      </c>
      <c r="S45" s="623">
        <f t="shared" si="40"/>
        <v>5.126261618861451E-2</v>
      </c>
      <c r="T45" s="37">
        <v>178</v>
      </c>
      <c r="U45" s="37">
        <v>761</v>
      </c>
      <c r="V45" s="715">
        <v>206</v>
      </c>
      <c r="W45" s="714">
        <v>2902</v>
      </c>
      <c r="X45" s="715">
        <v>206</v>
      </c>
      <c r="Y45" s="714">
        <v>622</v>
      </c>
      <c r="Z45" s="715">
        <v>209</v>
      </c>
      <c r="AA45" s="8">
        <v>288</v>
      </c>
      <c r="AB45" s="652">
        <v>234</v>
      </c>
      <c r="AC45" s="343">
        <f t="shared" si="13"/>
        <v>70</v>
      </c>
      <c r="AD45" s="13" t="s">
        <v>78</v>
      </c>
      <c r="AE45" s="13">
        <v>39</v>
      </c>
      <c r="AF45" s="13">
        <v>31</v>
      </c>
    </row>
    <row r="46" spans="1:35" ht="15" customHeight="1" outlineLevel="2">
      <c r="A46" s="1">
        <v>44</v>
      </c>
      <c r="B46" s="5" t="s">
        <v>34</v>
      </c>
      <c r="C46" s="129">
        <f>VLOOKUP(A46,DANE!$A$3:$H$127,6,0)</f>
        <v>7601</v>
      </c>
      <c r="D46" s="270">
        <f t="shared" si="43"/>
        <v>5448</v>
      </c>
      <c r="E46" s="627">
        <f t="shared" si="41"/>
        <v>71.674779634258641</v>
      </c>
      <c r="F46" s="628">
        <f t="shared" si="44"/>
        <v>1252</v>
      </c>
      <c r="G46" s="629">
        <f t="shared" si="45"/>
        <v>16.471516905670306</v>
      </c>
      <c r="H46" s="37">
        <f t="shared" si="46"/>
        <v>94</v>
      </c>
      <c r="I46" s="625">
        <f t="shared" si="10"/>
        <v>1.2366793842915405E-2</v>
      </c>
      <c r="J46" s="37">
        <f t="shared" si="47"/>
        <v>18</v>
      </c>
      <c r="K46" s="625">
        <f t="shared" si="3"/>
        <v>2.3681094592816736E-3</v>
      </c>
      <c r="L46" s="37">
        <f t="shared" si="4"/>
        <v>6812</v>
      </c>
      <c r="M46" s="647">
        <f t="shared" si="21"/>
        <v>89.619786870148658</v>
      </c>
      <c r="N46" s="622">
        <v>108</v>
      </c>
      <c r="O46" s="621">
        <f t="shared" si="48"/>
        <v>1.4208656755690041</v>
      </c>
      <c r="P46" s="622">
        <f t="shared" si="49"/>
        <v>382</v>
      </c>
      <c r="Q46" s="622">
        <v>334</v>
      </c>
      <c r="R46" s="622">
        <v>48</v>
      </c>
      <c r="S46" s="623">
        <f t="shared" si="40"/>
        <v>5.0256545191422183E-2</v>
      </c>
      <c r="T46" s="37">
        <v>64</v>
      </c>
      <c r="U46" s="37">
        <v>175</v>
      </c>
      <c r="V46" s="715">
        <v>209</v>
      </c>
      <c r="W46" s="714">
        <v>13694</v>
      </c>
      <c r="X46" s="715">
        <v>209</v>
      </c>
      <c r="Y46" s="714">
        <v>3225</v>
      </c>
      <c r="Z46" s="715">
        <v>212</v>
      </c>
      <c r="AA46" s="8">
        <v>1047</v>
      </c>
      <c r="AB46" s="652">
        <v>237</v>
      </c>
      <c r="AC46" s="343">
        <f t="shared" si="13"/>
        <v>72</v>
      </c>
      <c r="AD46" s="13" t="s">
        <v>1027</v>
      </c>
      <c r="AE46" s="13">
        <v>23</v>
      </c>
      <c r="AF46" s="13">
        <v>49</v>
      </c>
    </row>
    <row r="47" spans="1:35" ht="15" customHeight="1" outlineLevel="2">
      <c r="A47" s="1">
        <v>59</v>
      </c>
      <c r="B47" s="5" t="s">
        <v>107</v>
      </c>
      <c r="C47" s="129">
        <f>VLOOKUP(A47,DANE!$A$3:$H$127,6,0)</f>
        <v>3945</v>
      </c>
      <c r="D47" s="270">
        <f t="shared" si="43"/>
        <v>2830</v>
      </c>
      <c r="E47" s="627">
        <f t="shared" si="41"/>
        <v>71.736375158428388</v>
      </c>
      <c r="F47" s="628">
        <f t="shared" si="44"/>
        <v>1213</v>
      </c>
      <c r="G47" s="629">
        <f t="shared" si="45"/>
        <v>30.747782002534858</v>
      </c>
      <c r="H47" s="37">
        <f t="shared" si="46"/>
        <v>85</v>
      </c>
      <c r="I47" s="625">
        <f t="shared" si="10"/>
        <v>2.1546261089987327E-2</v>
      </c>
      <c r="J47" s="37">
        <f t="shared" si="47"/>
        <v>21</v>
      </c>
      <c r="K47" s="625">
        <f t="shared" si="3"/>
        <v>5.3231939163498098E-3</v>
      </c>
      <c r="L47" s="37">
        <f t="shared" si="4"/>
        <v>4149</v>
      </c>
      <c r="M47" s="647">
        <f t="shared" si="21"/>
        <v>100</v>
      </c>
      <c r="N47" s="622">
        <v>61</v>
      </c>
      <c r="O47" s="621">
        <f t="shared" si="48"/>
        <v>1.5462610899873257</v>
      </c>
      <c r="P47" s="622">
        <f t="shared" si="49"/>
        <v>181</v>
      </c>
      <c r="Q47" s="622">
        <v>151</v>
      </c>
      <c r="R47" s="622">
        <v>30</v>
      </c>
      <c r="S47" s="623">
        <f t="shared" si="40"/>
        <v>4.5880861850443599E-2</v>
      </c>
      <c r="T47" s="37">
        <v>32</v>
      </c>
      <c r="U47" s="37">
        <v>112</v>
      </c>
      <c r="V47" s="715">
        <v>212</v>
      </c>
      <c r="W47" s="714">
        <v>15927</v>
      </c>
      <c r="X47" s="715">
        <v>212</v>
      </c>
      <c r="Y47" s="714">
        <v>43411</v>
      </c>
      <c r="Z47" s="715">
        <v>234</v>
      </c>
      <c r="AA47" s="8">
        <v>399</v>
      </c>
      <c r="AB47" s="652">
        <v>240</v>
      </c>
      <c r="AC47" s="343">
        <f t="shared" si="13"/>
        <v>58</v>
      </c>
      <c r="AD47" s="13" t="s">
        <v>39</v>
      </c>
      <c r="AE47" s="13">
        <v>22</v>
      </c>
      <c r="AF47" s="13">
        <v>36</v>
      </c>
    </row>
    <row r="48" spans="1:35" ht="15" customHeight="1" outlineLevel="2">
      <c r="A48" s="1">
        <v>113</v>
      </c>
      <c r="B48" s="5" t="s">
        <v>36</v>
      </c>
      <c r="C48" s="129">
        <f>VLOOKUP(A48,DANE!$A$3:$H$127,6,0)</f>
        <v>6495</v>
      </c>
      <c r="D48" s="270">
        <f t="shared" si="43"/>
        <v>5522</v>
      </c>
      <c r="E48" s="627">
        <f t="shared" si="41"/>
        <v>85.019245573518091</v>
      </c>
      <c r="F48" s="628">
        <f t="shared" si="44"/>
        <v>1914</v>
      </c>
      <c r="G48" s="629">
        <f t="shared" si="45"/>
        <v>29.468822170900694</v>
      </c>
      <c r="H48" s="37">
        <f t="shared" si="46"/>
        <v>109</v>
      </c>
      <c r="I48" s="625">
        <f t="shared" si="10"/>
        <v>1.6782140107775213E-2</v>
      </c>
      <c r="J48" s="37">
        <f t="shared" si="47"/>
        <v>25</v>
      </c>
      <c r="K48" s="625">
        <f t="shared" si="3"/>
        <v>3.8491147036181679E-3</v>
      </c>
      <c r="L48" s="37">
        <f t="shared" si="4"/>
        <v>7570</v>
      </c>
      <c r="M48" s="647">
        <f t="shared" si="21"/>
        <v>100</v>
      </c>
      <c r="N48" s="622">
        <v>37</v>
      </c>
      <c r="O48" s="621">
        <f t="shared" si="48"/>
        <v>0.56966897613548884</v>
      </c>
      <c r="P48" s="622">
        <f t="shared" si="49"/>
        <v>299</v>
      </c>
      <c r="Q48" s="622">
        <v>257</v>
      </c>
      <c r="R48" s="622">
        <v>42</v>
      </c>
      <c r="S48" s="623">
        <f t="shared" si="40"/>
        <v>4.6035411855273288E-2</v>
      </c>
      <c r="T48" s="37">
        <v>43</v>
      </c>
      <c r="U48" s="37">
        <v>173</v>
      </c>
      <c r="V48" s="715">
        <v>234</v>
      </c>
      <c r="W48" s="714">
        <v>20020</v>
      </c>
      <c r="X48" s="715">
        <v>234</v>
      </c>
      <c r="Y48" s="714">
        <v>1734</v>
      </c>
      <c r="Z48" s="715">
        <v>237</v>
      </c>
      <c r="AA48" s="8">
        <v>231</v>
      </c>
      <c r="AB48" s="652">
        <v>250</v>
      </c>
      <c r="AC48" s="343">
        <f t="shared" si="13"/>
        <v>95</v>
      </c>
      <c r="AD48" s="13" t="s">
        <v>15</v>
      </c>
      <c r="AE48" s="13">
        <v>78</v>
      </c>
      <c r="AF48" s="13">
        <v>17</v>
      </c>
    </row>
    <row r="49" spans="1:32" ht="15" customHeight="1" outlineLevel="2">
      <c r="A49" s="1">
        <v>125</v>
      </c>
      <c r="B49" s="5" t="s">
        <v>74</v>
      </c>
      <c r="C49" s="129">
        <f>VLOOKUP(A49,DANE!$A$3:$H$127,6,0)</f>
        <v>8396</v>
      </c>
      <c r="D49" s="270">
        <f t="shared" si="43"/>
        <v>6616</v>
      </c>
      <c r="E49" s="627">
        <f t="shared" si="41"/>
        <v>78.799428299190083</v>
      </c>
      <c r="F49" s="628">
        <f t="shared" si="44"/>
        <v>544</v>
      </c>
      <c r="G49" s="629">
        <f t="shared" si="45"/>
        <v>6.4792758456407817</v>
      </c>
      <c r="H49" s="37">
        <f t="shared" si="46"/>
        <v>139</v>
      </c>
      <c r="I49" s="625">
        <f t="shared" si="10"/>
        <v>1.6555502620295377E-2</v>
      </c>
      <c r="J49" s="37">
        <f t="shared" si="47"/>
        <v>22</v>
      </c>
      <c r="K49" s="625">
        <f t="shared" si="3"/>
        <v>2.6202953787517864E-3</v>
      </c>
      <c r="L49" s="37">
        <f t="shared" si="4"/>
        <v>7321</v>
      </c>
      <c r="M49" s="647">
        <f t="shared" si="21"/>
        <v>87.196283944735583</v>
      </c>
      <c r="N49" s="622">
        <v>60</v>
      </c>
      <c r="O49" s="621">
        <f t="shared" si="48"/>
        <v>0.71462601238685086</v>
      </c>
      <c r="P49" s="622">
        <f t="shared" si="49"/>
        <v>318</v>
      </c>
      <c r="Q49" s="622">
        <v>284</v>
      </c>
      <c r="R49" s="622">
        <v>34</v>
      </c>
      <c r="S49" s="623">
        <f t="shared" si="40"/>
        <v>3.7875178656503097E-2</v>
      </c>
      <c r="T49" s="37">
        <v>46</v>
      </c>
      <c r="U49" s="37">
        <v>152</v>
      </c>
      <c r="V49" s="715">
        <v>237</v>
      </c>
      <c r="W49" s="714">
        <v>5842</v>
      </c>
      <c r="X49" s="715">
        <v>237</v>
      </c>
      <c r="Y49" s="714">
        <v>12578</v>
      </c>
      <c r="Z49" s="715">
        <v>240</v>
      </c>
      <c r="AA49" s="8">
        <v>259</v>
      </c>
      <c r="AB49" s="652">
        <v>148</v>
      </c>
      <c r="AC49" s="343">
        <f t="shared" si="13"/>
        <v>152</v>
      </c>
      <c r="AD49" s="13" t="s">
        <v>139</v>
      </c>
      <c r="AE49" s="13">
        <v>77</v>
      </c>
      <c r="AF49" s="13">
        <v>75</v>
      </c>
    </row>
    <row r="50" spans="1:32" ht="15" customHeight="1" outlineLevel="2">
      <c r="A50" s="1">
        <v>138</v>
      </c>
      <c r="B50" s="5" t="s">
        <v>37</v>
      </c>
      <c r="C50" s="129">
        <f>VLOOKUP(A50,DANE!$A$3:$H$127,6,0)</f>
        <v>16737</v>
      </c>
      <c r="D50" s="270">
        <f t="shared" si="43"/>
        <v>11571</v>
      </c>
      <c r="E50" s="627">
        <f t="shared" si="41"/>
        <v>69.134253450439147</v>
      </c>
      <c r="F50" s="628">
        <f t="shared" si="44"/>
        <v>1618</v>
      </c>
      <c r="G50" s="629">
        <f t="shared" si="45"/>
        <v>9.6672043974427915</v>
      </c>
      <c r="H50" s="37">
        <f t="shared" si="46"/>
        <v>351</v>
      </c>
      <c r="I50" s="625">
        <f t="shared" si="10"/>
        <v>2.0971500268865389E-2</v>
      </c>
      <c r="J50" s="37">
        <f t="shared" si="47"/>
        <v>73</v>
      </c>
      <c r="K50" s="625">
        <f t="shared" si="3"/>
        <v>4.3615940730118898E-3</v>
      </c>
      <c r="L50" s="37">
        <f t="shared" si="4"/>
        <v>13613</v>
      </c>
      <c r="M50" s="647">
        <f t="shared" si="21"/>
        <v>81.334767282069663</v>
      </c>
      <c r="N50" s="622">
        <v>74</v>
      </c>
      <c r="O50" s="621">
        <f t="shared" si="48"/>
        <v>0.44213419370257512</v>
      </c>
      <c r="P50" s="622">
        <f t="shared" si="49"/>
        <v>684</v>
      </c>
      <c r="Q50" s="622">
        <v>617</v>
      </c>
      <c r="R50" s="622">
        <v>67</v>
      </c>
      <c r="S50" s="623">
        <f t="shared" si="40"/>
        <v>4.0867538985481268E-2</v>
      </c>
      <c r="T50" s="37">
        <v>71</v>
      </c>
      <c r="U50" s="37">
        <v>346</v>
      </c>
      <c r="V50" s="715">
        <v>240</v>
      </c>
      <c r="W50" s="714">
        <v>7049</v>
      </c>
      <c r="X50" s="715">
        <v>240</v>
      </c>
      <c r="Y50" s="714">
        <v>1855</v>
      </c>
      <c r="Z50" s="715">
        <v>250</v>
      </c>
      <c r="AA50" s="8">
        <v>724</v>
      </c>
      <c r="AB50" s="652">
        <v>697</v>
      </c>
      <c r="AC50" s="343">
        <f t="shared" si="13"/>
        <v>197</v>
      </c>
      <c r="AD50" s="13" t="s">
        <v>187</v>
      </c>
      <c r="AE50" s="13">
        <v>92</v>
      </c>
      <c r="AF50" s="13">
        <v>105</v>
      </c>
    </row>
    <row r="51" spans="1:32" ht="15" customHeight="1" outlineLevel="2">
      <c r="A51" s="1">
        <v>234</v>
      </c>
      <c r="B51" s="5" t="s">
        <v>78</v>
      </c>
      <c r="C51" s="129">
        <f>VLOOKUP(A51,DANE!$A$3:$H$127,6,0)</f>
        <v>23068</v>
      </c>
      <c r="D51" s="270">
        <f t="shared" si="43"/>
        <v>20020</v>
      </c>
      <c r="E51" s="627">
        <f t="shared" si="41"/>
        <v>86.786890931160045</v>
      </c>
      <c r="F51" s="628">
        <f t="shared" si="44"/>
        <v>1734</v>
      </c>
      <c r="G51" s="629">
        <f t="shared" si="45"/>
        <v>7.516906537194382</v>
      </c>
      <c r="H51" s="37">
        <f t="shared" si="46"/>
        <v>399</v>
      </c>
      <c r="I51" s="625">
        <f t="shared" si="10"/>
        <v>1.7296688052713716E-2</v>
      </c>
      <c r="J51" s="37">
        <f t="shared" si="47"/>
        <v>70</v>
      </c>
      <c r="K51" s="625">
        <f t="shared" si="3"/>
        <v>3.0345066759146868E-3</v>
      </c>
      <c r="L51" s="37">
        <f t="shared" si="4"/>
        <v>22223</v>
      </c>
      <c r="M51" s="647">
        <f t="shared" si="21"/>
        <v>96.336916941217268</v>
      </c>
      <c r="N51" s="622">
        <v>99</v>
      </c>
      <c r="O51" s="621">
        <f t="shared" si="48"/>
        <v>0.42916594416507714</v>
      </c>
      <c r="P51" s="622">
        <f t="shared" si="49"/>
        <v>1472</v>
      </c>
      <c r="Q51" s="622">
        <v>1364</v>
      </c>
      <c r="R51" s="622">
        <v>108</v>
      </c>
      <c r="S51" s="623">
        <f t="shared" si="40"/>
        <v>6.3811340384948845E-2</v>
      </c>
      <c r="T51" s="37">
        <v>350</v>
      </c>
      <c r="U51" s="37">
        <v>770</v>
      </c>
      <c r="V51" s="715">
        <v>250</v>
      </c>
      <c r="W51" s="714">
        <v>46333</v>
      </c>
      <c r="X51" s="715">
        <v>250</v>
      </c>
      <c r="Y51" s="714">
        <v>8852</v>
      </c>
      <c r="Z51" s="715">
        <v>264</v>
      </c>
      <c r="AA51" s="8">
        <v>124</v>
      </c>
      <c r="AB51" s="652">
        <v>266</v>
      </c>
      <c r="AC51" s="343">
        <f t="shared" si="13"/>
        <v>1179</v>
      </c>
      <c r="AD51" s="13" t="s">
        <v>40</v>
      </c>
      <c r="AE51" s="13">
        <v>192</v>
      </c>
      <c r="AF51" s="13">
        <v>987</v>
      </c>
    </row>
    <row r="52" spans="1:32" ht="15" customHeight="1" outlineLevel="2">
      <c r="A52" s="1">
        <v>240</v>
      </c>
      <c r="B52" s="5" t="s">
        <v>39</v>
      </c>
      <c r="C52" s="129">
        <f>VLOOKUP(A52,DANE!$A$3:$H$127,6,0)</f>
        <v>12489</v>
      </c>
      <c r="D52" s="270">
        <f t="shared" si="43"/>
        <v>7049</v>
      </c>
      <c r="E52" s="627">
        <f t="shared" si="41"/>
        <v>56.441668668428214</v>
      </c>
      <c r="F52" s="628">
        <f t="shared" si="44"/>
        <v>1855</v>
      </c>
      <c r="G52" s="629">
        <f t="shared" si="45"/>
        <v>14.853070702217952</v>
      </c>
      <c r="H52" s="37">
        <f t="shared" si="46"/>
        <v>259</v>
      </c>
      <c r="I52" s="625">
        <f t="shared" si="10"/>
        <v>2.0738249659700538E-2</v>
      </c>
      <c r="J52" s="37">
        <f t="shared" si="47"/>
        <v>58</v>
      </c>
      <c r="K52" s="625">
        <f t="shared" si="3"/>
        <v>4.644086796380815E-3</v>
      </c>
      <c r="L52" s="37">
        <f t="shared" si="4"/>
        <v>9221</v>
      </c>
      <c r="M52" s="647">
        <f t="shared" si="21"/>
        <v>73.8329730162543</v>
      </c>
      <c r="N52" s="622">
        <v>230</v>
      </c>
      <c r="O52" s="621">
        <f t="shared" si="48"/>
        <v>1.8416206261510131</v>
      </c>
      <c r="P52" s="622">
        <f t="shared" si="49"/>
        <v>687</v>
      </c>
      <c r="Q52" s="622">
        <v>578</v>
      </c>
      <c r="R52" s="622">
        <v>109</v>
      </c>
      <c r="S52" s="623">
        <f t="shared" si="40"/>
        <v>5.5008407398510692E-2</v>
      </c>
      <c r="T52" s="37">
        <v>141</v>
      </c>
      <c r="U52" s="37">
        <v>304</v>
      </c>
      <c r="V52" s="715">
        <v>264</v>
      </c>
      <c r="W52" s="714">
        <v>2434</v>
      </c>
      <c r="X52" s="715">
        <v>264</v>
      </c>
      <c r="Y52" s="714">
        <v>6145</v>
      </c>
      <c r="Z52" s="715">
        <v>266</v>
      </c>
      <c r="AA52" s="8">
        <v>3243</v>
      </c>
      <c r="AB52" s="652">
        <v>282</v>
      </c>
      <c r="AC52" s="343">
        <f t="shared" si="13"/>
        <v>329</v>
      </c>
      <c r="AD52" s="13" t="s">
        <v>79</v>
      </c>
      <c r="AE52" s="13">
        <v>46</v>
      </c>
      <c r="AF52" s="13">
        <v>283</v>
      </c>
    </row>
    <row r="53" spans="1:32" ht="15" customHeight="1" outlineLevel="2">
      <c r="A53" s="1">
        <v>284</v>
      </c>
      <c r="B53" s="5" t="s">
        <v>41</v>
      </c>
      <c r="C53" s="129">
        <f>VLOOKUP(A53,DANE!$A$3:$H$127,6,0)</f>
        <v>15703</v>
      </c>
      <c r="D53" s="270">
        <f t="shared" si="43"/>
        <v>18808</v>
      </c>
      <c r="E53" s="627">
        <f t="shared" si="41"/>
        <v>119.77329172769535</v>
      </c>
      <c r="F53" s="628">
        <f t="shared" si="44"/>
        <v>2619</v>
      </c>
      <c r="G53" s="629">
        <f t="shared" si="45"/>
        <v>16.678341718143031</v>
      </c>
      <c r="H53" s="37">
        <f t="shared" si="46"/>
        <v>656</v>
      </c>
      <c r="I53" s="625">
        <f t="shared" si="10"/>
        <v>4.1775456919060053E-2</v>
      </c>
      <c r="J53" s="37">
        <f t="shared" si="47"/>
        <v>255</v>
      </c>
      <c r="K53" s="625">
        <f t="shared" si="3"/>
        <v>1.6238935235305355E-2</v>
      </c>
      <c r="L53" s="37">
        <f t="shared" si="4"/>
        <v>22338</v>
      </c>
      <c r="M53" s="647">
        <f t="shared" si="21"/>
        <v>100</v>
      </c>
      <c r="N53" s="622">
        <v>148</v>
      </c>
      <c r="O53" s="621">
        <f t="shared" si="48"/>
        <v>0.94249506463733057</v>
      </c>
      <c r="P53" s="622">
        <f t="shared" si="49"/>
        <v>994</v>
      </c>
      <c r="Q53" s="622">
        <v>836</v>
      </c>
      <c r="R53" s="622">
        <v>158</v>
      </c>
      <c r="S53" s="623">
        <f t="shared" si="40"/>
        <v>6.3300006368209899E-2</v>
      </c>
      <c r="T53" s="37">
        <v>171</v>
      </c>
      <c r="U53" s="37">
        <v>480</v>
      </c>
      <c r="V53" s="715">
        <v>266</v>
      </c>
      <c r="W53" s="714">
        <v>15853</v>
      </c>
      <c r="X53" s="715">
        <v>266</v>
      </c>
      <c r="Y53" s="714">
        <v>154638</v>
      </c>
      <c r="Z53" s="715">
        <v>282</v>
      </c>
      <c r="AA53" s="8">
        <v>575</v>
      </c>
      <c r="AB53" s="652">
        <v>284</v>
      </c>
      <c r="AC53" s="343">
        <f t="shared" si="13"/>
        <v>255</v>
      </c>
      <c r="AD53" s="13" t="s">
        <v>41</v>
      </c>
      <c r="AE53" s="13">
        <v>44</v>
      </c>
      <c r="AF53" s="13">
        <v>211</v>
      </c>
    </row>
    <row r="54" spans="1:32" ht="15" customHeight="1" outlineLevel="2">
      <c r="A54" s="1">
        <v>306</v>
      </c>
      <c r="B54" s="5" t="s">
        <v>80</v>
      </c>
      <c r="C54" s="129">
        <f>VLOOKUP(A54,DANE!$A$3:$H$127,6,0)</f>
        <v>3977</v>
      </c>
      <c r="D54" s="270">
        <f t="shared" si="43"/>
        <v>3473</v>
      </c>
      <c r="E54" s="627">
        <f t="shared" si="41"/>
        <v>87.327131003268804</v>
      </c>
      <c r="F54" s="628">
        <f t="shared" si="44"/>
        <v>763</v>
      </c>
      <c r="G54" s="629">
        <f t="shared" si="45"/>
        <v>19.185315564495848</v>
      </c>
      <c r="H54" s="37">
        <f t="shared" si="46"/>
        <v>108</v>
      </c>
      <c r="I54" s="625">
        <f t="shared" si="10"/>
        <v>2.7156147850138295E-2</v>
      </c>
      <c r="J54" s="37">
        <f t="shared" si="47"/>
        <v>28</v>
      </c>
      <c r="K54" s="625">
        <f t="shared" si="3"/>
        <v>7.0404827759617799E-3</v>
      </c>
      <c r="L54" s="37">
        <f t="shared" si="4"/>
        <v>4372</v>
      </c>
      <c r="M54" s="647">
        <f t="shared" si="21"/>
        <v>100</v>
      </c>
      <c r="N54" s="622">
        <v>57</v>
      </c>
      <c r="O54" s="621">
        <f t="shared" si="48"/>
        <v>1.4332411365350768</v>
      </c>
      <c r="P54" s="622">
        <f t="shared" si="49"/>
        <v>235</v>
      </c>
      <c r="Q54" s="622">
        <v>207</v>
      </c>
      <c r="R54" s="622">
        <v>28</v>
      </c>
      <c r="S54" s="623">
        <f t="shared" si="40"/>
        <v>5.9089766155393512E-2</v>
      </c>
      <c r="T54" s="37">
        <v>18</v>
      </c>
      <c r="U54" s="37">
        <v>121</v>
      </c>
      <c r="V54" s="715">
        <v>282</v>
      </c>
      <c r="W54" s="714">
        <v>7624</v>
      </c>
      <c r="X54" s="715">
        <v>282</v>
      </c>
      <c r="Y54" s="714">
        <v>7080</v>
      </c>
      <c r="Z54" s="715">
        <v>284</v>
      </c>
      <c r="AA54" s="8">
        <v>656</v>
      </c>
      <c r="AB54" s="652">
        <v>306</v>
      </c>
      <c r="AC54" s="343">
        <f t="shared" si="13"/>
        <v>28</v>
      </c>
      <c r="AD54" s="13" t="s">
        <v>80</v>
      </c>
      <c r="AE54" s="13">
        <v>12</v>
      </c>
      <c r="AF54" s="13">
        <v>16</v>
      </c>
    </row>
    <row r="55" spans="1:32" ht="15" customHeight="1" outlineLevel="2">
      <c r="A55" s="1">
        <v>347</v>
      </c>
      <c r="B55" s="4" t="s">
        <v>82</v>
      </c>
      <c r="C55" s="129">
        <f>VLOOKUP(A55,DANE!$A$3:$H$127,6,0)</f>
        <v>5690</v>
      </c>
      <c r="D55" s="270">
        <f t="shared" si="43"/>
        <v>3487</v>
      </c>
      <c r="E55" s="627">
        <f t="shared" si="41"/>
        <v>61.282952548330407</v>
      </c>
      <c r="F55" s="628">
        <f t="shared" si="44"/>
        <v>887</v>
      </c>
      <c r="G55" s="629">
        <f t="shared" si="45"/>
        <v>15.588752196836555</v>
      </c>
      <c r="H55" s="37">
        <f t="shared" si="46"/>
        <v>101</v>
      </c>
      <c r="I55" s="625">
        <f t="shared" si="10"/>
        <v>1.7750439367311074E-2</v>
      </c>
      <c r="J55" s="37">
        <f t="shared" si="47"/>
        <v>22</v>
      </c>
      <c r="K55" s="625">
        <f t="shared" si="3"/>
        <v>3.8664323374340949E-3</v>
      </c>
      <c r="L55" s="37">
        <f t="shared" si="4"/>
        <v>4497</v>
      </c>
      <c r="M55" s="647">
        <f t="shared" si="21"/>
        <v>79.033391915641474</v>
      </c>
      <c r="N55" s="622">
        <v>49</v>
      </c>
      <c r="O55" s="621">
        <f t="shared" si="48"/>
        <v>0.86115992970123034</v>
      </c>
      <c r="P55" s="622">
        <f t="shared" si="49"/>
        <v>271</v>
      </c>
      <c r="Q55" s="622">
        <v>225</v>
      </c>
      <c r="R55" s="622">
        <v>46</v>
      </c>
      <c r="S55" s="623">
        <f t="shared" si="40"/>
        <v>4.7627416520210894E-2</v>
      </c>
      <c r="T55" s="37">
        <v>24</v>
      </c>
      <c r="U55" s="37">
        <v>140</v>
      </c>
      <c r="V55" s="715">
        <v>284</v>
      </c>
      <c r="W55" s="714">
        <v>18808</v>
      </c>
      <c r="X55" s="715">
        <v>284</v>
      </c>
      <c r="Y55" s="714">
        <v>2619</v>
      </c>
      <c r="Z55" s="715">
        <v>306</v>
      </c>
      <c r="AA55" s="8">
        <v>108</v>
      </c>
      <c r="AB55" s="652">
        <v>308</v>
      </c>
      <c r="AC55" s="343">
        <f t="shared" si="13"/>
        <v>326</v>
      </c>
      <c r="AD55" s="13" t="s">
        <v>42</v>
      </c>
      <c r="AE55" s="13">
        <v>74</v>
      </c>
      <c r="AF55" s="13">
        <v>252</v>
      </c>
    </row>
    <row r="56" spans="1:32" ht="15" customHeight="1" outlineLevel="2">
      <c r="A56" s="1">
        <v>411</v>
      </c>
      <c r="B56" s="4" t="s">
        <v>47</v>
      </c>
      <c r="C56" s="129">
        <f>VLOOKUP(A56,DANE!$A$3:$H$127,6,0)</f>
        <v>9572</v>
      </c>
      <c r="D56" s="270">
        <f t="shared" si="43"/>
        <v>7385</v>
      </c>
      <c r="E56" s="627">
        <f t="shared" si="41"/>
        <v>77.152110321771843</v>
      </c>
      <c r="F56" s="628">
        <f t="shared" si="44"/>
        <v>1184</v>
      </c>
      <c r="G56" s="629">
        <f t="shared" si="45"/>
        <v>12.369410781445884</v>
      </c>
      <c r="H56" s="37">
        <f t="shared" si="46"/>
        <v>220</v>
      </c>
      <c r="I56" s="625">
        <f t="shared" si="10"/>
        <v>2.2983702465524447E-2</v>
      </c>
      <c r="J56" s="37">
        <f t="shared" si="47"/>
        <v>53</v>
      </c>
      <c r="K56" s="625">
        <f t="shared" si="3"/>
        <v>5.5369828666945254E-3</v>
      </c>
      <c r="L56" s="37">
        <f t="shared" si="4"/>
        <v>8842</v>
      </c>
      <c r="M56" s="647">
        <f t="shared" si="21"/>
        <v>92.373589636439618</v>
      </c>
      <c r="N56" s="622">
        <v>177</v>
      </c>
      <c r="O56" s="621">
        <f t="shared" si="48"/>
        <v>1.8491433347262849</v>
      </c>
      <c r="P56" s="622">
        <f t="shared" si="49"/>
        <v>434</v>
      </c>
      <c r="Q56" s="622">
        <v>338</v>
      </c>
      <c r="R56" s="622">
        <v>96</v>
      </c>
      <c r="S56" s="623">
        <f t="shared" si="40"/>
        <v>4.5340576681989132E-2</v>
      </c>
      <c r="T56" s="37">
        <v>50</v>
      </c>
      <c r="U56" s="37">
        <v>208</v>
      </c>
      <c r="V56" s="715">
        <v>306</v>
      </c>
      <c r="W56" s="714">
        <v>3473</v>
      </c>
      <c r="X56" s="715">
        <v>306</v>
      </c>
      <c r="Y56" s="714">
        <v>763</v>
      </c>
      <c r="Z56" s="715">
        <v>308</v>
      </c>
      <c r="AA56" s="8">
        <v>426</v>
      </c>
      <c r="AB56" s="652">
        <v>310</v>
      </c>
      <c r="AC56" s="343">
        <f t="shared" si="13"/>
        <v>447</v>
      </c>
      <c r="AD56" s="13" t="s">
        <v>1028</v>
      </c>
      <c r="AE56" s="13">
        <v>11</v>
      </c>
      <c r="AF56" s="13">
        <v>436</v>
      </c>
    </row>
    <row r="57" spans="1:32" ht="15" customHeight="1" outlineLevel="2">
      <c r="A57" s="1">
        <v>501</v>
      </c>
      <c r="B57" s="4" t="s">
        <v>50</v>
      </c>
      <c r="C57" s="129">
        <f>VLOOKUP(A57,DANE!$A$3:$H$127,6,0)</f>
        <v>3341</v>
      </c>
      <c r="D57" s="270">
        <f t="shared" si="43"/>
        <v>1751</v>
      </c>
      <c r="E57" s="627">
        <f t="shared" si="41"/>
        <v>52.409458246034127</v>
      </c>
      <c r="F57" s="628">
        <f t="shared" si="44"/>
        <v>201</v>
      </c>
      <c r="G57" s="629">
        <f t="shared" si="45"/>
        <v>6.0161628255013468</v>
      </c>
      <c r="H57" s="37">
        <f t="shared" si="46"/>
        <v>56</v>
      </c>
      <c r="I57" s="625">
        <f t="shared" si="10"/>
        <v>1.6761448668063453E-2</v>
      </c>
      <c r="J57" s="37">
        <f t="shared" si="47"/>
        <v>15</v>
      </c>
      <c r="K57" s="625">
        <f t="shared" si="3"/>
        <v>4.4896737503741391E-3</v>
      </c>
      <c r="L57" s="37">
        <f t="shared" si="4"/>
        <v>2023</v>
      </c>
      <c r="M57" s="647">
        <f t="shared" si="21"/>
        <v>60.550733313379226</v>
      </c>
      <c r="N57" s="622">
        <v>65</v>
      </c>
      <c r="O57" s="621">
        <f t="shared" si="48"/>
        <v>1.9455252918287937</v>
      </c>
      <c r="P57" s="622">
        <f t="shared" si="49"/>
        <v>131</v>
      </c>
      <c r="Q57" s="622">
        <v>99</v>
      </c>
      <c r="R57" s="622">
        <v>32</v>
      </c>
      <c r="S57" s="623">
        <f t="shared" si="40"/>
        <v>3.9209817419934151E-2</v>
      </c>
      <c r="T57" s="37">
        <v>18</v>
      </c>
      <c r="U57" s="37">
        <v>84</v>
      </c>
      <c r="V57" s="715">
        <v>308</v>
      </c>
      <c r="W57" s="714">
        <v>12856</v>
      </c>
      <c r="X57" s="715">
        <v>308</v>
      </c>
      <c r="Y57" s="714">
        <v>33922</v>
      </c>
      <c r="Z57" s="715">
        <v>310</v>
      </c>
      <c r="AA57" s="8">
        <v>134</v>
      </c>
      <c r="AB57" s="652">
        <v>313</v>
      </c>
      <c r="AC57" s="343">
        <f t="shared" si="13"/>
        <v>33</v>
      </c>
      <c r="AD57" s="13" t="s">
        <v>81</v>
      </c>
      <c r="AE57" s="13">
        <v>15</v>
      </c>
      <c r="AF57" s="13">
        <v>18</v>
      </c>
    </row>
    <row r="58" spans="1:32" ht="15" customHeight="1" outlineLevel="2">
      <c r="A58" s="1">
        <v>543</v>
      </c>
      <c r="B58" s="5" t="s">
        <v>88</v>
      </c>
      <c r="C58" s="129">
        <f>VLOOKUP(A58,DANE!$A$3:$H$127,6,0)</f>
        <v>11321</v>
      </c>
      <c r="D58" s="270">
        <f t="shared" si="43"/>
        <v>6537</v>
      </c>
      <c r="E58" s="627">
        <f t="shared" si="41"/>
        <v>57.74224891794011</v>
      </c>
      <c r="F58" s="628">
        <f t="shared" si="44"/>
        <v>592</v>
      </c>
      <c r="G58" s="629">
        <f t="shared" si="45"/>
        <v>5.2292200335659391</v>
      </c>
      <c r="H58" s="37">
        <f t="shared" si="46"/>
        <v>178</v>
      </c>
      <c r="I58" s="625">
        <f t="shared" si="10"/>
        <v>1.5722992668492183E-2</v>
      </c>
      <c r="J58" s="37">
        <f t="shared" si="47"/>
        <v>13</v>
      </c>
      <c r="K58" s="625">
        <f t="shared" si="3"/>
        <v>1.1483084533168448E-3</v>
      </c>
      <c r="L58" s="37">
        <f t="shared" si="4"/>
        <v>7320</v>
      </c>
      <c r="M58" s="647">
        <f t="shared" si="21"/>
        <v>64.65859906368695</v>
      </c>
      <c r="N58" s="622">
        <v>32</v>
      </c>
      <c r="O58" s="621">
        <f t="shared" si="48"/>
        <v>0.28266054235491567</v>
      </c>
      <c r="P58" s="622">
        <f t="shared" si="49"/>
        <v>356</v>
      </c>
      <c r="Q58" s="622">
        <v>319</v>
      </c>
      <c r="R58" s="622">
        <v>37</v>
      </c>
      <c r="S58" s="623">
        <f t="shared" si="40"/>
        <v>3.1445985336984367E-2</v>
      </c>
      <c r="T58" s="37">
        <v>67</v>
      </c>
      <c r="U58" s="37">
        <v>185</v>
      </c>
      <c r="V58" s="715">
        <v>310</v>
      </c>
      <c r="W58" s="714">
        <v>4869</v>
      </c>
      <c r="X58" s="715">
        <v>310</v>
      </c>
      <c r="Y58" s="714">
        <v>2278</v>
      </c>
      <c r="Z58" s="715">
        <v>313</v>
      </c>
      <c r="AA58" s="8">
        <v>183</v>
      </c>
      <c r="AB58" s="652">
        <v>315</v>
      </c>
      <c r="AC58" s="343">
        <f t="shared" si="13"/>
        <v>17</v>
      </c>
      <c r="AD58" s="13" t="s">
        <v>43</v>
      </c>
      <c r="AE58" s="13">
        <v>2</v>
      </c>
      <c r="AF58" s="13">
        <v>15</v>
      </c>
    </row>
    <row r="59" spans="1:32" ht="15" customHeight="1" outlineLevel="2">
      <c r="A59" s="1">
        <v>628</v>
      </c>
      <c r="B59" s="4" t="s">
        <v>52</v>
      </c>
      <c r="C59" s="129">
        <f>VLOOKUP(A59,DANE!$A$3:$H$127,6,0)</f>
        <v>8191</v>
      </c>
      <c r="D59" s="270">
        <f t="shared" si="43"/>
        <v>7131</v>
      </c>
      <c r="E59" s="627">
        <f t="shared" si="41"/>
        <v>87.058967159077042</v>
      </c>
      <c r="F59" s="628">
        <f t="shared" si="44"/>
        <v>804</v>
      </c>
      <c r="G59" s="629">
        <f t="shared" si="45"/>
        <v>9.8156513246245893</v>
      </c>
      <c r="H59" s="37">
        <f t="shared" si="46"/>
        <v>201</v>
      </c>
      <c r="I59" s="625">
        <f t="shared" si="10"/>
        <v>2.4539128311561471E-2</v>
      </c>
      <c r="J59" s="37">
        <f t="shared" si="47"/>
        <v>29</v>
      </c>
      <c r="K59" s="625">
        <f t="shared" si="3"/>
        <v>3.5404712489317544E-3</v>
      </c>
      <c r="L59" s="37">
        <f t="shared" si="4"/>
        <v>8165</v>
      </c>
      <c r="M59" s="647">
        <f t="shared" si="21"/>
        <v>99.682578439750941</v>
      </c>
      <c r="N59" s="622">
        <v>14</v>
      </c>
      <c r="O59" s="621">
        <f t="shared" si="48"/>
        <v>0.17091930167256747</v>
      </c>
      <c r="P59" s="622">
        <f t="shared" si="49"/>
        <v>378</v>
      </c>
      <c r="Q59" s="622">
        <v>360</v>
      </c>
      <c r="R59" s="622">
        <v>18</v>
      </c>
      <c r="S59" s="623">
        <f t="shared" si="40"/>
        <v>4.6148211451593209E-2</v>
      </c>
      <c r="T59" s="37">
        <v>27</v>
      </c>
      <c r="U59" s="37">
        <v>170</v>
      </c>
      <c r="V59" s="715">
        <v>313</v>
      </c>
      <c r="W59" s="714">
        <v>6604</v>
      </c>
      <c r="X59" s="715">
        <v>313</v>
      </c>
      <c r="Y59" s="714">
        <v>1592</v>
      </c>
      <c r="Z59" s="715">
        <v>315</v>
      </c>
      <c r="AA59" s="8">
        <v>90</v>
      </c>
      <c r="AB59" s="652">
        <v>318</v>
      </c>
      <c r="AC59" s="343">
        <f t="shared" si="13"/>
        <v>229</v>
      </c>
      <c r="AD59" s="13" t="s">
        <v>44</v>
      </c>
      <c r="AE59" s="13">
        <v>52</v>
      </c>
      <c r="AF59" s="13">
        <v>177</v>
      </c>
    </row>
    <row r="60" spans="1:32" ht="15" customHeight="1" outlineLevel="2">
      <c r="A60" s="1">
        <v>656</v>
      </c>
      <c r="B60" s="16" t="s">
        <v>134</v>
      </c>
      <c r="C60" s="129">
        <f>VLOOKUP(A60,DANE!$A$3:$H$127,6,0)</f>
        <v>12890</v>
      </c>
      <c r="D60" s="270">
        <f t="shared" si="43"/>
        <v>6463</v>
      </c>
      <c r="E60" s="627">
        <f t="shared" si="41"/>
        <v>50.139643134212562</v>
      </c>
      <c r="F60" s="628">
        <f t="shared" si="44"/>
        <v>4408</v>
      </c>
      <c r="G60" s="629">
        <f t="shared" si="45"/>
        <v>34.197051978277734</v>
      </c>
      <c r="H60" s="37">
        <f t="shared" si="46"/>
        <v>266</v>
      </c>
      <c r="I60" s="625">
        <f t="shared" si="10"/>
        <v>2.0636152055857254E-2</v>
      </c>
      <c r="J60" s="37">
        <f t="shared" si="47"/>
        <v>70</v>
      </c>
      <c r="K60" s="625">
        <f t="shared" si="3"/>
        <v>5.4305663304887513E-3</v>
      </c>
      <c r="L60" s="37">
        <f t="shared" si="4"/>
        <v>11207</v>
      </c>
      <c r="M60" s="647">
        <f t="shared" si="21"/>
        <v>86.943366951124901</v>
      </c>
      <c r="N60" s="622">
        <v>475</v>
      </c>
      <c r="O60" s="621">
        <f t="shared" si="48"/>
        <v>3.6850271528316525</v>
      </c>
      <c r="P60" s="622">
        <f t="shared" si="49"/>
        <v>481</v>
      </c>
      <c r="Q60" s="622">
        <v>352</v>
      </c>
      <c r="R60" s="622">
        <v>129</v>
      </c>
      <c r="S60" s="623">
        <f t="shared" si="40"/>
        <v>3.7315748642358419E-2</v>
      </c>
      <c r="T60" s="37">
        <v>36</v>
      </c>
      <c r="U60" s="37">
        <v>168</v>
      </c>
      <c r="V60" s="715">
        <v>315</v>
      </c>
      <c r="W60" s="714">
        <v>3939</v>
      </c>
      <c r="X60" s="715">
        <v>315</v>
      </c>
      <c r="Y60" s="714">
        <v>1325</v>
      </c>
      <c r="Z60" s="715">
        <v>318</v>
      </c>
      <c r="AA60" s="8">
        <v>452</v>
      </c>
      <c r="AB60" s="652">
        <v>321</v>
      </c>
      <c r="AC60" s="343">
        <f t="shared" si="13"/>
        <v>74</v>
      </c>
      <c r="AD60" s="13" t="s">
        <v>109</v>
      </c>
      <c r="AE60" s="13">
        <v>14</v>
      </c>
      <c r="AF60" s="13">
        <v>60</v>
      </c>
    </row>
    <row r="61" spans="1:32" ht="15" customHeight="1" outlineLevel="1">
      <c r="A61" s="1">
        <v>761</v>
      </c>
      <c r="B61" s="5" t="s">
        <v>97</v>
      </c>
      <c r="C61" s="129">
        <f>VLOOKUP(A61,DANE!$A$3:$H$127,6,0)</f>
        <v>15057</v>
      </c>
      <c r="D61" s="270">
        <f t="shared" si="43"/>
        <v>7565</v>
      </c>
      <c r="E61" s="627">
        <f t="shared" si="41"/>
        <v>50.242412167098358</v>
      </c>
      <c r="F61" s="628">
        <f t="shared" si="44"/>
        <v>2748</v>
      </c>
      <c r="G61" s="629">
        <f t="shared" si="45"/>
        <v>18.250647539350467</v>
      </c>
      <c r="H61" s="37">
        <f t="shared" si="46"/>
        <v>489</v>
      </c>
      <c r="I61" s="625">
        <f t="shared" si="10"/>
        <v>3.2476588961944608E-2</v>
      </c>
      <c r="J61" s="37">
        <f t="shared" si="47"/>
        <v>88</v>
      </c>
      <c r="K61" s="625">
        <f t="shared" si="3"/>
        <v>5.8444577273029158E-3</v>
      </c>
      <c r="L61" s="37">
        <f t="shared" si="4"/>
        <v>10890</v>
      </c>
      <c r="M61" s="647">
        <f t="shared" si="21"/>
        <v>72.325164375373575</v>
      </c>
      <c r="N61" s="622">
        <v>231</v>
      </c>
      <c r="O61" s="621">
        <f t="shared" si="48"/>
        <v>1.5341701534170153</v>
      </c>
      <c r="P61" s="622">
        <f t="shared" si="49"/>
        <v>955</v>
      </c>
      <c r="Q61" s="622">
        <v>826</v>
      </c>
      <c r="R61" s="622">
        <v>129</v>
      </c>
      <c r="S61" s="623">
        <f t="shared" si="40"/>
        <v>6.3425649199707779E-2</v>
      </c>
      <c r="T61" s="37">
        <v>209</v>
      </c>
      <c r="U61" s="37">
        <v>523</v>
      </c>
      <c r="V61" s="715">
        <v>318</v>
      </c>
      <c r="W61" s="714">
        <v>10948</v>
      </c>
      <c r="X61" s="715">
        <v>318</v>
      </c>
      <c r="Y61" s="714">
        <v>24128</v>
      </c>
      <c r="Z61" s="715">
        <v>321</v>
      </c>
      <c r="AA61" s="8">
        <v>97</v>
      </c>
      <c r="AB61" s="652">
        <v>347</v>
      </c>
      <c r="AC61" s="343">
        <f t="shared" si="13"/>
        <v>22</v>
      </c>
      <c r="AD61" s="13" t="s">
        <v>82</v>
      </c>
      <c r="AE61" s="13">
        <v>8</v>
      </c>
      <c r="AF61" s="13">
        <v>14</v>
      </c>
    </row>
    <row r="62" spans="1:32" ht="15" customHeight="1" outlineLevel="2">
      <c r="A62" s="1">
        <v>842</v>
      </c>
      <c r="B62" s="4" t="s">
        <v>100</v>
      </c>
      <c r="C62" s="129">
        <f>VLOOKUP(A62,DANE!$A$3:$H$127,6,0)</f>
        <v>8212</v>
      </c>
      <c r="D62" s="270">
        <f t="shared" si="43"/>
        <v>5626</v>
      </c>
      <c r="E62" s="627">
        <f t="shared" si="41"/>
        <v>68.509498295177778</v>
      </c>
      <c r="F62" s="628">
        <f t="shared" si="44"/>
        <v>554</v>
      </c>
      <c r="G62" s="629">
        <f t="shared" si="45"/>
        <v>6.7462250365319036</v>
      </c>
      <c r="H62" s="37">
        <f t="shared" si="46"/>
        <v>101</v>
      </c>
      <c r="I62" s="625">
        <f t="shared" si="10"/>
        <v>1.2299074525085241E-2</v>
      </c>
      <c r="J62" s="37">
        <f t="shared" si="47"/>
        <v>41</v>
      </c>
      <c r="K62" s="625">
        <f t="shared" si="3"/>
        <v>4.992693619094009E-3</v>
      </c>
      <c r="L62" s="37">
        <f t="shared" si="4"/>
        <v>6322</v>
      </c>
      <c r="M62" s="647">
        <f t="shared" si="21"/>
        <v>76.984900146127615</v>
      </c>
      <c r="N62" s="622">
        <v>62</v>
      </c>
      <c r="O62" s="621">
        <f t="shared" si="48"/>
        <v>0.75499269361909405</v>
      </c>
      <c r="P62" s="622">
        <f t="shared" si="49"/>
        <v>362</v>
      </c>
      <c r="Q62" s="622">
        <v>327</v>
      </c>
      <c r="R62" s="622">
        <v>35</v>
      </c>
      <c r="S62" s="623">
        <f t="shared" si="40"/>
        <v>4.4081831466147102E-2</v>
      </c>
      <c r="T62" s="37">
        <v>79</v>
      </c>
      <c r="U62" s="37">
        <v>216</v>
      </c>
      <c r="V62" s="715">
        <v>321</v>
      </c>
      <c r="W62" s="714">
        <v>2831</v>
      </c>
      <c r="X62" s="715">
        <v>321</v>
      </c>
      <c r="Y62" s="714">
        <v>2544</v>
      </c>
      <c r="Z62" s="715">
        <v>347</v>
      </c>
      <c r="AA62" s="8">
        <v>101</v>
      </c>
      <c r="AB62" s="652">
        <v>353</v>
      </c>
      <c r="AC62" s="343">
        <f t="shared" si="13"/>
        <v>68</v>
      </c>
      <c r="AD62" s="13" t="s">
        <v>114</v>
      </c>
      <c r="AE62" s="13">
        <v>21</v>
      </c>
      <c r="AF62" s="13">
        <v>47</v>
      </c>
    </row>
    <row r="63" spans="1:32" ht="15" customHeight="1" outlineLevel="2">
      <c r="A63" s="34"/>
      <c r="B63" s="34" t="s">
        <v>132</v>
      </c>
      <c r="C63" s="630">
        <f>SUM(C64:C80)</f>
        <v>266146</v>
      </c>
      <c r="D63" s="210">
        <f>SUBTOTAL(9,D64:D80)</f>
        <v>138342</v>
      </c>
      <c r="E63" s="631">
        <f t="shared" si="41"/>
        <v>51.979740443215384</v>
      </c>
      <c r="F63" s="211">
        <f>SUM(F64:F80)</f>
        <v>81862</v>
      </c>
      <c r="G63" s="352">
        <f>F63/C63*100</f>
        <v>30.758305591667735</v>
      </c>
      <c r="H63" s="35">
        <f>SUM(H64:H80)</f>
        <v>4388</v>
      </c>
      <c r="I63" s="626">
        <f>H63/C63*100</f>
        <v>1.6487191240897852</v>
      </c>
      <c r="J63" s="35">
        <f>SUM(J64:J80)</f>
        <v>1611</v>
      </c>
      <c r="K63" s="626">
        <f t="shared" si="3"/>
        <v>6.0530686164736646E-3</v>
      </c>
      <c r="L63" s="35">
        <f t="shared" si="4"/>
        <v>226203</v>
      </c>
      <c r="M63" s="619">
        <f t="shared" si="21"/>
        <v>84.992072020620256</v>
      </c>
      <c r="N63" s="35">
        <f>SUM(N64:N80)</f>
        <v>5790</v>
      </c>
      <c r="O63" s="619">
        <f>N63/C63*100</f>
        <v>2.1754976591795478</v>
      </c>
      <c r="P63" s="35">
        <f>SUM(P64:P80)</f>
        <v>11125</v>
      </c>
      <c r="Q63" s="35">
        <f>SUM(Q64:Q80)</f>
        <v>9255</v>
      </c>
      <c r="R63" s="35">
        <f>SUM(R64:R80)</f>
        <v>1870</v>
      </c>
      <c r="S63" s="620">
        <f t="shared" si="40"/>
        <v>4.1800365213078533E-2</v>
      </c>
      <c r="T63" s="35">
        <f t="shared" ref="T63:U63" si="50">SUM(T64:T80)</f>
        <v>1937</v>
      </c>
      <c r="U63" s="35">
        <f t="shared" si="50"/>
        <v>5856</v>
      </c>
      <c r="V63" s="715">
        <v>347</v>
      </c>
      <c r="W63" s="714">
        <v>3487</v>
      </c>
      <c r="X63" s="715">
        <v>347</v>
      </c>
      <c r="Y63" s="714">
        <v>887</v>
      </c>
      <c r="Z63" s="715">
        <v>353</v>
      </c>
      <c r="AA63" s="8">
        <v>82</v>
      </c>
      <c r="AB63" s="652">
        <v>360</v>
      </c>
      <c r="AC63" s="343">
        <f t="shared" si="13"/>
        <v>3308</v>
      </c>
      <c r="AD63" s="13" t="s">
        <v>1029</v>
      </c>
      <c r="AE63" s="13">
        <v>385</v>
      </c>
      <c r="AF63" s="13">
        <v>2923</v>
      </c>
    </row>
    <row r="64" spans="1:32" ht="15" customHeight="1" outlineLevel="2">
      <c r="A64" s="1">
        <v>38</v>
      </c>
      <c r="B64" s="5" t="s">
        <v>65</v>
      </c>
      <c r="C64" s="129">
        <f>VLOOKUP(A64,DANE!$A$3:$H$127,6,0)</f>
        <v>11040</v>
      </c>
      <c r="D64" s="270">
        <f t="shared" ref="D64:D80" si="51">VLOOKUP(A64,$V$7:$W$131,2,0)</f>
        <v>8758</v>
      </c>
      <c r="E64" s="627">
        <f t="shared" si="41"/>
        <v>79.329710144927532</v>
      </c>
      <c r="F64" s="628">
        <f t="shared" ref="F64:F80" si="52">IFERROR(VLOOKUP(A64,$X$7:$Y$131,2,0),0)</f>
        <v>1071</v>
      </c>
      <c r="G64" s="629">
        <f t="shared" ref="G64:G80" si="53">(F64/C64)*100</f>
        <v>9.7010869565217384</v>
      </c>
      <c r="H64" s="37">
        <f t="shared" ref="H64:H80" si="54">IFERROR(VLOOKUP(A64,$Z$6:$AA$130,2,0),0)</f>
        <v>153</v>
      </c>
      <c r="I64" s="625">
        <f t="shared" si="10"/>
        <v>1.3858695652173913E-2</v>
      </c>
      <c r="J64" s="37">
        <f t="shared" ref="J64:J80" si="55">IFERROR(VLOOKUP(A64,$AB$6:$AD$130,2,0),0)</f>
        <v>31</v>
      </c>
      <c r="K64" s="625">
        <f t="shared" si="3"/>
        <v>2.8079710144927536E-3</v>
      </c>
      <c r="L64" s="37">
        <f t="shared" si="4"/>
        <v>10013</v>
      </c>
      <c r="M64" s="647">
        <f t="shared" si="21"/>
        <v>90.697463768115938</v>
      </c>
      <c r="N64" s="622">
        <v>41</v>
      </c>
      <c r="O64" s="621">
        <f t="shared" ref="O64:O80" si="56">IFERROR(N64/C64*100,"")</f>
        <v>0.37137681159420288</v>
      </c>
      <c r="P64" s="622">
        <f t="shared" ref="P64:P80" si="57">Q64+R64</f>
        <v>430</v>
      </c>
      <c r="Q64" s="622">
        <v>369</v>
      </c>
      <c r="R64" s="622">
        <v>61</v>
      </c>
      <c r="S64" s="623">
        <f t="shared" si="40"/>
        <v>3.894927536231884E-2</v>
      </c>
      <c r="T64" s="37">
        <v>30</v>
      </c>
      <c r="U64" s="37">
        <v>215</v>
      </c>
      <c r="V64" s="715">
        <v>353</v>
      </c>
      <c r="W64" s="714">
        <v>2778</v>
      </c>
      <c r="X64" s="715">
        <v>353</v>
      </c>
      <c r="Y64" s="714">
        <v>1028</v>
      </c>
      <c r="Z64" s="715">
        <v>360</v>
      </c>
      <c r="AA64" s="8">
        <v>3247</v>
      </c>
      <c r="AB64" s="652">
        <v>361</v>
      </c>
      <c r="AC64" s="343">
        <f t="shared" si="13"/>
        <v>25</v>
      </c>
      <c r="AD64" s="13" t="s">
        <v>45</v>
      </c>
      <c r="AE64" s="13">
        <v>10</v>
      </c>
      <c r="AF64" s="13">
        <v>15</v>
      </c>
    </row>
    <row r="65" spans="1:32" ht="15" customHeight="1" outlineLevel="2">
      <c r="A65" s="1">
        <v>86</v>
      </c>
      <c r="B65" s="4" t="s">
        <v>7</v>
      </c>
      <c r="C65" s="129">
        <f>VLOOKUP(A65,DANE!$A$3:$H$127,6,0)</f>
        <v>6930</v>
      </c>
      <c r="D65" s="270">
        <f t="shared" si="51"/>
        <v>2949</v>
      </c>
      <c r="E65" s="627">
        <f t="shared" si="41"/>
        <v>42.554112554112557</v>
      </c>
      <c r="F65" s="628">
        <f t="shared" si="52"/>
        <v>1049</v>
      </c>
      <c r="G65" s="629">
        <f t="shared" si="53"/>
        <v>15.137085137085137</v>
      </c>
      <c r="H65" s="37">
        <f t="shared" si="54"/>
        <v>94</v>
      </c>
      <c r="I65" s="625">
        <f t="shared" si="10"/>
        <v>1.3564213564213565E-2</v>
      </c>
      <c r="J65" s="37">
        <f t="shared" si="55"/>
        <v>27</v>
      </c>
      <c r="K65" s="625">
        <f t="shared" si="3"/>
        <v>3.8961038961038961E-3</v>
      </c>
      <c r="L65" s="37">
        <f t="shared" si="4"/>
        <v>4119</v>
      </c>
      <c r="M65" s="647">
        <f t="shared" si="21"/>
        <v>59.437229437229441</v>
      </c>
      <c r="N65" s="622">
        <v>147</v>
      </c>
      <c r="O65" s="621">
        <f t="shared" si="56"/>
        <v>2.1212121212121215</v>
      </c>
      <c r="P65" s="622">
        <f t="shared" si="57"/>
        <v>235</v>
      </c>
      <c r="Q65" s="622">
        <v>185</v>
      </c>
      <c r="R65" s="622">
        <v>50</v>
      </c>
      <c r="S65" s="623">
        <f t="shared" si="40"/>
        <v>3.3910533910533912E-2</v>
      </c>
      <c r="T65" s="37">
        <v>35</v>
      </c>
      <c r="U65" s="37">
        <v>126</v>
      </c>
      <c r="V65" s="715">
        <v>360</v>
      </c>
      <c r="W65" s="714">
        <v>39967</v>
      </c>
      <c r="X65" s="715">
        <v>360</v>
      </c>
      <c r="Y65" s="714">
        <v>266966</v>
      </c>
      <c r="Z65" s="715">
        <v>361</v>
      </c>
      <c r="AA65" s="8">
        <v>595</v>
      </c>
      <c r="AB65" s="652">
        <v>364</v>
      </c>
      <c r="AC65" s="343">
        <f t="shared" si="13"/>
        <v>81</v>
      </c>
      <c r="AD65" s="13" t="s">
        <v>16</v>
      </c>
      <c r="AE65" s="13">
        <v>44</v>
      </c>
      <c r="AF65" s="13">
        <v>37</v>
      </c>
    </row>
    <row r="66" spans="1:32" ht="15" customHeight="1" outlineLevel="2">
      <c r="A66" s="1">
        <v>107</v>
      </c>
      <c r="B66" s="5" t="s">
        <v>72</v>
      </c>
      <c r="C66" s="129">
        <f>VLOOKUP(A66,DANE!$A$3:$H$127,6,0)</f>
        <v>8673</v>
      </c>
      <c r="D66" s="270">
        <f t="shared" si="51"/>
        <v>5979</v>
      </c>
      <c r="E66" s="627">
        <f t="shared" si="41"/>
        <v>68.938083708059494</v>
      </c>
      <c r="F66" s="628">
        <f t="shared" si="52"/>
        <v>814</v>
      </c>
      <c r="G66" s="629">
        <f t="shared" si="53"/>
        <v>9.3854490948921931</v>
      </c>
      <c r="H66" s="37">
        <f t="shared" si="54"/>
        <v>171</v>
      </c>
      <c r="I66" s="625">
        <f t="shared" si="10"/>
        <v>1.9716361120719474E-2</v>
      </c>
      <c r="J66" s="37">
        <f t="shared" si="55"/>
        <v>14</v>
      </c>
      <c r="K66" s="625">
        <f t="shared" si="3"/>
        <v>1.6142050040355124E-3</v>
      </c>
      <c r="L66" s="37">
        <f t="shared" si="4"/>
        <v>6978</v>
      </c>
      <c r="M66" s="647">
        <f t="shared" si="21"/>
        <v>80.456589415427189</v>
      </c>
      <c r="N66" s="622">
        <v>36</v>
      </c>
      <c r="O66" s="621">
        <f t="shared" si="56"/>
        <v>0.41508128675198896</v>
      </c>
      <c r="P66" s="622">
        <f t="shared" si="57"/>
        <v>460</v>
      </c>
      <c r="Q66" s="622">
        <v>422</v>
      </c>
      <c r="R66" s="622">
        <v>38</v>
      </c>
      <c r="S66" s="623">
        <f t="shared" si="40"/>
        <v>5.3038164418309698E-2</v>
      </c>
      <c r="T66" s="37">
        <v>89</v>
      </c>
      <c r="U66" s="37">
        <v>197</v>
      </c>
      <c r="V66" s="715">
        <v>361</v>
      </c>
      <c r="W66" s="714">
        <v>19095</v>
      </c>
      <c r="X66" s="715">
        <v>361</v>
      </c>
      <c r="Y66" s="714">
        <v>2479</v>
      </c>
      <c r="Z66" s="715">
        <v>364</v>
      </c>
      <c r="AA66" s="8">
        <v>319</v>
      </c>
      <c r="AB66" s="652">
        <v>368</v>
      </c>
      <c r="AC66" s="343">
        <f t="shared" si="13"/>
        <v>62</v>
      </c>
      <c r="AD66" s="13" t="s">
        <v>110</v>
      </c>
      <c r="AE66" s="13">
        <v>24</v>
      </c>
      <c r="AF66" s="13">
        <v>38</v>
      </c>
    </row>
    <row r="67" spans="1:32" ht="15" customHeight="1" outlineLevel="2">
      <c r="A67" s="1">
        <v>134</v>
      </c>
      <c r="B67" s="5" t="s">
        <v>75</v>
      </c>
      <c r="C67" s="129">
        <f>VLOOKUP(A67,DANE!$A$3:$H$127,6,0)</f>
        <v>8915</v>
      </c>
      <c r="D67" s="270">
        <f t="shared" si="51"/>
        <v>6143</v>
      </c>
      <c r="E67" s="627">
        <f t="shared" si="41"/>
        <v>68.906337633202469</v>
      </c>
      <c r="F67" s="628">
        <f t="shared" si="52"/>
        <v>606</v>
      </c>
      <c r="G67" s="629">
        <f t="shared" si="53"/>
        <v>6.7975322490185075</v>
      </c>
      <c r="H67" s="37">
        <f t="shared" si="54"/>
        <v>132</v>
      </c>
      <c r="I67" s="625">
        <f t="shared" si="10"/>
        <v>1.4806505888951205E-2</v>
      </c>
      <c r="J67" s="37">
        <f t="shared" si="55"/>
        <v>1</v>
      </c>
      <c r="K67" s="625">
        <f t="shared" si="3"/>
        <v>1.1217049915872125E-4</v>
      </c>
      <c r="L67" s="37">
        <f t="shared" si="4"/>
        <v>6882</v>
      </c>
      <c r="M67" s="647">
        <f t="shared" si="21"/>
        <v>77.195737521031973</v>
      </c>
      <c r="N67" s="622">
        <v>92</v>
      </c>
      <c r="O67" s="621">
        <f t="shared" si="56"/>
        <v>1.0319685922602355</v>
      </c>
      <c r="P67" s="622">
        <f t="shared" si="57"/>
        <v>321</v>
      </c>
      <c r="Q67" s="622">
        <v>280</v>
      </c>
      <c r="R67" s="622">
        <v>41</v>
      </c>
      <c r="S67" s="623">
        <f t="shared" si="40"/>
        <v>3.6006730229949525E-2</v>
      </c>
      <c r="T67" s="37">
        <v>54</v>
      </c>
      <c r="U67" s="37">
        <v>153</v>
      </c>
      <c r="V67" s="715">
        <v>364</v>
      </c>
      <c r="W67" s="714">
        <v>9630</v>
      </c>
      <c r="X67" s="715">
        <v>364</v>
      </c>
      <c r="Y67" s="714">
        <v>3348</v>
      </c>
      <c r="Z67" s="715">
        <v>368</v>
      </c>
      <c r="AA67" s="8">
        <v>372</v>
      </c>
      <c r="AB67" s="652">
        <v>376</v>
      </c>
      <c r="AC67" s="343">
        <f t="shared" si="13"/>
        <v>212</v>
      </c>
      <c r="AD67" s="13" t="s">
        <v>83</v>
      </c>
      <c r="AE67" s="13">
        <v>59</v>
      </c>
      <c r="AF67" s="13">
        <v>153</v>
      </c>
    </row>
    <row r="68" spans="1:32" ht="15" customHeight="1" outlineLevel="2">
      <c r="A68" s="1">
        <v>150</v>
      </c>
      <c r="B68" s="16" t="s">
        <v>127</v>
      </c>
      <c r="C68" s="129">
        <f>VLOOKUP(A68,DANE!$A$3:$H$127,6,0)</f>
        <v>3512</v>
      </c>
      <c r="D68" s="270">
        <f t="shared" si="51"/>
        <v>1603</v>
      </c>
      <c r="E68" s="627">
        <f t="shared" si="41"/>
        <v>45.643507972665148</v>
      </c>
      <c r="F68" s="628">
        <f t="shared" si="52"/>
        <v>1133</v>
      </c>
      <c r="G68" s="629">
        <f t="shared" si="53"/>
        <v>32.260820045558084</v>
      </c>
      <c r="H68" s="37">
        <f t="shared" si="54"/>
        <v>147</v>
      </c>
      <c r="I68" s="625">
        <f t="shared" si="10"/>
        <v>4.1856492027334852E-2</v>
      </c>
      <c r="J68" s="37">
        <f t="shared" si="55"/>
        <v>18</v>
      </c>
      <c r="K68" s="625">
        <f t="shared" si="3"/>
        <v>5.1252847380410024E-3</v>
      </c>
      <c r="L68" s="37">
        <f t="shared" si="4"/>
        <v>2901</v>
      </c>
      <c r="M68" s="647">
        <f t="shared" si="21"/>
        <v>82.602505694760822</v>
      </c>
      <c r="N68" s="622">
        <v>154</v>
      </c>
      <c r="O68" s="621">
        <f t="shared" si="56"/>
        <v>4.3849658314350792</v>
      </c>
      <c r="P68" s="622">
        <f t="shared" si="57"/>
        <v>121</v>
      </c>
      <c r="Q68" s="622">
        <v>76</v>
      </c>
      <c r="R68" s="622">
        <v>45</v>
      </c>
      <c r="S68" s="623">
        <f t="shared" si="40"/>
        <v>3.4453302961275627E-2</v>
      </c>
      <c r="T68" s="37">
        <v>15</v>
      </c>
      <c r="U68" s="37">
        <v>65</v>
      </c>
      <c r="V68" s="715">
        <v>368</v>
      </c>
      <c r="W68" s="714">
        <v>6602</v>
      </c>
      <c r="X68" s="715">
        <v>368</v>
      </c>
      <c r="Y68" s="714">
        <v>3667</v>
      </c>
      <c r="Z68" s="715">
        <v>376</v>
      </c>
      <c r="AA68" s="8">
        <v>724</v>
      </c>
      <c r="AB68" s="652">
        <v>380</v>
      </c>
      <c r="AC68" s="343">
        <f t="shared" si="13"/>
        <v>103</v>
      </c>
      <c r="AD68" s="13" t="s">
        <v>46</v>
      </c>
      <c r="AE68" s="13">
        <v>56</v>
      </c>
      <c r="AF68" s="13">
        <v>47</v>
      </c>
    </row>
    <row r="69" spans="1:32" ht="15" customHeight="1" outlineLevel="2">
      <c r="A69" s="1">
        <v>237</v>
      </c>
      <c r="B69" s="1" t="s">
        <v>108</v>
      </c>
      <c r="C69" s="129">
        <f>VLOOKUP(A69,DANE!$A$3:$H$127,6,0)</f>
        <v>23709</v>
      </c>
      <c r="D69" s="270">
        <f t="shared" si="51"/>
        <v>5842</v>
      </c>
      <c r="E69" s="627">
        <f t="shared" si="41"/>
        <v>24.640431903496562</v>
      </c>
      <c r="F69" s="628">
        <f t="shared" si="52"/>
        <v>12578</v>
      </c>
      <c r="G69" s="629">
        <f t="shared" si="53"/>
        <v>53.051583786747649</v>
      </c>
      <c r="H69" s="37">
        <f t="shared" si="54"/>
        <v>231</v>
      </c>
      <c r="I69" s="625">
        <f t="shared" si="10"/>
        <v>9.7431355181576609E-3</v>
      </c>
      <c r="J69" s="37">
        <f t="shared" si="55"/>
        <v>72</v>
      </c>
      <c r="K69" s="625">
        <f t="shared" si="3"/>
        <v>3.0368214602049855E-3</v>
      </c>
      <c r="L69" s="37">
        <f t="shared" si="4"/>
        <v>18723</v>
      </c>
      <c r="M69" s="647">
        <f t="shared" si="21"/>
        <v>78.970011388080479</v>
      </c>
      <c r="N69" s="622">
        <v>1224</v>
      </c>
      <c r="O69" s="621">
        <f t="shared" si="56"/>
        <v>5.1625964823484756</v>
      </c>
      <c r="P69" s="622">
        <f t="shared" si="57"/>
        <v>650</v>
      </c>
      <c r="Q69" s="622">
        <v>428</v>
      </c>
      <c r="R69" s="622">
        <v>222</v>
      </c>
      <c r="S69" s="623">
        <f t="shared" ref="S69:S100" si="58">P69/C69</f>
        <v>2.7415749293517231E-2</v>
      </c>
      <c r="T69" s="37">
        <v>104</v>
      </c>
      <c r="U69" s="37">
        <v>490</v>
      </c>
      <c r="V69" s="715">
        <v>376</v>
      </c>
      <c r="W69" s="714">
        <v>10624</v>
      </c>
      <c r="X69" s="715">
        <v>376</v>
      </c>
      <c r="Y69" s="714">
        <v>55497</v>
      </c>
      <c r="Z69" s="715">
        <v>380</v>
      </c>
      <c r="AA69" s="8">
        <v>347</v>
      </c>
      <c r="AB69" s="652">
        <v>390</v>
      </c>
      <c r="AC69" s="343">
        <f t="shared" si="13"/>
        <v>31</v>
      </c>
      <c r="AD69" s="13" t="s">
        <v>17</v>
      </c>
      <c r="AE69" s="13">
        <v>5</v>
      </c>
      <c r="AF69" s="13">
        <v>26</v>
      </c>
    </row>
    <row r="70" spans="1:32" ht="15" customHeight="1" outlineLevel="2">
      <c r="A70" s="1">
        <v>264</v>
      </c>
      <c r="B70" s="16" t="s">
        <v>128</v>
      </c>
      <c r="C70" s="129">
        <f>VLOOKUP(A70,DANE!$A$3:$H$127,6,0)</f>
        <v>10404</v>
      </c>
      <c r="D70" s="270">
        <f t="shared" si="51"/>
        <v>2434</v>
      </c>
      <c r="E70" s="627">
        <f t="shared" ref="E70:E101" si="59">(D70/C70)*100</f>
        <v>23.394848135332563</v>
      </c>
      <c r="F70" s="628">
        <f t="shared" si="52"/>
        <v>6145</v>
      </c>
      <c r="G70" s="629">
        <f t="shared" si="53"/>
        <v>59.06382160707421</v>
      </c>
      <c r="H70" s="37">
        <f t="shared" si="54"/>
        <v>124</v>
      </c>
      <c r="I70" s="625">
        <f t="shared" si="10"/>
        <v>1.1918492887351018E-2</v>
      </c>
      <c r="J70" s="37">
        <f t="shared" si="55"/>
        <v>0</v>
      </c>
      <c r="K70" s="625">
        <f t="shared" ref="K70:K133" si="60">(J70/C70)</f>
        <v>0</v>
      </c>
      <c r="L70" s="37">
        <f t="shared" ref="L70:L133" si="61">D70+F70+H70+J70</f>
        <v>8703</v>
      </c>
      <c r="M70" s="647">
        <f t="shared" si="21"/>
        <v>83.650519031141869</v>
      </c>
      <c r="N70" s="622">
        <v>642</v>
      </c>
      <c r="O70" s="621">
        <f t="shared" si="56"/>
        <v>6.1707035755478659</v>
      </c>
      <c r="P70" s="622">
        <f t="shared" si="57"/>
        <v>113</v>
      </c>
      <c r="Q70" s="622">
        <v>82</v>
      </c>
      <c r="R70" s="622">
        <v>31</v>
      </c>
      <c r="S70" s="623">
        <f t="shared" si="58"/>
        <v>1.0861207227989235E-2</v>
      </c>
      <c r="T70" s="37">
        <v>15</v>
      </c>
      <c r="U70" s="37">
        <v>82</v>
      </c>
      <c r="V70" s="715">
        <v>380</v>
      </c>
      <c r="W70" s="714">
        <v>8955</v>
      </c>
      <c r="X70" s="715">
        <v>380</v>
      </c>
      <c r="Y70" s="714">
        <v>8163</v>
      </c>
      <c r="Z70" s="715">
        <v>390</v>
      </c>
      <c r="AA70" s="8">
        <v>109</v>
      </c>
      <c r="AB70" s="652">
        <v>400</v>
      </c>
      <c r="AC70" s="343">
        <f t="shared" si="13"/>
        <v>11</v>
      </c>
      <c r="AD70" s="13" t="s">
        <v>141</v>
      </c>
      <c r="AE70" s="13">
        <v>10</v>
      </c>
      <c r="AF70" s="13">
        <v>1</v>
      </c>
    </row>
    <row r="71" spans="1:32" ht="15" customHeight="1" outlineLevel="2">
      <c r="A71" s="1">
        <v>310</v>
      </c>
      <c r="B71" s="21" t="s">
        <v>236</v>
      </c>
      <c r="C71" s="129">
        <f>VLOOKUP(A71,DANE!$A$3:$H$127,6,0)</f>
        <v>13266</v>
      </c>
      <c r="D71" s="270">
        <f t="shared" si="51"/>
        <v>4869</v>
      </c>
      <c r="E71" s="627">
        <f t="shared" si="59"/>
        <v>36.702849389416556</v>
      </c>
      <c r="F71" s="628">
        <f t="shared" si="52"/>
        <v>2278</v>
      </c>
      <c r="G71" s="629">
        <f t="shared" si="53"/>
        <v>17.171717171717169</v>
      </c>
      <c r="H71" s="37">
        <f t="shared" si="54"/>
        <v>134</v>
      </c>
      <c r="I71" s="625">
        <f t="shared" ref="I71:I80" si="62">(H71/C71)</f>
        <v>1.0101010101010102E-2</v>
      </c>
      <c r="J71" s="37">
        <f t="shared" si="55"/>
        <v>447</v>
      </c>
      <c r="K71" s="625">
        <f t="shared" si="60"/>
        <v>3.3695160560832202E-2</v>
      </c>
      <c r="L71" s="37">
        <f t="shared" si="61"/>
        <v>7728</v>
      </c>
      <c r="M71" s="647">
        <f t="shared" si="21"/>
        <v>58.254183627317957</v>
      </c>
      <c r="N71" s="622">
        <v>128</v>
      </c>
      <c r="O71" s="621">
        <f t="shared" si="56"/>
        <v>0.96487260666365138</v>
      </c>
      <c r="P71" s="622">
        <f t="shared" si="57"/>
        <v>424</v>
      </c>
      <c r="Q71" s="622">
        <v>334</v>
      </c>
      <c r="R71" s="622">
        <v>90</v>
      </c>
      <c r="S71" s="623">
        <f t="shared" si="58"/>
        <v>3.1961405095733454E-2</v>
      </c>
      <c r="T71" s="37">
        <v>58</v>
      </c>
      <c r="U71" s="37">
        <v>276</v>
      </c>
      <c r="V71" s="715">
        <v>390</v>
      </c>
      <c r="W71" s="714">
        <v>4088</v>
      </c>
      <c r="X71" s="715">
        <v>390</v>
      </c>
      <c r="Y71" s="714">
        <v>3397</v>
      </c>
      <c r="Z71" s="715">
        <v>400</v>
      </c>
      <c r="AA71" s="8">
        <v>245</v>
      </c>
      <c r="AB71" s="652">
        <v>411</v>
      </c>
      <c r="AC71" s="343">
        <f t="shared" ref="AC71:AC126" si="63">AE71+AF71</f>
        <v>53</v>
      </c>
      <c r="AD71" s="13" t="s">
        <v>47</v>
      </c>
      <c r="AE71" s="13">
        <v>14</v>
      </c>
      <c r="AF71" s="13">
        <v>39</v>
      </c>
    </row>
    <row r="72" spans="1:32" ht="15" customHeight="1" outlineLevel="2">
      <c r="A72" s="1">
        <v>315</v>
      </c>
      <c r="B72" s="5" t="s">
        <v>43</v>
      </c>
      <c r="C72" s="129">
        <f>VLOOKUP(A72,DANE!$A$3:$H$127,6,0)</f>
        <v>6318</v>
      </c>
      <c r="D72" s="270">
        <f t="shared" si="51"/>
        <v>3939</v>
      </c>
      <c r="E72" s="627">
        <f t="shared" si="59"/>
        <v>62.345679012345677</v>
      </c>
      <c r="F72" s="628">
        <f t="shared" si="52"/>
        <v>1325</v>
      </c>
      <c r="G72" s="629">
        <f t="shared" si="53"/>
        <v>20.971826527382085</v>
      </c>
      <c r="H72" s="37">
        <f t="shared" si="54"/>
        <v>90</v>
      </c>
      <c r="I72" s="625">
        <f t="shared" si="62"/>
        <v>1.4245014245014245E-2</v>
      </c>
      <c r="J72" s="37">
        <f t="shared" si="55"/>
        <v>17</v>
      </c>
      <c r="K72" s="625">
        <f t="shared" si="60"/>
        <v>2.6907249129471352E-3</v>
      </c>
      <c r="L72" s="37">
        <f t="shared" si="61"/>
        <v>5371</v>
      </c>
      <c r="M72" s="647">
        <f t="shared" si="21"/>
        <v>85.011079455523898</v>
      </c>
      <c r="N72" s="622">
        <v>69</v>
      </c>
      <c r="O72" s="621">
        <f t="shared" si="56"/>
        <v>1.0921177587844255</v>
      </c>
      <c r="P72" s="622">
        <f t="shared" si="57"/>
        <v>261</v>
      </c>
      <c r="Q72" s="622">
        <v>217</v>
      </c>
      <c r="R72" s="622">
        <v>44</v>
      </c>
      <c r="S72" s="623">
        <f t="shared" si="58"/>
        <v>4.1310541310541307E-2</v>
      </c>
      <c r="T72" s="37">
        <v>13</v>
      </c>
      <c r="U72" s="37">
        <v>110</v>
      </c>
      <c r="V72" s="715">
        <v>400</v>
      </c>
      <c r="W72" s="714">
        <v>9027</v>
      </c>
      <c r="X72" s="715">
        <v>400</v>
      </c>
      <c r="Y72" s="714">
        <v>9827</v>
      </c>
      <c r="Z72" s="715">
        <v>411</v>
      </c>
      <c r="AA72" s="8">
        <v>220</v>
      </c>
      <c r="AB72" s="652">
        <v>425</v>
      </c>
      <c r="AC72" s="343">
        <f t="shared" si="63"/>
        <v>38</v>
      </c>
      <c r="AD72" s="13" t="s">
        <v>48</v>
      </c>
      <c r="AE72" s="13">
        <v>12</v>
      </c>
      <c r="AF72" s="13">
        <v>26</v>
      </c>
    </row>
    <row r="73" spans="1:32" ht="15" customHeight="1" outlineLevel="2">
      <c r="A73" s="1">
        <v>361</v>
      </c>
      <c r="B73" s="5" t="s">
        <v>45</v>
      </c>
      <c r="C73" s="129">
        <f>VLOOKUP(A73,DANE!$A$3:$H$127,6,0)</f>
        <v>19919</v>
      </c>
      <c r="D73" s="270">
        <f t="shared" si="51"/>
        <v>19095</v>
      </c>
      <c r="E73" s="627">
        <f t="shared" si="59"/>
        <v>95.863246146894923</v>
      </c>
      <c r="F73" s="628">
        <f t="shared" si="52"/>
        <v>2479</v>
      </c>
      <c r="G73" s="629">
        <f t="shared" si="53"/>
        <v>12.445403885737235</v>
      </c>
      <c r="H73" s="37">
        <f t="shared" si="54"/>
        <v>595</v>
      </c>
      <c r="I73" s="625">
        <f t="shared" si="62"/>
        <v>2.9870977458707766E-2</v>
      </c>
      <c r="J73" s="37">
        <f t="shared" si="55"/>
        <v>25</v>
      </c>
      <c r="K73" s="625">
        <f t="shared" si="60"/>
        <v>1.2550830865003264E-3</v>
      </c>
      <c r="L73" s="37">
        <f t="shared" si="61"/>
        <v>22194</v>
      </c>
      <c r="M73" s="647">
        <f t="shared" si="21"/>
        <v>100</v>
      </c>
      <c r="N73" s="622">
        <v>56</v>
      </c>
      <c r="O73" s="621">
        <f t="shared" si="56"/>
        <v>0.2811386113760731</v>
      </c>
      <c r="P73" s="622">
        <f t="shared" si="57"/>
        <v>1566</v>
      </c>
      <c r="Q73" s="622">
        <v>1473</v>
      </c>
      <c r="R73" s="622">
        <v>93</v>
      </c>
      <c r="S73" s="623">
        <f t="shared" si="58"/>
        <v>7.861840453838044E-2</v>
      </c>
      <c r="T73" s="37">
        <v>465</v>
      </c>
      <c r="U73" s="37">
        <v>702</v>
      </c>
      <c r="V73" s="715">
        <v>411</v>
      </c>
      <c r="W73" s="714">
        <v>7385</v>
      </c>
      <c r="X73" s="715">
        <v>411</v>
      </c>
      <c r="Y73" s="714">
        <v>1184</v>
      </c>
      <c r="Z73" s="715">
        <v>425</v>
      </c>
      <c r="AA73" s="8">
        <v>173</v>
      </c>
      <c r="AB73" s="652">
        <v>440</v>
      </c>
      <c r="AC73" s="343">
        <f t="shared" si="63"/>
        <v>720</v>
      </c>
      <c r="AD73" s="13" t="s">
        <v>84</v>
      </c>
      <c r="AE73" s="13">
        <v>133</v>
      </c>
      <c r="AF73" s="13">
        <v>587</v>
      </c>
    </row>
    <row r="74" spans="1:32" ht="15" customHeight="1" outlineLevel="2">
      <c r="A74" s="1">
        <v>647</v>
      </c>
      <c r="B74" s="1" t="s">
        <v>53</v>
      </c>
      <c r="C74" s="129">
        <f>VLOOKUP(A74,DANE!$A$3:$H$127,6,0)</f>
        <v>5917</v>
      </c>
      <c r="D74" s="270">
        <f t="shared" si="51"/>
        <v>4327</v>
      </c>
      <c r="E74" s="627">
        <f t="shared" si="59"/>
        <v>73.12827446341052</v>
      </c>
      <c r="F74" s="628">
        <f t="shared" si="52"/>
        <v>1399</v>
      </c>
      <c r="G74" s="629">
        <f t="shared" si="53"/>
        <v>23.643738380936284</v>
      </c>
      <c r="H74" s="37">
        <f t="shared" si="54"/>
        <v>132</v>
      </c>
      <c r="I74" s="625">
        <f t="shared" si="62"/>
        <v>2.2308602332262971E-2</v>
      </c>
      <c r="J74" s="37">
        <f t="shared" si="55"/>
        <v>12</v>
      </c>
      <c r="K74" s="625">
        <f t="shared" si="60"/>
        <v>2.028054757478452E-3</v>
      </c>
      <c r="L74" s="37">
        <f t="shared" si="61"/>
        <v>5870</v>
      </c>
      <c r="M74" s="647">
        <f t="shared" si="21"/>
        <v>99.205678553320936</v>
      </c>
      <c r="N74" s="622">
        <v>65</v>
      </c>
      <c r="O74" s="621">
        <f t="shared" si="56"/>
        <v>1.0985296603008281</v>
      </c>
      <c r="P74" s="622">
        <f t="shared" si="57"/>
        <v>394</v>
      </c>
      <c r="Q74" s="622">
        <v>348</v>
      </c>
      <c r="R74" s="622">
        <v>46</v>
      </c>
      <c r="S74" s="623">
        <f t="shared" si="58"/>
        <v>6.6587797870542503E-2</v>
      </c>
      <c r="T74" s="37">
        <v>56</v>
      </c>
      <c r="U74" s="37">
        <v>214</v>
      </c>
      <c r="V74" s="715">
        <v>425</v>
      </c>
      <c r="W74" s="714">
        <v>6312</v>
      </c>
      <c r="X74" s="715">
        <v>425</v>
      </c>
      <c r="Y74" s="714">
        <v>1663</v>
      </c>
      <c r="Z74" s="715">
        <v>440</v>
      </c>
      <c r="AA74" s="8">
        <v>913</v>
      </c>
      <c r="AB74" s="652">
        <v>467</v>
      </c>
      <c r="AC74" s="343">
        <f t="shared" si="63"/>
        <v>12</v>
      </c>
      <c r="AD74" s="13" t="s">
        <v>85</v>
      </c>
      <c r="AE74" s="13">
        <v>6</v>
      </c>
      <c r="AF74" s="13">
        <v>6</v>
      </c>
    </row>
    <row r="75" spans="1:32" ht="15" customHeight="1" outlineLevel="2">
      <c r="A75" s="1">
        <v>658</v>
      </c>
      <c r="B75" s="21" t="s">
        <v>92</v>
      </c>
      <c r="C75" s="129">
        <f>VLOOKUP(A75,DANE!$A$3:$H$127,6,0)</f>
        <v>3436</v>
      </c>
      <c r="D75" s="270">
        <f t="shared" si="51"/>
        <v>1982</v>
      </c>
      <c r="E75" s="627">
        <f t="shared" si="59"/>
        <v>57.683352735739234</v>
      </c>
      <c r="F75" s="628">
        <f t="shared" si="52"/>
        <v>1032</v>
      </c>
      <c r="G75" s="629">
        <f t="shared" si="53"/>
        <v>30.034924330616995</v>
      </c>
      <c r="H75" s="37">
        <f t="shared" si="54"/>
        <v>107</v>
      </c>
      <c r="I75" s="625">
        <f t="shared" si="62"/>
        <v>3.1140861466821886E-2</v>
      </c>
      <c r="J75" s="37">
        <f t="shared" si="55"/>
        <v>0</v>
      </c>
      <c r="K75" s="625">
        <f t="shared" si="60"/>
        <v>0</v>
      </c>
      <c r="L75" s="37">
        <f t="shared" si="61"/>
        <v>3121</v>
      </c>
      <c r="M75" s="647">
        <f t="shared" si="21"/>
        <v>90.83236321303842</v>
      </c>
      <c r="N75" s="622">
        <v>63</v>
      </c>
      <c r="O75" s="621">
        <f t="shared" si="56"/>
        <v>1.8335273573923165</v>
      </c>
      <c r="P75" s="622">
        <f t="shared" si="57"/>
        <v>101</v>
      </c>
      <c r="Q75" s="622">
        <v>81</v>
      </c>
      <c r="R75" s="622">
        <v>20</v>
      </c>
      <c r="S75" s="623">
        <f t="shared" si="58"/>
        <v>2.9394644935972061E-2</v>
      </c>
      <c r="T75" s="37">
        <v>9</v>
      </c>
      <c r="U75" s="37">
        <v>69</v>
      </c>
      <c r="V75" s="715">
        <v>440</v>
      </c>
      <c r="W75" s="714">
        <v>16059</v>
      </c>
      <c r="X75" s="715">
        <v>440</v>
      </c>
      <c r="Y75" s="714">
        <v>34836</v>
      </c>
      <c r="Z75" s="715">
        <v>467</v>
      </c>
      <c r="AA75" s="8">
        <v>90</v>
      </c>
      <c r="AB75" s="652">
        <v>480</v>
      </c>
      <c r="AC75" s="343">
        <f t="shared" si="63"/>
        <v>133</v>
      </c>
      <c r="AD75" s="13" t="s">
        <v>18</v>
      </c>
      <c r="AE75" s="13">
        <v>36</v>
      </c>
      <c r="AF75" s="13">
        <v>97</v>
      </c>
    </row>
    <row r="76" spans="1:32" ht="15" customHeight="1" outlineLevel="2">
      <c r="A76" s="1">
        <v>664</v>
      </c>
      <c r="B76" s="1" t="s">
        <v>129</v>
      </c>
      <c r="C76" s="129">
        <f>VLOOKUP(A76,DANE!$A$3:$H$127,6,0)</f>
        <v>27978</v>
      </c>
      <c r="D76" s="270">
        <f t="shared" si="51"/>
        <v>9311</v>
      </c>
      <c r="E76" s="627">
        <f t="shared" si="59"/>
        <v>33.279719779827005</v>
      </c>
      <c r="F76" s="628">
        <f t="shared" si="52"/>
        <v>14010</v>
      </c>
      <c r="G76" s="629">
        <f t="shared" si="53"/>
        <v>50.075058974908856</v>
      </c>
      <c r="H76" s="37">
        <f t="shared" si="54"/>
        <v>406</v>
      </c>
      <c r="I76" s="625">
        <f t="shared" si="62"/>
        <v>1.4511401815712345E-2</v>
      </c>
      <c r="J76" s="37">
        <f t="shared" si="55"/>
        <v>97</v>
      </c>
      <c r="K76" s="625">
        <f t="shared" si="60"/>
        <v>3.4670097934091071E-3</v>
      </c>
      <c r="L76" s="37">
        <f t="shared" si="61"/>
        <v>23824</v>
      </c>
      <c r="M76" s="647">
        <f t="shared" si="21"/>
        <v>85.152619915648003</v>
      </c>
      <c r="N76" s="622">
        <v>1062</v>
      </c>
      <c r="O76" s="621">
        <f t="shared" si="56"/>
        <v>3.795839588247909</v>
      </c>
      <c r="P76" s="622">
        <f t="shared" si="57"/>
        <v>836</v>
      </c>
      <c r="Q76" s="622">
        <v>590</v>
      </c>
      <c r="R76" s="622">
        <v>246</v>
      </c>
      <c r="S76" s="623">
        <f t="shared" si="58"/>
        <v>2.9880620487525912E-2</v>
      </c>
      <c r="T76" s="37">
        <v>112</v>
      </c>
      <c r="U76" s="37">
        <v>490</v>
      </c>
      <c r="V76" s="715">
        <v>467</v>
      </c>
      <c r="W76" s="714">
        <v>4414</v>
      </c>
      <c r="X76" s="715">
        <v>467</v>
      </c>
      <c r="Y76" s="714">
        <v>857</v>
      </c>
      <c r="Z76" s="715">
        <v>475</v>
      </c>
      <c r="AA76" s="8">
        <v>83</v>
      </c>
      <c r="AB76" s="652">
        <v>483</v>
      </c>
      <c r="AC76" s="343">
        <f t="shared" si="63"/>
        <v>29</v>
      </c>
      <c r="AD76" s="13" t="s">
        <v>116</v>
      </c>
      <c r="AE76" s="13">
        <v>15</v>
      </c>
      <c r="AF76" s="13">
        <v>14</v>
      </c>
    </row>
    <row r="77" spans="1:32" ht="15" customHeight="1" outlineLevel="2">
      <c r="A77" s="1">
        <v>686</v>
      </c>
      <c r="B77" s="24" t="s">
        <v>130</v>
      </c>
      <c r="C77" s="129">
        <f>VLOOKUP(A77,DANE!$A$3:$H$127,6,0)</f>
        <v>36991</v>
      </c>
      <c r="D77" s="270">
        <f t="shared" si="51"/>
        <v>15914</v>
      </c>
      <c r="E77" s="627">
        <f t="shared" si="59"/>
        <v>43.021275445378606</v>
      </c>
      <c r="F77" s="628">
        <f t="shared" si="52"/>
        <v>18391</v>
      </c>
      <c r="G77" s="629">
        <f t="shared" si="53"/>
        <v>49.71749885107188</v>
      </c>
      <c r="H77" s="37">
        <f t="shared" si="54"/>
        <v>661</v>
      </c>
      <c r="I77" s="625">
        <f t="shared" si="62"/>
        <v>1.7869211429807252E-2</v>
      </c>
      <c r="J77" s="37">
        <f t="shared" si="55"/>
        <v>348</v>
      </c>
      <c r="K77" s="625">
        <f t="shared" si="60"/>
        <v>9.4076937633478415E-3</v>
      </c>
      <c r="L77" s="37">
        <f t="shared" si="61"/>
        <v>35314</v>
      </c>
      <c r="M77" s="647">
        <f t="shared" si="21"/>
        <v>95.466464815766003</v>
      </c>
      <c r="N77" s="622">
        <v>1376</v>
      </c>
      <c r="O77" s="621">
        <f t="shared" si="56"/>
        <v>3.7198237409099515</v>
      </c>
      <c r="P77" s="622">
        <f t="shared" si="57"/>
        <v>1322</v>
      </c>
      <c r="Q77" s="622">
        <v>935</v>
      </c>
      <c r="R77" s="622">
        <v>387</v>
      </c>
      <c r="S77" s="623">
        <f t="shared" si="58"/>
        <v>3.5738422859614503E-2</v>
      </c>
      <c r="T77" s="37">
        <v>214</v>
      </c>
      <c r="U77" s="37">
        <v>692</v>
      </c>
      <c r="V77" s="715">
        <v>475</v>
      </c>
      <c r="W77" s="714">
        <v>4385</v>
      </c>
      <c r="X77" s="715">
        <v>475</v>
      </c>
      <c r="Y77" s="714">
        <v>239</v>
      </c>
      <c r="Z77" s="715">
        <v>480</v>
      </c>
      <c r="AA77" s="8">
        <v>289</v>
      </c>
      <c r="AB77" s="652">
        <v>495</v>
      </c>
      <c r="AC77" s="343">
        <f t="shared" si="63"/>
        <v>44</v>
      </c>
      <c r="AD77" s="13" t="s">
        <v>86</v>
      </c>
      <c r="AE77" s="13">
        <v>40</v>
      </c>
      <c r="AF77" s="13">
        <v>4</v>
      </c>
    </row>
    <row r="78" spans="1:32" ht="15" customHeight="1" outlineLevel="2">
      <c r="A78" s="1">
        <v>819</v>
      </c>
      <c r="B78" s="5" t="s">
        <v>58</v>
      </c>
      <c r="C78" s="129">
        <f>VLOOKUP(A78,DANE!$A$3:$H$127,6,0)</f>
        <v>6651</v>
      </c>
      <c r="D78" s="270">
        <f t="shared" si="51"/>
        <v>3996</v>
      </c>
      <c r="E78" s="627">
        <f t="shared" si="59"/>
        <v>60.081190798376184</v>
      </c>
      <c r="F78" s="628">
        <f t="shared" si="52"/>
        <v>982</v>
      </c>
      <c r="G78" s="629">
        <f t="shared" si="53"/>
        <v>14.764697038039392</v>
      </c>
      <c r="H78" s="37">
        <f t="shared" si="54"/>
        <v>116</v>
      </c>
      <c r="I78" s="625">
        <f t="shared" si="62"/>
        <v>1.7440986317846942E-2</v>
      </c>
      <c r="J78" s="37">
        <f t="shared" si="55"/>
        <v>0</v>
      </c>
      <c r="K78" s="625">
        <f t="shared" si="60"/>
        <v>0</v>
      </c>
      <c r="L78" s="37">
        <f t="shared" si="61"/>
        <v>5094</v>
      </c>
      <c r="M78" s="647">
        <f t="shared" ref="M78:M139" si="64">IF((L78*100/C78)&gt;100,100,(L78*100/C78))</f>
        <v>76.589986468200266</v>
      </c>
      <c r="N78" s="622">
        <v>5</v>
      </c>
      <c r="O78" s="621">
        <f t="shared" si="56"/>
        <v>7.5176665163133358E-2</v>
      </c>
      <c r="P78" s="622">
        <f t="shared" si="57"/>
        <v>160</v>
      </c>
      <c r="Q78" s="622">
        <v>147</v>
      </c>
      <c r="R78" s="622">
        <v>13</v>
      </c>
      <c r="S78" s="623">
        <f t="shared" si="58"/>
        <v>2.4056532852202675E-2</v>
      </c>
      <c r="T78" s="37">
        <v>13</v>
      </c>
      <c r="U78" s="37">
        <v>101</v>
      </c>
      <c r="V78" s="715">
        <v>480</v>
      </c>
      <c r="W78" s="714">
        <v>18578</v>
      </c>
      <c r="X78" s="715">
        <v>480</v>
      </c>
      <c r="Y78" s="714">
        <v>2056</v>
      </c>
      <c r="Z78" s="715">
        <v>483</v>
      </c>
      <c r="AA78" s="8">
        <v>202</v>
      </c>
      <c r="AB78" s="652">
        <v>490</v>
      </c>
      <c r="AC78" s="343">
        <f t="shared" si="63"/>
        <v>215</v>
      </c>
      <c r="AD78" s="13" t="s">
        <v>49</v>
      </c>
      <c r="AE78" s="13">
        <v>33</v>
      </c>
      <c r="AF78" s="13">
        <v>182</v>
      </c>
    </row>
    <row r="79" spans="1:32" ht="15" customHeight="1" outlineLevel="1">
      <c r="A79" s="1">
        <v>854</v>
      </c>
      <c r="B79" s="5" t="s">
        <v>102</v>
      </c>
      <c r="C79" s="129">
        <f>VLOOKUP(A79,DANE!$A$3:$H$127,6,0)</f>
        <v>23931</v>
      </c>
      <c r="D79" s="270">
        <f t="shared" si="51"/>
        <v>12910</v>
      </c>
      <c r="E79" s="627">
        <f t="shared" si="59"/>
        <v>53.946763612051321</v>
      </c>
      <c r="F79" s="628">
        <f t="shared" si="52"/>
        <v>1307</v>
      </c>
      <c r="G79" s="629">
        <f t="shared" si="53"/>
        <v>5.4615352471689445</v>
      </c>
      <c r="H79" s="37">
        <f t="shared" si="54"/>
        <v>223</v>
      </c>
      <c r="I79" s="625">
        <f t="shared" si="62"/>
        <v>9.3184572312063844E-3</v>
      </c>
      <c r="J79" s="37">
        <f t="shared" si="55"/>
        <v>36</v>
      </c>
      <c r="K79" s="625">
        <f t="shared" si="60"/>
        <v>1.5043249341857841E-3</v>
      </c>
      <c r="L79" s="37">
        <f t="shared" si="61"/>
        <v>14476</v>
      </c>
      <c r="M79" s="647">
        <f t="shared" si="64"/>
        <v>60.490577075759475</v>
      </c>
      <c r="N79" s="622">
        <v>65</v>
      </c>
      <c r="O79" s="621">
        <f t="shared" si="56"/>
        <v>0.27161422422798881</v>
      </c>
      <c r="P79" s="622">
        <f t="shared" si="57"/>
        <v>1027</v>
      </c>
      <c r="Q79" s="622">
        <v>962</v>
      </c>
      <c r="R79" s="622">
        <v>65</v>
      </c>
      <c r="S79" s="623">
        <f t="shared" si="58"/>
        <v>4.2915047428022234E-2</v>
      </c>
      <c r="T79" s="37">
        <v>209</v>
      </c>
      <c r="U79" s="37">
        <v>496</v>
      </c>
      <c r="V79" s="715">
        <v>483</v>
      </c>
      <c r="W79" s="714">
        <v>8771</v>
      </c>
      <c r="X79" s="715">
        <v>483</v>
      </c>
      <c r="Y79" s="714">
        <v>693</v>
      </c>
      <c r="Z79" s="715">
        <v>490</v>
      </c>
      <c r="AA79" s="8">
        <v>950</v>
      </c>
      <c r="AB79" s="652">
        <v>501</v>
      </c>
      <c r="AC79" s="343">
        <f t="shared" si="63"/>
        <v>15</v>
      </c>
      <c r="AD79" s="13" t="s">
        <v>50</v>
      </c>
      <c r="AE79" s="13">
        <v>6</v>
      </c>
      <c r="AF79" s="13">
        <v>9</v>
      </c>
    </row>
    <row r="80" spans="1:32" ht="15" customHeight="1" outlineLevel="2">
      <c r="A80" s="1">
        <v>887</v>
      </c>
      <c r="B80" s="5" t="s">
        <v>29</v>
      </c>
      <c r="C80" s="129">
        <f>VLOOKUP(A80,DANE!$A$3:$H$127,6,0)</f>
        <v>48556</v>
      </c>
      <c r="D80" s="270">
        <f t="shared" si="51"/>
        <v>28291</v>
      </c>
      <c r="E80" s="627">
        <f t="shared" si="59"/>
        <v>58.2646840761183</v>
      </c>
      <c r="F80" s="628">
        <f t="shared" si="52"/>
        <v>15263</v>
      </c>
      <c r="G80" s="629">
        <f t="shared" si="53"/>
        <v>31.433808386193263</v>
      </c>
      <c r="H80" s="37">
        <f t="shared" si="54"/>
        <v>872</v>
      </c>
      <c r="I80" s="625">
        <f t="shared" si="62"/>
        <v>1.7958645687453662E-2</v>
      </c>
      <c r="J80" s="37">
        <f t="shared" si="55"/>
        <v>466</v>
      </c>
      <c r="K80" s="625">
        <f t="shared" si="60"/>
        <v>9.597166158662164E-3</v>
      </c>
      <c r="L80" s="37">
        <f t="shared" si="61"/>
        <v>44892</v>
      </c>
      <c r="M80" s="647">
        <f t="shared" si="64"/>
        <v>92.454073646923135</v>
      </c>
      <c r="N80" s="622">
        <v>565</v>
      </c>
      <c r="O80" s="621">
        <f t="shared" si="56"/>
        <v>1.1636049097948762</v>
      </c>
      <c r="P80" s="622">
        <f t="shared" si="57"/>
        <v>2704</v>
      </c>
      <c r="Q80" s="622">
        <v>2326</v>
      </c>
      <c r="R80" s="622">
        <v>378</v>
      </c>
      <c r="S80" s="623">
        <f t="shared" si="58"/>
        <v>5.5688277452837963E-2</v>
      </c>
      <c r="T80" s="37">
        <v>446</v>
      </c>
      <c r="U80" s="37">
        <v>1378</v>
      </c>
      <c r="V80" s="715">
        <v>490</v>
      </c>
      <c r="W80" s="714">
        <v>46352</v>
      </c>
      <c r="X80" s="715">
        <v>490</v>
      </c>
      <c r="Y80" s="714">
        <v>4271</v>
      </c>
      <c r="Z80" s="715">
        <v>495</v>
      </c>
      <c r="AA80" s="8">
        <v>397</v>
      </c>
      <c r="AB80" s="652">
        <v>541</v>
      </c>
      <c r="AC80" s="343">
        <f t="shared" si="63"/>
        <v>34</v>
      </c>
      <c r="AD80" s="13" t="s">
        <v>140</v>
      </c>
      <c r="AE80" s="13">
        <v>16</v>
      </c>
      <c r="AF80" s="13">
        <v>18</v>
      </c>
    </row>
    <row r="81" spans="1:32" ht="15" customHeight="1" outlineLevel="2">
      <c r="A81" s="34"/>
      <c r="B81" s="34" t="s">
        <v>143</v>
      </c>
      <c r="C81" s="630">
        <f>SUM(C82:C104)</f>
        <v>595030</v>
      </c>
      <c r="D81" s="210">
        <f>SUBTOTAL(9,D82:D104)</f>
        <v>237383</v>
      </c>
      <c r="E81" s="631">
        <f t="shared" si="59"/>
        <v>39.894291044149035</v>
      </c>
      <c r="F81" s="211">
        <f>SUM(F82:F104)</f>
        <v>339144</v>
      </c>
      <c r="G81" s="352">
        <f>F81/C81*100</f>
        <v>56.996117842797844</v>
      </c>
      <c r="H81" s="35">
        <f>SUM(H82:H104)</f>
        <v>9241</v>
      </c>
      <c r="I81" s="626">
        <f>H81/C81*100</f>
        <v>1.5530309396164899</v>
      </c>
      <c r="J81" s="35">
        <f>SUM(J82:J104)</f>
        <v>4760</v>
      </c>
      <c r="K81" s="626">
        <f t="shared" si="60"/>
        <v>7.9995966589919837E-3</v>
      </c>
      <c r="L81" s="35">
        <f t="shared" si="61"/>
        <v>590528</v>
      </c>
      <c r="M81" s="619">
        <f t="shared" si="64"/>
        <v>99.243399492462558</v>
      </c>
      <c r="N81" s="35">
        <f>SUM(N82:N104)</f>
        <v>19162</v>
      </c>
      <c r="O81" s="619">
        <f>N81/C81*100</f>
        <v>3.2203418315042942</v>
      </c>
      <c r="P81" s="35">
        <f>SUM(P82:P104)</f>
        <v>16807</v>
      </c>
      <c r="Q81" s="35">
        <f>SUM(Q82:Q104)</f>
        <v>12696</v>
      </c>
      <c r="R81" s="35">
        <f>SUM(R82:R104)</f>
        <v>4111</v>
      </c>
      <c r="S81" s="620">
        <f t="shared" si="58"/>
        <v>2.8245634673881991E-2</v>
      </c>
      <c r="T81" s="35">
        <f t="shared" ref="T81:U81" si="65">SUM(T82:T104)</f>
        <v>2219</v>
      </c>
      <c r="U81" s="35">
        <f t="shared" si="65"/>
        <v>9521</v>
      </c>
      <c r="V81" s="715">
        <v>495</v>
      </c>
      <c r="W81" s="714">
        <v>23657</v>
      </c>
      <c r="X81" s="715">
        <v>495</v>
      </c>
      <c r="Y81" s="714">
        <v>1219</v>
      </c>
      <c r="Z81" s="715">
        <v>501</v>
      </c>
      <c r="AA81" s="8">
        <v>56</v>
      </c>
      <c r="AB81" s="652">
        <v>543</v>
      </c>
      <c r="AC81" s="343">
        <f t="shared" si="63"/>
        <v>13</v>
      </c>
      <c r="AD81" s="13" t="s">
        <v>88</v>
      </c>
      <c r="AE81" s="13">
        <v>6</v>
      </c>
      <c r="AF81" s="13">
        <v>7</v>
      </c>
    </row>
    <row r="82" spans="1:32" ht="15" customHeight="1" outlineLevel="2">
      <c r="A82" s="1">
        <v>2</v>
      </c>
      <c r="B82" s="4" t="s">
        <v>31</v>
      </c>
      <c r="C82" s="129">
        <f>VLOOKUP(A82,DANE!$A$3:$H$127,6,0)</f>
        <v>18991</v>
      </c>
      <c r="D82" s="270">
        <f t="shared" ref="D82:D104" si="66">VLOOKUP(A82,$V$7:$W$131,2,0)</f>
        <v>12696</v>
      </c>
      <c r="E82" s="627">
        <f t="shared" si="59"/>
        <v>66.852719709336</v>
      </c>
      <c r="F82" s="628">
        <f t="shared" ref="F82:F104" si="67">IFERROR(VLOOKUP(A82,$X$7:$Y$131,2,0),0)</f>
        <v>2453</v>
      </c>
      <c r="G82" s="629">
        <f t="shared" ref="G82:G104" si="68">(F82/C82)*100</f>
        <v>12.91664472644937</v>
      </c>
      <c r="H82" s="37">
        <f t="shared" ref="H82:H104" si="69">IFERROR(VLOOKUP(A82,$Z$6:$AA$130,2,0),0)</f>
        <v>476</v>
      </c>
      <c r="I82" s="625">
        <f t="shared" ref="I82:I104" si="70">(H82/C82)</f>
        <v>2.5064504238849983E-2</v>
      </c>
      <c r="J82" s="37">
        <f t="shared" ref="J82:J104" si="71">IFERROR(VLOOKUP(A82,$AB$6:$AD$130,2,0),0)</f>
        <v>78</v>
      </c>
      <c r="K82" s="625">
        <f t="shared" si="60"/>
        <v>4.107208677794745E-3</v>
      </c>
      <c r="L82" s="37">
        <f t="shared" si="61"/>
        <v>15703</v>
      </c>
      <c r="M82" s="647">
        <f t="shared" si="64"/>
        <v>82.686535727449851</v>
      </c>
      <c r="N82" s="622">
        <v>193</v>
      </c>
      <c r="O82" s="621">
        <f t="shared" ref="O82:O104" si="72">IFERROR(N82/C82*100,"")</f>
        <v>1.0162708651466485</v>
      </c>
      <c r="P82" s="622">
        <f t="shared" ref="P82:P104" si="73">Q82+R82</f>
        <v>722</v>
      </c>
      <c r="Q82" s="622">
        <v>574</v>
      </c>
      <c r="R82" s="622">
        <v>148</v>
      </c>
      <c r="S82" s="623">
        <f t="shared" si="58"/>
        <v>3.8018008530356487E-2</v>
      </c>
      <c r="T82" s="37">
        <v>119</v>
      </c>
      <c r="U82" s="37">
        <v>366</v>
      </c>
      <c r="V82" s="715">
        <v>501</v>
      </c>
      <c r="W82" s="714">
        <v>1751</v>
      </c>
      <c r="X82" s="715">
        <v>501</v>
      </c>
      <c r="Y82" s="714">
        <v>201</v>
      </c>
      <c r="Z82" s="715">
        <v>541</v>
      </c>
      <c r="AA82" s="8">
        <v>294</v>
      </c>
      <c r="AB82" s="652">
        <v>576</v>
      </c>
      <c r="AC82" s="343">
        <f t="shared" si="63"/>
        <v>26</v>
      </c>
      <c r="AD82" s="13" t="s">
        <v>89</v>
      </c>
      <c r="AE82" s="13">
        <v>15</v>
      </c>
      <c r="AF82" s="13">
        <v>11</v>
      </c>
    </row>
    <row r="83" spans="1:32" ht="15" customHeight="1" outlineLevel="2">
      <c r="A83" s="1">
        <v>21</v>
      </c>
      <c r="B83" s="5" t="s">
        <v>32</v>
      </c>
      <c r="C83" s="129">
        <f>VLOOKUP(A83,DANE!$A$3:$H$127,6,0)</f>
        <v>3361</v>
      </c>
      <c r="D83" s="270">
        <f t="shared" si="66"/>
        <v>2989</v>
      </c>
      <c r="E83" s="627">
        <f t="shared" si="59"/>
        <v>88.93186551621541</v>
      </c>
      <c r="F83" s="628">
        <f t="shared" si="67"/>
        <v>534</v>
      </c>
      <c r="G83" s="629">
        <f t="shared" si="68"/>
        <v>15.888128533174651</v>
      </c>
      <c r="H83" s="37">
        <f t="shared" si="69"/>
        <v>57</v>
      </c>
      <c r="I83" s="625">
        <f t="shared" si="70"/>
        <v>1.6959238321927996E-2</v>
      </c>
      <c r="J83" s="37">
        <f t="shared" si="71"/>
        <v>32</v>
      </c>
      <c r="K83" s="625">
        <f t="shared" si="60"/>
        <v>9.5209759000297531E-3</v>
      </c>
      <c r="L83" s="37">
        <f t="shared" si="61"/>
        <v>3612</v>
      </c>
      <c r="M83" s="647">
        <f t="shared" si="64"/>
        <v>100</v>
      </c>
      <c r="N83" s="622">
        <v>58</v>
      </c>
      <c r="O83" s="621">
        <f t="shared" si="72"/>
        <v>1.7256768818803927</v>
      </c>
      <c r="P83" s="622">
        <f t="shared" si="73"/>
        <v>108</v>
      </c>
      <c r="Q83" s="622">
        <v>82</v>
      </c>
      <c r="R83" s="622">
        <v>26</v>
      </c>
      <c r="S83" s="623">
        <f t="shared" si="58"/>
        <v>3.2133293662600419E-2</v>
      </c>
      <c r="T83" s="37">
        <v>7</v>
      </c>
      <c r="U83" s="37">
        <v>55</v>
      </c>
      <c r="V83" s="715">
        <v>541</v>
      </c>
      <c r="W83" s="714">
        <v>11160</v>
      </c>
      <c r="X83" s="715">
        <v>541</v>
      </c>
      <c r="Y83" s="714">
        <v>4753</v>
      </c>
      <c r="Z83" s="715">
        <v>543</v>
      </c>
      <c r="AA83" s="8">
        <v>178</v>
      </c>
      <c r="AB83" s="652">
        <v>579</v>
      </c>
      <c r="AC83" s="343">
        <f t="shared" si="63"/>
        <v>1615</v>
      </c>
      <c r="AD83" s="13" t="s">
        <v>122</v>
      </c>
      <c r="AE83" s="13">
        <v>1406</v>
      </c>
      <c r="AF83" s="13">
        <v>209</v>
      </c>
    </row>
    <row r="84" spans="1:32" ht="15" customHeight="1" outlineLevel="2">
      <c r="A84" s="1">
        <v>55</v>
      </c>
      <c r="B84" s="5" t="s">
        <v>68</v>
      </c>
      <c r="C84" s="129">
        <f>VLOOKUP(A84,DANE!$A$3:$H$127,6,0)</f>
        <v>8306</v>
      </c>
      <c r="D84" s="270">
        <f t="shared" si="66"/>
        <v>6613</v>
      </c>
      <c r="E84" s="627">
        <f t="shared" si="59"/>
        <v>79.617144233084517</v>
      </c>
      <c r="F84" s="628">
        <f t="shared" si="67"/>
        <v>498</v>
      </c>
      <c r="G84" s="629">
        <f t="shared" si="68"/>
        <v>5.9956657837707681</v>
      </c>
      <c r="H84" s="37">
        <f t="shared" si="69"/>
        <v>194</v>
      </c>
      <c r="I84" s="625">
        <f t="shared" si="70"/>
        <v>2.335660967974958E-2</v>
      </c>
      <c r="J84" s="37">
        <f t="shared" si="71"/>
        <v>17</v>
      </c>
      <c r="K84" s="625">
        <f t="shared" si="60"/>
        <v>2.0467132193594992E-3</v>
      </c>
      <c r="L84" s="37">
        <f t="shared" si="61"/>
        <v>7322</v>
      </c>
      <c r="M84" s="647">
        <f t="shared" si="64"/>
        <v>88.153142306766199</v>
      </c>
      <c r="N84" s="622">
        <v>38</v>
      </c>
      <c r="O84" s="621">
        <f t="shared" si="72"/>
        <v>0.45750060197447628</v>
      </c>
      <c r="P84" s="622">
        <f t="shared" si="73"/>
        <v>345</v>
      </c>
      <c r="Q84" s="622">
        <v>303</v>
      </c>
      <c r="R84" s="622">
        <v>42</v>
      </c>
      <c r="S84" s="623">
        <f t="shared" si="58"/>
        <v>4.1536238863472186E-2</v>
      </c>
      <c r="T84" s="37">
        <v>48</v>
      </c>
      <c r="U84" s="37">
        <v>144</v>
      </c>
      <c r="V84" s="715">
        <v>543</v>
      </c>
      <c r="W84" s="714">
        <v>6537</v>
      </c>
      <c r="X84" s="715">
        <v>543</v>
      </c>
      <c r="Y84" s="714">
        <v>592</v>
      </c>
      <c r="Z84" s="715">
        <v>576</v>
      </c>
      <c r="AA84" s="8">
        <v>99</v>
      </c>
      <c r="AB84" s="652">
        <v>585</v>
      </c>
      <c r="AC84" s="343">
        <f t="shared" si="63"/>
        <v>98</v>
      </c>
      <c r="AD84" s="13" t="s">
        <v>19</v>
      </c>
      <c r="AE84" s="13">
        <v>38</v>
      </c>
      <c r="AF84" s="13">
        <v>60</v>
      </c>
    </row>
    <row r="85" spans="1:32" ht="15" customHeight="1" outlineLevel="2">
      <c r="A85" s="1">
        <v>148</v>
      </c>
      <c r="B85" s="163" t="s">
        <v>139</v>
      </c>
      <c r="C85" s="129">
        <f>VLOOKUP(A85,DANE!$A$3:$H$127,6,0)</f>
        <v>48498</v>
      </c>
      <c r="D85" s="270">
        <f t="shared" si="66"/>
        <v>14575</v>
      </c>
      <c r="E85" s="627">
        <f t="shared" si="59"/>
        <v>30.052785681883787</v>
      </c>
      <c r="F85" s="628">
        <f t="shared" si="67"/>
        <v>22709</v>
      </c>
      <c r="G85" s="629">
        <f t="shared" si="68"/>
        <v>46.824611324178314</v>
      </c>
      <c r="H85" s="37">
        <f t="shared" si="69"/>
        <v>725</v>
      </c>
      <c r="I85" s="625">
        <f t="shared" si="70"/>
        <v>1.4949070064744939E-2</v>
      </c>
      <c r="J85" s="37">
        <f t="shared" si="71"/>
        <v>152</v>
      </c>
      <c r="K85" s="625">
        <f t="shared" si="60"/>
        <v>3.134149861849973E-3</v>
      </c>
      <c r="L85" s="37">
        <f t="shared" si="61"/>
        <v>38161</v>
      </c>
      <c r="M85" s="647">
        <f t="shared" si="64"/>
        <v>78.685718998721597</v>
      </c>
      <c r="N85" s="622">
        <v>1831</v>
      </c>
      <c r="O85" s="621">
        <f t="shared" si="72"/>
        <v>3.7754134191100666</v>
      </c>
      <c r="P85" s="622">
        <f t="shared" si="73"/>
        <v>1409</v>
      </c>
      <c r="Q85" s="622">
        <v>990</v>
      </c>
      <c r="R85" s="622">
        <v>419</v>
      </c>
      <c r="S85" s="623">
        <f t="shared" si="58"/>
        <v>2.9052744443069819E-2</v>
      </c>
      <c r="T85" s="37">
        <v>104</v>
      </c>
      <c r="U85" s="37">
        <v>581</v>
      </c>
      <c r="V85" s="715">
        <v>576</v>
      </c>
      <c r="W85" s="714">
        <v>5873</v>
      </c>
      <c r="X85" s="715">
        <v>576</v>
      </c>
      <c r="Y85" s="714">
        <v>1192</v>
      </c>
      <c r="Z85" s="715">
        <v>579</v>
      </c>
      <c r="AA85" s="8">
        <v>924</v>
      </c>
      <c r="AB85" s="652">
        <v>591</v>
      </c>
      <c r="AC85" s="343">
        <f t="shared" si="63"/>
        <v>70</v>
      </c>
      <c r="AD85" s="13" t="s">
        <v>20</v>
      </c>
      <c r="AE85" s="13">
        <v>35</v>
      </c>
      <c r="AF85" s="13">
        <v>35</v>
      </c>
    </row>
    <row r="86" spans="1:32" ht="15" customHeight="1" outlineLevel="1">
      <c r="A86" s="1">
        <v>197</v>
      </c>
      <c r="B86" s="5" t="s">
        <v>113</v>
      </c>
      <c r="C86" s="129">
        <f>VLOOKUP(A86,DANE!$A$3:$H$127,6,0)</f>
        <v>14924</v>
      </c>
      <c r="D86" s="270">
        <f t="shared" si="66"/>
        <v>11090</v>
      </c>
      <c r="E86" s="627">
        <f t="shared" si="59"/>
        <v>74.309836504958454</v>
      </c>
      <c r="F86" s="628">
        <f t="shared" si="67"/>
        <v>2397</v>
      </c>
      <c r="G86" s="629">
        <f t="shared" si="68"/>
        <v>16.061377646743498</v>
      </c>
      <c r="H86" s="37">
        <f t="shared" si="69"/>
        <v>282</v>
      </c>
      <c r="I86" s="625">
        <f t="shared" si="70"/>
        <v>1.8895738407933529E-2</v>
      </c>
      <c r="J86" s="37">
        <f t="shared" si="71"/>
        <v>85</v>
      </c>
      <c r="K86" s="625">
        <f t="shared" si="60"/>
        <v>5.6955239882069148E-3</v>
      </c>
      <c r="L86" s="37">
        <f t="shared" si="61"/>
        <v>13854</v>
      </c>
      <c r="M86" s="647">
        <f t="shared" si="64"/>
        <v>92.830340391316</v>
      </c>
      <c r="N86" s="622">
        <v>128</v>
      </c>
      <c r="O86" s="621">
        <f t="shared" si="72"/>
        <v>0.85767890645939426</v>
      </c>
      <c r="P86" s="622">
        <f t="shared" si="73"/>
        <v>511</v>
      </c>
      <c r="Q86" s="622">
        <v>391</v>
      </c>
      <c r="R86" s="622">
        <v>120</v>
      </c>
      <c r="S86" s="623">
        <f t="shared" si="58"/>
        <v>3.4240150093808631E-2</v>
      </c>
      <c r="T86" s="37">
        <v>50</v>
      </c>
      <c r="U86" s="37">
        <v>234</v>
      </c>
      <c r="V86" s="715">
        <v>579</v>
      </c>
      <c r="W86" s="714">
        <v>26047</v>
      </c>
      <c r="X86" s="715">
        <v>579</v>
      </c>
      <c r="Y86" s="714">
        <v>16527</v>
      </c>
      <c r="Z86" s="715">
        <v>585</v>
      </c>
      <c r="AA86" s="8">
        <v>292</v>
      </c>
      <c r="AB86" s="652">
        <v>604</v>
      </c>
      <c r="AC86" s="343">
        <f t="shared" si="63"/>
        <v>37</v>
      </c>
      <c r="AD86" s="13" t="s">
        <v>21</v>
      </c>
      <c r="AE86" s="13">
        <v>20</v>
      </c>
      <c r="AF86" s="13">
        <v>17</v>
      </c>
    </row>
    <row r="87" spans="1:32" ht="15" customHeight="1" outlineLevel="2">
      <c r="A87" s="1">
        <v>206</v>
      </c>
      <c r="B87" s="16" t="s">
        <v>138</v>
      </c>
      <c r="C87" s="129">
        <f>VLOOKUP(A87,DANE!$A$3:$H$127,6,0)</f>
        <v>3194</v>
      </c>
      <c r="D87" s="270">
        <f t="shared" si="66"/>
        <v>2902</v>
      </c>
      <c r="E87" s="627">
        <f t="shared" si="59"/>
        <v>90.857858484658735</v>
      </c>
      <c r="F87" s="628">
        <f t="shared" si="67"/>
        <v>622</v>
      </c>
      <c r="G87" s="629">
        <f t="shared" si="68"/>
        <v>19.474013775829679</v>
      </c>
      <c r="H87" s="37">
        <f t="shared" si="69"/>
        <v>63</v>
      </c>
      <c r="I87" s="625">
        <f t="shared" si="70"/>
        <v>1.9724483406386977E-2</v>
      </c>
      <c r="J87" s="37">
        <f t="shared" si="71"/>
        <v>28</v>
      </c>
      <c r="K87" s="625">
        <f t="shared" si="60"/>
        <v>8.7664370695053218E-3</v>
      </c>
      <c r="L87" s="37">
        <f t="shared" si="61"/>
        <v>3615</v>
      </c>
      <c r="M87" s="647">
        <f t="shared" si="64"/>
        <v>100</v>
      </c>
      <c r="N87" s="622">
        <v>109</v>
      </c>
      <c r="O87" s="621">
        <f t="shared" si="72"/>
        <v>3.4126487163431434</v>
      </c>
      <c r="P87" s="622">
        <f t="shared" si="73"/>
        <v>114</v>
      </c>
      <c r="Q87" s="622">
        <v>83</v>
      </c>
      <c r="R87" s="622">
        <v>31</v>
      </c>
      <c r="S87" s="623">
        <f t="shared" si="58"/>
        <v>3.5691922354414526E-2</v>
      </c>
      <c r="T87" s="37">
        <v>12</v>
      </c>
      <c r="U87" s="37">
        <v>63</v>
      </c>
      <c r="V87" s="715">
        <v>585</v>
      </c>
      <c r="W87" s="714">
        <v>7326</v>
      </c>
      <c r="X87" s="715">
        <v>585</v>
      </c>
      <c r="Y87" s="714">
        <v>3183</v>
      </c>
      <c r="Z87" s="715">
        <v>591</v>
      </c>
      <c r="AA87" s="8">
        <v>262</v>
      </c>
      <c r="AB87" s="652">
        <v>607</v>
      </c>
      <c r="AC87" s="343">
        <f t="shared" si="63"/>
        <v>24</v>
      </c>
      <c r="AD87" s="13" t="s">
        <v>111</v>
      </c>
      <c r="AE87" s="13">
        <v>21</v>
      </c>
      <c r="AF87" s="13">
        <v>3</v>
      </c>
    </row>
    <row r="88" spans="1:32" ht="15" customHeight="1" outlineLevel="2">
      <c r="A88" s="1">
        <v>313</v>
      </c>
      <c r="B88" s="4" t="s">
        <v>81</v>
      </c>
      <c r="C88" s="129">
        <f>VLOOKUP(A88,DANE!$A$3:$H$127,6,0)</f>
        <v>9881</v>
      </c>
      <c r="D88" s="270">
        <f t="shared" si="66"/>
        <v>6604</v>
      </c>
      <c r="E88" s="627">
        <f t="shared" si="59"/>
        <v>66.835340552575644</v>
      </c>
      <c r="F88" s="628">
        <f t="shared" si="67"/>
        <v>1592</v>
      </c>
      <c r="G88" s="629">
        <f t="shared" si="68"/>
        <v>16.111729582026111</v>
      </c>
      <c r="H88" s="37">
        <f t="shared" si="69"/>
        <v>183</v>
      </c>
      <c r="I88" s="625">
        <f t="shared" si="70"/>
        <v>1.8520392672806398E-2</v>
      </c>
      <c r="J88" s="37">
        <f t="shared" si="71"/>
        <v>33</v>
      </c>
      <c r="K88" s="625">
        <f t="shared" si="60"/>
        <v>3.3397429409978748E-3</v>
      </c>
      <c r="L88" s="37">
        <f t="shared" si="61"/>
        <v>8412</v>
      </c>
      <c r="M88" s="647">
        <f t="shared" si="64"/>
        <v>85.133083695982194</v>
      </c>
      <c r="N88" s="622">
        <v>99</v>
      </c>
      <c r="O88" s="621">
        <f t="shared" si="72"/>
        <v>1.0019228822993624</v>
      </c>
      <c r="P88" s="622">
        <f t="shared" si="73"/>
        <v>305</v>
      </c>
      <c r="Q88" s="622">
        <v>223</v>
      </c>
      <c r="R88" s="622">
        <v>82</v>
      </c>
      <c r="S88" s="623">
        <f t="shared" si="58"/>
        <v>3.0867321121343994E-2</v>
      </c>
      <c r="T88" s="37">
        <v>15</v>
      </c>
      <c r="U88" s="37">
        <v>118</v>
      </c>
      <c r="V88" s="715">
        <v>591</v>
      </c>
      <c r="W88" s="714">
        <v>9183</v>
      </c>
      <c r="X88" s="715">
        <v>591</v>
      </c>
      <c r="Y88" s="714">
        <v>3230</v>
      </c>
      <c r="Z88" s="715">
        <v>604</v>
      </c>
      <c r="AA88" s="8">
        <v>426</v>
      </c>
      <c r="AB88" s="652">
        <v>615</v>
      </c>
      <c r="AC88" s="343">
        <f t="shared" si="63"/>
        <v>2347</v>
      </c>
      <c r="AD88" s="13" t="s">
        <v>51</v>
      </c>
      <c r="AE88" s="13">
        <v>1016</v>
      </c>
      <c r="AF88" s="13">
        <v>1331</v>
      </c>
    </row>
    <row r="89" spans="1:32" ht="15" customHeight="1" outlineLevel="2">
      <c r="A89" s="1">
        <v>318</v>
      </c>
      <c r="B89" s="4" t="s">
        <v>44</v>
      </c>
      <c r="C89" s="129">
        <f>VLOOKUP(A89,DANE!$A$3:$H$127,6,0)</f>
        <v>50401</v>
      </c>
      <c r="D89" s="270">
        <f t="shared" si="66"/>
        <v>10948</v>
      </c>
      <c r="E89" s="627">
        <f t="shared" si="59"/>
        <v>21.721791234300909</v>
      </c>
      <c r="F89" s="628">
        <f t="shared" si="67"/>
        <v>24128</v>
      </c>
      <c r="G89" s="629">
        <f t="shared" si="68"/>
        <v>47.872066030435903</v>
      </c>
      <c r="H89" s="37">
        <f t="shared" si="69"/>
        <v>452</v>
      </c>
      <c r="I89" s="625">
        <f t="shared" si="70"/>
        <v>8.968076030237495E-3</v>
      </c>
      <c r="J89" s="37">
        <f t="shared" si="71"/>
        <v>229</v>
      </c>
      <c r="K89" s="625">
        <f t="shared" si="60"/>
        <v>4.5435606436380234E-3</v>
      </c>
      <c r="L89" s="37">
        <f t="shared" si="61"/>
        <v>35757</v>
      </c>
      <c r="M89" s="647">
        <f t="shared" si="64"/>
        <v>70.945020932124365</v>
      </c>
      <c r="N89" s="622">
        <v>1890</v>
      </c>
      <c r="O89" s="621">
        <f t="shared" si="72"/>
        <v>3.7499255967143506</v>
      </c>
      <c r="P89" s="622">
        <f t="shared" si="73"/>
        <v>1376</v>
      </c>
      <c r="Q89" s="622">
        <v>1082</v>
      </c>
      <c r="R89" s="622">
        <v>294</v>
      </c>
      <c r="S89" s="623">
        <f t="shared" si="58"/>
        <v>2.7301045614174322E-2</v>
      </c>
      <c r="T89" s="37">
        <v>230</v>
      </c>
      <c r="U89" s="37">
        <v>958</v>
      </c>
      <c r="V89" s="715">
        <v>604</v>
      </c>
      <c r="W89" s="714">
        <v>19409</v>
      </c>
      <c r="X89" s="715">
        <v>604</v>
      </c>
      <c r="Y89" s="714">
        <v>4281</v>
      </c>
      <c r="Z89" s="715">
        <v>607</v>
      </c>
      <c r="AA89" s="8">
        <v>172</v>
      </c>
      <c r="AB89" s="652">
        <v>628</v>
      </c>
      <c r="AC89" s="343">
        <f t="shared" si="63"/>
        <v>29</v>
      </c>
      <c r="AD89" s="13" t="s">
        <v>52</v>
      </c>
      <c r="AE89" s="13">
        <v>13</v>
      </c>
      <c r="AF89" s="13">
        <v>16</v>
      </c>
    </row>
    <row r="90" spans="1:32" ht="15" customHeight="1" outlineLevel="2">
      <c r="A90" s="1">
        <v>321</v>
      </c>
      <c r="B90" s="5" t="s">
        <v>109</v>
      </c>
      <c r="C90" s="129">
        <f>VLOOKUP(A90,DANE!$A$3:$H$127,6,0)</f>
        <v>5097</v>
      </c>
      <c r="D90" s="270">
        <f t="shared" si="66"/>
        <v>2831</v>
      </c>
      <c r="E90" s="627">
        <f t="shared" si="59"/>
        <v>55.542475966254656</v>
      </c>
      <c r="F90" s="628">
        <f t="shared" si="67"/>
        <v>2544</v>
      </c>
      <c r="G90" s="629">
        <f t="shared" si="68"/>
        <v>49.911712772218955</v>
      </c>
      <c r="H90" s="37">
        <f t="shared" si="69"/>
        <v>97</v>
      </c>
      <c r="I90" s="625">
        <f t="shared" si="70"/>
        <v>1.9030802432803608E-2</v>
      </c>
      <c r="J90" s="37">
        <f t="shared" si="71"/>
        <v>74</v>
      </c>
      <c r="K90" s="625">
        <f t="shared" si="60"/>
        <v>1.4518344123994506E-2</v>
      </c>
      <c r="L90" s="37">
        <f t="shared" si="61"/>
        <v>5546</v>
      </c>
      <c r="M90" s="647">
        <f t="shared" si="64"/>
        <v>100</v>
      </c>
      <c r="N90" s="622">
        <v>352</v>
      </c>
      <c r="O90" s="621">
        <f t="shared" si="72"/>
        <v>6.9060231508730627</v>
      </c>
      <c r="P90" s="622">
        <f t="shared" si="73"/>
        <v>186</v>
      </c>
      <c r="Q90" s="622">
        <v>109</v>
      </c>
      <c r="R90" s="622">
        <v>77</v>
      </c>
      <c r="S90" s="623">
        <f t="shared" si="58"/>
        <v>3.6492054149499707E-2</v>
      </c>
      <c r="T90" s="37">
        <v>15</v>
      </c>
      <c r="U90" s="37">
        <v>89</v>
      </c>
      <c r="V90" s="715">
        <v>607</v>
      </c>
      <c r="W90" s="714">
        <v>3752</v>
      </c>
      <c r="X90" s="715">
        <v>607</v>
      </c>
      <c r="Y90" s="714">
        <v>6681</v>
      </c>
      <c r="Z90" s="715">
        <v>615</v>
      </c>
      <c r="AA90" s="8">
        <v>1835</v>
      </c>
      <c r="AB90" s="652">
        <v>631</v>
      </c>
      <c r="AC90" s="343">
        <f t="shared" si="63"/>
        <v>540</v>
      </c>
      <c r="AD90" s="13" t="s">
        <v>90</v>
      </c>
      <c r="AE90" s="13">
        <v>75</v>
      </c>
      <c r="AF90" s="13">
        <v>465</v>
      </c>
    </row>
    <row r="91" spans="1:32" ht="15" customHeight="1" outlineLevel="2">
      <c r="A91" s="1">
        <v>376</v>
      </c>
      <c r="B91" s="4" t="s">
        <v>83</v>
      </c>
      <c r="C91" s="129">
        <f>VLOOKUP(A91,DANE!$A$3:$H$127,6,0)</f>
        <v>54615</v>
      </c>
      <c r="D91" s="270">
        <f t="shared" si="66"/>
        <v>10624</v>
      </c>
      <c r="E91" s="627">
        <f t="shared" si="59"/>
        <v>19.452531355854617</v>
      </c>
      <c r="F91" s="628">
        <f t="shared" si="67"/>
        <v>55497</v>
      </c>
      <c r="G91" s="629">
        <f t="shared" si="68"/>
        <v>101.61494095028839</v>
      </c>
      <c r="H91" s="37">
        <f t="shared" si="69"/>
        <v>724</v>
      </c>
      <c r="I91" s="625">
        <f t="shared" si="70"/>
        <v>1.3256431383319601E-2</v>
      </c>
      <c r="J91" s="37">
        <f t="shared" si="71"/>
        <v>212</v>
      </c>
      <c r="K91" s="625">
        <f t="shared" si="60"/>
        <v>3.88171747688364E-3</v>
      </c>
      <c r="L91" s="37">
        <f t="shared" si="61"/>
        <v>67057</v>
      </c>
      <c r="M91" s="647">
        <f t="shared" si="64"/>
        <v>100</v>
      </c>
      <c r="N91" s="622">
        <v>1821</v>
      </c>
      <c r="O91" s="621">
        <f t="shared" si="72"/>
        <v>3.3342488327382589</v>
      </c>
      <c r="P91" s="622">
        <f t="shared" si="73"/>
        <v>987</v>
      </c>
      <c r="Q91" s="622">
        <v>667</v>
      </c>
      <c r="R91" s="622">
        <v>320</v>
      </c>
      <c r="S91" s="623">
        <f t="shared" si="58"/>
        <v>1.8071958253227136E-2</v>
      </c>
      <c r="T91" s="37">
        <v>121</v>
      </c>
      <c r="U91" s="37">
        <v>934</v>
      </c>
      <c r="V91" s="715">
        <v>615</v>
      </c>
      <c r="W91" s="714">
        <v>22279</v>
      </c>
      <c r="X91" s="715">
        <v>615</v>
      </c>
      <c r="Y91" s="714">
        <v>140227</v>
      </c>
      <c r="Z91" s="715">
        <v>628</v>
      </c>
      <c r="AA91" s="8">
        <v>201</v>
      </c>
      <c r="AB91" s="652">
        <v>642</v>
      </c>
      <c r="AC91" s="343">
        <f t="shared" si="63"/>
        <v>41</v>
      </c>
      <c r="AD91" s="13" t="s">
        <v>22</v>
      </c>
      <c r="AE91" s="13">
        <v>12</v>
      </c>
      <c r="AF91" s="13">
        <v>29</v>
      </c>
    </row>
    <row r="92" spans="1:32" ht="15" customHeight="1" outlineLevel="2">
      <c r="A92" s="1">
        <v>400</v>
      </c>
      <c r="B92" s="16" t="s">
        <v>141</v>
      </c>
      <c r="C92" s="129">
        <f>VLOOKUP(A92,DANE!$A$3:$H$127,6,0)</f>
        <v>19413</v>
      </c>
      <c r="D92" s="270">
        <f t="shared" si="66"/>
        <v>9027</v>
      </c>
      <c r="E92" s="627">
        <f t="shared" si="59"/>
        <v>46.499768196569306</v>
      </c>
      <c r="F92" s="628">
        <f t="shared" si="67"/>
        <v>9827</v>
      </c>
      <c r="G92" s="629">
        <f t="shared" si="68"/>
        <v>50.6207180755164</v>
      </c>
      <c r="H92" s="37">
        <f t="shared" si="69"/>
        <v>245</v>
      </c>
      <c r="I92" s="625">
        <f t="shared" si="70"/>
        <v>1.2620409004275485E-2</v>
      </c>
      <c r="J92" s="37">
        <f t="shared" si="71"/>
        <v>11</v>
      </c>
      <c r="K92" s="625">
        <f t="shared" si="60"/>
        <v>5.6663060835522583E-4</v>
      </c>
      <c r="L92" s="37">
        <f t="shared" si="61"/>
        <v>19110</v>
      </c>
      <c r="M92" s="647">
        <f t="shared" si="64"/>
        <v>98.439190233348782</v>
      </c>
      <c r="N92" s="622">
        <v>559</v>
      </c>
      <c r="O92" s="621">
        <f t="shared" si="72"/>
        <v>2.8795137279142842</v>
      </c>
      <c r="P92" s="622">
        <f t="shared" si="73"/>
        <v>414</v>
      </c>
      <c r="Q92" s="622">
        <v>300</v>
      </c>
      <c r="R92" s="622">
        <v>114</v>
      </c>
      <c r="S92" s="623">
        <f t="shared" si="58"/>
        <v>2.1325915623551229E-2</v>
      </c>
      <c r="T92" s="37">
        <v>43</v>
      </c>
      <c r="U92" s="37">
        <v>310</v>
      </c>
      <c r="V92" s="715">
        <v>628</v>
      </c>
      <c r="W92" s="714">
        <v>7131</v>
      </c>
      <c r="X92" s="715">
        <v>628</v>
      </c>
      <c r="Y92" s="714">
        <v>804</v>
      </c>
      <c r="Z92" s="715">
        <v>631</v>
      </c>
      <c r="AA92" s="8">
        <v>474</v>
      </c>
      <c r="AB92" s="652">
        <v>647</v>
      </c>
      <c r="AC92" s="343">
        <f t="shared" si="63"/>
        <v>12</v>
      </c>
      <c r="AD92" s="13" t="s">
        <v>53</v>
      </c>
      <c r="AE92" s="13">
        <v>7</v>
      </c>
      <c r="AF92" s="13">
        <v>5</v>
      </c>
    </row>
    <row r="93" spans="1:32" ht="15" customHeight="1" outlineLevel="2">
      <c r="A93" s="1">
        <v>440</v>
      </c>
      <c r="B93" s="5" t="s">
        <v>84</v>
      </c>
      <c r="C93" s="129">
        <f>VLOOKUP(A93,DANE!$A$3:$H$127,6,0)</f>
        <v>55798</v>
      </c>
      <c r="D93" s="270">
        <f t="shared" si="66"/>
        <v>16059</v>
      </c>
      <c r="E93" s="627">
        <f t="shared" si="59"/>
        <v>28.780601455249293</v>
      </c>
      <c r="F93" s="628">
        <f t="shared" si="67"/>
        <v>34836</v>
      </c>
      <c r="G93" s="629">
        <f t="shared" si="68"/>
        <v>62.432345245349296</v>
      </c>
      <c r="H93" s="37">
        <f t="shared" si="69"/>
        <v>913</v>
      </c>
      <c r="I93" s="625">
        <f t="shared" si="70"/>
        <v>1.6362593641349153E-2</v>
      </c>
      <c r="J93" s="37">
        <f t="shared" si="71"/>
        <v>720</v>
      </c>
      <c r="K93" s="625">
        <f t="shared" si="60"/>
        <v>1.2903688304240296E-2</v>
      </c>
      <c r="L93" s="37">
        <f t="shared" si="61"/>
        <v>52528</v>
      </c>
      <c r="M93" s="647">
        <f t="shared" si="64"/>
        <v>94.139574895157537</v>
      </c>
      <c r="N93" s="622">
        <v>3546</v>
      </c>
      <c r="O93" s="621">
        <f t="shared" si="72"/>
        <v>6.3550664898383458</v>
      </c>
      <c r="P93" s="622">
        <f t="shared" si="73"/>
        <v>1670</v>
      </c>
      <c r="Q93" s="622">
        <v>1182</v>
      </c>
      <c r="R93" s="622">
        <v>488</v>
      </c>
      <c r="S93" s="623">
        <f t="shared" si="58"/>
        <v>2.9929388150112906E-2</v>
      </c>
      <c r="T93" s="37">
        <v>169</v>
      </c>
      <c r="U93" s="37">
        <v>669</v>
      </c>
      <c r="V93" s="715">
        <v>631</v>
      </c>
      <c r="W93" s="714">
        <v>5675</v>
      </c>
      <c r="X93" s="715">
        <v>631</v>
      </c>
      <c r="Y93" s="714">
        <v>54779</v>
      </c>
      <c r="Z93" s="715">
        <v>642</v>
      </c>
      <c r="AA93" s="8">
        <v>212</v>
      </c>
      <c r="AB93" s="652">
        <v>649</v>
      </c>
      <c r="AC93" s="343">
        <f t="shared" si="63"/>
        <v>102</v>
      </c>
      <c r="AD93" s="13" t="s">
        <v>91</v>
      </c>
      <c r="AE93" s="13">
        <v>54</v>
      </c>
      <c r="AF93" s="13">
        <v>48</v>
      </c>
    </row>
    <row r="94" spans="1:32" ht="15" customHeight="1" outlineLevel="2">
      <c r="A94" s="1">
        <v>483</v>
      </c>
      <c r="B94" s="4" t="s">
        <v>116</v>
      </c>
      <c r="C94" s="129">
        <f>VLOOKUP(A94,DANE!$A$3:$H$127,6,0)</f>
        <v>17891</v>
      </c>
      <c r="D94" s="270">
        <f t="shared" si="66"/>
        <v>8771</v>
      </c>
      <c r="E94" s="627">
        <f t="shared" si="59"/>
        <v>49.02464926499357</v>
      </c>
      <c r="F94" s="628">
        <f t="shared" si="67"/>
        <v>693</v>
      </c>
      <c r="G94" s="629">
        <f t="shared" si="68"/>
        <v>3.8734559275613436</v>
      </c>
      <c r="H94" s="37">
        <f t="shared" si="69"/>
        <v>202</v>
      </c>
      <c r="I94" s="625">
        <f t="shared" si="70"/>
        <v>1.1290593035604493E-2</v>
      </c>
      <c r="J94" s="37">
        <f t="shared" si="71"/>
        <v>29</v>
      </c>
      <c r="K94" s="625">
        <f t="shared" si="60"/>
        <v>1.6209267229333184E-3</v>
      </c>
      <c r="L94" s="37">
        <f t="shared" si="61"/>
        <v>9695</v>
      </c>
      <c r="M94" s="647">
        <f t="shared" si="64"/>
        <v>54.189257168408695</v>
      </c>
      <c r="N94" s="622">
        <v>53</v>
      </c>
      <c r="O94" s="621">
        <f t="shared" si="72"/>
        <v>0.29623833212229611</v>
      </c>
      <c r="P94" s="622">
        <f t="shared" si="73"/>
        <v>356</v>
      </c>
      <c r="Q94" s="622">
        <v>326</v>
      </c>
      <c r="R94" s="622">
        <v>30</v>
      </c>
      <c r="S94" s="623">
        <f t="shared" si="58"/>
        <v>1.9898272874629704E-2</v>
      </c>
      <c r="T94" s="37">
        <v>51</v>
      </c>
      <c r="U94" s="37">
        <v>176</v>
      </c>
      <c r="V94" s="715">
        <v>642</v>
      </c>
      <c r="W94" s="714">
        <v>13025</v>
      </c>
      <c r="X94" s="715">
        <v>642</v>
      </c>
      <c r="Y94" s="714">
        <v>2113</v>
      </c>
      <c r="Z94" s="715">
        <v>647</v>
      </c>
      <c r="AA94" s="8">
        <v>132</v>
      </c>
      <c r="AB94" s="652">
        <v>652</v>
      </c>
      <c r="AC94" s="343">
        <f t="shared" si="63"/>
        <v>11</v>
      </c>
      <c r="AD94" s="13" t="s">
        <v>54</v>
      </c>
      <c r="AE94" s="13">
        <v>11</v>
      </c>
      <c r="AF94" s="13">
        <v>0</v>
      </c>
    </row>
    <row r="95" spans="1:32" ht="15" customHeight="1" outlineLevel="2">
      <c r="A95" s="1">
        <v>541</v>
      </c>
      <c r="B95" s="15" t="s">
        <v>87</v>
      </c>
      <c r="C95" s="129">
        <f>VLOOKUP(A95,DANE!$A$3:$H$127,6,0)</f>
        <v>15746</v>
      </c>
      <c r="D95" s="270">
        <f t="shared" si="66"/>
        <v>11160</v>
      </c>
      <c r="E95" s="627">
        <f t="shared" si="59"/>
        <v>70.875142893433249</v>
      </c>
      <c r="F95" s="628">
        <f t="shared" si="67"/>
        <v>4753</v>
      </c>
      <c r="G95" s="629">
        <f t="shared" si="68"/>
        <v>30.185443922265971</v>
      </c>
      <c r="H95" s="37">
        <f t="shared" si="69"/>
        <v>294</v>
      </c>
      <c r="I95" s="625">
        <f t="shared" si="70"/>
        <v>1.8671408611710912E-2</v>
      </c>
      <c r="J95" s="37">
        <f t="shared" si="71"/>
        <v>34</v>
      </c>
      <c r="K95" s="625">
        <f t="shared" si="60"/>
        <v>2.1592785469325541E-3</v>
      </c>
      <c r="L95" s="37">
        <f t="shared" si="61"/>
        <v>16241</v>
      </c>
      <c r="M95" s="647">
        <f t="shared" si="64"/>
        <v>100</v>
      </c>
      <c r="N95" s="622">
        <v>672</v>
      </c>
      <c r="O95" s="621">
        <f t="shared" si="72"/>
        <v>4.2677505398196374</v>
      </c>
      <c r="P95" s="622">
        <f t="shared" si="73"/>
        <v>621</v>
      </c>
      <c r="Q95" s="622">
        <v>459</v>
      </c>
      <c r="R95" s="622">
        <v>162</v>
      </c>
      <c r="S95" s="623">
        <f t="shared" si="58"/>
        <v>3.9438587577797536E-2</v>
      </c>
      <c r="T95" s="37">
        <v>129</v>
      </c>
      <c r="U95" s="37">
        <v>393</v>
      </c>
      <c r="V95" s="715">
        <v>647</v>
      </c>
      <c r="W95" s="714">
        <v>4327</v>
      </c>
      <c r="X95" s="715">
        <v>647</v>
      </c>
      <c r="Y95" s="714">
        <v>1399</v>
      </c>
      <c r="Z95" s="715">
        <v>649</v>
      </c>
      <c r="AA95" s="8">
        <v>262</v>
      </c>
      <c r="AB95" s="652">
        <v>656</v>
      </c>
      <c r="AC95" s="343">
        <f t="shared" si="63"/>
        <v>70</v>
      </c>
      <c r="AD95" s="13" t="s">
        <v>134</v>
      </c>
      <c r="AE95" s="13">
        <v>12</v>
      </c>
      <c r="AF95" s="13">
        <v>58</v>
      </c>
    </row>
    <row r="96" spans="1:32" ht="15" customHeight="1" outlineLevel="2">
      <c r="A96" s="1">
        <v>607</v>
      </c>
      <c r="B96" s="31" t="s">
        <v>240</v>
      </c>
      <c r="C96" s="129">
        <f>VLOOKUP(A96,DANE!$A$3:$H$127,6,0)</f>
        <v>19702</v>
      </c>
      <c r="D96" s="270">
        <f t="shared" si="66"/>
        <v>3752</v>
      </c>
      <c r="E96" s="627">
        <f t="shared" si="59"/>
        <v>19.043751903360064</v>
      </c>
      <c r="F96" s="628">
        <f t="shared" si="67"/>
        <v>6681</v>
      </c>
      <c r="G96" s="629">
        <f t="shared" si="68"/>
        <v>33.910262917470305</v>
      </c>
      <c r="H96" s="37">
        <f t="shared" si="69"/>
        <v>172</v>
      </c>
      <c r="I96" s="625">
        <f t="shared" si="70"/>
        <v>8.7300781646533349E-3</v>
      </c>
      <c r="J96" s="37">
        <f t="shared" si="71"/>
        <v>24</v>
      </c>
      <c r="K96" s="625">
        <f t="shared" si="60"/>
        <v>1.218150441579535E-3</v>
      </c>
      <c r="L96" s="37">
        <f t="shared" si="61"/>
        <v>10629</v>
      </c>
      <c r="M96" s="647">
        <f t="shared" si="64"/>
        <v>53.948837681453661</v>
      </c>
      <c r="N96" s="622">
        <v>875</v>
      </c>
      <c r="O96" s="621">
        <f t="shared" si="72"/>
        <v>4.4411734849253888</v>
      </c>
      <c r="P96" s="622">
        <f t="shared" si="73"/>
        <v>368</v>
      </c>
      <c r="Q96" s="622">
        <v>254</v>
      </c>
      <c r="R96" s="622">
        <v>114</v>
      </c>
      <c r="S96" s="623">
        <f t="shared" si="58"/>
        <v>1.8678306770886204E-2</v>
      </c>
      <c r="T96" s="37">
        <v>47</v>
      </c>
      <c r="U96" s="37">
        <v>160</v>
      </c>
      <c r="V96" s="715">
        <v>649</v>
      </c>
      <c r="W96" s="714">
        <v>9895</v>
      </c>
      <c r="X96" s="715">
        <v>649</v>
      </c>
      <c r="Y96" s="714">
        <v>2435</v>
      </c>
      <c r="Z96" s="715">
        <v>652</v>
      </c>
      <c r="AA96" s="8">
        <v>102</v>
      </c>
      <c r="AB96" s="652">
        <v>659</v>
      </c>
      <c r="AC96" s="343">
        <f t="shared" si="63"/>
        <v>38</v>
      </c>
      <c r="AD96" s="13" t="s">
        <v>93</v>
      </c>
      <c r="AE96" s="13">
        <v>28</v>
      </c>
      <c r="AF96" s="13">
        <v>10</v>
      </c>
    </row>
    <row r="97" spans="1:32" ht="15" customHeight="1" outlineLevel="2">
      <c r="A97" s="1">
        <v>615</v>
      </c>
      <c r="B97" s="4" t="s">
        <v>51</v>
      </c>
      <c r="C97" s="129">
        <f>VLOOKUP(A97,DANE!$A$3:$H$127,6,0)</f>
        <v>126193</v>
      </c>
      <c r="D97" s="270">
        <f t="shared" si="66"/>
        <v>22279</v>
      </c>
      <c r="E97" s="627">
        <f t="shared" si="59"/>
        <v>17.654703509703388</v>
      </c>
      <c r="F97" s="628">
        <f t="shared" si="67"/>
        <v>140227</v>
      </c>
      <c r="G97" s="629">
        <f t="shared" si="68"/>
        <v>111.12106059765597</v>
      </c>
      <c r="H97" s="37">
        <f t="shared" si="69"/>
        <v>1835</v>
      </c>
      <c r="I97" s="625">
        <f t="shared" si="70"/>
        <v>1.4541218609590073E-2</v>
      </c>
      <c r="J97" s="37">
        <f t="shared" si="71"/>
        <v>2347</v>
      </c>
      <c r="K97" s="625">
        <f t="shared" si="60"/>
        <v>1.8598495954609211E-2</v>
      </c>
      <c r="L97" s="37">
        <f t="shared" si="61"/>
        <v>166688</v>
      </c>
      <c r="M97" s="647">
        <f t="shared" si="64"/>
        <v>100</v>
      </c>
      <c r="N97" s="622">
        <v>4390</v>
      </c>
      <c r="O97" s="621">
        <f t="shared" si="72"/>
        <v>3.4787983485613307</v>
      </c>
      <c r="P97" s="622">
        <f t="shared" si="73"/>
        <v>1953</v>
      </c>
      <c r="Q97" s="622">
        <v>1497</v>
      </c>
      <c r="R97" s="622">
        <v>456</v>
      </c>
      <c r="S97" s="623">
        <f t="shared" si="58"/>
        <v>1.5476294247699952E-2</v>
      </c>
      <c r="T97" s="37">
        <v>271</v>
      </c>
      <c r="U97" s="37">
        <v>1234</v>
      </c>
      <c r="V97" s="715">
        <v>652</v>
      </c>
      <c r="W97" s="714">
        <v>4954</v>
      </c>
      <c r="X97" s="715">
        <v>652</v>
      </c>
      <c r="Y97" s="714">
        <v>464</v>
      </c>
      <c r="Z97" s="715">
        <v>656</v>
      </c>
      <c r="AA97" s="8">
        <v>266</v>
      </c>
      <c r="AB97" s="652">
        <v>660</v>
      </c>
      <c r="AC97" s="343">
        <f t="shared" si="63"/>
        <v>27</v>
      </c>
      <c r="AD97" s="13" t="s">
        <v>55</v>
      </c>
      <c r="AE97" s="13">
        <v>15</v>
      </c>
      <c r="AF97" s="13">
        <v>12</v>
      </c>
    </row>
    <row r="98" spans="1:32" ht="15" customHeight="1" outlineLevel="2">
      <c r="A98" s="1">
        <v>649</v>
      </c>
      <c r="B98" s="4" t="s">
        <v>91</v>
      </c>
      <c r="C98" s="129">
        <f>VLOOKUP(A98,DANE!$A$3:$H$127,6,0)</f>
        <v>16132</v>
      </c>
      <c r="D98" s="270">
        <f t="shared" si="66"/>
        <v>9895</v>
      </c>
      <c r="E98" s="627">
        <f t="shared" si="59"/>
        <v>61.337713860649643</v>
      </c>
      <c r="F98" s="628">
        <f t="shared" si="67"/>
        <v>2435</v>
      </c>
      <c r="G98" s="629">
        <f t="shared" si="68"/>
        <v>15.094222663030003</v>
      </c>
      <c r="H98" s="37">
        <f t="shared" si="69"/>
        <v>262</v>
      </c>
      <c r="I98" s="625">
        <f t="shared" si="70"/>
        <v>1.6241011653855691E-2</v>
      </c>
      <c r="J98" s="37">
        <f t="shared" si="71"/>
        <v>102</v>
      </c>
      <c r="K98" s="625">
        <f t="shared" si="60"/>
        <v>6.3228365980659562E-3</v>
      </c>
      <c r="L98" s="37">
        <f t="shared" si="61"/>
        <v>12694</v>
      </c>
      <c r="M98" s="647">
        <f t="shared" si="64"/>
        <v>78.68832134887181</v>
      </c>
      <c r="N98" s="622">
        <v>259</v>
      </c>
      <c r="O98" s="621">
        <f t="shared" si="72"/>
        <v>1.6055045871559634</v>
      </c>
      <c r="P98" s="622">
        <f t="shared" si="73"/>
        <v>588</v>
      </c>
      <c r="Q98" s="622">
        <v>478</v>
      </c>
      <c r="R98" s="622">
        <v>110</v>
      </c>
      <c r="S98" s="623">
        <f t="shared" si="58"/>
        <v>3.6449293330027277E-2</v>
      </c>
      <c r="T98" s="37">
        <v>46</v>
      </c>
      <c r="U98" s="37">
        <v>276</v>
      </c>
      <c r="V98" s="715">
        <v>656</v>
      </c>
      <c r="W98" s="714">
        <v>6463</v>
      </c>
      <c r="X98" s="715">
        <v>656</v>
      </c>
      <c r="Y98" s="714">
        <v>4408</v>
      </c>
      <c r="Z98" s="715">
        <v>658</v>
      </c>
      <c r="AA98" s="8">
        <v>107</v>
      </c>
      <c r="AB98" s="652">
        <v>664</v>
      </c>
      <c r="AC98" s="343">
        <f t="shared" si="63"/>
        <v>97</v>
      </c>
      <c r="AD98" s="13" t="s">
        <v>129</v>
      </c>
      <c r="AE98" s="13">
        <v>38</v>
      </c>
      <c r="AF98" s="13">
        <v>59</v>
      </c>
    </row>
    <row r="99" spans="1:32" ht="15" customHeight="1" outlineLevel="2">
      <c r="A99" s="1">
        <v>652</v>
      </c>
      <c r="B99" s="4" t="s">
        <v>54</v>
      </c>
      <c r="C99" s="129">
        <f>VLOOKUP(A99,DANE!$A$3:$H$127,6,0)</f>
        <v>5021</v>
      </c>
      <c r="D99" s="270">
        <f t="shared" si="66"/>
        <v>4954</v>
      </c>
      <c r="E99" s="627">
        <f t="shared" si="59"/>
        <v>98.665604461262703</v>
      </c>
      <c r="F99" s="628">
        <f t="shared" si="67"/>
        <v>464</v>
      </c>
      <c r="G99" s="629">
        <f t="shared" si="68"/>
        <v>9.2411870145389354</v>
      </c>
      <c r="H99" s="37">
        <f t="shared" si="69"/>
        <v>102</v>
      </c>
      <c r="I99" s="625">
        <f t="shared" si="70"/>
        <v>2.031467835092611E-2</v>
      </c>
      <c r="J99" s="37">
        <f t="shared" si="71"/>
        <v>11</v>
      </c>
      <c r="K99" s="625">
        <f t="shared" si="60"/>
        <v>2.1907986456881101E-3</v>
      </c>
      <c r="L99" s="37">
        <f t="shared" si="61"/>
        <v>5531</v>
      </c>
      <c r="M99" s="647">
        <f t="shared" si="64"/>
        <v>100</v>
      </c>
      <c r="N99" s="622">
        <v>61</v>
      </c>
      <c r="O99" s="621">
        <f t="shared" si="72"/>
        <v>1.2148974307906792</v>
      </c>
      <c r="P99" s="622">
        <f t="shared" si="73"/>
        <v>260</v>
      </c>
      <c r="Q99" s="622">
        <v>206</v>
      </c>
      <c r="R99" s="622">
        <v>54</v>
      </c>
      <c r="S99" s="623">
        <f t="shared" si="58"/>
        <v>5.1782513443537147E-2</v>
      </c>
      <c r="T99" s="37">
        <v>17</v>
      </c>
      <c r="U99" s="37">
        <v>125</v>
      </c>
      <c r="V99" s="715">
        <v>658</v>
      </c>
      <c r="W99" s="714">
        <v>1982</v>
      </c>
      <c r="X99" s="715">
        <v>658</v>
      </c>
      <c r="Y99" s="714">
        <v>1032</v>
      </c>
      <c r="Z99" s="715">
        <v>659</v>
      </c>
      <c r="AA99" s="8">
        <v>406</v>
      </c>
      <c r="AB99" s="652">
        <v>665</v>
      </c>
      <c r="AC99" s="343">
        <f t="shared" si="63"/>
        <v>298</v>
      </c>
      <c r="AD99" s="13" t="s">
        <v>94</v>
      </c>
      <c r="AE99" s="13">
        <v>233</v>
      </c>
      <c r="AF99" s="13">
        <v>65</v>
      </c>
    </row>
    <row r="100" spans="1:32" ht="15" customHeight="1" outlineLevel="2">
      <c r="A100" s="1">
        <v>660</v>
      </c>
      <c r="B100" s="5" t="s">
        <v>55</v>
      </c>
      <c r="C100" s="129">
        <f>VLOOKUP(A100,DANE!$A$3:$H$127,6,0)</f>
        <v>10926</v>
      </c>
      <c r="D100" s="270">
        <f t="shared" si="66"/>
        <v>10106</v>
      </c>
      <c r="E100" s="627">
        <f t="shared" si="59"/>
        <v>92.494966135822807</v>
      </c>
      <c r="F100" s="628">
        <f t="shared" si="67"/>
        <v>3287</v>
      </c>
      <c r="G100" s="629">
        <f t="shared" si="68"/>
        <v>30.084202818963941</v>
      </c>
      <c r="H100" s="37">
        <f t="shared" si="69"/>
        <v>249</v>
      </c>
      <c r="I100" s="625">
        <f t="shared" si="70"/>
        <v>2.2789676002196595E-2</v>
      </c>
      <c r="J100" s="37">
        <f t="shared" si="71"/>
        <v>27</v>
      </c>
      <c r="K100" s="625">
        <f t="shared" si="60"/>
        <v>2.4711696869851728E-3</v>
      </c>
      <c r="L100" s="37">
        <f t="shared" si="61"/>
        <v>13669</v>
      </c>
      <c r="M100" s="647">
        <f t="shared" si="64"/>
        <v>100</v>
      </c>
      <c r="N100" s="622">
        <v>131</v>
      </c>
      <c r="O100" s="621">
        <f t="shared" si="72"/>
        <v>1.1989749222039172</v>
      </c>
      <c r="P100" s="622">
        <f t="shared" si="73"/>
        <v>602</v>
      </c>
      <c r="Q100" s="622">
        <v>494</v>
      </c>
      <c r="R100" s="622">
        <v>108</v>
      </c>
      <c r="S100" s="623">
        <f t="shared" si="58"/>
        <v>5.5097931539447191E-2</v>
      </c>
      <c r="T100" s="37">
        <v>151</v>
      </c>
      <c r="U100" s="37">
        <v>319</v>
      </c>
      <c r="V100" s="715">
        <v>659</v>
      </c>
      <c r="W100" s="714">
        <v>20295</v>
      </c>
      <c r="X100" s="715">
        <v>659</v>
      </c>
      <c r="Y100" s="714">
        <v>939</v>
      </c>
      <c r="Z100" s="715">
        <v>660</v>
      </c>
      <c r="AA100" s="8">
        <v>249</v>
      </c>
      <c r="AB100" s="652">
        <v>667</v>
      </c>
      <c r="AC100" s="343">
        <f t="shared" si="63"/>
        <v>48</v>
      </c>
      <c r="AD100" s="13" t="s">
        <v>56</v>
      </c>
      <c r="AE100" s="13">
        <v>47</v>
      </c>
      <c r="AF100" s="13">
        <v>1</v>
      </c>
    </row>
    <row r="101" spans="1:32" ht="15" customHeight="1" outlineLevel="2">
      <c r="A101" s="1">
        <v>667</v>
      </c>
      <c r="B101" s="5" t="s">
        <v>56</v>
      </c>
      <c r="C101" s="129">
        <f>VLOOKUP(A101,DANE!$A$3:$H$127,6,0)</f>
        <v>12819</v>
      </c>
      <c r="D101" s="270">
        <f t="shared" si="66"/>
        <v>9115</v>
      </c>
      <c r="E101" s="627">
        <f t="shared" si="59"/>
        <v>71.10539043607146</v>
      </c>
      <c r="F101" s="628">
        <f t="shared" si="67"/>
        <v>3188</v>
      </c>
      <c r="G101" s="629">
        <f t="shared" si="68"/>
        <v>24.869334581480615</v>
      </c>
      <c r="H101" s="37">
        <f t="shared" si="69"/>
        <v>232</v>
      </c>
      <c r="I101" s="625">
        <f t="shared" si="70"/>
        <v>1.8098135579998439E-2</v>
      </c>
      <c r="J101" s="37">
        <f t="shared" si="71"/>
        <v>48</v>
      </c>
      <c r="K101" s="625">
        <f t="shared" si="60"/>
        <v>3.7444418441376082E-3</v>
      </c>
      <c r="L101" s="37">
        <f t="shared" si="61"/>
        <v>12583</v>
      </c>
      <c r="M101" s="647">
        <f t="shared" si="64"/>
        <v>98.158982759965681</v>
      </c>
      <c r="N101" s="622">
        <v>366</v>
      </c>
      <c r="O101" s="621">
        <f t="shared" si="72"/>
        <v>2.8551369061549261</v>
      </c>
      <c r="P101" s="622">
        <f t="shared" si="73"/>
        <v>391</v>
      </c>
      <c r="Q101" s="622">
        <v>269</v>
      </c>
      <c r="R101" s="622">
        <v>122</v>
      </c>
      <c r="S101" s="623">
        <f t="shared" ref="S101:S132" si="74">P101/C101</f>
        <v>3.0501599188704268E-2</v>
      </c>
      <c r="T101" s="37">
        <v>55</v>
      </c>
      <c r="U101" s="37">
        <v>235</v>
      </c>
      <c r="V101" s="715">
        <v>660</v>
      </c>
      <c r="W101" s="714">
        <v>10106</v>
      </c>
      <c r="X101" s="715">
        <v>660</v>
      </c>
      <c r="Y101" s="714">
        <v>3287</v>
      </c>
      <c r="Z101" s="715">
        <v>664</v>
      </c>
      <c r="AA101" s="8">
        <v>406</v>
      </c>
      <c r="AB101" s="652">
        <v>670</v>
      </c>
      <c r="AC101" s="343">
        <f t="shared" si="63"/>
        <v>89</v>
      </c>
      <c r="AD101" s="13" t="s">
        <v>95</v>
      </c>
      <c r="AE101" s="13">
        <v>27</v>
      </c>
      <c r="AF101" s="13">
        <v>62</v>
      </c>
    </row>
    <row r="102" spans="1:32" ht="15" customHeight="1" outlineLevel="2">
      <c r="A102" s="1">
        <v>674</v>
      </c>
      <c r="B102" s="5" t="s">
        <v>96</v>
      </c>
      <c r="C102" s="129">
        <f>VLOOKUP(A102,DANE!$A$3:$H$127,6,0)</f>
        <v>16509</v>
      </c>
      <c r="D102" s="270">
        <f t="shared" si="66"/>
        <v>12179</v>
      </c>
      <c r="E102" s="627">
        <f t="shared" ref="E102:E133" si="75">(D102/C102)*100</f>
        <v>73.771882003755536</v>
      </c>
      <c r="F102" s="628">
        <f t="shared" si="67"/>
        <v>2179</v>
      </c>
      <c r="G102" s="629">
        <f t="shared" si="68"/>
        <v>13.198861227209402</v>
      </c>
      <c r="H102" s="37">
        <f t="shared" si="69"/>
        <v>286</v>
      </c>
      <c r="I102" s="625">
        <f t="shared" si="70"/>
        <v>1.7323883942092191E-2</v>
      </c>
      <c r="J102" s="37">
        <f t="shared" si="71"/>
        <v>38</v>
      </c>
      <c r="K102" s="625">
        <f t="shared" si="60"/>
        <v>2.301774789508753E-3</v>
      </c>
      <c r="L102" s="37">
        <f t="shared" si="61"/>
        <v>14682</v>
      </c>
      <c r="M102" s="647">
        <f t="shared" si="64"/>
        <v>88.933309104125016</v>
      </c>
      <c r="N102" s="622">
        <v>316</v>
      </c>
      <c r="O102" s="621">
        <f t="shared" si="72"/>
        <v>1.9141074565388578</v>
      </c>
      <c r="P102" s="622">
        <f t="shared" si="73"/>
        <v>689</v>
      </c>
      <c r="Q102" s="622">
        <v>531</v>
      </c>
      <c r="R102" s="622">
        <v>158</v>
      </c>
      <c r="S102" s="623">
        <f t="shared" si="74"/>
        <v>4.1734811315040282E-2</v>
      </c>
      <c r="T102" s="37">
        <v>121</v>
      </c>
      <c r="U102" s="37">
        <v>341</v>
      </c>
      <c r="V102" s="715">
        <v>664</v>
      </c>
      <c r="W102" s="714">
        <v>9311</v>
      </c>
      <c r="X102" s="715">
        <v>664</v>
      </c>
      <c r="Y102" s="714">
        <v>14010</v>
      </c>
      <c r="Z102" s="715">
        <v>665</v>
      </c>
      <c r="AA102" s="8">
        <v>576</v>
      </c>
      <c r="AB102" s="652">
        <v>674</v>
      </c>
      <c r="AC102" s="343">
        <f t="shared" si="63"/>
        <v>38</v>
      </c>
      <c r="AD102" s="13" t="s">
        <v>1030</v>
      </c>
      <c r="AE102" s="13">
        <v>5</v>
      </c>
      <c r="AF102" s="13">
        <v>33</v>
      </c>
    </row>
    <row r="103" spans="1:32" ht="15" customHeight="1" outlineLevel="2">
      <c r="A103" s="1">
        <v>697</v>
      </c>
      <c r="B103" s="23" t="s">
        <v>187</v>
      </c>
      <c r="C103" s="129">
        <f>VLOOKUP(A103,DANE!$A$3:$H$127,6,0)</f>
        <v>27273</v>
      </c>
      <c r="D103" s="270">
        <f t="shared" si="66"/>
        <v>14738</v>
      </c>
      <c r="E103" s="627">
        <f t="shared" si="75"/>
        <v>54.038792945403877</v>
      </c>
      <c r="F103" s="628">
        <f t="shared" si="67"/>
        <v>11723</v>
      </c>
      <c r="G103" s="629">
        <f t="shared" si="68"/>
        <v>42.983903494298389</v>
      </c>
      <c r="H103" s="37">
        <f t="shared" si="69"/>
        <v>419</v>
      </c>
      <c r="I103" s="625">
        <f t="shared" si="70"/>
        <v>1.5363179701536318E-2</v>
      </c>
      <c r="J103" s="37">
        <f t="shared" si="71"/>
        <v>197</v>
      </c>
      <c r="K103" s="625">
        <f t="shared" si="60"/>
        <v>7.2232611007223262E-3</v>
      </c>
      <c r="L103" s="37">
        <f t="shared" si="61"/>
        <v>27077</v>
      </c>
      <c r="M103" s="647">
        <f t="shared" si="64"/>
        <v>99.281340519928136</v>
      </c>
      <c r="N103" s="622">
        <v>1142</v>
      </c>
      <c r="O103" s="621">
        <f t="shared" si="72"/>
        <v>4.187291460418729</v>
      </c>
      <c r="P103" s="622">
        <f t="shared" si="73"/>
        <v>1427</v>
      </c>
      <c r="Q103" s="622">
        <v>1015</v>
      </c>
      <c r="R103" s="622">
        <v>412</v>
      </c>
      <c r="S103" s="623">
        <f t="shared" si="74"/>
        <v>5.2322810105232279E-2</v>
      </c>
      <c r="T103" s="37">
        <v>236</v>
      </c>
      <c r="U103" s="37">
        <v>742</v>
      </c>
      <c r="V103" s="715">
        <v>665</v>
      </c>
      <c r="W103" s="714">
        <v>30348</v>
      </c>
      <c r="X103" s="715">
        <v>665</v>
      </c>
      <c r="Y103" s="714">
        <v>2466</v>
      </c>
      <c r="Z103" s="715">
        <v>667</v>
      </c>
      <c r="AA103" s="8">
        <v>232</v>
      </c>
      <c r="AB103" s="652">
        <v>679</v>
      </c>
      <c r="AC103" s="343">
        <f t="shared" si="63"/>
        <v>145</v>
      </c>
      <c r="AD103" s="13" t="s">
        <v>23</v>
      </c>
      <c r="AE103" s="13">
        <v>28</v>
      </c>
      <c r="AF103" s="13">
        <v>117</v>
      </c>
    </row>
    <row r="104" spans="1:32" ht="15" customHeight="1" outlineLevel="2">
      <c r="A104" s="1">
        <v>756</v>
      </c>
      <c r="B104" s="5" t="s">
        <v>57</v>
      </c>
      <c r="C104" s="129">
        <f>VLOOKUP(A104,DANE!$A$3:$H$127,6,0)</f>
        <v>34339</v>
      </c>
      <c r="D104" s="270">
        <f t="shared" si="66"/>
        <v>23476</v>
      </c>
      <c r="E104" s="627">
        <f t="shared" si="75"/>
        <v>68.365415416872949</v>
      </c>
      <c r="F104" s="628">
        <f t="shared" si="67"/>
        <v>5877</v>
      </c>
      <c r="G104" s="629">
        <f t="shared" si="68"/>
        <v>17.114650979935352</v>
      </c>
      <c r="H104" s="37">
        <f t="shared" si="69"/>
        <v>777</v>
      </c>
      <c r="I104" s="625">
        <f t="shared" si="70"/>
        <v>2.2627333352747605E-2</v>
      </c>
      <c r="J104" s="37">
        <f t="shared" si="71"/>
        <v>232</v>
      </c>
      <c r="K104" s="625">
        <f t="shared" si="60"/>
        <v>6.756166457963249E-3</v>
      </c>
      <c r="L104" s="37">
        <f t="shared" si="61"/>
        <v>30362</v>
      </c>
      <c r="M104" s="647">
        <f t="shared" si="64"/>
        <v>88.418416377879382</v>
      </c>
      <c r="N104" s="622">
        <v>273</v>
      </c>
      <c r="O104" s="621">
        <f t="shared" si="72"/>
        <v>0.79501441509653747</v>
      </c>
      <c r="P104" s="622">
        <f t="shared" si="73"/>
        <v>1405</v>
      </c>
      <c r="Q104" s="622">
        <v>1181</v>
      </c>
      <c r="R104" s="622">
        <v>224</v>
      </c>
      <c r="S104" s="623">
        <f t="shared" si="74"/>
        <v>4.0915577040682605E-2</v>
      </c>
      <c r="T104" s="37">
        <v>162</v>
      </c>
      <c r="U104" s="37">
        <v>999</v>
      </c>
      <c r="V104" s="715">
        <v>667</v>
      </c>
      <c r="W104" s="714">
        <v>9115</v>
      </c>
      <c r="X104" s="715">
        <v>667</v>
      </c>
      <c r="Y104" s="714">
        <v>3188</v>
      </c>
      <c r="Z104" s="715">
        <v>670</v>
      </c>
      <c r="AA104" s="8">
        <v>438</v>
      </c>
      <c r="AB104" s="652">
        <v>42</v>
      </c>
      <c r="AC104" s="343">
        <f t="shared" si="63"/>
        <v>393</v>
      </c>
      <c r="AD104" s="13" t="s">
        <v>1031</v>
      </c>
      <c r="AE104" s="13">
        <v>34</v>
      </c>
      <c r="AF104" s="13">
        <v>359</v>
      </c>
    </row>
    <row r="105" spans="1:32" ht="15" customHeight="1" outlineLevel="2">
      <c r="A105" s="34"/>
      <c r="B105" s="34" t="s">
        <v>147</v>
      </c>
      <c r="C105" s="630">
        <f>SUM(C106:C128)</f>
        <v>377661</v>
      </c>
      <c r="D105" s="210">
        <f>SUBTOTAL(9,D106:D128)</f>
        <v>215092</v>
      </c>
      <c r="E105" s="631">
        <f t="shared" si="75"/>
        <v>56.953723047918636</v>
      </c>
      <c r="F105" s="211">
        <f>SUM(F106:F128)</f>
        <v>84620</v>
      </c>
      <c r="G105" s="352">
        <f>F105/C105*100</f>
        <v>22.406337959175026</v>
      </c>
      <c r="H105" s="35">
        <f>SUM(H106:H128)</f>
        <v>6330</v>
      </c>
      <c r="I105" s="626">
        <f>H105/C105*100</f>
        <v>1.6761063493450474</v>
      </c>
      <c r="J105" s="35">
        <f>SUM(J106:J128)</f>
        <v>2666</v>
      </c>
      <c r="K105" s="626">
        <f t="shared" si="60"/>
        <v>7.0592409594848289E-3</v>
      </c>
      <c r="L105" s="35">
        <f t="shared" si="61"/>
        <v>308708</v>
      </c>
      <c r="M105" s="619">
        <f t="shared" si="64"/>
        <v>81.7420914523872</v>
      </c>
      <c r="N105" s="35">
        <f>SUM(N106:N128)</f>
        <v>8609</v>
      </c>
      <c r="O105" s="619">
        <f>N105/C105*100</f>
        <v>2.2795575926558476</v>
      </c>
      <c r="P105" s="35">
        <f>SUM(P106:P128)</f>
        <v>15386</v>
      </c>
      <c r="Q105" s="35">
        <f>SUM(Q106:Q128)</f>
        <v>12335</v>
      </c>
      <c r="R105" s="35">
        <f>SUM(R106:R128)</f>
        <v>3051</v>
      </c>
      <c r="S105" s="620">
        <f t="shared" si="74"/>
        <v>4.0740240586134124E-2</v>
      </c>
      <c r="T105" s="35">
        <f t="shared" ref="T105:U105" si="76">SUM(T106:T128)</f>
        <v>2245</v>
      </c>
      <c r="U105" s="35">
        <f t="shared" si="76"/>
        <v>9276</v>
      </c>
      <c r="V105" s="715">
        <v>670</v>
      </c>
      <c r="W105" s="714">
        <v>13398</v>
      </c>
      <c r="X105" s="715">
        <v>670</v>
      </c>
      <c r="Y105" s="714">
        <v>3241</v>
      </c>
      <c r="Z105" s="715">
        <v>674</v>
      </c>
      <c r="AA105" s="8">
        <v>286</v>
      </c>
      <c r="AB105" s="652">
        <v>686</v>
      </c>
      <c r="AC105" s="343">
        <f t="shared" si="63"/>
        <v>348</v>
      </c>
      <c r="AD105" s="13" t="s">
        <v>130</v>
      </c>
      <c r="AE105" s="13">
        <v>22</v>
      </c>
      <c r="AF105" s="13">
        <v>326</v>
      </c>
    </row>
    <row r="106" spans="1:32" ht="15" customHeight="1" outlineLevel="2">
      <c r="A106" s="1">
        <v>30</v>
      </c>
      <c r="B106" s="5" t="s">
        <v>5</v>
      </c>
      <c r="C106" s="129">
        <f>VLOOKUP(A106,DANE!$A$3:$H$127,6,0)</f>
        <v>30181</v>
      </c>
      <c r="D106" s="270">
        <f t="shared" ref="D106:D128" si="77">VLOOKUP(A106,$V$7:$W$131,2,0)</f>
        <v>10008</v>
      </c>
      <c r="E106" s="627">
        <f t="shared" si="75"/>
        <v>33.159935058480499</v>
      </c>
      <c r="F106" s="628">
        <f t="shared" ref="F106:F128" si="78">IFERROR(VLOOKUP(A106,$X$7:$Y$131,2,0),0)</f>
        <v>13731</v>
      </c>
      <c r="G106" s="629">
        <f t="shared" ref="G106:G128" si="79">(F106/C106)*100</f>
        <v>45.495510420463205</v>
      </c>
      <c r="H106" s="37">
        <f t="shared" ref="H106:H128" si="80">IFERROR(VLOOKUP(A106,$Z$6:$AA$130,2,0),0)</f>
        <v>483</v>
      </c>
      <c r="I106" s="625">
        <f t="shared" ref="I106:I128" si="81">(H106/C106)</f>
        <v>1.6003445876544845E-2</v>
      </c>
      <c r="J106" s="37">
        <f t="shared" ref="J106:J128" si="82">IFERROR(VLOOKUP(A106,$AB$6:$AD$130,2,0),0)</f>
        <v>206</v>
      </c>
      <c r="K106" s="625">
        <f t="shared" si="60"/>
        <v>6.8254862330605348E-3</v>
      </c>
      <c r="L106" s="37">
        <f t="shared" si="61"/>
        <v>24428</v>
      </c>
      <c r="M106" s="647">
        <f t="shared" si="64"/>
        <v>80.938338689904242</v>
      </c>
      <c r="N106" s="622">
        <v>617</v>
      </c>
      <c r="O106" s="621">
        <f t="shared" ref="O106:O128" si="83">IFERROR(N106/C106*100,"")</f>
        <v>2.0443325270865778</v>
      </c>
      <c r="P106" s="622">
        <f t="shared" ref="P106:P128" si="84">Q106+R106</f>
        <v>1549</v>
      </c>
      <c r="Q106" s="622">
        <v>1282</v>
      </c>
      <c r="R106" s="622">
        <v>267</v>
      </c>
      <c r="S106" s="623">
        <f t="shared" si="74"/>
        <v>5.1323680461217325E-2</v>
      </c>
      <c r="T106" s="37">
        <v>184</v>
      </c>
      <c r="U106" s="37">
        <v>866</v>
      </c>
      <c r="V106" s="715">
        <v>674</v>
      </c>
      <c r="W106" s="714">
        <v>12179</v>
      </c>
      <c r="X106" s="715">
        <v>674</v>
      </c>
      <c r="Y106" s="714">
        <v>2179</v>
      </c>
      <c r="Z106" s="715">
        <v>679</v>
      </c>
      <c r="AA106" s="8">
        <v>297</v>
      </c>
      <c r="AB106" s="652">
        <v>690</v>
      </c>
      <c r="AC106" s="343">
        <f t="shared" si="63"/>
        <v>27</v>
      </c>
      <c r="AD106" s="13" t="s">
        <v>24</v>
      </c>
      <c r="AE106" s="13">
        <v>5</v>
      </c>
      <c r="AF106" s="13">
        <v>22</v>
      </c>
    </row>
    <row r="107" spans="1:32" ht="15" customHeight="1" outlineLevel="2">
      <c r="A107" s="1">
        <v>34</v>
      </c>
      <c r="B107" s="5" t="s">
        <v>63</v>
      </c>
      <c r="C107" s="129">
        <f>VLOOKUP(A107,DANE!$A$3:$H$127,6,0)</f>
        <v>47003</v>
      </c>
      <c r="D107" s="270">
        <f t="shared" si="77"/>
        <v>28794</v>
      </c>
      <c r="E107" s="627">
        <f t="shared" si="75"/>
        <v>61.259919579601309</v>
      </c>
      <c r="F107" s="628">
        <f t="shared" si="78"/>
        <v>8299</v>
      </c>
      <c r="G107" s="629">
        <f t="shared" si="79"/>
        <v>17.656319809373869</v>
      </c>
      <c r="H107" s="37">
        <f t="shared" si="80"/>
        <v>718</v>
      </c>
      <c r="I107" s="625">
        <f t="shared" si="81"/>
        <v>1.5275620705061379E-2</v>
      </c>
      <c r="J107" s="37">
        <f t="shared" si="82"/>
        <v>765</v>
      </c>
      <c r="K107" s="625">
        <f t="shared" si="60"/>
        <v>1.6275556879348126E-2</v>
      </c>
      <c r="L107" s="37">
        <f t="shared" si="61"/>
        <v>38576</v>
      </c>
      <c r="M107" s="647">
        <f t="shared" si="64"/>
        <v>82.071357147416123</v>
      </c>
      <c r="N107" s="622">
        <v>874</v>
      </c>
      <c r="O107" s="621">
        <f t="shared" si="83"/>
        <v>1.8594557794183348</v>
      </c>
      <c r="P107" s="622">
        <f t="shared" si="84"/>
        <v>2282</v>
      </c>
      <c r="Q107" s="622">
        <v>1900</v>
      </c>
      <c r="R107" s="622">
        <v>382</v>
      </c>
      <c r="S107" s="623">
        <f t="shared" si="74"/>
        <v>4.8550092547284214E-2</v>
      </c>
      <c r="T107" s="37">
        <v>357</v>
      </c>
      <c r="U107" s="37">
        <v>1349</v>
      </c>
      <c r="V107" s="715">
        <v>679</v>
      </c>
      <c r="W107" s="714">
        <v>13342</v>
      </c>
      <c r="X107" s="715">
        <v>679</v>
      </c>
      <c r="Y107" s="714">
        <v>6161</v>
      </c>
      <c r="Z107" s="715">
        <v>686</v>
      </c>
      <c r="AA107" s="8">
        <v>661</v>
      </c>
      <c r="AB107" s="652">
        <v>736</v>
      </c>
      <c r="AC107" s="343">
        <f t="shared" si="63"/>
        <v>227</v>
      </c>
      <c r="AD107" s="13" t="s">
        <v>25</v>
      </c>
      <c r="AE107" s="13">
        <v>46</v>
      </c>
      <c r="AF107" s="13">
        <v>181</v>
      </c>
    </row>
    <row r="108" spans="1:32" ht="15" customHeight="1" outlineLevel="2">
      <c r="A108" s="1">
        <v>36</v>
      </c>
      <c r="B108" s="5" t="s">
        <v>64</v>
      </c>
      <c r="C108" s="129">
        <f>VLOOKUP(A108,DANE!$A$3:$H$127,6,0)</f>
        <v>9353</v>
      </c>
      <c r="D108" s="270">
        <f t="shared" si="77"/>
        <v>2730</v>
      </c>
      <c r="E108" s="627">
        <f t="shared" si="75"/>
        <v>29.188495669838556</v>
      </c>
      <c r="F108" s="628">
        <f t="shared" si="78"/>
        <v>1472</v>
      </c>
      <c r="G108" s="629">
        <f t="shared" si="79"/>
        <v>15.738265797070458</v>
      </c>
      <c r="H108" s="37">
        <f t="shared" si="80"/>
        <v>105</v>
      </c>
      <c r="I108" s="625">
        <f t="shared" si="81"/>
        <v>1.1226344488399443E-2</v>
      </c>
      <c r="J108" s="37">
        <f t="shared" si="82"/>
        <v>19</v>
      </c>
      <c r="K108" s="625">
        <f t="shared" si="60"/>
        <v>2.0314337645675183E-3</v>
      </c>
      <c r="L108" s="37">
        <f t="shared" si="61"/>
        <v>4326</v>
      </c>
      <c r="M108" s="647">
        <f t="shared" si="64"/>
        <v>46.252539292205711</v>
      </c>
      <c r="N108" s="622">
        <v>101</v>
      </c>
      <c r="O108" s="621">
        <f t="shared" si="83"/>
        <v>1.0798674222174705</v>
      </c>
      <c r="P108" s="622">
        <f t="shared" si="84"/>
        <v>222</v>
      </c>
      <c r="Q108" s="622">
        <v>175</v>
      </c>
      <c r="R108" s="622">
        <v>47</v>
      </c>
      <c r="S108" s="623">
        <f t="shared" si="74"/>
        <v>2.3735699775473112E-2</v>
      </c>
      <c r="T108" s="37">
        <v>20</v>
      </c>
      <c r="U108" s="37">
        <v>127</v>
      </c>
      <c r="V108" s="715">
        <v>686</v>
      </c>
      <c r="W108" s="714">
        <v>15914</v>
      </c>
      <c r="X108" s="715">
        <v>686</v>
      </c>
      <c r="Y108" s="714">
        <v>18391</v>
      </c>
      <c r="Z108" s="715">
        <v>690</v>
      </c>
      <c r="AA108" s="8">
        <v>187</v>
      </c>
      <c r="AB108" s="652">
        <v>756</v>
      </c>
      <c r="AC108" s="343">
        <f t="shared" si="63"/>
        <v>232</v>
      </c>
      <c r="AD108" s="13" t="s">
        <v>57</v>
      </c>
      <c r="AE108" s="13">
        <v>28</v>
      </c>
      <c r="AF108" s="13">
        <v>204</v>
      </c>
    </row>
    <row r="109" spans="1:32" ht="15" customHeight="1" outlineLevel="2">
      <c r="A109" s="1">
        <v>91</v>
      </c>
      <c r="B109" s="5" t="s">
        <v>8</v>
      </c>
      <c r="C109" s="129">
        <f>VLOOKUP(A109,DANE!$A$3:$H$127,6,0)</f>
        <v>8976</v>
      </c>
      <c r="D109" s="270">
        <f t="shared" si="77"/>
        <v>6506</v>
      </c>
      <c r="E109" s="627">
        <f t="shared" si="75"/>
        <v>72.482174688057043</v>
      </c>
      <c r="F109" s="628">
        <f t="shared" si="78"/>
        <v>815</v>
      </c>
      <c r="G109" s="629">
        <f t="shared" si="79"/>
        <v>9.0797682709447418</v>
      </c>
      <c r="H109" s="37">
        <f t="shared" si="80"/>
        <v>149</v>
      </c>
      <c r="I109" s="625">
        <f t="shared" si="81"/>
        <v>1.6599821746880572E-2</v>
      </c>
      <c r="J109" s="37">
        <f t="shared" si="82"/>
        <v>40</v>
      </c>
      <c r="K109" s="625">
        <f t="shared" si="60"/>
        <v>4.4563279857397506E-3</v>
      </c>
      <c r="L109" s="37">
        <f t="shared" si="61"/>
        <v>7510</v>
      </c>
      <c r="M109" s="647">
        <f t="shared" si="64"/>
        <v>83.667557932263819</v>
      </c>
      <c r="N109" s="622">
        <v>110</v>
      </c>
      <c r="O109" s="621">
        <f t="shared" si="83"/>
        <v>1.2254901960784315</v>
      </c>
      <c r="P109" s="622">
        <f t="shared" si="84"/>
        <v>503</v>
      </c>
      <c r="Q109" s="622">
        <v>415</v>
      </c>
      <c r="R109" s="622">
        <v>88</v>
      </c>
      <c r="S109" s="623">
        <f t="shared" si="74"/>
        <v>5.6038324420677361E-2</v>
      </c>
      <c r="T109" s="37">
        <v>82</v>
      </c>
      <c r="U109" s="37">
        <v>301</v>
      </c>
      <c r="V109" s="715">
        <v>690</v>
      </c>
      <c r="W109" s="714">
        <v>6526</v>
      </c>
      <c r="X109" s="715">
        <v>690</v>
      </c>
      <c r="Y109" s="714">
        <v>1336</v>
      </c>
      <c r="Z109" s="715">
        <v>697</v>
      </c>
      <c r="AA109" s="8">
        <v>419</v>
      </c>
      <c r="AB109" s="652">
        <v>761</v>
      </c>
      <c r="AC109" s="343">
        <f t="shared" si="63"/>
        <v>88</v>
      </c>
      <c r="AD109" s="13" t="s">
        <v>97</v>
      </c>
      <c r="AE109" s="13">
        <v>22</v>
      </c>
      <c r="AF109" s="13">
        <v>66</v>
      </c>
    </row>
    <row r="110" spans="1:32" ht="15" customHeight="1" outlineLevel="1">
      <c r="A110" s="1">
        <v>93</v>
      </c>
      <c r="B110" s="5" t="s">
        <v>70</v>
      </c>
      <c r="C110" s="129">
        <f>VLOOKUP(A110,DANE!$A$3:$H$127,6,0)</f>
        <v>17726</v>
      </c>
      <c r="D110" s="270">
        <f t="shared" si="77"/>
        <v>13960</v>
      </c>
      <c r="E110" s="627">
        <f t="shared" si="75"/>
        <v>78.754372108766773</v>
      </c>
      <c r="F110" s="628">
        <f t="shared" si="78"/>
        <v>1188</v>
      </c>
      <c r="G110" s="629">
        <f t="shared" si="79"/>
        <v>6.7020196321787209</v>
      </c>
      <c r="H110" s="37">
        <f t="shared" si="80"/>
        <v>295</v>
      </c>
      <c r="I110" s="625">
        <f t="shared" si="81"/>
        <v>1.6642220467110461E-2</v>
      </c>
      <c r="J110" s="37">
        <f t="shared" si="82"/>
        <v>36</v>
      </c>
      <c r="K110" s="625">
        <f t="shared" si="60"/>
        <v>2.0309150400541578E-3</v>
      </c>
      <c r="L110" s="37">
        <f t="shared" si="61"/>
        <v>15479</v>
      </c>
      <c r="M110" s="647">
        <f t="shared" si="64"/>
        <v>87.323705291661966</v>
      </c>
      <c r="N110" s="622">
        <v>184</v>
      </c>
      <c r="O110" s="621">
        <f t="shared" si="83"/>
        <v>1.0380232426943474</v>
      </c>
      <c r="P110" s="622">
        <f t="shared" si="84"/>
        <v>575</v>
      </c>
      <c r="Q110" s="622">
        <v>469</v>
      </c>
      <c r="R110" s="622">
        <v>106</v>
      </c>
      <c r="S110" s="623">
        <f t="shared" si="74"/>
        <v>3.243822633419835E-2</v>
      </c>
      <c r="T110" s="37">
        <v>102</v>
      </c>
      <c r="U110" s="37">
        <v>299</v>
      </c>
      <c r="V110" s="715">
        <v>697</v>
      </c>
      <c r="W110" s="714">
        <v>14738</v>
      </c>
      <c r="X110" s="715">
        <v>697</v>
      </c>
      <c r="Y110" s="714">
        <v>11723</v>
      </c>
      <c r="Z110" s="715">
        <v>736</v>
      </c>
      <c r="AA110" s="8">
        <v>510</v>
      </c>
      <c r="AB110" s="652">
        <v>789</v>
      </c>
      <c r="AC110" s="343">
        <f t="shared" si="63"/>
        <v>243</v>
      </c>
      <c r="AD110" s="13" t="s">
        <v>115</v>
      </c>
      <c r="AE110" s="13">
        <v>20</v>
      </c>
      <c r="AF110" s="13">
        <v>223</v>
      </c>
    </row>
    <row r="111" spans="1:32" ht="15" customHeight="1" outlineLevel="2">
      <c r="A111" s="1">
        <v>101</v>
      </c>
      <c r="B111" s="1" t="s">
        <v>71</v>
      </c>
      <c r="C111" s="129">
        <f>VLOOKUP(A111,DANE!$A$3:$H$127,6,0)</f>
        <v>26698</v>
      </c>
      <c r="D111" s="270">
        <f t="shared" si="77"/>
        <v>18888</v>
      </c>
      <c r="E111" s="627">
        <f t="shared" si="75"/>
        <v>70.746872424900744</v>
      </c>
      <c r="F111" s="628">
        <f t="shared" si="78"/>
        <v>7354</v>
      </c>
      <c r="G111" s="629">
        <f t="shared" si="79"/>
        <v>27.545134467001276</v>
      </c>
      <c r="H111" s="37">
        <f t="shared" si="80"/>
        <v>449</v>
      </c>
      <c r="I111" s="625">
        <f t="shared" si="81"/>
        <v>1.6817739156491124E-2</v>
      </c>
      <c r="J111" s="37">
        <f t="shared" si="82"/>
        <v>144</v>
      </c>
      <c r="K111" s="625">
        <f t="shared" si="60"/>
        <v>5.3936624466252156E-3</v>
      </c>
      <c r="L111" s="37">
        <f t="shared" si="61"/>
        <v>26835</v>
      </c>
      <c r="M111" s="647">
        <f t="shared" si="64"/>
        <v>100</v>
      </c>
      <c r="N111" s="622">
        <v>437</v>
      </c>
      <c r="O111" s="621">
        <f t="shared" si="83"/>
        <v>1.6368267285939022</v>
      </c>
      <c r="P111" s="622">
        <f t="shared" si="84"/>
        <v>1324</v>
      </c>
      <c r="Q111" s="622">
        <v>1073</v>
      </c>
      <c r="R111" s="622">
        <v>251</v>
      </c>
      <c r="S111" s="623">
        <f t="shared" si="74"/>
        <v>4.9591729717581842E-2</v>
      </c>
      <c r="T111" s="37">
        <v>156</v>
      </c>
      <c r="U111" s="37">
        <v>795</v>
      </c>
      <c r="V111" s="715">
        <v>736</v>
      </c>
      <c r="W111" s="714">
        <v>23428</v>
      </c>
      <c r="X111" s="715">
        <v>736</v>
      </c>
      <c r="Y111" s="714">
        <v>13781</v>
      </c>
      <c r="Z111" s="715">
        <v>756</v>
      </c>
      <c r="AA111" s="8">
        <v>777</v>
      </c>
      <c r="AB111" s="652">
        <v>790</v>
      </c>
      <c r="AC111" s="343">
        <f t="shared" si="63"/>
        <v>45</v>
      </c>
      <c r="AD111" s="13" t="s">
        <v>98</v>
      </c>
      <c r="AE111" s="13">
        <v>20</v>
      </c>
      <c r="AF111" s="13">
        <v>25</v>
      </c>
    </row>
    <row r="112" spans="1:32" ht="15" customHeight="1" outlineLevel="2">
      <c r="A112" s="1">
        <v>145</v>
      </c>
      <c r="B112" s="5" t="s">
        <v>10</v>
      </c>
      <c r="C112" s="129">
        <f>VLOOKUP(A112,DANE!$A$3:$H$127,6,0)</f>
        <v>5308</v>
      </c>
      <c r="D112" s="270">
        <f t="shared" si="77"/>
        <v>3656</v>
      </c>
      <c r="E112" s="627">
        <f t="shared" si="75"/>
        <v>68.877166541070082</v>
      </c>
      <c r="F112" s="628">
        <f t="shared" si="78"/>
        <v>661</v>
      </c>
      <c r="G112" s="629">
        <f t="shared" si="79"/>
        <v>12.452901281085154</v>
      </c>
      <c r="H112" s="37">
        <f t="shared" si="80"/>
        <v>140</v>
      </c>
      <c r="I112" s="625">
        <f t="shared" si="81"/>
        <v>2.637528259231349E-2</v>
      </c>
      <c r="J112" s="37">
        <f t="shared" si="82"/>
        <v>20</v>
      </c>
      <c r="K112" s="625">
        <f t="shared" si="60"/>
        <v>3.7678975131876413E-3</v>
      </c>
      <c r="L112" s="37">
        <f t="shared" si="61"/>
        <v>4477</v>
      </c>
      <c r="M112" s="647">
        <f t="shared" si="64"/>
        <v>84.344385832705356</v>
      </c>
      <c r="N112" s="622">
        <v>48</v>
      </c>
      <c r="O112" s="621">
        <f t="shared" si="83"/>
        <v>0.90429540316503387</v>
      </c>
      <c r="P112" s="622">
        <f t="shared" si="84"/>
        <v>211</v>
      </c>
      <c r="Q112" s="622">
        <v>184</v>
      </c>
      <c r="R112" s="622">
        <v>27</v>
      </c>
      <c r="S112" s="623">
        <f t="shared" si="74"/>
        <v>3.9751318764129615E-2</v>
      </c>
      <c r="T112" s="37">
        <v>13</v>
      </c>
      <c r="U112" s="37">
        <v>91</v>
      </c>
      <c r="V112" s="715">
        <v>756</v>
      </c>
      <c r="W112" s="714">
        <v>23476</v>
      </c>
      <c r="X112" s="715">
        <v>756</v>
      </c>
      <c r="Y112" s="714">
        <v>5877</v>
      </c>
      <c r="Z112" s="715">
        <v>761</v>
      </c>
      <c r="AA112" s="8">
        <v>489</v>
      </c>
      <c r="AB112" s="652">
        <v>792</v>
      </c>
      <c r="AC112" s="343">
        <f t="shared" si="63"/>
        <v>34</v>
      </c>
      <c r="AD112" s="13" t="s">
        <v>112</v>
      </c>
      <c r="AE112" s="13">
        <v>10</v>
      </c>
      <c r="AF112" s="13">
        <v>24</v>
      </c>
    </row>
    <row r="113" spans="1:32" ht="15" customHeight="1" outlineLevel="2">
      <c r="A113" s="1">
        <v>209</v>
      </c>
      <c r="B113" s="5" t="s">
        <v>77</v>
      </c>
      <c r="C113" s="129">
        <f>VLOOKUP(A113,DANE!$A$3:$H$127,6,0)</f>
        <v>20371</v>
      </c>
      <c r="D113" s="270">
        <f t="shared" si="77"/>
        <v>13694</v>
      </c>
      <c r="E113" s="627">
        <f t="shared" si="75"/>
        <v>67.223013106867597</v>
      </c>
      <c r="F113" s="628">
        <f t="shared" si="78"/>
        <v>3225</v>
      </c>
      <c r="G113" s="629">
        <f t="shared" si="79"/>
        <v>15.831328849835549</v>
      </c>
      <c r="H113" s="37">
        <f t="shared" si="80"/>
        <v>288</v>
      </c>
      <c r="I113" s="625">
        <f t="shared" si="81"/>
        <v>1.4137744833341515E-2</v>
      </c>
      <c r="J113" s="37">
        <f t="shared" si="82"/>
        <v>62</v>
      </c>
      <c r="K113" s="625">
        <f t="shared" si="60"/>
        <v>3.0435422905110204E-3</v>
      </c>
      <c r="L113" s="37">
        <f t="shared" si="61"/>
        <v>17269</v>
      </c>
      <c r="M113" s="647">
        <f t="shared" si="64"/>
        <v>84.772470669088406</v>
      </c>
      <c r="N113" s="622">
        <v>234</v>
      </c>
      <c r="O113" s="621">
        <f t="shared" si="83"/>
        <v>1.1486917677089981</v>
      </c>
      <c r="P113" s="622">
        <f t="shared" si="84"/>
        <v>891</v>
      </c>
      <c r="Q113" s="622">
        <v>740</v>
      </c>
      <c r="R113" s="622">
        <v>151</v>
      </c>
      <c r="S113" s="623">
        <f t="shared" si="74"/>
        <v>4.3738648078150311E-2</v>
      </c>
      <c r="T113" s="37">
        <v>111</v>
      </c>
      <c r="U113" s="37">
        <v>514</v>
      </c>
      <c r="V113" s="715">
        <v>761</v>
      </c>
      <c r="W113" s="714">
        <v>7565</v>
      </c>
      <c r="X113" s="715">
        <v>761</v>
      </c>
      <c r="Y113" s="714">
        <v>2748</v>
      </c>
      <c r="Z113" s="715">
        <v>789</v>
      </c>
      <c r="AA113" s="8">
        <v>309</v>
      </c>
      <c r="AB113" s="652">
        <v>809</v>
      </c>
      <c r="AC113" s="343">
        <f t="shared" si="63"/>
        <v>31</v>
      </c>
      <c r="AD113" s="13" t="s">
        <v>99</v>
      </c>
      <c r="AE113" s="13">
        <v>7</v>
      </c>
      <c r="AF113" s="13">
        <v>24</v>
      </c>
    </row>
    <row r="114" spans="1:32" ht="15" customHeight="1" outlineLevel="2">
      <c r="A114" s="1">
        <v>282</v>
      </c>
      <c r="B114" s="5" t="s">
        <v>79</v>
      </c>
      <c r="C114" s="129">
        <f>VLOOKUP(A114,DANE!$A$3:$H$127,6,0)</f>
        <v>21142</v>
      </c>
      <c r="D114" s="270">
        <f t="shared" si="77"/>
        <v>7624</v>
      </c>
      <c r="E114" s="627">
        <f t="shared" si="75"/>
        <v>36.060921388704948</v>
      </c>
      <c r="F114" s="628">
        <f t="shared" si="78"/>
        <v>7080</v>
      </c>
      <c r="G114" s="629">
        <f t="shared" si="79"/>
        <v>33.487844101787914</v>
      </c>
      <c r="H114" s="37">
        <f t="shared" si="80"/>
        <v>575</v>
      </c>
      <c r="I114" s="625">
        <f t="shared" si="81"/>
        <v>2.7197048528994419E-2</v>
      </c>
      <c r="J114" s="37">
        <f t="shared" si="82"/>
        <v>329</v>
      </c>
      <c r="K114" s="625">
        <f t="shared" si="60"/>
        <v>1.5561441680068112E-2</v>
      </c>
      <c r="L114" s="37">
        <f t="shared" si="61"/>
        <v>15608</v>
      </c>
      <c r="M114" s="647">
        <f t="shared" si="64"/>
        <v>73.824614511399105</v>
      </c>
      <c r="N114" s="622">
        <v>1528</v>
      </c>
      <c r="O114" s="621">
        <f t="shared" si="83"/>
        <v>7.2273200264875603</v>
      </c>
      <c r="P114" s="622">
        <f t="shared" si="84"/>
        <v>745</v>
      </c>
      <c r="Q114" s="622">
        <v>526</v>
      </c>
      <c r="R114" s="622">
        <v>219</v>
      </c>
      <c r="S114" s="623">
        <f t="shared" si="74"/>
        <v>3.5237915050610157E-2</v>
      </c>
      <c r="T114" s="37">
        <v>109</v>
      </c>
      <c r="U114" s="37">
        <v>444</v>
      </c>
      <c r="V114" s="715">
        <v>789</v>
      </c>
      <c r="W114" s="714">
        <v>8992</v>
      </c>
      <c r="X114" s="715">
        <v>789</v>
      </c>
      <c r="Y114" s="714">
        <v>4177</v>
      </c>
      <c r="Z114" s="715">
        <v>790</v>
      </c>
      <c r="AA114" s="8">
        <v>417</v>
      </c>
      <c r="AB114" s="652">
        <v>837</v>
      </c>
      <c r="AC114" s="343">
        <f t="shared" si="63"/>
        <v>1271</v>
      </c>
      <c r="AD114" s="13" t="s">
        <v>26</v>
      </c>
      <c r="AE114" s="13">
        <v>897</v>
      </c>
      <c r="AF114" s="13">
        <v>374</v>
      </c>
    </row>
    <row r="115" spans="1:32" ht="15" customHeight="1" outlineLevel="2">
      <c r="A115" s="1">
        <v>353</v>
      </c>
      <c r="B115" s="5" t="s">
        <v>114</v>
      </c>
      <c r="C115" s="129">
        <f>VLOOKUP(A115,DANE!$A$3:$H$127,6,0)</f>
        <v>4885</v>
      </c>
      <c r="D115" s="270">
        <f t="shared" si="77"/>
        <v>2778</v>
      </c>
      <c r="E115" s="627">
        <f t="shared" si="75"/>
        <v>56.86796315250767</v>
      </c>
      <c r="F115" s="628">
        <f t="shared" si="78"/>
        <v>1028</v>
      </c>
      <c r="G115" s="629">
        <f t="shared" si="79"/>
        <v>21.044012282497441</v>
      </c>
      <c r="H115" s="37">
        <f t="shared" si="80"/>
        <v>82</v>
      </c>
      <c r="I115" s="625">
        <f t="shared" si="81"/>
        <v>1.6786079836233366E-2</v>
      </c>
      <c r="J115" s="37">
        <f t="shared" si="82"/>
        <v>68</v>
      </c>
      <c r="K115" s="625">
        <f t="shared" si="60"/>
        <v>1.3920163766632548E-2</v>
      </c>
      <c r="L115" s="37">
        <f t="shared" si="61"/>
        <v>3956</v>
      </c>
      <c r="M115" s="647">
        <f t="shared" si="64"/>
        <v>80.982599795291705</v>
      </c>
      <c r="N115" s="622">
        <v>139</v>
      </c>
      <c r="O115" s="621">
        <f t="shared" si="83"/>
        <v>2.8454452405322415</v>
      </c>
      <c r="P115" s="622">
        <f t="shared" si="84"/>
        <v>252</v>
      </c>
      <c r="Q115" s="622">
        <v>189</v>
      </c>
      <c r="R115" s="622">
        <v>63</v>
      </c>
      <c r="S115" s="623">
        <f t="shared" si="74"/>
        <v>5.1586489252814741E-2</v>
      </c>
      <c r="T115" s="37">
        <v>30</v>
      </c>
      <c r="U115" s="37">
        <v>138</v>
      </c>
      <c r="V115" s="715">
        <v>790</v>
      </c>
      <c r="W115" s="714">
        <v>29962</v>
      </c>
      <c r="X115" s="715">
        <v>790</v>
      </c>
      <c r="Y115" s="714">
        <v>2612</v>
      </c>
      <c r="Z115" s="715">
        <v>792</v>
      </c>
      <c r="AA115" s="8">
        <v>101</v>
      </c>
      <c r="AB115" s="652">
        <v>842</v>
      </c>
      <c r="AC115" s="343">
        <f t="shared" si="63"/>
        <v>41</v>
      </c>
      <c r="AD115" s="13" t="s">
        <v>100</v>
      </c>
      <c r="AE115" s="13">
        <v>22</v>
      </c>
      <c r="AF115" s="13">
        <v>19</v>
      </c>
    </row>
    <row r="116" spans="1:32" ht="15" customHeight="1" outlineLevel="2">
      <c r="A116" s="1">
        <v>364</v>
      </c>
      <c r="B116" s="4" t="s">
        <v>16</v>
      </c>
      <c r="C116" s="129">
        <f>VLOOKUP(A116,DANE!$A$3:$H$127,6,0)</f>
        <v>13516</v>
      </c>
      <c r="D116" s="270">
        <f t="shared" si="77"/>
        <v>9630</v>
      </c>
      <c r="E116" s="627">
        <f t="shared" si="75"/>
        <v>71.248890204202425</v>
      </c>
      <c r="F116" s="628">
        <f t="shared" si="78"/>
        <v>3348</v>
      </c>
      <c r="G116" s="629">
        <f t="shared" si="79"/>
        <v>24.770642201834864</v>
      </c>
      <c r="H116" s="37">
        <f t="shared" si="80"/>
        <v>319</v>
      </c>
      <c r="I116" s="625">
        <f t="shared" si="81"/>
        <v>2.3601657295057709E-2</v>
      </c>
      <c r="J116" s="37">
        <f t="shared" si="82"/>
        <v>81</v>
      </c>
      <c r="K116" s="625">
        <f t="shared" si="60"/>
        <v>5.9928973068955312E-3</v>
      </c>
      <c r="L116" s="37">
        <f t="shared" si="61"/>
        <v>13378</v>
      </c>
      <c r="M116" s="647">
        <f t="shared" si="64"/>
        <v>98.978987866232615</v>
      </c>
      <c r="N116" s="622">
        <v>410</v>
      </c>
      <c r="O116" s="621">
        <f t="shared" si="83"/>
        <v>3.0334418467002071</v>
      </c>
      <c r="P116" s="622">
        <f t="shared" si="84"/>
        <v>441</v>
      </c>
      <c r="Q116" s="622">
        <v>322</v>
      </c>
      <c r="R116" s="622">
        <v>119</v>
      </c>
      <c r="S116" s="623">
        <f t="shared" si="74"/>
        <v>3.2627996448653447E-2</v>
      </c>
      <c r="T116" s="37">
        <v>53</v>
      </c>
      <c r="U116" s="37">
        <v>321</v>
      </c>
      <c r="V116" s="715">
        <v>792</v>
      </c>
      <c r="W116" s="714">
        <v>3021</v>
      </c>
      <c r="X116" s="715">
        <v>792</v>
      </c>
      <c r="Y116" s="714">
        <v>1929</v>
      </c>
      <c r="Z116" s="715">
        <v>809</v>
      </c>
      <c r="AA116" s="8">
        <v>129</v>
      </c>
      <c r="AB116" s="652">
        <v>847</v>
      </c>
      <c r="AC116" s="343">
        <f t="shared" si="63"/>
        <v>152</v>
      </c>
      <c r="AD116" s="13" t="s">
        <v>101</v>
      </c>
      <c r="AE116" s="13">
        <v>79</v>
      </c>
      <c r="AF116" s="13">
        <v>73</v>
      </c>
    </row>
    <row r="117" spans="1:32" ht="15" customHeight="1" outlineLevel="1">
      <c r="A117" s="1">
        <v>368</v>
      </c>
      <c r="B117" s="5" t="s">
        <v>110</v>
      </c>
      <c r="C117" s="129">
        <f>VLOOKUP(A117,DANE!$A$3:$H$127,6,0)</f>
        <v>11852</v>
      </c>
      <c r="D117" s="270">
        <f t="shared" si="77"/>
        <v>6602</v>
      </c>
      <c r="E117" s="627">
        <f t="shared" si="75"/>
        <v>55.703678704016198</v>
      </c>
      <c r="F117" s="628">
        <f t="shared" si="78"/>
        <v>3667</v>
      </c>
      <c r="G117" s="629">
        <f t="shared" si="79"/>
        <v>30.939925750928115</v>
      </c>
      <c r="H117" s="37">
        <f t="shared" si="80"/>
        <v>372</v>
      </c>
      <c r="I117" s="625">
        <f t="shared" si="81"/>
        <v>3.1387107661154233E-2</v>
      </c>
      <c r="J117" s="37">
        <f t="shared" si="82"/>
        <v>62</v>
      </c>
      <c r="K117" s="625">
        <f t="shared" si="60"/>
        <v>5.231184610192373E-3</v>
      </c>
      <c r="L117" s="37">
        <f t="shared" si="61"/>
        <v>10703</v>
      </c>
      <c r="M117" s="647">
        <f t="shared" si="64"/>
        <v>90.30543368207897</v>
      </c>
      <c r="N117" s="622">
        <v>537</v>
      </c>
      <c r="O117" s="621">
        <f t="shared" si="83"/>
        <v>4.5308808639892</v>
      </c>
      <c r="P117" s="622">
        <f t="shared" si="84"/>
        <v>332</v>
      </c>
      <c r="Q117" s="622">
        <v>212</v>
      </c>
      <c r="R117" s="622">
        <v>120</v>
      </c>
      <c r="S117" s="623">
        <f t="shared" si="74"/>
        <v>2.8012149848126899E-2</v>
      </c>
      <c r="T117" s="37">
        <v>33</v>
      </c>
      <c r="U117" s="37">
        <v>251</v>
      </c>
      <c r="V117" s="715">
        <v>809</v>
      </c>
      <c r="W117" s="714">
        <v>3626</v>
      </c>
      <c r="X117" s="715">
        <v>809</v>
      </c>
      <c r="Y117" s="714">
        <v>3500</v>
      </c>
      <c r="Z117" s="715">
        <v>819</v>
      </c>
      <c r="AA117" s="8">
        <v>116</v>
      </c>
      <c r="AB117" s="652">
        <v>854</v>
      </c>
      <c r="AC117" s="343">
        <f t="shared" si="63"/>
        <v>36</v>
      </c>
      <c r="AD117" s="13" t="s">
        <v>102</v>
      </c>
      <c r="AE117" s="13">
        <v>7</v>
      </c>
      <c r="AF117" s="13">
        <v>29</v>
      </c>
    </row>
    <row r="118" spans="1:32" ht="15" customHeight="1" outlineLevel="2">
      <c r="A118" s="1">
        <v>390</v>
      </c>
      <c r="B118" s="4" t="s">
        <v>17</v>
      </c>
      <c r="C118" s="129">
        <f>VLOOKUP(A118,DANE!$A$3:$H$127,6,0)</f>
        <v>6402</v>
      </c>
      <c r="D118" s="270">
        <f t="shared" si="77"/>
        <v>4088</v>
      </c>
      <c r="E118" s="627">
        <f t="shared" si="75"/>
        <v>63.855045298344272</v>
      </c>
      <c r="F118" s="628">
        <f t="shared" si="78"/>
        <v>3397</v>
      </c>
      <c r="G118" s="629">
        <f t="shared" si="79"/>
        <v>53.061543267728837</v>
      </c>
      <c r="H118" s="37">
        <f t="shared" si="80"/>
        <v>109</v>
      </c>
      <c r="I118" s="625">
        <f t="shared" si="81"/>
        <v>1.7025929397063419E-2</v>
      </c>
      <c r="J118" s="37">
        <f t="shared" si="82"/>
        <v>31</v>
      </c>
      <c r="K118" s="625">
        <f t="shared" si="60"/>
        <v>4.8422368009996873E-3</v>
      </c>
      <c r="L118" s="37">
        <f t="shared" si="61"/>
        <v>7625</v>
      </c>
      <c r="M118" s="647">
        <f t="shared" si="64"/>
        <v>100</v>
      </c>
      <c r="N118" s="622">
        <v>191</v>
      </c>
      <c r="O118" s="621">
        <f t="shared" si="83"/>
        <v>2.9834426741643236</v>
      </c>
      <c r="P118" s="622">
        <f t="shared" si="84"/>
        <v>321</v>
      </c>
      <c r="Q118" s="622">
        <v>236</v>
      </c>
      <c r="R118" s="622">
        <v>85</v>
      </c>
      <c r="S118" s="623">
        <f t="shared" si="74"/>
        <v>5.0140581068416117E-2</v>
      </c>
      <c r="T118" s="37">
        <v>20</v>
      </c>
      <c r="U118" s="37">
        <v>177</v>
      </c>
      <c r="V118" s="715">
        <v>819</v>
      </c>
      <c r="W118" s="714">
        <v>3996</v>
      </c>
      <c r="X118" s="715">
        <v>819</v>
      </c>
      <c r="Y118" s="714">
        <v>982</v>
      </c>
      <c r="Z118" s="715">
        <v>837</v>
      </c>
      <c r="AA118" s="8">
        <v>3071</v>
      </c>
      <c r="AB118" s="652">
        <v>856</v>
      </c>
      <c r="AC118" s="343">
        <f t="shared" si="63"/>
        <v>36</v>
      </c>
      <c r="AD118" s="13" t="s">
        <v>103</v>
      </c>
      <c r="AE118" s="13">
        <v>6</v>
      </c>
      <c r="AF118" s="13">
        <v>30</v>
      </c>
    </row>
    <row r="119" spans="1:32" ht="15" customHeight="1" outlineLevel="2">
      <c r="A119" s="1">
        <v>467</v>
      </c>
      <c r="B119" s="5" t="s">
        <v>85</v>
      </c>
      <c r="C119" s="129">
        <f>VLOOKUP(A119,DANE!$A$3:$H$127,6,0)</f>
        <v>5825</v>
      </c>
      <c r="D119" s="270">
        <f t="shared" si="77"/>
        <v>4414</v>
      </c>
      <c r="E119" s="627">
        <f t="shared" si="75"/>
        <v>75.776824034334766</v>
      </c>
      <c r="F119" s="628">
        <f t="shared" si="78"/>
        <v>857</v>
      </c>
      <c r="G119" s="629">
        <f t="shared" si="79"/>
        <v>14.71244635193133</v>
      </c>
      <c r="H119" s="37">
        <f t="shared" si="80"/>
        <v>90</v>
      </c>
      <c r="I119" s="625">
        <f t="shared" si="81"/>
        <v>1.5450643776824034E-2</v>
      </c>
      <c r="J119" s="37">
        <f t="shared" si="82"/>
        <v>12</v>
      </c>
      <c r="K119" s="625">
        <f t="shared" si="60"/>
        <v>2.0600858369098714E-3</v>
      </c>
      <c r="L119" s="37">
        <f t="shared" si="61"/>
        <v>5373</v>
      </c>
      <c r="M119" s="647">
        <f t="shared" si="64"/>
        <v>92.240343347639481</v>
      </c>
      <c r="N119" s="622">
        <v>142</v>
      </c>
      <c r="O119" s="621">
        <f t="shared" si="83"/>
        <v>2.4377682403433476</v>
      </c>
      <c r="P119" s="622">
        <f t="shared" si="84"/>
        <v>321</v>
      </c>
      <c r="Q119" s="622">
        <v>246</v>
      </c>
      <c r="R119" s="622">
        <v>75</v>
      </c>
      <c r="S119" s="623">
        <f t="shared" si="74"/>
        <v>5.5107296137339057E-2</v>
      </c>
      <c r="T119" s="37">
        <v>52</v>
      </c>
      <c r="U119" s="37">
        <v>124</v>
      </c>
      <c r="V119" s="715">
        <v>837</v>
      </c>
      <c r="W119" s="714">
        <v>92596</v>
      </c>
      <c r="X119" s="715">
        <v>837</v>
      </c>
      <c r="Y119" s="714">
        <v>36755</v>
      </c>
      <c r="Z119" s="715">
        <v>842</v>
      </c>
      <c r="AA119" s="8">
        <v>101</v>
      </c>
      <c r="AB119" s="652">
        <v>858</v>
      </c>
      <c r="AC119" s="343">
        <f t="shared" si="63"/>
        <v>55</v>
      </c>
      <c r="AD119" s="13" t="s">
        <v>59</v>
      </c>
      <c r="AE119" s="13">
        <v>30</v>
      </c>
      <c r="AF119" s="13">
        <v>25</v>
      </c>
    </row>
    <row r="120" spans="1:32" ht="15" customHeight="1" outlineLevel="2">
      <c r="A120" s="1">
        <v>576</v>
      </c>
      <c r="B120" s="4" t="s">
        <v>89</v>
      </c>
      <c r="C120" s="129">
        <f>VLOOKUP(A120,DANE!$A$3:$H$127,6,0)</f>
        <v>6675</v>
      </c>
      <c r="D120" s="270">
        <f t="shared" si="77"/>
        <v>5873</v>
      </c>
      <c r="E120" s="627">
        <f t="shared" si="75"/>
        <v>87.985018726591761</v>
      </c>
      <c r="F120" s="628">
        <f t="shared" si="78"/>
        <v>1192</v>
      </c>
      <c r="G120" s="629">
        <f t="shared" si="79"/>
        <v>17.857677902621724</v>
      </c>
      <c r="H120" s="37">
        <f t="shared" si="80"/>
        <v>99</v>
      </c>
      <c r="I120" s="625">
        <f t="shared" si="81"/>
        <v>1.4831460674157304E-2</v>
      </c>
      <c r="J120" s="37">
        <f t="shared" si="82"/>
        <v>26</v>
      </c>
      <c r="K120" s="625">
        <f t="shared" si="60"/>
        <v>3.895131086142322E-3</v>
      </c>
      <c r="L120" s="37">
        <f t="shared" si="61"/>
        <v>7190</v>
      </c>
      <c r="M120" s="647">
        <f t="shared" si="64"/>
        <v>100</v>
      </c>
      <c r="N120" s="622">
        <v>126</v>
      </c>
      <c r="O120" s="621">
        <f t="shared" si="83"/>
        <v>1.887640449438202</v>
      </c>
      <c r="P120" s="622">
        <f t="shared" si="84"/>
        <v>237</v>
      </c>
      <c r="Q120" s="622">
        <v>198</v>
      </c>
      <c r="R120" s="622">
        <v>39</v>
      </c>
      <c r="S120" s="623">
        <f t="shared" si="74"/>
        <v>3.5505617977528089E-2</v>
      </c>
      <c r="T120" s="37">
        <v>22</v>
      </c>
      <c r="U120" s="37">
        <v>130</v>
      </c>
      <c r="V120" s="715">
        <v>842</v>
      </c>
      <c r="W120" s="714">
        <v>5626</v>
      </c>
      <c r="X120" s="715">
        <v>842</v>
      </c>
      <c r="Y120" s="714">
        <v>554</v>
      </c>
      <c r="Z120" s="715">
        <v>847</v>
      </c>
      <c r="AA120" s="8">
        <v>737</v>
      </c>
      <c r="AB120" s="652">
        <v>861</v>
      </c>
      <c r="AC120" s="343">
        <f t="shared" si="63"/>
        <v>83</v>
      </c>
      <c r="AD120" s="13" t="s">
        <v>27</v>
      </c>
      <c r="AE120" s="13">
        <v>22</v>
      </c>
      <c r="AF120" s="13">
        <v>61</v>
      </c>
    </row>
    <row r="121" spans="1:32" ht="15" customHeight="1" outlineLevel="2">
      <c r="A121" s="1">
        <v>642</v>
      </c>
      <c r="B121" s="4" t="s">
        <v>22</v>
      </c>
      <c r="C121" s="129">
        <f>VLOOKUP(A121,DANE!$A$3:$H$127,6,0)</f>
        <v>17397</v>
      </c>
      <c r="D121" s="270">
        <f t="shared" si="77"/>
        <v>13025</v>
      </c>
      <c r="E121" s="627">
        <f t="shared" si="75"/>
        <v>74.869230327067882</v>
      </c>
      <c r="F121" s="628">
        <f t="shared" si="78"/>
        <v>2113</v>
      </c>
      <c r="G121" s="629">
        <f t="shared" si="79"/>
        <v>12.145772259584986</v>
      </c>
      <c r="H121" s="37">
        <f t="shared" si="80"/>
        <v>212</v>
      </c>
      <c r="I121" s="625">
        <f t="shared" si="81"/>
        <v>1.2186009082025637E-2</v>
      </c>
      <c r="J121" s="37">
        <f t="shared" si="82"/>
        <v>41</v>
      </c>
      <c r="K121" s="625">
        <f t="shared" si="60"/>
        <v>2.3567281715238257E-3</v>
      </c>
      <c r="L121" s="37">
        <f t="shared" si="61"/>
        <v>15391</v>
      </c>
      <c r="M121" s="647">
        <f t="shared" si="64"/>
        <v>88.469276312007821</v>
      </c>
      <c r="N121" s="622">
        <v>142</v>
      </c>
      <c r="O121" s="621">
        <f t="shared" si="83"/>
        <v>0.81623268379605685</v>
      </c>
      <c r="P121" s="622">
        <f t="shared" si="84"/>
        <v>918</v>
      </c>
      <c r="Q121" s="622">
        <v>790</v>
      </c>
      <c r="R121" s="622">
        <v>128</v>
      </c>
      <c r="S121" s="623">
        <f t="shared" si="74"/>
        <v>5.2767718572167617E-2</v>
      </c>
      <c r="T121" s="37">
        <v>152</v>
      </c>
      <c r="U121" s="37">
        <v>567</v>
      </c>
      <c r="V121" s="715">
        <v>847</v>
      </c>
      <c r="W121" s="714">
        <v>24838</v>
      </c>
      <c r="X121" s="715">
        <v>847</v>
      </c>
      <c r="Y121" s="714">
        <v>3861</v>
      </c>
      <c r="Z121" s="715">
        <v>854</v>
      </c>
      <c r="AA121" s="8">
        <v>223</v>
      </c>
      <c r="AB121" s="652">
        <v>873</v>
      </c>
      <c r="AC121" s="343">
        <f t="shared" si="63"/>
        <v>12</v>
      </c>
      <c r="AD121" s="13" t="s">
        <v>28</v>
      </c>
      <c r="AE121" s="13">
        <v>1</v>
      </c>
      <c r="AF121" s="13">
        <v>11</v>
      </c>
    </row>
    <row r="122" spans="1:32" ht="15" customHeight="1" outlineLevel="2">
      <c r="A122" s="1">
        <v>679</v>
      </c>
      <c r="B122" s="4" t="s">
        <v>23</v>
      </c>
      <c r="C122" s="129">
        <f>VLOOKUP(A122,DANE!$A$3:$H$127,6,0)</f>
        <v>21591</v>
      </c>
      <c r="D122" s="270">
        <f t="shared" si="77"/>
        <v>13342</v>
      </c>
      <c r="E122" s="627">
        <f t="shared" si="75"/>
        <v>61.79426612940577</v>
      </c>
      <c r="F122" s="628">
        <f t="shared" si="78"/>
        <v>6161</v>
      </c>
      <c r="G122" s="629">
        <f t="shared" si="79"/>
        <v>28.535037747209486</v>
      </c>
      <c r="H122" s="37">
        <f t="shared" si="80"/>
        <v>297</v>
      </c>
      <c r="I122" s="625">
        <f t="shared" si="81"/>
        <v>1.3755731554814505E-2</v>
      </c>
      <c r="J122" s="37">
        <f t="shared" si="82"/>
        <v>145</v>
      </c>
      <c r="K122" s="625">
        <f t="shared" si="60"/>
        <v>6.7157611967949612E-3</v>
      </c>
      <c r="L122" s="37">
        <f t="shared" si="61"/>
        <v>19945</v>
      </c>
      <c r="M122" s="647">
        <f t="shared" si="64"/>
        <v>92.376453151776204</v>
      </c>
      <c r="N122" s="622">
        <v>602</v>
      </c>
      <c r="O122" s="621">
        <f t="shared" si="83"/>
        <v>2.7881987865314253</v>
      </c>
      <c r="P122" s="622">
        <f t="shared" si="84"/>
        <v>1085</v>
      </c>
      <c r="Q122" s="622">
        <v>880</v>
      </c>
      <c r="R122" s="622">
        <v>205</v>
      </c>
      <c r="S122" s="623">
        <f t="shared" si="74"/>
        <v>5.0252419989810566E-2</v>
      </c>
      <c r="T122" s="37">
        <v>188</v>
      </c>
      <c r="U122" s="37">
        <v>575</v>
      </c>
      <c r="V122" s="715">
        <v>854</v>
      </c>
      <c r="W122" s="714">
        <v>12910</v>
      </c>
      <c r="X122" s="715">
        <v>854</v>
      </c>
      <c r="Y122" s="714">
        <v>1307</v>
      </c>
      <c r="Z122" s="715">
        <v>856</v>
      </c>
      <c r="AA122" s="8">
        <v>122</v>
      </c>
      <c r="AB122" s="652">
        <v>885</v>
      </c>
      <c r="AC122" s="343">
        <f t="shared" si="63"/>
        <v>102</v>
      </c>
      <c r="AD122" s="13" t="s">
        <v>104</v>
      </c>
      <c r="AE122" s="13">
        <v>14</v>
      </c>
      <c r="AF122" s="13">
        <v>88</v>
      </c>
    </row>
    <row r="123" spans="1:32" ht="15" customHeight="1" outlineLevel="2">
      <c r="A123" s="1">
        <v>789</v>
      </c>
      <c r="B123" s="5" t="s">
        <v>115</v>
      </c>
      <c r="C123" s="129">
        <f>VLOOKUP(A123,DANE!$A$3:$H$127,6,0)</f>
        <v>14224</v>
      </c>
      <c r="D123" s="270">
        <f t="shared" si="77"/>
        <v>8992</v>
      </c>
      <c r="E123" s="627">
        <f t="shared" si="75"/>
        <v>63.217097862767154</v>
      </c>
      <c r="F123" s="628">
        <f t="shared" si="78"/>
        <v>4177</v>
      </c>
      <c r="G123" s="629">
        <f t="shared" si="79"/>
        <v>29.365860517435323</v>
      </c>
      <c r="H123" s="37">
        <f t="shared" si="80"/>
        <v>309</v>
      </c>
      <c r="I123" s="625">
        <f t="shared" si="81"/>
        <v>2.1723847019122611E-2</v>
      </c>
      <c r="J123" s="37">
        <f t="shared" si="82"/>
        <v>243</v>
      </c>
      <c r="K123" s="625">
        <f t="shared" si="60"/>
        <v>1.7083802024746908E-2</v>
      </c>
      <c r="L123" s="37">
        <f t="shared" si="61"/>
        <v>13721</v>
      </c>
      <c r="M123" s="647">
        <f t="shared" si="64"/>
        <v>96.46372328458942</v>
      </c>
      <c r="N123" s="622">
        <v>798</v>
      </c>
      <c r="O123" s="621">
        <f t="shared" si="83"/>
        <v>5.6102362204724407</v>
      </c>
      <c r="P123" s="622">
        <f t="shared" si="84"/>
        <v>500</v>
      </c>
      <c r="Q123" s="622">
        <v>344</v>
      </c>
      <c r="R123" s="622">
        <v>156</v>
      </c>
      <c r="S123" s="623">
        <f t="shared" si="74"/>
        <v>3.5151856017997751E-2</v>
      </c>
      <c r="T123" s="37">
        <v>69</v>
      </c>
      <c r="U123" s="37">
        <v>324</v>
      </c>
      <c r="V123" s="715">
        <v>856</v>
      </c>
      <c r="W123" s="714">
        <v>3215</v>
      </c>
      <c r="X123" s="715">
        <v>856</v>
      </c>
      <c r="Y123" s="714">
        <v>1557</v>
      </c>
      <c r="Z123" s="715">
        <v>858</v>
      </c>
      <c r="AA123" s="8">
        <v>206</v>
      </c>
      <c r="AB123" s="652">
        <v>887</v>
      </c>
      <c r="AC123" s="343">
        <f t="shared" si="63"/>
        <v>466</v>
      </c>
      <c r="AD123" s="13" t="s">
        <v>29</v>
      </c>
      <c r="AE123" s="13">
        <v>132</v>
      </c>
      <c r="AF123" s="13">
        <v>334</v>
      </c>
    </row>
    <row r="124" spans="1:32" ht="15" customHeight="1" outlineLevel="2">
      <c r="A124" s="1">
        <v>792</v>
      </c>
      <c r="B124" s="5" t="s">
        <v>112</v>
      </c>
      <c r="C124" s="129">
        <f>VLOOKUP(A124,DANE!$A$3:$H$127,6,0)</f>
        <v>8051</v>
      </c>
      <c r="D124" s="270">
        <f t="shared" si="77"/>
        <v>3021</v>
      </c>
      <c r="E124" s="627">
        <f t="shared" si="75"/>
        <v>37.523289032418333</v>
      </c>
      <c r="F124" s="628">
        <f t="shared" si="78"/>
        <v>1929</v>
      </c>
      <c r="G124" s="629">
        <f t="shared" si="79"/>
        <v>23.959756551981119</v>
      </c>
      <c r="H124" s="37">
        <f t="shared" si="80"/>
        <v>101</v>
      </c>
      <c r="I124" s="625">
        <f t="shared" si="81"/>
        <v>1.2545025462675444E-2</v>
      </c>
      <c r="J124" s="37">
        <f t="shared" si="82"/>
        <v>34</v>
      </c>
      <c r="K124" s="625">
        <f t="shared" si="60"/>
        <v>4.2230778785244073E-3</v>
      </c>
      <c r="L124" s="37">
        <f t="shared" si="61"/>
        <v>5085</v>
      </c>
      <c r="M124" s="647">
        <f t="shared" si="64"/>
        <v>63.15985591851944</v>
      </c>
      <c r="N124" s="622">
        <v>183</v>
      </c>
      <c r="O124" s="621">
        <f t="shared" si="83"/>
        <v>2.2730095640293131</v>
      </c>
      <c r="P124" s="622">
        <f t="shared" si="84"/>
        <v>240</v>
      </c>
      <c r="Q124" s="622">
        <v>193</v>
      </c>
      <c r="R124" s="622">
        <v>47</v>
      </c>
      <c r="S124" s="623">
        <f t="shared" si="74"/>
        <v>2.9809961495466403E-2</v>
      </c>
      <c r="T124" s="37">
        <v>22</v>
      </c>
      <c r="U124" s="37">
        <v>149</v>
      </c>
      <c r="V124" s="715">
        <v>858</v>
      </c>
      <c r="W124" s="714">
        <v>10166</v>
      </c>
      <c r="X124" s="715">
        <v>858</v>
      </c>
      <c r="Y124" s="714">
        <v>2348</v>
      </c>
      <c r="Z124" s="715">
        <v>861</v>
      </c>
      <c r="AA124" s="8">
        <v>150</v>
      </c>
      <c r="AB124" s="652">
        <v>890</v>
      </c>
      <c r="AC124" s="343">
        <f t="shared" si="63"/>
        <v>72</v>
      </c>
      <c r="AD124" s="13" t="s">
        <v>60</v>
      </c>
      <c r="AE124" s="13">
        <v>27</v>
      </c>
      <c r="AF124" s="13">
        <v>45</v>
      </c>
    </row>
    <row r="125" spans="1:32" ht="15" customHeight="1" outlineLevel="2">
      <c r="A125" s="1">
        <v>809</v>
      </c>
      <c r="B125" s="5" t="s">
        <v>99</v>
      </c>
      <c r="C125" s="129">
        <f>VLOOKUP(A125,DANE!$A$3:$H$127,6,0)</f>
        <v>14691</v>
      </c>
      <c r="D125" s="270">
        <f t="shared" si="77"/>
        <v>3626</v>
      </c>
      <c r="E125" s="627">
        <f t="shared" si="75"/>
        <v>24.681777959294806</v>
      </c>
      <c r="F125" s="628">
        <f t="shared" si="78"/>
        <v>3500</v>
      </c>
      <c r="G125" s="629">
        <f t="shared" si="79"/>
        <v>23.824109999319312</v>
      </c>
      <c r="H125" s="37">
        <f t="shared" si="80"/>
        <v>129</v>
      </c>
      <c r="I125" s="625">
        <f t="shared" si="81"/>
        <v>8.7808862568919746E-3</v>
      </c>
      <c r="J125" s="37">
        <f t="shared" si="82"/>
        <v>31</v>
      </c>
      <c r="K125" s="625">
        <f t="shared" si="60"/>
        <v>2.1101354570825675E-3</v>
      </c>
      <c r="L125" s="37">
        <f t="shared" si="61"/>
        <v>7286</v>
      </c>
      <c r="M125" s="647">
        <f t="shared" si="64"/>
        <v>49.594990130011574</v>
      </c>
      <c r="N125" s="622">
        <v>232</v>
      </c>
      <c r="O125" s="621">
        <f t="shared" si="83"/>
        <v>1.5791981485263087</v>
      </c>
      <c r="P125" s="622">
        <f t="shared" si="84"/>
        <v>371</v>
      </c>
      <c r="Q125" s="622">
        <v>273</v>
      </c>
      <c r="R125" s="622">
        <v>98</v>
      </c>
      <c r="S125" s="623">
        <f t="shared" si="74"/>
        <v>2.5253556599278471E-2</v>
      </c>
      <c r="T125" s="37">
        <v>43</v>
      </c>
      <c r="U125" s="37">
        <v>254</v>
      </c>
      <c r="V125" s="715">
        <v>861</v>
      </c>
      <c r="W125" s="714">
        <v>5788</v>
      </c>
      <c r="X125" s="715">
        <v>861</v>
      </c>
      <c r="Y125" s="714">
        <v>4008</v>
      </c>
      <c r="Z125" s="715">
        <v>873</v>
      </c>
      <c r="AA125" s="8">
        <v>203</v>
      </c>
      <c r="AB125" s="652">
        <v>893</v>
      </c>
      <c r="AC125" s="343">
        <f t="shared" si="63"/>
        <v>153</v>
      </c>
      <c r="AD125" s="13" t="s">
        <v>105</v>
      </c>
      <c r="AE125" s="13">
        <v>106</v>
      </c>
      <c r="AF125" s="13">
        <v>47</v>
      </c>
    </row>
    <row r="126" spans="1:32" ht="15" customHeight="1" outlineLevel="2">
      <c r="A126" s="1">
        <v>847</v>
      </c>
      <c r="B126" s="4" t="s">
        <v>101</v>
      </c>
      <c r="C126" s="129">
        <f>VLOOKUP(A126,DANE!$A$3:$H$127,6,0)</f>
        <v>46508</v>
      </c>
      <c r="D126" s="270">
        <f t="shared" si="77"/>
        <v>24838</v>
      </c>
      <c r="E126" s="627">
        <f t="shared" si="75"/>
        <v>53.405865657521289</v>
      </c>
      <c r="F126" s="628">
        <f t="shared" si="78"/>
        <v>3861</v>
      </c>
      <c r="G126" s="629">
        <f t="shared" si="79"/>
        <v>8.3017975402081365</v>
      </c>
      <c r="H126" s="37">
        <f t="shared" si="80"/>
        <v>737</v>
      </c>
      <c r="I126" s="625">
        <f t="shared" si="81"/>
        <v>1.5846736045411543E-2</v>
      </c>
      <c r="J126" s="37">
        <f t="shared" si="82"/>
        <v>152</v>
      </c>
      <c r="K126" s="625">
        <f t="shared" si="60"/>
        <v>3.268254923884063E-3</v>
      </c>
      <c r="L126" s="37">
        <f t="shared" si="61"/>
        <v>29588</v>
      </c>
      <c r="M126" s="647">
        <f t="shared" si="64"/>
        <v>63.619162294658985</v>
      </c>
      <c r="N126" s="622">
        <v>338</v>
      </c>
      <c r="O126" s="621">
        <f t="shared" si="83"/>
        <v>0.72675668702158769</v>
      </c>
      <c r="P126" s="622">
        <f t="shared" si="84"/>
        <v>1407</v>
      </c>
      <c r="Q126" s="622">
        <v>1185</v>
      </c>
      <c r="R126" s="622">
        <v>222</v>
      </c>
      <c r="S126" s="623">
        <f t="shared" si="74"/>
        <v>3.0252859723058398E-2</v>
      </c>
      <c r="T126" s="37">
        <v>351</v>
      </c>
      <c r="U126" s="37">
        <v>1028</v>
      </c>
      <c r="V126" s="715">
        <v>873</v>
      </c>
      <c r="W126" s="714">
        <v>6953</v>
      </c>
      <c r="X126" s="715">
        <v>873</v>
      </c>
      <c r="Y126" s="714">
        <v>149</v>
      </c>
      <c r="Z126" s="715">
        <v>885</v>
      </c>
      <c r="AA126" s="8">
        <v>121</v>
      </c>
      <c r="AB126" s="652">
        <v>895</v>
      </c>
      <c r="AC126" s="343">
        <f t="shared" si="63"/>
        <v>26</v>
      </c>
      <c r="AD126" s="13" t="s">
        <v>120</v>
      </c>
      <c r="AE126" s="13">
        <v>19</v>
      </c>
      <c r="AF126" s="13">
        <v>7</v>
      </c>
    </row>
    <row r="127" spans="1:32" ht="15" customHeight="1" outlineLevel="2">
      <c r="A127" s="1">
        <v>856</v>
      </c>
      <c r="B127" s="4" t="s">
        <v>103</v>
      </c>
      <c r="C127" s="129">
        <f>VLOOKUP(A127,DANE!$A$3:$H$127,6,0)</f>
        <v>6102</v>
      </c>
      <c r="D127" s="270">
        <f t="shared" si="77"/>
        <v>3215</v>
      </c>
      <c r="E127" s="627">
        <f t="shared" si="75"/>
        <v>52.687643395607999</v>
      </c>
      <c r="F127" s="628">
        <f t="shared" si="78"/>
        <v>1557</v>
      </c>
      <c r="G127" s="629">
        <f t="shared" si="79"/>
        <v>25.516224188790559</v>
      </c>
      <c r="H127" s="37">
        <f t="shared" si="80"/>
        <v>122</v>
      </c>
      <c r="I127" s="625">
        <f t="shared" si="81"/>
        <v>1.9993444772205833E-2</v>
      </c>
      <c r="J127" s="37">
        <f t="shared" si="82"/>
        <v>36</v>
      </c>
      <c r="K127" s="625">
        <f t="shared" si="60"/>
        <v>5.8997050147492625E-3</v>
      </c>
      <c r="L127" s="37">
        <f t="shared" si="61"/>
        <v>4930</v>
      </c>
      <c r="M127" s="647">
        <f t="shared" si="64"/>
        <v>80.793182563094064</v>
      </c>
      <c r="N127" s="622">
        <v>88</v>
      </c>
      <c r="O127" s="621">
        <f t="shared" si="83"/>
        <v>1.4421501147164864</v>
      </c>
      <c r="P127" s="622">
        <f t="shared" si="84"/>
        <v>202</v>
      </c>
      <c r="Q127" s="622">
        <v>160</v>
      </c>
      <c r="R127" s="622">
        <v>42</v>
      </c>
      <c r="S127" s="623">
        <f t="shared" si="74"/>
        <v>3.3103900360537529E-2</v>
      </c>
      <c r="T127" s="37">
        <v>20</v>
      </c>
      <c r="U127" s="37">
        <v>121</v>
      </c>
      <c r="V127" s="715">
        <v>885</v>
      </c>
      <c r="W127" s="714">
        <v>5317</v>
      </c>
      <c r="X127" s="715">
        <v>885</v>
      </c>
      <c r="Y127" s="714">
        <v>844</v>
      </c>
      <c r="Z127" s="715">
        <v>887</v>
      </c>
      <c r="AA127" s="8">
        <v>872</v>
      </c>
      <c r="AB127" s="13"/>
      <c r="AC127" s="13"/>
      <c r="AD127" s="391"/>
      <c r="AE127" s="391"/>
      <c r="AF127" s="13"/>
    </row>
    <row r="128" spans="1:32" ht="15" customHeight="1" outlineLevel="2">
      <c r="A128" s="1">
        <v>861</v>
      </c>
      <c r="B128" s="4" t="s">
        <v>27</v>
      </c>
      <c r="C128" s="129">
        <f>VLOOKUP(A128,DANE!$A$3:$H$127,6,0)</f>
        <v>13184</v>
      </c>
      <c r="D128" s="270">
        <f t="shared" si="77"/>
        <v>5788</v>
      </c>
      <c r="E128" s="627">
        <f t="shared" si="75"/>
        <v>43.901699029126213</v>
      </c>
      <c r="F128" s="628">
        <f t="shared" si="78"/>
        <v>4008</v>
      </c>
      <c r="G128" s="629">
        <f t="shared" si="79"/>
        <v>30.400485436893206</v>
      </c>
      <c r="H128" s="37">
        <f t="shared" si="80"/>
        <v>150</v>
      </c>
      <c r="I128" s="625">
        <f t="shared" si="81"/>
        <v>1.137742718446602E-2</v>
      </c>
      <c r="J128" s="37">
        <f t="shared" si="82"/>
        <v>83</v>
      </c>
      <c r="K128" s="625">
        <f t="shared" si="60"/>
        <v>6.2955097087378639E-3</v>
      </c>
      <c r="L128" s="37">
        <f t="shared" si="61"/>
        <v>10029</v>
      </c>
      <c r="M128" s="647">
        <f t="shared" si="64"/>
        <v>76.069478155339809</v>
      </c>
      <c r="N128" s="622">
        <v>548</v>
      </c>
      <c r="O128" s="621">
        <f t="shared" si="83"/>
        <v>4.1565533980582527</v>
      </c>
      <c r="P128" s="622">
        <f t="shared" si="84"/>
        <v>457</v>
      </c>
      <c r="Q128" s="622">
        <v>343</v>
      </c>
      <c r="R128" s="622">
        <v>114</v>
      </c>
      <c r="S128" s="623">
        <f t="shared" si="74"/>
        <v>3.4663228155339808E-2</v>
      </c>
      <c r="T128" s="37">
        <v>56</v>
      </c>
      <c r="U128" s="37">
        <v>331</v>
      </c>
      <c r="V128" s="715">
        <v>887</v>
      </c>
      <c r="W128" s="714">
        <v>28291</v>
      </c>
      <c r="X128" s="715">
        <v>887</v>
      </c>
      <c r="Y128" s="714">
        <v>15263</v>
      </c>
      <c r="Z128" s="715">
        <v>890</v>
      </c>
      <c r="AA128" s="8">
        <v>428</v>
      </c>
      <c r="AB128" s="13"/>
      <c r="AC128" s="13"/>
      <c r="AD128" s="391"/>
      <c r="AE128" s="391"/>
      <c r="AF128" s="13"/>
    </row>
    <row r="129" spans="1:35" s="42" customFormat="1" ht="15" customHeight="1" outlineLevel="1">
      <c r="A129" s="34"/>
      <c r="B129" s="34" t="s">
        <v>153</v>
      </c>
      <c r="C129" s="630">
        <f>SUM(C130:C139)</f>
        <v>3909729</v>
      </c>
      <c r="D129" s="210">
        <f>SUM(D130:D139)</f>
        <v>827592</v>
      </c>
      <c r="E129" s="631">
        <f t="shared" si="75"/>
        <v>21.167502913884825</v>
      </c>
      <c r="F129" s="211">
        <f>SUM(F130:F139)</f>
        <v>2890472</v>
      </c>
      <c r="G129" s="352">
        <f>F129/C129*100</f>
        <v>73.930239154683093</v>
      </c>
      <c r="H129" s="35">
        <f>SUM(H130:H139)</f>
        <v>61725</v>
      </c>
      <c r="I129" s="626">
        <f>H129/C129*100</f>
        <v>1.5787539238653114</v>
      </c>
      <c r="J129" s="35">
        <f>SUM(J130:J139)</f>
        <v>56745</v>
      </c>
      <c r="K129" s="626">
        <f t="shared" si="60"/>
        <v>1.4513793667029096E-2</v>
      </c>
      <c r="L129" s="35">
        <f t="shared" si="61"/>
        <v>3836534</v>
      </c>
      <c r="M129" s="619">
        <f t="shared" si="64"/>
        <v>98.127875359136141</v>
      </c>
      <c r="N129" s="35">
        <f>SUM(N130:N139)</f>
        <v>141755</v>
      </c>
      <c r="O129" s="619">
        <f>N129/C129*100</f>
        <v>3.6256988655735478</v>
      </c>
      <c r="P129" s="35">
        <f>SUM(P130:P139)</f>
        <v>111535</v>
      </c>
      <c r="Q129" s="35">
        <f>SUM(Q130:Q139)</f>
        <v>92379</v>
      </c>
      <c r="R129" s="35">
        <f>SUM(R130:R139)</f>
        <v>19156</v>
      </c>
      <c r="S129" s="620">
        <f t="shared" si="74"/>
        <v>2.8527552676924667E-2</v>
      </c>
      <c r="T129" s="35">
        <f t="shared" ref="T129:U129" si="85">SUM(T130:T139)</f>
        <v>13546</v>
      </c>
      <c r="U129" s="35">
        <f t="shared" si="85"/>
        <v>44848</v>
      </c>
      <c r="V129" s="715">
        <v>890</v>
      </c>
      <c r="W129" s="714">
        <v>14404</v>
      </c>
      <c r="X129" s="715">
        <v>890</v>
      </c>
      <c r="Y129" s="714">
        <v>2969</v>
      </c>
      <c r="Z129" s="715">
        <v>893</v>
      </c>
      <c r="AA129" s="8">
        <v>221</v>
      </c>
      <c r="AB129" s="13"/>
      <c r="AC129" s="13"/>
      <c r="AD129" s="391"/>
      <c r="AE129" s="391"/>
      <c r="AF129" s="13"/>
      <c r="AG129" s="100"/>
      <c r="AH129" s="100"/>
      <c r="AI129" s="100"/>
    </row>
    <row r="130" spans="1:35" ht="15" customHeight="1" outlineLevel="2">
      <c r="A130" s="1">
        <v>1</v>
      </c>
      <c r="B130" s="1" t="s">
        <v>30</v>
      </c>
      <c r="C130" s="129">
        <f>VLOOKUP(A130,DANE!$A$3:$H$127,6,0)</f>
        <v>2529403</v>
      </c>
      <c r="D130" s="270">
        <f t="shared" ref="D130:D139" si="86">VLOOKUP(A130,$V$7:$W$131,2,0)</f>
        <v>605446</v>
      </c>
      <c r="E130" s="627">
        <f t="shared" si="75"/>
        <v>23.936320151434941</v>
      </c>
      <c r="F130" s="628">
        <f t="shared" ref="F130:F139" si="87">IFERROR(VLOOKUP(A130,$X$7:$Y$131,2,0),0)</f>
        <v>1927231</v>
      </c>
      <c r="G130" s="629">
        <f t="shared" ref="G130:G139" si="88">(F130/C130)*100</f>
        <v>76.193117506383928</v>
      </c>
      <c r="H130" s="37">
        <f t="shared" ref="H130:H139" si="89">IFERROR(VLOOKUP(A130,$Z$6:$AA$130,2,0),0)</f>
        <v>47169</v>
      </c>
      <c r="I130" s="625">
        <f t="shared" ref="I130:I139" si="90">(H130/C130)</f>
        <v>1.8648273920763122E-2</v>
      </c>
      <c r="J130" s="37">
        <f t="shared" ref="J130:J139" si="91">IFERROR(VLOOKUP(A130,$AB$6:$AD$130,2,0),0)</f>
        <v>43397</v>
      </c>
      <c r="K130" s="625">
        <f t="shared" si="60"/>
        <v>1.7157012939416929E-2</v>
      </c>
      <c r="L130" s="37">
        <f t="shared" si="61"/>
        <v>2623243</v>
      </c>
      <c r="M130" s="647">
        <f t="shared" si="64"/>
        <v>100</v>
      </c>
      <c r="N130" s="622">
        <v>70701</v>
      </c>
      <c r="O130" s="621">
        <f t="shared" ref="O130:O139" si="92">IFERROR(N130/C130*100,"")</f>
        <v>2.7951654995269632</v>
      </c>
      <c r="P130" s="622">
        <f t="shared" ref="P130:P139" si="93">Q130+R130</f>
        <v>87747</v>
      </c>
      <c r="Q130" s="622">
        <v>74890</v>
      </c>
      <c r="R130" s="622">
        <v>12857</v>
      </c>
      <c r="S130" s="623">
        <f t="shared" si="74"/>
        <v>3.4690794626241847E-2</v>
      </c>
      <c r="T130" s="37">
        <v>10287</v>
      </c>
      <c r="U130" s="37">
        <v>32568</v>
      </c>
      <c r="V130" s="715">
        <v>893</v>
      </c>
      <c r="W130" s="714">
        <v>10063</v>
      </c>
      <c r="X130" s="715">
        <v>893</v>
      </c>
      <c r="Y130" s="714">
        <v>738</v>
      </c>
      <c r="Z130" s="715">
        <v>895</v>
      </c>
      <c r="AA130" s="8">
        <v>415</v>
      </c>
      <c r="AB130" s="13"/>
      <c r="AC130" s="13"/>
      <c r="AD130" s="391"/>
      <c r="AE130" s="391"/>
      <c r="AF130" s="13"/>
    </row>
    <row r="131" spans="1:35" ht="15" customHeight="1" outlineLevel="2">
      <c r="A131" s="1">
        <v>79</v>
      </c>
      <c r="B131" s="4" t="s">
        <v>69</v>
      </c>
      <c r="C131" s="129">
        <f>VLOOKUP(A131,DANE!$A$3:$H$127,6,0)</f>
        <v>52395</v>
      </c>
      <c r="D131" s="270">
        <f t="shared" si="86"/>
        <v>17358</v>
      </c>
      <c r="E131" s="627">
        <f t="shared" si="75"/>
        <v>33.12911537360435</v>
      </c>
      <c r="F131" s="628">
        <f t="shared" si="87"/>
        <v>21805</v>
      </c>
      <c r="G131" s="629">
        <f t="shared" si="88"/>
        <v>41.616566466265866</v>
      </c>
      <c r="H131" s="37">
        <f t="shared" si="89"/>
        <v>463</v>
      </c>
      <c r="I131" s="625">
        <f t="shared" si="90"/>
        <v>8.8367210611699585E-3</v>
      </c>
      <c r="J131" s="37">
        <f t="shared" si="91"/>
        <v>330</v>
      </c>
      <c r="K131" s="625">
        <f t="shared" si="60"/>
        <v>6.2983109075293447E-3</v>
      </c>
      <c r="L131" s="37">
        <f t="shared" si="61"/>
        <v>39956</v>
      </c>
      <c r="M131" s="647">
        <f t="shared" si="64"/>
        <v>76.259185036740149</v>
      </c>
      <c r="N131" s="622">
        <v>1731</v>
      </c>
      <c r="O131" s="621">
        <f t="shared" si="92"/>
        <v>3.3037503578585743</v>
      </c>
      <c r="P131" s="622">
        <f t="shared" si="93"/>
        <v>2055</v>
      </c>
      <c r="Q131" s="622">
        <v>1583</v>
      </c>
      <c r="R131" s="622">
        <v>472</v>
      </c>
      <c r="S131" s="623">
        <f t="shared" si="74"/>
        <v>3.9221299742341828E-2</v>
      </c>
      <c r="T131" s="37">
        <v>392</v>
      </c>
      <c r="U131" s="37">
        <v>1436</v>
      </c>
      <c r="V131" s="715">
        <v>895</v>
      </c>
      <c r="W131" s="714">
        <v>22898</v>
      </c>
      <c r="X131" s="715">
        <v>895</v>
      </c>
      <c r="Y131" s="714">
        <v>2029</v>
      </c>
      <c r="Z131" s="261"/>
      <c r="AA131" s="262"/>
      <c r="AB131" s="645"/>
      <c r="AC131" s="645"/>
      <c r="AD131" s="391"/>
      <c r="AE131" s="391"/>
      <c r="AF131" s="13"/>
    </row>
    <row r="132" spans="1:35" ht="15" customHeight="1" outlineLevel="2">
      <c r="A132" s="1">
        <v>88</v>
      </c>
      <c r="B132" s="5" t="s">
        <v>35</v>
      </c>
      <c r="C132" s="129">
        <f>VLOOKUP(A132,DANE!$A$3:$H$127,6,0)</f>
        <v>482287</v>
      </c>
      <c r="D132" s="270">
        <f t="shared" si="86"/>
        <v>90631</v>
      </c>
      <c r="E132" s="627">
        <f t="shared" si="75"/>
        <v>18.791922651864969</v>
      </c>
      <c r="F132" s="628">
        <f t="shared" si="87"/>
        <v>307892</v>
      </c>
      <c r="G132" s="629">
        <f t="shared" si="88"/>
        <v>63.839995687215293</v>
      </c>
      <c r="H132" s="37">
        <f t="shared" si="89"/>
        <v>4664</v>
      </c>
      <c r="I132" s="625">
        <f t="shared" si="90"/>
        <v>9.6705903331418836E-3</v>
      </c>
      <c r="J132" s="37">
        <f t="shared" si="91"/>
        <v>6439</v>
      </c>
      <c r="K132" s="625">
        <f t="shared" si="60"/>
        <v>1.3350971516959818E-2</v>
      </c>
      <c r="L132" s="37">
        <f t="shared" si="61"/>
        <v>409626</v>
      </c>
      <c r="M132" s="647">
        <f t="shared" si="64"/>
        <v>84.934074524090434</v>
      </c>
      <c r="N132" s="622">
        <v>23158</v>
      </c>
      <c r="O132" s="621">
        <f t="shared" si="92"/>
        <v>4.8017052087242655</v>
      </c>
      <c r="P132" s="622">
        <f t="shared" si="93"/>
        <v>11838</v>
      </c>
      <c r="Q132" s="622">
        <v>8899</v>
      </c>
      <c r="R132" s="622">
        <v>2939</v>
      </c>
      <c r="S132" s="623">
        <f t="shared" si="74"/>
        <v>2.4545550678330537E-2</v>
      </c>
      <c r="T132" s="37">
        <v>1522</v>
      </c>
      <c r="U132" s="37">
        <v>4758</v>
      </c>
      <c r="X132" s="343"/>
      <c r="Y132" s="343"/>
      <c r="AD132" s="391"/>
      <c r="AE132" s="391"/>
      <c r="AF132" s="13"/>
    </row>
    <row r="133" spans="1:35" ht="15" customHeight="1" outlineLevel="2">
      <c r="A133" s="1">
        <v>129</v>
      </c>
      <c r="B133" s="5" t="s">
        <v>9</v>
      </c>
      <c r="C133" s="129">
        <f>VLOOKUP(A133,DANE!$A$3:$H$127,6,0)</f>
        <v>80528</v>
      </c>
      <c r="D133" s="270">
        <f t="shared" si="86"/>
        <v>14924</v>
      </c>
      <c r="E133" s="627">
        <f t="shared" si="75"/>
        <v>18.532684283727399</v>
      </c>
      <c r="F133" s="628">
        <f t="shared" si="87"/>
        <v>71665</v>
      </c>
      <c r="G133" s="629">
        <f t="shared" si="88"/>
        <v>88.993890323862516</v>
      </c>
      <c r="H133" s="37">
        <f t="shared" si="89"/>
        <v>645</v>
      </c>
      <c r="I133" s="625">
        <f t="shared" si="90"/>
        <v>8.0096363997615733E-3</v>
      </c>
      <c r="J133" s="37">
        <f t="shared" si="91"/>
        <v>444</v>
      </c>
      <c r="K133" s="625">
        <f t="shared" si="60"/>
        <v>5.5136101728591302E-3</v>
      </c>
      <c r="L133" s="37">
        <f t="shared" si="61"/>
        <v>87678</v>
      </c>
      <c r="M133" s="647">
        <f t="shared" si="64"/>
        <v>100</v>
      </c>
      <c r="N133" s="622">
        <v>3150</v>
      </c>
      <c r="O133" s="621">
        <f t="shared" si="92"/>
        <v>3.911682892906815</v>
      </c>
      <c r="P133" s="622">
        <f t="shared" si="93"/>
        <v>1528</v>
      </c>
      <c r="Q133" s="622">
        <v>1154</v>
      </c>
      <c r="R133" s="622">
        <v>374</v>
      </c>
      <c r="S133" s="623">
        <f t="shared" ref="S133:S139" si="94">P133/C133</f>
        <v>1.897476654083052E-2</v>
      </c>
      <c r="T133" s="37">
        <v>260</v>
      </c>
      <c r="U133" s="37">
        <v>1002</v>
      </c>
      <c r="X133" s="343"/>
      <c r="Y133" s="343"/>
      <c r="AD133" s="391"/>
      <c r="AE133" s="391"/>
      <c r="AF133" s="13"/>
    </row>
    <row r="134" spans="1:35" ht="15" customHeight="1" outlineLevel="2">
      <c r="A134" s="1">
        <v>212</v>
      </c>
      <c r="B134" s="5" t="s">
        <v>38</v>
      </c>
      <c r="C134" s="129">
        <f>VLOOKUP(A134,DANE!$A$3:$H$127,6,0)</f>
        <v>72735</v>
      </c>
      <c r="D134" s="270">
        <f t="shared" si="86"/>
        <v>15927</v>
      </c>
      <c r="E134" s="627">
        <f t="shared" ref="E134:E139" si="95">(D134/C134)*100</f>
        <v>21.897298412043721</v>
      </c>
      <c r="F134" s="628">
        <f t="shared" si="87"/>
        <v>43411</v>
      </c>
      <c r="G134" s="629">
        <f t="shared" si="88"/>
        <v>59.683783597992715</v>
      </c>
      <c r="H134" s="37">
        <f t="shared" si="89"/>
        <v>1047</v>
      </c>
      <c r="I134" s="625">
        <f t="shared" si="90"/>
        <v>1.43947205609404E-2</v>
      </c>
      <c r="J134" s="37">
        <f t="shared" si="91"/>
        <v>679</v>
      </c>
      <c r="K134" s="625">
        <f t="shared" ref="K134:K139" si="96">(J134/C134)</f>
        <v>9.3352581288238118E-3</v>
      </c>
      <c r="L134" s="37">
        <f t="shared" ref="L134:L139" si="97">D134+F134+H134+J134</f>
        <v>61064</v>
      </c>
      <c r="M134" s="647">
        <f t="shared" si="64"/>
        <v>83.954079879012852</v>
      </c>
      <c r="N134" s="622">
        <v>4332</v>
      </c>
      <c r="O134" s="621">
        <f t="shared" si="92"/>
        <v>5.9558671891111565</v>
      </c>
      <c r="P134" s="622">
        <f t="shared" si="93"/>
        <v>1567</v>
      </c>
      <c r="Q134" s="622">
        <v>1153</v>
      </c>
      <c r="R134" s="622">
        <v>414</v>
      </c>
      <c r="S134" s="623">
        <f t="shared" si="94"/>
        <v>2.1543960954148622E-2</v>
      </c>
      <c r="T134" s="37">
        <v>227</v>
      </c>
      <c r="U134" s="37">
        <v>1014</v>
      </c>
      <c r="W134" s="343"/>
      <c r="X134" s="343"/>
      <c r="Y134" s="343"/>
      <c r="AD134" s="391"/>
      <c r="AE134" s="391"/>
      <c r="AF134" s="13"/>
    </row>
    <row r="135" spans="1:35" ht="15" customHeight="1" outlineLevel="2">
      <c r="A135" s="1">
        <v>266</v>
      </c>
      <c r="B135" s="5" t="s">
        <v>40</v>
      </c>
      <c r="C135" s="129">
        <f>VLOOKUP(A135,DANE!$A$3:$H$127,6,0)</f>
        <v>238221</v>
      </c>
      <c r="D135" s="270">
        <f t="shared" si="86"/>
        <v>15853</v>
      </c>
      <c r="E135" s="627">
        <f t="shared" si="95"/>
        <v>6.6547449637101685</v>
      </c>
      <c r="F135" s="628">
        <f t="shared" si="87"/>
        <v>154638</v>
      </c>
      <c r="G135" s="629">
        <f t="shared" si="88"/>
        <v>64.913672598133658</v>
      </c>
      <c r="H135" s="37">
        <f t="shared" si="89"/>
        <v>3243</v>
      </c>
      <c r="I135" s="625">
        <f t="shared" si="90"/>
        <v>1.3613409397156422E-2</v>
      </c>
      <c r="J135" s="37">
        <f t="shared" si="91"/>
        <v>1179</v>
      </c>
      <c r="K135" s="625">
        <f t="shared" si="96"/>
        <v>4.9491858400392916E-3</v>
      </c>
      <c r="L135" s="37">
        <f t="shared" si="97"/>
        <v>174913</v>
      </c>
      <c r="M135" s="647">
        <f t="shared" si="64"/>
        <v>73.424677085563403</v>
      </c>
      <c r="N135" s="622">
        <v>12727</v>
      </c>
      <c r="O135" s="621">
        <f t="shared" si="92"/>
        <v>5.3425180819491143</v>
      </c>
      <c r="P135" s="622">
        <f t="shared" si="93"/>
        <v>670</v>
      </c>
      <c r="Q135" s="622">
        <v>371</v>
      </c>
      <c r="R135" s="622">
        <v>299</v>
      </c>
      <c r="S135" s="623">
        <f t="shared" si="94"/>
        <v>2.8125144298781382E-3</v>
      </c>
      <c r="T135" s="37">
        <v>48</v>
      </c>
      <c r="U135" s="37">
        <v>320</v>
      </c>
      <c r="W135" s="343"/>
      <c r="X135" s="343"/>
      <c r="Y135" s="343"/>
      <c r="AD135" s="391"/>
      <c r="AE135" s="391"/>
      <c r="AF135" s="13"/>
    </row>
    <row r="136" spans="1:35" ht="15" customHeight="1" outlineLevel="2">
      <c r="A136" s="1">
        <v>308</v>
      </c>
      <c r="B136" s="4" t="s">
        <v>42</v>
      </c>
      <c r="C136" s="129">
        <f>VLOOKUP(A136,DANE!$A$3:$H$127,6,0)</f>
        <v>58030</v>
      </c>
      <c r="D136" s="270">
        <f t="shared" si="86"/>
        <v>12856</v>
      </c>
      <c r="E136" s="627">
        <f t="shared" si="95"/>
        <v>22.154058245734966</v>
      </c>
      <c r="F136" s="628">
        <f t="shared" si="87"/>
        <v>33922</v>
      </c>
      <c r="G136" s="629">
        <f t="shared" si="88"/>
        <v>58.455971049457176</v>
      </c>
      <c r="H136" s="37">
        <f t="shared" si="89"/>
        <v>426</v>
      </c>
      <c r="I136" s="625">
        <f t="shared" si="90"/>
        <v>7.3410305014647596E-3</v>
      </c>
      <c r="J136" s="37">
        <f t="shared" si="91"/>
        <v>326</v>
      </c>
      <c r="K136" s="625">
        <f t="shared" si="96"/>
        <v>5.6177839048767875E-3</v>
      </c>
      <c r="L136" s="37">
        <f t="shared" si="97"/>
        <v>47530</v>
      </c>
      <c r="M136" s="647">
        <f t="shared" si="64"/>
        <v>81.905910735826296</v>
      </c>
      <c r="N136" s="622">
        <v>1394</v>
      </c>
      <c r="O136" s="621">
        <f t="shared" si="92"/>
        <v>2.4022057556436325</v>
      </c>
      <c r="P136" s="622">
        <f t="shared" si="93"/>
        <v>1570</v>
      </c>
      <c r="Q136" s="622">
        <v>1345</v>
      </c>
      <c r="R136" s="622">
        <v>225</v>
      </c>
      <c r="S136" s="623">
        <f t="shared" si="94"/>
        <v>2.7054971566431156E-2</v>
      </c>
      <c r="T136" s="37">
        <v>187</v>
      </c>
      <c r="U136" s="37">
        <v>975</v>
      </c>
      <c r="W136" s="343"/>
      <c r="X136" s="343"/>
      <c r="Y136" s="343"/>
      <c r="AD136" s="391"/>
      <c r="AE136" s="391"/>
      <c r="AF136" s="13"/>
    </row>
    <row r="137" spans="1:35" ht="15" customHeight="1" outlineLevel="2">
      <c r="A137" s="1">
        <v>360</v>
      </c>
      <c r="B137" s="21" t="s">
        <v>229</v>
      </c>
      <c r="C137" s="129">
        <f>VLOOKUP(A137,DANE!$A$3:$H$127,6,0)</f>
        <v>276916</v>
      </c>
      <c r="D137" s="270">
        <f t="shared" si="86"/>
        <v>39967</v>
      </c>
      <c r="E137" s="627">
        <f t="shared" si="95"/>
        <v>14.432896618469137</v>
      </c>
      <c r="F137" s="628">
        <f t="shared" si="87"/>
        <v>266966</v>
      </c>
      <c r="G137" s="629">
        <f t="shared" si="88"/>
        <v>96.406852619566934</v>
      </c>
      <c r="H137" s="37">
        <f t="shared" si="89"/>
        <v>3247</v>
      </c>
      <c r="I137" s="625">
        <f t="shared" si="90"/>
        <v>1.1725577431423247E-2</v>
      </c>
      <c r="J137" s="37">
        <f t="shared" si="91"/>
        <v>3308</v>
      </c>
      <c r="K137" s="625">
        <f t="shared" si="96"/>
        <v>1.1945860838665877E-2</v>
      </c>
      <c r="L137" s="37">
        <f t="shared" si="97"/>
        <v>313488</v>
      </c>
      <c r="M137" s="647">
        <f t="shared" si="64"/>
        <v>100</v>
      </c>
      <c r="N137" s="622">
        <v>17501</v>
      </c>
      <c r="O137" s="621">
        <f t="shared" si="92"/>
        <v>6.3199670658250167</v>
      </c>
      <c r="P137" s="622">
        <f t="shared" si="93"/>
        <v>3000</v>
      </c>
      <c r="Q137" s="622">
        <v>1892</v>
      </c>
      <c r="R137" s="622">
        <v>1108</v>
      </c>
      <c r="S137" s="623">
        <f t="shared" si="94"/>
        <v>1.0833610192260468E-2</v>
      </c>
      <c r="T137" s="37">
        <v>387</v>
      </c>
      <c r="U137" s="37">
        <v>1806</v>
      </c>
      <c r="W137" s="343"/>
      <c r="X137" s="343"/>
      <c r="Y137" s="343"/>
      <c r="AD137" s="391"/>
      <c r="AE137" s="391"/>
      <c r="AF137" s="13"/>
    </row>
    <row r="138" spans="1:35" ht="15" customHeight="1" outlineLevel="2">
      <c r="A138" s="1">
        <v>380</v>
      </c>
      <c r="B138" s="4" t="s">
        <v>46</v>
      </c>
      <c r="C138" s="129">
        <f>VLOOKUP(A138,DANE!$A$3:$H$127,6,0)</f>
        <v>65300</v>
      </c>
      <c r="D138" s="270">
        <f t="shared" si="86"/>
        <v>8955</v>
      </c>
      <c r="E138" s="627">
        <f t="shared" si="95"/>
        <v>13.713629402756508</v>
      </c>
      <c r="F138" s="628">
        <f t="shared" si="87"/>
        <v>8163</v>
      </c>
      <c r="G138" s="629">
        <f t="shared" si="88"/>
        <v>12.500765696784075</v>
      </c>
      <c r="H138" s="37">
        <f t="shared" si="89"/>
        <v>347</v>
      </c>
      <c r="I138" s="625">
        <f t="shared" si="90"/>
        <v>5.3139356814701378E-3</v>
      </c>
      <c r="J138" s="37">
        <f t="shared" si="91"/>
        <v>103</v>
      </c>
      <c r="K138" s="625">
        <f t="shared" si="96"/>
        <v>1.5773353751914242E-3</v>
      </c>
      <c r="L138" s="37">
        <f t="shared" si="97"/>
        <v>17568</v>
      </c>
      <c r="M138" s="647">
        <f t="shared" si="64"/>
        <v>26.903522205206738</v>
      </c>
      <c r="N138" s="622">
        <v>2852</v>
      </c>
      <c r="O138" s="621">
        <f t="shared" si="92"/>
        <v>4.3675344563552834</v>
      </c>
      <c r="P138" s="622">
        <f t="shared" si="93"/>
        <v>1153</v>
      </c>
      <c r="Q138" s="622">
        <v>844</v>
      </c>
      <c r="R138" s="622">
        <v>309</v>
      </c>
      <c r="S138" s="623">
        <f t="shared" si="94"/>
        <v>1.7656967840735067E-2</v>
      </c>
      <c r="T138" s="37">
        <v>154</v>
      </c>
      <c r="U138" s="37">
        <v>649</v>
      </c>
      <c r="W138" s="343"/>
      <c r="X138" s="343"/>
      <c r="Y138" s="343"/>
      <c r="AD138" s="391"/>
      <c r="AE138" s="391"/>
      <c r="AF138" s="13"/>
    </row>
    <row r="139" spans="1:35" ht="15" customHeight="1" outlineLevel="2" thickBot="1">
      <c r="A139" s="1">
        <v>631</v>
      </c>
      <c r="B139" s="4" t="s">
        <v>90</v>
      </c>
      <c r="C139" s="129">
        <f>VLOOKUP(A139,DANE!$A$3:$H$127,6,0)</f>
        <v>53914</v>
      </c>
      <c r="D139" s="271">
        <f t="shared" si="86"/>
        <v>5675</v>
      </c>
      <c r="E139" s="632">
        <f t="shared" si="95"/>
        <v>10.526022925399712</v>
      </c>
      <c r="F139" s="628">
        <f t="shared" si="87"/>
        <v>54779</v>
      </c>
      <c r="G139" s="633">
        <f t="shared" si="88"/>
        <v>101.60440701858515</v>
      </c>
      <c r="H139" s="236">
        <f t="shared" si="89"/>
        <v>474</v>
      </c>
      <c r="I139" s="625">
        <f t="shared" si="90"/>
        <v>8.7917795006862785E-3</v>
      </c>
      <c r="J139" s="37">
        <f t="shared" si="91"/>
        <v>540</v>
      </c>
      <c r="K139" s="625">
        <f t="shared" si="96"/>
        <v>1.001595132989576E-2</v>
      </c>
      <c r="L139" s="37">
        <f t="shared" si="97"/>
        <v>61468</v>
      </c>
      <c r="M139" s="647">
        <f t="shared" si="64"/>
        <v>100</v>
      </c>
      <c r="N139" s="622">
        <v>4209</v>
      </c>
      <c r="O139" s="621">
        <f t="shared" si="92"/>
        <v>7.8068776199131955</v>
      </c>
      <c r="P139" s="622">
        <f t="shared" si="93"/>
        <v>407</v>
      </c>
      <c r="Q139" s="622">
        <v>248</v>
      </c>
      <c r="R139" s="622">
        <v>159</v>
      </c>
      <c r="S139" s="623">
        <f t="shared" si="94"/>
        <v>7.549059613458471E-3</v>
      </c>
      <c r="T139" s="236">
        <v>82</v>
      </c>
      <c r="U139" s="236">
        <v>320</v>
      </c>
      <c r="W139" s="343"/>
      <c r="X139" s="343"/>
      <c r="Y139" s="343"/>
      <c r="AF139" s="13"/>
    </row>
    <row r="140" spans="1:35" ht="15" customHeight="1">
      <c r="W140" s="343"/>
      <c r="X140" s="343"/>
      <c r="Y140" s="343"/>
    </row>
    <row r="141" spans="1:35" ht="15" customHeight="1">
      <c r="A141" s="639" t="s">
        <v>851</v>
      </c>
      <c r="B141" s="640" t="s">
        <v>1107</v>
      </c>
      <c r="W141" s="343"/>
      <c r="X141" s="343"/>
      <c r="Y141" s="343"/>
    </row>
    <row r="142" spans="1:35" ht="15" customHeight="1">
      <c r="A142" s="641"/>
      <c r="B142" s="640" t="s">
        <v>1045</v>
      </c>
      <c r="C142" s="404"/>
      <c r="D142" s="404"/>
      <c r="E142" s="404"/>
      <c r="F142" s="404"/>
      <c r="G142" s="404"/>
      <c r="H142" s="404"/>
      <c r="I142" s="404"/>
      <c r="J142" s="404"/>
      <c r="K142" s="404"/>
      <c r="L142" s="404"/>
      <c r="M142" s="404"/>
      <c r="N142" s="404"/>
      <c r="O142" s="404"/>
      <c r="P142" s="404"/>
      <c r="Q142" s="404"/>
      <c r="R142" s="404"/>
      <c r="S142" s="404"/>
      <c r="T142" s="404"/>
      <c r="U142" s="404"/>
      <c r="W142" s="343"/>
      <c r="X142" s="343"/>
      <c r="Y142" s="343"/>
    </row>
    <row r="143" spans="1:35" s="343" customFormat="1" ht="15" customHeight="1">
      <c r="A143" s="642" t="s">
        <v>1024</v>
      </c>
      <c r="B143" s="643" t="s">
        <v>1023</v>
      </c>
      <c r="C143" s="404"/>
      <c r="D143" s="404"/>
      <c r="E143" s="404"/>
      <c r="F143" s="404"/>
      <c r="G143" s="404"/>
      <c r="H143" s="404"/>
      <c r="I143" s="404"/>
      <c r="J143" s="404"/>
      <c r="K143" s="404"/>
      <c r="L143" s="404"/>
      <c r="M143" s="404"/>
      <c r="N143" s="404"/>
      <c r="O143" s="404"/>
      <c r="P143" s="404"/>
      <c r="Q143" s="404"/>
      <c r="R143" s="404"/>
      <c r="S143" s="404"/>
      <c r="T143" s="404"/>
      <c r="U143" s="404"/>
      <c r="AD143" s="9"/>
      <c r="AE143" s="9"/>
      <c r="AF143" s="9"/>
      <c r="AG143" s="9"/>
      <c r="AH143" s="9"/>
      <c r="AI143" s="9"/>
    </row>
    <row r="144" spans="1:35" ht="15" customHeight="1">
      <c r="C144" s="206"/>
      <c r="W144" s="343"/>
      <c r="X144" s="343"/>
      <c r="Y144" s="343"/>
    </row>
    <row r="145" spans="2:23" ht="15" customHeight="1">
      <c r="B145" s="45"/>
      <c r="W145" s="343"/>
    </row>
    <row r="146" spans="2:23" ht="15" customHeight="1">
      <c r="C146" s="208"/>
      <c r="D146" s="208"/>
      <c r="E146" s="208"/>
      <c r="F146" s="208"/>
      <c r="G146" s="208"/>
      <c r="H146" s="208"/>
      <c r="I146" s="208"/>
      <c r="J146" s="208"/>
      <c r="K146" s="208"/>
      <c r="L146" s="208"/>
      <c r="M146" s="208"/>
      <c r="N146" s="208"/>
      <c r="O146" s="208"/>
      <c r="P146" s="208"/>
      <c r="Q146" s="208"/>
      <c r="R146" s="208"/>
      <c r="S146" s="208"/>
      <c r="W146" s="343"/>
    </row>
    <row r="147" spans="2:23" ht="15" customHeight="1">
      <c r="W147" s="343"/>
    </row>
    <row r="148" spans="2:23" ht="15" customHeight="1">
      <c r="W148" s="343"/>
    </row>
    <row r="149" spans="2:23" ht="15" customHeight="1">
      <c r="W149" s="343"/>
    </row>
    <row r="150" spans="2:23" ht="15" customHeight="1">
      <c r="W150" s="343"/>
    </row>
    <row r="151" spans="2:23" ht="15" customHeight="1">
      <c r="W151" s="343"/>
    </row>
    <row r="152" spans="2:23" ht="15" customHeight="1">
      <c r="W152" s="343"/>
    </row>
    <row r="153" spans="2:23" ht="15" customHeight="1">
      <c r="W153" s="343"/>
    </row>
    <row r="154" spans="2:23" ht="15" customHeight="1">
      <c r="W154" s="343"/>
    </row>
    <row r="155" spans="2:23" ht="15" customHeight="1">
      <c r="W155" s="343"/>
    </row>
    <row r="156" spans="2:23" ht="15" customHeight="1">
      <c r="W156" s="343"/>
    </row>
    <row r="157" spans="2:23" ht="15" customHeight="1">
      <c r="W157" s="343"/>
    </row>
    <row r="158" spans="2:23" ht="15" customHeight="1">
      <c r="W158" s="343"/>
    </row>
    <row r="159" spans="2:23" ht="15" customHeight="1">
      <c r="W159" s="343"/>
    </row>
    <row r="160" spans="2:23" ht="15" customHeight="1">
      <c r="W160" s="343"/>
    </row>
    <row r="161" spans="23:23" ht="15" customHeight="1">
      <c r="W161" s="343"/>
    </row>
    <row r="162" spans="23:23" ht="15" customHeight="1">
      <c r="W162" s="343"/>
    </row>
    <row r="163" spans="23:23" ht="15" customHeight="1">
      <c r="W163" s="343"/>
    </row>
    <row r="164" spans="23:23" ht="15" customHeight="1">
      <c r="W164" s="343"/>
    </row>
    <row r="165" spans="23:23" ht="15" customHeight="1">
      <c r="W165" s="343"/>
    </row>
    <row r="166" spans="23:23" ht="15" customHeight="1">
      <c r="W166" s="343"/>
    </row>
    <row r="167" spans="23:23" ht="15" customHeight="1">
      <c r="W167" s="343"/>
    </row>
    <row r="168" spans="23:23" ht="15" customHeight="1">
      <c r="W168" s="343"/>
    </row>
    <row r="169" spans="23:23" ht="15" customHeight="1">
      <c r="W169" s="343"/>
    </row>
    <row r="170" spans="23:23" ht="15" customHeight="1">
      <c r="W170" s="343"/>
    </row>
  </sheetData>
  <autoFilter ref="C4:M4"/>
  <mergeCells count="14">
    <mergeCell ref="AB5:AC5"/>
    <mergeCell ref="N3:O3"/>
    <mergeCell ref="H3:I3"/>
    <mergeCell ref="U1:U4"/>
    <mergeCell ref="A3:A4"/>
    <mergeCell ref="B3:B4"/>
    <mergeCell ref="D2:E2"/>
    <mergeCell ref="F3:G3"/>
    <mergeCell ref="D3:E3"/>
    <mergeCell ref="L3:M3"/>
    <mergeCell ref="B1:M1"/>
    <mergeCell ref="T1:T4"/>
    <mergeCell ref="P3:S3"/>
    <mergeCell ref="J3:K3"/>
  </mergeCells>
  <conditionalFormatting sqref="V7:V131">
    <cfRule type="duplicateValues" dxfId="35" priority="3"/>
  </conditionalFormatting>
  <conditionalFormatting sqref="X7:X131">
    <cfRule type="duplicateValues" dxfId="34" priority="2"/>
  </conditionalFormatting>
  <conditionalFormatting sqref="Z6:Z130">
    <cfRule type="duplicateValues" dxfId="33" priority="1"/>
  </conditionalFormatting>
  <pageMargins left="0.78740157480314965" right="0.78740157480314965" top="0.78740157480314965" bottom="0.78740157480314965" header="0" footer="0"/>
  <pageSetup scale="52" orientation="portrait" r:id="rId1"/>
  <headerFooter alignWithMargins="0">
    <oddHeader>&amp;L&amp;7  &amp;Z&amp;F&amp;R&amp;7&amp;P de&amp;N       &amp;A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009900"/>
  </sheetPr>
  <dimension ref="A1:U203"/>
  <sheetViews>
    <sheetView zoomScale="90" zoomScaleNormal="90" workbookViewId="0">
      <selection activeCell="E67" sqref="E67"/>
    </sheetView>
  </sheetViews>
  <sheetFormatPr baseColWidth="10" defaultRowHeight="12.75"/>
  <cols>
    <col min="1" max="1" width="14" customWidth="1"/>
    <col min="2" max="2" width="31.28515625" customWidth="1"/>
    <col min="3" max="3" width="12.42578125" customWidth="1"/>
    <col min="4" max="4" width="15.28515625" customWidth="1"/>
    <col min="5" max="5" width="12.7109375" bestFit="1" customWidth="1"/>
    <col min="6" max="6" width="17.140625" customWidth="1"/>
    <col min="7" max="7" width="14" customWidth="1"/>
    <col min="9" max="9" width="13.42578125" customWidth="1"/>
    <col min="10" max="10" width="19.7109375" customWidth="1"/>
    <col min="12" max="12" width="13.140625" customWidth="1"/>
    <col min="18" max="18" width="12.28515625" customWidth="1"/>
  </cols>
  <sheetData>
    <row r="1" spans="1:7" ht="29.25" customHeight="1">
      <c r="A1" s="773" t="s">
        <v>490</v>
      </c>
      <c r="B1" s="773"/>
      <c r="C1" s="773"/>
      <c r="D1" s="773"/>
    </row>
    <row r="2" spans="1:7" s="2" customFormat="1" ht="27.75" customHeight="1">
      <c r="A2" s="63" t="s">
        <v>854</v>
      </c>
      <c r="B2" s="33" t="s">
        <v>158</v>
      </c>
      <c r="C2" s="661" t="s">
        <v>159</v>
      </c>
      <c r="D2" s="33" t="s">
        <v>206</v>
      </c>
    </row>
    <row r="3" spans="1:7" ht="18.75" customHeight="1">
      <c r="A3" s="187" t="s">
        <v>830</v>
      </c>
      <c r="B3" s="188" t="s">
        <v>312</v>
      </c>
      <c r="C3" s="189">
        <f t="shared" ref="C3:C8" si="0">VLOOKUP(A3,$E$85:$F$104,2,0)</f>
        <v>1604408</v>
      </c>
      <c r="D3" s="190">
        <f t="shared" ref="D3:D9" si="1">+C3/$C$9*100</f>
        <v>76.100183846199087</v>
      </c>
      <c r="E3" s="14"/>
      <c r="F3" s="14"/>
      <c r="G3" s="13"/>
    </row>
    <row r="4" spans="1:7" ht="14.25">
      <c r="A4" s="187" t="s">
        <v>1</v>
      </c>
      <c r="B4" s="188" t="s">
        <v>198</v>
      </c>
      <c r="C4" s="189">
        <f t="shared" si="0"/>
        <v>331634</v>
      </c>
      <c r="D4" s="190">
        <f t="shared" si="1"/>
        <v>15.730043959921908</v>
      </c>
      <c r="E4" s="20"/>
      <c r="F4" s="14"/>
      <c r="G4" s="13"/>
    </row>
    <row r="5" spans="1:7" ht="14.25">
      <c r="A5" s="188" t="s">
        <v>0</v>
      </c>
      <c r="B5" s="191" t="s">
        <v>197</v>
      </c>
      <c r="C5" s="189">
        <f t="shared" si="0"/>
        <v>83444</v>
      </c>
      <c r="D5" s="190">
        <f t="shared" si="1"/>
        <v>3.9579107938019735</v>
      </c>
      <c r="E5" s="20"/>
      <c r="F5" s="14"/>
      <c r="G5" s="13"/>
    </row>
    <row r="6" spans="1:7" ht="14.25">
      <c r="A6" s="187" t="s">
        <v>2</v>
      </c>
      <c r="B6" s="188" t="s">
        <v>199</v>
      </c>
      <c r="C6" s="189">
        <f t="shared" si="0"/>
        <v>46035</v>
      </c>
      <c r="D6" s="190">
        <f t="shared" si="1"/>
        <v>2.1835293537303322</v>
      </c>
      <c r="E6" s="20"/>
      <c r="F6" s="14"/>
      <c r="G6" s="13"/>
    </row>
    <row r="7" spans="1:7" ht="14.25">
      <c r="A7" s="187" t="s">
        <v>3</v>
      </c>
      <c r="B7" s="192" t="s">
        <v>200</v>
      </c>
      <c r="C7" s="189">
        <f t="shared" si="0"/>
        <v>42173</v>
      </c>
      <c r="D7" s="190">
        <f t="shared" si="1"/>
        <v>2.0003472018001367</v>
      </c>
      <c r="E7" s="20"/>
      <c r="F7" s="14"/>
      <c r="G7" s="13"/>
    </row>
    <row r="8" spans="1:7" s="209" customFormat="1" ht="12.75" customHeight="1">
      <c r="A8" s="187" t="s">
        <v>865</v>
      </c>
      <c r="B8" s="192" t="s">
        <v>510</v>
      </c>
      <c r="C8" s="189">
        <f t="shared" si="0"/>
        <v>590</v>
      </c>
      <c r="D8" s="190">
        <f t="shared" si="1"/>
        <v>2.7984844546560139E-2</v>
      </c>
      <c r="E8" s="20"/>
      <c r="F8" s="14"/>
      <c r="G8" s="13"/>
    </row>
    <row r="9" spans="1:7" s="200" customFormat="1" ht="17.25" customHeight="1">
      <c r="A9" s="624" t="s">
        <v>764</v>
      </c>
      <c r="B9" s="253" t="s">
        <v>1053</v>
      </c>
      <c r="C9" s="250">
        <f>SUM(C3:C8)</f>
        <v>2108284</v>
      </c>
      <c r="D9" s="674">
        <f t="shared" si="1"/>
        <v>100</v>
      </c>
      <c r="E9" s="20"/>
      <c r="F9" s="14"/>
      <c r="G9" s="13"/>
    </row>
    <row r="10" spans="1:7" s="272" customFormat="1" ht="17.25" customHeight="1">
      <c r="A10" s="214" t="s">
        <v>504</v>
      </c>
      <c r="B10" s="36" t="s">
        <v>272</v>
      </c>
      <c r="C10" s="189">
        <f t="shared" ref="C10:C18" si="2">VLOOKUP(A10,$E$85:$F$104,2,0)</f>
        <v>69245</v>
      </c>
      <c r="D10" s="190">
        <f t="shared" ref="D10:D19" si="3">+C10/$C$20*100</f>
        <v>31.093538812477828</v>
      </c>
      <c r="E10" s="20"/>
      <c r="F10" s="14"/>
      <c r="G10" s="13"/>
    </row>
    <row r="11" spans="1:7" s="18" customFormat="1" ht="17.25" customHeight="1">
      <c r="A11" s="215" t="s">
        <v>1015</v>
      </c>
      <c r="B11" s="36" t="s">
        <v>1016</v>
      </c>
      <c r="C11" s="189">
        <f t="shared" si="2"/>
        <v>61338</v>
      </c>
      <c r="D11" s="190">
        <f t="shared" si="3"/>
        <v>27.54300647959802</v>
      </c>
      <c r="E11" s="20"/>
      <c r="F11" s="14"/>
      <c r="G11" s="13"/>
    </row>
    <row r="12" spans="1:7" s="18" customFormat="1" ht="17.25" customHeight="1">
      <c r="A12" s="215" t="s">
        <v>505</v>
      </c>
      <c r="B12" s="36" t="s">
        <v>212</v>
      </c>
      <c r="C12" s="189">
        <f t="shared" si="2"/>
        <v>34726</v>
      </c>
      <c r="D12" s="190">
        <f t="shared" si="3"/>
        <v>15.593244693510075</v>
      </c>
      <c r="E12" s="20"/>
      <c r="F12" s="14"/>
      <c r="G12" s="13"/>
    </row>
    <row r="13" spans="1:7" s="18" customFormat="1" ht="17.25" customHeight="1">
      <c r="A13" s="214" t="s">
        <v>509</v>
      </c>
      <c r="B13" s="36" t="s">
        <v>214</v>
      </c>
      <c r="C13" s="189">
        <f t="shared" si="2"/>
        <v>29721</v>
      </c>
      <c r="D13" s="190">
        <f t="shared" si="3"/>
        <v>13.345816550590708</v>
      </c>
      <c r="E13" s="20"/>
      <c r="F13" s="14"/>
      <c r="G13" s="13"/>
    </row>
    <row r="14" spans="1:7" s="194" customFormat="1" ht="17.25" customHeight="1">
      <c r="A14" s="214" t="s">
        <v>501</v>
      </c>
      <c r="B14" s="36" t="s">
        <v>274</v>
      </c>
      <c r="C14" s="189">
        <f t="shared" si="2"/>
        <v>21885</v>
      </c>
      <c r="D14" s="190">
        <f t="shared" si="3"/>
        <v>9.8271658157423261</v>
      </c>
      <c r="E14" s="20"/>
      <c r="F14" s="14"/>
      <c r="G14" s="13"/>
    </row>
    <row r="15" spans="1:7" s="194" customFormat="1" ht="17.25" customHeight="1">
      <c r="A15" s="214" t="s">
        <v>508</v>
      </c>
      <c r="B15" s="36" t="s">
        <v>273</v>
      </c>
      <c r="C15" s="189">
        <f t="shared" si="2"/>
        <v>4961</v>
      </c>
      <c r="D15" s="190">
        <f t="shared" si="3"/>
        <v>2.2276705328717239</v>
      </c>
      <c r="E15" s="20"/>
      <c r="F15" s="14"/>
      <c r="G15" s="13"/>
    </row>
    <row r="16" spans="1:7" s="18" customFormat="1" ht="17.25" customHeight="1">
      <c r="A16" s="214" t="s">
        <v>503</v>
      </c>
      <c r="B16" s="36" t="s">
        <v>219</v>
      </c>
      <c r="C16" s="189">
        <f t="shared" si="2"/>
        <v>770</v>
      </c>
      <c r="D16" s="190">
        <f t="shared" si="3"/>
        <v>0.34575817583374868</v>
      </c>
      <c r="E16" s="20"/>
      <c r="F16" s="14"/>
      <c r="G16" s="13"/>
    </row>
    <row r="17" spans="1:18" s="194" customFormat="1" ht="17.25" customHeight="1">
      <c r="A17" s="216" t="s">
        <v>507</v>
      </c>
      <c r="B17" s="36" t="s">
        <v>275</v>
      </c>
      <c r="C17" s="189">
        <f t="shared" si="2"/>
        <v>15</v>
      </c>
      <c r="D17" s="190">
        <f t="shared" si="3"/>
        <v>6.7355488798782207E-3</v>
      </c>
      <c r="E17" s="20"/>
      <c r="F17" s="14"/>
      <c r="G17" s="13"/>
    </row>
    <row r="18" spans="1:18" s="196" customFormat="1" ht="17.25" customHeight="1">
      <c r="A18" s="214" t="s">
        <v>506</v>
      </c>
      <c r="B18" s="36" t="s">
        <v>270</v>
      </c>
      <c r="C18" s="189">
        <f t="shared" si="2"/>
        <v>38</v>
      </c>
      <c r="D18" s="190">
        <f t="shared" si="3"/>
        <v>1.7063390495691493E-2</v>
      </c>
      <c r="E18" s="20"/>
      <c r="F18" s="14"/>
      <c r="G18" s="13"/>
    </row>
    <row r="19" spans="1:18" s="18" customFormat="1" ht="24" customHeight="1">
      <c r="A19" s="216" t="s">
        <v>1060</v>
      </c>
      <c r="B19" s="36" t="s">
        <v>1061</v>
      </c>
      <c r="C19" s="189">
        <v>0</v>
      </c>
      <c r="D19" s="190">
        <f t="shared" si="3"/>
        <v>0</v>
      </c>
      <c r="E19" s="20"/>
      <c r="F19" s="14"/>
      <c r="G19" s="13"/>
    </row>
    <row r="20" spans="1:18" s="213" customFormat="1" ht="17.25" customHeight="1">
      <c r="A20" s="252" t="s">
        <v>765</v>
      </c>
      <c r="B20" s="253" t="s">
        <v>1054</v>
      </c>
      <c r="C20" s="250">
        <f>SUM(C10:C19)</f>
        <v>222699</v>
      </c>
      <c r="D20" s="251">
        <f t="shared" ref="D20" si="4">+C20/$C$20*100</f>
        <v>100</v>
      </c>
      <c r="E20" s="20"/>
      <c r="F20" s="14"/>
      <c r="G20" s="13"/>
    </row>
    <row r="21" spans="1:18" s="209" customFormat="1" ht="15.75" customHeight="1">
      <c r="A21" s="774" t="s">
        <v>156</v>
      </c>
      <c r="B21" s="775"/>
      <c r="C21" s="776">
        <f>+C20+C9</f>
        <v>2330983</v>
      </c>
      <c r="D21" s="777"/>
      <c r="E21" s="20"/>
      <c r="F21" s="14"/>
      <c r="G21" s="13"/>
      <c r="I21" s="614" t="str">
        <f>UPPER((TEXT('1.COBERTURA  DANE'!C2,"mmmm yyyy")))</f>
        <v>JUNIO 2018</v>
      </c>
      <c r="R21" s="614" t="str">
        <f>UPPER((TEXT('1.COBERTURA  DANE'!C2,"mmmm yyyy")))</f>
        <v>JUNIO 2018</v>
      </c>
    </row>
    <row r="22" spans="1:18" s="209" customFormat="1" ht="23.25" customHeight="1">
      <c r="A22" s="127"/>
      <c r="B22" s="132"/>
      <c r="C22" s="402"/>
      <c r="D22" s="2"/>
      <c r="E22" s="20"/>
      <c r="F22" s="14"/>
      <c r="G22" s="13"/>
    </row>
    <row r="23" spans="1:18" ht="15">
      <c r="C23" s="39">
        <v>1614757</v>
      </c>
      <c r="D23" s="38">
        <f>SUM(C23:C23)</f>
        <v>1614757</v>
      </c>
      <c r="E23" s="20"/>
      <c r="F23" s="18"/>
      <c r="G23" s="18"/>
      <c r="H23" s="18"/>
    </row>
    <row r="24" spans="1:18" s="18" customFormat="1" ht="21.75" customHeight="1">
      <c r="A24"/>
      <c r="B24"/>
      <c r="C24"/>
      <c r="D24"/>
      <c r="E24" s="20"/>
    </row>
    <row r="25" spans="1:18" ht="26.25" customHeight="1">
      <c r="A25" s="773" t="s">
        <v>491</v>
      </c>
      <c r="B25" s="773"/>
      <c r="C25" s="773"/>
      <c r="D25" s="773"/>
      <c r="F25" s="18"/>
      <c r="G25" s="18"/>
      <c r="H25" s="18"/>
    </row>
    <row r="26" spans="1:18" ht="24.75" customHeight="1">
      <c r="A26" s="63" t="s">
        <v>854</v>
      </c>
      <c r="B26" s="63" t="s">
        <v>207</v>
      </c>
      <c r="C26" s="63" t="s">
        <v>208</v>
      </c>
      <c r="D26" s="63" t="s">
        <v>209</v>
      </c>
    </row>
    <row r="27" spans="1:18" ht="20.25" customHeight="1">
      <c r="A27" s="36" t="s">
        <v>210</v>
      </c>
      <c r="B27" s="36" t="s">
        <v>272</v>
      </c>
      <c r="C27" s="46">
        <f t="shared" ref="C27:C39" si="5">IFERROR(VLOOKUP(A27,$A$86:$B$108,2,0),0)</f>
        <v>1733397</v>
      </c>
      <c r="D27" s="47">
        <f t="shared" ref="D27:D40" si="6">(C27/C$40)*100</f>
        <v>48.096089126918791</v>
      </c>
    </row>
    <row r="28" spans="1:18" ht="14.25">
      <c r="A28" s="36" t="s">
        <v>211</v>
      </c>
      <c r="B28" s="36" t="s">
        <v>212</v>
      </c>
      <c r="C28" s="46">
        <f t="shared" si="5"/>
        <v>525483</v>
      </c>
      <c r="D28" s="47">
        <f t="shared" si="6"/>
        <v>14.580432066445637</v>
      </c>
    </row>
    <row r="29" spans="1:18" s="18" customFormat="1" ht="14.25">
      <c r="A29" s="36" t="s">
        <v>213</v>
      </c>
      <c r="B29" s="36" t="s">
        <v>214</v>
      </c>
      <c r="C29" s="46">
        <f t="shared" si="5"/>
        <v>498434</v>
      </c>
      <c r="D29" s="47">
        <f t="shared" si="6"/>
        <v>13.829910913591428</v>
      </c>
      <c r="E29" s="263"/>
    </row>
    <row r="30" spans="1:18" ht="15">
      <c r="A30" s="36" t="s">
        <v>1017</v>
      </c>
      <c r="B30" s="36" t="s">
        <v>1016</v>
      </c>
      <c r="C30" s="46">
        <f t="shared" si="5"/>
        <v>385169</v>
      </c>
      <c r="D30" s="47">
        <f t="shared" si="6"/>
        <v>10.687178155336706</v>
      </c>
      <c r="E30" s="263"/>
      <c r="F30" s="26"/>
      <c r="G30" s="26"/>
      <c r="P30" s="14"/>
      <c r="Q30" s="13"/>
    </row>
    <row r="31" spans="1:18" ht="15">
      <c r="A31" s="36" t="s">
        <v>215</v>
      </c>
      <c r="B31" s="36" t="s">
        <v>274</v>
      </c>
      <c r="C31" s="46">
        <f t="shared" si="5"/>
        <v>304429</v>
      </c>
      <c r="D31" s="47">
        <f t="shared" si="6"/>
        <v>8.446907613673476</v>
      </c>
      <c r="E31" s="263"/>
      <c r="F31" s="26"/>
      <c r="G31" s="26"/>
      <c r="H31" s="25"/>
      <c r="I31" s="26"/>
      <c r="P31" s="14"/>
      <c r="Q31" s="13"/>
    </row>
    <row r="32" spans="1:18" ht="15">
      <c r="A32" s="36" t="s">
        <v>218</v>
      </c>
      <c r="B32" s="36" t="s">
        <v>219</v>
      </c>
      <c r="C32" s="46">
        <f t="shared" si="5"/>
        <v>79141</v>
      </c>
      <c r="D32" s="47">
        <f t="shared" si="6"/>
        <v>2.195903529078151</v>
      </c>
      <c r="E32" s="263"/>
      <c r="F32" s="26"/>
      <c r="G32" s="26"/>
      <c r="H32" s="25"/>
      <c r="I32" s="26"/>
      <c r="P32" s="14"/>
      <c r="Q32" s="13"/>
    </row>
    <row r="33" spans="1:21" ht="15">
      <c r="A33" s="36" t="s">
        <v>217</v>
      </c>
      <c r="B33" s="36" t="s">
        <v>273</v>
      </c>
      <c r="C33" s="46">
        <f t="shared" si="5"/>
        <v>64787</v>
      </c>
      <c r="D33" s="47">
        <f t="shared" si="6"/>
        <v>1.7976270446214502</v>
      </c>
      <c r="E33" s="263"/>
      <c r="F33" s="26"/>
      <c r="G33" s="26"/>
      <c r="H33" s="25"/>
      <c r="I33" s="26"/>
      <c r="P33" s="14"/>
      <c r="Q33" s="13"/>
    </row>
    <row r="34" spans="1:21" ht="15">
      <c r="A34" s="36" t="s">
        <v>220</v>
      </c>
      <c r="B34" s="36" t="s">
        <v>271</v>
      </c>
      <c r="C34" s="46">
        <f t="shared" si="5"/>
        <v>9592</v>
      </c>
      <c r="D34" s="47">
        <f t="shared" si="6"/>
        <v>0.26614658206135411</v>
      </c>
      <c r="E34" s="263"/>
      <c r="F34" s="26"/>
      <c r="G34" s="26"/>
      <c r="H34" s="25"/>
      <c r="I34" s="26"/>
      <c r="P34" s="14"/>
      <c r="Q34" s="13"/>
    </row>
    <row r="35" spans="1:21" ht="15">
      <c r="A35" s="36" t="s">
        <v>221</v>
      </c>
      <c r="B35" s="36" t="s">
        <v>269</v>
      </c>
      <c r="C35" s="46">
        <f t="shared" si="5"/>
        <v>2718</v>
      </c>
      <c r="D35" s="47">
        <f t="shared" si="6"/>
        <v>7.5415597377268606E-2</v>
      </c>
      <c r="E35" s="263"/>
      <c r="F35" s="26"/>
      <c r="G35" s="26"/>
      <c r="H35" s="25"/>
      <c r="I35" s="26"/>
      <c r="P35" s="14"/>
      <c r="Q35" s="13"/>
    </row>
    <row r="36" spans="1:21" ht="15">
      <c r="A36" s="36" t="s">
        <v>190</v>
      </c>
      <c r="B36" s="36" t="s">
        <v>275</v>
      </c>
      <c r="C36" s="46">
        <f t="shared" si="5"/>
        <v>851</v>
      </c>
      <c r="D36" s="47">
        <f t="shared" si="6"/>
        <v>2.3612462607820302E-2</v>
      </c>
      <c r="E36" s="263"/>
      <c r="F36" s="26"/>
      <c r="G36" s="26"/>
      <c r="H36" s="25"/>
      <c r="I36" s="26"/>
      <c r="P36" s="14"/>
      <c r="Q36" s="13"/>
    </row>
    <row r="37" spans="1:21" s="343" customFormat="1" ht="15">
      <c r="A37" s="36" t="s">
        <v>223</v>
      </c>
      <c r="B37" s="36" t="s">
        <v>270</v>
      </c>
      <c r="C37" s="46">
        <f t="shared" si="5"/>
        <v>26</v>
      </c>
      <c r="D37" s="47">
        <f t="shared" si="6"/>
        <v>7.2141483878181893E-4</v>
      </c>
      <c r="F37" s="26"/>
      <c r="G37" s="26"/>
      <c r="H37" s="25"/>
      <c r="I37" s="26"/>
      <c r="P37" s="14"/>
      <c r="Q37" s="13"/>
    </row>
    <row r="38" spans="1:21" ht="15">
      <c r="A38" s="36" t="s">
        <v>222</v>
      </c>
      <c r="B38" s="36" t="s">
        <v>227</v>
      </c>
      <c r="C38" s="46">
        <f t="shared" si="5"/>
        <v>2</v>
      </c>
      <c r="D38" s="47">
        <f t="shared" si="6"/>
        <v>5.5493449137062989E-5</v>
      </c>
      <c r="E38" s="263"/>
      <c r="F38" s="26"/>
      <c r="G38" s="26"/>
      <c r="H38" s="25"/>
      <c r="I38" s="26"/>
      <c r="P38" s="14"/>
      <c r="Q38" s="13"/>
    </row>
    <row r="39" spans="1:21" s="205" customFormat="1" ht="15" hidden="1">
      <c r="A39" s="36" t="s">
        <v>189</v>
      </c>
      <c r="B39" s="36" t="s">
        <v>500</v>
      </c>
      <c r="C39" s="46">
        <f t="shared" si="5"/>
        <v>0</v>
      </c>
      <c r="D39" s="47">
        <f t="shared" si="6"/>
        <v>0</v>
      </c>
      <c r="E39" s="36"/>
      <c r="F39" s="36"/>
      <c r="G39" s="46">
        <f>IFERROR(VLOOKUP(E39,$A$86:$B$108,2,0),0)</f>
        <v>0</v>
      </c>
      <c r="H39" s="47">
        <f>(G39/C$40)*100</f>
        <v>0</v>
      </c>
      <c r="I39" s="263"/>
      <c r="J39" s="26"/>
      <c r="K39" s="26"/>
      <c r="L39" s="25"/>
      <c r="M39" s="26"/>
      <c r="T39" s="14"/>
      <c r="U39" s="13"/>
    </row>
    <row r="40" spans="1:21" s="213" customFormat="1" ht="38.25">
      <c r="A40" s="662" t="s">
        <v>766</v>
      </c>
      <c r="B40" s="663" t="s">
        <v>226</v>
      </c>
      <c r="C40" s="664">
        <f>SUM(C27:C39)</f>
        <v>3604029</v>
      </c>
      <c r="D40" s="665">
        <f t="shared" si="6"/>
        <v>100</v>
      </c>
      <c r="E40" s="26"/>
      <c r="F40" s="26"/>
      <c r="G40" s="26"/>
      <c r="H40" s="25"/>
      <c r="I40" s="26"/>
      <c r="P40" s="14"/>
      <c r="Q40" s="13"/>
    </row>
    <row r="41" spans="1:21" s="209" customFormat="1" ht="14.25" customHeight="1">
      <c r="A41" s="36" t="s">
        <v>833</v>
      </c>
      <c r="B41" s="188" t="s">
        <v>312</v>
      </c>
      <c r="C41" s="46">
        <f t="shared" ref="C41:C49" si="7">IFERROR(VLOOKUP(A41,$A$86:$B$108,2,0),0)</f>
        <v>103552</v>
      </c>
      <c r="D41" s="47">
        <f t="shared" ref="D41:D50" si="8">(C41/C$50)*100</f>
        <v>84.536385455614152</v>
      </c>
      <c r="E41" s="26"/>
      <c r="F41" s="26"/>
      <c r="G41" s="26"/>
      <c r="H41" s="25"/>
      <c r="I41" s="26"/>
      <c r="P41" s="14"/>
      <c r="Q41" s="13"/>
    </row>
    <row r="42" spans="1:21" s="18" customFormat="1" ht="15">
      <c r="A42" s="36" t="s">
        <v>517</v>
      </c>
      <c r="B42" s="188" t="s">
        <v>198</v>
      </c>
      <c r="C42" s="46">
        <f t="shared" si="7"/>
        <v>14702</v>
      </c>
      <c r="D42" s="47">
        <f t="shared" si="8"/>
        <v>12.002220516923277</v>
      </c>
      <c r="E42" s="26"/>
      <c r="F42" s="26"/>
      <c r="G42" s="26"/>
      <c r="H42" s="25"/>
      <c r="I42" s="26"/>
      <c r="P42" s="14"/>
      <c r="Q42" s="13"/>
    </row>
    <row r="43" spans="1:21" s="196" customFormat="1" ht="15">
      <c r="A43" s="36" t="s">
        <v>516</v>
      </c>
      <c r="B43" s="191" t="s">
        <v>197</v>
      </c>
      <c r="C43" s="46">
        <f t="shared" si="7"/>
        <v>3165</v>
      </c>
      <c r="D43" s="47">
        <f t="shared" si="8"/>
        <v>2.5838000228582625</v>
      </c>
      <c r="E43" s="26"/>
      <c r="F43" s="26"/>
      <c r="G43" s="26"/>
      <c r="H43" s="25"/>
      <c r="I43" s="26"/>
      <c r="P43" s="14"/>
      <c r="Q43" s="13"/>
    </row>
    <row r="44" spans="1:21" s="18" customFormat="1" ht="15">
      <c r="A44" s="36" t="s">
        <v>519</v>
      </c>
      <c r="B44" s="191" t="s">
        <v>199</v>
      </c>
      <c r="C44" s="46">
        <f t="shared" si="7"/>
        <v>854</v>
      </c>
      <c r="D44" s="47">
        <f t="shared" si="8"/>
        <v>0.69717700458797982</v>
      </c>
      <c r="E44" s="26"/>
      <c r="F44" s="26"/>
      <c r="G44" s="26"/>
      <c r="H44" s="25"/>
      <c r="I44" s="26"/>
      <c r="P44" s="14"/>
      <c r="Q44" s="13"/>
    </row>
    <row r="45" spans="1:21" s="263" customFormat="1" ht="15">
      <c r="A45" s="583" t="s">
        <v>513</v>
      </c>
      <c r="B45" s="36" t="s">
        <v>200</v>
      </c>
      <c r="C45" s="46">
        <f t="shared" si="7"/>
        <v>219</v>
      </c>
      <c r="D45" s="47">
        <f t="shared" si="8"/>
        <v>0.17878426698450536</v>
      </c>
      <c r="E45" s="26"/>
      <c r="F45" s="26"/>
      <c r="G45" s="26"/>
      <c r="H45" s="25"/>
      <c r="I45" s="26"/>
      <c r="P45" s="14"/>
      <c r="Q45" s="13"/>
    </row>
    <row r="46" spans="1:21" s="209" customFormat="1" ht="14.25" customHeight="1">
      <c r="A46" s="583" t="s">
        <v>225</v>
      </c>
      <c r="B46" s="36" t="s">
        <v>1062</v>
      </c>
      <c r="C46" s="46">
        <f t="shared" si="7"/>
        <v>0</v>
      </c>
      <c r="D46" s="47">
        <f t="shared" si="8"/>
        <v>0</v>
      </c>
      <c r="E46" s="26"/>
      <c r="F46" s="26"/>
      <c r="G46" s="26"/>
      <c r="H46" s="25"/>
      <c r="I46" s="26"/>
      <c r="P46" s="14"/>
      <c r="Q46" s="13"/>
    </row>
    <row r="47" spans="1:21" ht="15.75" customHeight="1">
      <c r="A47" s="583" t="s">
        <v>511</v>
      </c>
      <c r="B47" s="36" t="s">
        <v>993</v>
      </c>
      <c r="C47" s="46">
        <f t="shared" si="7"/>
        <v>0</v>
      </c>
      <c r="D47" s="47">
        <f t="shared" si="8"/>
        <v>0</v>
      </c>
      <c r="F47" s="10"/>
      <c r="J47" s="614" t="str">
        <f>UPPER((TEXT('1.COBERTURA  DANE'!C2,"mmmm yyyy")))</f>
        <v>JUNIO 2018</v>
      </c>
    </row>
    <row r="48" spans="1:21" s="343" customFormat="1" ht="15" hidden="1" customHeight="1">
      <c r="A48" s="36" t="s">
        <v>518</v>
      </c>
      <c r="B48" s="36" t="s">
        <v>755</v>
      </c>
      <c r="C48" s="46">
        <f t="shared" si="7"/>
        <v>2</v>
      </c>
      <c r="D48" s="47">
        <f t="shared" si="8"/>
        <v>1.6327330318219666E-3</v>
      </c>
      <c r="S48" s="42" t="str">
        <f>UPPER((TEXT('1.COBERTURA  DANE'!C2,"mmmm yyyy")))</f>
        <v>JUNIO 2018</v>
      </c>
    </row>
    <row r="49" spans="1:19" s="343" customFormat="1" ht="14.25">
      <c r="A49" s="36" t="s">
        <v>520</v>
      </c>
      <c r="B49" s="191" t="s">
        <v>743</v>
      </c>
      <c r="C49" s="46">
        <f t="shared" si="7"/>
        <v>0</v>
      </c>
      <c r="D49" s="47">
        <f t="shared" si="8"/>
        <v>0</v>
      </c>
      <c r="N49" s="657"/>
      <c r="O49" s="657"/>
      <c r="P49" s="657"/>
      <c r="Q49" s="657"/>
      <c r="R49" s="657"/>
      <c r="S49" s="657" t="str">
        <f>UPPER((TEXT('1.COBERTURA  DANE'!C2,"mmmm yyyy")))</f>
        <v>JUNIO 2018</v>
      </c>
    </row>
    <row r="50" spans="1:19" s="343" customFormat="1" ht="18.75" customHeight="1">
      <c r="A50" s="666" t="s">
        <v>763</v>
      </c>
      <c r="B50" s="663" t="s">
        <v>1054</v>
      </c>
      <c r="C50" s="667">
        <f>SUM(C41:C49)</f>
        <v>122494</v>
      </c>
      <c r="D50" s="665">
        <f t="shared" si="8"/>
        <v>100</v>
      </c>
    </row>
    <row r="51" spans="1:19" s="343" customFormat="1" ht="33" customHeight="1">
      <c r="A51" s="772" t="s">
        <v>226</v>
      </c>
      <c r="B51" s="772"/>
      <c r="C51" s="776">
        <f>+C50+C40</f>
        <v>3726523</v>
      </c>
      <c r="D51" s="777"/>
    </row>
    <row r="52" spans="1:19" s="343" customFormat="1" ht="15">
      <c r="A52" s="127"/>
      <c r="B52" s="132"/>
      <c r="C52"/>
      <c r="D52"/>
      <c r="F52" s="26"/>
      <c r="G52" s="26"/>
      <c r="H52" s="25"/>
      <c r="I52" s="26"/>
      <c r="P52" s="14"/>
      <c r="Q52" s="13"/>
    </row>
    <row r="53" spans="1:19" s="343" customFormat="1" ht="15">
      <c r="A53" s="127"/>
      <c r="B53" s="132"/>
      <c r="F53" s="26"/>
      <c r="G53" s="26"/>
      <c r="H53" s="25"/>
      <c r="I53" s="26"/>
      <c r="P53" s="14"/>
      <c r="Q53" s="13"/>
    </row>
    <row r="54" spans="1:19" s="343" customFormat="1" ht="15">
      <c r="A54" s="127"/>
      <c r="B54" s="132"/>
      <c r="F54" s="26"/>
      <c r="G54" s="26"/>
      <c r="H54" s="25"/>
      <c r="I54" s="26"/>
      <c r="P54" s="14"/>
      <c r="Q54" s="13"/>
    </row>
    <row r="55" spans="1:19" s="343" customFormat="1" ht="30.75" customHeight="1">
      <c r="A55" s="773" t="s">
        <v>761</v>
      </c>
      <c r="B55" s="773"/>
      <c r="C55" s="773"/>
      <c r="D55" s="773"/>
      <c r="F55" s="26"/>
      <c r="G55" s="26"/>
      <c r="H55" s="25"/>
      <c r="I55" s="26"/>
      <c r="P55" s="14"/>
      <c r="Q55" s="13"/>
    </row>
    <row r="56" spans="1:19" s="343" customFormat="1" ht="40.5" customHeight="1">
      <c r="A56" s="63" t="s">
        <v>854</v>
      </c>
      <c r="B56" s="63" t="s">
        <v>207</v>
      </c>
      <c r="C56" s="63" t="s">
        <v>208</v>
      </c>
      <c r="D56" s="63" t="s">
        <v>209</v>
      </c>
      <c r="F56" s="26"/>
      <c r="G56" s="26"/>
      <c r="H56" s="25"/>
      <c r="I56" s="26"/>
      <c r="P56" s="14"/>
      <c r="Q56" s="13"/>
    </row>
    <row r="57" spans="1:19" s="343" customFormat="1" ht="16.5" customHeight="1">
      <c r="A57" s="36" t="s">
        <v>284</v>
      </c>
      <c r="B57" s="36" t="s">
        <v>1104</v>
      </c>
      <c r="C57" s="46">
        <f>'1.COBERTURA  DANE'!H5-SUM(C60:C62)</f>
        <v>91653</v>
      </c>
      <c r="D57" s="47">
        <f t="shared" ref="D57:D63" si="9">(C57/C$63)*100</f>
        <v>48.810271922630392</v>
      </c>
      <c r="F57" s="26"/>
      <c r="G57" s="26"/>
      <c r="H57" s="25"/>
      <c r="I57" s="26"/>
      <c r="P57" s="14"/>
      <c r="Q57" s="13"/>
    </row>
    <row r="58" spans="1:19" s="343" customFormat="1" ht="15">
      <c r="A58" s="36" t="s">
        <v>1039</v>
      </c>
      <c r="B58" s="36" t="s">
        <v>1038</v>
      </c>
      <c r="C58" s="46">
        <v>56007</v>
      </c>
      <c r="D58" s="47">
        <f t="shared" si="9"/>
        <v>29.826813083813519</v>
      </c>
      <c r="E58" s="26"/>
      <c r="F58" s="26"/>
      <c r="G58" s="26"/>
      <c r="H58" s="25"/>
      <c r="I58" s="26"/>
      <c r="P58" s="14"/>
      <c r="Q58" s="13"/>
    </row>
    <row r="59" spans="1:19" s="343" customFormat="1" ht="14.25">
      <c r="A59" s="36" t="s">
        <v>1036</v>
      </c>
      <c r="B59" s="36" t="s">
        <v>1037</v>
      </c>
      <c r="C59" s="46">
        <v>26187</v>
      </c>
      <c r="D59" s="47">
        <f t="shared" si="9"/>
        <v>13.946020215791325</v>
      </c>
    </row>
    <row r="60" spans="1:19" s="343" customFormat="1" ht="14.25">
      <c r="A60" s="36" t="s">
        <v>472</v>
      </c>
      <c r="B60" s="36" t="s">
        <v>279</v>
      </c>
      <c r="C60" s="46">
        <v>7630</v>
      </c>
      <c r="D60" s="47">
        <f t="shared" si="9"/>
        <v>4.063395358249811</v>
      </c>
      <c r="F60" s="10"/>
    </row>
    <row r="61" spans="1:19" s="343" customFormat="1" ht="14.25">
      <c r="A61" s="36" t="s">
        <v>471</v>
      </c>
      <c r="B61" s="36" t="s">
        <v>281</v>
      </c>
      <c r="C61" s="46">
        <v>3647</v>
      </c>
      <c r="D61" s="47">
        <f t="shared" si="9"/>
        <v>1.9422284235304141</v>
      </c>
    </row>
    <row r="62" spans="1:19" s="343" customFormat="1" ht="14.25">
      <c r="A62" s="36" t="s">
        <v>283</v>
      </c>
      <c r="B62" s="36" t="s">
        <v>282</v>
      </c>
      <c r="C62" s="46">
        <v>1954</v>
      </c>
      <c r="D62" s="47">
        <f t="shared" si="9"/>
        <v>1.040612651378785</v>
      </c>
    </row>
    <row r="63" spans="1:19" s="343" customFormat="1" ht="15">
      <c r="A63" s="677"/>
      <c r="B63" s="677" t="s">
        <v>226</v>
      </c>
      <c r="C63" s="248">
        <v>187774</v>
      </c>
      <c r="D63" s="249">
        <f t="shared" si="9"/>
        <v>100</v>
      </c>
    </row>
    <row r="64" spans="1:19" s="343" customFormat="1">
      <c r="A64" s="127"/>
      <c r="B64" s="132"/>
      <c r="I64" s="614" t="str">
        <f>UPPER((TEXT('1.COBERTURA  DANE'!C2,"mmmm yyyy")))</f>
        <v>JUNIO 2018</v>
      </c>
    </row>
    <row r="65" spans="1:4" s="343" customFormat="1">
      <c r="A65" s="127"/>
      <c r="B65" s="132"/>
    </row>
    <row r="66" spans="1:4" s="343" customFormat="1">
      <c r="A66" s="127"/>
      <c r="B66" s="132"/>
    </row>
    <row r="67" spans="1:4" s="343" customFormat="1">
      <c r="A67" s="127"/>
      <c r="B67" s="132"/>
    </row>
    <row r="68" spans="1:4" s="343" customFormat="1">
      <c r="A68" s="127"/>
      <c r="B68" s="132"/>
    </row>
    <row r="69" spans="1:4" s="343" customFormat="1" ht="28.5" customHeight="1">
      <c r="A69" s="127"/>
      <c r="B69" s="132"/>
    </row>
    <row r="70" spans="1:4" s="343" customFormat="1" ht="15">
      <c r="A70" s="778" t="s">
        <v>857</v>
      </c>
      <c r="B70" s="778"/>
      <c r="C70" s="778"/>
      <c r="D70" s="778"/>
    </row>
    <row r="71" spans="1:4" s="343" customFormat="1" ht="22.5">
      <c r="A71" s="63" t="s">
        <v>854</v>
      </c>
      <c r="B71" s="63" t="s">
        <v>207</v>
      </c>
      <c r="C71" s="63" t="s">
        <v>208</v>
      </c>
      <c r="D71" s="63" t="s">
        <v>209</v>
      </c>
    </row>
    <row r="72" spans="1:4" s="343" customFormat="1" ht="14.25">
      <c r="A72" s="36" t="s">
        <v>210</v>
      </c>
      <c r="B72" s="36" t="str">
        <f>VLOOKUP(A72,$A$27:$B$49,2,0)</f>
        <v>SURA.</v>
      </c>
      <c r="C72" s="46">
        <f t="shared" ref="C72:C81" si="10">IFERROR((VLOOKUP(A72,$I$85:$J$94,2,0)),0)</f>
        <v>13134</v>
      </c>
      <c r="D72" s="47">
        <f t="shared" ref="D72:D81" si="11">(C72/C$82)*100</f>
        <v>40.273518950079726</v>
      </c>
    </row>
    <row r="73" spans="1:4" s="343" customFormat="1" ht="14.25">
      <c r="A73" s="36" t="s">
        <v>215</v>
      </c>
      <c r="B73" s="36" t="str">
        <f>VLOOKUP(A73,$A$27:$B$49,2,0)</f>
        <v xml:space="preserve">Salud Total </v>
      </c>
      <c r="C73" s="46">
        <f t="shared" si="10"/>
        <v>6237</v>
      </c>
      <c r="D73" s="47">
        <f t="shared" si="11"/>
        <v>19.124862013982582</v>
      </c>
    </row>
    <row r="74" spans="1:4" s="343" customFormat="1" ht="14.25">
      <c r="A74" s="36" t="s">
        <v>217</v>
      </c>
      <c r="B74" s="36" t="str">
        <f>VLOOKUP(A74,$A$27:$B$49,2,0)</f>
        <v xml:space="preserve">Cruz Blanca </v>
      </c>
      <c r="C74" s="46">
        <f t="shared" si="10"/>
        <v>2995</v>
      </c>
      <c r="D74" s="47">
        <f t="shared" si="11"/>
        <v>9.183736048080462</v>
      </c>
    </row>
    <row r="75" spans="1:4" s="343" customFormat="1" ht="14.25">
      <c r="A75" s="36" t="s">
        <v>218</v>
      </c>
      <c r="B75" s="36" t="str">
        <f>VLOOKUP(A75,$A$27:$B$49,2,0)</f>
        <v>Sanitas S.A.</v>
      </c>
      <c r="C75" s="46">
        <f t="shared" si="10"/>
        <v>2732</v>
      </c>
      <c r="D75" s="47">
        <f t="shared" si="11"/>
        <v>8.377284435177236</v>
      </c>
    </row>
    <row r="76" spans="1:4" s="343" customFormat="1" ht="14.25">
      <c r="A76" s="36" t="s">
        <v>211</v>
      </c>
      <c r="B76" s="36" t="str">
        <f>VLOOKUP(A76,$A$27:$B$49,2,0)</f>
        <v>Coomeva S.A.</v>
      </c>
      <c r="C76" s="46">
        <f t="shared" si="10"/>
        <v>4105</v>
      </c>
      <c r="D76" s="47">
        <f t="shared" si="11"/>
        <v>12.587391144364037</v>
      </c>
    </row>
    <row r="77" spans="1:4" s="343" customFormat="1" ht="14.25">
      <c r="A77" s="36" t="s">
        <v>516</v>
      </c>
      <c r="B77" s="36" t="s">
        <v>1025</v>
      </c>
      <c r="C77" s="46">
        <f t="shared" si="10"/>
        <v>139</v>
      </c>
      <c r="D77" s="47">
        <f t="shared" si="11"/>
        <v>0.42622347602109656</v>
      </c>
    </row>
    <row r="78" spans="1:4" s="343" customFormat="1" ht="14.25">
      <c r="A78" s="36" t="s">
        <v>223</v>
      </c>
      <c r="B78" s="36" t="str">
        <f>VLOOKUP(A78,$A$27:$B$49,2,0)</f>
        <v xml:space="preserve">Famisanar </v>
      </c>
      <c r="C78" s="46">
        <f t="shared" si="10"/>
        <v>3</v>
      </c>
      <c r="D78" s="47">
        <f t="shared" si="11"/>
        <v>9.1990678277934501E-3</v>
      </c>
    </row>
    <row r="79" spans="1:4" s="343" customFormat="1" ht="14.25">
      <c r="A79" s="36" t="s">
        <v>220</v>
      </c>
      <c r="B79" s="36" t="str">
        <f>VLOOKUP(A79,$A$27:$B$49,2,0)</f>
        <v>EPM</v>
      </c>
      <c r="C79" s="46">
        <f t="shared" si="10"/>
        <v>4</v>
      </c>
      <c r="D79" s="47">
        <f t="shared" si="11"/>
        <v>1.2265423770391266E-2</v>
      </c>
    </row>
    <row r="80" spans="1:4" s="343" customFormat="1" ht="14.25">
      <c r="A80" s="36" t="s">
        <v>833</v>
      </c>
      <c r="B80" s="36" t="str">
        <f>VLOOKUP(A80,$A$27:$B$49,2,0)</f>
        <v>Savia Salud</v>
      </c>
      <c r="C80" s="46">
        <f t="shared" si="10"/>
        <v>3263</v>
      </c>
      <c r="D80" s="47">
        <f t="shared" si="11"/>
        <v>10.005519440696677</v>
      </c>
    </row>
    <row r="81" spans="1:13" s="343" customFormat="1" ht="14.25">
      <c r="A81" s="36" t="s">
        <v>518</v>
      </c>
      <c r="B81" s="36" t="s">
        <v>755</v>
      </c>
      <c r="C81" s="46">
        <f t="shared" si="10"/>
        <v>0</v>
      </c>
      <c r="D81" s="47">
        <f t="shared" si="11"/>
        <v>0</v>
      </c>
    </row>
    <row r="82" spans="1:13" s="343" customFormat="1" ht="23.25" customHeight="1">
      <c r="A82" s="772" t="s">
        <v>226</v>
      </c>
      <c r="B82" s="772"/>
      <c r="C82" s="248">
        <f>SUM(C72:C81)</f>
        <v>32612</v>
      </c>
      <c r="D82" s="249">
        <f t="shared" ref="D82" si="12">(C82/C$82)*100</f>
        <v>100</v>
      </c>
      <c r="I82" s="617" t="str">
        <f>UPPER((TEXT('1.COBERTURA  DANE'!C2,"mmmm yyyy")))</f>
        <v>JUNIO 2018</v>
      </c>
    </row>
    <row r="83" spans="1:13">
      <c r="A83" s="127"/>
      <c r="B83" s="132"/>
      <c r="C83" s="343"/>
      <c r="D83" s="343"/>
      <c r="I83" s="18"/>
      <c r="J83" s="18"/>
    </row>
    <row r="84" spans="1:13" ht="15.75" hidden="1" customHeight="1">
      <c r="A84" s="127"/>
      <c r="B84" s="132"/>
      <c r="C84" s="343"/>
      <c r="D84" s="343"/>
      <c r="E84" s="716" t="s">
        <v>232</v>
      </c>
      <c r="F84" s="716" t="s">
        <v>202</v>
      </c>
      <c r="G84" s="18"/>
      <c r="H84" s="18"/>
      <c r="I84" s="716" t="s">
        <v>832</v>
      </c>
      <c r="J84" s="716" t="s">
        <v>241</v>
      </c>
      <c r="L84" s="343"/>
      <c r="M84" s="343"/>
    </row>
    <row r="85" spans="1:13" ht="16.5" hidden="1" customHeight="1">
      <c r="A85" s="716" t="s">
        <v>832</v>
      </c>
      <c r="B85" s="716" t="s">
        <v>241</v>
      </c>
      <c r="C85" s="18"/>
      <c r="D85" s="343"/>
      <c r="E85" s="717" t="s">
        <v>3</v>
      </c>
      <c r="F85" s="718">
        <v>42173</v>
      </c>
      <c r="G85" s="187"/>
      <c r="H85" s="18"/>
      <c r="I85" s="717" t="s">
        <v>220</v>
      </c>
      <c r="J85" s="718">
        <v>4</v>
      </c>
      <c r="K85" s="18"/>
      <c r="L85" s="343"/>
      <c r="M85" s="343"/>
    </row>
    <row r="86" spans="1:13" ht="15" hidden="1">
      <c r="A86" s="717" t="s">
        <v>220</v>
      </c>
      <c r="B86" s="718">
        <v>9592</v>
      </c>
      <c r="C86" s="260" t="str">
        <f t="shared" ref="C86:C108" si="13">VLOOKUP(A86,$A$27:$B$49,1,0)</f>
        <v>EAS016</v>
      </c>
      <c r="D86" s="343"/>
      <c r="E86" s="717" t="s">
        <v>501</v>
      </c>
      <c r="F86" s="718">
        <v>21885</v>
      </c>
      <c r="G86" s="187"/>
      <c r="H86" s="18"/>
      <c r="I86" s="717" t="s">
        <v>215</v>
      </c>
      <c r="J86" s="718">
        <v>6237</v>
      </c>
      <c r="K86" s="18"/>
      <c r="L86" s="343"/>
      <c r="M86" s="343"/>
    </row>
    <row r="87" spans="1:13" ht="15" hidden="1">
      <c r="A87" s="717" t="s">
        <v>221</v>
      </c>
      <c r="B87" s="718">
        <v>2718</v>
      </c>
      <c r="C87" s="260" t="str">
        <f t="shared" si="13"/>
        <v>EAS027</v>
      </c>
      <c r="D87" s="343"/>
      <c r="E87" s="717" t="s">
        <v>503</v>
      </c>
      <c r="F87" s="718">
        <v>770</v>
      </c>
      <c r="G87" s="187"/>
      <c r="H87" s="18"/>
      <c r="I87" s="717" t="s">
        <v>218</v>
      </c>
      <c r="J87" s="718">
        <v>2732</v>
      </c>
      <c r="K87" s="18"/>
      <c r="L87" s="343"/>
      <c r="M87" s="343"/>
    </row>
    <row r="88" spans="1:13" ht="15" hidden="1">
      <c r="A88" s="717" t="s">
        <v>215</v>
      </c>
      <c r="B88" s="718">
        <v>304429</v>
      </c>
      <c r="C88" s="260" t="str">
        <f t="shared" si="13"/>
        <v>EPS002</v>
      </c>
      <c r="D88" s="343"/>
      <c r="E88" s="717" t="s">
        <v>504</v>
      </c>
      <c r="F88" s="718">
        <v>69245</v>
      </c>
      <c r="G88" s="187"/>
      <c r="H88" s="18"/>
      <c r="I88" s="717" t="s">
        <v>210</v>
      </c>
      <c r="J88" s="718">
        <v>13134</v>
      </c>
      <c r="K88" s="18"/>
      <c r="L88" s="343"/>
      <c r="M88" s="343"/>
    </row>
    <row r="89" spans="1:13" ht="15" hidden="1">
      <c r="A89" s="717" t="s">
        <v>218</v>
      </c>
      <c r="B89" s="718">
        <v>79141</v>
      </c>
      <c r="C89" s="260" t="str">
        <f t="shared" si="13"/>
        <v>EPS005</v>
      </c>
      <c r="D89" s="343"/>
      <c r="E89" s="717" t="s">
        <v>505</v>
      </c>
      <c r="F89" s="718">
        <v>34726</v>
      </c>
      <c r="G89" s="187"/>
      <c r="H89" s="18"/>
      <c r="I89" s="717" t="s">
        <v>211</v>
      </c>
      <c r="J89" s="718">
        <v>4105</v>
      </c>
      <c r="K89" s="18"/>
      <c r="L89" s="343"/>
      <c r="M89" s="343"/>
    </row>
    <row r="90" spans="1:13" ht="15" hidden="1">
      <c r="A90" s="717" t="s">
        <v>210</v>
      </c>
      <c r="B90" s="718">
        <v>1733397</v>
      </c>
      <c r="C90" s="260" t="str">
        <f t="shared" si="13"/>
        <v>EPS010</v>
      </c>
      <c r="D90" s="343"/>
      <c r="E90" s="717" t="s">
        <v>506</v>
      </c>
      <c r="F90" s="718">
        <v>38</v>
      </c>
      <c r="G90" s="187"/>
      <c r="H90" s="18"/>
      <c r="I90" s="717" t="s">
        <v>223</v>
      </c>
      <c r="J90" s="718">
        <v>3</v>
      </c>
      <c r="K90" s="18"/>
      <c r="L90" s="343"/>
      <c r="M90" s="343"/>
    </row>
    <row r="91" spans="1:13" ht="15" hidden="1">
      <c r="A91" s="717" t="s">
        <v>211</v>
      </c>
      <c r="B91" s="718">
        <v>525483</v>
      </c>
      <c r="C91" s="260" t="str">
        <f t="shared" si="13"/>
        <v>EPS016</v>
      </c>
      <c r="D91" s="343"/>
      <c r="E91" s="717" t="s">
        <v>507</v>
      </c>
      <c r="F91" s="718">
        <v>15</v>
      </c>
      <c r="G91" s="187"/>
      <c r="H91" s="18"/>
      <c r="I91" s="717" t="s">
        <v>217</v>
      </c>
      <c r="J91" s="718">
        <v>2995</v>
      </c>
      <c r="K91" s="18"/>
      <c r="L91" s="343"/>
      <c r="M91" s="343"/>
    </row>
    <row r="92" spans="1:13" ht="15" hidden="1">
      <c r="A92" s="717" t="s">
        <v>223</v>
      </c>
      <c r="B92" s="718">
        <v>26</v>
      </c>
      <c r="C92" s="260" t="str">
        <f t="shared" si="13"/>
        <v>EPS017</v>
      </c>
      <c r="D92" s="343"/>
      <c r="E92" s="717" t="s">
        <v>508</v>
      </c>
      <c r="F92" s="718">
        <v>4961</v>
      </c>
      <c r="G92" s="187"/>
      <c r="H92" s="18"/>
      <c r="I92" s="717" t="s">
        <v>833</v>
      </c>
      <c r="J92" s="718">
        <v>3263</v>
      </c>
      <c r="K92" s="18"/>
      <c r="L92" s="343"/>
      <c r="M92" s="343"/>
    </row>
    <row r="93" spans="1:13" ht="15" hidden="1">
      <c r="A93" s="717" t="s">
        <v>190</v>
      </c>
      <c r="B93" s="718">
        <v>851</v>
      </c>
      <c r="C93" s="260" t="str">
        <f t="shared" si="13"/>
        <v>EPS018</v>
      </c>
      <c r="D93" s="343"/>
      <c r="E93" s="717" t="s">
        <v>509</v>
      </c>
      <c r="F93" s="718">
        <v>29721</v>
      </c>
      <c r="G93" s="187"/>
      <c r="I93" s="717" t="s">
        <v>516</v>
      </c>
      <c r="J93" s="718">
        <v>139</v>
      </c>
      <c r="K93" s="18"/>
      <c r="L93" s="343"/>
      <c r="M93" s="343"/>
    </row>
    <row r="94" spans="1:13" ht="15" hidden="1">
      <c r="A94" s="717" t="s">
        <v>217</v>
      </c>
      <c r="B94" s="718">
        <v>64787</v>
      </c>
      <c r="C94" s="260" t="str">
        <f t="shared" si="13"/>
        <v>EPS023</v>
      </c>
      <c r="E94" s="717" t="s">
        <v>830</v>
      </c>
      <c r="F94" s="718">
        <v>1604408</v>
      </c>
      <c r="G94" s="187"/>
      <c r="I94" s="246"/>
      <c r="J94" s="247"/>
      <c r="K94" s="18"/>
      <c r="L94" s="343"/>
      <c r="M94" s="343"/>
    </row>
    <row r="95" spans="1:13" ht="15" hidden="1">
      <c r="A95" s="717" t="s">
        <v>222</v>
      </c>
      <c r="B95" s="718">
        <v>2</v>
      </c>
      <c r="C95" s="260" t="str">
        <f t="shared" si="13"/>
        <v>EPS033</v>
      </c>
      <c r="D95" s="18"/>
      <c r="E95" s="717" t="s">
        <v>865</v>
      </c>
      <c r="F95" s="718">
        <v>590</v>
      </c>
      <c r="G95" s="187"/>
      <c r="I95" s="531">
        <f>J94-190176</f>
        <v>-190176</v>
      </c>
      <c r="J95" s="532"/>
      <c r="K95" s="18"/>
      <c r="L95" s="343"/>
      <c r="M95" s="343"/>
    </row>
    <row r="96" spans="1:13" ht="15" hidden="1">
      <c r="A96" s="717" t="s">
        <v>213</v>
      </c>
      <c r="B96" s="718">
        <v>498434</v>
      </c>
      <c r="C96" s="260" t="str">
        <f t="shared" si="13"/>
        <v>EPS037</v>
      </c>
      <c r="E96" s="717" t="s">
        <v>1015</v>
      </c>
      <c r="F96" s="718">
        <v>61338</v>
      </c>
      <c r="G96" s="187"/>
      <c r="I96" s="531"/>
      <c r="J96" s="532"/>
      <c r="K96" s="18"/>
      <c r="L96" s="343"/>
      <c r="M96" s="343"/>
    </row>
    <row r="97" spans="1:14" ht="15" hidden="1">
      <c r="A97" s="717" t="s">
        <v>833</v>
      </c>
      <c r="B97" s="718">
        <v>103552</v>
      </c>
      <c r="C97" s="260" t="str">
        <f t="shared" si="13"/>
        <v>EPS040</v>
      </c>
      <c r="D97" s="18"/>
      <c r="E97" s="717" t="s">
        <v>0</v>
      </c>
      <c r="F97" s="718">
        <v>83444</v>
      </c>
      <c r="G97" s="187"/>
      <c r="I97" s="531"/>
      <c r="J97" s="532"/>
      <c r="K97" s="18"/>
      <c r="L97" s="343"/>
      <c r="M97" s="343"/>
    </row>
    <row r="98" spans="1:14" ht="15" hidden="1">
      <c r="A98" s="717" t="s">
        <v>1017</v>
      </c>
      <c r="B98" s="718">
        <v>385169</v>
      </c>
      <c r="C98" s="260" t="str">
        <f t="shared" si="13"/>
        <v>EPS044</v>
      </c>
      <c r="D98" s="18"/>
      <c r="E98" s="717" t="s">
        <v>1</v>
      </c>
      <c r="F98" s="718">
        <v>331634</v>
      </c>
      <c r="G98" s="187"/>
      <c r="I98" s="531"/>
      <c r="J98" s="532"/>
      <c r="K98" s="18"/>
      <c r="L98" s="343"/>
      <c r="M98" s="343"/>
    </row>
    <row r="99" spans="1:14" ht="15" hidden="1">
      <c r="A99" s="717" t="s">
        <v>513</v>
      </c>
      <c r="B99" s="718">
        <v>219</v>
      </c>
      <c r="C99" s="260" t="str">
        <f t="shared" si="13"/>
        <v>EPSIC3</v>
      </c>
      <c r="D99" s="257"/>
      <c r="E99" s="717" t="s">
        <v>2</v>
      </c>
      <c r="F99" s="718">
        <v>46035</v>
      </c>
      <c r="G99" s="187"/>
      <c r="I99" s="531"/>
      <c r="J99" s="532"/>
      <c r="K99" s="18"/>
      <c r="L99" s="343"/>
      <c r="M99" s="343"/>
    </row>
    <row r="100" spans="1:14" ht="15" hidden="1">
      <c r="A100" s="717" t="s">
        <v>516</v>
      </c>
      <c r="B100" s="718">
        <v>3165</v>
      </c>
      <c r="C100" s="260" t="str">
        <f t="shared" si="13"/>
        <v>ESSC02</v>
      </c>
      <c r="D100" s="257"/>
      <c r="E100" s="699"/>
      <c r="F100" s="700"/>
      <c r="G100" s="187"/>
      <c r="I100" s="531"/>
      <c r="J100" s="532"/>
      <c r="K100" s="18"/>
      <c r="L100" s="343"/>
      <c r="M100" s="343"/>
    </row>
    <row r="101" spans="1:14" ht="15" hidden="1">
      <c r="A101" s="717" t="s">
        <v>517</v>
      </c>
      <c r="B101" s="718">
        <v>14702</v>
      </c>
      <c r="C101" s="260" t="str">
        <f t="shared" si="13"/>
        <v>ESSC24</v>
      </c>
      <c r="D101" s="257"/>
      <c r="E101" s="699"/>
      <c r="F101" s="700"/>
      <c r="G101" s="8">
        <f>F101-C21</f>
        <v>-2330983</v>
      </c>
      <c r="I101" s="531"/>
      <c r="J101" s="532"/>
      <c r="K101" s="18"/>
      <c r="L101" s="343"/>
      <c r="M101" s="343"/>
    </row>
    <row r="102" spans="1:14" s="213" customFormat="1" ht="15" hidden="1">
      <c r="A102" s="717" t="s">
        <v>518</v>
      </c>
      <c r="B102" s="718">
        <v>2</v>
      </c>
      <c r="C102" s="260" t="str">
        <f t="shared" si="13"/>
        <v>ESSC62</v>
      </c>
      <c r="D102" s="257"/>
      <c r="E102"/>
      <c r="F102"/>
      <c r="G102" s="343"/>
      <c r="I102" s="531"/>
      <c r="J102" s="532"/>
      <c r="L102" s="343"/>
      <c r="M102" s="343"/>
    </row>
    <row r="103" spans="1:14" s="263" customFormat="1" ht="15" hidden="1">
      <c r="A103" s="717" t="s">
        <v>519</v>
      </c>
      <c r="B103" s="718">
        <v>854</v>
      </c>
      <c r="C103" s="260" t="str">
        <f t="shared" si="13"/>
        <v>ESSC91</v>
      </c>
      <c r="D103" s="257"/>
      <c r="E103"/>
      <c r="F103"/>
      <c r="G103" s="257"/>
      <c r="I103" s="531"/>
      <c r="J103" s="532"/>
      <c r="L103" s="343"/>
      <c r="M103" s="343"/>
    </row>
    <row r="104" spans="1:14" s="213" customFormat="1" ht="15" hidden="1">
      <c r="A104" s="699"/>
      <c r="B104" s="700"/>
      <c r="C104" s="260" t="e">
        <f t="shared" si="13"/>
        <v>#N/A</v>
      </c>
      <c r="D104" s="257"/>
      <c r="E104"/>
      <c r="F104"/>
      <c r="G104" s="257"/>
      <c r="I104" s="531"/>
      <c r="J104" s="532"/>
      <c r="L104" s="246"/>
      <c r="M104" s="247"/>
    </row>
    <row r="105" spans="1:14" s="257" customFormat="1" ht="15" hidden="1">
      <c r="A105" s="699"/>
      <c r="B105" s="700"/>
      <c r="C105" s="260" t="e">
        <f t="shared" si="13"/>
        <v>#N/A</v>
      </c>
      <c r="E105"/>
      <c r="F105"/>
      <c r="G105"/>
      <c r="I105" s="531"/>
      <c r="J105" s="532"/>
      <c r="L105" s="590"/>
      <c r="M105" s="591"/>
    </row>
    <row r="106" spans="1:14" s="257" customFormat="1" ht="15" hidden="1">
      <c r="A106" s="699"/>
      <c r="B106" s="700"/>
      <c r="C106" s="260" t="e">
        <f t="shared" si="13"/>
        <v>#N/A</v>
      </c>
      <c r="E106"/>
      <c r="F106"/>
      <c r="G106"/>
      <c r="I106" s="531"/>
      <c r="J106" s="532"/>
      <c r="L106" s="590"/>
      <c r="M106" s="591"/>
    </row>
    <row r="107" spans="1:14" ht="15" hidden="1">
      <c r="A107" s="246"/>
      <c r="B107" s="247"/>
      <c r="C107" s="260" t="e">
        <f t="shared" si="13"/>
        <v>#N/A</v>
      </c>
      <c r="D107" s="257"/>
      <c r="I107" s="531"/>
      <c r="J107" s="532"/>
      <c r="K107" s="18"/>
      <c r="L107" s="590"/>
      <c r="M107" s="591"/>
      <c r="N107" s="18"/>
    </row>
    <row r="108" spans="1:14" ht="15" hidden="1">
      <c r="A108" s="590"/>
      <c r="B108" s="591"/>
      <c r="C108" s="260" t="e">
        <f t="shared" si="13"/>
        <v>#N/A</v>
      </c>
      <c r="D108" s="257"/>
      <c r="I108" s="18"/>
      <c r="J108" s="18"/>
      <c r="K108" s="18"/>
      <c r="L108" s="18"/>
      <c r="M108" s="18"/>
      <c r="N108" s="18"/>
    </row>
    <row r="109" spans="1:14">
      <c r="A109" s="639" t="s">
        <v>851</v>
      </c>
      <c r="B109" s="640" t="str">
        <f>'1.COBERTURA  DANE'!B141</f>
        <v>SISPRO-BODEGA DE DATOS JUNIO 2018</v>
      </c>
      <c r="D109" s="257"/>
      <c r="I109" s="18"/>
      <c r="J109" s="18"/>
      <c r="K109" s="18"/>
      <c r="L109" s="18"/>
      <c r="M109" s="18"/>
      <c r="N109" s="18"/>
    </row>
    <row r="110" spans="1:14">
      <c r="A110" s="641"/>
      <c r="B110" s="653" t="s">
        <v>1045</v>
      </c>
      <c r="D110" s="343"/>
      <c r="I110" s="18"/>
      <c r="J110" s="18"/>
      <c r="K110" s="18"/>
      <c r="L110" s="18"/>
      <c r="M110" s="18"/>
      <c r="N110" s="18"/>
    </row>
    <row r="111" spans="1:14">
      <c r="A111" s="642" t="s">
        <v>1024</v>
      </c>
      <c r="B111" s="643" t="s">
        <v>1023</v>
      </c>
      <c r="D111" s="343"/>
      <c r="I111" s="18"/>
      <c r="J111" s="18"/>
      <c r="K111" s="18"/>
      <c r="L111" s="18"/>
      <c r="M111" s="18"/>
      <c r="N111" s="18"/>
    </row>
    <row r="112" spans="1:14">
      <c r="D112" s="343"/>
      <c r="I112" s="18"/>
      <c r="J112" s="18"/>
      <c r="K112" s="18"/>
      <c r="L112" s="18"/>
      <c r="M112" s="18"/>
      <c r="N112" s="18"/>
    </row>
    <row r="113" spans="4:14">
      <c r="D113" s="343"/>
      <c r="I113" s="18"/>
      <c r="J113" s="18"/>
      <c r="K113" s="18"/>
      <c r="L113" s="18"/>
      <c r="M113" s="18"/>
      <c r="N113" s="18"/>
    </row>
    <row r="114" spans="4:14">
      <c r="D114" s="343"/>
      <c r="I114" s="18"/>
      <c r="J114" s="18"/>
      <c r="K114" s="18"/>
      <c r="L114" s="18"/>
      <c r="M114" s="18"/>
      <c r="N114" s="18"/>
    </row>
    <row r="115" spans="4:14">
      <c r="I115" s="18"/>
      <c r="J115" s="18"/>
      <c r="K115" s="18"/>
      <c r="L115" s="18"/>
      <c r="M115" s="18"/>
      <c r="N115" s="18"/>
    </row>
    <row r="116" spans="4:14">
      <c r="I116" s="18"/>
      <c r="J116" s="18"/>
      <c r="K116" s="18"/>
      <c r="L116" s="18"/>
      <c r="M116" s="18"/>
      <c r="N116" s="18"/>
    </row>
    <row r="117" spans="4:14">
      <c r="I117" s="18"/>
      <c r="J117" s="18"/>
      <c r="K117" s="18"/>
      <c r="L117" s="18"/>
      <c r="M117" s="18"/>
      <c r="N117" s="18"/>
    </row>
    <row r="118" spans="4:14">
      <c r="I118" s="18"/>
      <c r="J118" s="18"/>
      <c r="K118" s="18"/>
      <c r="L118" s="18"/>
      <c r="M118" s="18"/>
      <c r="N118" s="18"/>
    </row>
    <row r="119" spans="4:14">
      <c r="I119" s="18"/>
      <c r="J119" s="18"/>
      <c r="K119" s="18"/>
      <c r="L119" s="18"/>
      <c r="M119" s="18"/>
      <c r="N119" s="18"/>
    </row>
    <row r="120" spans="4:14">
      <c r="I120" s="18"/>
      <c r="J120" s="18"/>
      <c r="K120" s="18"/>
      <c r="L120" s="18"/>
      <c r="M120" s="18"/>
      <c r="N120" s="18"/>
    </row>
    <row r="121" spans="4:14">
      <c r="I121" s="18"/>
      <c r="J121" s="18"/>
      <c r="K121" s="18"/>
      <c r="L121" s="18"/>
      <c r="M121" s="18"/>
      <c r="N121" s="18"/>
    </row>
    <row r="122" spans="4:14">
      <c r="I122" s="18"/>
      <c r="J122" s="18"/>
      <c r="K122" s="18"/>
      <c r="L122" s="18"/>
      <c r="M122" s="18"/>
      <c r="N122" s="18"/>
    </row>
    <row r="123" spans="4:14">
      <c r="I123" s="18"/>
      <c r="J123" s="18"/>
      <c r="K123" s="18"/>
      <c r="L123" s="18"/>
      <c r="M123" s="18"/>
      <c r="N123" s="18"/>
    </row>
    <row r="124" spans="4:14">
      <c r="I124" s="18"/>
      <c r="J124" s="18"/>
      <c r="K124" s="18"/>
      <c r="L124" s="18"/>
      <c r="M124" s="18"/>
      <c r="N124" s="18"/>
    </row>
    <row r="125" spans="4:14">
      <c r="I125" s="18"/>
      <c r="J125" s="18"/>
      <c r="K125" s="18"/>
      <c r="L125" s="18"/>
      <c r="M125" s="18"/>
      <c r="N125" s="18"/>
    </row>
    <row r="126" spans="4:14">
      <c r="I126" s="18"/>
      <c r="J126" s="18"/>
      <c r="K126" s="18"/>
      <c r="L126" s="18"/>
      <c r="M126" s="18"/>
      <c r="N126" s="18"/>
    </row>
    <row r="127" spans="4:14">
      <c r="I127" s="18"/>
      <c r="J127" s="18"/>
      <c r="K127" s="18"/>
      <c r="L127" s="18"/>
      <c r="M127" s="18"/>
      <c r="N127" s="18"/>
    </row>
    <row r="128" spans="4:14">
      <c r="I128" s="18"/>
      <c r="J128" s="18"/>
      <c r="K128" s="18"/>
      <c r="L128" s="18"/>
      <c r="M128" s="18"/>
      <c r="N128" s="18"/>
    </row>
    <row r="129" spans="9:14">
      <c r="I129" s="18"/>
      <c r="J129" s="18"/>
      <c r="K129" s="18"/>
      <c r="L129" s="18"/>
      <c r="M129" s="18"/>
      <c r="N129" s="18"/>
    </row>
    <row r="130" spans="9:14">
      <c r="I130" s="18"/>
      <c r="J130" s="18"/>
      <c r="K130" s="18"/>
      <c r="L130" s="18"/>
      <c r="M130" s="18"/>
      <c r="N130" s="18"/>
    </row>
    <row r="131" spans="9:14">
      <c r="I131" s="18"/>
      <c r="J131" s="18"/>
      <c r="K131" s="18"/>
      <c r="L131" s="18"/>
      <c r="M131" s="18"/>
      <c r="N131" s="18"/>
    </row>
    <row r="132" spans="9:14">
      <c r="I132" s="18"/>
      <c r="J132" s="18"/>
      <c r="K132" s="18"/>
      <c r="L132" s="18"/>
      <c r="M132" s="18"/>
      <c r="N132" s="18"/>
    </row>
    <row r="133" spans="9:14">
      <c r="I133" s="18"/>
      <c r="J133" s="18"/>
      <c r="K133" s="18"/>
      <c r="L133" s="18"/>
      <c r="M133" s="18"/>
      <c r="N133" s="18"/>
    </row>
    <row r="134" spans="9:14">
      <c r="I134" s="18"/>
      <c r="J134" s="18"/>
      <c r="K134" s="18"/>
      <c r="L134" s="18"/>
      <c r="M134" s="18"/>
      <c r="N134" s="18"/>
    </row>
    <row r="135" spans="9:14">
      <c r="I135" s="18"/>
      <c r="J135" s="18"/>
      <c r="K135" s="18"/>
      <c r="L135" s="18"/>
      <c r="M135" s="18"/>
      <c r="N135" s="18"/>
    </row>
    <row r="136" spans="9:14">
      <c r="I136" s="18"/>
      <c r="J136" s="18"/>
      <c r="K136" s="18"/>
      <c r="L136" s="18"/>
      <c r="M136" s="18"/>
      <c r="N136" s="18"/>
    </row>
    <row r="137" spans="9:14">
      <c r="I137" s="18"/>
      <c r="J137" s="18"/>
      <c r="K137" s="18"/>
      <c r="L137" s="18"/>
      <c r="M137" s="18"/>
      <c r="N137" s="18"/>
    </row>
    <row r="138" spans="9:14">
      <c r="I138" s="18"/>
      <c r="J138" s="18"/>
      <c r="K138" s="18"/>
      <c r="L138" s="18"/>
      <c r="M138" s="18"/>
      <c r="N138" s="18"/>
    </row>
    <row r="139" spans="9:14">
      <c r="I139" s="18"/>
      <c r="J139" s="18"/>
      <c r="K139" s="18"/>
      <c r="L139" s="18"/>
      <c r="M139" s="18"/>
      <c r="N139" s="18"/>
    </row>
    <row r="140" spans="9:14">
      <c r="I140" s="18"/>
      <c r="J140" s="18"/>
      <c r="K140" s="18"/>
      <c r="L140" s="18"/>
      <c r="M140" s="18"/>
      <c r="N140" s="18"/>
    </row>
    <row r="141" spans="9:14">
      <c r="I141" s="18"/>
      <c r="J141" s="18"/>
      <c r="K141" s="18"/>
      <c r="L141" s="18"/>
      <c r="M141" s="18"/>
      <c r="N141" s="18"/>
    </row>
    <row r="142" spans="9:14">
      <c r="I142" s="18"/>
      <c r="J142" s="18"/>
      <c r="K142" s="18"/>
      <c r="L142" s="18"/>
      <c r="M142" s="18"/>
      <c r="N142" s="18"/>
    </row>
    <row r="143" spans="9:14">
      <c r="I143" s="18"/>
      <c r="J143" s="18"/>
      <c r="K143" s="18"/>
      <c r="L143" s="18"/>
      <c r="M143" s="18"/>
      <c r="N143" s="18"/>
    </row>
    <row r="144" spans="9:14">
      <c r="I144" s="18"/>
      <c r="J144" s="18"/>
      <c r="K144" s="18"/>
      <c r="L144" s="18"/>
      <c r="M144" s="18"/>
      <c r="N144" s="18"/>
    </row>
    <row r="145" spans="9:14">
      <c r="I145" s="18"/>
      <c r="J145" s="18"/>
      <c r="K145" s="18"/>
      <c r="L145" s="18"/>
      <c r="M145" s="18"/>
      <c r="N145" s="18"/>
    </row>
    <row r="146" spans="9:14">
      <c r="I146" s="18"/>
      <c r="J146" s="18"/>
      <c r="K146" s="18"/>
      <c r="L146" s="18"/>
      <c r="M146" s="18"/>
      <c r="N146" s="18"/>
    </row>
    <row r="147" spans="9:14">
      <c r="I147" s="18"/>
      <c r="J147" s="18"/>
      <c r="K147" s="18"/>
      <c r="L147" s="18"/>
      <c r="M147" s="18"/>
      <c r="N147" s="18"/>
    </row>
    <row r="148" spans="9:14">
      <c r="I148" s="18"/>
      <c r="J148" s="18"/>
      <c r="K148" s="18"/>
      <c r="L148" s="18"/>
      <c r="M148" s="18"/>
      <c r="N148" s="18"/>
    </row>
    <row r="149" spans="9:14">
      <c r="I149" s="18"/>
      <c r="J149" s="18"/>
      <c r="K149" s="18"/>
      <c r="L149" s="18"/>
      <c r="M149" s="18"/>
      <c r="N149" s="18"/>
    </row>
    <row r="150" spans="9:14">
      <c r="I150" s="18"/>
      <c r="J150" s="18"/>
      <c r="K150" s="18"/>
      <c r="L150" s="18"/>
      <c r="M150" s="18"/>
      <c r="N150" s="18"/>
    </row>
    <row r="151" spans="9:14">
      <c r="I151" s="18"/>
      <c r="J151" s="18"/>
      <c r="K151" s="18"/>
      <c r="L151" s="18"/>
      <c r="M151" s="18"/>
      <c r="N151" s="18"/>
    </row>
    <row r="152" spans="9:14">
      <c r="I152" s="18"/>
      <c r="J152" s="18"/>
      <c r="K152" s="18"/>
      <c r="L152" s="18"/>
      <c r="M152" s="18"/>
      <c r="N152" s="18"/>
    </row>
    <row r="153" spans="9:14">
      <c r="I153" s="18"/>
      <c r="J153" s="18"/>
      <c r="K153" s="18"/>
      <c r="L153" s="18"/>
      <c r="M153" s="18"/>
      <c r="N153" s="18"/>
    </row>
    <row r="154" spans="9:14">
      <c r="I154" s="18"/>
      <c r="J154" s="18"/>
      <c r="K154" s="18"/>
      <c r="L154" s="18"/>
      <c r="M154" s="18"/>
      <c r="N154" s="18"/>
    </row>
    <row r="155" spans="9:14">
      <c r="I155" s="18"/>
      <c r="J155" s="18"/>
      <c r="K155" s="18"/>
      <c r="L155" s="18"/>
      <c r="M155" s="18"/>
      <c r="N155" s="18"/>
    </row>
    <row r="156" spans="9:14">
      <c r="I156" s="18"/>
      <c r="J156" s="18"/>
      <c r="K156" s="18"/>
      <c r="L156" s="18"/>
      <c r="M156" s="18"/>
      <c r="N156" s="18"/>
    </row>
    <row r="157" spans="9:14">
      <c r="I157" s="18"/>
      <c r="J157" s="18"/>
      <c r="K157" s="18"/>
      <c r="L157" s="18"/>
      <c r="M157" s="18"/>
      <c r="N157" s="18"/>
    </row>
    <row r="158" spans="9:14">
      <c r="I158" s="18"/>
      <c r="J158" s="18"/>
      <c r="K158" s="18"/>
      <c r="L158" s="18"/>
      <c r="M158" s="18"/>
      <c r="N158" s="18"/>
    </row>
    <row r="159" spans="9:14">
      <c r="I159" s="18"/>
      <c r="J159" s="18"/>
      <c r="K159" s="18"/>
      <c r="L159" s="18"/>
      <c r="M159" s="18"/>
      <c r="N159" s="18"/>
    </row>
    <row r="160" spans="9:14">
      <c r="I160" s="18"/>
      <c r="J160" s="18"/>
      <c r="K160" s="18"/>
      <c r="L160" s="18"/>
      <c r="M160" s="18"/>
      <c r="N160" s="18"/>
    </row>
    <row r="161" spans="9:14">
      <c r="I161" s="18"/>
      <c r="J161" s="18"/>
      <c r="K161" s="18"/>
      <c r="L161" s="18"/>
      <c r="M161" s="18"/>
      <c r="N161" s="18"/>
    </row>
    <row r="162" spans="9:14">
      <c r="I162" s="18"/>
      <c r="J162" s="18"/>
      <c r="K162" s="18"/>
      <c r="L162" s="18"/>
      <c r="M162" s="18"/>
      <c r="N162" s="18"/>
    </row>
    <row r="163" spans="9:14">
      <c r="I163" s="18"/>
      <c r="J163" s="18"/>
      <c r="K163" s="18"/>
      <c r="L163" s="18"/>
      <c r="M163" s="18"/>
      <c r="N163" s="18"/>
    </row>
    <row r="164" spans="9:14">
      <c r="I164" s="18"/>
      <c r="J164" s="18"/>
      <c r="K164" s="18"/>
      <c r="L164" s="18"/>
      <c r="M164" s="18"/>
      <c r="N164" s="18"/>
    </row>
    <row r="165" spans="9:14">
      <c r="I165" s="18"/>
      <c r="J165" s="18"/>
      <c r="K165" s="18"/>
      <c r="L165" s="18"/>
      <c r="M165" s="18"/>
      <c r="N165" s="18"/>
    </row>
    <row r="166" spans="9:14">
      <c r="I166" s="18"/>
      <c r="J166" s="18"/>
      <c r="K166" s="18"/>
      <c r="L166" s="18"/>
      <c r="M166" s="18"/>
      <c r="N166" s="18"/>
    </row>
    <row r="167" spans="9:14">
      <c r="I167" s="18"/>
      <c r="J167" s="18"/>
      <c r="K167" s="18"/>
      <c r="L167" s="18"/>
      <c r="M167" s="18"/>
      <c r="N167" s="18"/>
    </row>
    <row r="168" spans="9:14">
      <c r="I168" s="18"/>
      <c r="J168" s="18"/>
      <c r="K168" s="18"/>
      <c r="L168" s="18"/>
      <c r="M168" s="18"/>
      <c r="N168" s="18"/>
    </row>
    <row r="169" spans="9:14">
      <c r="I169" s="18"/>
      <c r="J169" s="18"/>
      <c r="K169" s="18"/>
      <c r="L169" s="18"/>
      <c r="M169" s="18"/>
      <c r="N169" s="18"/>
    </row>
    <row r="170" spans="9:14">
      <c r="I170" s="18"/>
      <c r="J170" s="18"/>
      <c r="K170" s="18"/>
      <c r="L170" s="18"/>
      <c r="M170" s="18"/>
      <c r="N170" s="18"/>
    </row>
    <row r="171" spans="9:14">
      <c r="I171" s="18"/>
      <c r="J171" s="18"/>
      <c r="K171" s="18"/>
      <c r="L171" s="18"/>
      <c r="M171" s="18"/>
      <c r="N171" s="18"/>
    </row>
    <row r="172" spans="9:14">
      <c r="I172" s="18"/>
      <c r="J172" s="18"/>
      <c r="K172" s="18"/>
      <c r="L172" s="18"/>
      <c r="M172" s="18"/>
      <c r="N172" s="18"/>
    </row>
    <row r="173" spans="9:14">
      <c r="I173" s="18"/>
      <c r="J173" s="18"/>
      <c r="K173" s="18"/>
      <c r="L173" s="18"/>
      <c r="M173" s="18"/>
      <c r="N173" s="18"/>
    </row>
    <row r="174" spans="9:14">
      <c r="I174" s="18"/>
      <c r="J174" s="18"/>
      <c r="K174" s="18"/>
      <c r="L174" s="18"/>
      <c r="M174" s="18"/>
      <c r="N174" s="18"/>
    </row>
    <row r="175" spans="9:14">
      <c r="I175" s="18"/>
      <c r="J175" s="18"/>
      <c r="K175" s="18"/>
      <c r="L175" s="18"/>
      <c r="M175" s="18"/>
      <c r="N175" s="18"/>
    </row>
    <row r="176" spans="9:14">
      <c r="I176" s="18"/>
      <c r="J176" s="18"/>
      <c r="K176" s="18"/>
      <c r="L176" s="18"/>
      <c r="M176" s="18"/>
      <c r="N176" s="18"/>
    </row>
    <row r="177" spans="9:14">
      <c r="I177" s="18"/>
      <c r="J177" s="18"/>
      <c r="K177" s="18"/>
      <c r="L177" s="18"/>
      <c r="M177" s="18"/>
      <c r="N177" s="18"/>
    </row>
    <row r="178" spans="9:14">
      <c r="I178" s="18"/>
      <c r="J178" s="18"/>
      <c r="K178" s="18"/>
      <c r="L178" s="18"/>
      <c r="M178" s="18"/>
      <c r="N178" s="18"/>
    </row>
    <row r="179" spans="9:14">
      <c r="I179" s="18"/>
      <c r="J179" s="18"/>
      <c r="K179" s="18"/>
      <c r="L179" s="18"/>
      <c r="M179" s="18"/>
      <c r="N179" s="18"/>
    </row>
    <row r="180" spans="9:14">
      <c r="I180" s="18"/>
      <c r="J180" s="18"/>
      <c r="K180" s="18"/>
      <c r="L180" s="18"/>
      <c r="M180" s="18"/>
      <c r="N180" s="18"/>
    </row>
    <row r="181" spans="9:14">
      <c r="I181" s="18"/>
      <c r="J181" s="18"/>
      <c r="K181" s="18"/>
      <c r="L181" s="18"/>
      <c r="M181" s="18"/>
      <c r="N181" s="18"/>
    </row>
    <row r="182" spans="9:14">
      <c r="I182" s="18"/>
      <c r="J182" s="18"/>
      <c r="K182" s="18"/>
      <c r="L182" s="18"/>
      <c r="M182" s="18"/>
      <c r="N182" s="18"/>
    </row>
    <row r="183" spans="9:14">
      <c r="I183" s="18"/>
      <c r="J183" s="18"/>
      <c r="K183" s="18"/>
      <c r="L183" s="18"/>
      <c r="M183" s="18"/>
      <c r="N183" s="18"/>
    </row>
    <row r="184" spans="9:14">
      <c r="I184" s="18"/>
      <c r="J184" s="18"/>
      <c r="K184" s="18"/>
      <c r="L184" s="18"/>
      <c r="M184" s="18"/>
      <c r="N184" s="18"/>
    </row>
    <row r="185" spans="9:14">
      <c r="I185" s="18"/>
      <c r="J185" s="18"/>
      <c r="K185" s="18"/>
      <c r="L185" s="18"/>
      <c r="M185" s="18"/>
      <c r="N185" s="18"/>
    </row>
    <row r="186" spans="9:14">
      <c r="I186" s="18"/>
      <c r="J186" s="18"/>
      <c r="K186" s="18"/>
      <c r="L186" s="18"/>
      <c r="M186" s="18"/>
      <c r="N186" s="18"/>
    </row>
    <row r="187" spans="9:14">
      <c r="I187" s="18"/>
      <c r="J187" s="18"/>
      <c r="K187" s="18"/>
      <c r="L187" s="18"/>
      <c r="M187" s="18"/>
      <c r="N187" s="18"/>
    </row>
    <row r="188" spans="9:14">
      <c r="I188" s="18"/>
      <c r="J188" s="18"/>
      <c r="K188" s="18"/>
      <c r="L188" s="18"/>
      <c r="M188" s="18"/>
      <c r="N188" s="18"/>
    </row>
    <row r="189" spans="9:14">
      <c r="I189" s="18"/>
      <c r="J189" s="18"/>
      <c r="K189" s="18"/>
      <c r="L189" s="18"/>
      <c r="M189" s="18"/>
      <c r="N189" s="18"/>
    </row>
    <row r="190" spans="9:14">
      <c r="I190" s="18"/>
      <c r="J190" s="18"/>
      <c r="K190" s="18"/>
      <c r="L190" s="18"/>
      <c r="M190" s="18"/>
      <c r="N190" s="18"/>
    </row>
    <row r="191" spans="9:14">
      <c r="I191" s="18"/>
      <c r="J191" s="18"/>
      <c r="K191" s="18"/>
      <c r="L191" s="18"/>
      <c r="M191" s="18"/>
      <c r="N191" s="18"/>
    </row>
    <row r="192" spans="9:14">
      <c r="I192" s="18"/>
      <c r="J192" s="18"/>
      <c r="K192" s="18"/>
      <c r="L192" s="18"/>
      <c r="M192" s="18"/>
      <c r="N192" s="18"/>
    </row>
    <row r="193" spans="9:14">
      <c r="I193" s="18"/>
      <c r="J193" s="18"/>
      <c r="K193" s="18"/>
      <c r="L193" s="18"/>
      <c r="M193" s="18"/>
      <c r="N193" s="18"/>
    </row>
    <row r="194" spans="9:14">
      <c r="I194" s="18"/>
      <c r="J194" s="18"/>
      <c r="K194" s="18"/>
      <c r="L194" s="18"/>
      <c r="M194" s="18"/>
      <c r="N194" s="18"/>
    </row>
    <row r="195" spans="9:14">
      <c r="I195" s="18"/>
      <c r="J195" s="18"/>
      <c r="K195" s="18"/>
      <c r="L195" s="18"/>
      <c r="M195" s="18"/>
      <c r="N195" s="18"/>
    </row>
    <row r="196" spans="9:14">
      <c r="I196" s="18"/>
      <c r="J196" s="18"/>
      <c r="K196" s="18"/>
      <c r="L196" s="18"/>
      <c r="M196" s="18"/>
      <c r="N196" s="18"/>
    </row>
    <row r="197" spans="9:14">
      <c r="I197" s="18"/>
      <c r="J197" s="18"/>
      <c r="K197" s="18"/>
      <c r="L197" s="18"/>
      <c r="M197" s="18"/>
      <c r="N197" s="18"/>
    </row>
    <row r="198" spans="9:14">
      <c r="I198" s="18"/>
      <c r="K198" s="18"/>
      <c r="L198" s="18"/>
      <c r="M198" s="18"/>
      <c r="N198" s="18"/>
    </row>
    <row r="199" spans="9:14">
      <c r="K199" s="18"/>
      <c r="L199" s="18"/>
      <c r="M199" s="18"/>
      <c r="N199" s="18"/>
    </row>
    <row r="200" spans="9:14">
      <c r="K200" s="18"/>
      <c r="L200" s="18"/>
      <c r="M200" s="18"/>
      <c r="N200" s="18"/>
    </row>
    <row r="201" spans="9:14">
      <c r="L201" s="18"/>
      <c r="M201" s="18"/>
      <c r="N201" s="18"/>
    </row>
    <row r="202" spans="9:14">
      <c r="L202" s="18"/>
      <c r="M202" s="18"/>
      <c r="N202" s="18"/>
    </row>
    <row r="203" spans="9:14">
      <c r="L203" s="18"/>
      <c r="M203" s="18"/>
      <c r="N203" s="18"/>
    </row>
  </sheetData>
  <sortState ref="A71:D80">
    <sortCondition descending="1" ref="C71:C80"/>
  </sortState>
  <mergeCells count="9">
    <mergeCell ref="A82:B82"/>
    <mergeCell ref="A55:D55"/>
    <mergeCell ref="A51:B51"/>
    <mergeCell ref="A25:D25"/>
    <mergeCell ref="A1:D1"/>
    <mergeCell ref="A21:B21"/>
    <mergeCell ref="C21:D21"/>
    <mergeCell ref="C51:D51"/>
    <mergeCell ref="A70:D70"/>
  </mergeCells>
  <printOptions horizontalCentered="1"/>
  <pageMargins left="0.74803149606299213" right="0.74803149606299213" top="0.98425196850393704" bottom="0.98425196850393704" header="0" footer="0"/>
  <pageSetup paperSize="9" scale="79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00"/>
  </sheetPr>
  <dimension ref="A1:BA853"/>
  <sheetViews>
    <sheetView zoomScaleNormal="100" workbookViewId="0">
      <pane xSplit="21" ySplit="6" topLeftCell="V7" activePane="bottomRight" state="frozen"/>
      <selection pane="topRight" activeCell="W1" sqref="W1"/>
      <selection pane="bottomLeft" activeCell="A7" sqref="A7"/>
      <selection pane="bottomRight" activeCell="Z126" sqref="Z126"/>
    </sheetView>
  </sheetViews>
  <sheetFormatPr baseColWidth="10" defaultRowHeight="15"/>
  <cols>
    <col min="1" max="1" width="2.5703125" style="61" customWidth="1"/>
    <col min="2" max="2" width="10.140625" style="61" hidden="1" customWidth="1"/>
    <col min="3" max="3" width="9.7109375" style="61" hidden="1" customWidth="1"/>
    <col min="4" max="6" width="10" style="61" hidden="1" customWidth="1"/>
    <col min="7" max="7" width="14.7109375" style="61" hidden="1" customWidth="1"/>
    <col min="8" max="12" width="10.140625" style="61" hidden="1" customWidth="1"/>
    <col min="13" max="13" width="10.85546875" style="61" hidden="1" customWidth="1"/>
    <col min="14" max="18" width="10.140625" style="61" hidden="1" customWidth="1"/>
    <col min="19" max="19" width="38.42578125" style="61" bestFit="1" customWidth="1"/>
    <col min="20" max="20" width="22.85546875" style="61" customWidth="1"/>
    <col min="21" max="30" width="11.42578125" style="61" customWidth="1"/>
    <col min="31" max="31" width="11.42578125" style="61"/>
    <col min="32" max="38" width="11.42578125" style="61" customWidth="1"/>
    <col min="39" max="39" width="11.42578125" style="61"/>
    <col min="40" max="44" width="11.42578125" style="61" hidden="1" customWidth="1"/>
    <col min="45" max="45" width="11.42578125" style="61"/>
    <col min="46" max="46" width="23" style="61" customWidth="1"/>
    <col min="47" max="51" width="11.42578125" style="61"/>
    <col min="52" max="52" width="14.28515625" style="61" customWidth="1"/>
    <col min="53" max="16384" width="11.42578125" style="61"/>
  </cols>
  <sheetData>
    <row r="1" spans="1:48" ht="42" customHeight="1">
      <c r="A1" s="186"/>
      <c r="S1" s="788" t="s">
        <v>193</v>
      </c>
      <c r="T1" s="788"/>
      <c r="U1" s="788"/>
      <c r="V1" s="788"/>
      <c r="W1" s="788"/>
      <c r="X1" s="788"/>
      <c r="Y1" s="788"/>
      <c r="Z1" s="788"/>
      <c r="AA1" s="788"/>
      <c r="AB1" s="788"/>
      <c r="AC1" s="788"/>
      <c r="AD1" s="788"/>
      <c r="AE1" s="788"/>
      <c r="AF1" s="788"/>
      <c r="AG1" s="788"/>
      <c r="AH1" s="788"/>
      <c r="AI1" s="788"/>
      <c r="AJ1" s="788"/>
      <c r="AK1" s="788"/>
      <c r="AL1" s="788"/>
      <c r="AM1" s="788"/>
      <c r="AU1" s="162" t="s">
        <v>469</v>
      </c>
      <c r="AV1" s="162" t="s">
        <v>470</v>
      </c>
    </row>
    <row r="2" spans="1:48" ht="17.25" customHeight="1" thickBot="1">
      <c r="S2" s="789"/>
      <c r="T2" s="789"/>
      <c r="U2" s="789"/>
      <c r="AT2" s="383" t="s">
        <v>312</v>
      </c>
      <c r="AU2" s="383">
        <v>116</v>
      </c>
      <c r="AV2" s="384">
        <f t="shared" ref="AV2:AV7" si="0">(AU2/125)*100</f>
        <v>92.800000000000011</v>
      </c>
    </row>
    <row r="3" spans="1:48" ht="15" customHeight="1">
      <c r="S3" s="432" t="s">
        <v>195</v>
      </c>
      <c r="T3" s="790" t="str">
        <f>UPPER((TEXT('1.COBERTURA  DANE'!C2,"mmmm yyyy")))</f>
        <v>JUNIO 2018</v>
      </c>
      <c r="U3" s="791"/>
      <c r="V3" s="792" t="s">
        <v>769</v>
      </c>
      <c r="W3" s="793"/>
      <c r="X3" s="793"/>
      <c r="Y3" s="793"/>
      <c r="Z3" s="794"/>
      <c r="AA3" s="730"/>
      <c r="AB3" s="792" t="s">
        <v>858</v>
      </c>
      <c r="AC3" s="793"/>
      <c r="AD3" s="793"/>
      <c r="AE3" s="793"/>
      <c r="AF3" s="793"/>
      <c r="AG3" s="793"/>
      <c r="AH3" s="793"/>
      <c r="AI3" s="793"/>
      <c r="AJ3" s="793"/>
      <c r="AK3" s="793"/>
      <c r="AL3" s="795"/>
      <c r="AM3" s="785" t="s">
        <v>859</v>
      </c>
      <c r="AT3" s="383" t="s">
        <v>198</v>
      </c>
      <c r="AU3" s="383">
        <f>Y6</f>
        <v>29</v>
      </c>
      <c r="AV3" s="384">
        <f t="shared" si="0"/>
        <v>23.200000000000003</v>
      </c>
    </row>
    <row r="4" spans="1:48" ht="38.25">
      <c r="S4" s="779" t="s">
        <v>4</v>
      </c>
      <c r="T4" s="781" t="s">
        <v>468</v>
      </c>
      <c r="U4" s="783" t="s">
        <v>201</v>
      </c>
      <c r="V4" s="380" t="s">
        <v>312</v>
      </c>
      <c r="W4" s="381" t="s">
        <v>298</v>
      </c>
      <c r="X4" s="381" t="s">
        <v>197</v>
      </c>
      <c r="Y4" s="381" t="s">
        <v>198</v>
      </c>
      <c r="Z4" s="401" t="s">
        <v>199</v>
      </c>
      <c r="AA4" s="382" t="s">
        <v>866</v>
      </c>
      <c r="AB4" s="380" t="s">
        <v>522</v>
      </c>
      <c r="AC4" s="381" t="s">
        <v>756</v>
      </c>
      <c r="AD4" s="381" t="s">
        <v>521</v>
      </c>
      <c r="AE4" s="381" t="s">
        <v>523</v>
      </c>
      <c r="AF4" s="381" t="s">
        <v>526</v>
      </c>
      <c r="AG4" s="381" t="s">
        <v>1018</v>
      </c>
      <c r="AH4" s="381" t="s">
        <v>757</v>
      </c>
      <c r="AI4" s="381" t="s">
        <v>525</v>
      </c>
      <c r="AJ4" s="381" t="s">
        <v>527</v>
      </c>
      <c r="AK4" s="381" t="s">
        <v>1061</v>
      </c>
      <c r="AL4" s="382" t="s">
        <v>564</v>
      </c>
      <c r="AM4" s="786"/>
      <c r="AT4" s="383" t="s">
        <v>199</v>
      </c>
      <c r="AU4" s="383">
        <f>Z6</f>
        <v>26</v>
      </c>
      <c r="AV4" s="384">
        <f t="shared" si="0"/>
        <v>20.8</v>
      </c>
    </row>
    <row r="5" spans="1:48" ht="15.75" thickBot="1">
      <c r="S5" s="780"/>
      <c r="T5" s="782"/>
      <c r="U5" s="784"/>
      <c r="V5" s="420" t="s">
        <v>830</v>
      </c>
      <c r="W5" s="418" t="s">
        <v>3</v>
      </c>
      <c r="X5" s="418" t="s">
        <v>0</v>
      </c>
      <c r="Y5" s="418" t="s">
        <v>1</v>
      </c>
      <c r="Z5" s="419" t="s">
        <v>2</v>
      </c>
      <c r="AA5" s="421" t="s">
        <v>865</v>
      </c>
      <c r="AB5" s="420" t="s">
        <v>504</v>
      </c>
      <c r="AC5" s="418" t="s">
        <v>505</v>
      </c>
      <c r="AD5" s="418" t="s">
        <v>509</v>
      </c>
      <c r="AE5" s="418" t="s">
        <v>501</v>
      </c>
      <c r="AF5" s="418" t="s">
        <v>508</v>
      </c>
      <c r="AG5" s="418" t="s">
        <v>1015</v>
      </c>
      <c r="AH5" s="418" t="s">
        <v>507</v>
      </c>
      <c r="AI5" s="418" t="s">
        <v>503</v>
      </c>
      <c r="AJ5" s="418" t="s">
        <v>506</v>
      </c>
      <c r="AK5" s="418" t="s">
        <v>1060</v>
      </c>
      <c r="AL5" s="421" t="s">
        <v>1088</v>
      </c>
      <c r="AM5" s="786"/>
      <c r="AT5" s="383" t="s">
        <v>298</v>
      </c>
      <c r="AU5" s="383">
        <f>W6</f>
        <v>19</v>
      </c>
      <c r="AV5" s="384">
        <f t="shared" si="0"/>
        <v>15.2</v>
      </c>
    </row>
    <row r="6" spans="1:48" ht="15.75" thickBot="1">
      <c r="S6" s="426" t="s">
        <v>307</v>
      </c>
      <c r="T6" s="427"/>
      <c r="U6" s="427"/>
      <c r="V6" s="428">
        <f t="shared" ref="V6:AL6" si="1">(COUNTIF(V9:V14,"&gt;0")+ COUNTIF(V16:V21,"&gt;0")+ COUNTIF(V23:V33,"&gt;0") + COUNTIF(V35:V44,"&gt;0") + COUNTIF(V46:V64,"&gt;0")+ COUNTIF(V66:V82,"&gt;0") + COUNTIF(V84:V106, "&gt;0")+ COUNTIF(V108:V130, "&gt;0")+ COUNTIF(V132:V141,"&gt;0") )</f>
        <v>116</v>
      </c>
      <c r="W6" s="429">
        <f t="shared" si="1"/>
        <v>19</v>
      </c>
      <c r="X6" s="429">
        <f t="shared" si="1"/>
        <v>13</v>
      </c>
      <c r="Y6" s="429">
        <f t="shared" si="1"/>
        <v>29</v>
      </c>
      <c r="Z6" s="430">
        <f t="shared" si="1"/>
        <v>26</v>
      </c>
      <c r="AA6" s="431">
        <f>(COUNTIF(AA9:AA14,"&gt;0")+ COUNTIF(AA16:AA21,"&gt;0")+ COUNTIF(AA23:AA33,"&gt;0") + COUNTIF(AA35:AA44,"&gt;0") + COUNTIF(AA46:AA64,"&gt;0")+ COUNTIF(AA66:AA82,"&gt;0") + COUNTIF(AA84:AA106, "&gt;0")+ COUNTIF(AA108:AA130, "&gt;0")+ COUNTIF(AA132:AA141,"&gt;0") )</f>
        <v>39</v>
      </c>
      <c r="AB6" s="428">
        <f t="shared" si="1"/>
        <v>23</v>
      </c>
      <c r="AC6" s="429">
        <f t="shared" si="1"/>
        <v>32</v>
      </c>
      <c r="AD6" s="429">
        <f t="shared" si="1"/>
        <v>125</v>
      </c>
      <c r="AE6" s="429">
        <f t="shared" si="1"/>
        <v>21</v>
      </c>
      <c r="AF6" s="429">
        <f t="shared" si="1"/>
        <v>5</v>
      </c>
      <c r="AG6" s="429">
        <f t="shared" si="1"/>
        <v>121</v>
      </c>
      <c r="AH6" s="429">
        <f t="shared" si="1"/>
        <v>3</v>
      </c>
      <c r="AI6" s="429">
        <f t="shared" si="1"/>
        <v>5</v>
      </c>
      <c r="AJ6" s="429">
        <f t="shared" si="1"/>
        <v>10</v>
      </c>
      <c r="AK6" s="429">
        <f>(COUNTIF(AK9:AK14,"&gt;0")+ COUNTIF(AK16:AK21,"&gt;0")+ COUNTIF(AK23:AK33,"&gt;0") + COUNTIF(AK35:AK44,"&gt;0") + COUNTIF(AK46:AK64,"&gt;0")+ COUNTIF(AK66:AK82,"&gt;0") + COUNTIF(AK84:AK106, "&gt;0")+ COUNTIF(AK108:AK130, "&gt;0")+ COUNTIF(AK132:AK141,"&gt;0") )</f>
        <v>0</v>
      </c>
      <c r="AL6" s="431">
        <f t="shared" si="1"/>
        <v>0</v>
      </c>
      <c r="AM6" s="787"/>
      <c r="AT6" s="383" t="s">
        <v>197</v>
      </c>
      <c r="AU6" s="383">
        <f>X6</f>
        <v>13</v>
      </c>
      <c r="AV6" s="384">
        <f t="shared" si="0"/>
        <v>10.4</v>
      </c>
    </row>
    <row r="7" spans="1:48">
      <c r="S7" s="415" t="s">
        <v>308</v>
      </c>
      <c r="T7" s="416"/>
      <c r="U7" s="416"/>
      <c r="V7" s="422">
        <f>V8+V15+V22+V34+V45+V65+V83+V107+V131</f>
        <v>1604408</v>
      </c>
      <c r="W7" s="423">
        <f t="shared" ref="W7:AL7" si="2">+W8+W15+W22+W34+W45+W65+W83+W107+W131</f>
        <v>42173</v>
      </c>
      <c r="X7" s="423">
        <f t="shared" si="2"/>
        <v>83444</v>
      </c>
      <c r="Y7" s="423">
        <f t="shared" si="2"/>
        <v>331634</v>
      </c>
      <c r="Z7" s="424">
        <f t="shared" si="2"/>
        <v>46035</v>
      </c>
      <c r="AA7" s="425">
        <f>+AA8+AA15+AA22+AA34+AA45+AA65+AA83+AA107+AA131</f>
        <v>590</v>
      </c>
      <c r="AB7" s="422">
        <f t="shared" si="2"/>
        <v>69245</v>
      </c>
      <c r="AC7" s="423">
        <f t="shared" si="2"/>
        <v>34726</v>
      </c>
      <c r="AD7" s="423">
        <f t="shared" si="2"/>
        <v>29721</v>
      </c>
      <c r="AE7" s="423">
        <f t="shared" si="2"/>
        <v>21885</v>
      </c>
      <c r="AF7" s="423">
        <f t="shared" si="2"/>
        <v>4961</v>
      </c>
      <c r="AG7" s="423">
        <f t="shared" si="2"/>
        <v>61338</v>
      </c>
      <c r="AH7" s="423">
        <f t="shared" si="2"/>
        <v>15</v>
      </c>
      <c r="AI7" s="423">
        <f t="shared" si="2"/>
        <v>770</v>
      </c>
      <c r="AJ7" s="423">
        <f t="shared" si="2"/>
        <v>38</v>
      </c>
      <c r="AK7" s="423">
        <f>+AK8+AK15+AK22+AK34+AK45+AK65+AK83+AK107+AK131</f>
        <v>0</v>
      </c>
      <c r="AL7" s="425">
        <f t="shared" si="2"/>
        <v>0</v>
      </c>
      <c r="AM7" s="406">
        <f>+AM8+AM15+AM22+AM34+AM45+AM65+AM83+AM107+AM131</f>
        <v>2330983</v>
      </c>
      <c r="AT7" s="383" t="s">
        <v>196</v>
      </c>
      <c r="AU7" s="383" t="e">
        <f>#REF!</f>
        <v>#REF!</v>
      </c>
      <c r="AV7" s="384" t="e">
        <f t="shared" si="0"/>
        <v>#REF!</v>
      </c>
    </row>
    <row r="8" spans="1:48">
      <c r="B8" s="417" t="s">
        <v>830</v>
      </c>
      <c r="C8" s="418" t="s">
        <v>3</v>
      </c>
      <c r="D8" s="418" t="s">
        <v>0</v>
      </c>
      <c r="E8" s="418" t="s">
        <v>1</v>
      </c>
      <c r="F8" s="419" t="s">
        <v>2</v>
      </c>
      <c r="G8" s="419" t="s">
        <v>865</v>
      </c>
      <c r="H8" s="373" t="s">
        <v>504</v>
      </c>
      <c r="I8" s="374" t="s">
        <v>505</v>
      </c>
      <c r="J8" s="374" t="s">
        <v>509</v>
      </c>
      <c r="K8" s="374" t="s">
        <v>501</v>
      </c>
      <c r="L8" s="374" t="s">
        <v>508</v>
      </c>
      <c r="M8" s="374" t="s">
        <v>502</v>
      </c>
      <c r="N8" s="374" t="s">
        <v>507</v>
      </c>
      <c r="O8" s="374" t="s">
        <v>503</v>
      </c>
      <c r="P8" s="374" t="s">
        <v>506</v>
      </c>
      <c r="Q8" s="375" t="s">
        <v>853</v>
      </c>
      <c r="R8" s="375" t="s">
        <v>562</v>
      </c>
      <c r="S8" s="315" t="s">
        <v>599</v>
      </c>
      <c r="T8" s="316"/>
      <c r="U8" s="316"/>
      <c r="V8" s="76">
        <f t="shared" ref="V8:AL8" si="3">SUM(V9:V14)</f>
        <v>50976</v>
      </c>
      <c r="W8" s="70">
        <f t="shared" si="3"/>
        <v>0</v>
      </c>
      <c r="X8" s="70">
        <f t="shared" si="3"/>
        <v>2890</v>
      </c>
      <c r="Y8" s="70">
        <f t="shared" si="3"/>
        <v>0</v>
      </c>
      <c r="Z8" s="411">
        <f t="shared" si="3"/>
        <v>2628</v>
      </c>
      <c r="AA8" s="376">
        <f>SUM(AA9:AA14)</f>
        <v>3</v>
      </c>
      <c r="AB8" s="76">
        <f t="shared" si="3"/>
        <v>0</v>
      </c>
      <c r="AC8" s="70">
        <f t="shared" si="3"/>
        <v>0</v>
      </c>
      <c r="AD8" s="70">
        <f t="shared" si="3"/>
        <v>679</v>
      </c>
      <c r="AE8" s="70">
        <f t="shared" si="3"/>
        <v>0</v>
      </c>
      <c r="AF8" s="70">
        <f t="shared" si="3"/>
        <v>0</v>
      </c>
      <c r="AG8" s="70">
        <f t="shared" si="3"/>
        <v>4797</v>
      </c>
      <c r="AH8" s="70">
        <f t="shared" si="3"/>
        <v>0</v>
      </c>
      <c r="AI8" s="70">
        <f t="shared" si="3"/>
        <v>0</v>
      </c>
      <c r="AJ8" s="70">
        <f t="shared" si="3"/>
        <v>9</v>
      </c>
      <c r="AK8" s="70">
        <f>SUM(AK9:AK14)</f>
        <v>0</v>
      </c>
      <c r="AL8" s="376">
        <f t="shared" si="3"/>
        <v>0</v>
      </c>
      <c r="AM8" s="407">
        <f>SUM(AM9:AM14)</f>
        <v>61982</v>
      </c>
      <c r="AN8" s="66" t="s">
        <v>314</v>
      </c>
      <c r="AO8" s="719" t="s">
        <v>313</v>
      </c>
      <c r="AP8" s="719" t="s">
        <v>233</v>
      </c>
      <c r="AQ8" s="719" t="s">
        <v>232</v>
      </c>
      <c r="AR8" s="719" t="s">
        <v>202</v>
      </c>
    </row>
    <row r="9" spans="1:48">
      <c r="B9" s="61" t="str">
        <f t="shared" ref="B9:B40" si="4">CONCATENATE(U9,$V$5)</f>
        <v>142EPSS40</v>
      </c>
      <c r="C9" s="61" t="str">
        <f t="shared" ref="C9:C40" si="5">CONCATENATE(U9,$W$5)</f>
        <v>142EPSI03</v>
      </c>
      <c r="D9" s="61" t="str">
        <f t="shared" ref="D9:D40" si="6">CONCATENATE(U9,$X$5)</f>
        <v>142ESS002</v>
      </c>
      <c r="E9" s="61" t="str">
        <f t="shared" ref="E9:E40" si="7">CONCATENATE(U9,$Y$5)</f>
        <v>142ESS024</v>
      </c>
      <c r="F9" s="61" t="str">
        <f t="shared" ref="F9:F40" si="8">CONCATENATE(U9,$Z$5)</f>
        <v>142ESS091</v>
      </c>
      <c r="G9" s="61" t="str">
        <f t="shared" ref="G9:G40" si="9">CONCATENATE(U9,$AA$5)</f>
        <v>142EPSS41</v>
      </c>
      <c r="H9" s="61" t="str">
        <f t="shared" ref="H9:H40" si="10">CONCATENATE(U9,$AB$5)</f>
        <v>142EPSS10</v>
      </c>
      <c r="I9" s="61" t="str">
        <f t="shared" ref="I9:I40" si="11">CONCATENATE(U9,$AC$5)</f>
        <v>142EPSS16</v>
      </c>
      <c r="J9" s="61" t="str">
        <f t="shared" ref="J9:J40" si="12">CONCATENATE(U9,$AD$5)</f>
        <v>142EPSS37</v>
      </c>
      <c r="K9" s="61" t="str">
        <f t="shared" ref="K9:K40" si="13">CONCATENATE(U9,$AE$5)</f>
        <v>142EPSS02</v>
      </c>
      <c r="L9" s="61" t="str">
        <f t="shared" ref="L9:L40" si="14">CONCATENATE(U9,$AF$5)</f>
        <v>142EPSS23</v>
      </c>
      <c r="M9" s="61" t="str">
        <f t="shared" ref="M9:M40" si="15">CONCATENATE(U9,$AG$5)</f>
        <v>142EPSS44</v>
      </c>
      <c r="N9" s="61" t="str">
        <f t="shared" ref="N9:N40" si="16">CONCATENATE(U9,$AH$5)</f>
        <v>142EPSS18</v>
      </c>
      <c r="O9" s="61" t="str">
        <f t="shared" ref="O9:O40" si="17">CONCATENATE(U9,$AI$5)</f>
        <v>142EPSS05</v>
      </c>
      <c r="P9" s="61" t="str">
        <f t="shared" ref="P9:P40" si="18">CONCATENATE(U9,$AJ$5)</f>
        <v>142EPSS17</v>
      </c>
      <c r="Q9" s="61" t="str">
        <f t="shared" ref="Q9:Q40" si="19">CONCATENATE(U9,$AK$5)</f>
        <v>142ESS207</v>
      </c>
      <c r="R9" s="61" t="str">
        <f t="shared" ref="R9:R40" si="20">CONCATENATE(U9,$AL$5)</f>
        <v>142EPSS45</v>
      </c>
      <c r="S9" s="5" t="s">
        <v>76</v>
      </c>
      <c r="T9" s="156" t="s">
        <v>250</v>
      </c>
      <c r="U9" s="73">
        <v>142</v>
      </c>
      <c r="V9" s="77">
        <f t="shared" ref="V9:AE14" si="21">IFERROR(VLOOKUP(B9,$AN$9:$AR$931,5,0),0)</f>
        <v>2913</v>
      </c>
      <c r="W9" s="71">
        <f t="shared" si="21"/>
        <v>0</v>
      </c>
      <c r="X9" s="71">
        <f t="shared" si="21"/>
        <v>0</v>
      </c>
      <c r="Y9" s="71">
        <f t="shared" si="21"/>
        <v>0</v>
      </c>
      <c r="Z9" s="412">
        <f t="shared" si="21"/>
        <v>0</v>
      </c>
      <c r="AA9" s="377">
        <f t="shared" si="21"/>
        <v>0</v>
      </c>
      <c r="AB9" s="77">
        <f t="shared" si="21"/>
        <v>0</v>
      </c>
      <c r="AC9" s="71">
        <f t="shared" si="21"/>
        <v>0</v>
      </c>
      <c r="AD9" s="71">
        <f t="shared" si="21"/>
        <v>29</v>
      </c>
      <c r="AE9" s="71">
        <f t="shared" si="21"/>
        <v>0</v>
      </c>
      <c r="AF9" s="71">
        <f t="shared" ref="AF9:AL14" si="22">IFERROR(VLOOKUP(L9,$AN$9:$AR$931,5,0),0)</f>
        <v>0</v>
      </c>
      <c r="AG9" s="71">
        <f t="shared" si="22"/>
        <v>109</v>
      </c>
      <c r="AH9" s="71">
        <f t="shared" si="22"/>
        <v>0</v>
      </c>
      <c r="AI9" s="71">
        <f t="shared" si="22"/>
        <v>0</v>
      </c>
      <c r="AJ9" s="71">
        <f t="shared" si="22"/>
        <v>0</v>
      </c>
      <c r="AK9" s="71">
        <f t="shared" si="22"/>
        <v>0</v>
      </c>
      <c r="AL9" s="377">
        <f t="shared" si="22"/>
        <v>0</v>
      </c>
      <c r="AM9" s="408">
        <f t="shared" ref="AM9:AM14" si="23">SUM(V9:AL9)</f>
        <v>3051</v>
      </c>
      <c r="AN9" s="61" t="str">
        <f>CONCATENATE(AP9,AQ9)</f>
        <v>142EPSS37</v>
      </c>
      <c r="AO9" s="720" t="s">
        <v>265</v>
      </c>
      <c r="AP9" s="722">
        <v>142</v>
      </c>
      <c r="AQ9" s="720" t="s">
        <v>509</v>
      </c>
      <c r="AR9" s="721">
        <v>29</v>
      </c>
    </row>
    <row r="10" spans="1:48">
      <c r="B10" s="61" t="str">
        <f t="shared" si="4"/>
        <v>425EPSS40</v>
      </c>
      <c r="C10" s="61" t="str">
        <f t="shared" si="5"/>
        <v>425EPSI03</v>
      </c>
      <c r="D10" s="61" t="str">
        <f t="shared" si="6"/>
        <v>425ESS002</v>
      </c>
      <c r="E10" s="61" t="str">
        <f t="shared" si="7"/>
        <v>425ESS024</v>
      </c>
      <c r="F10" s="61" t="str">
        <f t="shared" si="8"/>
        <v>425ESS091</v>
      </c>
      <c r="G10" s="61" t="str">
        <f t="shared" si="9"/>
        <v>425EPSS41</v>
      </c>
      <c r="H10" s="61" t="str">
        <f t="shared" si="10"/>
        <v>425EPSS10</v>
      </c>
      <c r="I10" s="61" t="str">
        <f t="shared" si="11"/>
        <v>425EPSS16</v>
      </c>
      <c r="J10" s="61" t="str">
        <f t="shared" si="12"/>
        <v>425EPSS37</v>
      </c>
      <c r="K10" s="61" t="str">
        <f t="shared" si="13"/>
        <v>425EPSS02</v>
      </c>
      <c r="L10" s="61" t="str">
        <f t="shared" si="14"/>
        <v>425EPSS23</v>
      </c>
      <c r="M10" s="61" t="str">
        <f t="shared" si="15"/>
        <v>425EPSS44</v>
      </c>
      <c r="N10" s="61" t="str">
        <f t="shared" si="16"/>
        <v>425EPSS18</v>
      </c>
      <c r="O10" s="61" t="str">
        <f t="shared" si="17"/>
        <v>425EPSS05</v>
      </c>
      <c r="P10" s="61" t="str">
        <f t="shared" si="18"/>
        <v>425EPSS17</v>
      </c>
      <c r="Q10" s="61" t="str">
        <f t="shared" si="19"/>
        <v>425ESS207</v>
      </c>
      <c r="R10" s="61" t="str">
        <f t="shared" si="20"/>
        <v>425EPSS45</v>
      </c>
      <c r="S10" s="4" t="s">
        <v>48</v>
      </c>
      <c r="T10" s="156" t="s">
        <v>250</v>
      </c>
      <c r="U10" s="73">
        <v>425</v>
      </c>
      <c r="V10" s="77">
        <f t="shared" si="21"/>
        <v>5855</v>
      </c>
      <c r="W10" s="71">
        <f t="shared" si="21"/>
        <v>0</v>
      </c>
      <c r="X10" s="71">
        <f t="shared" si="21"/>
        <v>0</v>
      </c>
      <c r="Y10" s="71">
        <f t="shared" si="21"/>
        <v>0</v>
      </c>
      <c r="Z10" s="412">
        <f t="shared" si="21"/>
        <v>0</v>
      </c>
      <c r="AA10" s="377">
        <f t="shared" si="21"/>
        <v>0</v>
      </c>
      <c r="AB10" s="77">
        <f t="shared" si="21"/>
        <v>0</v>
      </c>
      <c r="AC10" s="71">
        <f t="shared" si="21"/>
        <v>0</v>
      </c>
      <c r="AD10" s="71">
        <f t="shared" si="21"/>
        <v>90</v>
      </c>
      <c r="AE10" s="71">
        <f t="shared" si="21"/>
        <v>0</v>
      </c>
      <c r="AF10" s="71">
        <f t="shared" si="22"/>
        <v>0</v>
      </c>
      <c r="AG10" s="71">
        <f t="shared" si="22"/>
        <v>367</v>
      </c>
      <c r="AH10" s="71">
        <f t="shared" si="22"/>
        <v>0</v>
      </c>
      <c r="AI10" s="71">
        <f t="shared" si="22"/>
        <v>0</v>
      </c>
      <c r="AJ10" s="71">
        <f t="shared" si="22"/>
        <v>0</v>
      </c>
      <c r="AK10" s="71">
        <f t="shared" si="22"/>
        <v>0</v>
      </c>
      <c r="AL10" s="377">
        <f t="shared" si="22"/>
        <v>0</v>
      </c>
      <c r="AM10" s="408">
        <f t="shared" si="23"/>
        <v>6312</v>
      </c>
      <c r="AN10" s="61" t="str">
        <f t="shared" ref="AN10:AN73" si="24">CONCATENATE(AP10,AQ10)</f>
        <v>142EPSS40</v>
      </c>
      <c r="AO10" s="720" t="s">
        <v>265</v>
      </c>
      <c r="AP10" s="722">
        <v>142</v>
      </c>
      <c r="AQ10" s="720" t="s">
        <v>830</v>
      </c>
      <c r="AR10" s="721">
        <v>2913</v>
      </c>
      <c r="AT10" s="255" t="s">
        <v>522</v>
      </c>
      <c r="AU10" s="255">
        <f>AB6</f>
        <v>23</v>
      </c>
      <c r="AV10" s="256">
        <f t="shared" ref="AV10:AV20" si="25">(AU10/125)*100</f>
        <v>18.399999999999999</v>
      </c>
    </row>
    <row r="11" spans="1:48">
      <c r="B11" s="61" t="str">
        <f t="shared" si="4"/>
        <v>579EPSS40</v>
      </c>
      <c r="C11" s="61" t="str">
        <f t="shared" si="5"/>
        <v>579EPSI03</v>
      </c>
      <c r="D11" s="61" t="str">
        <f t="shared" si="6"/>
        <v>579ESS002</v>
      </c>
      <c r="E11" s="61" t="str">
        <f t="shared" si="7"/>
        <v>579ESS024</v>
      </c>
      <c r="F11" s="61" t="str">
        <f t="shared" si="8"/>
        <v>579ESS091</v>
      </c>
      <c r="G11" s="61" t="str">
        <f t="shared" si="9"/>
        <v>579EPSS41</v>
      </c>
      <c r="H11" s="61" t="str">
        <f t="shared" si="10"/>
        <v>579EPSS10</v>
      </c>
      <c r="I11" s="61" t="str">
        <f t="shared" si="11"/>
        <v>579EPSS16</v>
      </c>
      <c r="J11" s="61" t="str">
        <f t="shared" si="12"/>
        <v>579EPSS37</v>
      </c>
      <c r="K11" s="61" t="str">
        <f t="shared" si="13"/>
        <v>579EPSS02</v>
      </c>
      <c r="L11" s="61" t="str">
        <f t="shared" si="14"/>
        <v>579EPSS23</v>
      </c>
      <c r="M11" s="61" t="str">
        <f t="shared" si="15"/>
        <v>579EPSS44</v>
      </c>
      <c r="N11" s="61" t="str">
        <f t="shared" si="16"/>
        <v>579EPSS18</v>
      </c>
      <c r="O11" s="61" t="str">
        <f t="shared" si="17"/>
        <v>579EPSS05</v>
      </c>
      <c r="P11" s="61" t="str">
        <f t="shared" si="18"/>
        <v>579EPSS17</v>
      </c>
      <c r="Q11" s="61" t="str">
        <f t="shared" si="19"/>
        <v>579ESS207</v>
      </c>
      <c r="R11" s="61" t="str">
        <f t="shared" si="20"/>
        <v>579EPSS45</v>
      </c>
      <c r="S11" s="1" t="s">
        <v>122</v>
      </c>
      <c r="T11" s="156" t="s">
        <v>250</v>
      </c>
      <c r="U11" s="73">
        <v>579</v>
      </c>
      <c r="V11" s="77">
        <f t="shared" si="21"/>
        <v>19439</v>
      </c>
      <c r="W11" s="71">
        <f t="shared" si="21"/>
        <v>0</v>
      </c>
      <c r="X11" s="71">
        <f t="shared" si="21"/>
        <v>2890</v>
      </c>
      <c r="Y11" s="71">
        <f t="shared" si="21"/>
        <v>0</v>
      </c>
      <c r="Z11" s="412">
        <f t="shared" si="21"/>
        <v>0</v>
      </c>
      <c r="AA11" s="377">
        <f t="shared" si="21"/>
        <v>1</v>
      </c>
      <c r="AB11" s="77">
        <f t="shared" si="21"/>
        <v>0</v>
      </c>
      <c r="AC11" s="71">
        <f t="shared" si="21"/>
        <v>0</v>
      </c>
      <c r="AD11" s="71">
        <f t="shared" si="21"/>
        <v>231</v>
      </c>
      <c r="AE11" s="71">
        <f t="shared" si="21"/>
        <v>0</v>
      </c>
      <c r="AF11" s="71">
        <f t="shared" si="22"/>
        <v>0</v>
      </c>
      <c r="AG11" s="71">
        <f t="shared" si="22"/>
        <v>3484</v>
      </c>
      <c r="AH11" s="71">
        <f t="shared" si="22"/>
        <v>0</v>
      </c>
      <c r="AI11" s="71">
        <f t="shared" si="22"/>
        <v>0</v>
      </c>
      <c r="AJ11" s="71">
        <f t="shared" si="22"/>
        <v>2</v>
      </c>
      <c r="AK11" s="71">
        <f t="shared" si="22"/>
        <v>0</v>
      </c>
      <c r="AL11" s="377">
        <f t="shared" si="22"/>
        <v>0</v>
      </c>
      <c r="AM11" s="408">
        <f t="shared" si="23"/>
        <v>26047</v>
      </c>
      <c r="AN11" s="61" t="str">
        <f t="shared" si="24"/>
        <v>142EPSS44</v>
      </c>
      <c r="AO11" s="720" t="s">
        <v>265</v>
      </c>
      <c r="AP11" s="722">
        <v>142</v>
      </c>
      <c r="AQ11" s="720" t="s">
        <v>1015</v>
      </c>
      <c r="AR11" s="721">
        <v>109</v>
      </c>
      <c r="AT11" s="255" t="s">
        <v>523</v>
      </c>
      <c r="AU11" s="255">
        <f>AE6</f>
        <v>21</v>
      </c>
      <c r="AV11" s="256">
        <f t="shared" si="25"/>
        <v>16.8</v>
      </c>
    </row>
    <row r="12" spans="1:48">
      <c r="B12" s="61" t="str">
        <f t="shared" si="4"/>
        <v>585EPSS40</v>
      </c>
      <c r="C12" s="61" t="str">
        <f t="shared" si="5"/>
        <v>585EPSI03</v>
      </c>
      <c r="D12" s="61" t="str">
        <f t="shared" si="6"/>
        <v>585ESS002</v>
      </c>
      <c r="E12" s="61" t="str">
        <f t="shared" si="7"/>
        <v>585ESS024</v>
      </c>
      <c r="F12" s="61" t="str">
        <f t="shared" si="8"/>
        <v>585ESS091</v>
      </c>
      <c r="G12" s="61" t="str">
        <f t="shared" si="9"/>
        <v>585EPSS41</v>
      </c>
      <c r="H12" s="61" t="str">
        <f t="shared" si="10"/>
        <v>585EPSS10</v>
      </c>
      <c r="I12" s="61" t="str">
        <f t="shared" si="11"/>
        <v>585EPSS16</v>
      </c>
      <c r="J12" s="61" t="str">
        <f t="shared" si="12"/>
        <v>585EPSS37</v>
      </c>
      <c r="K12" s="61" t="str">
        <f t="shared" si="13"/>
        <v>585EPSS02</v>
      </c>
      <c r="L12" s="61" t="str">
        <f t="shared" si="14"/>
        <v>585EPSS23</v>
      </c>
      <c r="M12" s="61" t="str">
        <f t="shared" si="15"/>
        <v>585EPSS44</v>
      </c>
      <c r="N12" s="61" t="str">
        <f t="shared" si="16"/>
        <v>585EPSS18</v>
      </c>
      <c r="O12" s="61" t="str">
        <f t="shared" si="17"/>
        <v>585EPSS05</v>
      </c>
      <c r="P12" s="61" t="str">
        <f t="shared" si="18"/>
        <v>585EPSS17</v>
      </c>
      <c r="Q12" s="61" t="str">
        <f t="shared" si="19"/>
        <v>585ESS207</v>
      </c>
      <c r="R12" s="61" t="str">
        <f t="shared" si="20"/>
        <v>585EPSS45</v>
      </c>
      <c r="S12" s="5" t="s">
        <v>19</v>
      </c>
      <c r="T12" s="156" t="s">
        <v>250</v>
      </c>
      <c r="U12" s="73">
        <v>585</v>
      </c>
      <c r="V12" s="77">
        <f t="shared" si="21"/>
        <v>5416</v>
      </c>
      <c r="W12" s="71">
        <f t="shared" si="21"/>
        <v>0</v>
      </c>
      <c r="X12" s="71">
        <f t="shared" si="21"/>
        <v>0</v>
      </c>
      <c r="Y12" s="71">
        <f t="shared" si="21"/>
        <v>0</v>
      </c>
      <c r="Z12" s="412">
        <f t="shared" si="21"/>
        <v>1343</v>
      </c>
      <c r="AA12" s="377">
        <f t="shared" si="21"/>
        <v>0</v>
      </c>
      <c r="AB12" s="77">
        <f t="shared" si="21"/>
        <v>0</v>
      </c>
      <c r="AC12" s="71">
        <f t="shared" si="21"/>
        <v>0</v>
      </c>
      <c r="AD12" s="71">
        <f t="shared" si="21"/>
        <v>58</v>
      </c>
      <c r="AE12" s="71">
        <f t="shared" si="21"/>
        <v>0</v>
      </c>
      <c r="AF12" s="71">
        <f t="shared" si="22"/>
        <v>0</v>
      </c>
      <c r="AG12" s="71">
        <f t="shared" si="22"/>
        <v>509</v>
      </c>
      <c r="AH12" s="71">
        <f t="shared" si="22"/>
        <v>0</v>
      </c>
      <c r="AI12" s="71">
        <f t="shared" si="22"/>
        <v>0</v>
      </c>
      <c r="AJ12" s="71">
        <f t="shared" si="22"/>
        <v>0</v>
      </c>
      <c r="AK12" s="71">
        <f t="shared" si="22"/>
        <v>0</v>
      </c>
      <c r="AL12" s="377">
        <f t="shared" si="22"/>
        <v>0</v>
      </c>
      <c r="AM12" s="408">
        <f t="shared" si="23"/>
        <v>7326</v>
      </c>
      <c r="AN12" s="61" t="str">
        <f t="shared" si="24"/>
        <v>425EPSS37</v>
      </c>
      <c r="AO12" s="720" t="s">
        <v>265</v>
      </c>
      <c r="AP12" s="722">
        <v>425</v>
      </c>
      <c r="AQ12" s="720" t="s">
        <v>509</v>
      </c>
      <c r="AR12" s="721">
        <v>90</v>
      </c>
      <c r="AT12" s="255" t="s">
        <v>524</v>
      </c>
      <c r="AU12" s="255" t="e">
        <f>#REF!</f>
        <v>#REF!</v>
      </c>
      <c r="AV12" s="256" t="e">
        <f t="shared" si="25"/>
        <v>#REF!</v>
      </c>
    </row>
    <row r="13" spans="1:48">
      <c r="B13" s="61" t="str">
        <f t="shared" si="4"/>
        <v>591EPSS40</v>
      </c>
      <c r="C13" s="61" t="str">
        <f t="shared" si="5"/>
        <v>591EPSI03</v>
      </c>
      <c r="D13" s="61" t="str">
        <f t="shared" si="6"/>
        <v>591ESS002</v>
      </c>
      <c r="E13" s="61" t="str">
        <f t="shared" si="7"/>
        <v>591ESS024</v>
      </c>
      <c r="F13" s="61" t="str">
        <f t="shared" si="8"/>
        <v>591ESS091</v>
      </c>
      <c r="G13" s="61" t="str">
        <f t="shared" si="9"/>
        <v>591EPSS41</v>
      </c>
      <c r="H13" s="61" t="str">
        <f t="shared" si="10"/>
        <v>591EPSS10</v>
      </c>
      <c r="I13" s="61" t="str">
        <f t="shared" si="11"/>
        <v>591EPSS16</v>
      </c>
      <c r="J13" s="61" t="str">
        <f t="shared" si="12"/>
        <v>591EPSS37</v>
      </c>
      <c r="K13" s="61" t="str">
        <f t="shared" si="13"/>
        <v>591EPSS02</v>
      </c>
      <c r="L13" s="61" t="str">
        <f t="shared" si="14"/>
        <v>591EPSS23</v>
      </c>
      <c r="M13" s="61" t="str">
        <f t="shared" si="15"/>
        <v>591EPSS44</v>
      </c>
      <c r="N13" s="61" t="str">
        <f t="shared" si="16"/>
        <v>591EPSS18</v>
      </c>
      <c r="O13" s="61" t="str">
        <f t="shared" si="17"/>
        <v>591EPSS05</v>
      </c>
      <c r="P13" s="61" t="str">
        <f t="shared" si="18"/>
        <v>591EPSS17</v>
      </c>
      <c r="Q13" s="61" t="str">
        <f t="shared" si="19"/>
        <v>591ESS207</v>
      </c>
      <c r="R13" s="61" t="str">
        <f t="shared" si="20"/>
        <v>591EPSS45</v>
      </c>
      <c r="S13" s="5" t="s">
        <v>20</v>
      </c>
      <c r="T13" s="156" t="s">
        <v>250</v>
      </c>
      <c r="U13" s="73">
        <v>591</v>
      </c>
      <c r="V13" s="77">
        <f t="shared" si="21"/>
        <v>7494</v>
      </c>
      <c r="W13" s="71">
        <f t="shared" si="21"/>
        <v>0</v>
      </c>
      <c r="X13" s="71">
        <f t="shared" si="21"/>
        <v>0</v>
      </c>
      <c r="Y13" s="71">
        <f t="shared" si="21"/>
        <v>0</v>
      </c>
      <c r="Z13" s="412">
        <f t="shared" si="21"/>
        <v>1285</v>
      </c>
      <c r="AA13" s="377">
        <f t="shared" si="21"/>
        <v>1</v>
      </c>
      <c r="AB13" s="77">
        <f t="shared" si="21"/>
        <v>0</v>
      </c>
      <c r="AC13" s="71">
        <f t="shared" si="21"/>
        <v>0</v>
      </c>
      <c r="AD13" s="71">
        <f t="shared" si="21"/>
        <v>195</v>
      </c>
      <c r="AE13" s="71">
        <f t="shared" si="21"/>
        <v>0</v>
      </c>
      <c r="AF13" s="71">
        <f t="shared" si="22"/>
        <v>0</v>
      </c>
      <c r="AG13" s="71">
        <f t="shared" si="22"/>
        <v>208</v>
      </c>
      <c r="AH13" s="71">
        <f t="shared" si="22"/>
        <v>0</v>
      </c>
      <c r="AI13" s="71">
        <f t="shared" si="22"/>
        <v>0</v>
      </c>
      <c r="AJ13" s="71">
        <f t="shared" si="22"/>
        <v>0</v>
      </c>
      <c r="AK13" s="71">
        <f t="shared" si="22"/>
        <v>0</v>
      </c>
      <c r="AL13" s="377">
        <f t="shared" si="22"/>
        <v>0</v>
      </c>
      <c r="AM13" s="408">
        <f t="shared" si="23"/>
        <v>9183</v>
      </c>
      <c r="AN13" s="61" t="str">
        <f t="shared" si="24"/>
        <v>425EPSS40</v>
      </c>
      <c r="AO13" s="720" t="s">
        <v>265</v>
      </c>
      <c r="AP13" s="722">
        <v>425</v>
      </c>
      <c r="AQ13" s="720" t="s">
        <v>830</v>
      </c>
      <c r="AR13" s="721">
        <v>5855</v>
      </c>
      <c r="AT13" s="255" t="s">
        <v>525</v>
      </c>
      <c r="AU13" s="255">
        <f>AI6</f>
        <v>5</v>
      </c>
      <c r="AV13" s="256">
        <f t="shared" si="25"/>
        <v>4</v>
      </c>
    </row>
    <row r="14" spans="1:48">
      <c r="B14" s="61" t="str">
        <f t="shared" si="4"/>
        <v>893EPSS40</v>
      </c>
      <c r="C14" s="61" t="str">
        <f t="shared" si="5"/>
        <v>893EPSI03</v>
      </c>
      <c r="D14" s="61" t="str">
        <f t="shared" si="6"/>
        <v>893ESS002</v>
      </c>
      <c r="E14" s="61" t="str">
        <f t="shared" si="7"/>
        <v>893ESS024</v>
      </c>
      <c r="F14" s="61" t="str">
        <f t="shared" si="8"/>
        <v>893ESS091</v>
      </c>
      <c r="G14" s="61" t="str">
        <f t="shared" si="9"/>
        <v>893EPSS41</v>
      </c>
      <c r="H14" s="61" t="str">
        <f t="shared" si="10"/>
        <v>893EPSS10</v>
      </c>
      <c r="I14" s="61" t="str">
        <f t="shared" si="11"/>
        <v>893EPSS16</v>
      </c>
      <c r="J14" s="61" t="str">
        <f t="shared" si="12"/>
        <v>893EPSS37</v>
      </c>
      <c r="K14" s="61" t="str">
        <f t="shared" si="13"/>
        <v>893EPSS02</v>
      </c>
      <c r="L14" s="61" t="str">
        <f t="shared" si="14"/>
        <v>893EPSS23</v>
      </c>
      <c r="M14" s="61" t="str">
        <f t="shared" si="15"/>
        <v>893EPSS44</v>
      </c>
      <c r="N14" s="61" t="str">
        <f t="shared" si="16"/>
        <v>893EPSS18</v>
      </c>
      <c r="O14" s="61" t="str">
        <f t="shared" si="17"/>
        <v>893EPSS05</v>
      </c>
      <c r="P14" s="61" t="str">
        <f t="shared" si="18"/>
        <v>893EPSS17</v>
      </c>
      <c r="Q14" s="61" t="str">
        <f t="shared" si="19"/>
        <v>893ESS207</v>
      </c>
      <c r="R14" s="61" t="str">
        <f t="shared" si="20"/>
        <v>893EPSS45</v>
      </c>
      <c r="S14" s="4" t="s">
        <v>105</v>
      </c>
      <c r="T14" s="156" t="s">
        <v>250</v>
      </c>
      <c r="U14" s="73">
        <v>893</v>
      </c>
      <c r="V14" s="77">
        <f t="shared" si="21"/>
        <v>9859</v>
      </c>
      <c r="W14" s="71">
        <f t="shared" si="21"/>
        <v>0</v>
      </c>
      <c r="X14" s="71">
        <f t="shared" si="21"/>
        <v>0</v>
      </c>
      <c r="Y14" s="71">
        <f t="shared" si="21"/>
        <v>0</v>
      </c>
      <c r="Z14" s="412">
        <f t="shared" si="21"/>
        <v>0</v>
      </c>
      <c r="AA14" s="377">
        <f t="shared" si="21"/>
        <v>1</v>
      </c>
      <c r="AB14" s="77">
        <f t="shared" si="21"/>
        <v>0</v>
      </c>
      <c r="AC14" s="71">
        <f t="shared" si="21"/>
        <v>0</v>
      </c>
      <c r="AD14" s="71">
        <f t="shared" si="21"/>
        <v>76</v>
      </c>
      <c r="AE14" s="71">
        <f t="shared" si="21"/>
        <v>0</v>
      </c>
      <c r="AF14" s="71">
        <f t="shared" si="22"/>
        <v>0</v>
      </c>
      <c r="AG14" s="71">
        <f t="shared" si="22"/>
        <v>120</v>
      </c>
      <c r="AH14" s="71">
        <f t="shared" si="22"/>
        <v>0</v>
      </c>
      <c r="AI14" s="71">
        <f t="shared" si="22"/>
        <v>0</v>
      </c>
      <c r="AJ14" s="71">
        <f t="shared" si="22"/>
        <v>7</v>
      </c>
      <c r="AK14" s="71">
        <f t="shared" si="22"/>
        <v>0</v>
      </c>
      <c r="AL14" s="377">
        <f t="shared" si="22"/>
        <v>0</v>
      </c>
      <c r="AM14" s="408">
        <f t="shared" si="23"/>
        <v>10063</v>
      </c>
      <c r="AN14" s="61" t="str">
        <f t="shared" si="24"/>
        <v>425EPSS44</v>
      </c>
      <c r="AO14" s="720" t="s">
        <v>265</v>
      </c>
      <c r="AP14" s="722">
        <v>425</v>
      </c>
      <c r="AQ14" s="720" t="s">
        <v>1015</v>
      </c>
      <c r="AR14" s="721">
        <v>367</v>
      </c>
      <c r="AT14" s="255" t="s">
        <v>526</v>
      </c>
      <c r="AU14" s="255" t="e">
        <f>#REF!</f>
        <v>#REF!</v>
      </c>
      <c r="AV14" s="256" t="e">
        <f t="shared" si="25"/>
        <v>#REF!</v>
      </c>
    </row>
    <row r="15" spans="1:48">
      <c r="B15" s="61" t="str">
        <f t="shared" si="4"/>
        <v>EPSS40</v>
      </c>
      <c r="C15" s="61" t="str">
        <f t="shared" si="5"/>
        <v>EPSI03</v>
      </c>
      <c r="D15" s="61" t="str">
        <f t="shared" si="6"/>
        <v>ESS002</v>
      </c>
      <c r="E15" s="61" t="str">
        <f t="shared" si="7"/>
        <v>ESS024</v>
      </c>
      <c r="F15" s="61" t="str">
        <f t="shared" si="8"/>
        <v>ESS091</v>
      </c>
      <c r="G15" s="61" t="str">
        <f t="shared" si="9"/>
        <v>EPSS41</v>
      </c>
      <c r="H15" s="61" t="str">
        <f t="shared" si="10"/>
        <v>EPSS10</v>
      </c>
      <c r="I15" s="61" t="str">
        <f t="shared" si="11"/>
        <v>EPSS16</v>
      </c>
      <c r="J15" s="61" t="str">
        <f t="shared" si="12"/>
        <v>EPSS37</v>
      </c>
      <c r="K15" s="61" t="str">
        <f t="shared" si="13"/>
        <v>EPSS02</v>
      </c>
      <c r="L15" s="61" t="str">
        <f t="shared" si="14"/>
        <v>EPSS23</v>
      </c>
      <c r="M15" s="61" t="str">
        <f t="shared" si="15"/>
        <v>EPSS44</v>
      </c>
      <c r="N15" s="61" t="str">
        <f t="shared" si="16"/>
        <v>EPSS18</v>
      </c>
      <c r="O15" s="61" t="str">
        <f t="shared" si="17"/>
        <v>EPSS05</v>
      </c>
      <c r="P15" s="61" t="str">
        <f t="shared" si="18"/>
        <v>EPSS17</v>
      </c>
      <c r="Q15" s="61" t="str">
        <f t="shared" si="19"/>
        <v>ESS207</v>
      </c>
      <c r="R15" s="61" t="str">
        <f t="shared" si="20"/>
        <v>EPSS45</v>
      </c>
      <c r="S15" s="317" t="s">
        <v>299</v>
      </c>
      <c r="T15" s="318"/>
      <c r="U15" s="74"/>
      <c r="V15" s="75">
        <f t="shared" ref="V15:AL15" si="26">SUM(V16:V21)</f>
        <v>44165</v>
      </c>
      <c r="W15" s="72">
        <f t="shared" si="26"/>
        <v>10629</v>
      </c>
      <c r="X15" s="72">
        <f t="shared" si="26"/>
        <v>740</v>
      </c>
      <c r="Y15" s="72">
        <f t="shared" si="26"/>
        <v>155895</v>
      </c>
      <c r="Z15" s="413">
        <f t="shared" si="26"/>
        <v>0</v>
      </c>
      <c r="AA15" s="378">
        <f>SUM(AA16:AA21)</f>
        <v>3</v>
      </c>
      <c r="AB15" s="75">
        <f t="shared" si="26"/>
        <v>0</v>
      </c>
      <c r="AC15" s="72">
        <f t="shared" si="26"/>
        <v>1248</v>
      </c>
      <c r="AD15" s="72">
        <f t="shared" si="26"/>
        <v>343</v>
      </c>
      <c r="AE15" s="72">
        <f t="shared" si="26"/>
        <v>0</v>
      </c>
      <c r="AF15" s="72">
        <f t="shared" si="26"/>
        <v>0</v>
      </c>
      <c r="AG15" s="72">
        <f t="shared" si="26"/>
        <v>7175</v>
      </c>
      <c r="AH15" s="72">
        <f t="shared" si="26"/>
        <v>0</v>
      </c>
      <c r="AI15" s="72">
        <f t="shared" si="26"/>
        <v>0</v>
      </c>
      <c r="AJ15" s="72">
        <f t="shared" si="26"/>
        <v>4</v>
      </c>
      <c r="AK15" s="72">
        <f>SUM(AK16:AK21)</f>
        <v>0</v>
      </c>
      <c r="AL15" s="378">
        <f t="shared" si="26"/>
        <v>0</v>
      </c>
      <c r="AM15" s="407">
        <f>SUM(AM16:AM21)</f>
        <v>220202</v>
      </c>
      <c r="AN15" s="61" t="str">
        <f t="shared" si="24"/>
        <v>579EPSS17</v>
      </c>
      <c r="AO15" s="720" t="s">
        <v>265</v>
      </c>
      <c r="AP15" s="722">
        <v>579</v>
      </c>
      <c r="AQ15" s="720" t="s">
        <v>506</v>
      </c>
      <c r="AR15" s="721">
        <v>2</v>
      </c>
      <c r="AT15" s="255" t="s">
        <v>527</v>
      </c>
      <c r="AU15" s="255">
        <f>AJ6</f>
        <v>10</v>
      </c>
      <c r="AV15" s="256">
        <f t="shared" si="25"/>
        <v>8</v>
      </c>
    </row>
    <row r="16" spans="1:48">
      <c r="B16" s="61" t="str">
        <f t="shared" si="4"/>
        <v>120EPSS40</v>
      </c>
      <c r="C16" s="61" t="str">
        <f t="shared" si="5"/>
        <v>120EPSI03</v>
      </c>
      <c r="D16" s="61" t="str">
        <f t="shared" si="6"/>
        <v>120ESS002</v>
      </c>
      <c r="E16" s="61" t="str">
        <f t="shared" si="7"/>
        <v>120ESS024</v>
      </c>
      <c r="F16" s="61" t="str">
        <f t="shared" si="8"/>
        <v>120ESS091</v>
      </c>
      <c r="G16" s="61" t="str">
        <f t="shared" si="9"/>
        <v>120EPSS41</v>
      </c>
      <c r="H16" s="61" t="str">
        <f t="shared" si="10"/>
        <v>120EPSS10</v>
      </c>
      <c r="I16" s="61" t="str">
        <f t="shared" si="11"/>
        <v>120EPSS16</v>
      </c>
      <c r="J16" s="61" t="str">
        <f t="shared" si="12"/>
        <v>120EPSS37</v>
      </c>
      <c r="K16" s="61" t="str">
        <f t="shared" si="13"/>
        <v>120EPSS02</v>
      </c>
      <c r="L16" s="61" t="str">
        <f t="shared" si="14"/>
        <v>120EPSS23</v>
      </c>
      <c r="M16" s="61" t="str">
        <f t="shared" si="15"/>
        <v>120EPSS44</v>
      </c>
      <c r="N16" s="61" t="str">
        <f t="shared" si="16"/>
        <v>120EPSS18</v>
      </c>
      <c r="O16" s="61" t="str">
        <f t="shared" si="17"/>
        <v>120EPSS05</v>
      </c>
      <c r="P16" s="61" t="str">
        <f t="shared" si="18"/>
        <v>120EPSS17</v>
      </c>
      <c r="Q16" s="61" t="str">
        <f t="shared" si="19"/>
        <v>120ESS207</v>
      </c>
      <c r="R16" s="61" t="str">
        <f t="shared" si="20"/>
        <v>120EPSS45</v>
      </c>
      <c r="S16" s="19" t="s">
        <v>73</v>
      </c>
      <c r="T16" s="390" t="s">
        <v>249</v>
      </c>
      <c r="U16" s="73">
        <v>120</v>
      </c>
      <c r="V16" s="77">
        <f t="shared" ref="V16:AE21" si="27">IFERROR(VLOOKUP(B16,$AN$9:$AR$931,5,0),0)</f>
        <v>0</v>
      </c>
      <c r="W16" s="71">
        <f t="shared" si="27"/>
        <v>2787</v>
      </c>
      <c r="X16" s="71">
        <f t="shared" si="27"/>
        <v>0</v>
      </c>
      <c r="Y16" s="71">
        <f t="shared" si="27"/>
        <v>21078</v>
      </c>
      <c r="Z16" s="412">
        <f t="shared" si="27"/>
        <v>0</v>
      </c>
      <c r="AA16" s="377">
        <f t="shared" si="27"/>
        <v>0</v>
      </c>
      <c r="AB16" s="77">
        <f t="shared" si="27"/>
        <v>0</v>
      </c>
      <c r="AC16" s="71">
        <f t="shared" si="27"/>
        <v>0</v>
      </c>
      <c r="AD16" s="71">
        <f t="shared" si="27"/>
        <v>12</v>
      </c>
      <c r="AE16" s="71">
        <f t="shared" si="27"/>
        <v>0</v>
      </c>
      <c r="AF16" s="71">
        <f t="shared" ref="AF16:AL21" si="28">IFERROR(VLOOKUP(L16,$AN$9:$AR$931,5,0),0)</f>
        <v>0</v>
      </c>
      <c r="AG16" s="71">
        <f t="shared" si="28"/>
        <v>127</v>
      </c>
      <c r="AH16" s="71">
        <f t="shared" si="28"/>
        <v>0</v>
      </c>
      <c r="AI16" s="71">
        <f t="shared" si="28"/>
        <v>0</v>
      </c>
      <c r="AJ16" s="71">
        <f t="shared" si="28"/>
        <v>0</v>
      </c>
      <c r="AK16" s="71">
        <f t="shared" si="28"/>
        <v>0</v>
      </c>
      <c r="AL16" s="377">
        <f t="shared" si="28"/>
        <v>0</v>
      </c>
      <c r="AM16" s="408">
        <f t="shared" ref="AM16:AM21" si="29">SUM(V16:AL16)</f>
        <v>24004</v>
      </c>
      <c r="AN16" s="61" t="str">
        <f t="shared" si="24"/>
        <v>579EPSS37</v>
      </c>
      <c r="AO16" s="720" t="s">
        <v>265</v>
      </c>
      <c r="AP16" s="722">
        <v>579</v>
      </c>
      <c r="AQ16" s="720" t="s">
        <v>509</v>
      </c>
      <c r="AR16" s="721">
        <v>231</v>
      </c>
      <c r="AT16" s="255" t="s">
        <v>563</v>
      </c>
      <c r="AU16" s="255" t="e">
        <f>#REF!</f>
        <v>#REF!</v>
      </c>
      <c r="AV16" s="256" t="e">
        <f t="shared" si="25"/>
        <v>#REF!</v>
      </c>
    </row>
    <row r="17" spans="2:53">
      <c r="B17" s="61" t="str">
        <f t="shared" si="4"/>
        <v>154EPSS40</v>
      </c>
      <c r="C17" s="61" t="str">
        <f t="shared" si="5"/>
        <v>154EPSI03</v>
      </c>
      <c r="D17" s="61" t="str">
        <f t="shared" si="6"/>
        <v>154ESS002</v>
      </c>
      <c r="E17" s="61" t="str">
        <f t="shared" si="7"/>
        <v>154ESS024</v>
      </c>
      <c r="F17" s="61" t="str">
        <f t="shared" si="8"/>
        <v>154ESS091</v>
      </c>
      <c r="G17" s="61" t="str">
        <f t="shared" si="9"/>
        <v>154EPSS41</v>
      </c>
      <c r="H17" s="61" t="str">
        <f t="shared" si="10"/>
        <v>154EPSS10</v>
      </c>
      <c r="I17" s="61" t="str">
        <f t="shared" si="11"/>
        <v>154EPSS16</v>
      </c>
      <c r="J17" s="61" t="str">
        <f t="shared" si="12"/>
        <v>154EPSS37</v>
      </c>
      <c r="K17" s="61" t="str">
        <f t="shared" si="13"/>
        <v>154EPSS02</v>
      </c>
      <c r="L17" s="61" t="str">
        <f t="shared" si="14"/>
        <v>154EPSS23</v>
      </c>
      <c r="M17" s="61" t="str">
        <f t="shared" si="15"/>
        <v>154EPSS44</v>
      </c>
      <c r="N17" s="61" t="str">
        <f t="shared" si="16"/>
        <v>154EPSS18</v>
      </c>
      <c r="O17" s="61" t="str">
        <f t="shared" si="17"/>
        <v>154EPSS05</v>
      </c>
      <c r="P17" s="61" t="str">
        <f t="shared" si="18"/>
        <v>154EPSS17</v>
      </c>
      <c r="Q17" s="61" t="str">
        <f t="shared" si="19"/>
        <v>154ESS207</v>
      </c>
      <c r="R17" s="61" t="str">
        <f t="shared" si="20"/>
        <v>154EPSS45</v>
      </c>
      <c r="S17" s="31" t="s">
        <v>12</v>
      </c>
      <c r="T17" s="390" t="s">
        <v>249</v>
      </c>
      <c r="U17" s="73">
        <v>154</v>
      </c>
      <c r="V17" s="77">
        <f t="shared" si="27"/>
        <v>28498</v>
      </c>
      <c r="W17" s="71">
        <f t="shared" si="27"/>
        <v>3011</v>
      </c>
      <c r="X17" s="71">
        <f t="shared" si="27"/>
        <v>346</v>
      </c>
      <c r="Y17" s="71">
        <f t="shared" si="27"/>
        <v>35466</v>
      </c>
      <c r="Z17" s="412">
        <f t="shared" si="27"/>
        <v>0</v>
      </c>
      <c r="AA17" s="377">
        <f t="shared" si="27"/>
        <v>2</v>
      </c>
      <c r="AB17" s="77">
        <f t="shared" si="27"/>
        <v>0</v>
      </c>
      <c r="AC17" s="71">
        <f t="shared" si="27"/>
        <v>1248</v>
      </c>
      <c r="AD17" s="71">
        <f t="shared" si="27"/>
        <v>177</v>
      </c>
      <c r="AE17" s="71">
        <f t="shared" si="27"/>
        <v>0</v>
      </c>
      <c r="AF17" s="71">
        <f t="shared" si="28"/>
        <v>0</v>
      </c>
      <c r="AG17" s="71">
        <f t="shared" si="28"/>
        <v>4596</v>
      </c>
      <c r="AH17" s="71">
        <f t="shared" si="28"/>
        <v>0</v>
      </c>
      <c r="AI17" s="71">
        <f t="shared" si="28"/>
        <v>0</v>
      </c>
      <c r="AJ17" s="71">
        <f t="shared" si="28"/>
        <v>4</v>
      </c>
      <c r="AK17" s="71">
        <f t="shared" si="28"/>
        <v>0</v>
      </c>
      <c r="AL17" s="377">
        <f t="shared" si="28"/>
        <v>0</v>
      </c>
      <c r="AM17" s="408">
        <f t="shared" si="29"/>
        <v>73348</v>
      </c>
      <c r="AN17" s="61" t="str">
        <f t="shared" si="24"/>
        <v>579EPSS40</v>
      </c>
      <c r="AO17" s="720" t="s">
        <v>265</v>
      </c>
      <c r="AP17" s="722">
        <v>579</v>
      </c>
      <c r="AQ17" s="720" t="s">
        <v>830</v>
      </c>
      <c r="AR17" s="721">
        <v>19439</v>
      </c>
      <c r="AT17" s="255" t="s">
        <v>564</v>
      </c>
      <c r="AU17" s="255">
        <f>AL6</f>
        <v>0</v>
      </c>
      <c r="AV17" s="256">
        <f t="shared" si="25"/>
        <v>0</v>
      </c>
    </row>
    <row r="18" spans="2:53">
      <c r="B18" s="61" t="str">
        <f t="shared" si="4"/>
        <v>250EPSS40</v>
      </c>
      <c r="C18" s="61" t="str">
        <f t="shared" si="5"/>
        <v>250EPSI03</v>
      </c>
      <c r="D18" s="61" t="str">
        <f t="shared" si="6"/>
        <v>250ESS002</v>
      </c>
      <c r="E18" s="61" t="str">
        <f t="shared" si="7"/>
        <v>250ESS024</v>
      </c>
      <c r="F18" s="61" t="str">
        <f t="shared" si="8"/>
        <v>250ESS091</v>
      </c>
      <c r="G18" s="61" t="str">
        <f t="shared" si="9"/>
        <v>250EPSS41</v>
      </c>
      <c r="H18" s="61" t="str">
        <f t="shared" si="10"/>
        <v>250EPSS10</v>
      </c>
      <c r="I18" s="61" t="str">
        <f t="shared" si="11"/>
        <v>250EPSS16</v>
      </c>
      <c r="J18" s="61" t="str">
        <f t="shared" si="12"/>
        <v>250EPSS37</v>
      </c>
      <c r="K18" s="61" t="str">
        <f t="shared" si="13"/>
        <v>250EPSS02</v>
      </c>
      <c r="L18" s="61" t="str">
        <f t="shared" si="14"/>
        <v>250EPSS23</v>
      </c>
      <c r="M18" s="61" t="str">
        <f t="shared" si="15"/>
        <v>250EPSS44</v>
      </c>
      <c r="N18" s="61" t="str">
        <f t="shared" si="16"/>
        <v>250EPSS18</v>
      </c>
      <c r="O18" s="61" t="str">
        <f t="shared" si="17"/>
        <v>250EPSS05</v>
      </c>
      <c r="P18" s="61" t="str">
        <f t="shared" si="18"/>
        <v>250EPSS17</v>
      </c>
      <c r="Q18" s="61" t="str">
        <f t="shared" si="19"/>
        <v>250ESS207</v>
      </c>
      <c r="R18" s="61" t="str">
        <f t="shared" si="20"/>
        <v>250EPSS45</v>
      </c>
      <c r="S18" s="5" t="s">
        <v>15</v>
      </c>
      <c r="T18" s="390" t="s">
        <v>249</v>
      </c>
      <c r="U18" s="73">
        <v>250</v>
      </c>
      <c r="V18" s="77">
        <f t="shared" si="27"/>
        <v>3998</v>
      </c>
      <c r="W18" s="71">
        <f t="shared" si="27"/>
        <v>2045</v>
      </c>
      <c r="X18" s="71">
        <f t="shared" si="27"/>
        <v>0</v>
      </c>
      <c r="Y18" s="71">
        <f t="shared" si="27"/>
        <v>38981</v>
      </c>
      <c r="Z18" s="412">
        <f t="shared" si="27"/>
        <v>0</v>
      </c>
      <c r="AA18" s="377">
        <f t="shared" si="27"/>
        <v>0</v>
      </c>
      <c r="AB18" s="77">
        <f t="shared" si="27"/>
        <v>0</v>
      </c>
      <c r="AC18" s="71">
        <f t="shared" si="27"/>
        <v>0</v>
      </c>
      <c r="AD18" s="71">
        <f t="shared" si="27"/>
        <v>69</v>
      </c>
      <c r="AE18" s="71">
        <f t="shared" si="27"/>
        <v>0</v>
      </c>
      <c r="AF18" s="71">
        <f t="shared" si="28"/>
        <v>0</v>
      </c>
      <c r="AG18" s="71">
        <f t="shared" si="28"/>
        <v>1240</v>
      </c>
      <c r="AH18" s="71">
        <f t="shared" si="28"/>
        <v>0</v>
      </c>
      <c r="AI18" s="71">
        <f t="shared" si="28"/>
        <v>0</v>
      </c>
      <c r="AJ18" s="71">
        <f t="shared" si="28"/>
        <v>0</v>
      </c>
      <c r="AK18" s="71">
        <f t="shared" si="28"/>
        <v>0</v>
      </c>
      <c r="AL18" s="377">
        <f t="shared" si="28"/>
        <v>0</v>
      </c>
      <c r="AM18" s="408">
        <f t="shared" si="29"/>
        <v>46333</v>
      </c>
      <c r="AN18" s="61" t="str">
        <f t="shared" si="24"/>
        <v>579EPSS41</v>
      </c>
      <c r="AO18" s="720" t="s">
        <v>265</v>
      </c>
      <c r="AP18" s="722">
        <v>579</v>
      </c>
      <c r="AQ18" s="720" t="s">
        <v>865</v>
      </c>
      <c r="AR18" s="721">
        <v>1</v>
      </c>
      <c r="AT18" s="255" t="s">
        <v>212</v>
      </c>
      <c r="AU18" s="255" t="e">
        <f>#REF!</f>
        <v>#REF!</v>
      </c>
      <c r="AV18" s="256" t="e">
        <f t="shared" si="25"/>
        <v>#REF!</v>
      </c>
      <c r="AX18" s="314"/>
    </row>
    <row r="19" spans="2:53">
      <c r="B19" s="61" t="str">
        <f t="shared" si="4"/>
        <v>495EPSS40</v>
      </c>
      <c r="C19" s="61" t="str">
        <f t="shared" si="5"/>
        <v>495EPSI03</v>
      </c>
      <c r="D19" s="61" t="str">
        <f t="shared" si="6"/>
        <v>495ESS002</v>
      </c>
      <c r="E19" s="61" t="str">
        <f t="shared" si="7"/>
        <v>495ESS024</v>
      </c>
      <c r="F19" s="61" t="str">
        <f t="shared" si="8"/>
        <v>495ESS091</v>
      </c>
      <c r="G19" s="61" t="str">
        <f t="shared" si="9"/>
        <v>495EPSS41</v>
      </c>
      <c r="H19" s="61" t="str">
        <f t="shared" si="10"/>
        <v>495EPSS10</v>
      </c>
      <c r="I19" s="61" t="str">
        <f t="shared" si="11"/>
        <v>495EPSS16</v>
      </c>
      <c r="J19" s="61" t="str">
        <f t="shared" si="12"/>
        <v>495EPSS37</v>
      </c>
      <c r="K19" s="61" t="str">
        <f t="shared" si="13"/>
        <v>495EPSS02</v>
      </c>
      <c r="L19" s="61" t="str">
        <f t="shared" si="14"/>
        <v>495EPSS23</v>
      </c>
      <c r="M19" s="61" t="str">
        <f t="shared" si="15"/>
        <v>495EPSS44</v>
      </c>
      <c r="N19" s="61" t="str">
        <f t="shared" si="16"/>
        <v>495EPSS18</v>
      </c>
      <c r="O19" s="61" t="str">
        <f t="shared" si="17"/>
        <v>495EPSS05</v>
      </c>
      <c r="P19" s="61" t="str">
        <f t="shared" si="18"/>
        <v>495EPSS17</v>
      </c>
      <c r="Q19" s="61" t="str">
        <f t="shared" si="19"/>
        <v>495ESS207</v>
      </c>
      <c r="R19" s="61" t="str">
        <f t="shared" si="20"/>
        <v>495EPSS45</v>
      </c>
      <c r="S19" s="5" t="s">
        <v>86</v>
      </c>
      <c r="T19" s="390" t="s">
        <v>249</v>
      </c>
      <c r="U19" s="73">
        <v>495</v>
      </c>
      <c r="V19" s="77">
        <f t="shared" si="27"/>
        <v>0</v>
      </c>
      <c r="W19" s="71">
        <f t="shared" si="27"/>
        <v>0</v>
      </c>
      <c r="X19" s="71">
        <f t="shared" si="27"/>
        <v>394</v>
      </c>
      <c r="Y19" s="71">
        <f t="shared" si="27"/>
        <v>22993</v>
      </c>
      <c r="Z19" s="412">
        <f t="shared" si="27"/>
        <v>0</v>
      </c>
      <c r="AA19" s="377">
        <f t="shared" si="27"/>
        <v>0</v>
      </c>
      <c r="AB19" s="77">
        <f t="shared" si="27"/>
        <v>0</v>
      </c>
      <c r="AC19" s="71">
        <f t="shared" si="27"/>
        <v>0</v>
      </c>
      <c r="AD19" s="71">
        <f t="shared" si="27"/>
        <v>4</v>
      </c>
      <c r="AE19" s="71">
        <f t="shared" si="27"/>
        <v>0</v>
      </c>
      <c r="AF19" s="71">
        <f t="shared" si="28"/>
        <v>0</v>
      </c>
      <c r="AG19" s="71">
        <f t="shared" si="28"/>
        <v>266</v>
      </c>
      <c r="AH19" s="71">
        <f t="shared" si="28"/>
        <v>0</v>
      </c>
      <c r="AI19" s="71">
        <f t="shared" si="28"/>
        <v>0</v>
      </c>
      <c r="AJ19" s="71">
        <f t="shared" si="28"/>
        <v>0</v>
      </c>
      <c r="AK19" s="71">
        <f t="shared" si="28"/>
        <v>0</v>
      </c>
      <c r="AL19" s="377">
        <f t="shared" si="28"/>
        <v>0</v>
      </c>
      <c r="AM19" s="408">
        <f t="shared" si="29"/>
        <v>23657</v>
      </c>
      <c r="AN19" s="61" t="str">
        <f t="shared" si="24"/>
        <v>579EPSS44</v>
      </c>
      <c r="AO19" s="720" t="s">
        <v>265</v>
      </c>
      <c r="AP19" s="722">
        <v>579</v>
      </c>
      <c r="AQ19" s="720" t="s">
        <v>1015</v>
      </c>
      <c r="AR19" s="721">
        <v>3484</v>
      </c>
      <c r="AT19" s="255" t="s">
        <v>275</v>
      </c>
      <c r="AU19" s="255" t="e">
        <f>#REF!</f>
        <v>#REF!</v>
      </c>
      <c r="AV19" s="256" t="e">
        <f t="shared" si="25"/>
        <v>#REF!</v>
      </c>
    </row>
    <row r="20" spans="2:53">
      <c r="B20" s="61" t="str">
        <f t="shared" si="4"/>
        <v>790EPSS40</v>
      </c>
      <c r="C20" s="61" t="str">
        <f t="shared" si="5"/>
        <v>790EPSI03</v>
      </c>
      <c r="D20" s="61" t="str">
        <f t="shared" si="6"/>
        <v>790ESS002</v>
      </c>
      <c r="E20" s="61" t="str">
        <f t="shared" si="7"/>
        <v>790ESS024</v>
      </c>
      <c r="F20" s="61" t="str">
        <f t="shared" si="8"/>
        <v>790ESS091</v>
      </c>
      <c r="G20" s="61" t="str">
        <f t="shared" si="9"/>
        <v>790EPSS41</v>
      </c>
      <c r="H20" s="61" t="str">
        <f t="shared" si="10"/>
        <v>790EPSS10</v>
      </c>
      <c r="I20" s="61" t="str">
        <f t="shared" si="11"/>
        <v>790EPSS16</v>
      </c>
      <c r="J20" s="61" t="str">
        <f t="shared" si="12"/>
        <v>790EPSS37</v>
      </c>
      <c r="K20" s="61" t="str">
        <f t="shared" si="13"/>
        <v>790EPSS02</v>
      </c>
      <c r="L20" s="61" t="str">
        <f t="shared" si="14"/>
        <v>790EPSS23</v>
      </c>
      <c r="M20" s="61" t="str">
        <f t="shared" si="15"/>
        <v>790EPSS44</v>
      </c>
      <c r="N20" s="61" t="str">
        <f t="shared" si="16"/>
        <v>790EPSS18</v>
      </c>
      <c r="O20" s="61" t="str">
        <f t="shared" si="17"/>
        <v>790EPSS05</v>
      </c>
      <c r="P20" s="61" t="str">
        <f t="shared" si="18"/>
        <v>790EPSS17</v>
      </c>
      <c r="Q20" s="61" t="str">
        <f t="shared" si="19"/>
        <v>790ESS207</v>
      </c>
      <c r="R20" s="61" t="str">
        <f t="shared" si="20"/>
        <v>790EPSS45</v>
      </c>
      <c r="S20" s="5" t="s">
        <v>98</v>
      </c>
      <c r="T20" s="390" t="s">
        <v>249</v>
      </c>
      <c r="U20" s="73">
        <v>790</v>
      </c>
      <c r="V20" s="77">
        <f t="shared" si="27"/>
        <v>7835</v>
      </c>
      <c r="W20" s="71">
        <f t="shared" si="27"/>
        <v>0</v>
      </c>
      <c r="X20" s="71">
        <f t="shared" si="27"/>
        <v>0</v>
      </c>
      <c r="Y20" s="71">
        <f t="shared" si="27"/>
        <v>21651</v>
      </c>
      <c r="Z20" s="412">
        <f t="shared" si="27"/>
        <v>0</v>
      </c>
      <c r="AA20" s="377">
        <f t="shared" si="27"/>
        <v>1</v>
      </c>
      <c r="AB20" s="77">
        <f t="shared" si="27"/>
        <v>0</v>
      </c>
      <c r="AC20" s="71">
        <f t="shared" si="27"/>
        <v>0</v>
      </c>
      <c r="AD20" s="71">
        <f t="shared" si="27"/>
        <v>23</v>
      </c>
      <c r="AE20" s="71">
        <f t="shared" si="27"/>
        <v>0</v>
      </c>
      <c r="AF20" s="71">
        <f t="shared" si="28"/>
        <v>0</v>
      </c>
      <c r="AG20" s="71">
        <f t="shared" si="28"/>
        <v>452</v>
      </c>
      <c r="AH20" s="71">
        <f t="shared" si="28"/>
        <v>0</v>
      </c>
      <c r="AI20" s="71">
        <f t="shared" si="28"/>
        <v>0</v>
      </c>
      <c r="AJ20" s="71">
        <f t="shared" si="28"/>
        <v>0</v>
      </c>
      <c r="AK20" s="71">
        <f t="shared" si="28"/>
        <v>0</v>
      </c>
      <c r="AL20" s="377">
        <f t="shared" si="28"/>
        <v>0</v>
      </c>
      <c r="AM20" s="408">
        <f t="shared" si="29"/>
        <v>29962</v>
      </c>
      <c r="AN20" s="61" t="str">
        <f t="shared" si="24"/>
        <v>579ESS002</v>
      </c>
      <c r="AO20" s="720" t="s">
        <v>265</v>
      </c>
      <c r="AP20" s="722">
        <v>579</v>
      </c>
      <c r="AQ20" s="720" t="s">
        <v>0</v>
      </c>
      <c r="AR20" s="721">
        <v>2890</v>
      </c>
      <c r="AT20" s="255" t="s">
        <v>521</v>
      </c>
      <c r="AU20" s="255" t="e">
        <f>#REF!</f>
        <v>#REF!</v>
      </c>
      <c r="AV20" s="256" t="e">
        <f t="shared" si="25"/>
        <v>#REF!</v>
      </c>
    </row>
    <row r="21" spans="2:53">
      <c r="B21" s="61" t="str">
        <f t="shared" si="4"/>
        <v>895EPSS40</v>
      </c>
      <c r="C21" s="61" t="str">
        <f t="shared" si="5"/>
        <v>895EPSI03</v>
      </c>
      <c r="D21" s="61" t="str">
        <f t="shared" si="6"/>
        <v>895ESS002</v>
      </c>
      <c r="E21" s="61" t="str">
        <f t="shared" si="7"/>
        <v>895ESS024</v>
      </c>
      <c r="F21" s="61" t="str">
        <f t="shared" si="8"/>
        <v>895ESS091</v>
      </c>
      <c r="G21" s="61" t="str">
        <f t="shared" si="9"/>
        <v>895EPSS41</v>
      </c>
      <c r="H21" s="61" t="str">
        <f t="shared" si="10"/>
        <v>895EPSS10</v>
      </c>
      <c r="I21" s="61" t="str">
        <f t="shared" si="11"/>
        <v>895EPSS16</v>
      </c>
      <c r="J21" s="61" t="str">
        <f t="shared" si="12"/>
        <v>895EPSS37</v>
      </c>
      <c r="K21" s="61" t="str">
        <f t="shared" si="13"/>
        <v>895EPSS02</v>
      </c>
      <c r="L21" s="61" t="str">
        <f t="shared" si="14"/>
        <v>895EPSS23</v>
      </c>
      <c r="M21" s="61" t="str">
        <f t="shared" si="15"/>
        <v>895EPSS44</v>
      </c>
      <c r="N21" s="61" t="str">
        <f t="shared" si="16"/>
        <v>895EPSS18</v>
      </c>
      <c r="O21" s="61" t="str">
        <f t="shared" si="17"/>
        <v>895EPSS05</v>
      </c>
      <c r="P21" s="61" t="str">
        <f t="shared" si="18"/>
        <v>895EPSS17</v>
      </c>
      <c r="Q21" s="61" t="str">
        <f t="shared" si="19"/>
        <v>895ESS207</v>
      </c>
      <c r="R21" s="61" t="str">
        <f t="shared" si="20"/>
        <v>895EPSS45</v>
      </c>
      <c r="S21" s="16" t="s">
        <v>120</v>
      </c>
      <c r="T21" s="390" t="s">
        <v>249</v>
      </c>
      <c r="U21" s="73">
        <v>895</v>
      </c>
      <c r="V21" s="77">
        <f t="shared" si="27"/>
        <v>3834</v>
      </c>
      <c r="W21" s="71">
        <f t="shared" si="27"/>
        <v>2786</v>
      </c>
      <c r="X21" s="71">
        <f t="shared" si="27"/>
        <v>0</v>
      </c>
      <c r="Y21" s="71">
        <f t="shared" si="27"/>
        <v>15726</v>
      </c>
      <c r="Z21" s="412">
        <f t="shared" si="27"/>
        <v>0</v>
      </c>
      <c r="AA21" s="377">
        <f t="shared" si="27"/>
        <v>0</v>
      </c>
      <c r="AB21" s="77">
        <f t="shared" si="27"/>
        <v>0</v>
      </c>
      <c r="AC21" s="71">
        <f t="shared" si="27"/>
        <v>0</v>
      </c>
      <c r="AD21" s="71">
        <f t="shared" si="27"/>
        <v>58</v>
      </c>
      <c r="AE21" s="71">
        <f t="shared" si="27"/>
        <v>0</v>
      </c>
      <c r="AF21" s="71">
        <f t="shared" si="28"/>
        <v>0</v>
      </c>
      <c r="AG21" s="71">
        <f t="shared" si="28"/>
        <v>494</v>
      </c>
      <c r="AH21" s="71">
        <f t="shared" si="28"/>
        <v>0</v>
      </c>
      <c r="AI21" s="71">
        <f t="shared" si="28"/>
        <v>0</v>
      </c>
      <c r="AJ21" s="71">
        <f t="shared" si="28"/>
        <v>0</v>
      </c>
      <c r="AK21" s="71">
        <f t="shared" si="28"/>
        <v>0</v>
      </c>
      <c r="AL21" s="377">
        <f t="shared" si="28"/>
        <v>0</v>
      </c>
      <c r="AM21" s="408">
        <f t="shared" si="29"/>
        <v>22898</v>
      </c>
      <c r="AN21" s="61" t="str">
        <f t="shared" si="24"/>
        <v>585EPSS37</v>
      </c>
      <c r="AO21" s="720" t="s">
        <v>265</v>
      </c>
      <c r="AP21" s="722">
        <v>585</v>
      </c>
      <c r="AQ21" s="720" t="s">
        <v>509</v>
      </c>
      <c r="AR21" s="721">
        <v>58</v>
      </c>
    </row>
    <row r="22" spans="2:53" ht="24" customHeight="1">
      <c r="B22" s="61" t="str">
        <f t="shared" si="4"/>
        <v>EPSS40</v>
      </c>
      <c r="C22" s="61" t="str">
        <f t="shared" si="5"/>
        <v>EPSI03</v>
      </c>
      <c r="D22" s="61" t="str">
        <f t="shared" si="6"/>
        <v>ESS002</v>
      </c>
      <c r="E22" s="61" t="str">
        <f t="shared" si="7"/>
        <v>ESS024</v>
      </c>
      <c r="F22" s="61" t="str">
        <f t="shared" si="8"/>
        <v>ESS091</v>
      </c>
      <c r="G22" s="61" t="str">
        <f t="shared" si="9"/>
        <v>EPSS41</v>
      </c>
      <c r="H22" s="61" t="str">
        <f t="shared" si="10"/>
        <v>EPSS10</v>
      </c>
      <c r="I22" s="61" t="str">
        <f t="shared" si="11"/>
        <v>EPSS16</v>
      </c>
      <c r="J22" s="61" t="str">
        <f t="shared" si="12"/>
        <v>EPSS37</v>
      </c>
      <c r="K22" s="61" t="str">
        <f t="shared" si="13"/>
        <v>EPSS02</v>
      </c>
      <c r="L22" s="61" t="str">
        <f t="shared" si="14"/>
        <v>EPSS23</v>
      </c>
      <c r="M22" s="61" t="str">
        <f t="shared" si="15"/>
        <v>EPSS44</v>
      </c>
      <c r="N22" s="61" t="str">
        <f t="shared" si="16"/>
        <v>EPSS18</v>
      </c>
      <c r="O22" s="61" t="str">
        <f t="shared" si="17"/>
        <v>EPSS05</v>
      </c>
      <c r="P22" s="61" t="str">
        <f t="shared" si="18"/>
        <v>EPSS17</v>
      </c>
      <c r="Q22" s="61" t="str">
        <f t="shared" si="19"/>
        <v>ESS207</v>
      </c>
      <c r="R22" s="61" t="str">
        <f t="shared" si="20"/>
        <v>EPSS45</v>
      </c>
      <c r="S22" s="317" t="s">
        <v>300</v>
      </c>
      <c r="T22" s="318"/>
      <c r="U22" s="74"/>
      <c r="V22" s="75">
        <f>SUM(V23:V33)</f>
        <v>235334</v>
      </c>
      <c r="W22" s="72">
        <f t="shared" ref="W22:AL22" si="30">SUM(W23:W33)</f>
        <v>19446</v>
      </c>
      <c r="X22" s="72">
        <f t="shared" si="30"/>
        <v>78173</v>
      </c>
      <c r="Y22" s="72">
        <f t="shared" si="30"/>
        <v>0</v>
      </c>
      <c r="Z22" s="413">
        <f t="shared" si="30"/>
        <v>0</v>
      </c>
      <c r="AA22" s="378">
        <f>SUM(AA23:AA33)</f>
        <v>152</v>
      </c>
      <c r="AB22" s="75">
        <f t="shared" si="30"/>
        <v>1301</v>
      </c>
      <c r="AC22" s="72">
        <f t="shared" si="30"/>
        <v>10625</v>
      </c>
      <c r="AD22" s="72">
        <f t="shared" si="30"/>
        <v>4024</v>
      </c>
      <c r="AE22" s="72">
        <f t="shared" si="30"/>
        <v>0</v>
      </c>
      <c r="AF22" s="72">
        <f t="shared" si="30"/>
        <v>0</v>
      </c>
      <c r="AG22" s="72">
        <f t="shared" si="30"/>
        <v>6028</v>
      </c>
      <c r="AH22" s="72">
        <f t="shared" si="30"/>
        <v>0</v>
      </c>
      <c r="AI22" s="72">
        <f t="shared" si="30"/>
        <v>0</v>
      </c>
      <c r="AJ22" s="72">
        <f t="shared" si="30"/>
        <v>3</v>
      </c>
      <c r="AK22" s="72">
        <f>SUM(AK23:AK33)</f>
        <v>0</v>
      </c>
      <c r="AL22" s="378">
        <f t="shared" si="30"/>
        <v>0</v>
      </c>
      <c r="AM22" s="407">
        <f>SUM(AM23:AM33)</f>
        <v>355086</v>
      </c>
      <c r="AN22" s="61" t="str">
        <f t="shared" si="24"/>
        <v>585EPSS40</v>
      </c>
      <c r="AO22" s="720" t="s">
        <v>265</v>
      </c>
      <c r="AP22" s="722">
        <v>585</v>
      </c>
      <c r="AQ22" s="720" t="s">
        <v>830</v>
      </c>
      <c r="AR22" s="721">
        <v>5416</v>
      </c>
      <c r="AT22" s="711" t="s">
        <v>999</v>
      </c>
      <c r="BA22" s="710" t="str">
        <f>UPPER((TEXT('1.COBERTURA  DANE'!C2,"mmmm yyyy")))</f>
        <v>JUNIO 2018</v>
      </c>
    </row>
    <row r="23" spans="2:53">
      <c r="B23" s="61" t="str">
        <f t="shared" si="4"/>
        <v>45EPSS40</v>
      </c>
      <c r="C23" s="61" t="str">
        <f t="shared" si="5"/>
        <v>45EPSI03</v>
      </c>
      <c r="D23" s="61" t="str">
        <f t="shared" si="6"/>
        <v>45ESS002</v>
      </c>
      <c r="E23" s="61" t="str">
        <f t="shared" si="7"/>
        <v>45ESS024</v>
      </c>
      <c r="F23" s="61" t="str">
        <f t="shared" si="8"/>
        <v>45ESS091</v>
      </c>
      <c r="G23" s="61" t="str">
        <f t="shared" si="9"/>
        <v>45EPSS41</v>
      </c>
      <c r="H23" s="61" t="str">
        <f t="shared" si="10"/>
        <v>45EPSS10</v>
      </c>
      <c r="I23" s="61" t="str">
        <f t="shared" si="11"/>
        <v>45EPSS16</v>
      </c>
      <c r="J23" s="61" t="str">
        <f t="shared" si="12"/>
        <v>45EPSS37</v>
      </c>
      <c r="K23" s="61" t="str">
        <f t="shared" si="13"/>
        <v>45EPSS02</v>
      </c>
      <c r="L23" s="61" t="str">
        <f t="shared" si="14"/>
        <v>45EPSS23</v>
      </c>
      <c r="M23" s="61" t="str">
        <f t="shared" si="15"/>
        <v>45EPSS44</v>
      </c>
      <c r="N23" s="61" t="str">
        <f t="shared" si="16"/>
        <v>45EPSS18</v>
      </c>
      <c r="O23" s="61" t="str">
        <f t="shared" si="17"/>
        <v>45EPSS05</v>
      </c>
      <c r="P23" s="61" t="str">
        <f t="shared" si="18"/>
        <v>45EPSS17</v>
      </c>
      <c r="Q23" s="61" t="str">
        <f t="shared" si="19"/>
        <v>45ESS207</v>
      </c>
      <c r="R23" s="61" t="str">
        <f t="shared" si="20"/>
        <v>45EPSS45</v>
      </c>
      <c r="S23" s="5" t="s">
        <v>6</v>
      </c>
      <c r="T23" s="62" t="s">
        <v>248</v>
      </c>
      <c r="U23" s="73">
        <v>45</v>
      </c>
      <c r="V23" s="77">
        <f t="shared" ref="V23:V33" si="31">IFERROR(VLOOKUP(B23,$AN$9:$AR$931,5,0),0)</f>
        <v>40491</v>
      </c>
      <c r="W23" s="71">
        <f t="shared" ref="W23:W33" si="32">IFERROR(VLOOKUP(C23,$AN$9:$AR$931,5,0),0)</f>
        <v>1177</v>
      </c>
      <c r="X23" s="71">
        <f t="shared" ref="X23:X33" si="33">IFERROR(VLOOKUP(D23,$AN$9:$AR$931,5,0),0)</f>
        <v>0</v>
      </c>
      <c r="Y23" s="71">
        <f t="shared" ref="Y23:Y33" si="34">IFERROR(VLOOKUP(E23,$AN$9:$AR$931,5,0),0)</f>
        <v>0</v>
      </c>
      <c r="Z23" s="412">
        <f t="shared" ref="Z23:Z33" si="35">IFERROR(VLOOKUP(F23,$AN$9:$AR$931,5,0),0)</f>
        <v>0</v>
      </c>
      <c r="AA23" s="377">
        <f t="shared" ref="AA23:AA33" si="36">IFERROR(VLOOKUP(G23,$AN$9:$AR$931,5,0),0)</f>
        <v>35</v>
      </c>
      <c r="AB23" s="77">
        <f t="shared" ref="AB23:AB33" si="37">IFERROR(VLOOKUP(H23,$AN$9:$AR$931,5,0),0)</f>
        <v>697</v>
      </c>
      <c r="AC23" s="71">
        <f t="shared" ref="AC23:AC33" si="38">IFERROR(VLOOKUP(I23,$AN$9:$AR$931,5,0),0)</f>
        <v>3518</v>
      </c>
      <c r="AD23" s="71">
        <f t="shared" ref="AD23:AD33" si="39">IFERROR(VLOOKUP(J23,$AN$9:$AR$931,5,0),0)</f>
        <v>1591</v>
      </c>
      <c r="AE23" s="71">
        <f t="shared" ref="AE23:AE33" si="40">IFERROR(VLOOKUP(K23,$AN$9:$AR$931,5,0),0)</f>
        <v>0</v>
      </c>
      <c r="AF23" s="71">
        <f t="shared" ref="AF23:AF33" si="41">IFERROR(VLOOKUP(L23,$AN$9:$AR$931,5,0),0)</f>
        <v>0</v>
      </c>
      <c r="AG23" s="71">
        <f t="shared" ref="AG23:AG33" si="42">IFERROR(VLOOKUP(M23,$AN$9:$AR$931,5,0),0)</f>
        <v>1991</v>
      </c>
      <c r="AH23" s="71">
        <f t="shared" ref="AH23:AH33" si="43">IFERROR(VLOOKUP(N23,$AN$9:$AR$931,5,0),0)</f>
        <v>0</v>
      </c>
      <c r="AI23" s="71">
        <f t="shared" ref="AI23:AI33" si="44">IFERROR(VLOOKUP(O23,$AN$9:$AR$931,5,0),0)</f>
        <v>0</v>
      </c>
      <c r="AJ23" s="71">
        <f t="shared" ref="AJ23:AJ33" si="45">IFERROR(VLOOKUP(P23,$AN$9:$AR$931,5,0),0)</f>
        <v>3</v>
      </c>
      <c r="AK23" s="71">
        <f t="shared" ref="AK23:AK33" si="46">IFERROR(VLOOKUP(Q23,$AN$9:$AR$931,5,0),0)</f>
        <v>0</v>
      </c>
      <c r="AL23" s="377">
        <f t="shared" ref="AL23:AL33" si="47">IFERROR(VLOOKUP(R23,$AN$9:$AR$931,5,0),0)</f>
        <v>0</v>
      </c>
      <c r="AM23" s="408">
        <f t="shared" ref="AM23:AM33" si="48">SUM(V23:AL23)</f>
        <v>49503</v>
      </c>
      <c r="AN23" s="61" t="str">
        <f t="shared" si="24"/>
        <v>585EPSS44</v>
      </c>
      <c r="AO23" s="720" t="s">
        <v>265</v>
      </c>
      <c r="AP23" s="722">
        <v>585</v>
      </c>
      <c r="AQ23" s="720" t="s">
        <v>1015</v>
      </c>
      <c r="AR23" s="721">
        <v>509</v>
      </c>
    </row>
    <row r="24" spans="2:53">
      <c r="B24" s="61" t="str">
        <f t="shared" si="4"/>
        <v>51EPSS40</v>
      </c>
      <c r="C24" s="61" t="str">
        <f t="shared" si="5"/>
        <v>51EPSI03</v>
      </c>
      <c r="D24" s="61" t="str">
        <f t="shared" si="6"/>
        <v>51ESS002</v>
      </c>
      <c r="E24" s="61" t="str">
        <f t="shared" si="7"/>
        <v>51ESS024</v>
      </c>
      <c r="F24" s="61" t="str">
        <f t="shared" si="8"/>
        <v>51ESS091</v>
      </c>
      <c r="G24" s="61" t="str">
        <f t="shared" si="9"/>
        <v>51EPSS41</v>
      </c>
      <c r="H24" s="61" t="str">
        <f t="shared" si="10"/>
        <v>51EPSS10</v>
      </c>
      <c r="I24" s="61" t="str">
        <f t="shared" si="11"/>
        <v>51EPSS16</v>
      </c>
      <c r="J24" s="61" t="str">
        <f t="shared" si="12"/>
        <v>51EPSS37</v>
      </c>
      <c r="K24" s="61" t="str">
        <f t="shared" si="13"/>
        <v>51EPSS02</v>
      </c>
      <c r="L24" s="61" t="str">
        <f t="shared" si="14"/>
        <v>51EPSS23</v>
      </c>
      <c r="M24" s="61" t="str">
        <f t="shared" si="15"/>
        <v>51EPSS44</v>
      </c>
      <c r="N24" s="61" t="str">
        <f t="shared" si="16"/>
        <v>51EPSS18</v>
      </c>
      <c r="O24" s="61" t="str">
        <f t="shared" si="17"/>
        <v>51EPSS05</v>
      </c>
      <c r="P24" s="61" t="str">
        <f t="shared" si="18"/>
        <v>51EPSS17</v>
      </c>
      <c r="Q24" s="61" t="str">
        <f t="shared" si="19"/>
        <v>51ESS207</v>
      </c>
      <c r="R24" s="61" t="str">
        <f t="shared" si="20"/>
        <v>51EPSS45</v>
      </c>
      <c r="S24" s="5" t="s">
        <v>67</v>
      </c>
      <c r="T24" s="62" t="s">
        <v>248</v>
      </c>
      <c r="U24" s="73">
        <v>51</v>
      </c>
      <c r="V24" s="77">
        <f t="shared" si="31"/>
        <v>20190</v>
      </c>
      <c r="W24" s="71">
        <f t="shared" si="32"/>
        <v>1511</v>
      </c>
      <c r="X24" s="71">
        <f t="shared" si="33"/>
        <v>4046</v>
      </c>
      <c r="Y24" s="71">
        <f t="shared" si="34"/>
        <v>0</v>
      </c>
      <c r="Z24" s="412">
        <f t="shared" si="35"/>
        <v>0</v>
      </c>
      <c r="AA24" s="377">
        <f t="shared" si="36"/>
        <v>0</v>
      </c>
      <c r="AB24" s="77">
        <f t="shared" si="37"/>
        <v>0</v>
      </c>
      <c r="AC24" s="71">
        <f t="shared" si="38"/>
        <v>608</v>
      </c>
      <c r="AD24" s="71">
        <f t="shared" si="39"/>
        <v>27</v>
      </c>
      <c r="AE24" s="71">
        <f t="shared" si="40"/>
        <v>0</v>
      </c>
      <c r="AF24" s="71">
        <f t="shared" si="41"/>
        <v>0</v>
      </c>
      <c r="AG24" s="71">
        <f t="shared" si="42"/>
        <v>186</v>
      </c>
      <c r="AH24" s="71">
        <f t="shared" si="43"/>
        <v>0</v>
      </c>
      <c r="AI24" s="71">
        <f t="shared" si="44"/>
        <v>0</v>
      </c>
      <c r="AJ24" s="71">
        <f t="shared" si="45"/>
        <v>0</v>
      </c>
      <c r="AK24" s="71">
        <f t="shared" si="46"/>
        <v>0</v>
      </c>
      <c r="AL24" s="377">
        <f t="shared" si="47"/>
        <v>0</v>
      </c>
      <c r="AM24" s="408">
        <f t="shared" si="48"/>
        <v>26568</v>
      </c>
      <c r="AN24" s="61" t="str">
        <f t="shared" si="24"/>
        <v>585ESS091</v>
      </c>
      <c r="AO24" s="720" t="s">
        <v>265</v>
      </c>
      <c r="AP24" s="722">
        <v>585</v>
      </c>
      <c r="AQ24" s="720" t="s">
        <v>2</v>
      </c>
      <c r="AR24" s="721">
        <v>1343</v>
      </c>
    </row>
    <row r="25" spans="2:53">
      <c r="B25" s="61" t="str">
        <f t="shared" si="4"/>
        <v>147EPSS40</v>
      </c>
      <c r="C25" s="61" t="str">
        <f t="shared" si="5"/>
        <v>147EPSI03</v>
      </c>
      <c r="D25" s="61" t="str">
        <f t="shared" si="6"/>
        <v>147ESS002</v>
      </c>
      <c r="E25" s="61" t="str">
        <f t="shared" si="7"/>
        <v>147ESS024</v>
      </c>
      <c r="F25" s="61" t="str">
        <f t="shared" si="8"/>
        <v>147ESS091</v>
      </c>
      <c r="G25" s="61" t="str">
        <f t="shared" si="9"/>
        <v>147EPSS41</v>
      </c>
      <c r="H25" s="61" t="str">
        <f t="shared" si="10"/>
        <v>147EPSS10</v>
      </c>
      <c r="I25" s="61" t="str">
        <f t="shared" si="11"/>
        <v>147EPSS16</v>
      </c>
      <c r="J25" s="61" t="str">
        <f t="shared" si="12"/>
        <v>147EPSS37</v>
      </c>
      <c r="K25" s="61" t="str">
        <f t="shared" si="13"/>
        <v>147EPSS02</v>
      </c>
      <c r="L25" s="61" t="str">
        <f t="shared" si="14"/>
        <v>147EPSS23</v>
      </c>
      <c r="M25" s="61" t="str">
        <f t="shared" si="15"/>
        <v>147EPSS44</v>
      </c>
      <c r="N25" s="61" t="str">
        <f t="shared" si="16"/>
        <v>147EPSS18</v>
      </c>
      <c r="O25" s="61" t="str">
        <f t="shared" si="17"/>
        <v>147EPSS05</v>
      </c>
      <c r="P25" s="61" t="str">
        <f t="shared" si="18"/>
        <v>147EPSS17</v>
      </c>
      <c r="Q25" s="61" t="str">
        <f t="shared" si="19"/>
        <v>147ESS207</v>
      </c>
      <c r="R25" s="61" t="str">
        <f t="shared" si="20"/>
        <v>147EPSS45</v>
      </c>
      <c r="S25" s="5" t="s">
        <v>11</v>
      </c>
      <c r="T25" s="62" t="s">
        <v>248</v>
      </c>
      <c r="U25" s="73">
        <v>147</v>
      </c>
      <c r="V25" s="77">
        <f t="shared" si="31"/>
        <v>20624</v>
      </c>
      <c r="W25" s="71">
        <f t="shared" si="32"/>
        <v>0</v>
      </c>
      <c r="X25" s="71">
        <f t="shared" si="33"/>
        <v>1397</v>
      </c>
      <c r="Y25" s="71">
        <f t="shared" si="34"/>
        <v>0</v>
      </c>
      <c r="Z25" s="412">
        <f t="shared" si="35"/>
        <v>0</v>
      </c>
      <c r="AA25" s="377">
        <f t="shared" si="36"/>
        <v>2</v>
      </c>
      <c r="AB25" s="77">
        <f t="shared" si="37"/>
        <v>104</v>
      </c>
      <c r="AC25" s="71">
        <f t="shared" si="38"/>
        <v>1248</v>
      </c>
      <c r="AD25" s="71">
        <f t="shared" si="39"/>
        <v>507</v>
      </c>
      <c r="AE25" s="71">
        <f t="shared" si="40"/>
        <v>0</v>
      </c>
      <c r="AF25" s="71">
        <f t="shared" si="41"/>
        <v>0</v>
      </c>
      <c r="AG25" s="71">
        <f t="shared" si="42"/>
        <v>587</v>
      </c>
      <c r="AH25" s="71">
        <f t="shared" si="43"/>
        <v>0</v>
      </c>
      <c r="AI25" s="71">
        <f t="shared" si="44"/>
        <v>0</v>
      </c>
      <c r="AJ25" s="71">
        <f t="shared" si="45"/>
        <v>0</v>
      </c>
      <c r="AK25" s="71">
        <f t="shared" si="46"/>
        <v>0</v>
      </c>
      <c r="AL25" s="377">
        <f t="shared" si="47"/>
        <v>0</v>
      </c>
      <c r="AM25" s="408">
        <f t="shared" si="48"/>
        <v>24469</v>
      </c>
      <c r="AN25" s="61" t="str">
        <f t="shared" si="24"/>
        <v>591EPSS37</v>
      </c>
      <c r="AO25" s="720" t="s">
        <v>265</v>
      </c>
      <c r="AP25" s="722">
        <v>591</v>
      </c>
      <c r="AQ25" s="720" t="s">
        <v>509</v>
      </c>
      <c r="AR25" s="721">
        <v>195</v>
      </c>
    </row>
    <row r="26" spans="2:53">
      <c r="B26" s="61" t="str">
        <f t="shared" si="4"/>
        <v>172EPSS40</v>
      </c>
      <c r="C26" s="61" t="str">
        <f t="shared" si="5"/>
        <v>172EPSI03</v>
      </c>
      <c r="D26" s="61" t="str">
        <f t="shared" si="6"/>
        <v>172ESS002</v>
      </c>
      <c r="E26" s="61" t="str">
        <f t="shared" si="7"/>
        <v>172ESS024</v>
      </c>
      <c r="F26" s="61" t="str">
        <f t="shared" si="8"/>
        <v>172ESS091</v>
      </c>
      <c r="G26" s="61" t="str">
        <f t="shared" si="9"/>
        <v>172EPSS41</v>
      </c>
      <c r="H26" s="61" t="str">
        <f t="shared" si="10"/>
        <v>172EPSS10</v>
      </c>
      <c r="I26" s="61" t="str">
        <f t="shared" si="11"/>
        <v>172EPSS16</v>
      </c>
      <c r="J26" s="61" t="str">
        <f t="shared" si="12"/>
        <v>172EPSS37</v>
      </c>
      <c r="K26" s="61" t="str">
        <f t="shared" si="13"/>
        <v>172EPSS02</v>
      </c>
      <c r="L26" s="61" t="str">
        <f t="shared" si="14"/>
        <v>172EPSS23</v>
      </c>
      <c r="M26" s="61" t="str">
        <f t="shared" si="15"/>
        <v>172EPSS44</v>
      </c>
      <c r="N26" s="61" t="str">
        <f t="shared" si="16"/>
        <v>172EPSS18</v>
      </c>
      <c r="O26" s="61" t="str">
        <f t="shared" si="17"/>
        <v>172EPSS05</v>
      </c>
      <c r="P26" s="61" t="str">
        <f t="shared" si="18"/>
        <v>172EPSS17</v>
      </c>
      <c r="Q26" s="61" t="str">
        <f t="shared" si="19"/>
        <v>172ESS207</v>
      </c>
      <c r="R26" s="61" t="str">
        <f t="shared" si="20"/>
        <v>172EPSS45</v>
      </c>
      <c r="S26" s="4" t="s">
        <v>13</v>
      </c>
      <c r="T26" s="62" t="s">
        <v>248</v>
      </c>
      <c r="U26" s="73">
        <v>172</v>
      </c>
      <c r="V26" s="77">
        <f t="shared" si="31"/>
        <v>27314</v>
      </c>
      <c r="W26" s="71">
        <f t="shared" si="32"/>
        <v>2970</v>
      </c>
      <c r="X26" s="71">
        <f t="shared" si="33"/>
        <v>1785</v>
      </c>
      <c r="Y26" s="71">
        <f t="shared" si="34"/>
        <v>0</v>
      </c>
      <c r="Z26" s="412">
        <f t="shared" si="35"/>
        <v>0</v>
      </c>
      <c r="AA26" s="377">
        <f t="shared" si="36"/>
        <v>4</v>
      </c>
      <c r="AB26" s="77">
        <f t="shared" si="37"/>
        <v>202</v>
      </c>
      <c r="AC26" s="71">
        <f t="shared" si="38"/>
        <v>1468</v>
      </c>
      <c r="AD26" s="71">
        <f t="shared" si="39"/>
        <v>576</v>
      </c>
      <c r="AE26" s="71">
        <f t="shared" si="40"/>
        <v>0</v>
      </c>
      <c r="AF26" s="71">
        <f t="shared" si="41"/>
        <v>0</v>
      </c>
      <c r="AG26" s="71">
        <f t="shared" si="42"/>
        <v>720</v>
      </c>
      <c r="AH26" s="71">
        <f t="shared" si="43"/>
        <v>0</v>
      </c>
      <c r="AI26" s="71">
        <f t="shared" si="44"/>
        <v>0</v>
      </c>
      <c r="AJ26" s="71">
        <f t="shared" si="45"/>
        <v>0</v>
      </c>
      <c r="AK26" s="71">
        <f t="shared" si="46"/>
        <v>0</v>
      </c>
      <c r="AL26" s="377">
        <f t="shared" si="47"/>
        <v>0</v>
      </c>
      <c r="AM26" s="408">
        <f t="shared" si="48"/>
        <v>35039</v>
      </c>
      <c r="AN26" s="61" t="str">
        <f t="shared" si="24"/>
        <v>591EPSS40</v>
      </c>
      <c r="AO26" s="720" t="s">
        <v>265</v>
      </c>
      <c r="AP26" s="722">
        <v>591</v>
      </c>
      <c r="AQ26" s="720" t="s">
        <v>830</v>
      </c>
      <c r="AR26" s="721">
        <v>7494</v>
      </c>
    </row>
    <row r="27" spans="2:53">
      <c r="B27" s="61" t="str">
        <f t="shared" si="4"/>
        <v>475EPSS40</v>
      </c>
      <c r="C27" s="61" t="str">
        <f t="shared" si="5"/>
        <v>475EPSI03</v>
      </c>
      <c r="D27" s="61" t="str">
        <f t="shared" si="6"/>
        <v>475ESS002</v>
      </c>
      <c r="E27" s="61" t="str">
        <f t="shared" si="7"/>
        <v>475ESS024</v>
      </c>
      <c r="F27" s="61" t="str">
        <f t="shared" si="8"/>
        <v>475ESS091</v>
      </c>
      <c r="G27" s="61" t="str">
        <f t="shared" si="9"/>
        <v>475EPSS41</v>
      </c>
      <c r="H27" s="61" t="str">
        <f t="shared" si="10"/>
        <v>475EPSS10</v>
      </c>
      <c r="I27" s="61" t="str">
        <f t="shared" si="11"/>
        <v>475EPSS16</v>
      </c>
      <c r="J27" s="61" t="str">
        <f t="shared" si="12"/>
        <v>475EPSS37</v>
      </c>
      <c r="K27" s="61" t="str">
        <f t="shared" si="13"/>
        <v>475EPSS02</v>
      </c>
      <c r="L27" s="61" t="str">
        <f t="shared" si="14"/>
        <v>475EPSS23</v>
      </c>
      <c r="M27" s="61" t="str">
        <f t="shared" si="15"/>
        <v>475EPSS44</v>
      </c>
      <c r="N27" s="61" t="str">
        <f t="shared" si="16"/>
        <v>475EPSS18</v>
      </c>
      <c r="O27" s="61" t="str">
        <f t="shared" si="17"/>
        <v>475EPSS05</v>
      </c>
      <c r="P27" s="61" t="str">
        <f t="shared" si="18"/>
        <v>475EPSS17</v>
      </c>
      <c r="Q27" s="61" t="str">
        <f t="shared" si="19"/>
        <v>475ESS207</v>
      </c>
      <c r="R27" s="61" t="str">
        <f t="shared" si="20"/>
        <v>475EPSS45</v>
      </c>
      <c r="S27" s="4" t="s">
        <v>106</v>
      </c>
      <c r="T27" s="62" t="s">
        <v>248</v>
      </c>
      <c r="U27" s="73">
        <v>475</v>
      </c>
      <c r="V27" s="77">
        <f t="shared" si="31"/>
        <v>2214</v>
      </c>
      <c r="W27" s="71">
        <f t="shared" si="32"/>
        <v>2098</v>
      </c>
      <c r="X27" s="71">
        <f t="shared" si="33"/>
        <v>0</v>
      </c>
      <c r="Y27" s="71">
        <f t="shared" si="34"/>
        <v>0</v>
      </c>
      <c r="Z27" s="412">
        <f t="shared" si="35"/>
        <v>0</v>
      </c>
      <c r="AA27" s="377">
        <f t="shared" si="36"/>
        <v>3</v>
      </c>
      <c r="AB27" s="77">
        <f t="shared" si="37"/>
        <v>0</v>
      </c>
      <c r="AC27" s="71">
        <f t="shared" si="38"/>
        <v>0</v>
      </c>
      <c r="AD27" s="71">
        <f t="shared" si="39"/>
        <v>70</v>
      </c>
      <c r="AE27" s="71">
        <f t="shared" si="40"/>
        <v>0</v>
      </c>
      <c r="AF27" s="71">
        <f t="shared" si="41"/>
        <v>0</v>
      </c>
      <c r="AG27" s="71">
        <f t="shared" si="42"/>
        <v>0</v>
      </c>
      <c r="AH27" s="71">
        <f t="shared" si="43"/>
        <v>0</v>
      </c>
      <c r="AI27" s="71">
        <f t="shared" si="44"/>
        <v>0</v>
      </c>
      <c r="AJ27" s="71">
        <f t="shared" si="45"/>
        <v>0</v>
      </c>
      <c r="AK27" s="71">
        <f t="shared" si="46"/>
        <v>0</v>
      </c>
      <c r="AL27" s="377">
        <f t="shared" si="47"/>
        <v>0</v>
      </c>
      <c r="AM27" s="408">
        <f t="shared" si="48"/>
        <v>4385</v>
      </c>
      <c r="AN27" s="61" t="str">
        <f t="shared" si="24"/>
        <v>591EPSS41</v>
      </c>
      <c r="AO27" s="720" t="s">
        <v>265</v>
      </c>
      <c r="AP27" s="722">
        <v>591</v>
      </c>
      <c r="AQ27" s="720" t="s">
        <v>865</v>
      </c>
      <c r="AR27" s="721">
        <v>1</v>
      </c>
    </row>
    <row r="28" spans="2:53">
      <c r="B28" s="61" t="str">
        <f t="shared" si="4"/>
        <v>480EPSS40</v>
      </c>
      <c r="C28" s="61" t="str">
        <f t="shared" si="5"/>
        <v>480EPSI03</v>
      </c>
      <c r="D28" s="61" t="str">
        <f t="shared" si="6"/>
        <v>480ESS002</v>
      </c>
      <c r="E28" s="61" t="str">
        <f t="shared" si="7"/>
        <v>480ESS024</v>
      </c>
      <c r="F28" s="61" t="str">
        <f t="shared" si="8"/>
        <v>480ESS091</v>
      </c>
      <c r="G28" s="61" t="str">
        <f t="shared" si="9"/>
        <v>480EPSS41</v>
      </c>
      <c r="H28" s="61" t="str">
        <f t="shared" si="10"/>
        <v>480EPSS10</v>
      </c>
      <c r="I28" s="61" t="str">
        <f t="shared" si="11"/>
        <v>480EPSS16</v>
      </c>
      <c r="J28" s="61" t="str">
        <f t="shared" si="12"/>
        <v>480EPSS37</v>
      </c>
      <c r="K28" s="61" t="str">
        <f t="shared" si="13"/>
        <v>480EPSS02</v>
      </c>
      <c r="L28" s="61" t="str">
        <f t="shared" si="14"/>
        <v>480EPSS23</v>
      </c>
      <c r="M28" s="61" t="str">
        <f t="shared" si="15"/>
        <v>480EPSS44</v>
      </c>
      <c r="N28" s="61" t="str">
        <f t="shared" si="16"/>
        <v>480EPSS18</v>
      </c>
      <c r="O28" s="61" t="str">
        <f t="shared" si="17"/>
        <v>480EPSS05</v>
      </c>
      <c r="P28" s="61" t="str">
        <f t="shared" si="18"/>
        <v>480EPSS17</v>
      </c>
      <c r="Q28" s="61" t="str">
        <f t="shared" si="19"/>
        <v>480ESS207</v>
      </c>
      <c r="R28" s="61" t="str">
        <f t="shared" si="20"/>
        <v>480EPSS45</v>
      </c>
      <c r="S28" s="4" t="s">
        <v>18</v>
      </c>
      <c r="T28" s="62" t="s">
        <v>248</v>
      </c>
      <c r="U28" s="73">
        <v>480</v>
      </c>
      <c r="V28" s="77">
        <f t="shared" si="31"/>
        <v>14635</v>
      </c>
      <c r="W28" s="71">
        <f t="shared" si="32"/>
        <v>2524</v>
      </c>
      <c r="X28" s="71">
        <f t="shared" si="33"/>
        <v>1021</v>
      </c>
      <c r="Y28" s="71">
        <f t="shared" si="34"/>
        <v>0</v>
      </c>
      <c r="Z28" s="412">
        <f t="shared" si="35"/>
        <v>0</v>
      </c>
      <c r="AA28" s="377">
        <f t="shared" si="36"/>
        <v>28</v>
      </c>
      <c r="AB28" s="77">
        <f t="shared" si="37"/>
        <v>0</v>
      </c>
      <c r="AC28" s="71">
        <f t="shared" si="38"/>
        <v>0</v>
      </c>
      <c r="AD28" s="71">
        <f t="shared" si="39"/>
        <v>95</v>
      </c>
      <c r="AE28" s="71">
        <f t="shared" si="40"/>
        <v>0</v>
      </c>
      <c r="AF28" s="71">
        <f t="shared" si="41"/>
        <v>0</v>
      </c>
      <c r="AG28" s="71">
        <f t="shared" si="42"/>
        <v>275</v>
      </c>
      <c r="AH28" s="71">
        <f t="shared" si="43"/>
        <v>0</v>
      </c>
      <c r="AI28" s="71">
        <f t="shared" si="44"/>
        <v>0</v>
      </c>
      <c r="AJ28" s="71">
        <f t="shared" si="45"/>
        <v>0</v>
      </c>
      <c r="AK28" s="71">
        <f t="shared" si="46"/>
        <v>0</v>
      </c>
      <c r="AL28" s="377">
        <f t="shared" si="47"/>
        <v>0</v>
      </c>
      <c r="AM28" s="408">
        <f t="shared" si="48"/>
        <v>18578</v>
      </c>
      <c r="AN28" s="61" t="str">
        <f t="shared" si="24"/>
        <v>591EPSS44</v>
      </c>
      <c r="AO28" s="720" t="s">
        <v>265</v>
      </c>
      <c r="AP28" s="722">
        <v>591</v>
      </c>
      <c r="AQ28" s="720" t="s">
        <v>1015</v>
      </c>
      <c r="AR28" s="721">
        <v>208</v>
      </c>
    </row>
    <row r="29" spans="2:53">
      <c r="B29" s="61" t="str">
        <f t="shared" si="4"/>
        <v>490EPSS40</v>
      </c>
      <c r="C29" s="61" t="str">
        <f t="shared" si="5"/>
        <v>490EPSI03</v>
      </c>
      <c r="D29" s="61" t="str">
        <f t="shared" si="6"/>
        <v>490ESS002</v>
      </c>
      <c r="E29" s="61" t="str">
        <f t="shared" si="7"/>
        <v>490ESS024</v>
      </c>
      <c r="F29" s="61" t="str">
        <f t="shared" si="8"/>
        <v>490ESS091</v>
      </c>
      <c r="G29" s="61" t="str">
        <f t="shared" si="9"/>
        <v>490EPSS41</v>
      </c>
      <c r="H29" s="61" t="str">
        <f t="shared" si="10"/>
        <v>490EPSS10</v>
      </c>
      <c r="I29" s="61" t="str">
        <f t="shared" si="11"/>
        <v>490EPSS16</v>
      </c>
      <c r="J29" s="61" t="str">
        <f t="shared" si="12"/>
        <v>490EPSS37</v>
      </c>
      <c r="K29" s="61" t="str">
        <f t="shared" si="13"/>
        <v>490EPSS02</v>
      </c>
      <c r="L29" s="61" t="str">
        <f t="shared" si="14"/>
        <v>490EPSS23</v>
      </c>
      <c r="M29" s="61" t="str">
        <f t="shared" si="15"/>
        <v>490EPSS44</v>
      </c>
      <c r="N29" s="61" t="str">
        <f t="shared" si="16"/>
        <v>490EPSS18</v>
      </c>
      <c r="O29" s="61" t="str">
        <f t="shared" si="17"/>
        <v>490EPSS05</v>
      </c>
      <c r="P29" s="61" t="str">
        <f t="shared" si="18"/>
        <v>490EPSS17</v>
      </c>
      <c r="Q29" s="61" t="str">
        <f t="shared" si="19"/>
        <v>490ESS207</v>
      </c>
      <c r="R29" s="61" t="str">
        <f t="shared" si="20"/>
        <v>490EPSS45</v>
      </c>
      <c r="S29" s="5" t="s">
        <v>49</v>
      </c>
      <c r="T29" s="62" t="s">
        <v>248</v>
      </c>
      <c r="U29" s="73">
        <v>490</v>
      </c>
      <c r="V29" s="77">
        <f t="shared" si="31"/>
        <v>20409</v>
      </c>
      <c r="W29" s="71">
        <f t="shared" si="32"/>
        <v>3003</v>
      </c>
      <c r="X29" s="71">
        <f t="shared" si="33"/>
        <v>22000</v>
      </c>
      <c r="Y29" s="71">
        <f t="shared" si="34"/>
        <v>0</v>
      </c>
      <c r="Z29" s="412">
        <f t="shared" si="35"/>
        <v>0</v>
      </c>
      <c r="AA29" s="377">
        <f t="shared" si="36"/>
        <v>1</v>
      </c>
      <c r="AB29" s="77">
        <f t="shared" si="37"/>
        <v>0</v>
      </c>
      <c r="AC29" s="71">
        <f t="shared" si="38"/>
        <v>2</v>
      </c>
      <c r="AD29" s="71">
        <f t="shared" si="39"/>
        <v>326</v>
      </c>
      <c r="AE29" s="71">
        <f t="shared" si="40"/>
        <v>0</v>
      </c>
      <c r="AF29" s="71">
        <f t="shared" si="41"/>
        <v>0</v>
      </c>
      <c r="AG29" s="71">
        <f t="shared" si="42"/>
        <v>611</v>
      </c>
      <c r="AH29" s="71">
        <f t="shared" si="43"/>
        <v>0</v>
      </c>
      <c r="AI29" s="71">
        <f t="shared" si="44"/>
        <v>0</v>
      </c>
      <c r="AJ29" s="71">
        <f t="shared" si="45"/>
        <v>0</v>
      </c>
      <c r="AK29" s="71">
        <f t="shared" si="46"/>
        <v>0</v>
      </c>
      <c r="AL29" s="377">
        <f t="shared" si="47"/>
        <v>0</v>
      </c>
      <c r="AM29" s="408">
        <f t="shared" si="48"/>
        <v>46352</v>
      </c>
      <c r="AN29" s="61" t="str">
        <f t="shared" si="24"/>
        <v>591ESS091</v>
      </c>
      <c r="AO29" s="720" t="s">
        <v>265</v>
      </c>
      <c r="AP29" s="722">
        <v>591</v>
      </c>
      <c r="AQ29" s="720" t="s">
        <v>2</v>
      </c>
      <c r="AR29" s="721">
        <v>1285</v>
      </c>
    </row>
    <row r="30" spans="2:53">
      <c r="B30" s="61" t="str">
        <f t="shared" si="4"/>
        <v>659EPSS40</v>
      </c>
      <c r="C30" s="61" t="str">
        <f t="shared" si="5"/>
        <v>659EPSI03</v>
      </c>
      <c r="D30" s="61" t="str">
        <f t="shared" si="6"/>
        <v>659ESS002</v>
      </c>
      <c r="E30" s="61" t="str">
        <f t="shared" si="7"/>
        <v>659ESS024</v>
      </c>
      <c r="F30" s="61" t="str">
        <f t="shared" si="8"/>
        <v>659ESS091</v>
      </c>
      <c r="G30" s="61" t="str">
        <f t="shared" si="9"/>
        <v>659EPSS41</v>
      </c>
      <c r="H30" s="61" t="str">
        <f t="shared" si="10"/>
        <v>659EPSS10</v>
      </c>
      <c r="I30" s="61" t="str">
        <f t="shared" si="11"/>
        <v>659EPSS16</v>
      </c>
      <c r="J30" s="61" t="str">
        <f t="shared" si="12"/>
        <v>659EPSS37</v>
      </c>
      <c r="K30" s="61" t="str">
        <f t="shared" si="13"/>
        <v>659EPSS02</v>
      </c>
      <c r="L30" s="61" t="str">
        <f t="shared" si="14"/>
        <v>659EPSS23</v>
      </c>
      <c r="M30" s="61" t="str">
        <f t="shared" si="15"/>
        <v>659EPSS44</v>
      </c>
      <c r="N30" s="61" t="str">
        <f t="shared" si="16"/>
        <v>659EPSS18</v>
      </c>
      <c r="O30" s="61" t="str">
        <f t="shared" si="17"/>
        <v>659EPSS05</v>
      </c>
      <c r="P30" s="61" t="str">
        <f t="shared" si="18"/>
        <v>659EPSS17</v>
      </c>
      <c r="Q30" s="61" t="str">
        <f t="shared" si="19"/>
        <v>659ESS207</v>
      </c>
      <c r="R30" s="61" t="str">
        <f t="shared" si="20"/>
        <v>659EPSS45</v>
      </c>
      <c r="S30" s="4" t="s">
        <v>93</v>
      </c>
      <c r="T30" s="62" t="s">
        <v>248</v>
      </c>
      <c r="U30" s="73">
        <v>659</v>
      </c>
      <c r="V30" s="77">
        <f t="shared" si="31"/>
        <v>15414</v>
      </c>
      <c r="W30" s="71">
        <f t="shared" si="32"/>
        <v>1319</v>
      </c>
      <c r="X30" s="71">
        <f t="shared" si="33"/>
        <v>3305</v>
      </c>
      <c r="Y30" s="71">
        <f t="shared" si="34"/>
        <v>0</v>
      </c>
      <c r="Z30" s="412">
        <f t="shared" si="35"/>
        <v>0</v>
      </c>
      <c r="AA30" s="377">
        <f t="shared" si="36"/>
        <v>0</v>
      </c>
      <c r="AB30" s="77">
        <f t="shared" si="37"/>
        <v>0</v>
      </c>
      <c r="AC30" s="71">
        <f t="shared" si="38"/>
        <v>0</v>
      </c>
      <c r="AD30" s="71">
        <f t="shared" si="39"/>
        <v>42</v>
      </c>
      <c r="AE30" s="71">
        <f t="shared" si="40"/>
        <v>0</v>
      </c>
      <c r="AF30" s="71">
        <f t="shared" si="41"/>
        <v>0</v>
      </c>
      <c r="AG30" s="71">
        <f t="shared" si="42"/>
        <v>215</v>
      </c>
      <c r="AH30" s="71">
        <f t="shared" si="43"/>
        <v>0</v>
      </c>
      <c r="AI30" s="71">
        <f t="shared" si="44"/>
        <v>0</v>
      </c>
      <c r="AJ30" s="71">
        <f t="shared" si="45"/>
        <v>0</v>
      </c>
      <c r="AK30" s="71">
        <f t="shared" si="46"/>
        <v>0</v>
      </c>
      <c r="AL30" s="377">
        <f t="shared" si="47"/>
        <v>0</v>
      </c>
      <c r="AM30" s="408">
        <f t="shared" si="48"/>
        <v>20295</v>
      </c>
      <c r="AN30" s="61" t="str">
        <f t="shared" si="24"/>
        <v>893EPSS17</v>
      </c>
      <c r="AO30" s="720" t="s">
        <v>265</v>
      </c>
      <c r="AP30" s="722">
        <v>893</v>
      </c>
      <c r="AQ30" s="720" t="s">
        <v>506</v>
      </c>
      <c r="AR30" s="721">
        <v>7</v>
      </c>
    </row>
    <row r="31" spans="2:53">
      <c r="B31" s="61" t="str">
        <f t="shared" si="4"/>
        <v>665EPSS40</v>
      </c>
      <c r="C31" s="61" t="str">
        <f t="shared" si="5"/>
        <v>665EPSI03</v>
      </c>
      <c r="D31" s="61" t="str">
        <f t="shared" si="6"/>
        <v>665ESS002</v>
      </c>
      <c r="E31" s="61" t="str">
        <f t="shared" si="7"/>
        <v>665ESS024</v>
      </c>
      <c r="F31" s="61" t="str">
        <f t="shared" si="8"/>
        <v>665ESS091</v>
      </c>
      <c r="G31" s="61" t="str">
        <f t="shared" si="9"/>
        <v>665EPSS41</v>
      </c>
      <c r="H31" s="61" t="str">
        <f t="shared" si="10"/>
        <v>665EPSS10</v>
      </c>
      <c r="I31" s="61" t="str">
        <f t="shared" si="11"/>
        <v>665EPSS16</v>
      </c>
      <c r="J31" s="61" t="str">
        <f t="shared" si="12"/>
        <v>665EPSS37</v>
      </c>
      <c r="K31" s="61" t="str">
        <f t="shared" si="13"/>
        <v>665EPSS02</v>
      </c>
      <c r="L31" s="61" t="str">
        <f t="shared" si="14"/>
        <v>665EPSS23</v>
      </c>
      <c r="M31" s="61" t="str">
        <f t="shared" si="15"/>
        <v>665EPSS44</v>
      </c>
      <c r="N31" s="61" t="str">
        <f t="shared" si="16"/>
        <v>665EPSS18</v>
      </c>
      <c r="O31" s="61" t="str">
        <f t="shared" si="17"/>
        <v>665EPSS05</v>
      </c>
      <c r="P31" s="61" t="str">
        <f t="shared" si="18"/>
        <v>665EPSS17</v>
      </c>
      <c r="Q31" s="61" t="str">
        <f t="shared" si="19"/>
        <v>665ESS207</v>
      </c>
      <c r="R31" s="61" t="str">
        <f t="shared" si="20"/>
        <v>665EPSS45</v>
      </c>
      <c r="S31" s="5" t="s">
        <v>94</v>
      </c>
      <c r="T31" s="62" t="s">
        <v>248</v>
      </c>
      <c r="U31" s="73">
        <v>665</v>
      </c>
      <c r="V31" s="77">
        <f t="shared" si="31"/>
        <v>27636</v>
      </c>
      <c r="W31" s="71">
        <f t="shared" si="32"/>
        <v>0</v>
      </c>
      <c r="X31" s="71">
        <f t="shared" si="33"/>
        <v>2286</v>
      </c>
      <c r="Y31" s="71">
        <f t="shared" si="34"/>
        <v>0</v>
      </c>
      <c r="Z31" s="412">
        <f t="shared" si="35"/>
        <v>0</v>
      </c>
      <c r="AA31" s="377">
        <f t="shared" si="36"/>
        <v>0</v>
      </c>
      <c r="AB31" s="77">
        <f t="shared" si="37"/>
        <v>0</v>
      </c>
      <c r="AC31" s="71">
        <f t="shared" si="38"/>
        <v>248</v>
      </c>
      <c r="AD31" s="71">
        <f t="shared" si="39"/>
        <v>22</v>
      </c>
      <c r="AE31" s="71">
        <f t="shared" si="40"/>
        <v>0</v>
      </c>
      <c r="AF31" s="71">
        <f t="shared" si="41"/>
        <v>0</v>
      </c>
      <c r="AG31" s="71">
        <f t="shared" si="42"/>
        <v>156</v>
      </c>
      <c r="AH31" s="71">
        <f t="shared" si="43"/>
        <v>0</v>
      </c>
      <c r="AI31" s="71">
        <f t="shared" si="44"/>
        <v>0</v>
      </c>
      <c r="AJ31" s="71">
        <f t="shared" si="45"/>
        <v>0</v>
      </c>
      <c r="AK31" s="71">
        <f t="shared" si="46"/>
        <v>0</v>
      </c>
      <c r="AL31" s="377">
        <f t="shared" si="47"/>
        <v>0</v>
      </c>
      <c r="AM31" s="408">
        <f t="shared" si="48"/>
        <v>30348</v>
      </c>
      <c r="AN31" s="61" t="str">
        <f t="shared" si="24"/>
        <v>893EPSS37</v>
      </c>
      <c r="AO31" s="720" t="s">
        <v>265</v>
      </c>
      <c r="AP31" s="722">
        <v>893</v>
      </c>
      <c r="AQ31" s="720" t="s">
        <v>509</v>
      </c>
      <c r="AR31" s="721">
        <v>76</v>
      </c>
    </row>
    <row r="32" spans="2:53">
      <c r="B32" s="61" t="str">
        <f t="shared" si="4"/>
        <v>837EPSS40</v>
      </c>
      <c r="C32" s="61" t="str">
        <f t="shared" si="5"/>
        <v>837EPSI03</v>
      </c>
      <c r="D32" s="61" t="str">
        <f t="shared" si="6"/>
        <v>837ESS002</v>
      </c>
      <c r="E32" s="61" t="str">
        <f t="shared" si="7"/>
        <v>837ESS024</v>
      </c>
      <c r="F32" s="61" t="str">
        <f t="shared" si="8"/>
        <v>837ESS091</v>
      </c>
      <c r="G32" s="61" t="str">
        <f t="shared" si="9"/>
        <v>837EPSS41</v>
      </c>
      <c r="H32" s="61" t="str">
        <f t="shared" si="10"/>
        <v>837EPSS10</v>
      </c>
      <c r="I32" s="61" t="str">
        <f t="shared" si="11"/>
        <v>837EPSS16</v>
      </c>
      <c r="J32" s="61" t="str">
        <f t="shared" si="12"/>
        <v>837EPSS37</v>
      </c>
      <c r="K32" s="61" t="str">
        <f t="shared" si="13"/>
        <v>837EPSS02</v>
      </c>
      <c r="L32" s="61" t="str">
        <f t="shared" si="14"/>
        <v>837EPSS23</v>
      </c>
      <c r="M32" s="61" t="str">
        <f t="shared" si="15"/>
        <v>837EPSS44</v>
      </c>
      <c r="N32" s="61" t="str">
        <f t="shared" si="16"/>
        <v>837EPSS18</v>
      </c>
      <c r="O32" s="61" t="str">
        <f t="shared" si="17"/>
        <v>837EPSS05</v>
      </c>
      <c r="P32" s="61" t="str">
        <f t="shared" si="18"/>
        <v>837EPSS17</v>
      </c>
      <c r="Q32" s="61" t="str">
        <f t="shared" si="19"/>
        <v>837ESS207</v>
      </c>
      <c r="R32" s="61" t="str">
        <f t="shared" si="20"/>
        <v>837EPSS45</v>
      </c>
      <c r="S32" s="4" t="s">
        <v>26</v>
      </c>
      <c r="T32" s="62" t="s">
        <v>248</v>
      </c>
      <c r="U32" s="73">
        <v>837</v>
      </c>
      <c r="V32" s="77">
        <f t="shared" si="31"/>
        <v>40492</v>
      </c>
      <c r="W32" s="71">
        <f t="shared" si="32"/>
        <v>3909</v>
      </c>
      <c r="X32" s="71">
        <f t="shared" si="33"/>
        <v>42333</v>
      </c>
      <c r="Y32" s="71">
        <f t="shared" si="34"/>
        <v>0</v>
      </c>
      <c r="Z32" s="412">
        <f t="shared" si="35"/>
        <v>0</v>
      </c>
      <c r="AA32" s="377">
        <f t="shared" si="36"/>
        <v>2</v>
      </c>
      <c r="AB32" s="77">
        <f t="shared" si="37"/>
        <v>298</v>
      </c>
      <c r="AC32" s="71">
        <f t="shared" si="38"/>
        <v>3533</v>
      </c>
      <c r="AD32" s="71">
        <f t="shared" si="39"/>
        <v>742</v>
      </c>
      <c r="AE32" s="71">
        <f t="shared" si="40"/>
        <v>0</v>
      </c>
      <c r="AF32" s="71">
        <f t="shared" si="41"/>
        <v>0</v>
      </c>
      <c r="AG32" s="71">
        <f t="shared" si="42"/>
        <v>1287</v>
      </c>
      <c r="AH32" s="71">
        <f t="shared" si="43"/>
        <v>0</v>
      </c>
      <c r="AI32" s="71">
        <f t="shared" si="44"/>
        <v>0</v>
      </c>
      <c r="AJ32" s="71">
        <f t="shared" si="45"/>
        <v>0</v>
      </c>
      <c r="AK32" s="71">
        <f t="shared" si="46"/>
        <v>0</v>
      </c>
      <c r="AL32" s="377">
        <f t="shared" si="47"/>
        <v>0</v>
      </c>
      <c r="AM32" s="408">
        <f t="shared" si="48"/>
        <v>92596</v>
      </c>
      <c r="AN32" s="61" t="str">
        <f t="shared" si="24"/>
        <v>893EPSS40</v>
      </c>
      <c r="AO32" s="720" t="s">
        <v>265</v>
      </c>
      <c r="AP32" s="722">
        <v>893</v>
      </c>
      <c r="AQ32" s="720" t="s">
        <v>830</v>
      </c>
      <c r="AR32" s="721">
        <v>9859</v>
      </c>
    </row>
    <row r="33" spans="2:44">
      <c r="B33" s="61" t="str">
        <f t="shared" si="4"/>
        <v>873EPSS40</v>
      </c>
      <c r="C33" s="61" t="str">
        <f t="shared" si="5"/>
        <v>873EPSI03</v>
      </c>
      <c r="D33" s="61" t="str">
        <f t="shared" si="6"/>
        <v>873ESS002</v>
      </c>
      <c r="E33" s="61" t="str">
        <f t="shared" si="7"/>
        <v>873ESS024</v>
      </c>
      <c r="F33" s="61" t="str">
        <f t="shared" si="8"/>
        <v>873ESS091</v>
      </c>
      <c r="G33" s="61" t="str">
        <f t="shared" si="9"/>
        <v>873EPSS41</v>
      </c>
      <c r="H33" s="61" t="str">
        <f t="shared" si="10"/>
        <v>873EPSS10</v>
      </c>
      <c r="I33" s="61" t="str">
        <f t="shared" si="11"/>
        <v>873EPSS16</v>
      </c>
      <c r="J33" s="61" t="str">
        <f t="shared" si="12"/>
        <v>873EPSS37</v>
      </c>
      <c r="K33" s="61" t="str">
        <f t="shared" si="13"/>
        <v>873EPSS02</v>
      </c>
      <c r="L33" s="61" t="str">
        <f t="shared" si="14"/>
        <v>873EPSS23</v>
      </c>
      <c r="M33" s="61" t="str">
        <f t="shared" si="15"/>
        <v>873EPSS44</v>
      </c>
      <c r="N33" s="61" t="str">
        <f t="shared" si="16"/>
        <v>873EPSS18</v>
      </c>
      <c r="O33" s="61" t="str">
        <f t="shared" si="17"/>
        <v>873EPSS05</v>
      </c>
      <c r="P33" s="61" t="str">
        <f t="shared" si="18"/>
        <v>873EPSS17</v>
      </c>
      <c r="Q33" s="61" t="str">
        <f t="shared" si="19"/>
        <v>873ESS207</v>
      </c>
      <c r="R33" s="61" t="str">
        <f t="shared" si="20"/>
        <v>873EPSS45</v>
      </c>
      <c r="S33" s="5" t="s">
        <v>28</v>
      </c>
      <c r="T33" s="62" t="s">
        <v>248</v>
      </c>
      <c r="U33" s="73">
        <v>873</v>
      </c>
      <c r="V33" s="77">
        <f t="shared" si="31"/>
        <v>5915</v>
      </c>
      <c r="W33" s="71">
        <f t="shared" si="32"/>
        <v>935</v>
      </c>
      <c r="X33" s="71">
        <f t="shared" si="33"/>
        <v>0</v>
      </c>
      <c r="Y33" s="71">
        <f t="shared" si="34"/>
        <v>0</v>
      </c>
      <c r="Z33" s="412">
        <f t="shared" si="35"/>
        <v>0</v>
      </c>
      <c r="AA33" s="377">
        <f t="shared" si="36"/>
        <v>77</v>
      </c>
      <c r="AB33" s="77">
        <f t="shared" si="37"/>
        <v>0</v>
      </c>
      <c r="AC33" s="71">
        <f t="shared" si="38"/>
        <v>0</v>
      </c>
      <c r="AD33" s="71">
        <f t="shared" si="39"/>
        <v>26</v>
      </c>
      <c r="AE33" s="71">
        <f t="shared" si="40"/>
        <v>0</v>
      </c>
      <c r="AF33" s="71">
        <f t="shared" si="41"/>
        <v>0</v>
      </c>
      <c r="AG33" s="71">
        <f t="shared" si="42"/>
        <v>0</v>
      </c>
      <c r="AH33" s="71">
        <f t="shared" si="43"/>
        <v>0</v>
      </c>
      <c r="AI33" s="71">
        <f t="shared" si="44"/>
        <v>0</v>
      </c>
      <c r="AJ33" s="71">
        <f t="shared" si="45"/>
        <v>0</v>
      </c>
      <c r="AK33" s="71">
        <f t="shared" si="46"/>
        <v>0</v>
      </c>
      <c r="AL33" s="377">
        <f t="shared" si="47"/>
        <v>0</v>
      </c>
      <c r="AM33" s="408">
        <f t="shared" si="48"/>
        <v>6953</v>
      </c>
      <c r="AN33" s="61" t="str">
        <f t="shared" si="24"/>
        <v>893EPSS41</v>
      </c>
      <c r="AO33" s="720" t="s">
        <v>265</v>
      </c>
      <c r="AP33" s="722">
        <v>893</v>
      </c>
      <c r="AQ33" s="720" t="s">
        <v>865</v>
      </c>
      <c r="AR33" s="721">
        <v>1</v>
      </c>
    </row>
    <row r="34" spans="2:44">
      <c r="B34" s="61" t="str">
        <f t="shared" si="4"/>
        <v>EPSS40</v>
      </c>
      <c r="C34" s="61" t="str">
        <f t="shared" si="5"/>
        <v>EPSI03</v>
      </c>
      <c r="D34" s="61" t="str">
        <f t="shared" si="6"/>
        <v>ESS002</v>
      </c>
      <c r="E34" s="61" t="str">
        <f t="shared" si="7"/>
        <v>ESS024</v>
      </c>
      <c r="F34" s="61" t="str">
        <f t="shared" si="8"/>
        <v>ESS091</v>
      </c>
      <c r="G34" s="61" t="str">
        <f t="shared" si="9"/>
        <v>EPSS41</v>
      </c>
      <c r="H34" s="61" t="str">
        <f t="shared" si="10"/>
        <v>EPSS10</v>
      </c>
      <c r="I34" s="61" t="str">
        <f t="shared" si="11"/>
        <v>EPSS16</v>
      </c>
      <c r="J34" s="61" t="str">
        <f t="shared" si="12"/>
        <v>EPSS37</v>
      </c>
      <c r="K34" s="61" t="str">
        <f t="shared" si="13"/>
        <v>EPSS02</v>
      </c>
      <c r="L34" s="61" t="str">
        <f t="shared" si="14"/>
        <v>EPSS23</v>
      </c>
      <c r="M34" s="61" t="str">
        <f t="shared" si="15"/>
        <v>EPSS44</v>
      </c>
      <c r="N34" s="61" t="str">
        <f t="shared" si="16"/>
        <v>EPSS18</v>
      </c>
      <c r="O34" s="61" t="str">
        <f t="shared" si="17"/>
        <v>EPSS05</v>
      </c>
      <c r="P34" s="61" t="str">
        <f t="shared" si="18"/>
        <v>EPSS17</v>
      </c>
      <c r="Q34" s="61" t="str">
        <f t="shared" si="19"/>
        <v>ESS207</v>
      </c>
      <c r="R34" s="61" t="str">
        <f t="shared" si="20"/>
        <v>EPSS45</v>
      </c>
      <c r="S34" s="317" t="s">
        <v>301</v>
      </c>
      <c r="T34" s="318"/>
      <c r="U34" s="74"/>
      <c r="V34" s="75">
        <f t="shared" ref="V34:AL34" si="49">SUM(V35:V44)</f>
        <v>67156</v>
      </c>
      <c r="W34" s="72">
        <f t="shared" si="49"/>
        <v>1709</v>
      </c>
      <c r="X34" s="72">
        <f t="shared" si="49"/>
        <v>1485</v>
      </c>
      <c r="Y34" s="72">
        <f t="shared" si="49"/>
        <v>53803</v>
      </c>
      <c r="Z34" s="413">
        <f t="shared" si="49"/>
        <v>0</v>
      </c>
      <c r="AA34" s="378">
        <f>SUM(AA35:AA44)</f>
        <v>103</v>
      </c>
      <c r="AB34" s="75">
        <f t="shared" si="49"/>
        <v>0</v>
      </c>
      <c r="AC34" s="72">
        <f t="shared" si="49"/>
        <v>0</v>
      </c>
      <c r="AD34" s="72">
        <f t="shared" si="49"/>
        <v>1186</v>
      </c>
      <c r="AE34" s="72">
        <f t="shared" si="49"/>
        <v>0</v>
      </c>
      <c r="AF34" s="72">
        <f t="shared" si="49"/>
        <v>0</v>
      </c>
      <c r="AG34" s="72">
        <f t="shared" si="49"/>
        <v>4372</v>
      </c>
      <c r="AH34" s="72">
        <f t="shared" si="49"/>
        <v>0</v>
      </c>
      <c r="AI34" s="72">
        <f t="shared" si="49"/>
        <v>0</v>
      </c>
      <c r="AJ34" s="72">
        <f t="shared" si="49"/>
        <v>0</v>
      </c>
      <c r="AK34" s="72">
        <f>SUM(AK35:AK44)</f>
        <v>0</v>
      </c>
      <c r="AL34" s="378">
        <f t="shared" si="49"/>
        <v>0</v>
      </c>
      <c r="AM34" s="407">
        <f>SUM(AM35:AM44)</f>
        <v>129814</v>
      </c>
      <c r="AN34" s="61" t="str">
        <f t="shared" si="24"/>
        <v>893EPSS44</v>
      </c>
      <c r="AO34" s="720" t="s">
        <v>265</v>
      </c>
      <c r="AP34" s="722">
        <v>893</v>
      </c>
      <c r="AQ34" s="720" t="s">
        <v>1015</v>
      </c>
      <c r="AR34" s="721">
        <v>120</v>
      </c>
    </row>
    <row r="35" spans="2:44">
      <c r="B35" s="61" t="str">
        <f t="shared" si="4"/>
        <v>31EPSS40</v>
      </c>
      <c r="C35" s="61" t="str">
        <f t="shared" si="5"/>
        <v>31EPSI03</v>
      </c>
      <c r="D35" s="61" t="str">
        <f t="shared" si="6"/>
        <v>31ESS002</v>
      </c>
      <c r="E35" s="61" t="str">
        <f t="shared" si="7"/>
        <v>31ESS024</v>
      </c>
      <c r="F35" s="61" t="str">
        <f t="shared" si="8"/>
        <v>31ESS091</v>
      </c>
      <c r="G35" s="61" t="str">
        <f t="shared" si="9"/>
        <v>31EPSS41</v>
      </c>
      <c r="H35" s="61" t="str">
        <f t="shared" si="10"/>
        <v>31EPSS10</v>
      </c>
      <c r="I35" s="61" t="str">
        <f t="shared" si="11"/>
        <v>31EPSS16</v>
      </c>
      <c r="J35" s="61" t="str">
        <f t="shared" si="12"/>
        <v>31EPSS37</v>
      </c>
      <c r="K35" s="61" t="str">
        <f t="shared" si="13"/>
        <v>31EPSS02</v>
      </c>
      <c r="L35" s="61" t="str">
        <f t="shared" si="14"/>
        <v>31EPSS23</v>
      </c>
      <c r="M35" s="61" t="str">
        <f t="shared" si="15"/>
        <v>31EPSS44</v>
      </c>
      <c r="N35" s="61" t="str">
        <f t="shared" si="16"/>
        <v>31EPSS18</v>
      </c>
      <c r="O35" s="61" t="str">
        <f t="shared" si="17"/>
        <v>31EPSS05</v>
      </c>
      <c r="P35" s="61" t="str">
        <f t="shared" si="18"/>
        <v>31EPSS17</v>
      </c>
      <c r="Q35" s="61" t="str">
        <f t="shared" si="19"/>
        <v>31ESS207</v>
      </c>
      <c r="R35" s="61" t="str">
        <f t="shared" si="20"/>
        <v>31EPSS45</v>
      </c>
      <c r="S35" s="31" t="s">
        <v>62</v>
      </c>
      <c r="T35" s="62" t="s">
        <v>246</v>
      </c>
      <c r="U35" s="73">
        <v>31</v>
      </c>
      <c r="V35" s="77">
        <f t="shared" ref="V35:V44" si="50">IFERROR(VLOOKUP(B35,$AN$9:$AR$931,5,0),0)</f>
        <v>5037</v>
      </c>
      <c r="W35" s="71">
        <f t="shared" ref="W35:W44" si="51">IFERROR(VLOOKUP(C35,$AN$9:$AR$931,5,0),0)</f>
        <v>0</v>
      </c>
      <c r="X35" s="71">
        <f t="shared" ref="X35:X44" si="52">IFERROR(VLOOKUP(D35,$AN$9:$AR$931,5,0),0)</f>
        <v>0</v>
      </c>
      <c r="Y35" s="71">
        <f t="shared" ref="Y35:Y44" si="53">IFERROR(VLOOKUP(E35,$AN$9:$AR$931,5,0),0)</f>
        <v>11192</v>
      </c>
      <c r="Z35" s="412">
        <f t="shared" ref="Z35:Z44" si="54">IFERROR(VLOOKUP(F35,$AN$9:$AR$931,5,0),0)</f>
        <v>0</v>
      </c>
      <c r="AA35" s="377">
        <f t="shared" ref="AA35:AA44" si="55">IFERROR(VLOOKUP(G35,$AN$9:$AR$931,5,0),0)</f>
        <v>0</v>
      </c>
      <c r="AB35" s="77">
        <f t="shared" ref="AB35:AB44" si="56">IFERROR(VLOOKUP(H35,$AN$9:$AR$931,5,0),0)</f>
        <v>0</v>
      </c>
      <c r="AC35" s="71">
        <f t="shared" ref="AC35:AC44" si="57">IFERROR(VLOOKUP(I35,$AN$9:$AR$931,5,0),0)</f>
        <v>0</v>
      </c>
      <c r="AD35" s="71">
        <f t="shared" ref="AD35:AD44" si="58">IFERROR(VLOOKUP(J35,$AN$9:$AR$931,5,0),0)</f>
        <v>166</v>
      </c>
      <c r="AE35" s="71">
        <f t="shared" ref="AE35:AE44" si="59">IFERROR(VLOOKUP(K35,$AN$9:$AR$931,5,0),0)</f>
        <v>0</v>
      </c>
      <c r="AF35" s="71">
        <f t="shared" ref="AF35:AF44" si="60">IFERROR(VLOOKUP(L35,$AN$9:$AR$931,5,0),0)</f>
        <v>0</v>
      </c>
      <c r="AG35" s="71">
        <f t="shared" ref="AG35:AG44" si="61">IFERROR(VLOOKUP(M35,$AN$9:$AR$931,5,0),0)</f>
        <v>389</v>
      </c>
      <c r="AH35" s="71">
        <f t="shared" ref="AH35:AH44" si="62">IFERROR(VLOOKUP(N35,$AN$9:$AR$931,5,0),0)</f>
        <v>0</v>
      </c>
      <c r="AI35" s="71">
        <f t="shared" ref="AI35:AI44" si="63">IFERROR(VLOOKUP(O35,$AN$9:$AR$931,5,0),0)</f>
        <v>0</v>
      </c>
      <c r="AJ35" s="71">
        <f t="shared" ref="AJ35:AJ44" si="64">IFERROR(VLOOKUP(P35,$AN$9:$AR$931,5,0),0)</f>
        <v>0</v>
      </c>
      <c r="AK35" s="71">
        <f t="shared" ref="AK35:AK44" si="65">IFERROR(VLOOKUP(Q35,$AN$9:$AR$931,5,0),0)</f>
        <v>0</v>
      </c>
      <c r="AL35" s="377">
        <f t="shared" ref="AL35:AL44" si="66">IFERROR(VLOOKUP(R35,$AN$9:$AR$931,5,0),0)</f>
        <v>0</v>
      </c>
      <c r="AM35" s="408">
        <f t="shared" ref="AM35:AM44" si="67">SUM(V35:AL35)</f>
        <v>16784</v>
      </c>
      <c r="AN35" s="61" t="str">
        <f t="shared" si="24"/>
        <v>120EPSI03</v>
      </c>
      <c r="AO35" s="720" t="s">
        <v>266</v>
      </c>
      <c r="AP35" s="722">
        <v>120</v>
      </c>
      <c r="AQ35" s="720" t="s">
        <v>3</v>
      </c>
      <c r="AR35" s="721">
        <v>2787</v>
      </c>
    </row>
    <row r="36" spans="2:44">
      <c r="B36" s="61" t="str">
        <f t="shared" si="4"/>
        <v>40EPSS40</v>
      </c>
      <c r="C36" s="61" t="str">
        <f t="shared" si="5"/>
        <v>40EPSI03</v>
      </c>
      <c r="D36" s="61" t="str">
        <f t="shared" si="6"/>
        <v>40ESS002</v>
      </c>
      <c r="E36" s="61" t="str">
        <f t="shared" si="7"/>
        <v>40ESS024</v>
      </c>
      <c r="F36" s="61" t="str">
        <f t="shared" si="8"/>
        <v>40ESS091</v>
      </c>
      <c r="G36" s="61" t="str">
        <f t="shared" si="9"/>
        <v>40EPSS41</v>
      </c>
      <c r="H36" s="61" t="str">
        <f t="shared" si="10"/>
        <v>40EPSS10</v>
      </c>
      <c r="I36" s="61" t="str">
        <f t="shared" si="11"/>
        <v>40EPSS16</v>
      </c>
      <c r="J36" s="61" t="str">
        <f t="shared" si="12"/>
        <v>40EPSS37</v>
      </c>
      <c r="K36" s="61" t="str">
        <f t="shared" si="13"/>
        <v>40EPSS02</v>
      </c>
      <c r="L36" s="61" t="str">
        <f t="shared" si="14"/>
        <v>40EPSS23</v>
      </c>
      <c r="M36" s="61" t="str">
        <f t="shared" si="15"/>
        <v>40EPSS44</v>
      </c>
      <c r="N36" s="61" t="str">
        <f t="shared" si="16"/>
        <v>40EPSS18</v>
      </c>
      <c r="O36" s="61" t="str">
        <f t="shared" si="17"/>
        <v>40EPSS05</v>
      </c>
      <c r="P36" s="61" t="str">
        <f t="shared" si="18"/>
        <v>40EPSS17</v>
      </c>
      <c r="Q36" s="61" t="str">
        <f t="shared" si="19"/>
        <v>40ESS207</v>
      </c>
      <c r="R36" s="61" t="str">
        <f t="shared" si="20"/>
        <v>40EPSS45</v>
      </c>
      <c r="S36" s="5" t="s">
        <v>66</v>
      </c>
      <c r="T36" s="62" t="s">
        <v>246</v>
      </c>
      <c r="U36" s="73">
        <v>40</v>
      </c>
      <c r="V36" s="77">
        <f t="shared" si="50"/>
        <v>3067</v>
      </c>
      <c r="W36" s="71">
        <f t="shared" si="51"/>
        <v>0</v>
      </c>
      <c r="X36" s="71">
        <f t="shared" si="52"/>
        <v>0</v>
      </c>
      <c r="Y36" s="71">
        <f t="shared" si="53"/>
        <v>10629</v>
      </c>
      <c r="Z36" s="412">
        <f t="shared" si="54"/>
        <v>0</v>
      </c>
      <c r="AA36" s="377">
        <f t="shared" si="55"/>
        <v>64</v>
      </c>
      <c r="AB36" s="77">
        <f t="shared" si="56"/>
        <v>0</v>
      </c>
      <c r="AC36" s="71">
        <f t="shared" si="57"/>
        <v>0</v>
      </c>
      <c r="AD36" s="71">
        <f t="shared" si="58"/>
        <v>65</v>
      </c>
      <c r="AE36" s="71">
        <f t="shared" si="59"/>
        <v>0</v>
      </c>
      <c r="AF36" s="71">
        <f t="shared" si="60"/>
        <v>0</v>
      </c>
      <c r="AG36" s="71">
        <f t="shared" si="61"/>
        <v>88</v>
      </c>
      <c r="AH36" s="71">
        <f t="shared" si="62"/>
        <v>0</v>
      </c>
      <c r="AI36" s="71">
        <f t="shared" si="63"/>
        <v>0</v>
      </c>
      <c r="AJ36" s="71">
        <f t="shared" si="64"/>
        <v>0</v>
      </c>
      <c r="AK36" s="71">
        <f t="shared" si="65"/>
        <v>0</v>
      </c>
      <c r="AL36" s="377">
        <f t="shared" si="66"/>
        <v>0</v>
      </c>
      <c r="AM36" s="408">
        <f t="shared" si="67"/>
        <v>13913</v>
      </c>
      <c r="AN36" s="61" t="str">
        <f t="shared" si="24"/>
        <v>120EPSS37</v>
      </c>
      <c r="AO36" s="720" t="s">
        <v>266</v>
      </c>
      <c r="AP36" s="722">
        <v>120</v>
      </c>
      <c r="AQ36" s="720" t="s">
        <v>509</v>
      </c>
      <c r="AR36" s="721">
        <v>12</v>
      </c>
    </row>
    <row r="37" spans="2:44">
      <c r="B37" s="61" t="str">
        <f t="shared" si="4"/>
        <v>190EPSS40</v>
      </c>
      <c r="C37" s="61" t="str">
        <f t="shared" si="5"/>
        <v>190EPSI03</v>
      </c>
      <c r="D37" s="61" t="str">
        <f t="shared" si="6"/>
        <v>190ESS002</v>
      </c>
      <c r="E37" s="61" t="str">
        <f t="shared" si="7"/>
        <v>190ESS024</v>
      </c>
      <c r="F37" s="61" t="str">
        <f t="shared" si="8"/>
        <v>190ESS091</v>
      </c>
      <c r="G37" s="61" t="str">
        <f t="shared" si="9"/>
        <v>190EPSS41</v>
      </c>
      <c r="H37" s="61" t="str">
        <f t="shared" si="10"/>
        <v>190EPSS10</v>
      </c>
      <c r="I37" s="61" t="str">
        <f t="shared" si="11"/>
        <v>190EPSS16</v>
      </c>
      <c r="J37" s="61" t="str">
        <f t="shared" si="12"/>
        <v>190EPSS37</v>
      </c>
      <c r="K37" s="61" t="str">
        <f t="shared" si="13"/>
        <v>190EPSS02</v>
      </c>
      <c r="L37" s="61" t="str">
        <f t="shared" si="14"/>
        <v>190EPSS23</v>
      </c>
      <c r="M37" s="61" t="str">
        <f t="shared" si="15"/>
        <v>190EPSS44</v>
      </c>
      <c r="N37" s="61" t="str">
        <f t="shared" si="16"/>
        <v>190EPSS18</v>
      </c>
      <c r="O37" s="61" t="str">
        <f t="shared" si="17"/>
        <v>190EPSS05</v>
      </c>
      <c r="P37" s="61" t="str">
        <f t="shared" si="18"/>
        <v>190EPSS17</v>
      </c>
      <c r="Q37" s="61" t="str">
        <f t="shared" si="19"/>
        <v>190ESS207</v>
      </c>
      <c r="R37" s="61" t="str">
        <f t="shared" si="20"/>
        <v>190EPSS45</v>
      </c>
      <c r="S37" s="5" t="s">
        <v>14</v>
      </c>
      <c r="T37" s="62" t="s">
        <v>246</v>
      </c>
      <c r="U37" s="73">
        <v>190</v>
      </c>
      <c r="V37" s="77">
        <f t="shared" si="50"/>
        <v>6236</v>
      </c>
      <c r="W37" s="71">
        <f t="shared" si="51"/>
        <v>0</v>
      </c>
      <c r="X37" s="71">
        <f t="shared" si="52"/>
        <v>0</v>
      </c>
      <c r="Y37" s="71">
        <f t="shared" si="53"/>
        <v>0</v>
      </c>
      <c r="Z37" s="412">
        <f t="shared" si="54"/>
        <v>0</v>
      </c>
      <c r="AA37" s="377">
        <f t="shared" si="55"/>
        <v>0</v>
      </c>
      <c r="AB37" s="77">
        <f t="shared" si="56"/>
        <v>0</v>
      </c>
      <c r="AC37" s="71">
        <f t="shared" si="57"/>
        <v>0</v>
      </c>
      <c r="AD37" s="71">
        <f t="shared" si="58"/>
        <v>80</v>
      </c>
      <c r="AE37" s="71">
        <f t="shared" si="59"/>
        <v>0</v>
      </c>
      <c r="AF37" s="71">
        <f t="shared" si="60"/>
        <v>0</v>
      </c>
      <c r="AG37" s="71">
        <f t="shared" si="61"/>
        <v>153</v>
      </c>
      <c r="AH37" s="71">
        <f t="shared" si="62"/>
        <v>0</v>
      </c>
      <c r="AI37" s="71">
        <f t="shared" si="63"/>
        <v>0</v>
      </c>
      <c r="AJ37" s="71">
        <f t="shared" si="64"/>
        <v>0</v>
      </c>
      <c r="AK37" s="71">
        <f t="shared" si="65"/>
        <v>0</v>
      </c>
      <c r="AL37" s="377">
        <f t="shared" si="66"/>
        <v>0</v>
      </c>
      <c r="AM37" s="408">
        <f t="shared" si="67"/>
        <v>6469</v>
      </c>
      <c r="AN37" s="61" t="str">
        <f t="shared" si="24"/>
        <v>120EPSS44</v>
      </c>
      <c r="AO37" s="720" t="s">
        <v>266</v>
      </c>
      <c r="AP37" s="722">
        <v>120</v>
      </c>
      <c r="AQ37" s="720" t="s">
        <v>1015</v>
      </c>
      <c r="AR37" s="721">
        <v>127</v>
      </c>
    </row>
    <row r="38" spans="2:44">
      <c r="B38" s="61" t="str">
        <f t="shared" si="4"/>
        <v>604EPSS40</v>
      </c>
      <c r="C38" s="61" t="str">
        <f t="shared" si="5"/>
        <v>604EPSI03</v>
      </c>
      <c r="D38" s="61" t="str">
        <f t="shared" si="6"/>
        <v>604ESS002</v>
      </c>
      <c r="E38" s="61" t="str">
        <f t="shared" si="7"/>
        <v>604ESS024</v>
      </c>
      <c r="F38" s="61" t="str">
        <f t="shared" si="8"/>
        <v>604ESS091</v>
      </c>
      <c r="G38" s="61" t="str">
        <f t="shared" si="9"/>
        <v>604EPSS41</v>
      </c>
      <c r="H38" s="61" t="str">
        <f t="shared" si="10"/>
        <v>604EPSS10</v>
      </c>
      <c r="I38" s="61" t="str">
        <f t="shared" si="11"/>
        <v>604EPSS16</v>
      </c>
      <c r="J38" s="61" t="str">
        <f t="shared" si="12"/>
        <v>604EPSS37</v>
      </c>
      <c r="K38" s="61" t="str">
        <f t="shared" si="13"/>
        <v>604EPSS02</v>
      </c>
      <c r="L38" s="61" t="str">
        <f t="shared" si="14"/>
        <v>604EPSS23</v>
      </c>
      <c r="M38" s="61" t="str">
        <f t="shared" si="15"/>
        <v>604EPSS44</v>
      </c>
      <c r="N38" s="61" t="str">
        <f t="shared" si="16"/>
        <v>604EPSS18</v>
      </c>
      <c r="O38" s="61" t="str">
        <f t="shared" si="17"/>
        <v>604EPSS05</v>
      </c>
      <c r="P38" s="61" t="str">
        <f t="shared" si="18"/>
        <v>604EPSS17</v>
      </c>
      <c r="Q38" s="61" t="str">
        <f t="shared" si="19"/>
        <v>604ESS207</v>
      </c>
      <c r="R38" s="61" t="str">
        <f t="shared" si="20"/>
        <v>604EPSS45</v>
      </c>
      <c r="S38" s="5" t="s">
        <v>21</v>
      </c>
      <c r="T38" s="62" t="s">
        <v>246</v>
      </c>
      <c r="U38" s="73">
        <v>604</v>
      </c>
      <c r="V38" s="77">
        <f t="shared" si="50"/>
        <v>4905</v>
      </c>
      <c r="W38" s="71">
        <f t="shared" si="51"/>
        <v>0</v>
      </c>
      <c r="X38" s="71">
        <f t="shared" si="52"/>
        <v>0</v>
      </c>
      <c r="Y38" s="71">
        <f t="shared" si="53"/>
        <v>14019</v>
      </c>
      <c r="Z38" s="412">
        <f t="shared" si="54"/>
        <v>0</v>
      </c>
      <c r="AA38" s="377">
        <f t="shared" si="55"/>
        <v>38</v>
      </c>
      <c r="AB38" s="77">
        <f t="shared" si="56"/>
        <v>0</v>
      </c>
      <c r="AC38" s="71">
        <f t="shared" si="57"/>
        <v>0</v>
      </c>
      <c r="AD38" s="71">
        <f t="shared" si="58"/>
        <v>129</v>
      </c>
      <c r="AE38" s="71">
        <f t="shared" si="59"/>
        <v>0</v>
      </c>
      <c r="AF38" s="71">
        <f t="shared" si="60"/>
        <v>0</v>
      </c>
      <c r="AG38" s="71">
        <f t="shared" si="61"/>
        <v>318</v>
      </c>
      <c r="AH38" s="71">
        <f t="shared" si="62"/>
        <v>0</v>
      </c>
      <c r="AI38" s="71">
        <f t="shared" si="63"/>
        <v>0</v>
      </c>
      <c r="AJ38" s="71">
        <f t="shared" si="64"/>
        <v>0</v>
      </c>
      <c r="AK38" s="71">
        <f t="shared" si="65"/>
        <v>0</v>
      </c>
      <c r="AL38" s="377">
        <f t="shared" si="66"/>
        <v>0</v>
      </c>
      <c r="AM38" s="408">
        <f t="shared" si="67"/>
        <v>19409</v>
      </c>
      <c r="AN38" s="61" t="str">
        <f t="shared" si="24"/>
        <v>120ESS024</v>
      </c>
      <c r="AO38" s="720" t="s">
        <v>266</v>
      </c>
      <c r="AP38" s="722">
        <v>120</v>
      </c>
      <c r="AQ38" s="720" t="s">
        <v>1</v>
      </c>
      <c r="AR38" s="721">
        <v>21078</v>
      </c>
    </row>
    <row r="39" spans="2:44">
      <c r="B39" s="61" t="str">
        <f t="shared" si="4"/>
        <v>670EPSS40</v>
      </c>
      <c r="C39" s="61" t="str">
        <f t="shared" si="5"/>
        <v>670EPSI03</v>
      </c>
      <c r="D39" s="61" t="str">
        <f t="shared" si="6"/>
        <v>670ESS002</v>
      </c>
      <c r="E39" s="61" t="str">
        <f t="shared" si="7"/>
        <v>670ESS024</v>
      </c>
      <c r="F39" s="61" t="str">
        <f t="shared" si="8"/>
        <v>670ESS091</v>
      </c>
      <c r="G39" s="61" t="str">
        <f t="shared" si="9"/>
        <v>670EPSS41</v>
      </c>
      <c r="H39" s="61" t="str">
        <f t="shared" si="10"/>
        <v>670EPSS10</v>
      </c>
      <c r="I39" s="61" t="str">
        <f t="shared" si="11"/>
        <v>670EPSS16</v>
      </c>
      <c r="J39" s="61" t="str">
        <f t="shared" si="12"/>
        <v>670EPSS37</v>
      </c>
      <c r="K39" s="61" t="str">
        <f t="shared" si="13"/>
        <v>670EPSS02</v>
      </c>
      <c r="L39" s="61" t="str">
        <f t="shared" si="14"/>
        <v>670EPSS23</v>
      </c>
      <c r="M39" s="61" t="str">
        <f t="shared" si="15"/>
        <v>670EPSS44</v>
      </c>
      <c r="N39" s="61" t="str">
        <f t="shared" si="16"/>
        <v>670EPSS18</v>
      </c>
      <c r="O39" s="61" t="str">
        <f t="shared" si="17"/>
        <v>670EPSS05</v>
      </c>
      <c r="P39" s="61" t="str">
        <f t="shared" si="18"/>
        <v>670EPSS17</v>
      </c>
      <c r="Q39" s="61" t="str">
        <f t="shared" si="19"/>
        <v>670ESS207</v>
      </c>
      <c r="R39" s="61" t="str">
        <f t="shared" si="20"/>
        <v>670EPSS45</v>
      </c>
      <c r="S39" s="5" t="s">
        <v>95</v>
      </c>
      <c r="T39" s="62" t="s">
        <v>246</v>
      </c>
      <c r="U39" s="73">
        <v>670</v>
      </c>
      <c r="V39" s="77">
        <f t="shared" si="50"/>
        <v>12766</v>
      </c>
      <c r="W39" s="71">
        <f t="shared" si="51"/>
        <v>0</v>
      </c>
      <c r="X39" s="71">
        <f t="shared" si="52"/>
        <v>0</v>
      </c>
      <c r="Y39" s="71">
        <f t="shared" si="53"/>
        <v>0</v>
      </c>
      <c r="Z39" s="412">
        <f t="shared" si="54"/>
        <v>0</v>
      </c>
      <c r="AA39" s="377">
        <f t="shared" si="55"/>
        <v>0</v>
      </c>
      <c r="AB39" s="77">
        <f t="shared" si="56"/>
        <v>0</v>
      </c>
      <c r="AC39" s="71">
        <f t="shared" si="57"/>
        <v>0</v>
      </c>
      <c r="AD39" s="71">
        <f t="shared" si="58"/>
        <v>136</v>
      </c>
      <c r="AE39" s="71">
        <f t="shared" si="59"/>
        <v>0</v>
      </c>
      <c r="AF39" s="71">
        <f t="shared" si="60"/>
        <v>0</v>
      </c>
      <c r="AG39" s="71">
        <f t="shared" si="61"/>
        <v>496</v>
      </c>
      <c r="AH39" s="71">
        <f t="shared" si="62"/>
        <v>0</v>
      </c>
      <c r="AI39" s="71">
        <f t="shared" si="63"/>
        <v>0</v>
      </c>
      <c r="AJ39" s="71">
        <f t="shared" si="64"/>
        <v>0</v>
      </c>
      <c r="AK39" s="71">
        <f t="shared" si="65"/>
        <v>0</v>
      </c>
      <c r="AL39" s="377">
        <f t="shared" si="66"/>
        <v>0</v>
      </c>
      <c r="AM39" s="408">
        <f t="shared" si="67"/>
        <v>13398</v>
      </c>
      <c r="AN39" s="61" t="str">
        <f t="shared" si="24"/>
        <v>154EPSI03</v>
      </c>
      <c r="AO39" s="720" t="s">
        <v>266</v>
      </c>
      <c r="AP39" s="722">
        <v>154</v>
      </c>
      <c r="AQ39" s="720" t="s">
        <v>3</v>
      </c>
      <c r="AR39" s="721">
        <v>3011</v>
      </c>
    </row>
    <row r="40" spans="2:44">
      <c r="B40" s="61" t="str">
        <f t="shared" si="4"/>
        <v>690EPSS40</v>
      </c>
      <c r="C40" s="61" t="str">
        <f t="shared" si="5"/>
        <v>690EPSI03</v>
      </c>
      <c r="D40" s="61" t="str">
        <f t="shared" si="6"/>
        <v>690ESS002</v>
      </c>
      <c r="E40" s="61" t="str">
        <f t="shared" si="7"/>
        <v>690ESS024</v>
      </c>
      <c r="F40" s="61" t="str">
        <f t="shared" si="8"/>
        <v>690ESS091</v>
      </c>
      <c r="G40" s="61" t="str">
        <f t="shared" si="9"/>
        <v>690EPSS41</v>
      </c>
      <c r="H40" s="61" t="str">
        <f t="shared" si="10"/>
        <v>690EPSS10</v>
      </c>
      <c r="I40" s="61" t="str">
        <f t="shared" si="11"/>
        <v>690EPSS16</v>
      </c>
      <c r="J40" s="61" t="str">
        <f t="shared" si="12"/>
        <v>690EPSS37</v>
      </c>
      <c r="K40" s="61" t="str">
        <f t="shared" si="13"/>
        <v>690EPSS02</v>
      </c>
      <c r="L40" s="61" t="str">
        <f t="shared" si="14"/>
        <v>690EPSS23</v>
      </c>
      <c r="M40" s="61" t="str">
        <f t="shared" si="15"/>
        <v>690EPSS44</v>
      </c>
      <c r="N40" s="61" t="str">
        <f t="shared" si="16"/>
        <v>690EPSS18</v>
      </c>
      <c r="O40" s="61" t="str">
        <f t="shared" si="17"/>
        <v>690EPSS05</v>
      </c>
      <c r="P40" s="61" t="str">
        <f t="shared" si="18"/>
        <v>690EPSS17</v>
      </c>
      <c r="Q40" s="61" t="str">
        <f t="shared" si="19"/>
        <v>690ESS207</v>
      </c>
      <c r="R40" s="61" t="str">
        <f t="shared" si="20"/>
        <v>690EPSS45</v>
      </c>
      <c r="S40" s="4" t="s">
        <v>24</v>
      </c>
      <c r="T40" s="62" t="s">
        <v>246</v>
      </c>
      <c r="U40" s="73">
        <v>690</v>
      </c>
      <c r="V40" s="77">
        <f t="shared" si="50"/>
        <v>6327</v>
      </c>
      <c r="W40" s="71">
        <f t="shared" si="51"/>
        <v>0</v>
      </c>
      <c r="X40" s="71">
        <f t="shared" si="52"/>
        <v>0</v>
      </c>
      <c r="Y40" s="71">
        <f t="shared" si="53"/>
        <v>0</v>
      </c>
      <c r="Z40" s="412">
        <f t="shared" si="54"/>
        <v>0</v>
      </c>
      <c r="AA40" s="377">
        <f t="shared" si="55"/>
        <v>0</v>
      </c>
      <c r="AB40" s="77">
        <f t="shared" si="56"/>
        <v>0</v>
      </c>
      <c r="AC40" s="71">
        <f t="shared" si="57"/>
        <v>0</v>
      </c>
      <c r="AD40" s="71">
        <f t="shared" si="58"/>
        <v>66</v>
      </c>
      <c r="AE40" s="71">
        <f t="shared" si="59"/>
        <v>0</v>
      </c>
      <c r="AF40" s="71">
        <f t="shared" si="60"/>
        <v>0</v>
      </c>
      <c r="AG40" s="71">
        <f t="shared" si="61"/>
        <v>133</v>
      </c>
      <c r="AH40" s="71">
        <f t="shared" si="62"/>
        <v>0</v>
      </c>
      <c r="AI40" s="71">
        <f t="shared" si="63"/>
        <v>0</v>
      </c>
      <c r="AJ40" s="71">
        <f t="shared" si="64"/>
        <v>0</v>
      </c>
      <c r="AK40" s="71">
        <f t="shared" si="65"/>
        <v>0</v>
      </c>
      <c r="AL40" s="377">
        <f t="shared" si="66"/>
        <v>0</v>
      </c>
      <c r="AM40" s="408">
        <f t="shared" si="67"/>
        <v>6526</v>
      </c>
      <c r="AN40" s="61" t="str">
        <f t="shared" si="24"/>
        <v>154EPSS16</v>
      </c>
      <c r="AO40" s="720" t="s">
        <v>266</v>
      </c>
      <c r="AP40" s="722">
        <v>154</v>
      </c>
      <c r="AQ40" s="720" t="s">
        <v>505</v>
      </c>
      <c r="AR40" s="721">
        <v>1248</v>
      </c>
    </row>
    <row r="41" spans="2:44">
      <c r="B41" s="61" t="str">
        <f t="shared" ref="B41:B72" si="68">CONCATENATE(U41,$V$5)</f>
        <v>736EPSS40</v>
      </c>
      <c r="C41" s="61" t="str">
        <f t="shared" ref="C41:C72" si="69">CONCATENATE(U41,$W$5)</f>
        <v>736EPSI03</v>
      </c>
      <c r="D41" s="61" t="str">
        <f t="shared" ref="D41:D72" si="70">CONCATENATE(U41,$X$5)</f>
        <v>736ESS002</v>
      </c>
      <c r="E41" s="61" t="str">
        <f t="shared" ref="E41:E72" si="71">CONCATENATE(U41,$Y$5)</f>
        <v>736ESS024</v>
      </c>
      <c r="F41" s="61" t="str">
        <f t="shared" ref="F41:F72" si="72">CONCATENATE(U41,$Z$5)</f>
        <v>736ESS091</v>
      </c>
      <c r="G41" s="61" t="str">
        <f t="shared" ref="G41:G72" si="73">CONCATENATE(U41,$AA$5)</f>
        <v>736EPSS41</v>
      </c>
      <c r="H41" s="61" t="str">
        <f t="shared" ref="H41:H72" si="74">CONCATENATE(U41,$AB$5)</f>
        <v>736EPSS10</v>
      </c>
      <c r="I41" s="61" t="str">
        <f t="shared" ref="I41:I72" si="75">CONCATENATE(U41,$AC$5)</f>
        <v>736EPSS16</v>
      </c>
      <c r="J41" s="61" t="str">
        <f t="shared" ref="J41:J72" si="76">CONCATENATE(U41,$AD$5)</f>
        <v>736EPSS37</v>
      </c>
      <c r="K41" s="61" t="str">
        <f t="shared" ref="K41:K72" si="77">CONCATENATE(U41,$AE$5)</f>
        <v>736EPSS02</v>
      </c>
      <c r="L41" s="61" t="str">
        <f t="shared" ref="L41:L72" si="78">CONCATENATE(U41,$AF$5)</f>
        <v>736EPSS23</v>
      </c>
      <c r="M41" s="61" t="str">
        <f t="shared" ref="M41:M72" si="79">CONCATENATE(U41,$AG$5)</f>
        <v>736EPSS44</v>
      </c>
      <c r="N41" s="61" t="str">
        <f t="shared" ref="N41:N72" si="80">CONCATENATE(U41,$AH$5)</f>
        <v>736EPSS18</v>
      </c>
      <c r="O41" s="61" t="str">
        <f t="shared" ref="O41:O72" si="81">CONCATENATE(U41,$AI$5)</f>
        <v>736EPSS05</v>
      </c>
      <c r="P41" s="61" t="str">
        <f t="shared" ref="P41:P72" si="82">CONCATENATE(U41,$AJ$5)</f>
        <v>736EPSS17</v>
      </c>
      <c r="Q41" s="61" t="str">
        <f t="shared" ref="Q41:Q72" si="83">CONCATENATE(U41,$AK$5)</f>
        <v>736ESS207</v>
      </c>
      <c r="R41" s="61" t="str">
        <f t="shared" ref="R41:R72" si="84">CONCATENATE(U41,$AL$5)</f>
        <v>736EPSS45</v>
      </c>
      <c r="S41" s="5" t="s">
        <v>25</v>
      </c>
      <c r="T41" s="62" t="s">
        <v>246</v>
      </c>
      <c r="U41" s="73">
        <v>736</v>
      </c>
      <c r="V41" s="77">
        <f t="shared" si="50"/>
        <v>7233</v>
      </c>
      <c r="W41" s="71">
        <f t="shared" si="51"/>
        <v>1709</v>
      </c>
      <c r="X41" s="71">
        <f t="shared" si="52"/>
        <v>0</v>
      </c>
      <c r="Y41" s="71">
        <f t="shared" si="53"/>
        <v>12069</v>
      </c>
      <c r="Z41" s="412">
        <f t="shared" si="54"/>
        <v>0</v>
      </c>
      <c r="AA41" s="377">
        <f t="shared" si="55"/>
        <v>0</v>
      </c>
      <c r="AB41" s="77">
        <f t="shared" si="56"/>
        <v>0</v>
      </c>
      <c r="AC41" s="71">
        <f t="shared" si="57"/>
        <v>0</v>
      </c>
      <c r="AD41" s="71">
        <f t="shared" si="58"/>
        <v>229</v>
      </c>
      <c r="AE41" s="71">
        <f t="shared" si="59"/>
        <v>0</v>
      </c>
      <c r="AF41" s="71">
        <f t="shared" si="60"/>
        <v>0</v>
      </c>
      <c r="AG41" s="71">
        <f t="shared" si="61"/>
        <v>2188</v>
      </c>
      <c r="AH41" s="71">
        <f t="shared" si="62"/>
        <v>0</v>
      </c>
      <c r="AI41" s="71">
        <f t="shared" si="63"/>
        <v>0</v>
      </c>
      <c r="AJ41" s="71">
        <f t="shared" si="64"/>
        <v>0</v>
      </c>
      <c r="AK41" s="71">
        <f t="shared" si="65"/>
        <v>0</v>
      </c>
      <c r="AL41" s="377">
        <f t="shared" si="66"/>
        <v>0</v>
      </c>
      <c r="AM41" s="408">
        <f t="shared" si="67"/>
        <v>23428</v>
      </c>
      <c r="AN41" s="61" t="str">
        <f t="shared" si="24"/>
        <v>154EPSS17</v>
      </c>
      <c r="AO41" s="720" t="s">
        <v>266</v>
      </c>
      <c r="AP41" s="722">
        <v>154</v>
      </c>
      <c r="AQ41" s="720" t="s">
        <v>506</v>
      </c>
      <c r="AR41" s="721">
        <v>4</v>
      </c>
    </row>
    <row r="42" spans="2:44">
      <c r="B42" s="61" t="str">
        <f t="shared" si="68"/>
        <v>858EPSS40</v>
      </c>
      <c r="C42" s="61" t="str">
        <f t="shared" si="69"/>
        <v>858EPSI03</v>
      </c>
      <c r="D42" s="61" t="str">
        <f t="shared" si="70"/>
        <v>858ESS002</v>
      </c>
      <c r="E42" s="61" t="str">
        <f t="shared" si="71"/>
        <v>858ESS024</v>
      </c>
      <c r="F42" s="61" t="str">
        <f t="shared" si="72"/>
        <v>858ESS091</v>
      </c>
      <c r="G42" s="61" t="str">
        <f t="shared" si="73"/>
        <v>858EPSS41</v>
      </c>
      <c r="H42" s="61" t="str">
        <f t="shared" si="74"/>
        <v>858EPSS10</v>
      </c>
      <c r="I42" s="61" t="str">
        <f t="shared" si="75"/>
        <v>858EPSS16</v>
      </c>
      <c r="J42" s="61" t="str">
        <f t="shared" si="76"/>
        <v>858EPSS37</v>
      </c>
      <c r="K42" s="61" t="str">
        <f t="shared" si="77"/>
        <v>858EPSS02</v>
      </c>
      <c r="L42" s="61" t="str">
        <f t="shared" si="78"/>
        <v>858EPSS23</v>
      </c>
      <c r="M42" s="61" t="str">
        <f t="shared" si="79"/>
        <v>858EPSS44</v>
      </c>
      <c r="N42" s="61" t="str">
        <f t="shared" si="80"/>
        <v>858EPSS18</v>
      </c>
      <c r="O42" s="61" t="str">
        <f t="shared" si="81"/>
        <v>858EPSS05</v>
      </c>
      <c r="P42" s="61" t="str">
        <f t="shared" si="82"/>
        <v>858EPSS17</v>
      </c>
      <c r="Q42" s="61" t="str">
        <f t="shared" si="83"/>
        <v>858ESS207</v>
      </c>
      <c r="R42" s="61" t="str">
        <f t="shared" si="84"/>
        <v>858EPSS45</v>
      </c>
      <c r="S42" s="5" t="s">
        <v>59</v>
      </c>
      <c r="T42" s="62" t="s">
        <v>246</v>
      </c>
      <c r="U42" s="73">
        <v>858</v>
      </c>
      <c r="V42" s="77">
        <f t="shared" si="50"/>
        <v>9896</v>
      </c>
      <c r="W42" s="71">
        <f t="shared" si="51"/>
        <v>0</v>
      </c>
      <c r="X42" s="71">
        <f t="shared" si="52"/>
        <v>0</v>
      </c>
      <c r="Y42" s="71">
        <f t="shared" si="53"/>
        <v>0</v>
      </c>
      <c r="Z42" s="412">
        <f t="shared" si="54"/>
        <v>0</v>
      </c>
      <c r="AA42" s="377">
        <f t="shared" si="55"/>
        <v>0</v>
      </c>
      <c r="AB42" s="77">
        <f t="shared" si="56"/>
        <v>0</v>
      </c>
      <c r="AC42" s="71">
        <f t="shared" si="57"/>
        <v>0</v>
      </c>
      <c r="AD42" s="71">
        <f t="shared" si="58"/>
        <v>91</v>
      </c>
      <c r="AE42" s="71">
        <f t="shared" si="59"/>
        <v>0</v>
      </c>
      <c r="AF42" s="71">
        <f t="shared" si="60"/>
        <v>0</v>
      </c>
      <c r="AG42" s="71">
        <f t="shared" si="61"/>
        <v>179</v>
      </c>
      <c r="AH42" s="71">
        <f t="shared" si="62"/>
        <v>0</v>
      </c>
      <c r="AI42" s="71">
        <f t="shared" si="63"/>
        <v>0</v>
      </c>
      <c r="AJ42" s="71">
        <f t="shared" si="64"/>
        <v>0</v>
      </c>
      <c r="AK42" s="71">
        <f t="shared" si="65"/>
        <v>0</v>
      </c>
      <c r="AL42" s="377">
        <f t="shared" si="66"/>
        <v>0</v>
      </c>
      <c r="AM42" s="408">
        <f t="shared" si="67"/>
        <v>10166</v>
      </c>
      <c r="AN42" s="61" t="str">
        <f t="shared" si="24"/>
        <v>154EPSS37</v>
      </c>
      <c r="AO42" s="720" t="s">
        <v>266</v>
      </c>
      <c r="AP42" s="722">
        <v>154</v>
      </c>
      <c r="AQ42" s="720" t="s">
        <v>509</v>
      </c>
      <c r="AR42" s="721">
        <v>177</v>
      </c>
    </row>
    <row r="43" spans="2:44">
      <c r="B43" s="61" t="str">
        <f t="shared" si="68"/>
        <v>885EPSS40</v>
      </c>
      <c r="C43" s="61" t="str">
        <f t="shared" si="69"/>
        <v>885EPSI03</v>
      </c>
      <c r="D43" s="61" t="str">
        <f t="shared" si="70"/>
        <v>885ESS002</v>
      </c>
      <c r="E43" s="61" t="str">
        <f t="shared" si="71"/>
        <v>885ESS024</v>
      </c>
      <c r="F43" s="61" t="str">
        <f t="shared" si="72"/>
        <v>885ESS091</v>
      </c>
      <c r="G43" s="61" t="str">
        <f t="shared" si="73"/>
        <v>885EPSS41</v>
      </c>
      <c r="H43" s="61" t="str">
        <f t="shared" si="74"/>
        <v>885EPSS10</v>
      </c>
      <c r="I43" s="61" t="str">
        <f t="shared" si="75"/>
        <v>885EPSS16</v>
      </c>
      <c r="J43" s="61" t="str">
        <f t="shared" si="76"/>
        <v>885EPSS37</v>
      </c>
      <c r="K43" s="61" t="str">
        <f t="shared" si="77"/>
        <v>885EPSS02</v>
      </c>
      <c r="L43" s="61" t="str">
        <f t="shared" si="78"/>
        <v>885EPSS23</v>
      </c>
      <c r="M43" s="61" t="str">
        <f t="shared" si="79"/>
        <v>885EPSS44</v>
      </c>
      <c r="N43" s="61" t="str">
        <f t="shared" si="80"/>
        <v>885EPSS18</v>
      </c>
      <c r="O43" s="61" t="str">
        <f t="shared" si="81"/>
        <v>885EPSS05</v>
      </c>
      <c r="P43" s="61" t="str">
        <f t="shared" si="82"/>
        <v>885EPSS17</v>
      </c>
      <c r="Q43" s="61" t="str">
        <f t="shared" si="83"/>
        <v>885ESS207</v>
      </c>
      <c r="R43" s="61" t="str">
        <f t="shared" si="84"/>
        <v>885EPSS45</v>
      </c>
      <c r="S43" s="5" t="s">
        <v>104</v>
      </c>
      <c r="T43" s="62" t="s">
        <v>246</v>
      </c>
      <c r="U43" s="73">
        <v>885</v>
      </c>
      <c r="V43" s="77">
        <f t="shared" si="50"/>
        <v>3593</v>
      </c>
      <c r="W43" s="71">
        <f t="shared" si="51"/>
        <v>0</v>
      </c>
      <c r="X43" s="71">
        <f t="shared" si="52"/>
        <v>1485</v>
      </c>
      <c r="Y43" s="71">
        <f t="shared" si="53"/>
        <v>0</v>
      </c>
      <c r="Z43" s="412">
        <f t="shared" si="54"/>
        <v>0</v>
      </c>
      <c r="AA43" s="377">
        <f t="shared" si="55"/>
        <v>0</v>
      </c>
      <c r="AB43" s="77">
        <f t="shared" si="56"/>
        <v>0</v>
      </c>
      <c r="AC43" s="71">
        <f t="shared" si="57"/>
        <v>0</v>
      </c>
      <c r="AD43" s="71">
        <f t="shared" si="58"/>
        <v>83</v>
      </c>
      <c r="AE43" s="71">
        <f t="shared" si="59"/>
        <v>0</v>
      </c>
      <c r="AF43" s="71">
        <f t="shared" si="60"/>
        <v>0</v>
      </c>
      <c r="AG43" s="71">
        <f t="shared" si="61"/>
        <v>156</v>
      </c>
      <c r="AH43" s="71">
        <f t="shared" si="62"/>
        <v>0</v>
      </c>
      <c r="AI43" s="71">
        <f t="shared" si="63"/>
        <v>0</v>
      </c>
      <c r="AJ43" s="71">
        <f t="shared" si="64"/>
        <v>0</v>
      </c>
      <c r="AK43" s="71">
        <f t="shared" si="65"/>
        <v>0</v>
      </c>
      <c r="AL43" s="377">
        <f t="shared" si="66"/>
        <v>0</v>
      </c>
      <c r="AM43" s="408">
        <f t="shared" si="67"/>
        <v>5317</v>
      </c>
      <c r="AN43" s="61" t="str">
        <f t="shared" si="24"/>
        <v>154EPSS40</v>
      </c>
      <c r="AO43" s="720" t="s">
        <v>266</v>
      </c>
      <c r="AP43" s="722">
        <v>154</v>
      </c>
      <c r="AQ43" s="720" t="s">
        <v>830</v>
      </c>
      <c r="AR43" s="721">
        <v>28498</v>
      </c>
    </row>
    <row r="44" spans="2:44">
      <c r="B44" s="61" t="str">
        <f t="shared" si="68"/>
        <v>890EPSS40</v>
      </c>
      <c r="C44" s="61" t="str">
        <f t="shared" si="69"/>
        <v>890EPSI03</v>
      </c>
      <c r="D44" s="61" t="str">
        <f t="shared" si="70"/>
        <v>890ESS002</v>
      </c>
      <c r="E44" s="61" t="str">
        <f t="shared" si="71"/>
        <v>890ESS024</v>
      </c>
      <c r="F44" s="61" t="str">
        <f t="shared" si="72"/>
        <v>890ESS091</v>
      </c>
      <c r="G44" s="61" t="str">
        <f t="shared" si="73"/>
        <v>890EPSS41</v>
      </c>
      <c r="H44" s="61" t="str">
        <f t="shared" si="74"/>
        <v>890EPSS10</v>
      </c>
      <c r="I44" s="61" t="str">
        <f t="shared" si="75"/>
        <v>890EPSS16</v>
      </c>
      <c r="J44" s="61" t="str">
        <f t="shared" si="76"/>
        <v>890EPSS37</v>
      </c>
      <c r="K44" s="61" t="str">
        <f t="shared" si="77"/>
        <v>890EPSS02</v>
      </c>
      <c r="L44" s="61" t="str">
        <f t="shared" si="78"/>
        <v>890EPSS23</v>
      </c>
      <c r="M44" s="61" t="str">
        <f t="shared" si="79"/>
        <v>890EPSS44</v>
      </c>
      <c r="N44" s="61" t="str">
        <f t="shared" si="80"/>
        <v>890EPSS18</v>
      </c>
      <c r="O44" s="61" t="str">
        <f t="shared" si="81"/>
        <v>890EPSS05</v>
      </c>
      <c r="P44" s="61" t="str">
        <f t="shared" si="82"/>
        <v>890EPSS17</v>
      </c>
      <c r="Q44" s="61" t="str">
        <f t="shared" si="83"/>
        <v>890ESS207</v>
      </c>
      <c r="R44" s="61" t="str">
        <f t="shared" si="84"/>
        <v>890EPSS45</v>
      </c>
      <c r="S44" s="5" t="s">
        <v>60</v>
      </c>
      <c r="T44" s="62" t="s">
        <v>246</v>
      </c>
      <c r="U44" s="73">
        <v>890</v>
      </c>
      <c r="V44" s="77">
        <f t="shared" si="50"/>
        <v>8096</v>
      </c>
      <c r="W44" s="71">
        <f t="shared" si="51"/>
        <v>0</v>
      </c>
      <c r="X44" s="71">
        <f t="shared" si="52"/>
        <v>0</v>
      </c>
      <c r="Y44" s="71">
        <f t="shared" si="53"/>
        <v>5894</v>
      </c>
      <c r="Z44" s="412">
        <f t="shared" si="54"/>
        <v>0</v>
      </c>
      <c r="AA44" s="377">
        <f t="shared" si="55"/>
        <v>1</v>
      </c>
      <c r="AB44" s="77">
        <f t="shared" si="56"/>
        <v>0</v>
      </c>
      <c r="AC44" s="71">
        <f t="shared" si="57"/>
        <v>0</v>
      </c>
      <c r="AD44" s="71">
        <f t="shared" si="58"/>
        <v>141</v>
      </c>
      <c r="AE44" s="71">
        <f t="shared" si="59"/>
        <v>0</v>
      </c>
      <c r="AF44" s="71">
        <f t="shared" si="60"/>
        <v>0</v>
      </c>
      <c r="AG44" s="71">
        <f t="shared" si="61"/>
        <v>272</v>
      </c>
      <c r="AH44" s="71">
        <f t="shared" si="62"/>
        <v>0</v>
      </c>
      <c r="AI44" s="71">
        <f t="shared" si="63"/>
        <v>0</v>
      </c>
      <c r="AJ44" s="71">
        <f t="shared" si="64"/>
        <v>0</v>
      </c>
      <c r="AK44" s="71">
        <f t="shared" si="65"/>
        <v>0</v>
      </c>
      <c r="AL44" s="377">
        <f t="shared" si="66"/>
        <v>0</v>
      </c>
      <c r="AM44" s="408">
        <f t="shared" si="67"/>
        <v>14404</v>
      </c>
      <c r="AN44" s="61" t="str">
        <f t="shared" si="24"/>
        <v>154EPSS41</v>
      </c>
      <c r="AO44" s="720" t="s">
        <v>266</v>
      </c>
      <c r="AP44" s="722">
        <v>154</v>
      </c>
      <c r="AQ44" s="720" t="s">
        <v>865</v>
      </c>
      <c r="AR44" s="721">
        <v>2</v>
      </c>
    </row>
    <row r="45" spans="2:44">
      <c r="B45" s="61" t="str">
        <f t="shared" si="68"/>
        <v>EPSS40</v>
      </c>
      <c r="C45" s="61" t="str">
        <f t="shared" si="69"/>
        <v>EPSI03</v>
      </c>
      <c r="D45" s="61" t="str">
        <f t="shared" si="70"/>
        <v>ESS002</v>
      </c>
      <c r="E45" s="61" t="str">
        <f t="shared" si="71"/>
        <v>ESS024</v>
      </c>
      <c r="F45" s="61" t="str">
        <f t="shared" si="72"/>
        <v>ESS091</v>
      </c>
      <c r="G45" s="61" t="str">
        <f t="shared" si="73"/>
        <v>EPSS41</v>
      </c>
      <c r="H45" s="61" t="str">
        <f t="shared" si="74"/>
        <v>EPSS10</v>
      </c>
      <c r="I45" s="61" t="str">
        <f t="shared" si="75"/>
        <v>EPSS16</v>
      </c>
      <c r="J45" s="61" t="str">
        <f t="shared" si="76"/>
        <v>EPSS37</v>
      </c>
      <c r="K45" s="61" t="str">
        <f t="shared" si="77"/>
        <v>EPSS02</v>
      </c>
      <c r="L45" s="61" t="str">
        <f t="shared" si="78"/>
        <v>EPSS23</v>
      </c>
      <c r="M45" s="61" t="str">
        <f t="shared" si="79"/>
        <v>EPSS44</v>
      </c>
      <c r="N45" s="61" t="str">
        <f t="shared" si="80"/>
        <v>EPSS18</v>
      </c>
      <c r="O45" s="61" t="str">
        <f t="shared" si="81"/>
        <v>EPSS05</v>
      </c>
      <c r="P45" s="61" t="str">
        <f t="shared" si="82"/>
        <v>EPSS17</v>
      </c>
      <c r="Q45" s="61" t="str">
        <f t="shared" si="83"/>
        <v>ESS207</v>
      </c>
      <c r="R45" s="61" t="str">
        <f t="shared" si="84"/>
        <v>EPSS45</v>
      </c>
      <c r="S45" s="317" t="s">
        <v>302</v>
      </c>
      <c r="T45" s="318"/>
      <c r="U45" s="74"/>
      <c r="V45" s="75">
        <f t="shared" ref="V45:AL45" si="85">SUM(V46:V64)</f>
        <v>77971</v>
      </c>
      <c r="W45" s="72">
        <f t="shared" si="85"/>
        <v>8775</v>
      </c>
      <c r="X45" s="72">
        <f t="shared" si="85"/>
        <v>0</v>
      </c>
      <c r="Y45" s="72">
        <f t="shared" si="85"/>
        <v>47026</v>
      </c>
      <c r="Z45" s="413">
        <f t="shared" si="85"/>
        <v>5980</v>
      </c>
      <c r="AA45" s="378">
        <f>SUM(AA46:AA64)</f>
        <v>94</v>
      </c>
      <c r="AB45" s="75">
        <f t="shared" si="85"/>
        <v>0</v>
      </c>
      <c r="AC45" s="72">
        <f t="shared" si="85"/>
        <v>2</v>
      </c>
      <c r="AD45" s="72">
        <f t="shared" si="85"/>
        <v>923</v>
      </c>
      <c r="AE45" s="72">
        <f t="shared" si="85"/>
        <v>4</v>
      </c>
      <c r="AF45" s="72">
        <f t="shared" si="85"/>
        <v>0</v>
      </c>
      <c r="AG45" s="72">
        <f t="shared" si="85"/>
        <v>4715</v>
      </c>
      <c r="AH45" s="72">
        <f t="shared" si="85"/>
        <v>0</v>
      </c>
      <c r="AI45" s="72">
        <f t="shared" si="85"/>
        <v>0</v>
      </c>
      <c r="AJ45" s="72">
        <f t="shared" si="85"/>
        <v>0</v>
      </c>
      <c r="AK45" s="72">
        <f>SUM(AK46:AK64)</f>
        <v>0</v>
      </c>
      <c r="AL45" s="378">
        <f t="shared" si="85"/>
        <v>0</v>
      </c>
      <c r="AM45" s="407">
        <f>SUM(AM46:AM64)</f>
        <v>145490</v>
      </c>
      <c r="AN45" s="61" t="str">
        <f t="shared" si="24"/>
        <v>154EPSS44</v>
      </c>
      <c r="AO45" s="720" t="s">
        <v>266</v>
      </c>
      <c r="AP45" s="722">
        <v>154</v>
      </c>
      <c r="AQ45" s="720" t="s">
        <v>1015</v>
      </c>
      <c r="AR45" s="721">
        <v>4596</v>
      </c>
    </row>
    <row r="46" spans="2:44">
      <c r="B46" s="61" t="str">
        <f t="shared" si="68"/>
        <v>4EPSS40</v>
      </c>
      <c r="C46" s="61" t="str">
        <f t="shared" si="69"/>
        <v>4EPSI03</v>
      </c>
      <c r="D46" s="61" t="str">
        <f t="shared" si="70"/>
        <v>4ESS002</v>
      </c>
      <c r="E46" s="61" t="str">
        <f t="shared" si="71"/>
        <v>4ESS024</v>
      </c>
      <c r="F46" s="61" t="str">
        <f t="shared" si="72"/>
        <v>4ESS091</v>
      </c>
      <c r="G46" s="61" t="str">
        <f t="shared" si="73"/>
        <v>4EPSS41</v>
      </c>
      <c r="H46" s="61" t="str">
        <f t="shared" si="74"/>
        <v>4EPSS10</v>
      </c>
      <c r="I46" s="61" t="str">
        <f t="shared" si="75"/>
        <v>4EPSS16</v>
      </c>
      <c r="J46" s="61" t="str">
        <f t="shared" si="76"/>
        <v>4EPSS37</v>
      </c>
      <c r="K46" s="61" t="str">
        <f t="shared" si="77"/>
        <v>4EPSS02</v>
      </c>
      <c r="L46" s="61" t="str">
        <f t="shared" si="78"/>
        <v>4EPSS23</v>
      </c>
      <c r="M46" s="61" t="str">
        <f t="shared" si="79"/>
        <v>4EPSS44</v>
      </c>
      <c r="N46" s="61" t="str">
        <f t="shared" si="80"/>
        <v>4EPSS18</v>
      </c>
      <c r="O46" s="61" t="str">
        <f t="shared" si="81"/>
        <v>4EPSS05</v>
      </c>
      <c r="P46" s="61" t="str">
        <f t="shared" si="82"/>
        <v>4EPSS17</v>
      </c>
      <c r="Q46" s="61" t="str">
        <f t="shared" si="83"/>
        <v>4ESS207</v>
      </c>
      <c r="R46" s="61" t="str">
        <f t="shared" si="84"/>
        <v>4EPSS45</v>
      </c>
      <c r="S46" s="4" t="s">
        <v>61</v>
      </c>
      <c r="T46" s="62" t="s">
        <v>244</v>
      </c>
      <c r="U46" s="73">
        <v>4</v>
      </c>
      <c r="V46" s="77">
        <f t="shared" ref="V46:V64" si="86">IFERROR(VLOOKUP(B46,$AN$9:$AR$931,5,0),0)</f>
        <v>1341</v>
      </c>
      <c r="W46" s="71">
        <f t="shared" ref="W46:W64" si="87">IFERROR(VLOOKUP(C46,$AN$9:$AR$931,5,0),0)</f>
        <v>0</v>
      </c>
      <c r="X46" s="71">
        <f t="shared" ref="X46:X64" si="88">IFERROR(VLOOKUP(D46,$AN$9:$AR$931,5,0),0)</f>
        <v>0</v>
      </c>
      <c r="Y46" s="71">
        <f t="shared" ref="Y46:Y64" si="89">IFERROR(VLOOKUP(E46,$AN$9:$AR$931,5,0),0)</f>
        <v>0</v>
      </c>
      <c r="Z46" s="412">
        <f t="shared" ref="Z46:Z64" si="90">IFERROR(VLOOKUP(F46,$AN$9:$AR$931,5,0),0)</f>
        <v>0</v>
      </c>
      <c r="AA46" s="377">
        <f t="shared" ref="AA46:AA64" si="91">IFERROR(VLOOKUP(G46,$AN$9:$AR$931,5,0),0)</f>
        <v>0</v>
      </c>
      <c r="AB46" s="77">
        <f t="shared" ref="AB46:AB64" si="92">IFERROR(VLOOKUP(H46,$AN$9:$AR$931,5,0),0)</f>
        <v>0</v>
      </c>
      <c r="AC46" s="71">
        <f t="shared" ref="AC46:AC64" si="93">IFERROR(VLOOKUP(I46,$AN$9:$AR$931,5,0),0)</f>
        <v>0</v>
      </c>
      <c r="AD46" s="71">
        <f t="shared" ref="AD46:AD64" si="94">IFERROR(VLOOKUP(J46,$AN$9:$AR$931,5,0),0)</f>
        <v>1</v>
      </c>
      <c r="AE46" s="71">
        <f t="shared" ref="AE46:AE64" si="95">IFERROR(VLOOKUP(K46,$AN$9:$AR$931,5,0),0)</f>
        <v>0</v>
      </c>
      <c r="AF46" s="71">
        <f t="shared" ref="AF46:AF64" si="96">IFERROR(VLOOKUP(L46,$AN$9:$AR$931,5,0),0)</f>
        <v>0</v>
      </c>
      <c r="AG46" s="71">
        <f t="shared" ref="AG46:AG64" si="97">IFERROR(VLOOKUP(M46,$AN$9:$AR$931,5,0),0)</f>
        <v>46</v>
      </c>
      <c r="AH46" s="71">
        <f t="shared" ref="AH46:AH64" si="98">IFERROR(VLOOKUP(N46,$AN$9:$AR$931,5,0),0)</f>
        <v>0</v>
      </c>
      <c r="AI46" s="71">
        <f t="shared" ref="AI46:AI64" si="99">IFERROR(VLOOKUP(O46,$AN$9:$AR$931,5,0),0)</f>
        <v>0</v>
      </c>
      <c r="AJ46" s="71">
        <f t="shared" ref="AJ46:AJ64" si="100">IFERROR(VLOOKUP(P46,$AN$9:$AR$931,5,0),0)</f>
        <v>0</v>
      </c>
      <c r="AK46" s="71">
        <f t="shared" ref="AK46:AK64" si="101">IFERROR(VLOOKUP(Q46,$AN$9:$AR$931,5,0),0)</f>
        <v>0</v>
      </c>
      <c r="AL46" s="377">
        <f t="shared" ref="AL46:AL64" si="102">IFERROR(VLOOKUP(R46,$AN$9:$AR$931,5,0),0)</f>
        <v>0</v>
      </c>
      <c r="AM46" s="408">
        <f t="shared" ref="AM46:AM64" si="103">SUM(V46:AL46)</f>
        <v>1388</v>
      </c>
      <c r="AN46" s="61" t="str">
        <f t="shared" si="24"/>
        <v>154ESS002</v>
      </c>
      <c r="AO46" s="720" t="s">
        <v>266</v>
      </c>
      <c r="AP46" s="722">
        <v>154</v>
      </c>
      <c r="AQ46" s="720" t="s">
        <v>0</v>
      </c>
      <c r="AR46" s="721">
        <v>346</v>
      </c>
    </row>
    <row r="47" spans="2:44">
      <c r="B47" s="61" t="str">
        <f t="shared" si="68"/>
        <v>42EPSS40</v>
      </c>
      <c r="C47" s="61" t="str">
        <f t="shared" si="69"/>
        <v>42EPSI03</v>
      </c>
      <c r="D47" s="61" t="str">
        <f t="shared" si="70"/>
        <v>42ESS002</v>
      </c>
      <c r="E47" s="61" t="str">
        <f t="shared" si="71"/>
        <v>42ESS024</v>
      </c>
      <c r="F47" s="61" t="str">
        <f t="shared" si="72"/>
        <v>42ESS091</v>
      </c>
      <c r="G47" s="61" t="str">
        <f t="shared" si="73"/>
        <v>42EPSS41</v>
      </c>
      <c r="H47" s="61" t="str">
        <f t="shared" si="74"/>
        <v>42EPSS10</v>
      </c>
      <c r="I47" s="61" t="str">
        <f t="shared" si="75"/>
        <v>42EPSS16</v>
      </c>
      <c r="J47" s="61" t="str">
        <f t="shared" si="76"/>
        <v>42EPSS37</v>
      </c>
      <c r="K47" s="61" t="str">
        <f t="shared" si="77"/>
        <v>42EPSS02</v>
      </c>
      <c r="L47" s="61" t="str">
        <f t="shared" si="78"/>
        <v>42EPSS23</v>
      </c>
      <c r="M47" s="61" t="str">
        <f t="shared" si="79"/>
        <v>42EPSS44</v>
      </c>
      <c r="N47" s="61" t="str">
        <f t="shared" si="80"/>
        <v>42EPSS18</v>
      </c>
      <c r="O47" s="61" t="str">
        <f t="shared" si="81"/>
        <v>42EPSS05</v>
      </c>
      <c r="P47" s="61" t="str">
        <f t="shared" si="82"/>
        <v>42EPSS17</v>
      </c>
      <c r="Q47" s="61" t="str">
        <f t="shared" si="83"/>
        <v>42ESS207</v>
      </c>
      <c r="R47" s="61" t="str">
        <f t="shared" si="84"/>
        <v>42EPSS45</v>
      </c>
      <c r="S47" s="24" t="s">
        <v>188</v>
      </c>
      <c r="T47" s="62" t="s">
        <v>244</v>
      </c>
      <c r="U47" s="73">
        <v>42</v>
      </c>
      <c r="V47" s="77">
        <f t="shared" si="86"/>
        <v>6558</v>
      </c>
      <c r="W47" s="71">
        <f t="shared" si="87"/>
        <v>0</v>
      </c>
      <c r="X47" s="71">
        <f t="shared" si="88"/>
        <v>0</v>
      </c>
      <c r="Y47" s="71">
        <f t="shared" si="89"/>
        <v>8923</v>
      </c>
      <c r="Z47" s="412">
        <f t="shared" si="90"/>
        <v>183</v>
      </c>
      <c r="AA47" s="377">
        <f t="shared" si="91"/>
        <v>0</v>
      </c>
      <c r="AB47" s="77">
        <f t="shared" si="92"/>
        <v>0</v>
      </c>
      <c r="AC47" s="71">
        <f t="shared" si="93"/>
        <v>1</v>
      </c>
      <c r="AD47" s="71">
        <f t="shared" si="94"/>
        <v>144</v>
      </c>
      <c r="AE47" s="71">
        <f t="shared" si="95"/>
        <v>0</v>
      </c>
      <c r="AF47" s="71">
        <f t="shared" si="96"/>
        <v>0</v>
      </c>
      <c r="AG47" s="71">
        <f t="shared" si="97"/>
        <v>1011</v>
      </c>
      <c r="AH47" s="71">
        <f t="shared" si="98"/>
        <v>0</v>
      </c>
      <c r="AI47" s="71">
        <f t="shared" si="99"/>
        <v>0</v>
      </c>
      <c r="AJ47" s="71">
        <f t="shared" si="100"/>
        <v>0</v>
      </c>
      <c r="AK47" s="71">
        <f t="shared" si="101"/>
        <v>0</v>
      </c>
      <c r="AL47" s="377">
        <f t="shared" si="102"/>
        <v>0</v>
      </c>
      <c r="AM47" s="408">
        <f t="shared" si="103"/>
        <v>16820</v>
      </c>
      <c r="AN47" s="61" t="str">
        <f t="shared" si="24"/>
        <v>154ESS024</v>
      </c>
      <c r="AO47" s="720" t="s">
        <v>266</v>
      </c>
      <c r="AP47" s="722">
        <v>154</v>
      </c>
      <c r="AQ47" s="720" t="s">
        <v>1</v>
      </c>
      <c r="AR47" s="721">
        <v>35466</v>
      </c>
    </row>
    <row r="48" spans="2:44">
      <c r="B48" s="61" t="str">
        <f t="shared" si="68"/>
        <v>44EPSS40</v>
      </c>
      <c r="C48" s="61" t="str">
        <f t="shared" si="69"/>
        <v>44EPSI03</v>
      </c>
      <c r="D48" s="61" t="str">
        <f t="shared" si="70"/>
        <v>44ESS002</v>
      </c>
      <c r="E48" s="61" t="str">
        <f t="shared" si="71"/>
        <v>44ESS024</v>
      </c>
      <c r="F48" s="61" t="str">
        <f t="shared" si="72"/>
        <v>44ESS091</v>
      </c>
      <c r="G48" s="61" t="str">
        <f t="shared" si="73"/>
        <v>44EPSS41</v>
      </c>
      <c r="H48" s="61" t="str">
        <f t="shared" si="74"/>
        <v>44EPSS10</v>
      </c>
      <c r="I48" s="61" t="str">
        <f t="shared" si="75"/>
        <v>44EPSS16</v>
      </c>
      <c r="J48" s="61" t="str">
        <f t="shared" si="76"/>
        <v>44EPSS37</v>
      </c>
      <c r="K48" s="61" t="str">
        <f t="shared" si="77"/>
        <v>44EPSS02</v>
      </c>
      <c r="L48" s="61" t="str">
        <f t="shared" si="78"/>
        <v>44EPSS23</v>
      </c>
      <c r="M48" s="61" t="str">
        <f t="shared" si="79"/>
        <v>44EPSS44</v>
      </c>
      <c r="N48" s="61" t="str">
        <f t="shared" si="80"/>
        <v>44EPSS18</v>
      </c>
      <c r="O48" s="61" t="str">
        <f t="shared" si="81"/>
        <v>44EPSS05</v>
      </c>
      <c r="P48" s="61" t="str">
        <f t="shared" si="82"/>
        <v>44EPSS17</v>
      </c>
      <c r="Q48" s="61" t="str">
        <f t="shared" si="83"/>
        <v>44ESS207</v>
      </c>
      <c r="R48" s="61" t="str">
        <f t="shared" si="84"/>
        <v>44EPSS45</v>
      </c>
      <c r="S48" s="5" t="s">
        <v>34</v>
      </c>
      <c r="T48" s="62" t="s">
        <v>244</v>
      </c>
      <c r="U48" s="73">
        <v>44</v>
      </c>
      <c r="V48" s="77">
        <f t="shared" si="86"/>
        <v>5170</v>
      </c>
      <c r="W48" s="71">
        <f t="shared" si="87"/>
        <v>0</v>
      </c>
      <c r="X48" s="71">
        <f t="shared" si="88"/>
        <v>0</v>
      </c>
      <c r="Y48" s="71">
        <f t="shared" si="89"/>
        <v>0</v>
      </c>
      <c r="Z48" s="412">
        <f t="shared" si="90"/>
        <v>0</v>
      </c>
      <c r="AA48" s="377">
        <f t="shared" si="91"/>
        <v>1</v>
      </c>
      <c r="AB48" s="77">
        <f t="shared" si="92"/>
        <v>0</v>
      </c>
      <c r="AC48" s="71">
        <f t="shared" si="93"/>
        <v>0</v>
      </c>
      <c r="AD48" s="71">
        <f t="shared" si="94"/>
        <v>5</v>
      </c>
      <c r="AE48" s="71">
        <f t="shared" si="95"/>
        <v>0</v>
      </c>
      <c r="AF48" s="71">
        <f t="shared" si="96"/>
        <v>0</v>
      </c>
      <c r="AG48" s="71">
        <f t="shared" si="97"/>
        <v>272</v>
      </c>
      <c r="AH48" s="71">
        <f t="shared" si="98"/>
        <v>0</v>
      </c>
      <c r="AI48" s="71">
        <f t="shared" si="99"/>
        <v>0</v>
      </c>
      <c r="AJ48" s="71">
        <f t="shared" si="100"/>
        <v>0</v>
      </c>
      <c r="AK48" s="71">
        <f t="shared" si="101"/>
        <v>0</v>
      </c>
      <c r="AL48" s="377">
        <f t="shared" si="102"/>
        <v>0</v>
      </c>
      <c r="AM48" s="408">
        <f t="shared" si="103"/>
        <v>5448</v>
      </c>
      <c r="AN48" s="61" t="str">
        <f t="shared" si="24"/>
        <v>250EPSI03</v>
      </c>
      <c r="AO48" s="720" t="s">
        <v>266</v>
      </c>
      <c r="AP48" s="722">
        <v>250</v>
      </c>
      <c r="AQ48" s="720" t="s">
        <v>3</v>
      </c>
      <c r="AR48" s="721">
        <v>2045</v>
      </c>
    </row>
    <row r="49" spans="2:44">
      <c r="B49" s="61" t="str">
        <f t="shared" si="68"/>
        <v>59EPSS40</v>
      </c>
      <c r="C49" s="61" t="str">
        <f t="shared" si="69"/>
        <v>59EPSI03</v>
      </c>
      <c r="D49" s="61" t="str">
        <f t="shared" si="70"/>
        <v>59ESS002</v>
      </c>
      <c r="E49" s="61" t="str">
        <f t="shared" si="71"/>
        <v>59ESS024</v>
      </c>
      <c r="F49" s="61" t="str">
        <f t="shared" si="72"/>
        <v>59ESS091</v>
      </c>
      <c r="G49" s="61" t="str">
        <f t="shared" si="73"/>
        <v>59EPSS41</v>
      </c>
      <c r="H49" s="61" t="str">
        <f t="shared" si="74"/>
        <v>59EPSS10</v>
      </c>
      <c r="I49" s="61" t="str">
        <f t="shared" si="75"/>
        <v>59EPSS16</v>
      </c>
      <c r="J49" s="61" t="str">
        <f t="shared" si="76"/>
        <v>59EPSS37</v>
      </c>
      <c r="K49" s="61" t="str">
        <f t="shared" si="77"/>
        <v>59EPSS02</v>
      </c>
      <c r="L49" s="61" t="str">
        <f t="shared" si="78"/>
        <v>59EPSS23</v>
      </c>
      <c r="M49" s="61" t="str">
        <f t="shared" si="79"/>
        <v>59EPSS44</v>
      </c>
      <c r="N49" s="61" t="str">
        <f t="shared" si="80"/>
        <v>59EPSS18</v>
      </c>
      <c r="O49" s="61" t="str">
        <f t="shared" si="81"/>
        <v>59EPSS05</v>
      </c>
      <c r="P49" s="61" t="str">
        <f t="shared" si="82"/>
        <v>59EPSS17</v>
      </c>
      <c r="Q49" s="61" t="str">
        <f t="shared" si="83"/>
        <v>59ESS207</v>
      </c>
      <c r="R49" s="61" t="str">
        <f t="shared" si="84"/>
        <v>59EPSS45</v>
      </c>
      <c r="S49" s="5" t="s">
        <v>107</v>
      </c>
      <c r="T49" s="62" t="s">
        <v>244</v>
      </c>
      <c r="U49" s="73">
        <v>59</v>
      </c>
      <c r="V49" s="77">
        <f t="shared" si="86"/>
        <v>716</v>
      </c>
      <c r="W49" s="71">
        <f t="shared" si="87"/>
        <v>0</v>
      </c>
      <c r="X49" s="71">
        <f t="shared" si="88"/>
        <v>0</v>
      </c>
      <c r="Y49" s="71">
        <f t="shared" si="89"/>
        <v>2029</v>
      </c>
      <c r="Z49" s="412">
        <f t="shared" si="90"/>
        <v>0</v>
      </c>
      <c r="AA49" s="377">
        <f t="shared" si="91"/>
        <v>0</v>
      </c>
      <c r="AB49" s="77">
        <f t="shared" si="92"/>
        <v>0</v>
      </c>
      <c r="AC49" s="71">
        <f t="shared" si="93"/>
        <v>0</v>
      </c>
      <c r="AD49" s="71">
        <f t="shared" si="94"/>
        <v>12</v>
      </c>
      <c r="AE49" s="71">
        <f t="shared" si="95"/>
        <v>4</v>
      </c>
      <c r="AF49" s="71">
        <f t="shared" si="96"/>
        <v>0</v>
      </c>
      <c r="AG49" s="71">
        <f t="shared" si="97"/>
        <v>69</v>
      </c>
      <c r="AH49" s="71">
        <f t="shared" si="98"/>
        <v>0</v>
      </c>
      <c r="AI49" s="71">
        <f t="shared" si="99"/>
        <v>0</v>
      </c>
      <c r="AJ49" s="71">
        <f t="shared" si="100"/>
        <v>0</v>
      </c>
      <c r="AK49" s="71">
        <f t="shared" si="101"/>
        <v>0</v>
      </c>
      <c r="AL49" s="377">
        <f t="shared" si="102"/>
        <v>0</v>
      </c>
      <c r="AM49" s="408">
        <f t="shared" si="103"/>
        <v>2830</v>
      </c>
      <c r="AN49" s="61" t="str">
        <f t="shared" si="24"/>
        <v>250EPSS37</v>
      </c>
      <c r="AO49" s="720" t="s">
        <v>266</v>
      </c>
      <c r="AP49" s="722">
        <v>250</v>
      </c>
      <c r="AQ49" s="720" t="s">
        <v>509</v>
      </c>
      <c r="AR49" s="721">
        <v>69</v>
      </c>
    </row>
    <row r="50" spans="2:44">
      <c r="B50" s="61" t="str">
        <f t="shared" si="68"/>
        <v>113EPSS40</v>
      </c>
      <c r="C50" s="61" t="str">
        <f t="shared" si="69"/>
        <v>113EPSI03</v>
      </c>
      <c r="D50" s="61" t="str">
        <f t="shared" si="70"/>
        <v>113ESS002</v>
      </c>
      <c r="E50" s="61" t="str">
        <f t="shared" si="71"/>
        <v>113ESS024</v>
      </c>
      <c r="F50" s="61" t="str">
        <f t="shared" si="72"/>
        <v>113ESS091</v>
      </c>
      <c r="G50" s="61" t="str">
        <f t="shared" si="73"/>
        <v>113EPSS41</v>
      </c>
      <c r="H50" s="61" t="str">
        <f t="shared" si="74"/>
        <v>113EPSS10</v>
      </c>
      <c r="I50" s="61" t="str">
        <f t="shared" si="75"/>
        <v>113EPSS16</v>
      </c>
      <c r="J50" s="61" t="str">
        <f t="shared" si="76"/>
        <v>113EPSS37</v>
      </c>
      <c r="K50" s="61" t="str">
        <f t="shared" si="77"/>
        <v>113EPSS02</v>
      </c>
      <c r="L50" s="61" t="str">
        <f t="shared" si="78"/>
        <v>113EPSS23</v>
      </c>
      <c r="M50" s="61" t="str">
        <f t="shared" si="79"/>
        <v>113EPSS44</v>
      </c>
      <c r="N50" s="61" t="str">
        <f t="shared" si="80"/>
        <v>113EPSS18</v>
      </c>
      <c r="O50" s="61" t="str">
        <f t="shared" si="81"/>
        <v>113EPSS05</v>
      </c>
      <c r="P50" s="61" t="str">
        <f t="shared" si="82"/>
        <v>113EPSS17</v>
      </c>
      <c r="Q50" s="61" t="str">
        <f t="shared" si="83"/>
        <v>113ESS207</v>
      </c>
      <c r="R50" s="61" t="str">
        <f t="shared" si="84"/>
        <v>113EPSS45</v>
      </c>
      <c r="S50" s="5" t="s">
        <v>36</v>
      </c>
      <c r="T50" s="62" t="s">
        <v>244</v>
      </c>
      <c r="U50" s="73">
        <v>113</v>
      </c>
      <c r="V50" s="77">
        <f t="shared" si="86"/>
        <v>4425</v>
      </c>
      <c r="W50" s="71">
        <f t="shared" si="87"/>
        <v>0</v>
      </c>
      <c r="X50" s="71">
        <f t="shared" si="88"/>
        <v>0</v>
      </c>
      <c r="Y50" s="71">
        <f t="shared" si="89"/>
        <v>0</v>
      </c>
      <c r="Z50" s="412">
        <f t="shared" si="90"/>
        <v>610</v>
      </c>
      <c r="AA50" s="377">
        <f t="shared" si="91"/>
        <v>0</v>
      </c>
      <c r="AB50" s="77">
        <f t="shared" si="92"/>
        <v>0</v>
      </c>
      <c r="AC50" s="71">
        <f t="shared" si="93"/>
        <v>0</v>
      </c>
      <c r="AD50" s="71">
        <f t="shared" si="94"/>
        <v>160</v>
      </c>
      <c r="AE50" s="71">
        <f t="shared" si="95"/>
        <v>0</v>
      </c>
      <c r="AF50" s="71">
        <f t="shared" si="96"/>
        <v>0</v>
      </c>
      <c r="AG50" s="71">
        <f t="shared" si="97"/>
        <v>327</v>
      </c>
      <c r="AH50" s="71">
        <f t="shared" si="98"/>
        <v>0</v>
      </c>
      <c r="AI50" s="71">
        <f t="shared" si="99"/>
        <v>0</v>
      </c>
      <c r="AJ50" s="71">
        <f t="shared" si="100"/>
        <v>0</v>
      </c>
      <c r="AK50" s="71">
        <f t="shared" si="101"/>
        <v>0</v>
      </c>
      <c r="AL50" s="377">
        <f t="shared" si="102"/>
        <v>0</v>
      </c>
      <c r="AM50" s="408">
        <f t="shared" si="103"/>
        <v>5522</v>
      </c>
      <c r="AN50" s="61" t="str">
        <f t="shared" si="24"/>
        <v>250EPSS40</v>
      </c>
      <c r="AO50" s="720" t="s">
        <v>266</v>
      </c>
      <c r="AP50" s="722">
        <v>250</v>
      </c>
      <c r="AQ50" s="720" t="s">
        <v>830</v>
      </c>
      <c r="AR50" s="721">
        <v>3998</v>
      </c>
    </row>
    <row r="51" spans="2:44">
      <c r="B51" s="61" t="str">
        <f t="shared" si="68"/>
        <v>125EPSS40</v>
      </c>
      <c r="C51" s="61" t="str">
        <f t="shared" si="69"/>
        <v>125EPSI03</v>
      </c>
      <c r="D51" s="61" t="str">
        <f t="shared" si="70"/>
        <v>125ESS002</v>
      </c>
      <c r="E51" s="61" t="str">
        <f t="shared" si="71"/>
        <v>125ESS024</v>
      </c>
      <c r="F51" s="61" t="str">
        <f t="shared" si="72"/>
        <v>125ESS091</v>
      </c>
      <c r="G51" s="61" t="str">
        <f t="shared" si="73"/>
        <v>125EPSS41</v>
      </c>
      <c r="H51" s="61" t="str">
        <f t="shared" si="74"/>
        <v>125EPSS10</v>
      </c>
      <c r="I51" s="61" t="str">
        <f t="shared" si="75"/>
        <v>125EPSS16</v>
      </c>
      <c r="J51" s="61" t="str">
        <f t="shared" si="76"/>
        <v>125EPSS37</v>
      </c>
      <c r="K51" s="61" t="str">
        <f t="shared" si="77"/>
        <v>125EPSS02</v>
      </c>
      <c r="L51" s="61" t="str">
        <f t="shared" si="78"/>
        <v>125EPSS23</v>
      </c>
      <c r="M51" s="61" t="str">
        <f t="shared" si="79"/>
        <v>125EPSS44</v>
      </c>
      <c r="N51" s="61" t="str">
        <f t="shared" si="80"/>
        <v>125EPSS18</v>
      </c>
      <c r="O51" s="61" t="str">
        <f t="shared" si="81"/>
        <v>125EPSS05</v>
      </c>
      <c r="P51" s="61" t="str">
        <f t="shared" si="82"/>
        <v>125EPSS17</v>
      </c>
      <c r="Q51" s="61" t="str">
        <f t="shared" si="83"/>
        <v>125ESS207</v>
      </c>
      <c r="R51" s="61" t="str">
        <f t="shared" si="84"/>
        <v>125EPSS45</v>
      </c>
      <c r="S51" s="5" t="s">
        <v>74</v>
      </c>
      <c r="T51" s="62" t="s">
        <v>244</v>
      </c>
      <c r="U51" s="73">
        <v>125</v>
      </c>
      <c r="V51" s="77">
        <f t="shared" si="86"/>
        <v>6482</v>
      </c>
      <c r="W51" s="71">
        <f t="shared" si="87"/>
        <v>0</v>
      </c>
      <c r="X51" s="71">
        <f t="shared" si="88"/>
        <v>0</v>
      </c>
      <c r="Y51" s="71">
        <f t="shared" si="89"/>
        <v>0</v>
      </c>
      <c r="Z51" s="412">
        <f t="shared" si="90"/>
        <v>0</v>
      </c>
      <c r="AA51" s="377">
        <f t="shared" si="91"/>
        <v>1</v>
      </c>
      <c r="AB51" s="77">
        <f t="shared" si="92"/>
        <v>0</v>
      </c>
      <c r="AC51" s="71">
        <f t="shared" si="93"/>
        <v>0</v>
      </c>
      <c r="AD51" s="71">
        <f t="shared" si="94"/>
        <v>10</v>
      </c>
      <c r="AE51" s="71">
        <f t="shared" si="95"/>
        <v>0</v>
      </c>
      <c r="AF51" s="71">
        <f t="shared" si="96"/>
        <v>0</v>
      </c>
      <c r="AG51" s="71">
        <f t="shared" si="97"/>
        <v>123</v>
      </c>
      <c r="AH51" s="71">
        <f t="shared" si="98"/>
        <v>0</v>
      </c>
      <c r="AI51" s="71">
        <f t="shared" si="99"/>
        <v>0</v>
      </c>
      <c r="AJ51" s="71">
        <f t="shared" si="100"/>
        <v>0</v>
      </c>
      <c r="AK51" s="71">
        <f t="shared" si="101"/>
        <v>0</v>
      </c>
      <c r="AL51" s="377">
        <f t="shared" si="102"/>
        <v>0</v>
      </c>
      <c r="AM51" s="408">
        <f t="shared" si="103"/>
        <v>6616</v>
      </c>
      <c r="AN51" s="61" t="str">
        <f t="shared" si="24"/>
        <v>250EPSS44</v>
      </c>
      <c r="AO51" s="720" t="s">
        <v>266</v>
      </c>
      <c r="AP51" s="722">
        <v>250</v>
      </c>
      <c r="AQ51" s="720" t="s">
        <v>1015</v>
      </c>
      <c r="AR51" s="721">
        <v>1240</v>
      </c>
    </row>
    <row r="52" spans="2:44">
      <c r="B52" s="61" t="str">
        <f t="shared" si="68"/>
        <v>138EPSS40</v>
      </c>
      <c r="C52" s="61" t="str">
        <f t="shared" si="69"/>
        <v>138EPSI03</v>
      </c>
      <c r="D52" s="61" t="str">
        <f t="shared" si="70"/>
        <v>138ESS002</v>
      </c>
      <c r="E52" s="61" t="str">
        <f t="shared" si="71"/>
        <v>138ESS024</v>
      </c>
      <c r="F52" s="61" t="str">
        <f t="shared" si="72"/>
        <v>138ESS091</v>
      </c>
      <c r="G52" s="61" t="str">
        <f t="shared" si="73"/>
        <v>138EPSS41</v>
      </c>
      <c r="H52" s="61" t="str">
        <f t="shared" si="74"/>
        <v>138EPSS10</v>
      </c>
      <c r="I52" s="61" t="str">
        <f t="shared" si="75"/>
        <v>138EPSS16</v>
      </c>
      <c r="J52" s="61" t="str">
        <f t="shared" si="76"/>
        <v>138EPSS37</v>
      </c>
      <c r="K52" s="61" t="str">
        <f t="shared" si="77"/>
        <v>138EPSS02</v>
      </c>
      <c r="L52" s="61" t="str">
        <f t="shared" si="78"/>
        <v>138EPSS23</v>
      </c>
      <c r="M52" s="61" t="str">
        <f t="shared" si="79"/>
        <v>138EPSS44</v>
      </c>
      <c r="N52" s="61" t="str">
        <f t="shared" si="80"/>
        <v>138EPSS18</v>
      </c>
      <c r="O52" s="61" t="str">
        <f t="shared" si="81"/>
        <v>138EPSS05</v>
      </c>
      <c r="P52" s="61" t="str">
        <f t="shared" si="82"/>
        <v>138EPSS17</v>
      </c>
      <c r="Q52" s="61" t="str">
        <f t="shared" si="83"/>
        <v>138ESS207</v>
      </c>
      <c r="R52" s="61" t="str">
        <f t="shared" si="84"/>
        <v>138EPSS45</v>
      </c>
      <c r="S52" s="5" t="s">
        <v>37</v>
      </c>
      <c r="T52" s="62" t="s">
        <v>244</v>
      </c>
      <c r="U52" s="73">
        <v>138</v>
      </c>
      <c r="V52" s="77">
        <f t="shared" si="86"/>
        <v>11191</v>
      </c>
      <c r="W52" s="71">
        <f t="shared" si="87"/>
        <v>0</v>
      </c>
      <c r="X52" s="71">
        <f t="shared" si="88"/>
        <v>0</v>
      </c>
      <c r="Y52" s="71">
        <f t="shared" si="89"/>
        <v>0</v>
      </c>
      <c r="Z52" s="412">
        <f t="shared" si="90"/>
        <v>0</v>
      </c>
      <c r="AA52" s="377">
        <f t="shared" si="91"/>
        <v>1</v>
      </c>
      <c r="AB52" s="77">
        <f t="shared" si="92"/>
        <v>0</v>
      </c>
      <c r="AC52" s="71">
        <f t="shared" si="93"/>
        <v>0</v>
      </c>
      <c r="AD52" s="71">
        <f t="shared" si="94"/>
        <v>90</v>
      </c>
      <c r="AE52" s="71">
        <f t="shared" si="95"/>
        <v>0</v>
      </c>
      <c r="AF52" s="71">
        <f t="shared" si="96"/>
        <v>0</v>
      </c>
      <c r="AG52" s="71">
        <f t="shared" si="97"/>
        <v>289</v>
      </c>
      <c r="AH52" s="71">
        <f t="shared" si="98"/>
        <v>0</v>
      </c>
      <c r="AI52" s="71">
        <f t="shared" si="99"/>
        <v>0</v>
      </c>
      <c r="AJ52" s="71">
        <f t="shared" si="100"/>
        <v>0</v>
      </c>
      <c r="AK52" s="71">
        <f t="shared" si="101"/>
        <v>0</v>
      </c>
      <c r="AL52" s="377">
        <f t="shared" si="102"/>
        <v>0</v>
      </c>
      <c r="AM52" s="408">
        <f t="shared" si="103"/>
        <v>11571</v>
      </c>
      <c r="AN52" s="61" t="str">
        <f t="shared" si="24"/>
        <v>250ESS024</v>
      </c>
      <c r="AO52" s="720" t="s">
        <v>266</v>
      </c>
      <c r="AP52" s="722">
        <v>250</v>
      </c>
      <c r="AQ52" s="720" t="s">
        <v>1</v>
      </c>
      <c r="AR52" s="721">
        <v>38981</v>
      </c>
    </row>
    <row r="53" spans="2:44">
      <c r="B53" s="61" t="str">
        <f t="shared" si="68"/>
        <v>234EPSS40</v>
      </c>
      <c r="C53" s="61" t="str">
        <f t="shared" si="69"/>
        <v>234EPSI03</v>
      </c>
      <c r="D53" s="61" t="str">
        <f t="shared" si="70"/>
        <v>234ESS002</v>
      </c>
      <c r="E53" s="61" t="str">
        <f t="shared" si="71"/>
        <v>234ESS024</v>
      </c>
      <c r="F53" s="61" t="str">
        <f t="shared" si="72"/>
        <v>234ESS091</v>
      </c>
      <c r="G53" s="61" t="str">
        <f t="shared" si="73"/>
        <v>234EPSS41</v>
      </c>
      <c r="H53" s="61" t="str">
        <f t="shared" si="74"/>
        <v>234EPSS10</v>
      </c>
      <c r="I53" s="61" t="str">
        <f t="shared" si="75"/>
        <v>234EPSS16</v>
      </c>
      <c r="J53" s="61" t="str">
        <f t="shared" si="76"/>
        <v>234EPSS37</v>
      </c>
      <c r="K53" s="61" t="str">
        <f t="shared" si="77"/>
        <v>234EPSS02</v>
      </c>
      <c r="L53" s="61" t="str">
        <f t="shared" si="78"/>
        <v>234EPSS23</v>
      </c>
      <c r="M53" s="61" t="str">
        <f t="shared" si="79"/>
        <v>234EPSS44</v>
      </c>
      <c r="N53" s="61" t="str">
        <f t="shared" si="80"/>
        <v>234EPSS18</v>
      </c>
      <c r="O53" s="61" t="str">
        <f t="shared" si="81"/>
        <v>234EPSS05</v>
      </c>
      <c r="P53" s="61" t="str">
        <f t="shared" si="82"/>
        <v>234EPSS17</v>
      </c>
      <c r="Q53" s="61" t="str">
        <f t="shared" si="83"/>
        <v>234ESS207</v>
      </c>
      <c r="R53" s="61" t="str">
        <f t="shared" si="84"/>
        <v>234EPSS45</v>
      </c>
      <c r="S53" s="5" t="s">
        <v>78</v>
      </c>
      <c r="T53" s="62" t="s">
        <v>244</v>
      </c>
      <c r="U53" s="73">
        <v>234</v>
      </c>
      <c r="V53" s="77">
        <f t="shared" si="86"/>
        <v>0</v>
      </c>
      <c r="W53" s="71">
        <f t="shared" si="87"/>
        <v>4392</v>
      </c>
      <c r="X53" s="71">
        <f t="shared" si="88"/>
        <v>0</v>
      </c>
      <c r="Y53" s="71">
        <f t="shared" si="89"/>
        <v>15404</v>
      </c>
      <c r="Z53" s="412">
        <f t="shared" si="90"/>
        <v>0</v>
      </c>
      <c r="AA53" s="377">
        <f t="shared" si="91"/>
        <v>86</v>
      </c>
      <c r="AB53" s="77">
        <f t="shared" si="92"/>
        <v>0</v>
      </c>
      <c r="AC53" s="71">
        <f t="shared" si="93"/>
        <v>0</v>
      </c>
      <c r="AD53" s="71">
        <f t="shared" si="94"/>
        <v>28</v>
      </c>
      <c r="AE53" s="71">
        <f t="shared" si="95"/>
        <v>0</v>
      </c>
      <c r="AF53" s="71">
        <f t="shared" si="96"/>
        <v>0</v>
      </c>
      <c r="AG53" s="71">
        <f t="shared" si="97"/>
        <v>110</v>
      </c>
      <c r="AH53" s="71">
        <f t="shared" si="98"/>
        <v>0</v>
      </c>
      <c r="AI53" s="71">
        <f t="shared" si="99"/>
        <v>0</v>
      </c>
      <c r="AJ53" s="71">
        <f t="shared" si="100"/>
        <v>0</v>
      </c>
      <c r="AK53" s="71">
        <f t="shared" si="101"/>
        <v>0</v>
      </c>
      <c r="AL53" s="377">
        <f t="shared" si="102"/>
        <v>0</v>
      </c>
      <c r="AM53" s="408">
        <f t="shared" si="103"/>
        <v>20020</v>
      </c>
      <c r="AN53" s="61" t="str">
        <f t="shared" si="24"/>
        <v>495EPSS37</v>
      </c>
      <c r="AO53" s="720" t="s">
        <v>266</v>
      </c>
      <c r="AP53" s="722">
        <v>495</v>
      </c>
      <c r="AQ53" s="720" t="s">
        <v>509</v>
      </c>
      <c r="AR53" s="721">
        <v>4</v>
      </c>
    </row>
    <row r="54" spans="2:44">
      <c r="B54" s="61" t="str">
        <f t="shared" si="68"/>
        <v>240EPSS40</v>
      </c>
      <c r="C54" s="61" t="str">
        <f t="shared" si="69"/>
        <v>240EPSI03</v>
      </c>
      <c r="D54" s="61" t="str">
        <f t="shared" si="70"/>
        <v>240ESS002</v>
      </c>
      <c r="E54" s="61" t="str">
        <f t="shared" si="71"/>
        <v>240ESS024</v>
      </c>
      <c r="F54" s="61" t="str">
        <f t="shared" si="72"/>
        <v>240ESS091</v>
      </c>
      <c r="G54" s="61" t="str">
        <f t="shared" si="73"/>
        <v>240EPSS41</v>
      </c>
      <c r="H54" s="61" t="str">
        <f t="shared" si="74"/>
        <v>240EPSS10</v>
      </c>
      <c r="I54" s="61" t="str">
        <f t="shared" si="75"/>
        <v>240EPSS16</v>
      </c>
      <c r="J54" s="61" t="str">
        <f t="shared" si="76"/>
        <v>240EPSS37</v>
      </c>
      <c r="K54" s="61" t="str">
        <f t="shared" si="77"/>
        <v>240EPSS02</v>
      </c>
      <c r="L54" s="61" t="str">
        <f t="shared" si="78"/>
        <v>240EPSS23</v>
      </c>
      <c r="M54" s="61" t="str">
        <f t="shared" si="79"/>
        <v>240EPSS44</v>
      </c>
      <c r="N54" s="61" t="str">
        <f t="shared" si="80"/>
        <v>240EPSS18</v>
      </c>
      <c r="O54" s="61" t="str">
        <f t="shared" si="81"/>
        <v>240EPSS05</v>
      </c>
      <c r="P54" s="61" t="str">
        <f t="shared" si="82"/>
        <v>240EPSS17</v>
      </c>
      <c r="Q54" s="61" t="str">
        <f t="shared" si="83"/>
        <v>240ESS207</v>
      </c>
      <c r="R54" s="61" t="str">
        <f t="shared" si="84"/>
        <v>240EPSS45</v>
      </c>
      <c r="S54" s="5" t="s">
        <v>39</v>
      </c>
      <c r="T54" s="62" t="s">
        <v>244</v>
      </c>
      <c r="U54" s="73">
        <v>240</v>
      </c>
      <c r="V54" s="77">
        <f t="shared" si="86"/>
        <v>6802</v>
      </c>
      <c r="W54" s="71">
        <f t="shared" si="87"/>
        <v>0</v>
      </c>
      <c r="X54" s="71">
        <f t="shared" si="88"/>
        <v>0</v>
      </c>
      <c r="Y54" s="71">
        <f t="shared" si="89"/>
        <v>0</v>
      </c>
      <c r="Z54" s="412">
        <f t="shared" si="90"/>
        <v>0</v>
      </c>
      <c r="AA54" s="377">
        <f t="shared" si="91"/>
        <v>0</v>
      </c>
      <c r="AB54" s="77">
        <f t="shared" si="92"/>
        <v>0</v>
      </c>
      <c r="AC54" s="71">
        <f t="shared" si="93"/>
        <v>0</v>
      </c>
      <c r="AD54" s="71">
        <f t="shared" si="94"/>
        <v>62</v>
      </c>
      <c r="AE54" s="71">
        <f t="shared" si="95"/>
        <v>0</v>
      </c>
      <c r="AF54" s="71">
        <f t="shared" si="96"/>
        <v>0</v>
      </c>
      <c r="AG54" s="71">
        <f t="shared" si="97"/>
        <v>185</v>
      </c>
      <c r="AH54" s="71">
        <f t="shared" si="98"/>
        <v>0</v>
      </c>
      <c r="AI54" s="71">
        <f t="shared" si="99"/>
        <v>0</v>
      </c>
      <c r="AJ54" s="71">
        <f t="shared" si="100"/>
        <v>0</v>
      </c>
      <c r="AK54" s="71">
        <f t="shared" si="101"/>
        <v>0</v>
      </c>
      <c r="AL54" s="377">
        <f t="shared" si="102"/>
        <v>0</v>
      </c>
      <c r="AM54" s="408">
        <f t="shared" si="103"/>
        <v>7049</v>
      </c>
      <c r="AN54" s="61" t="str">
        <f t="shared" si="24"/>
        <v>495EPSS44</v>
      </c>
      <c r="AO54" s="720" t="s">
        <v>266</v>
      </c>
      <c r="AP54" s="722">
        <v>495</v>
      </c>
      <c r="AQ54" s="720" t="s">
        <v>1015</v>
      </c>
      <c r="AR54" s="721">
        <v>266</v>
      </c>
    </row>
    <row r="55" spans="2:44">
      <c r="B55" s="61" t="str">
        <f t="shared" si="68"/>
        <v>284EPSS40</v>
      </c>
      <c r="C55" s="61" t="str">
        <f t="shared" si="69"/>
        <v>284EPSI03</v>
      </c>
      <c r="D55" s="61" t="str">
        <f t="shared" si="70"/>
        <v>284ESS002</v>
      </c>
      <c r="E55" s="61" t="str">
        <f t="shared" si="71"/>
        <v>284ESS024</v>
      </c>
      <c r="F55" s="61" t="str">
        <f t="shared" si="72"/>
        <v>284ESS091</v>
      </c>
      <c r="G55" s="61" t="str">
        <f t="shared" si="73"/>
        <v>284EPSS41</v>
      </c>
      <c r="H55" s="61" t="str">
        <f t="shared" si="74"/>
        <v>284EPSS10</v>
      </c>
      <c r="I55" s="61" t="str">
        <f t="shared" si="75"/>
        <v>284EPSS16</v>
      </c>
      <c r="J55" s="61" t="str">
        <f t="shared" si="76"/>
        <v>284EPSS37</v>
      </c>
      <c r="K55" s="61" t="str">
        <f t="shared" si="77"/>
        <v>284EPSS02</v>
      </c>
      <c r="L55" s="61" t="str">
        <f t="shared" si="78"/>
        <v>284EPSS23</v>
      </c>
      <c r="M55" s="61" t="str">
        <f t="shared" si="79"/>
        <v>284EPSS44</v>
      </c>
      <c r="N55" s="61" t="str">
        <f t="shared" si="80"/>
        <v>284EPSS18</v>
      </c>
      <c r="O55" s="61" t="str">
        <f t="shared" si="81"/>
        <v>284EPSS05</v>
      </c>
      <c r="P55" s="61" t="str">
        <f t="shared" si="82"/>
        <v>284EPSS17</v>
      </c>
      <c r="Q55" s="61" t="str">
        <f t="shared" si="83"/>
        <v>284ESS207</v>
      </c>
      <c r="R55" s="61" t="str">
        <f t="shared" si="84"/>
        <v>284EPSS45</v>
      </c>
      <c r="S55" s="5" t="s">
        <v>41</v>
      </c>
      <c r="T55" s="62" t="s">
        <v>244</v>
      </c>
      <c r="U55" s="73">
        <v>284</v>
      </c>
      <c r="V55" s="77">
        <f t="shared" si="86"/>
        <v>2912</v>
      </c>
      <c r="W55" s="71">
        <f t="shared" si="87"/>
        <v>4135</v>
      </c>
      <c r="X55" s="71">
        <f t="shared" si="88"/>
        <v>0</v>
      </c>
      <c r="Y55" s="71">
        <f t="shared" si="89"/>
        <v>11308</v>
      </c>
      <c r="Z55" s="412">
        <f t="shared" si="90"/>
        <v>0</v>
      </c>
      <c r="AA55" s="377">
        <f t="shared" si="91"/>
        <v>3</v>
      </c>
      <c r="AB55" s="77">
        <f t="shared" si="92"/>
        <v>0</v>
      </c>
      <c r="AC55" s="71">
        <f t="shared" si="93"/>
        <v>0</v>
      </c>
      <c r="AD55" s="71">
        <f t="shared" si="94"/>
        <v>42</v>
      </c>
      <c r="AE55" s="71">
        <f t="shared" si="95"/>
        <v>0</v>
      </c>
      <c r="AF55" s="71">
        <f t="shared" si="96"/>
        <v>0</v>
      </c>
      <c r="AG55" s="71">
        <f t="shared" si="97"/>
        <v>408</v>
      </c>
      <c r="AH55" s="71">
        <f t="shared" si="98"/>
        <v>0</v>
      </c>
      <c r="AI55" s="71">
        <f t="shared" si="99"/>
        <v>0</v>
      </c>
      <c r="AJ55" s="71">
        <f t="shared" si="100"/>
        <v>0</v>
      </c>
      <c r="AK55" s="71">
        <f t="shared" si="101"/>
        <v>0</v>
      </c>
      <c r="AL55" s="377">
        <f t="shared" si="102"/>
        <v>0</v>
      </c>
      <c r="AM55" s="408">
        <f t="shared" si="103"/>
        <v>18808</v>
      </c>
      <c r="AN55" s="61" t="str">
        <f t="shared" si="24"/>
        <v>495ESS002</v>
      </c>
      <c r="AO55" s="720" t="s">
        <v>266</v>
      </c>
      <c r="AP55" s="722">
        <v>495</v>
      </c>
      <c r="AQ55" s="720" t="s">
        <v>0</v>
      </c>
      <c r="AR55" s="721">
        <v>394</v>
      </c>
    </row>
    <row r="56" spans="2:44">
      <c r="B56" s="61" t="str">
        <f t="shared" si="68"/>
        <v>306EPSS40</v>
      </c>
      <c r="C56" s="61" t="str">
        <f t="shared" si="69"/>
        <v>306EPSI03</v>
      </c>
      <c r="D56" s="61" t="str">
        <f t="shared" si="70"/>
        <v>306ESS002</v>
      </c>
      <c r="E56" s="61" t="str">
        <f t="shared" si="71"/>
        <v>306ESS024</v>
      </c>
      <c r="F56" s="61" t="str">
        <f t="shared" si="72"/>
        <v>306ESS091</v>
      </c>
      <c r="G56" s="61" t="str">
        <f t="shared" si="73"/>
        <v>306EPSS41</v>
      </c>
      <c r="H56" s="61" t="str">
        <f t="shared" si="74"/>
        <v>306EPSS10</v>
      </c>
      <c r="I56" s="61" t="str">
        <f t="shared" si="75"/>
        <v>306EPSS16</v>
      </c>
      <c r="J56" s="61" t="str">
        <f t="shared" si="76"/>
        <v>306EPSS37</v>
      </c>
      <c r="K56" s="61" t="str">
        <f t="shared" si="77"/>
        <v>306EPSS02</v>
      </c>
      <c r="L56" s="61" t="str">
        <f t="shared" si="78"/>
        <v>306EPSS23</v>
      </c>
      <c r="M56" s="61" t="str">
        <f t="shared" si="79"/>
        <v>306EPSS44</v>
      </c>
      <c r="N56" s="61" t="str">
        <f t="shared" si="80"/>
        <v>306EPSS18</v>
      </c>
      <c r="O56" s="61" t="str">
        <f t="shared" si="81"/>
        <v>306EPSS05</v>
      </c>
      <c r="P56" s="61" t="str">
        <f t="shared" si="82"/>
        <v>306EPSS17</v>
      </c>
      <c r="Q56" s="61" t="str">
        <f t="shared" si="83"/>
        <v>306ESS207</v>
      </c>
      <c r="R56" s="61" t="str">
        <f t="shared" si="84"/>
        <v>306EPSS45</v>
      </c>
      <c r="S56" s="5" t="s">
        <v>80</v>
      </c>
      <c r="T56" s="62" t="s">
        <v>244</v>
      </c>
      <c r="U56" s="73">
        <v>306</v>
      </c>
      <c r="V56" s="77">
        <f t="shared" si="86"/>
        <v>0</v>
      </c>
      <c r="W56" s="71">
        <f t="shared" si="87"/>
        <v>0</v>
      </c>
      <c r="X56" s="71">
        <f t="shared" si="88"/>
        <v>0</v>
      </c>
      <c r="Y56" s="71">
        <f t="shared" si="89"/>
        <v>0</v>
      </c>
      <c r="Z56" s="412">
        <f t="shared" si="90"/>
        <v>3313</v>
      </c>
      <c r="AA56" s="377">
        <f t="shared" si="91"/>
        <v>0</v>
      </c>
      <c r="AB56" s="77">
        <f t="shared" si="92"/>
        <v>0</v>
      </c>
      <c r="AC56" s="71">
        <f t="shared" si="93"/>
        <v>0</v>
      </c>
      <c r="AD56" s="71">
        <f t="shared" si="94"/>
        <v>20</v>
      </c>
      <c r="AE56" s="71">
        <f t="shared" si="95"/>
        <v>0</v>
      </c>
      <c r="AF56" s="71">
        <f t="shared" si="96"/>
        <v>0</v>
      </c>
      <c r="AG56" s="71">
        <f t="shared" si="97"/>
        <v>140</v>
      </c>
      <c r="AH56" s="71">
        <f t="shared" si="98"/>
        <v>0</v>
      </c>
      <c r="AI56" s="71">
        <f t="shared" si="99"/>
        <v>0</v>
      </c>
      <c r="AJ56" s="71">
        <f t="shared" si="100"/>
        <v>0</v>
      </c>
      <c r="AK56" s="71">
        <f t="shared" si="101"/>
        <v>0</v>
      </c>
      <c r="AL56" s="377">
        <f t="shared" si="102"/>
        <v>0</v>
      </c>
      <c r="AM56" s="408">
        <f t="shared" si="103"/>
        <v>3473</v>
      </c>
      <c r="AN56" s="61" t="str">
        <f t="shared" si="24"/>
        <v>495ESS024</v>
      </c>
      <c r="AO56" s="720" t="s">
        <v>266</v>
      </c>
      <c r="AP56" s="722">
        <v>495</v>
      </c>
      <c r="AQ56" s="720" t="s">
        <v>1</v>
      </c>
      <c r="AR56" s="721">
        <v>22993</v>
      </c>
    </row>
    <row r="57" spans="2:44">
      <c r="B57" s="61" t="str">
        <f t="shared" si="68"/>
        <v>347EPSS40</v>
      </c>
      <c r="C57" s="61" t="str">
        <f t="shared" si="69"/>
        <v>347EPSI03</v>
      </c>
      <c r="D57" s="61" t="str">
        <f t="shared" si="70"/>
        <v>347ESS002</v>
      </c>
      <c r="E57" s="61" t="str">
        <f t="shared" si="71"/>
        <v>347ESS024</v>
      </c>
      <c r="F57" s="61" t="str">
        <f t="shared" si="72"/>
        <v>347ESS091</v>
      </c>
      <c r="G57" s="61" t="str">
        <f t="shared" si="73"/>
        <v>347EPSS41</v>
      </c>
      <c r="H57" s="61" t="str">
        <f t="shared" si="74"/>
        <v>347EPSS10</v>
      </c>
      <c r="I57" s="61" t="str">
        <f t="shared" si="75"/>
        <v>347EPSS16</v>
      </c>
      <c r="J57" s="61" t="str">
        <f t="shared" si="76"/>
        <v>347EPSS37</v>
      </c>
      <c r="K57" s="61" t="str">
        <f t="shared" si="77"/>
        <v>347EPSS02</v>
      </c>
      <c r="L57" s="61" t="str">
        <f t="shared" si="78"/>
        <v>347EPSS23</v>
      </c>
      <c r="M57" s="61" t="str">
        <f t="shared" si="79"/>
        <v>347EPSS44</v>
      </c>
      <c r="N57" s="61" t="str">
        <f t="shared" si="80"/>
        <v>347EPSS18</v>
      </c>
      <c r="O57" s="61" t="str">
        <f t="shared" si="81"/>
        <v>347EPSS05</v>
      </c>
      <c r="P57" s="61" t="str">
        <f t="shared" si="82"/>
        <v>347EPSS17</v>
      </c>
      <c r="Q57" s="61" t="str">
        <f t="shared" si="83"/>
        <v>347ESS207</v>
      </c>
      <c r="R57" s="61" t="str">
        <f t="shared" si="84"/>
        <v>347EPSS45</v>
      </c>
      <c r="S57" s="4" t="s">
        <v>82</v>
      </c>
      <c r="T57" s="62" t="s">
        <v>244</v>
      </c>
      <c r="U57" s="73">
        <v>347</v>
      </c>
      <c r="V57" s="77">
        <f t="shared" si="86"/>
        <v>3388</v>
      </c>
      <c r="W57" s="71">
        <f t="shared" si="87"/>
        <v>0</v>
      </c>
      <c r="X57" s="71">
        <f t="shared" si="88"/>
        <v>0</v>
      </c>
      <c r="Y57" s="71">
        <f t="shared" si="89"/>
        <v>0</v>
      </c>
      <c r="Z57" s="412">
        <f t="shared" si="90"/>
        <v>0</v>
      </c>
      <c r="AA57" s="377">
        <f t="shared" si="91"/>
        <v>0</v>
      </c>
      <c r="AB57" s="77">
        <f t="shared" si="92"/>
        <v>0</v>
      </c>
      <c r="AC57" s="71">
        <f t="shared" si="93"/>
        <v>0</v>
      </c>
      <c r="AD57" s="71">
        <f t="shared" si="94"/>
        <v>25</v>
      </c>
      <c r="AE57" s="71">
        <f t="shared" si="95"/>
        <v>0</v>
      </c>
      <c r="AF57" s="71">
        <f t="shared" si="96"/>
        <v>0</v>
      </c>
      <c r="AG57" s="71">
        <f t="shared" si="97"/>
        <v>74</v>
      </c>
      <c r="AH57" s="71">
        <f t="shared" si="98"/>
        <v>0</v>
      </c>
      <c r="AI57" s="71">
        <f t="shared" si="99"/>
        <v>0</v>
      </c>
      <c r="AJ57" s="71">
        <f t="shared" si="100"/>
        <v>0</v>
      </c>
      <c r="AK57" s="71">
        <f t="shared" si="101"/>
        <v>0</v>
      </c>
      <c r="AL57" s="377">
        <f t="shared" si="102"/>
        <v>0</v>
      </c>
      <c r="AM57" s="408">
        <f t="shared" si="103"/>
        <v>3487</v>
      </c>
      <c r="AN57" s="61" t="str">
        <f t="shared" si="24"/>
        <v>790EPSS37</v>
      </c>
      <c r="AO57" s="720" t="s">
        <v>266</v>
      </c>
      <c r="AP57" s="722">
        <v>790</v>
      </c>
      <c r="AQ57" s="720" t="s">
        <v>509</v>
      </c>
      <c r="AR57" s="721">
        <v>23</v>
      </c>
    </row>
    <row r="58" spans="2:44">
      <c r="B58" s="61" t="str">
        <f t="shared" si="68"/>
        <v>411EPSS40</v>
      </c>
      <c r="C58" s="61" t="str">
        <f t="shared" si="69"/>
        <v>411EPSI03</v>
      </c>
      <c r="D58" s="61" t="str">
        <f t="shared" si="70"/>
        <v>411ESS002</v>
      </c>
      <c r="E58" s="61" t="str">
        <f t="shared" si="71"/>
        <v>411ESS024</v>
      </c>
      <c r="F58" s="61" t="str">
        <f t="shared" si="72"/>
        <v>411ESS091</v>
      </c>
      <c r="G58" s="61" t="str">
        <f t="shared" si="73"/>
        <v>411EPSS41</v>
      </c>
      <c r="H58" s="61" t="str">
        <f t="shared" si="74"/>
        <v>411EPSS10</v>
      </c>
      <c r="I58" s="61" t="str">
        <f t="shared" si="75"/>
        <v>411EPSS16</v>
      </c>
      <c r="J58" s="61" t="str">
        <f t="shared" si="76"/>
        <v>411EPSS37</v>
      </c>
      <c r="K58" s="61" t="str">
        <f t="shared" si="77"/>
        <v>411EPSS02</v>
      </c>
      <c r="L58" s="61" t="str">
        <f t="shared" si="78"/>
        <v>411EPSS23</v>
      </c>
      <c r="M58" s="61" t="str">
        <f t="shared" si="79"/>
        <v>411EPSS44</v>
      </c>
      <c r="N58" s="61" t="str">
        <f t="shared" si="80"/>
        <v>411EPSS18</v>
      </c>
      <c r="O58" s="61" t="str">
        <f t="shared" si="81"/>
        <v>411EPSS05</v>
      </c>
      <c r="P58" s="61" t="str">
        <f t="shared" si="82"/>
        <v>411EPSS17</v>
      </c>
      <c r="Q58" s="61" t="str">
        <f t="shared" si="83"/>
        <v>411ESS207</v>
      </c>
      <c r="R58" s="61" t="str">
        <f t="shared" si="84"/>
        <v>411EPSS45</v>
      </c>
      <c r="S58" s="4" t="s">
        <v>47</v>
      </c>
      <c r="T58" s="62" t="s">
        <v>244</v>
      </c>
      <c r="U58" s="73">
        <v>411</v>
      </c>
      <c r="V58" s="77">
        <f t="shared" si="86"/>
        <v>7086</v>
      </c>
      <c r="W58" s="71">
        <f t="shared" si="87"/>
        <v>0</v>
      </c>
      <c r="X58" s="71">
        <f t="shared" si="88"/>
        <v>0</v>
      </c>
      <c r="Y58" s="71">
        <f t="shared" si="89"/>
        <v>0</v>
      </c>
      <c r="Z58" s="412">
        <f t="shared" si="90"/>
        <v>0</v>
      </c>
      <c r="AA58" s="377">
        <f t="shared" si="91"/>
        <v>0</v>
      </c>
      <c r="AB58" s="77">
        <f t="shared" si="92"/>
        <v>0</v>
      </c>
      <c r="AC58" s="71">
        <f t="shared" si="93"/>
        <v>0</v>
      </c>
      <c r="AD58" s="71">
        <f t="shared" si="94"/>
        <v>48</v>
      </c>
      <c r="AE58" s="71">
        <f t="shared" si="95"/>
        <v>0</v>
      </c>
      <c r="AF58" s="71">
        <f t="shared" si="96"/>
        <v>0</v>
      </c>
      <c r="AG58" s="71">
        <f t="shared" si="97"/>
        <v>251</v>
      </c>
      <c r="AH58" s="71">
        <f t="shared" si="98"/>
        <v>0</v>
      </c>
      <c r="AI58" s="71">
        <f t="shared" si="99"/>
        <v>0</v>
      </c>
      <c r="AJ58" s="71">
        <f t="shared" si="100"/>
        <v>0</v>
      </c>
      <c r="AK58" s="71">
        <f t="shared" si="101"/>
        <v>0</v>
      </c>
      <c r="AL58" s="377">
        <f t="shared" si="102"/>
        <v>0</v>
      </c>
      <c r="AM58" s="408">
        <f t="shared" si="103"/>
        <v>7385</v>
      </c>
      <c r="AN58" s="61" t="str">
        <f t="shared" si="24"/>
        <v>790EPSS40</v>
      </c>
      <c r="AO58" s="720" t="s">
        <v>266</v>
      </c>
      <c r="AP58" s="722">
        <v>790</v>
      </c>
      <c r="AQ58" s="720" t="s">
        <v>830</v>
      </c>
      <c r="AR58" s="721">
        <v>7835</v>
      </c>
    </row>
    <row r="59" spans="2:44">
      <c r="B59" s="61" t="str">
        <f t="shared" si="68"/>
        <v>501EPSS40</v>
      </c>
      <c r="C59" s="61" t="str">
        <f t="shared" si="69"/>
        <v>501EPSI03</v>
      </c>
      <c r="D59" s="61" t="str">
        <f t="shared" si="70"/>
        <v>501ESS002</v>
      </c>
      <c r="E59" s="61" t="str">
        <f t="shared" si="71"/>
        <v>501ESS024</v>
      </c>
      <c r="F59" s="61" t="str">
        <f t="shared" si="72"/>
        <v>501ESS091</v>
      </c>
      <c r="G59" s="61" t="str">
        <f t="shared" si="73"/>
        <v>501EPSS41</v>
      </c>
      <c r="H59" s="61" t="str">
        <f t="shared" si="74"/>
        <v>501EPSS10</v>
      </c>
      <c r="I59" s="61" t="str">
        <f t="shared" si="75"/>
        <v>501EPSS16</v>
      </c>
      <c r="J59" s="61" t="str">
        <f t="shared" si="76"/>
        <v>501EPSS37</v>
      </c>
      <c r="K59" s="61" t="str">
        <f t="shared" si="77"/>
        <v>501EPSS02</v>
      </c>
      <c r="L59" s="61" t="str">
        <f t="shared" si="78"/>
        <v>501EPSS23</v>
      </c>
      <c r="M59" s="61" t="str">
        <f t="shared" si="79"/>
        <v>501EPSS44</v>
      </c>
      <c r="N59" s="61" t="str">
        <f t="shared" si="80"/>
        <v>501EPSS18</v>
      </c>
      <c r="O59" s="61" t="str">
        <f t="shared" si="81"/>
        <v>501EPSS05</v>
      </c>
      <c r="P59" s="61" t="str">
        <f t="shared" si="82"/>
        <v>501EPSS17</v>
      </c>
      <c r="Q59" s="61" t="str">
        <f t="shared" si="83"/>
        <v>501ESS207</v>
      </c>
      <c r="R59" s="61" t="str">
        <f t="shared" si="84"/>
        <v>501EPSS45</v>
      </c>
      <c r="S59" s="4" t="s">
        <v>50</v>
      </c>
      <c r="T59" s="62" t="s">
        <v>244</v>
      </c>
      <c r="U59" s="73">
        <v>501</v>
      </c>
      <c r="V59" s="77">
        <f t="shared" si="86"/>
        <v>1717</v>
      </c>
      <c r="W59" s="71">
        <f t="shared" si="87"/>
        <v>0</v>
      </c>
      <c r="X59" s="71">
        <f t="shared" si="88"/>
        <v>0</v>
      </c>
      <c r="Y59" s="71">
        <f t="shared" si="89"/>
        <v>0</v>
      </c>
      <c r="Z59" s="412">
        <f t="shared" si="90"/>
        <v>0</v>
      </c>
      <c r="AA59" s="377">
        <f t="shared" si="91"/>
        <v>0</v>
      </c>
      <c r="AB59" s="77">
        <f t="shared" si="92"/>
        <v>0</v>
      </c>
      <c r="AC59" s="71">
        <f t="shared" si="93"/>
        <v>0</v>
      </c>
      <c r="AD59" s="71">
        <f t="shared" si="94"/>
        <v>34</v>
      </c>
      <c r="AE59" s="71">
        <f t="shared" si="95"/>
        <v>0</v>
      </c>
      <c r="AF59" s="71">
        <f t="shared" si="96"/>
        <v>0</v>
      </c>
      <c r="AG59" s="71">
        <f t="shared" si="97"/>
        <v>0</v>
      </c>
      <c r="AH59" s="71">
        <f t="shared" si="98"/>
        <v>0</v>
      </c>
      <c r="AI59" s="71">
        <f t="shared" si="99"/>
        <v>0</v>
      </c>
      <c r="AJ59" s="71">
        <f t="shared" si="100"/>
        <v>0</v>
      </c>
      <c r="AK59" s="71">
        <f t="shared" si="101"/>
        <v>0</v>
      </c>
      <c r="AL59" s="377">
        <f t="shared" si="102"/>
        <v>0</v>
      </c>
      <c r="AM59" s="408">
        <f t="shared" si="103"/>
        <v>1751</v>
      </c>
      <c r="AN59" s="61" t="str">
        <f t="shared" si="24"/>
        <v>790EPSS41</v>
      </c>
      <c r="AO59" s="720" t="s">
        <v>266</v>
      </c>
      <c r="AP59" s="722">
        <v>790</v>
      </c>
      <c r="AQ59" s="720" t="s">
        <v>865</v>
      </c>
      <c r="AR59" s="721">
        <v>1</v>
      </c>
    </row>
    <row r="60" spans="2:44">
      <c r="B60" s="61" t="str">
        <f t="shared" si="68"/>
        <v>543EPSS40</v>
      </c>
      <c r="C60" s="61" t="str">
        <f t="shared" si="69"/>
        <v>543EPSI03</v>
      </c>
      <c r="D60" s="61" t="str">
        <f t="shared" si="70"/>
        <v>543ESS002</v>
      </c>
      <c r="E60" s="61" t="str">
        <f t="shared" si="71"/>
        <v>543ESS024</v>
      </c>
      <c r="F60" s="61" t="str">
        <f t="shared" si="72"/>
        <v>543ESS091</v>
      </c>
      <c r="G60" s="61" t="str">
        <f t="shared" si="73"/>
        <v>543EPSS41</v>
      </c>
      <c r="H60" s="61" t="str">
        <f t="shared" si="74"/>
        <v>543EPSS10</v>
      </c>
      <c r="I60" s="61" t="str">
        <f t="shared" si="75"/>
        <v>543EPSS16</v>
      </c>
      <c r="J60" s="61" t="str">
        <f t="shared" si="76"/>
        <v>543EPSS37</v>
      </c>
      <c r="K60" s="61" t="str">
        <f t="shared" si="77"/>
        <v>543EPSS02</v>
      </c>
      <c r="L60" s="61" t="str">
        <f t="shared" si="78"/>
        <v>543EPSS23</v>
      </c>
      <c r="M60" s="61" t="str">
        <f t="shared" si="79"/>
        <v>543EPSS44</v>
      </c>
      <c r="N60" s="61" t="str">
        <f t="shared" si="80"/>
        <v>543EPSS18</v>
      </c>
      <c r="O60" s="61" t="str">
        <f t="shared" si="81"/>
        <v>543EPSS05</v>
      </c>
      <c r="P60" s="61" t="str">
        <f t="shared" si="82"/>
        <v>543EPSS17</v>
      </c>
      <c r="Q60" s="61" t="str">
        <f t="shared" si="83"/>
        <v>543ESS207</v>
      </c>
      <c r="R60" s="61" t="str">
        <f t="shared" si="84"/>
        <v>543EPSS45</v>
      </c>
      <c r="S60" s="5" t="s">
        <v>88</v>
      </c>
      <c r="T60" s="62" t="s">
        <v>244</v>
      </c>
      <c r="U60" s="73">
        <v>543</v>
      </c>
      <c r="V60" s="77">
        <f t="shared" si="86"/>
        <v>2351</v>
      </c>
      <c r="W60" s="71">
        <f t="shared" si="87"/>
        <v>0</v>
      </c>
      <c r="X60" s="71">
        <f t="shared" si="88"/>
        <v>0</v>
      </c>
      <c r="Y60" s="71">
        <f t="shared" si="89"/>
        <v>4081</v>
      </c>
      <c r="Z60" s="412">
        <f t="shared" si="90"/>
        <v>0</v>
      </c>
      <c r="AA60" s="377">
        <f t="shared" si="91"/>
        <v>2</v>
      </c>
      <c r="AB60" s="77">
        <f t="shared" si="92"/>
        <v>0</v>
      </c>
      <c r="AC60" s="71">
        <f t="shared" si="93"/>
        <v>0</v>
      </c>
      <c r="AD60" s="71">
        <f t="shared" si="94"/>
        <v>6</v>
      </c>
      <c r="AE60" s="71">
        <f t="shared" si="95"/>
        <v>0</v>
      </c>
      <c r="AF60" s="71">
        <f t="shared" si="96"/>
        <v>0</v>
      </c>
      <c r="AG60" s="71">
        <f t="shared" si="97"/>
        <v>97</v>
      </c>
      <c r="AH60" s="71">
        <f t="shared" si="98"/>
        <v>0</v>
      </c>
      <c r="AI60" s="71">
        <f t="shared" si="99"/>
        <v>0</v>
      </c>
      <c r="AJ60" s="71">
        <f t="shared" si="100"/>
        <v>0</v>
      </c>
      <c r="AK60" s="71">
        <f t="shared" si="101"/>
        <v>0</v>
      </c>
      <c r="AL60" s="377">
        <f t="shared" si="102"/>
        <v>0</v>
      </c>
      <c r="AM60" s="408">
        <f t="shared" si="103"/>
        <v>6537</v>
      </c>
      <c r="AN60" s="61" t="str">
        <f t="shared" si="24"/>
        <v>790EPSS44</v>
      </c>
      <c r="AO60" s="720" t="s">
        <v>266</v>
      </c>
      <c r="AP60" s="722">
        <v>790</v>
      </c>
      <c r="AQ60" s="720" t="s">
        <v>1015</v>
      </c>
      <c r="AR60" s="721">
        <v>452</v>
      </c>
    </row>
    <row r="61" spans="2:44">
      <c r="B61" s="61" t="str">
        <f t="shared" si="68"/>
        <v>628EPSS40</v>
      </c>
      <c r="C61" s="61" t="str">
        <f t="shared" si="69"/>
        <v>628EPSI03</v>
      </c>
      <c r="D61" s="61" t="str">
        <f t="shared" si="70"/>
        <v>628ESS002</v>
      </c>
      <c r="E61" s="61" t="str">
        <f t="shared" si="71"/>
        <v>628ESS024</v>
      </c>
      <c r="F61" s="61" t="str">
        <f t="shared" si="72"/>
        <v>628ESS091</v>
      </c>
      <c r="G61" s="61" t="str">
        <f t="shared" si="73"/>
        <v>628EPSS41</v>
      </c>
      <c r="H61" s="61" t="str">
        <f t="shared" si="74"/>
        <v>628EPSS10</v>
      </c>
      <c r="I61" s="61" t="str">
        <f t="shared" si="75"/>
        <v>628EPSS16</v>
      </c>
      <c r="J61" s="61" t="str">
        <f t="shared" si="76"/>
        <v>628EPSS37</v>
      </c>
      <c r="K61" s="61" t="str">
        <f t="shared" si="77"/>
        <v>628EPSS02</v>
      </c>
      <c r="L61" s="61" t="str">
        <f t="shared" si="78"/>
        <v>628EPSS23</v>
      </c>
      <c r="M61" s="61" t="str">
        <f t="shared" si="79"/>
        <v>628EPSS44</v>
      </c>
      <c r="N61" s="61" t="str">
        <f t="shared" si="80"/>
        <v>628EPSS18</v>
      </c>
      <c r="O61" s="61" t="str">
        <f t="shared" si="81"/>
        <v>628EPSS05</v>
      </c>
      <c r="P61" s="61" t="str">
        <f t="shared" si="82"/>
        <v>628EPSS17</v>
      </c>
      <c r="Q61" s="61" t="str">
        <f t="shared" si="83"/>
        <v>628ESS207</v>
      </c>
      <c r="R61" s="61" t="str">
        <f t="shared" si="84"/>
        <v>628EPSS45</v>
      </c>
      <c r="S61" s="4" t="s">
        <v>52</v>
      </c>
      <c r="T61" s="62" t="s">
        <v>244</v>
      </c>
      <c r="U61" s="73">
        <v>628</v>
      </c>
      <c r="V61" s="77">
        <f t="shared" si="86"/>
        <v>6454</v>
      </c>
      <c r="W61" s="71">
        <f t="shared" si="87"/>
        <v>0</v>
      </c>
      <c r="X61" s="71">
        <f t="shared" si="88"/>
        <v>0</v>
      </c>
      <c r="Y61" s="71">
        <f t="shared" si="89"/>
        <v>0</v>
      </c>
      <c r="Z61" s="412">
        <f t="shared" si="90"/>
        <v>392</v>
      </c>
      <c r="AA61" s="377">
        <f t="shared" si="91"/>
        <v>0</v>
      </c>
      <c r="AB61" s="77">
        <f t="shared" si="92"/>
        <v>0</v>
      </c>
      <c r="AC61" s="71">
        <f t="shared" si="93"/>
        <v>0</v>
      </c>
      <c r="AD61" s="71">
        <f t="shared" si="94"/>
        <v>32</v>
      </c>
      <c r="AE61" s="71">
        <f t="shared" si="95"/>
        <v>0</v>
      </c>
      <c r="AF61" s="71">
        <f t="shared" si="96"/>
        <v>0</v>
      </c>
      <c r="AG61" s="71">
        <f t="shared" si="97"/>
        <v>253</v>
      </c>
      <c r="AH61" s="71">
        <f t="shared" si="98"/>
        <v>0</v>
      </c>
      <c r="AI61" s="71">
        <f t="shared" si="99"/>
        <v>0</v>
      </c>
      <c r="AJ61" s="71">
        <f t="shared" si="100"/>
        <v>0</v>
      </c>
      <c r="AK61" s="71">
        <f t="shared" si="101"/>
        <v>0</v>
      </c>
      <c r="AL61" s="377">
        <f t="shared" si="102"/>
        <v>0</v>
      </c>
      <c r="AM61" s="408">
        <f t="shared" si="103"/>
        <v>7131</v>
      </c>
      <c r="AN61" s="61" t="str">
        <f t="shared" si="24"/>
        <v>790ESS024</v>
      </c>
      <c r="AO61" s="720" t="s">
        <v>266</v>
      </c>
      <c r="AP61" s="722">
        <v>790</v>
      </c>
      <c r="AQ61" s="720" t="s">
        <v>1</v>
      </c>
      <c r="AR61" s="721">
        <v>21651</v>
      </c>
    </row>
    <row r="62" spans="2:44">
      <c r="B62" s="61" t="str">
        <f t="shared" si="68"/>
        <v>656EPSS40</v>
      </c>
      <c r="C62" s="61" t="str">
        <f t="shared" si="69"/>
        <v>656EPSI03</v>
      </c>
      <c r="D62" s="61" t="str">
        <f t="shared" si="70"/>
        <v>656ESS002</v>
      </c>
      <c r="E62" s="61" t="str">
        <f t="shared" si="71"/>
        <v>656ESS024</v>
      </c>
      <c r="F62" s="61" t="str">
        <f t="shared" si="72"/>
        <v>656ESS091</v>
      </c>
      <c r="G62" s="61" t="str">
        <f t="shared" si="73"/>
        <v>656EPSS41</v>
      </c>
      <c r="H62" s="61" t="str">
        <f t="shared" si="74"/>
        <v>656EPSS10</v>
      </c>
      <c r="I62" s="61" t="str">
        <f t="shared" si="75"/>
        <v>656EPSS16</v>
      </c>
      <c r="J62" s="61" t="str">
        <f t="shared" si="76"/>
        <v>656EPSS37</v>
      </c>
      <c r="K62" s="61" t="str">
        <f t="shared" si="77"/>
        <v>656EPSS02</v>
      </c>
      <c r="L62" s="61" t="str">
        <f t="shared" si="78"/>
        <v>656EPSS23</v>
      </c>
      <c r="M62" s="61" t="str">
        <f t="shared" si="79"/>
        <v>656EPSS44</v>
      </c>
      <c r="N62" s="61" t="str">
        <f t="shared" si="80"/>
        <v>656EPSS18</v>
      </c>
      <c r="O62" s="61" t="str">
        <f t="shared" si="81"/>
        <v>656EPSS05</v>
      </c>
      <c r="P62" s="61" t="str">
        <f t="shared" si="82"/>
        <v>656EPSS17</v>
      </c>
      <c r="Q62" s="61" t="str">
        <f t="shared" si="83"/>
        <v>656ESS207</v>
      </c>
      <c r="R62" s="61" t="str">
        <f t="shared" si="84"/>
        <v>656EPSS45</v>
      </c>
      <c r="S62" s="16" t="s">
        <v>134</v>
      </c>
      <c r="T62" s="62" t="s">
        <v>244</v>
      </c>
      <c r="U62" s="73">
        <v>656</v>
      </c>
      <c r="V62" s="77">
        <f t="shared" si="86"/>
        <v>4395</v>
      </c>
      <c r="W62" s="71">
        <f t="shared" si="87"/>
        <v>0</v>
      </c>
      <c r="X62" s="71">
        <f t="shared" si="88"/>
        <v>0</v>
      </c>
      <c r="Y62" s="71">
        <f t="shared" si="89"/>
        <v>0</v>
      </c>
      <c r="Z62" s="412">
        <f t="shared" si="90"/>
        <v>1482</v>
      </c>
      <c r="AA62" s="377">
        <f t="shared" si="91"/>
        <v>0</v>
      </c>
      <c r="AB62" s="77">
        <f t="shared" si="92"/>
        <v>0</v>
      </c>
      <c r="AC62" s="71">
        <f t="shared" si="93"/>
        <v>0</v>
      </c>
      <c r="AD62" s="71">
        <f t="shared" si="94"/>
        <v>146</v>
      </c>
      <c r="AE62" s="71">
        <f t="shared" si="95"/>
        <v>0</v>
      </c>
      <c r="AF62" s="71">
        <f t="shared" si="96"/>
        <v>0</v>
      </c>
      <c r="AG62" s="71">
        <f t="shared" si="97"/>
        <v>440</v>
      </c>
      <c r="AH62" s="71">
        <f t="shared" si="98"/>
        <v>0</v>
      </c>
      <c r="AI62" s="71">
        <f t="shared" si="99"/>
        <v>0</v>
      </c>
      <c r="AJ62" s="71">
        <f t="shared" si="100"/>
        <v>0</v>
      </c>
      <c r="AK62" s="71">
        <f t="shared" si="101"/>
        <v>0</v>
      </c>
      <c r="AL62" s="377">
        <f t="shared" si="102"/>
        <v>0</v>
      </c>
      <c r="AM62" s="408">
        <f t="shared" si="103"/>
        <v>6463</v>
      </c>
      <c r="AN62" s="61" t="str">
        <f t="shared" si="24"/>
        <v>895EPSI03</v>
      </c>
      <c r="AO62" s="720" t="s">
        <v>266</v>
      </c>
      <c r="AP62" s="722">
        <v>895</v>
      </c>
      <c r="AQ62" s="720" t="s">
        <v>3</v>
      </c>
      <c r="AR62" s="721">
        <v>2786</v>
      </c>
    </row>
    <row r="63" spans="2:44">
      <c r="B63" s="61" t="str">
        <f t="shared" si="68"/>
        <v>761EPSS40</v>
      </c>
      <c r="C63" s="61" t="str">
        <f t="shared" si="69"/>
        <v>761EPSI03</v>
      </c>
      <c r="D63" s="61" t="str">
        <f t="shared" si="70"/>
        <v>761ESS002</v>
      </c>
      <c r="E63" s="61" t="str">
        <f t="shared" si="71"/>
        <v>761ESS024</v>
      </c>
      <c r="F63" s="61" t="str">
        <f t="shared" si="72"/>
        <v>761ESS091</v>
      </c>
      <c r="G63" s="61" t="str">
        <f t="shared" si="73"/>
        <v>761EPSS41</v>
      </c>
      <c r="H63" s="61" t="str">
        <f t="shared" si="74"/>
        <v>761EPSS10</v>
      </c>
      <c r="I63" s="61" t="str">
        <f t="shared" si="75"/>
        <v>761EPSS16</v>
      </c>
      <c r="J63" s="61" t="str">
        <f t="shared" si="76"/>
        <v>761EPSS37</v>
      </c>
      <c r="K63" s="61" t="str">
        <f t="shared" si="77"/>
        <v>761EPSS02</v>
      </c>
      <c r="L63" s="61" t="str">
        <f t="shared" si="78"/>
        <v>761EPSS23</v>
      </c>
      <c r="M63" s="61" t="str">
        <f t="shared" si="79"/>
        <v>761EPSS44</v>
      </c>
      <c r="N63" s="61" t="str">
        <f t="shared" si="80"/>
        <v>761EPSS18</v>
      </c>
      <c r="O63" s="61" t="str">
        <f t="shared" si="81"/>
        <v>761EPSS05</v>
      </c>
      <c r="P63" s="61" t="str">
        <f t="shared" si="82"/>
        <v>761EPSS17</v>
      </c>
      <c r="Q63" s="61" t="str">
        <f t="shared" si="83"/>
        <v>761ESS207</v>
      </c>
      <c r="R63" s="61" t="str">
        <f t="shared" si="84"/>
        <v>761EPSS45</v>
      </c>
      <c r="S63" s="5" t="s">
        <v>97</v>
      </c>
      <c r="T63" s="62" t="s">
        <v>244</v>
      </c>
      <c r="U63" s="73">
        <v>761</v>
      </c>
      <c r="V63" s="77">
        <f t="shared" si="86"/>
        <v>6983</v>
      </c>
      <c r="W63" s="71">
        <f t="shared" si="87"/>
        <v>0</v>
      </c>
      <c r="X63" s="71">
        <f t="shared" si="88"/>
        <v>0</v>
      </c>
      <c r="Y63" s="71">
        <f t="shared" si="89"/>
        <v>0</v>
      </c>
      <c r="Z63" s="412">
        <f t="shared" si="90"/>
        <v>0</v>
      </c>
      <c r="AA63" s="377">
        <f t="shared" si="91"/>
        <v>0</v>
      </c>
      <c r="AB63" s="77">
        <f t="shared" si="92"/>
        <v>0</v>
      </c>
      <c r="AC63" s="71">
        <f t="shared" si="93"/>
        <v>1</v>
      </c>
      <c r="AD63" s="71">
        <f t="shared" si="94"/>
        <v>54</v>
      </c>
      <c r="AE63" s="71">
        <f t="shared" si="95"/>
        <v>0</v>
      </c>
      <c r="AF63" s="71">
        <f t="shared" si="96"/>
        <v>0</v>
      </c>
      <c r="AG63" s="71">
        <f t="shared" si="97"/>
        <v>527</v>
      </c>
      <c r="AH63" s="71">
        <f t="shared" si="98"/>
        <v>0</v>
      </c>
      <c r="AI63" s="71">
        <f t="shared" si="99"/>
        <v>0</v>
      </c>
      <c r="AJ63" s="71">
        <f t="shared" si="100"/>
        <v>0</v>
      </c>
      <c r="AK63" s="71">
        <f t="shared" si="101"/>
        <v>0</v>
      </c>
      <c r="AL63" s="377">
        <f t="shared" si="102"/>
        <v>0</v>
      </c>
      <c r="AM63" s="408">
        <f t="shared" si="103"/>
        <v>7565</v>
      </c>
      <c r="AN63" s="61" t="str">
        <f t="shared" si="24"/>
        <v>895EPSS37</v>
      </c>
      <c r="AO63" s="720" t="s">
        <v>266</v>
      </c>
      <c r="AP63" s="722">
        <v>895</v>
      </c>
      <c r="AQ63" s="720" t="s">
        <v>509</v>
      </c>
      <c r="AR63" s="721">
        <v>58</v>
      </c>
    </row>
    <row r="64" spans="2:44">
      <c r="B64" s="61" t="str">
        <f t="shared" si="68"/>
        <v>842EPSS40</v>
      </c>
      <c r="C64" s="61" t="str">
        <f t="shared" si="69"/>
        <v>842EPSI03</v>
      </c>
      <c r="D64" s="61" t="str">
        <f t="shared" si="70"/>
        <v>842ESS002</v>
      </c>
      <c r="E64" s="61" t="str">
        <f t="shared" si="71"/>
        <v>842ESS024</v>
      </c>
      <c r="F64" s="61" t="str">
        <f t="shared" si="72"/>
        <v>842ESS091</v>
      </c>
      <c r="G64" s="61" t="str">
        <f t="shared" si="73"/>
        <v>842EPSS41</v>
      </c>
      <c r="H64" s="61" t="str">
        <f t="shared" si="74"/>
        <v>842EPSS10</v>
      </c>
      <c r="I64" s="61" t="str">
        <f t="shared" si="75"/>
        <v>842EPSS16</v>
      </c>
      <c r="J64" s="61" t="str">
        <f t="shared" si="76"/>
        <v>842EPSS37</v>
      </c>
      <c r="K64" s="61" t="str">
        <f t="shared" si="77"/>
        <v>842EPSS02</v>
      </c>
      <c r="L64" s="61" t="str">
        <f t="shared" si="78"/>
        <v>842EPSS23</v>
      </c>
      <c r="M64" s="61" t="str">
        <f t="shared" si="79"/>
        <v>842EPSS44</v>
      </c>
      <c r="N64" s="61" t="str">
        <f t="shared" si="80"/>
        <v>842EPSS18</v>
      </c>
      <c r="O64" s="61" t="str">
        <f t="shared" si="81"/>
        <v>842EPSS05</v>
      </c>
      <c r="P64" s="61" t="str">
        <f t="shared" si="82"/>
        <v>842EPSS17</v>
      </c>
      <c r="Q64" s="61" t="str">
        <f t="shared" si="83"/>
        <v>842ESS207</v>
      </c>
      <c r="R64" s="61" t="str">
        <f t="shared" si="84"/>
        <v>842EPSS45</v>
      </c>
      <c r="S64" s="4" t="s">
        <v>100</v>
      </c>
      <c r="T64" s="62" t="s">
        <v>244</v>
      </c>
      <c r="U64" s="73">
        <v>842</v>
      </c>
      <c r="V64" s="77">
        <f t="shared" si="86"/>
        <v>0</v>
      </c>
      <c r="W64" s="71">
        <f t="shared" si="87"/>
        <v>248</v>
      </c>
      <c r="X64" s="71">
        <f t="shared" si="88"/>
        <v>0</v>
      </c>
      <c r="Y64" s="71">
        <f t="shared" si="89"/>
        <v>5281</v>
      </c>
      <c r="Z64" s="412">
        <f t="shared" si="90"/>
        <v>0</v>
      </c>
      <c r="AA64" s="377">
        <f t="shared" si="91"/>
        <v>0</v>
      </c>
      <c r="AB64" s="77">
        <f t="shared" si="92"/>
        <v>0</v>
      </c>
      <c r="AC64" s="71">
        <f t="shared" si="93"/>
        <v>0</v>
      </c>
      <c r="AD64" s="71">
        <f t="shared" si="94"/>
        <v>4</v>
      </c>
      <c r="AE64" s="71">
        <f t="shared" si="95"/>
        <v>0</v>
      </c>
      <c r="AF64" s="71">
        <f t="shared" si="96"/>
        <v>0</v>
      </c>
      <c r="AG64" s="71">
        <f t="shared" si="97"/>
        <v>93</v>
      </c>
      <c r="AH64" s="71">
        <f t="shared" si="98"/>
        <v>0</v>
      </c>
      <c r="AI64" s="71">
        <f t="shared" si="99"/>
        <v>0</v>
      </c>
      <c r="AJ64" s="71">
        <f t="shared" si="100"/>
        <v>0</v>
      </c>
      <c r="AK64" s="71">
        <f t="shared" si="101"/>
        <v>0</v>
      </c>
      <c r="AL64" s="377">
        <f t="shared" si="102"/>
        <v>0</v>
      </c>
      <c r="AM64" s="408">
        <f t="shared" si="103"/>
        <v>5626</v>
      </c>
      <c r="AN64" s="61" t="str">
        <f t="shared" si="24"/>
        <v>895EPSS40</v>
      </c>
      <c r="AO64" s="720" t="s">
        <v>266</v>
      </c>
      <c r="AP64" s="722">
        <v>895</v>
      </c>
      <c r="AQ64" s="720" t="s">
        <v>830</v>
      </c>
      <c r="AR64" s="721">
        <v>3834</v>
      </c>
    </row>
    <row r="65" spans="2:44">
      <c r="B65" s="61" t="str">
        <f t="shared" si="68"/>
        <v>EPSS40</v>
      </c>
      <c r="C65" s="61" t="str">
        <f t="shared" si="69"/>
        <v>EPSI03</v>
      </c>
      <c r="D65" s="61" t="str">
        <f t="shared" si="70"/>
        <v>ESS002</v>
      </c>
      <c r="E65" s="61" t="str">
        <f t="shared" si="71"/>
        <v>ESS024</v>
      </c>
      <c r="F65" s="61" t="str">
        <f t="shared" si="72"/>
        <v>ESS091</v>
      </c>
      <c r="G65" s="61" t="str">
        <f t="shared" si="73"/>
        <v>EPSS41</v>
      </c>
      <c r="H65" s="61" t="str">
        <f t="shared" si="74"/>
        <v>EPSS10</v>
      </c>
      <c r="I65" s="61" t="str">
        <f t="shared" si="75"/>
        <v>EPSS16</v>
      </c>
      <c r="J65" s="61" t="str">
        <f t="shared" si="76"/>
        <v>EPSS37</v>
      </c>
      <c r="K65" s="61" t="str">
        <f t="shared" si="77"/>
        <v>EPSS02</v>
      </c>
      <c r="L65" s="61" t="str">
        <f t="shared" si="78"/>
        <v>EPSS23</v>
      </c>
      <c r="M65" s="61" t="str">
        <f t="shared" si="79"/>
        <v>EPSS44</v>
      </c>
      <c r="N65" s="61" t="str">
        <f t="shared" si="80"/>
        <v>EPSS18</v>
      </c>
      <c r="O65" s="61" t="str">
        <f t="shared" si="81"/>
        <v>EPSS05</v>
      </c>
      <c r="P65" s="61" t="str">
        <f t="shared" si="82"/>
        <v>EPSS17</v>
      </c>
      <c r="Q65" s="61" t="str">
        <f t="shared" si="83"/>
        <v>ESS207</v>
      </c>
      <c r="R65" s="61" t="str">
        <f t="shared" si="84"/>
        <v>EPSS45</v>
      </c>
      <c r="S65" s="317" t="s">
        <v>303</v>
      </c>
      <c r="T65" s="318"/>
      <c r="U65" s="74"/>
      <c r="V65" s="75">
        <f t="shared" ref="V65:AL65" si="104">SUM(V66:V82)</f>
        <v>99110</v>
      </c>
      <c r="W65" s="72">
        <f t="shared" si="104"/>
        <v>0</v>
      </c>
      <c r="X65" s="72">
        <f t="shared" si="104"/>
        <v>156</v>
      </c>
      <c r="Y65" s="72">
        <f t="shared" si="104"/>
        <v>32405</v>
      </c>
      <c r="Z65" s="413">
        <f t="shared" si="104"/>
        <v>0</v>
      </c>
      <c r="AA65" s="378">
        <f>SUM(AA66:AA82)</f>
        <v>110</v>
      </c>
      <c r="AB65" s="75">
        <f t="shared" si="104"/>
        <v>634</v>
      </c>
      <c r="AC65" s="72">
        <f t="shared" si="104"/>
        <v>2079</v>
      </c>
      <c r="AD65" s="72">
        <f t="shared" si="104"/>
        <v>854</v>
      </c>
      <c r="AE65" s="72">
        <f t="shared" si="104"/>
        <v>127</v>
      </c>
      <c r="AF65" s="72">
        <f t="shared" si="104"/>
        <v>0</v>
      </c>
      <c r="AG65" s="72">
        <f t="shared" si="104"/>
        <v>2867</v>
      </c>
      <c r="AH65" s="72">
        <f t="shared" si="104"/>
        <v>0</v>
      </c>
      <c r="AI65" s="72">
        <f t="shared" si="104"/>
        <v>0</v>
      </c>
      <c r="AJ65" s="72">
        <f t="shared" si="104"/>
        <v>0</v>
      </c>
      <c r="AK65" s="72">
        <f>SUM(AK66:AK82)</f>
        <v>0</v>
      </c>
      <c r="AL65" s="378">
        <f t="shared" si="104"/>
        <v>0</v>
      </c>
      <c r="AM65" s="407">
        <f>SUM(AM66:AM82)</f>
        <v>138342</v>
      </c>
      <c r="AN65" s="61" t="str">
        <f t="shared" si="24"/>
        <v>895EPSS44</v>
      </c>
      <c r="AO65" s="720" t="s">
        <v>266</v>
      </c>
      <c r="AP65" s="722">
        <v>895</v>
      </c>
      <c r="AQ65" s="720" t="s">
        <v>1015</v>
      </c>
      <c r="AR65" s="721">
        <v>494</v>
      </c>
    </row>
    <row r="66" spans="2:44">
      <c r="B66" s="61" t="str">
        <f t="shared" si="68"/>
        <v>38EPSS40</v>
      </c>
      <c r="C66" s="61" t="str">
        <f t="shared" si="69"/>
        <v>38EPSI03</v>
      </c>
      <c r="D66" s="61" t="str">
        <f t="shared" si="70"/>
        <v>38ESS002</v>
      </c>
      <c r="E66" s="61" t="str">
        <f t="shared" si="71"/>
        <v>38ESS024</v>
      </c>
      <c r="F66" s="61" t="str">
        <f t="shared" si="72"/>
        <v>38ESS091</v>
      </c>
      <c r="G66" s="61" t="str">
        <f t="shared" si="73"/>
        <v>38EPSS41</v>
      </c>
      <c r="H66" s="61" t="str">
        <f t="shared" si="74"/>
        <v>38EPSS10</v>
      </c>
      <c r="I66" s="61" t="str">
        <f t="shared" si="75"/>
        <v>38EPSS16</v>
      </c>
      <c r="J66" s="61" t="str">
        <f t="shared" si="76"/>
        <v>38EPSS37</v>
      </c>
      <c r="K66" s="61" t="str">
        <f t="shared" si="77"/>
        <v>38EPSS02</v>
      </c>
      <c r="L66" s="61" t="str">
        <f t="shared" si="78"/>
        <v>38EPSS23</v>
      </c>
      <c r="M66" s="61" t="str">
        <f t="shared" si="79"/>
        <v>38EPSS44</v>
      </c>
      <c r="N66" s="61" t="str">
        <f t="shared" si="80"/>
        <v>38EPSS18</v>
      </c>
      <c r="O66" s="61" t="str">
        <f t="shared" si="81"/>
        <v>38EPSS05</v>
      </c>
      <c r="P66" s="61" t="str">
        <f t="shared" si="82"/>
        <v>38EPSS17</v>
      </c>
      <c r="Q66" s="61" t="str">
        <f t="shared" si="83"/>
        <v>38ESS207</v>
      </c>
      <c r="R66" s="61" t="str">
        <f t="shared" si="84"/>
        <v>38EPSS45</v>
      </c>
      <c r="S66" s="5" t="s">
        <v>65</v>
      </c>
      <c r="T66" s="62" t="s">
        <v>247</v>
      </c>
      <c r="U66" s="73">
        <v>38</v>
      </c>
      <c r="V66" s="77">
        <f t="shared" ref="V66:V82" si="105">IFERROR(VLOOKUP(B66,$AN$9:$AR$931,5,0),0)</f>
        <v>0</v>
      </c>
      <c r="W66" s="71">
        <f t="shared" ref="W66:W82" si="106">IFERROR(VLOOKUP(C66,$AN$9:$AR$931,5,0),0)</f>
        <v>0</v>
      </c>
      <c r="X66" s="71">
        <f t="shared" ref="X66:X82" si="107">IFERROR(VLOOKUP(D66,$AN$9:$AR$931,5,0),0)</f>
        <v>0</v>
      </c>
      <c r="Y66" s="71">
        <f t="shared" ref="Y66:Y82" si="108">IFERROR(VLOOKUP(E66,$AN$9:$AR$931,5,0),0)</f>
        <v>8669</v>
      </c>
      <c r="Z66" s="412">
        <f t="shared" ref="Z66:Z82" si="109">IFERROR(VLOOKUP(F66,$AN$9:$AR$931,5,0),0)</f>
        <v>0</v>
      </c>
      <c r="AA66" s="377">
        <f t="shared" ref="AA66:AA82" si="110">IFERROR(VLOOKUP(G66,$AN$9:$AR$931,5,0),0)</f>
        <v>0</v>
      </c>
      <c r="AB66" s="77">
        <f t="shared" ref="AB66:AB82" si="111">IFERROR(VLOOKUP(H66,$AN$9:$AR$931,5,0),0)</f>
        <v>0</v>
      </c>
      <c r="AC66" s="71">
        <f t="shared" ref="AC66:AC82" si="112">IFERROR(VLOOKUP(I66,$AN$9:$AR$931,5,0),0)</f>
        <v>0</v>
      </c>
      <c r="AD66" s="71">
        <f t="shared" ref="AD66:AD82" si="113">IFERROR(VLOOKUP(J66,$AN$9:$AR$931,5,0),0)</f>
        <v>30</v>
      </c>
      <c r="AE66" s="71">
        <f t="shared" ref="AE66:AE82" si="114">IFERROR(VLOOKUP(K66,$AN$9:$AR$931,5,0),0)</f>
        <v>0</v>
      </c>
      <c r="AF66" s="71">
        <f t="shared" ref="AF66:AF82" si="115">IFERROR(VLOOKUP(L66,$AN$9:$AR$931,5,0),0)</f>
        <v>0</v>
      </c>
      <c r="AG66" s="71">
        <f t="shared" ref="AG66:AG82" si="116">IFERROR(VLOOKUP(M66,$AN$9:$AR$931,5,0),0)</f>
        <v>59</v>
      </c>
      <c r="AH66" s="71">
        <f t="shared" ref="AH66:AH82" si="117">IFERROR(VLOOKUP(N66,$AN$9:$AR$931,5,0),0)</f>
        <v>0</v>
      </c>
      <c r="AI66" s="71">
        <f t="shared" ref="AI66:AI82" si="118">IFERROR(VLOOKUP(O66,$AN$9:$AR$931,5,0),0)</f>
        <v>0</v>
      </c>
      <c r="AJ66" s="71">
        <f t="shared" ref="AJ66:AJ82" si="119">IFERROR(VLOOKUP(P66,$AN$9:$AR$931,5,0),0)</f>
        <v>0</v>
      </c>
      <c r="AK66" s="71">
        <f t="shared" ref="AK66:AK82" si="120">IFERROR(VLOOKUP(Q66,$AN$9:$AR$931,5,0),0)</f>
        <v>0</v>
      </c>
      <c r="AL66" s="377">
        <f t="shared" ref="AL66:AL82" si="121">IFERROR(VLOOKUP(R66,$AN$9:$AR$931,5,0),0)</f>
        <v>0</v>
      </c>
      <c r="AM66" s="408">
        <f t="shared" ref="AM66:AM82" si="122">SUM(V66:AL66)</f>
        <v>8758</v>
      </c>
      <c r="AN66" s="61" t="str">
        <f t="shared" si="24"/>
        <v>895ESS024</v>
      </c>
      <c r="AO66" s="720" t="s">
        <v>266</v>
      </c>
      <c r="AP66" s="722">
        <v>895</v>
      </c>
      <c r="AQ66" s="720" t="s">
        <v>1</v>
      </c>
      <c r="AR66" s="721">
        <v>15726</v>
      </c>
    </row>
    <row r="67" spans="2:44">
      <c r="B67" s="61" t="str">
        <f t="shared" si="68"/>
        <v>86EPSS40</v>
      </c>
      <c r="C67" s="61" t="str">
        <f t="shared" si="69"/>
        <v>86EPSI03</v>
      </c>
      <c r="D67" s="61" t="str">
        <f t="shared" si="70"/>
        <v>86ESS002</v>
      </c>
      <c r="E67" s="61" t="str">
        <f t="shared" si="71"/>
        <v>86ESS024</v>
      </c>
      <c r="F67" s="61" t="str">
        <f t="shared" si="72"/>
        <v>86ESS091</v>
      </c>
      <c r="G67" s="61" t="str">
        <f t="shared" si="73"/>
        <v>86EPSS41</v>
      </c>
      <c r="H67" s="61" t="str">
        <f t="shared" si="74"/>
        <v>86EPSS10</v>
      </c>
      <c r="I67" s="61" t="str">
        <f t="shared" si="75"/>
        <v>86EPSS16</v>
      </c>
      <c r="J67" s="61" t="str">
        <f t="shared" si="76"/>
        <v>86EPSS37</v>
      </c>
      <c r="K67" s="61" t="str">
        <f t="shared" si="77"/>
        <v>86EPSS02</v>
      </c>
      <c r="L67" s="61" t="str">
        <f t="shared" si="78"/>
        <v>86EPSS23</v>
      </c>
      <c r="M67" s="61" t="str">
        <f t="shared" si="79"/>
        <v>86EPSS44</v>
      </c>
      <c r="N67" s="61" t="str">
        <f t="shared" si="80"/>
        <v>86EPSS18</v>
      </c>
      <c r="O67" s="61" t="str">
        <f t="shared" si="81"/>
        <v>86EPSS05</v>
      </c>
      <c r="P67" s="61" t="str">
        <f t="shared" si="82"/>
        <v>86EPSS17</v>
      </c>
      <c r="Q67" s="61" t="str">
        <f t="shared" si="83"/>
        <v>86ESS207</v>
      </c>
      <c r="R67" s="61" t="str">
        <f t="shared" si="84"/>
        <v>86EPSS45</v>
      </c>
      <c r="S67" s="4" t="s">
        <v>7</v>
      </c>
      <c r="T67" s="62" t="s">
        <v>247</v>
      </c>
      <c r="U67" s="73">
        <v>86</v>
      </c>
      <c r="V67" s="77">
        <f t="shared" si="105"/>
        <v>2854</v>
      </c>
      <c r="W67" s="71">
        <f t="shared" si="106"/>
        <v>0</v>
      </c>
      <c r="X67" s="71">
        <f t="shared" si="107"/>
        <v>0</v>
      </c>
      <c r="Y67" s="71">
        <f t="shared" si="108"/>
        <v>0</v>
      </c>
      <c r="Z67" s="412">
        <f t="shared" si="109"/>
        <v>0</v>
      </c>
      <c r="AA67" s="377">
        <f t="shared" si="110"/>
        <v>0</v>
      </c>
      <c r="AB67" s="77">
        <f t="shared" si="111"/>
        <v>0</v>
      </c>
      <c r="AC67" s="71">
        <f t="shared" si="112"/>
        <v>56</v>
      </c>
      <c r="AD67" s="71">
        <f t="shared" si="113"/>
        <v>39</v>
      </c>
      <c r="AE67" s="71">
        <f t="shared" si="114"/>
        <v>0</v>
      </c>
      <c r="AF67" s="71">
        <f t="shared" si="115"/>
        <v>0</v>
      </c>
      <c r="AG67" s="71">
        <f t="shared" si="116"/>
        <v>0</v>
      </c>
      <c r="AH67" s="71">
        <f t="shared" si="117"/>
        <v>0</v>
      </c>
      <c r="AI67" s="71">
        <f t="shared" si="118"/>
        <v>0</v>
      </c>
      <c r="AJ67" s="71">
        <f t="shared" si="119"/>
        <v>0</v>
      </c>
      <c r="AK67" s="71">
        <f t="shared" si="120"/>
        <v>0</v>
      </c>
      <c r="AL67" s="377">
        <f t="shared" si="121"/>
        <v>0</v>
      </c>
      <c r="AM67" s="408">
        <f t="shared" si="122"/>
        <v>2949</v>
      </c>
      <c r="AN67" s="61" t="str">
        <f t="shared" si="24"/>
        <v>45EPSI03</v>
      </c>
      <c r="AO67" s="720" t="s">
        <v>287</v>
      </c>
      <c r="AP67" s="722">
        <v>45</v>
      </c>
      <c r="AQ67" s="720" t="s">
        <v>3</v>
      </c>
      <c r="AR67" s="721">
        <v>1177</v>
      </c>
    </row>
    <row r="68" spans="2:44">
      <c r="B68" s="61" t="str">
        <f t="shared" si="68"/>
        <v>107EPSS40</v>
      </c>
      <c r="C68" s="61" t="str">
        <f t="shared" si="69"/>
        <v>107EPSI03</v>
      </c>
      <c r="D68" s="61" t="str">
        <f t="shared" si="70"/>
        <v>107ESS002</v>
      </c>
      <c r="E68" s="61" t="str">
        <f t="shared" si="71"/>
        <v>107ESS024</v>
      </c>
      <c r="F68" s="61" t="str">
        <f t="shared" si="72"/>
        <v>107ESS091</v>
      </c>
      <c r="G68" s="61" t="str">
        <f t="shared" si="73"/>
        <v>107EPSS41</v>
      </c>
      <c r="H68" s="61" t="str">
        <f t="shared" si="74"/>
        <v>107EPSS10</v>
      </c>
      <c r="I68" s="61" t="str">
        <f t="shared" si="75"/>
        <v>107EPSS16</v>
      </c>
      <c r="J68" s="61" t="str">
        <f t="shared" si="76"/>
        <v>107EPSS37</v>
      </c>
      <c r="K68" s="61" t="str">
        <f t="shared" si="77"/>
        <v>107EPSS02</v>
      </c>
      <c r="L68" s="61" t="str">
        <f t="shared" si="78"/>
        <v>107EPSS23</v>
      </c>
      <c r="M68" s="61" t="str">
        <f t="shared" si="79"/>
        <v>107EPSS44</v>
      </c>
      <c r="N68" s="61" t="str">
        <f t="shared" si="80"/>
        <v>107EPSS18</v>
      </c>
      <c r="O68" s="61" t="str">
        <f t="shared" si="81"/>
        <v>107EPSS05</v>
      </c>
      <c r="P68" s="61" t="str">
        <f t="shared" si="82"/>
        <v>107EPSS17</v>
      </c>
      <c r="Q68" s="61" t="str">
        <f t="shared" si="83"/>
        <v>107ESS207</v>
      </c>
      <c r="R68" s="61" t="str">
        <f t="shared" si="84"/>
        <v>107EPSS45</v>
      </c>
      <c r="S68" s="5" t="s">
        <v>72</v>
      </c>
      <c r="T68" s="62" t="s">
        <v>247</v>
      </c>
      <c r="U68" s="73">
        <v>107</v>
      </c>
      <c r="V68" s="77">
        <f t="shared" si="105"/>
        <v>2052</v>
      </c>
      <c r="W68" s="71">
        <f t="shared" si="106"/>
        <v>0</v>
      </c>
      <c r="X68" s="71">
        <f t="shared" si="107"/>
        <v>0</v>
      </c>
      <c r="Y68" s="71">
        <f t="shared" si="108"/>
        <v>3845</v>
      </c>
      <c r="Z68" s="412">
        <f t="shared" si="109"/>
        <v>0</v>
      </c>
      <c r="AA68" s="377">
        <f t="shared" si="110"/>
        <v>1</v>
      </c>
      <c r="AB68" s="77">
        <f t="shared" si="111"/>
        <v>0</v>
      </c>
      <c r="AC68" s="71">
        <f t="shared" si="112"/>
        <v>0</v>
      </c>
      <c r="AD68" s="71">
        <f t="shared" si="113"/>
        <v>18</v>
      </c>
      <c r="AE68" s="71">
        <f t="shared" si="114"/>
        <v>0</v>
      </c>
      <c r="AF68" s="71">
        <f t="shared" si="115"/>
        <v>0</v>
      </c>
      <c r="AG68" s="71">
        <f t="shared" si="116"/>
        <v>63</v>
      </c>
      <c r="AH68" s="71">
        <f t="shared" si="117"/>
        <v>0</v>
      </c>
      <c r="AI68" s="71">
        <f t="shared" si="118"/>
        <v>0</v>
      </c>
      <c r="AJ68" s="71">
        <f t="shared" si="119"/>
        <v>0</v>
      </c>
      <c r="AK68" s="71">
        <f t="shared" si="120"/>
        <v>0</v>
      </c>
      <c r="AL68" s="377">
        <f t="shared" si="121"/>
        <v>0</v>
      </c>
      <c r="AM68" s="408">
        <f t="shared" si="122"/>
        <v>5979</v>
      </c>
      <c r="AN68" s="61" t="str">
        <f t="shared" si="24"/>
        <v>45EPSS10</v>
      </c>
      <c r="AO68" s="720" t="s">
        <v>287</v>
      </c>
      <c r="AP68" s="722">
        <v>45</v>
      </c>
      <c r="AQ68" s="720" t="s">
        <v>504</v>
      </c>
      <c r="AR68" s="721">
        <v>697</v>
      </c>
    </row>
    <row r="69" spans="2:44">
      <c r="B69" s="61" t="str">
        <f t="shared" si="68"/>
        <v>134EPSS40</v>
      </c>
      <c r="C69" s="61" t="str">
        <f t="shared" si="69"/>
        <v>134EPSI03</v>
      </c>
      <c r="D69" s="61" t="str">
        <f t="shared" si="70"/>
        <v>134ESS002</v>
      </c>
      <c r="E69" s="61" t="str">
        <f t="shared" si="71"/>
        <v>134ESS024</v>
      </c>
      <c r="F69" s="61" t="str">
        <f t="shared" si="72"/>
        <v>134ESS091</v>
      </c>
      <c r="G69" s="61" t="str">
        <f t="shared" si="73"/>
        <v>134EPSS41</v>
      </c>
      <c r="H69" s="61" t="str">
        <f t="shared" si="74"/>
        <v>134EPSS10</v>
      </c>
      <c r="I69" s="61" t="str">
        <f t="shared" si="75"/>
        <v>134EPSS16</v>
      </c>
      <c r="J69" s="61" t="str">
        <f t="shared" si="76"/>
        <v>134EPSS37</v>
      </c>
      <c r="K69" s="61" t="str">
        <f t="shared" si="77"/>
        <v>134EPSS02</v>
      </c>
      <c r="L69" s="61" t="str">
        <f t="shared" si="78"/>
        <v>134EPSS23</v>
      </c>
      <c r="M69" s="61" t="str">
        <f t="shared" si="79"/>
        <v>134EPSS44</v>
      </c>
      <c r="N69" s="61" t="str">
        <f t="shared" si="80"/>
        <v>134EPSS18</v>
      </c>
      <c r="O69" s="61" t="str">
        <f t="shared" si="81"/>
        <v>134EPSS05</v>
      </c>
      <c r="P69" s="61" t="str">
        <f t="shared" si="82"/>
        <v>134EPSS17</v>
      </c>
      <c r="Q69" s="61" t="str">
        <f t="shared" si="83"/>
        <v>134ESS207</v>
      </c>
      <c r="R69" s="61" t="str">
        <f t="shared" si="84"/>
        <v>134EPSS45</v>
      </c>
      <c r="S69" s="5" t="s">
        <v>75</v>
      </c>
      <c r="T69" s="62" t="s">
        <v>247</v>
      </c>
      <c r="U69" s="73">
        <v>134</v>
      </c>
      <c r="V69" s="77">
        <f t="shared" si="105"/>
        <v>6080</v>
      </c>
      <c r="W69" s="71">
        <f t="shared" si="106"/>
        <v>0</v>
      </c>
      <c r="X69" s="71">
        <f t="shared" si="107"/>
        <v>0</v>
      </c>
      <c r="Y69" s="71">
        <f t="shared" si="108"/>
        <v>0</v>
      </c>
      <c r="Z69" s="412">
        <f t="shared" si="109"/>
        <v>0</v>
      </c>
      <c r="AA69" s="377">
        <f t="shared" si="110"/>
        <v>0</v>
      </c>
      <c r="AB69" s="77">
        <f t="shared" si="111"/>
        <v>0</v>
      </c>
      <c r="AC69" s="71">
        <f t="shared" si="112"/>
        <v>0</v>
      </c>
      <c r="AD69" s="71">
        <f t="shared" si="113"/>
        <v>5</v>
      </c>
      <c r="AE69" s="71">
        <f t="shared" si="114"/>
        <v>0</v>
      </c>
      <c r="AF69" s="71">
        <f t="shared" si="115"/>
        <v>0</v>
      </c>
      <c r="AG69" s="71">
        <f t="shared" si="116"/>
        <v>58</v>
      </c>
      <c r="AH69" s="71">
        <f t="shared" si="117"/>
        <v>0</v>
      </c>
      <c r="AI69" s="71">
        <f t="shared" si="118"/>
        <v>0</v>
      </c>
      <c r="AJ69" s="71">
        <f t="shared" si="119"/>
        <v>0</v>
      </c>
      <c r="AK69" s="71">
        <f t="shared" si="120"/>
        <v>0</v>
      </c>
      <c r="AL69" s="377">
        <f t="shared" si="121"/>
        <v>0</v>
      </c>
      <c r="AM69" s="408">
        <f t="shared" si="122"/>
        <v>6143</v>
      </c>
      <c r="AN69" s="61" t="str">
        <f t="shared" si="24"/>
        <v>45EPSS16</v>
      </c>
      <c r="AO69" s="720" t="s">
        <v>287</v>
      </c>
      <c r="AP69" s="722">
        <v>45</v>
      </c>
      <c r="AQ69" s="720" t="s">
        <v>505</v>
      </c>
      <c r="AR69" s="721">
        <v>3518</v>
      </c>
    </row>
    <row r="70" spans="2:44">
      <c r="B70" s="61" t="str">
        <f t="shared" si="68"/>
        <v>150EPSS40</v>
      </c>
      <c r="C70" s="61" t="str">
        <f t="shared" si="69"/>
        <v>150EPSI03</v>
      </c>
      <c r="D70" s="61" t="str">
        <f t="shared" si="70"/>
        <v>150ESS002</v>
      </c>
      <c r="E70" s="61" t="str">
        <f t="shared" si="71"/>
        <v>150ESS024</v>
      </c>
      <c r="F70" s="61" t="str">
        <f t="shared" si="72"/>
        <v>150ESS091</v>
      </c>
      <c r="G70" s="61" t="str">
        <f t="shared" si="73"/>
        <v>150EPSS41</v>
      </c>
      <c r="H70" s="61" t="str">
        <f t="shared" si="74"/>
        <v>150EPSS10</v>
      </c>
      <c r="I70" s="61" t="str">
        <f t="shared" si="75"/>
        <v>150EPSS16</v>
      </c>
      <c r="J70" s="61" t="str">
        <f t="shared" si="76"/>
        <v>150EPSS37</v>
      </c>
      <c r="K70" s="61" t="str">
        <f t="shared" si="77"/>
        <v>150EPSS02</v>
      </c>
      <c r="L70" s="61" t="str">
        <f t="shared" si="78"/>
        <v>150EPSS23</v>
      </c>
      <c r="M70" s="61" t="str">
        <f t="shared" si="79"/>
        <v>150EPSS44</v>
      </c>
      <c r="N70" s="61" t="str">
        <f t="shared" si="80"/>
        <v>150EPSS18</v>
      </c>
      <c r="O70" s="61" t="str">
        <f t="shared" si="81"/>
        <v>150EPSS05</v>
      </c>
      <c r="P70" s="61" t="str">
        <f t="shared" si="82"/>
        <v>150EPSS17</v>
      </c>
      <c r="Q70" s="61" t="str">
        <f t="shared" si="83"/>
        <v>150ESS207</v>
      </c>
      <c r="R70" s="61" t="str">
        <f t="shared" si="84"/>
        <v>150EPSS45</v>
      </c>
      <c r="S70" s="16" t="s">
        <v>127</v>
      </c>
      <c r="T70" s="62" t="s">
        <v>247</v>
      </c>
      <c r="U70" s="73">
        <v>150</v>
      </c>
      <c r="V70" s="77">
        <f t="shared" si="105"/>
        <v>1443</v>
      </c>
      <c r="W70" s="71">
        <f t="shared" si="106"/>
        <v>0</v>
      </c>
      <c r="X70" s="71">
        <f t="shared" si="107"/>
        <v>0</v>
      </c>
      <c r="Y70" s="71">
        <f t="shared" si="108"/>
        <v>0</v>
      </c>
      <c r="Z70" s="412">
        <f t="shared" si="109"/>
        <v>0</v>
      </c>
      <c r="AA70" s="377">
        <f t="shared" si="110"/>
        <v>0</v>
      </c>
      <c r="AB70" s="77">
        <f t="shared" si="111"/>
        <v>0</v>
      </c>
      <c r="AC70" s="71">
        <f t="shared" si="112"/>
        <v>0</v>
      </c>
      <c r="AD70" s="71">
        <f t="shared" si="113"/>
        <v>35</v>
      </c>
      <c r="AE70" s="71">
        <f t="shared" si="114"/>
        <v>0</v>
      </c>
      <c r="AF70" s="71">
        <f t="shared" si="115"/>
        <v>0</v>
      </c>
      <c r="AG70" s="71">
        <f t="shared" si="116"/>
        <v>125</v>
      </c>
      <c r="AH70" s="71">
        <f t="shared" si="117"/>
        <v>0</v>
      </c>
      <c r="AI70" s="71">
        <f t="shared" si="118"/>
        <v>0</v>
      </c>
      <c r="AJ70" s="71">
        <f t="shared" si="119"/>
        <v>0</v>
      </c>
      <c r="AK70" s="71">
        <f t="shared" si="120"/>
        <v>0</v>
      </c>
      <c r="AL70" s="377">
        <f t="shared" si="121"/>
        <v>0</v>
      </c>
      <c r="AM70" s="408">
        <f t="shared" si="122"/>
        <v>1603</v>
      </c>
      <c r="AN70" s="61" t="str">
        <f t="shared" si="24"/>
        <v>45EPSS17</v>
      </c>
      <c r="AO70" s="720" t="s">
        <v>287</v>
      </c>
      <c r="AP70" s="722">
        <v>45</v>
      </c>
      <c r="AQ70" s="720" t="s">
        <v>506</v>
      </c>
      <c r="AR70" s="721">
        <v>3</v>
      </c>
    </row>
    <row r="71" spans="2:44">
      <c r="B71" s="61" t="str">
        <f t="shared" si="68"/>
        <v>237EPSS40</v>
      </c>
      <c r="C71" s="61" t="str">
        <f t="shared" si="69"/>
        <v>237EPSI03</v>
      </c>
      <c r="D71" s="61" t="str">
        <f t="shared" si="70"/>
        <v>237ESS002</v>
      </c>
      <c r="E71" s="61" t="str">
        <f t="shared" si="71"/>
        <v>237ESS024</v>
      </c>
      <c r="F71" s="61" t="str">
        <f t="shared" si="72"/>
        <v>237ESS091</v>
      </c>
      <c r="G71" s="61" t="str">
        <f t="shared" si="73"/>
        <v>237EPSS41</v>
      </c>
      <c r="H71" s="61" t="str">
        <f t="shared" si="74"/>
        <v>237EPSS10</v>
      </c>
      <c r="I71" s="61" t="str">
        <f t="shared" si="75"/>
        <v>237EPSS16</v>
      </c>
      <c r="J71" s="61" t="str">
        <f t="shared" si="76"/>
        <v>237EPSS37</v>
      </c>
      <c r="K71" s="61" t="str">
        <f t="shared" si="77"/>
        <v>237EPSS02</v>
      </c>
      <c r="L71" s="61" t="str">
        <f t="shared" si="78"/>
        <v>237EPSS23</v>
      </c>
      <c r="M71" s="61" t="str">
        <f t="shared" si="79"/>
        <v>237EPSS44</v>
      </c>
      <c r="N71" s="61" t="str">
        <f t="shared" si="80"/>
        <v>237EPSS18</v>
      </c>
      <c r="O71" s="61" t="str">
        <f t="shared" si="81"/>
        <v>237EPSS05</v>
      </c>
      <c r="P71" s="61" t="str">
        <f t="shared" si="82"/>
        <v>237EPSS17</v>
      </c>
      <c r="Q71" s="61" t="str">
        <f t="shared" si="83"/>
        <v>237ESS207</v>
      </c>
      <c r="R71" s="61" t="str">
        <f t="shared" si="84"/>
        <v>237EPSS45</v>
      </c>
      <c r="S71" s="1" t="s">
        <v>108</v>
      </c>
      <c r="T71" s="62" t="s">
        <v>247</v>
      </c>
      <c r="U71" s="73">
        <v>237</v>
      </c>
      <c r="V71" s="77">
        <f t="shared" si="105"/>
        <v>5425</v>
      </c>
      <c r="W71" s="71">
        <f t="shared" si="106"/>
        <v>0</v>
      </c>
      <c r="X71" s="71">
        <f t="shared" si="107"/>
        <v>0</v>
      </c>
      <c r="Y71" s="71">
        <f t="shared" si="108"/>
        <v>0</v>
      </c>
      <c r="Z71" s="412">
        <f t="shared" si="109"/>
        <v>0</v>
      </c>
      <c r="AA71" s="377">
        <f t="shared" si="110"/>
        <v>0</v>
      </c>
      <c r="AB71" s="77">
        <f t="shared" si="111"/>
        <v>194</v>
      </c>
      <c r="AC71" s="71">
        <f t="shared" si="112"/>
        <v>0</v>
      </c>
      <c r="AD71" s="71">
        <f t="shared" si="113"/>
        <v>35</v>
      </c>
      <c r="AE71" s="71">
        <f t="shared" si="114"/>
        <v>31</v>
      </c>
      <c r="AF71" s="71">
        <f t="shared" si="115"/>
        <v>0</v>
      </c>
      <c r="AG71" s="71">
        <f t="shared" si="116"/>
        <v>157</v>
      </c>
      <c r="AH71" s="71">
        <f t="shared" si="117"/>
        <v>0</v>
      </c>
      <c r="AI71" s="71">
        <f t="shared" si="118"/>
        <v>0</v>
      </c>
      <c r="AJ71" s="71">
        <f t="shared" si="119"/>
        <v>0</v>
      </c>
      <c r="AK71" s="71">
        <f t="shared" si="120"/>
        <v>0</v>
      </c>
      <c r="AL71" s="377">
        <f t="shared" si="121"/>
        <v>0</v>
      </c>
      <c r="AM71" s="408">
        <f t="shared" si="122"/>
        <v>5842</v>
      </c>
      <c r="AN71" s="61" t="str">
        <f t="shared" si="24"/>
        <v>45EPSS37</v>
      </c>
      <c r="AO71" s="720" t="s">
        <v>287</v>
      </c>
      <c r="AP71" s="722">
        <v>45</v>
      </c>
      <c r="AQ71" s="720" t="s">
        <v>509</v>
      </c>
      <c r="AR71" s="721">
        <v>1591</v>
      </c>
    </row>
    <row r="72" spans="2:44">
      <c r="B72" s="61" t="str">
        <f t="shared" si="68"/>
        <v>264EPSS40</v>
      </c>
      <c r="C72" s="61" t="str">
        <f t="shared" si="69"/>
        <v>264EPSI03</v>
      </c>
      <c r="D72" s="61" t="str">
        <f t="shared" si="70"/>
        <v>264ESS002</v>
      </c>
      <c r="E72" s="61" t="str">
        <f t="shared" si="71"/>
        <v>264ESS024</v>
      </c>
      <c r="F72" s="61" t="str">
        <f t="shared" si="72"/>
        <v>264ESS091</v>
      </c>
      <c r="G72" s="61" t="str">
        <f t="shared" si="73"/>
        <v>264EPSS41</v>
      </c>
      <c r="H72" s="61" t="str">
        <f t="shared" si="74"/>
        <v>264EPSS10</v>
      </c>
      <c r="I72" s="61" t="str">
        <f t="shared" si="75"/>
        <v>264EPSS16</v>
      </c>
      <c r="J72" s="61" t="str">
        <f t="shared" si="76"/>
        <v>264EPSS37</v>
      </c>
      <c r="K72" s="61" t="str">
        <f t="shared" si="77"/>
        <v>264EPSS02</v>
      </c>
      <c r="L72" s="61" t="str">
        <f t="shared" si="78"/>
        <v>264EPSS23</v>
      </c>
      <c r="M72" s="61" t="str">
        <f t="shared" si="79"/>
        <v>264EPSS44</v>
      </c>
      <c r="N72" s="61" t="str">
        <f t="shared" si="80"/>
        <v>264EPSS18</v>
      </c>
      <c r="O72" s="61" t="str">
        <f t="shared" si="81"/>
        <v>264EPSS05</v>
      </c>
      <c r="P72" s="61" t="str">
        <f t="shared" si="82"/>
        <v>264EPSS17</v>
      </c>
      <c r="Q72" s="61" t="str">
        <f t="shared" si="83"/>
        <v>264ESS207</v>
      </c>
      <c r="R72" s="61" t="str">
        <f t="shared" si="84"/>
        <v>264EPSS45</v>
      </c>
      <c r="S72" s="16" t="s">
        <v>128</v>
      </c>
      <c r="T72" s="62" t="s">
        <v>247</v>
      </c>
      <c r="U72" s="73">
        <v>264</v>
      </c>
      <c r="V72" s="77">
        <f t="shared" si="105"/>
        <v>2261</v>
      </c>
      <c r="W72" s="71">
        <f t="shared" si="106"/>
        <v>0</v>
      </c>
      <c r="X72" s="71">
        <f t="shared" si="107"/>
        <v>0</v>
      </c>
      <c r="Y72" s="71">
        <f t="shared" si="108"/>
        <v>0</v>
      </c>
      <c r="Z72" s="412">
        <f t="shared" si="109"/>
        <v>0</v>
      </c>
      <c r="AA72" s="377">
        <f t="shared" si="110"/>
        <v>0</v>
      </c>
      <c r="AB72" s="77">
        <f t="shared" si="111"/>
        <v>0</v>
      </c>
      <c r="AC72" s="71">
        <f t="shared" si="112"/>
        <v>0</v>
      </c>
      <c r="AD72" s="71">
        <f t="shared" si="113"/>
        <v>86</v>
      </c>
      <c r="AE72" s="71">
        <f t="shared" si="114"/>
        <v>28</v>
      </c>
      <c r="AF72" s="71">
        <f t="shared" si="115"/>
        <v>0</v>
      </c>
      <c r="AG72" s="71">
        <f t="shared" si="116"/>
        <v>59</v>
      </c>
      <c r="AH72" s="71">
        <f t="shared" si="117"/>
        <v>0</v>
      </c>
      <c r="AI72" s="71">
        <f t="shared" si="118"/>
        <v>0</v>
      </c>
      <c r="AJ72" s="71">
        <f t="shared" si="119"/>
        <v>0</v>
      </c>
      <c r="AK72" s="71">
        <f t="shared" si="120"/>
        <v>0</v>
      </c>
      <c r="AL72" s="377">
        <f t="shared" si="121"/>
        <v>0</v>
      </c>
      <c r="AM72" s="408">
        <f t="shared" si="122"/>
        <v>2434</v>
      </c>
      <c r="AN72" s="61" t="str">
        <f t="shared" si="24"/>
        <v>45EPSS40</v>
      </c>
      <c r="AO72" s="720" t="s">
        <v>287</v>
      </c>
      <c r="AP72" s="722">
        <v>45</v>
      </c>
      <c r="AQ72" s="720" t="s">
        <v>830</v>
      </c>
      <c r="AR72" s="721">
        <v>40491</v>
      </c>
    </row>
    <row r="73" spans="2:44">
      <c r="B73" s="61" t="str">
        <f t="shared" ref="B73:B104" si="123">CONCATENATE(U73,$V$5)</f>
        <v>310EPSS40</v>
      </c>
      <c r="C73" s="61" t="str">
        <f t="shared" ref="C73:C104" si="124">CONCATENATE(U73,$W$5)</f>
        <v>310EPSI03</v>
      </c>
      <c r="D73" s="61" t="str">
        <f t="shared" ref="D73:D104" si="125">CONCATENATE(U73,$X$5)</f>
        <v>310ESS002</v>
      </c>
      <c r="E73" s="61" t="str">
        <f t="shared" ref="E73:E104" si="126">CONCATENATE(U73,$Y$5)</f>
        <v>310ESS024</v>
      </c>
      <c r="F73" s="61" t="str">
        <f t="shared" ref="F73:F104" si="127">CONCATENATE(U73,$Z$5)</f>
        <v>310ESS091</v>
      </c>
      <c r="G73" s="61" t="str">
        <f t="shared" ref="G73:G104" si="128">CONCATENATE(U73,$AA$5)</f>
        <v>310EPSS41</v>
      </c>
      <c r="H73" s="61" t="str">
        <f t="shared" ref="H73:H104" si="129">CONCATENATE(U73,$AB$5)</f>
        <v>310EPSS10</v>
      </c>
      <c r="I73" s="61" t="str">
        <f t="shared" ref="I73:I104" si="130">CONCATENATE(U73,$AC$5)</f>
        <v>310EPSS16</v>
      </c>
      <c r="J73" s="61" t="str">
        <f t="shared" ref="J73:J104" si="131">CONCATENATE(U73,$AD$5)</f>
        <v>310EPSS37</v>
      </c>
      <c r="K73" s="61" t="str">
        <f t="shared" ref="K73:K104" si="132">CONCATENATE(U73,$AE$5)</f>
        <v>310EPSS02</v>
      </c>
      <c r="L73" s="61" t="str">
        <f t="shared" ref="L73:L104" si="133">CONCATENATE(U73,$AF$5)</f>
        <v>310EPSS23</v>
      </c>
      <c r="M73" s="61" t="str">
        <f t="shared" ref="M73:M104" si="134">CONCATENATE(U73,$AG$5)</f>
        <v>310EPSS44</v>
      </c>
      <c r="N73" s="61" t="str">
        <f t="shared" ref="N73:N104" si="135">CONCATENATE(U73,$AH$5)</f>
        <v>310EPSS18</v>
      </c>
      <c r="O73" s="61" t="str">
        <f t="shared" ref="O73:O104" si="136">CONCATENATE(U73,$AI$5)</f>
        <v>310EPSS05</v>
      </c>
      <c r="P73" s="61" t="str">
        <f t="shared" ref="P73:P104" si="137">CONCATENATE(U73,$AJ$5)</f>
        <v>310EPSS17</v>
      </c>
      <c r="Q73" s="61" t="str">
        <f t="shared" ref="Q73:Q104" si="138">CONCATENATE(U73,$AK$5)</f>
        <v>310ESS207</v>
      </c>
      <c r="R73" s="61" t="str">
        <f t="shared" ref="R73:R104" si="139">CONCATENATE(U73,$AL$5)</f>
        <v>310EPSS45</v>
      </c>
      <c r="S73" s="21" t="s">
        <v>236</v>
      </c>
      <c r="T73" s="62" t="s">
        <v>247</v>
      </c>
      <c r="U73" s="73">
        <v>310</v>
      </c>
      <c r="V73" s="77">
        <f t="shared" si="105"/>
        <v>4593</v>
      </c>
      <c r="W73" s="71">
        <f t="shared" si="106"/>
        <v>0</v>
      </c>
      <c r="X73" s="71">
        <f t="shared" si="107"/>
        <v>0</v>
      </c>
      <c r="Y73" s="71">
        <f t="shared" si="108"/>
        <v>0</v>
      </c>
      <c r="Z73" s="412">
        <f t="shared" si="109"/>
        <v>0</v>
      </c>
      <c r="AA73" s="377">
        <f t="shared" si="110"/>
        <v>0</v>
      </c>
      <c r="AB73" s="77">
        <f t="shared" si="111"/>
        <v>0</v>
      </c>
      <c r="AC73" s="71">
        <f t="shared" si="112"/>
        <v>0</v>
      </c>
      <c r="AD73" s="71">
        <f t="shared" si="113"/>
        <v>45</v>
      </c>
      <c r="AE73" s="71">
        <f t="shared" si="114"/>
        <v>0</v>
      </c>
      <c r="AF73" s="71">
        <f t="shared" si="115"/>
        <v>0</v>
      </c>
      <c r="AG73" s="71">
        <f t="shared" si="116"/>
        <v>231</v>
      </c>
      <c r="AH73" s="71">
        <f t="shared" si="117"/>
        <v>0</v>
      </c>
      <c r="AI73" s="71">
        <f t="shared" si="118"/>
        <v>0</v>
      </c>
      <c r="AJ73" s="71">
        <f t="shared" si="119"/>
        <v>0</v>
      </c>
      <c r="AK73" s="71">
        <f t="shared" si="120"/>
        <v>0</v>
      </c>
      <c r="AL73" s="377">
        <f t="shared" si="121"/>
        <v>0</v>
      </c>
      <c r="AM73" s="408">
        <f t="shared" si="122"/>
        <v>4869</v>
      </c>
      <c r="AN73" s="61" t="str">
        <f t="shared" si="24"/>
        <v>45EPSS41</v>
      </c>
      <c r="AO73" s="720" t="s">
        <v>287</v>
      </c>
      <c r="AP73" s="722">
        <v>45</v>
      </c>
      <c r="AQ73" s="720" t="s">
        <v>865</v>
      </c>
      <c r="AR73" s="721">
        <v>35</v>
      </c>
    </row>
    <row r="74" spans="2:44">
      <c r="B74" s="61" t="str">
        <f t="shared" si="123"/>
        <v>315EPSS40</v>
      </c>
      <c r="C74" s="61" t="str">
        <f t="shared" si="124"/>
        <v>315EPSI03</v>
      </c>
      <c r="D74" s="61" t="str">
        <f t="shared" si="125"/>
        <v>315ESS002</v>
      </c>
      <c r="E74" s="61" t="str">
        <f t="shared" si="126"/>
        <v>315ESS024</v>
      </c>
      <c r="F74" s="61" t="str">
        <f t="shared" si="127"/>
        <v>315ESS091</v>
      </c>
      <c r="G74" s="61" t="str">
        <f t="shared" si="128"/>
        <v>315EPSS41</v>
      </c>
      <c r="H74" s="61" t="str">
        <f t="shared" si="129"/>
        <v>315EPSS10</v>
      </c>
      <c r="I74" s="61" t="str">
        <f t="shared" si="130"/>
        <v>315EPSS16</v>
      </c>
      <c r="J74" s="61" t="str">
        <f t="shared" si="131"/>
        <v>315EPSS37</v>
      </c>
      <c r="K74" s="61" t="str">
        <f t="shared" si="132"/>
        <v>315EPSS02</v>
      </c>
      <c r="L74" s="61" t="str">
        <f t="shared" si="133"/>
        <v>315EPSS23</v>
      </c>
      <c r="M74" s="61" t="str">
        <f t="shared" si="134"/>
        <v>315EPSS44</v>
      </c>
      <c r="N74" s="61" t="str">
        <f t="shared" si="135"/>
        <v>315EPSS18</v>
      </c>
      <c r="O74" s="61" t="str">
        <f t="shared" si="136"/>
        <v>315EPSS05</v>
      </c>
      <c r="P74" s="61" t="str">
        <f t="shared" si="137"/>
        <v>315EPSS17</v>
      </c>
      <c r="Q74" s="61" t="str">
        <f t="shared" si="138"/>
        <v>315ESS207</v>
      </c>
      <c r="R74" s="61" t="str">
        <f t="shared" si="139"/>
        <v>315EPSS45</v>
      </c>
      <c r="S74" s="5" t="s">
        <v>43</v>
      </c>
      <c r="T74" s="62" t="s">
        <v>247</v>
      </c>
      <c r="U74" s="73">
        <v>315</v>
      </c>
      <c r="V74" s="77">
        <f t="shared" si="105"/>
        <v>3716</v>
      </c>
      <c r="W74" s="71">
        <f t="shared" si="106"/>
        <v>0</v>
      </c>
      <c r="X74" s="71">
        <f t="shared" si="107"/>
        <v>0</v>
      </c>
      <c r="Y74" s="71">
        <f t="shared" si="108"/>
        <v>0</v>
      </c>
      <c r="Z74" s="412">
        <f t="shared" si="109"/>
        <v>0</v>
      </c>
      <c r="AA74" s="377">
        <f t="shared" si="110"/>
        <v>1</v>
      </c>
      <c r="AB74" s="77">
        <f t="shared" si="111"/>
        <v>0</v>
      </c>
      <c r="AC74" s="71">
        <f t="shared" si="112"/>
        <v>0</v>
      </c>
      <c r="AD74" s="71">
        <f t="shared" si="113"/>
        <v>23</v>
      </c>
      <c r="AE74" s="71">
        <f t="shared" si="114"/>
        <v>0</v>
      </c>
      <c r="AF74" s="71">
        <f t="shared" si="115"/>
        <v>0</v>
      </c>
      <c r="AG74" s="71">
        <f t="shared" si="116"/>
        <v>199</v>
      </c>
      <c r="AH74" s="71">
        <f t="shared" si="117"/>
        <v>0</v>
      </c>
      <c r="AI74" s="71">
        <f t="shared" si="118"/>
        <v>0</v>
      </c>
      <c r="AJ74" s="71">
        <f t="shared" si="119"/>
        <v>0</v>
      </c>
      <c r="AK74" s="71">
        <f t="shared" si="120"/>
        <v>0</v>
      </c>
      <c r="AL74" s="377">
        <f t="shared" si="121"/>
        <v>0</v>
      </c>
      <c r="AM74" s="408">
        <f t="shared" si="122"/>
        <v>3939</v>
      </c>
      <c r="AN74" s="61" t="str">
        <f t="shared" ref="AN74:AN137" si="140">CONCATENATE(AP74,AQ74)</f>
        <v>45EPSS44</v>
      </c>
      <c r="AO74" s="720" t="s">
        <v>287</v>
      </c>
      <c r="AP74" s="722">
        <v>45</v>
      </c>
      <c r="AQ74" s="720" t="s">
        <v>1015</v>
      </c>
      <c r="AR74" s="721">
        <v>1991</v>
      </c>
    </row>
    <row r="75" spans="2:44">
      <c r="B75" s="61" t="str">
        <f t="shared" si="123"/>
        <v>361EPSS40</v>
      </c>
      <c r="C75" s="61" t="str">
        <f t="shared" si="124"/>
        <v>361EPSI03</v>
      </c>
      <c r="D75" s="61" t="str">
        <f t="shared" si="125"/>
        <v>361ESS002</v>
      </c>
      <c r="E75" s="61" t="str">
        <f t="shared" si="126"/>
        <v>361ESS024</v>
      </c>
      <c r="F75" s="61" t="str">
        <f t="shared" si="127"/>
        <v>361ESS091</v>
      </c>
      <c r="G75" s="61" t="str">
        <f t="shared" si="128"/>
        <v>361EPSS41</v>
      </c>
      <c r="H75" s="61" t="str">
        <f t="shared" si="129"/>
        <v>361EPSS10</v>
      </c>
      <c r="I75" s="61" t="str">
        <f t="shared" si="130"/>
        <v>361EPSS16</v>
      </c>
      <c r="J75" s="61" t="str">
        <f t="shared" si="131"/>
        <v>361EPSS37</v>
      </c>
      <c r="K75" s="61" t="str">
        <f t="shared" si="132"/>
        <v>361EPSS02</v>
      </c>
      <c r="L75" s="61" t="str">
        <f t="shared" si="133"/>
        <v>361EPSS23</v>
      </c>
      <c r="M75" s="61" t="str">
        <f t="shared" si="134"/>
        <v>361EPSS44</v>
      </c>
      <c r="N75" s="61" t="str">
        <f t="shared" si="135"/>
        <v>361EPSS18</v>
      </c>
      <c r="O75" s="61" t="str">
        <f t="shared" si="136"/>
        <v>361EPSS05</v>
      </c>
      <c r="P75" s="61" t="str">
        <f t="shared" si="137"/>
        <v>361EPSS17</v>
      </c>
      <c r="Q75" s="61" t="str">
        <f t="shared" si="138"/>
        <v>361ESS207</v>
      </c>
      <c r="R75" s="61" t="str">
        <f t="shared" si="139"/>
        <v>361EPSS45</v>
      </c>
      <c r="S75" s="5" t="s">
        <v>45</v>
      </c>
      <c r="T75" s="62" t="s">
        <v>247</v>
      </c>
      <c r="U75" s="73">
        <v>361</v>
      </c>
      <c r="V75" s="77">
        <f t="shared" si="105"/>
        <v>18569</v>
      </c>
      <c r="W75" s="71">
        <f t="shared" si="106"/>
        <v>0</v>
      </c>
      <c r="X75" s="71">
        <f t="shared" si="107"/>
        <v>0</v>
      </c>
      <c r="Y75" s="71">
        <f t="shared" si="108"/>
        <v>0</v>
      </c>
      <c r="Z75" s="412">
        <f t="shared" si="109"/>
        <v>0</v>
      </c>
      <c r="AA75" s="377">
        <f t="shared" si="110"/>
        <v>104</v>
      </c>
      <c r="AB75" s="77">
        <f t="shared" si="111"/>
        <v>0</v>
      </c>
      <c r="AC75" s="71">
        <f t="shared" si="112"/>
        <v>0</v>
      </c>
      <c r="AD75" s="71">
        <f t="shared" si="113"/>
        <v>69</v>
      </c>
      <c r="AE75" s="71">
        <f t="shared" si="114"/>
        <v>0</v>
      </c>
      <c r="AF75" s="71">
        <f t="shared" si="115"/>
        <v>0</v>
      </c>
      <c r="AG75" s="71">
        <f t="shared" si="116"/>
        <v>353</v>
      </c>
      <c r="AH75" s="71">
        <f t="shared" si="117"/>
        <v>0</v>
      </c>
      <c r="AI75" s="71">
        <f t="shared" si="118"/>
        <v>0</v>
      </c>
      <c r="AJ75" s="71">
        <f t="shared" si="119"/>
        <v>0</v>
      </c>
      <c r="AK75" s="71">
        <f t="shared" si="120"/>
        <v>0</v>
      </c>
      <c r="AL75" s="377">
        <f t="shared" si="121"/>
        <v>0</v>
      </c>
      <c r="AM75" s="408">
        <f t="shared" si="122"/>
        <v>19095</v>
      </c>
      <c r="AN75" s="61" t="str">
        <f t="shared" si="140"/>
        <v>51EPSI03</v>
      </c>
      <c r="AO75" s="720" t="s">
        <v>287</v>
      </c>
      <c r="AP75" s="722">
        <v>51</v>
      </c>
      <c r="AQ75" s="720" t="s">
        <v>3</v>
      </c>
      <c r="AR75" s="721">
        <v>1511</v>
      </c>
    </row>
    <row r="76" spans="2:44">
      <c r="B76" s="61" t="str">
        <f t="shared" si="123"/>
        <v>647EPSS40</v>
      </c>
      <c r="C76" s="61" t="str">
        <f t="shared" si="124"/>
        <v>647EPSI03</v>
      </c>
      <c r="D76" s="61" t="str">
        <f t="shared" si="125"/>
        <v>647ESS002</v>
      </c>
      <c r="E76" s="61" t="str">
        <f t="shared" si="126"/>
        <v>647ESS024</v>
      </c>
      <c r="F76" s="61" t="str">
        <f t="shared" si="127"/>
        <v>647ESS091</v>
      </c>
      <c r="G76" s="61" t="str">
        <f t="shared" si="128"/>
        <v>647EPSS41</v>
      </c>
      <c r="H76" s="61" t="str">
        <f t="shared" si="129"/>
        <v>647EPSS10</v>
      </c>
      <c r="I76" s="61" t="str">
        <f t="shared" si="130"/>
        <v>647EPSS16</v>
      </c>
      <c r="J76" s="61" t="str">
        <f t="shared" si="131"/>
        <v>647EPSS37</v>
      </c>
      <c r="K76" s="61" t="str">
        <f t="shared" si="132"/>
        <v>647EPSS02</v>
      </c>
      <c r="L76" s="61" t="str">
        <f t="shared" si="133"/>
        <v>647EPSS23</v>
      </c>
      <c r="M76" s="61" t="str">
        <f t="shared" si="134"/>
        <v>647EPSS44</v>
      </c>
      <c r="N76" s="61" t="str">
        <f t="shared" si="135"/>
        <v>647EPSS18</v>
      </c>
      <c r="O76" s="61" t="str">
        <f t="shared" si="136"/>
        <v>647EPSS05</v>
      </c>
      <c r="P76" s="61" t="str">
        <f t="shared" si="137"/>
        <v>647EPSS17</v>
      </c>
      <c r="Q76" s="61" t="str">
        <f t="shared" si="138"/>
        <v>647ESS207</v>
      </c>
      <c r="R76" s="61" t="str">
        <f t="shared" si="139"/>
        <v>647EPSS45</v>
      </c>
      <c r="S76" s="1" t="s">
        <v>53</v>
      </c>
      <c r="T76" s="62" t="s">
        <v>247</v>
      </c>
      <c r="U76" s="73">
        <v>647</v>
      </c>
      <c r="V76" s="77">
        <f t="shared" si="105"/>
        <v>4099</v>
      </c>
      <c r="W76" s="71">
        <f t="shared" si="106"/>
        <v>0</v>
      </c>
      <c r="X76" s="71">
        <f t="shared" si="107"/>
        <v>0</v>
      </c>
      <c r="Y76" s="71">
        <f t="shared" si="108"/>
        <v>0</v>
      </c>
      <c r="Z76" s="412">
        <f t="shared" si="109"/>
        <v>0</v>
      </c>
      <c r="AA76" s="377">
        <f t="shared" si="110"/>
        <v>2</v>
      </c>
      <c r="AB76" s="77">
        <f t="shared" si="111"/>
        <v>0</v>
      </c>
      <c r="AC76" s="71">
        <f t="shared" si="112"/>
        <v>0</v>
      </c>
      <c r="AD76" s="71">
        <f t="shared" si="113"/>
        <v>88</v>
      </c>
      <c r="AE76" s="71">
        <f t="shared" si="114"/>
        <v>0</v>
      </c>
      <c r="AF76" s="71">
        <f t="shared" si="115"/>
        <v>0</v>
      </c>
      <c r="AG76" s="71">
        <f t="shared" si="116"/>
        <v>138</v>
      </c>
      <c r="AH76" s="71">
        <f t="shared" si="117"/>
        <v>0</v>
      </c>
      <c r="AI76" s="71">
        <f t="shared" si="118"/>
        <v>0</v>
      </c>
      <c r="AJ76" s="71">
        <f t="shared" si="119"/>
        <v>0</v>
      </c>
      <c r="AK76" s="71">
        <f t="shared" si="120"/>
        <v>0</v>
      </c>
      <c r="AL76" s="377">
        <f t="shared" si="121"/>
        <v>0</v>
      </c>
      <c r="AM76" s="408">
        <f t="shared" si="122"/>
        <v>4327</v>
      </c>
      <c r="AN76" s="61" t="str">
        <f t="shared" si="140"/>
        <v>51EPSS16</v>
      </c>
      <c r="AO76" s="720" t="s">
        <v>287</v>
      </c>
      <c r="AP76" s="722">
        <v>51</v>
      </c>
      <c r="AQ76" s="720" t="s">
        <v>505</v>
      </c>
      <c r="AR76" s="721">
        <v>608</v>
      </c>
    </row>
    <row r="77" spans="2:44">
      <c r="B77" s="61" t="str">
        <f t="shared" si="123"/>
        <v>658EPSS40</v>
      </c>
      <c r="C77" s="61" t="str">
        <f t="shared" si="124"/>
        <v>658EPSI03</v>
      </c>
      <c r="D77" s="61" t="str">
        <f t="shared" si="125"/>
        <v>658ESS002</v>
      </c>
      <c r="E77" s="61" t="str">
        <f t="shared" si="126"/>
        <v>658ESS024</v>
      </c>
      <c r="F77" s="61" t="str">
        <f t="shared" si="127"/>
        <v>658ESS091</v>
      </c>
      <c r="G77" s="61" t="str">
        <f t="shared" si="128"/>
        <v>658EPSS41</v>
      </c>
      <c r="H77" s="61" t="str">
        <f t="shared" si="129"/>
        <v>658EPSS10</v>
      </c>
      <c r="I77" s="61" t="str">
        <f t="shared" si="130"/>
        <v>658EPSS16</v>
      </c>
      <c r="J77" s="61" t="str">
        <f t="shared" si="131"/>
        <v>658EPSS37</v>
      </c>
      <c r="K77" s="61" t="str">
        <f t="shared" si="132"/>
        <v>658EPSS02</v>
      </c>
      <c r="L77" s="61" t="str">
        <f t="shared" si="133"/>
        <v>658EPSS23</v>
      </c>
      <c r="M77" s="61" t="str">
        <f t="shared" si="134"/>
        <v>658EPSS44</v>
      </c>
      <c r="N77" s="61" t="str">
        <f t="shared" si="135"/>
        <v>658EPSS18</v>
      </c>
      <c r="O77" s="61" t="str">
        <f t="shared" si="136"/>
        <v>658EPSS05</v>
      </c>
      <c r="P77" s="61" t="str">
        <f t="shared" si="137"/>
        <v>658EPSS17</v>
      </c>
      <c r="Q77" s="61" t="str">
        <f t="shared" si="138"/>
        <v>658ESS207</v>
      </c>
      <c r="R77" s="61" t="str">
        <f t="shared" si="139"/>
        <v>658EPSS45</v>
      </c>
      <c r="S77" s="21" t="s">
        <v>92</v>
      </c>
      <c r="T77" s="62" t="s">
        <v>247</v>
      </c>
      <c r="U77" s="73">
        <v>658</v>
      </c>
      <c r="V77" s="77">
        <f t="shared" si="105"/>
        <v>1790</v>
      </c>
      <c r="W77" s="71">
        <f t="shared" si="106"/>
        <v>0</v>
      </c>
      <c r="X77" s="71">
        <f t="shared" si="107"/>
        <v>0</v>
      </c>
      <c r="Y77" s="71">
        <f t="shared" si="108"/>
        <v>0</v>
      </c>
      <c r="Z77" s="412">
        <f t="shared" si="109"/>
        <v>0</v>
      </c>
      <c r="AA77" s="377">
        <f t="shared" si="110"/>
        <v>0</v>
      </c>
      <c r="AB77" s="77">
        <f t="shared" si="111"/>
        <v>0</v>
      </c>
      <c r="AC77" s="71">
        <f t="shared" si="112"/>
        <v>0</v>
      </c>
      <c r="AD77" s="71">
        <f t="shared" si="113"/>
        <v>43</v>
      </c>
      <c r="AE77" s="71">
        <f t="shared" si="114"/>
        <v>0</v>
      </c>
      <c r="AF77" s="71">
        <f t="shared" si="115"/>
        <v>0</v>
      </c>
      <c r="AG77" s="71">
        <f t="shared" si="116"/>
        <v>149</v>
      </c>
      <c r="AH77" s="71">
        <f t="shared" si="117"/>
        <v>0</v>
      </c>
      <c r="AI77" s="71">
        <f t="shared" si="118"/>
        <v>0</v>
      </c>
      <c r="AJ77" s="71">
        <f t="shared" si="119"/>
        <v>0</v>
      </c>
      <c r="AK77" s="71">
        <f t="shared" si="120"/>
        <v>0</v>
      </c>
      <c r="AL77" s="377">
        <f t="shared" si="121"/>
        <v>0</v>
      </c>
      <c r="AM77" s="408">
        <f t="shared" si="122"/>
        <v>1982</v>
      </c>
      <c r="AN77" s="61" t="str">
        <f t="shared" si="140"/>
        <v>51EPSS37</v>
      </c>
      <c r="AO77" s="720" t="s">
        <v>287</v>
      </c>
      <c r="AP77" s="722">
        <v>51</v>
      </c>
      <c r="AQ77" s="720" t="s">
        <v>509</v>
      </c>
      <c r="AR77" s="721">
        <v>27</v>
      </c>
    </row>
    <row r="78" spans="2:44">
      <c r="B78" s="61" t="str">
        <f t="shared" si="123"/>
        <v>664EPSS40</v>
      </c>
      <c r="C78" s="61" t="str">
        <f t="shared" si="124"/>
        <v>664EPSI03</v>
      </c>
      <c r="D78" s="61" t="str">
        <f t="shared" si="125"/>
        <v>664ESS002</v>
      </c>
      <c r="E78" s="61" t="str">
        <f t="shared" si="126"/>
        <v>664ESS024</v>
      </c>
      <c r="F78" s="61" t="str">
        <f t="shared" si="127"/>
        <v>664ESS091</v>
      </c>
      <c r="G78" s="61" t="str">
        <f t="shared" si="128"/>
        <v>664EPSS41</v>
      </c>
      <c r="H78" s="61" t="str">
        <f t="shared" si="129"/>
        <v>664EPSS10</v>
      </c>
      <c r="I78" s="61" t="str">
        <f t="shared" si="130"/>
        <v>664EPSS16</v>
      </c>
      <c r="J78" s="61" t="str">
        <f t="shared" si="131"/>
        <v>664EPSS37</v>
      </c>
      <c r="K78" s="61" t="str">
        <f t="shared" si="132"/>
        <v>664EPSS02</v>
      </c>
      <c r="L78" s="61" t="str">
        <f t="shared" si="133"/>
        <v>664EPSS23</v>
      </c>
      <c r="M78" s="61" t="str">
        <f t="shared" si="134"/>
        <v>664EPSS44</v>
      </c>
      <c r="N78" s="61" t="str">
        <f t="shared" si="135"/>
        <v>664EPSS18</v>
      </c>
      <c r="O78" s="61" t="str">
        <f t="shared" si="136"/>
        <v>664EPSS05</v>
      </c>
      <c r="P78" s="61" t="str">
        <f t="shared" si="137"/>
        <v>664EPSS17</v>
      </c>
      <c r="Q78" s="61" t="str">
        <f t="shared" si="138"/>
        <v>664ESS207</v>
      </c>
      <c r="R78" s="61" t="str">
        <f t="shared" si="139"/>
        <v>664EPSS45</v>
      </c>
      <c r="S78" s="1" t="s">
        <v>129</v>
      </c>
      <c r="T78" s="62" t="s">
        <v>247</v>
      </c>
      <c r="U78" s="73">
        <v>664</v>
      </c>
      <c r="V78" s="77">
        <f t="shared" si="105"/>
        <v>8613</v>
      </c>
      <c r="W78" s="71">
        <f t="shared" si="106"/>
        <v>0</v>
      </c>
      <c r="X78" s="71">
        <f t="shared" si="107"/>
        <v>0</v>
      </c>
      <c r="Y78" s="71">
        <f t="shared" si="108"/>
        <v>0</v>
      </c>
      <c r="Z78" s="412">
        <f t="shared" si="109"/>
        <v>0</v>
      </c>
      <c r="AA78" s="377">
        <f t="shared" si="110"/>
        <v>0</v>
      </c>
      <c r="AB78" s="77">
        <f t="shared" si="111"/>
        <v>0</v>
      </c>
      <c r="AC78" s="71">
        <f t="shared" si="112"/>
        <v>434</v>
      </c>
      <c r="AD78" s="71">
        <f t="shared" si="113"/>
        <v>115</v>
      </c>
      <c r="AE78" s="71">
        <f t="shared" si="114"/>
        <v>15</v>
      </c>
      <c r="AF78" s="71">
        <f t="shared" si="115"/>
        <v>0</v>
      </c>
      <c r="AG78" s="71">
        <f t="shared" si="116"/>
        <v>134</v>
      </c>
      <c r="AH78" s="71">
        <f t="shared" si="117"/>
        <v>0</v>
      </c>
      <c r="AI78" s="71">
        <f t="shared" si="118"/>
        <v>0</v>
      </c>
      <c r="AJ78" s="71">
        <f t="shared" si="119"/>
        <v>0</v>
      </c>
      <c r="AK78" s="71">
        <f t="shared" si="120"/>
        <v>0</v>
      </c>
      <c r="AL78" s="377">
        <f t="shared" si="121"/>
        <v>0</v>
      </c>
      <c r="AM78" s="408">
        <f t="shared" si="122"/>
        <v>9311</v>
      </c>
      <c r="AN78" s="61" t="str">
        <f t="shared" si="140"/>
        <v>51EPSS40</v>
      </c>
      <c r="AO78" s="720" t="s">
        <v>287</v>
      </c>
      <c r="AP78" s="722">
        <v>51</v>
      </c>
      <c r="AQ78" s="720" t="s">
        <v>830</v>
      </c>
      <c r="AR78" s="721">
        <v>20190</v>
      </c>
    </row>
    <row r="79" spans="2:44">
      <c r="B79" s="61" t="str">
        <f t="shared" si="123"/>
        <v>686EPSS40</v>
      </c>
      <c r="C79" s="61" t="str">
        <f t="shared" si="124"/>
        <v>686EPSI03</v>
      </c>
      <c r="D79" s="61" t="str">
        <f t="shared" si="125"/>
        <v>686ESS002</v>
      </c>
      <c r="E79" s="61" t="str">
        <f t="shared" si="126"/>
        <v>686ESS024</v>
      </c>
      <c r="F79" s="61" t="str">
        <f t="shared" si="127"/>
        <v>686ESS091</v>
      </c>
      <c r="G79" s="61" t="str">
        <f t="shared" si="128"/>
        <v>686EPSS41</v>
      </c>
      <c r="H79" s="61" t="str">
        <f t="shared" si="129"/>
        <v>686EPSS10</v>
      </c>
      <c r="I79" s="61" t="str">
        <f t="shared" si="130"/>
        <v>686EPSS16</v>
      </c>
      <c r="J79" s="61" t="str">
        <f t="shared" si="131"/>
        <v>686EPSS37</v>
      </c>
      <c r="K79" s="61" t="str">
        <f t="shared" si="132"/>
        <v>686EPSS02</v>
      </c>
      <c r="L79" s="61" t="str">
        <f t="shared" si="133"/>
        <v>686EPSS23</v>
      </c>
      <c r="M79" s="61" t="str">
        <f t="shared" si="134"/>
        <v>686EPSS44</v>
      </c>
      <c r="N79" s="61" t="str">
        <f t="shared" si="135"/>
        <v>686EPSS18</v>
      </c>
      <c r="O79" s="61" t="str">
        <f t="shared" si="136"/>
        <v>686EPSS05</v>
      </c>
      <c r="P79" s="61" t="str">
        <f t="shared" si="137"/>
        <v>686EPSS17</v>
      </c>
      <c r="Q79" s="61" t="str">
        <f t="shared" si="138"/>
        <v>686ESS207</v>
      </c>
      <c r="R79" s="61" t="str">
        <f t="shared" si="139"/>
        <v>686EPSS45</v>
      </c>
      <c r="S79" s="24" t="s">
        <v>130</v>
      </c>
      <c r="T79" s="62" t="s">
        <v>247</v>
      </c>
      <c r="U79" s="73">
        <v>686</v>
      </c>
      <c r="V79" s="77">
        <f t="shared" si="105"/>
        <v>14626</v>
      </c>
      <c r="W79" s="71">
        <f t="shared" si="106"/>
        <v>0</v>
      </c>
      <c r="X79" s="71">
        <f t="shared" si="107"/>
        <v>0</v>
      </c>
      <c r="Y79" s="71">
        <f t="shared" si="108"/>
        <v>0</v>
      </c>
      <c r="Z79" s="412">
        <f t="shared" si="109"/>
        <v>0</v>
      </c>
      <c r="AA79" s="377">
        <f t="shared" si="110"/>
        <v>0</v>
      </c>
      <c r="AB79" s="77">
        <f t="shared" si="111"/>
        <v>262</v>
      </c>
      <c r="AC79" s="71">
        <f t="shared" si="112"/>
        <v>783</v>
      </c>
      <c r="AD79" s="71">
        <f t="shared" si="113"/>
        <v>35</v>
      </c>
      <c r="AE79" s="71">
        <f t="shared" si="114"/>
        <v>38</v>
      </c>
      <c r="AF79" s="71">
        <f t="shared" si="115"/>
        <v>0</v>
      </c>
      <c r="AG79" s="71">
        <f t="shared" si="116"/>
        <v>170</v>
      </c>
      <c r="AH79" s="71">
        <f t="shared" si="117"/>
        <v>0</v>
      </c>
      <c r="AI79" s="71">
        <f t="shared" si="118"/>
        <v>0</v>
      </c>
      <c r="AJ79" s="71">
        <f t="shared" si="119"/>
        <v>0</v>
      </c>
      <c r="AK79" s="71">
        <f t="shared" si="120"/>
        <v>0</v>
      </c>
      <c r="AL79" s="377">
        <f t="shared" si="121"/>
        <v>0</v>
      </c>
      <c r="AM79" s="408">
        <f t="shared" si="122"/>
        <v>15914</v>
      </c>
      <c r="AN79" s="61" t="str">
        <f t="shared" si="140"/>
        <v>51EPSS44</v>
      </c>
      <c r="AO79" s="720" t="s">
        <v>287</v>
      </c>
      <c r="AP79" s="722">
        <v>51</v>
      </c>
      <c r="AQ79" s="720" t="s">
        <v>1015</v>
      </c>
      <c r="AR79" s="721">
        <v>186</v>
      </c>
    </row>
    <row r="80" spans="2:44">
      <c r="B80" s="61" t="str">
        <f t="shared" si="123"/>
        <v>819EPSS40</v>
      </c>
      <c r="C80" s="61" t="str">
        <f t="shared" si="124"/>
        <v>819EPSI03</v>
      </c>
      <c r="D80" s="61" t="str">
        <f t="shared" si="125"/>
        <v>819ESS002</v>
      </c>
      <c r="E80" s="61" t="str">
        <f t="shared" si="126"/>
        <v>819ESS024</v>
      </c>
      <c r="F80" s="61" t="str">
        <f t="shared" si="127"/>
        <v>819ESS091</v>
      </c>
      <c r="G80" s="61" t="str">
        <f t="shared" si="128"/>
        <v>819EPSS41</v>
      </c>
      <c r="H80" s="61" t="str">
        <f t="shared" si="129"/>
        <v>819EPSS10</v>
      </c>
      <c r="I80" s="61" t="str">
        <f t="shared" si="130"/>
        <v>819EPSS16</v>
      </c>
      <c r="J80" s="61" t="str">
        <f t="shared" si="131"/>
        <v>819EPSS37</v>
      </c>
      <c r="K80" s="61" t="str">
        <f t="shared" si="132"/>
        <v>819EPSS02</v>
      </c>
      <c r="L80" s="61" t="str">
        <f t="shared" si="133"/>
        <v>819EPSS23</v>
      </c>
      <c r="M80" s="61" t="str">
        <f t="shared" si="134"/>
        <v>819EPSS44</v>
      </c>
      <c r="N80" s="61" t="str">
        <f t="shared" si="135"/>
        <v>819EPSS18</v>
      </c>
      <c r="O80" s="61" t="str">
        <f t="shared" si="136"/>
        <v>819EPSS05</v>
      </c>
      <c r="P80" s="61" t="str">
        <f t="shared" si="137"/>
        <v>819EPSS17</v>
      </c>
      <c r="Q80" s="61" t="str">
        <f t="shared" si="138"/>
        <v>819ESS207</v>
      </c>
      <c r="R80" s="61" t="str">
        <f t="shared" si="139"/>
        <v>819EPSS45</v>
      </c>
      <c r="S80" s="5" t="s">
        <v>58</v>
      </c>
      <c r="T80" s="62" t="s">
        <v>247</v>
      </c>
      <c r="U80" s="73">
        <v>819</v>
      </c>
      <c r="V80" s="77">
        <f t="shared" si="105"/>
        <v>3763</v>
      </c>
      <c r="W80" s="71">
        <f t="shared" si="106"/>
        <v>0</v>
      </c>
      <c r="X80" s="71">
        <f t="shared" si="107"/>
        <v>0</v>
      </c>
      <c r="Y80" s="71">
        <f t="shared" si="108"/>
        <v>0</v>
      </c>
      <c r="Z80" s="412">
        <f t="shared" si="109"/>
        <v>0</v>
      </c>
      <c r="AA80" s="377">
        <f t="shared" si="110"/>
        <v>0</v>
      </c>
      <c r="AB80" s="77">
        <f t="shared" si="111"/>
        <v>0</v>
      </c>
      <c r="AC80" s="71">
        <f t="shared" si="112"/>
        <v>0</v>
      </c>
      <c r="AD80" s="71">
        <f t="shared" si="113"/>
        <v>83</v>
      </c>
      <c r="AE80" s="71">
        <f t="shared" si="114"/>
        <v>0</v>
      </c>
      <c r="AF80" s="71">
        <f t="shared" si="115"/>
        <v>0</v>
      </c>
      <c r="AG80" s="71">
        <f t="shared" si="116"/>
        <v>150</v>
      </c>
      <c r="AH80" s="71">
        <f t="shared" si="117"/>
        <v>0</v>
      </c>
      <c r="AI80" s="71">
        <f t="shared" si="118"/>
        <v>0</v>
      </c>
      <c r="AJ80" s="71">
        <f t="shared" si="119"/>
        <v>0</v>
      </c>
      <c r="AK80" s="71">
        <f t="shared" si="120"/>
        <v>0</v>
      </c>
      <c r="AL80" s="377">
        <f t="shared" si="121"/>
        <v>0</v>
      </c>
      <c r="AM80" s="408">
        <f t="shared" si="122"/>
        <v>3996</v>
      </c>
      <c r="AN80" s="61" t="str">
        <f t="shared" si="140"/>
        <v>51ESS002</v>
      </c>
      <c r="AO80" s="720" t="s">
        <v>287</v>
      </c>
      <c r="AP80" s="722">
        <v>51</v>
      </c>
      <c r="AQ80" s="720" t="s">
        <v>0</v>
      </c>
      <c r="AR80" s="721">
        <v>4046</v>
      </c>
    </row>
    <row r="81" spans="2:44">
      <c r="B81" s="61" t="str">
        <f t="shared" si="123"/>
        <v>854EPSS40</v>
      </c>
      <c r="C81" s="61" t="str">
        <f t="shared" si="124"/>
        <v>854EPSI03</v>
      </c>
      <c r="D81" s="61" t="str">
        <f t="shared" si="125"/>
        <v>854ESS002</v>
      </c>
      <c r="E81" s="61" t="str">
        <f t="shared" si="126"/>
        <v>854ESS024</v>
      </c>
      <c r="F81" s="61" t="str">
        <f t="shared" si="127"/>
        <v>854ESS091</v>
      </c>
      <c r="G81" s="61" t="str">
        <f t="shared" si="128"/>
        <v>854EPSS41</v>
      </c>
      <c r="H81" s="61" t="str">
        <f t="shared" si="129"/>
        <v>854EPSS10</v>
      </c>
      <c r="I81" s="61" t="str">
        <f t="shared" si="130"/>
        <v>854EPSS16</v>
      </c>
      <c r="J81" s="61" t="str">
        <f t="shared" si="131"/>
        <v>854EPSS37</v>
      </c>
      <c r="K81" s="61" t="str">
        <f t="shared" si="132"/>
        <v>854EPSS02</v>
      </c>
      <c r="L81" s="61" t="str">
        <f t="shared" si="133"/>
        <v>854EPSS23</v>
      </c>
      <c r="M81" s="61" t="str">
        <f t="shared" si="134"/>
        <v>854EPSS44</v>
      </c>
      <c r="N81" s="61" t="str">
        <f t="shared" si="135"/>
        <v>854EPSS18</v>
      </c>
      <c r="O81" s="61" t="str">
        <f t="shared" si="136"/>
        <v>854EPSS05</v>
      </c>
      <c r="P81" s="61" t="str">
        <f t="shared" si="137"/>
        <v>854EPSS17</v>
      </c>
      <c r="Q81" s="61" t="str">
        <f t="shared" si="138"/>
        <v>854ESS207</v>
      </c>
      <c r="R81" s="61" t="str">
        <f t="shared" si="139"/>
        <v>854EPSS45</v>
      </c>
      <c r="S81" s="5" t="s">
        <v>102</v>
      </c>
      <c r="T81" s="62" t="s">
        <v>247</v>
      </c>
      <c r="U81" s="73">
        <v>854</v>
      </c>
      <c r="V81" s="77">
        <f t="shared" si="105"/>
        <v>0</v>
      </c>
      <c r="W81" s="71">
        <f t="shared" si="106"/>
        <v>0</v>
      </c>
      <c r="X81" s="71">
        <f t="shared" si="107"/>
        <v>156</v>
      </c>
      <c r="Y81" s="71">
        <f t="shared" si="108"/>
        <v>12596</v>
      </c>
      <c r="Z81" s="412">
        <f t="shared" si="109"/>
        <v>0</v>
      </c>
      <c r="AA81" s="377">
        <f t="shared" si="110"/>
        <v>1</v>
      </c>
      <c r="AB81" s="77">
        <f t="shared" si="111"/>
        <v>0</v>
      </c>
      <c r="AC81" s="71">
        <f t="shared" si="112"/>
        <v>0</v>
      </c>
      <c r="AD81" s="71">
        <f t="shared" si="113"/>
        <v>14</v>
      </c>
      <c r="AE81" s="71">
        <f t="shared" si="114"/>
        <v>0</v>
      </c>
      <c r="AF81" s="71">
        <f t="shared" si="115"/>
        <v>0</v>
      </c>
      <c r="AG81" s="71">
        <f t="shared" si="116"/>
        <v>143</v>
      </c>
      <c r="AH81" s="71">
        <f t="shared" si="117"/>
        <v>0</v>
      </c>
      <c r="AI81" s="71">
        <f t="shared" si="118"/>
        <v>0</v>
      </c>
      <c r="AJ81" s="71">
        <f t="shared" si="119"/>
        <v>0</v>
      </c>
      <c r="AK81" s="71">
        <f t="shared" si="120"/>
        <v>0</v>
      </c>
      <c r="AL81" s="377">
        <f t="shared" si="121"/>
        <v>0</v>
      </c>
      <c r="AM81" s="408">
        <f t="shared" si="122"/>
        <v>12910</v>
      </c>
      <c r="AN81" s="61" t="str">
        <f t="shared" si="140"/>
        <v>147EPSS10</v>
      </c>
      <c r="AO81" s="720" t="s">
        <v>287</v>
      </c>
      <c r="AP81" s="722">
        <v>147</v>
      </c>
      <c r="AQ81" s="720" t="s">
        <v>504</v>
      </c>
      <c r="AR81" s="721">
        <v>104</v>
      </c>
    </row>
    <row r="82" spans="2:44">
      <c r="B82" s="61" t="str">
        <f t="shared" si="123"/>
        <v>887EPSS40</v>
      </c>
      <c r="C82" s="61" t="str">
        <f t="shared" si="124"/>
        <v>887EPSI03</v>
      </c>
      <c r="D82" s="61" t="str">
        <f t="shared" si="125"/>
        <v>887ESS002</v>
      </c>
      <c r="E82" s="61" t="str">
        <f t="shared" si="126"/>
        <v>887ESS024</v>
      </c>
      <c r="F82" s="61" t="str">
        <f t="shared" si="127"/>
        <v>887ESS091</v>
      </c>
      <c r="G82" s="61" t="str">
        <f t="shared" si="128"/>
        <v>887EPSS41</v>
      </c>
      <c r="H82" s="61" t="str">
        <f t="shared" si="129"/>
        <v>887EPSS10</v>
      </c>
      <c r="I82" s="61" t="str">
        <f t="shared" si="130"/>
        <v>887EPSS16</v>
      </c>
      <c r="J82" s="61" t="str">
        <f t="shared" si="131"/>
        <v>887EPSS37</v>
      </c>
      <c r="K82" s="61" t="str">
        <f t="shared" si="132"/>
        <v>887EPSS02</v>
      </c>
      <c r="L82" s="61" t="str">
        <f t="shared" si="133"/>
        <v>887EPSS23</v>
      </c>
      <c r="M82" s="61" t="str">
        <f t="shared" si="134"/>
        <v>887EPSS44</v>
      </c>
      <c r="N82" s="61" t="str">
        <f t="shared" si="135"/>
        <v>887EPSS18</v>
      </c>
      <c r="O82" s="61" t="str">
        <f t="shared" si="136"/>
        <v>887EPSS05</v>
      </c>
      <c r="P82" s="61" t="str">
        <f t="shared" si="137"/>
        <v>887EPSS17</v>
      </c>
      <c r="Q82" s="61" t="str">
        <f t="shared" si="138"/>
        <v>887ESS207</v>
      </c>
      <c r="R82" s="61" t="str">
        <f t="shared" si="139"/>
        <v>887EPSS45</v>
      </c>
      <c r="S82" s="5" t="s">
        <v>29</v>
      </c>
      <c r="T82" s="62" t="s">
        <v>247</v>
      </c>
      <c r="U82" s="73">
        <v>887</v>
      </c>
      <c r="V82" s="77">
        <f t="shared" si="105"/>
        <v>19226</v>
      </c>
      <c r="W82" s="71">
        <f t="shared" si="106"/>
        <v>0</v>
      </c>
      <c r="X82" s="71">
        <f t="shared" si="107"/>
        <v>0</v>
      </c>
      <c r="Y82" s="71">
        <f t="shared" si="108"/>
        <v>7295</v>
      </c>
      <c r="Z82" s="412">
        <f t="shared" si="109"/>
        <v>0</v>
      </c>
      <c r="AA82" s="377">
        <f t="shared" si="110"/>
        <v>1</v>
      </c>
      <c r="AB82" s="77">
        <f t="shared" si="111"/>
        <v>178</v>
      </c>
      <c r="AC82" s="71">
        <f t="shared" si="112"/>
        <v>806</v>
      </c>
      <c r="AD82" s="71">
        <f t="shared" si="113"/>
        <v>91</v>
      </c>
      <c r="AE82" s="71">
        <f t="shared" si="114"/>
        <v>15</v>
      </c>
      <c r="AF82" s="71">
        <f t="shared" si="115"/>
        <v>0</v>
      </c>
      <c r="AG82" s="71">
        <f t="shared" si="116"/>
        <v>679</v>
      </c>
      <c r="AH82" s="71">
        <f t="shared" si="117"/>
        <v>0</v>
      </c>
      <c r="AI82" s="71">
        <f t="shared" si="118"/>
        <v>0</v>
      </c>
      <c r="AJ82" s="71">
        <f t="shared" si="119"/>
        <v>0</v>
      </c>
      <c r="AK82" s="71">
        <f t="shared" si="120"/>
        <v>0</v>
      </c>
      <c r="AL82" s="377">
        <f t="shared" si="121"/>
        <v>0</v>
      </c>
      <c r="AM82" s="408">
        <f t="shared" si="122"/>
        <v>28291</v>
      </c>
      <c r="AN82" s="61" t="str">
        <f t="shared" si="140"/>
        <v>147EPSS16</v>
      </c>
      <c r="AO82" s="720" t="s">
        <v>287</v>
      </c>
      <c r="AP82" s="722">
        <v>147</v>
      </c>
      <c r="AQ82" s="720" t="s">
        <v>505</v>
      </c>
      <c r="AR82" s="721">
        <v>1248</v>
      </c>
    </row>
    <row r="83" spans="2:44">
      <c r="B83" s="61" t="str">
        <f t="shared" si="123"/>
        <v>EPSS40</v>
      </c>
      <c r="C83" s="61" t="str">
        <f t="shared" si="124"/>
        <v>EPSI03</v>
      </c>
      <c r="D83" s="61" t="str">
        <f t="shared" si="125"/>
        <v>ESS002</v>
      </c>
      <c r="E83" s="61" t="str">
        <f t="shared" si="126"/>
        <v>ESS024</v>
      </c>
      <c r="F83" s="61" t="str">
        <f t="shared" si="127"/>
        <v>ESS091</v>
      </c>
      <c r="G83" s="61" t="str">
        <f t="shared" si="128"/>
        <v>EPSS41</v>
      </c>
      <c r="H83" s="61" t="str">
        <f t="shared" si="129"/>
        <v>EPSS10</v>
      </c>
      <c r="I83" s="61" t="str">
        <f t="shared" si="130"/>
        <v>EPSS16</v>
      </c>
      <c r="J83" s="61" t="str">
        <f t="shared" si="131"/>
        <v>EPSS37</v>
      </c>
      <c r="K83" s="61" t="str">
        <f t="shared" si="132"/>
        <v>EPSS02</v>
      </c>
      <c r="L83" s="61" t="str">
        <f t="shared" si="133"/>
        <v>EPSS23</v>
      </c>
      <c r="M83" s="61" t="str">
        <f t="shared" si="134"/>
        <v>EPSS44</v>
      </c>
      <c r="N83" s="61" t="str">
        <f t="shared" si="135"/>
        <v>EPSS18</v>
      </c>
      <c r="O83" s="61" t="str">
        <f t="shared" si="136"/>
        <v>EPSS05</v>
      </c>
      <c r="P83" s="61" t="str">
        <f t="shared" si="137"/>
        <v>EPSS17</v>
      </c>
      <c r="Q83" s="61" t="str">
        <f t="shared" si="138"/>
        <v>ESS207</v>
      </c>
      <c r="R83" s="61" t="str">
        <f t="shared" si="139"/>
        <v>EPSS45</v>
      </c>
      <c r="S83" s="317" t="s">
        <v>304</v>
      </c>
      <c r="T83" s="318"/>
      <c r="U83" s="74"/>
      <c r="V83" s="75">
        <f t="shared" ref="V83:AL83" si="141">SUM(V84:V106)</f>
        <v>197187</v>
      </c>
      <c r="W83" s="72">
        <f t="shared" si="141"/>
        <v>0</v>
      </c>
      <c r="X83" s="72">
        <f t="shared" si="141"/>
        <v>0</v>
      </c>
      <c r="Y83" s="72">
        <f t="shared" si="141"/>
        <v>3197</v>
      </c>
      <c r="Z83" s="413">
        <f t="shared" si="141"/>
        <v>20026</v>
      </c>
      <c r="AA83" s="378">
        <f>SUM(AA84:AA106)</f>
        <v>8</v>
      </c>
      <c r="AB83" s="75">
        <f t="shared" si="141"/>
        <v>2988</v>
      </c>
      <c r="AC83" s="72">
        <f t="shared" si="141"/>
        <v>5147</v>
      </c>
      <c r="AD83" s="72">
        <f t="shared" si="141"/>
        <v>4368</v>
      </c>
      <c r="AE83" s="72">
        <f t="shared" si="141"/>
        <v>301</v>
      </c>
      <c r="AF83" s="72">
        <f t="shared" si="141"/>
        <v>2</v>
      </c>
      <c r="AG83" s="72">
        <f t="shared" si="141"/>
        <v>4132</v>
      </c>
      <c r="AH83" s="72">
        <f t="shared" si="141"/>
        <v>5</v>
      </c>
      <c r="AI83" s="72">
        <f t="shared" si="141"/>
        <v>19</v>
      </c>
      <c r="AJ83" s="72">
        <f t="shared" si="141"/>
        <v>3</v>
      </c>
      <c r="AK83" s="72">
        <f>SUM(AK84:AK106)</f>
        <v>0</v>
      </c>
      <c r="AL83" s="378">
        <f t="shared" si="141"/>
        <v>0</v>
      </c>
      <c r="AM83" s="407">
        <f>SUM(AM84:AM106)</f>
        <v>237383</v>
      </c>
      <c r="AN83" s="61" t="str">
        <f t="shared" si="140"/>
        <v>147EPSS37</v>
      </c>
      <c r="AO83" s="720" t="s">
        <v>287</v>
      </c>
      <c r="AP83" s="722">
        <v>147</v>
      </c>
      <c r="AQ83" s="720" t="s">
        <v>509</v>
      </c>
      <c r="AR83" s="721">
        <v>507</v>
      </c>
    </row>
    <row r="84" spans="2:44">
      <c r="B84" s="61" t="str">
        <f t="shared" si="123"/>
        <v>2EPSS40</v>
      </c>
      <c r="C84" s="61" t="str">
        <f t="shared" si="124"/>
        <v>2EPSI03</v>
      </c>
      <c r="D84" s="61" t="str">
        <f t="shared" si="125"/>
        <v>2ESS002</v>
      </c>
      <c r="E84" s="61" t="str">
        <f t="shared" si="126"/>
        <v>2ESS024</v>
      </c>
      <c r="F84" s="61" t="str">
        <f t="shared" si="127"/>
        <v>2ESS091</v>
      </c>
      <c r="G84" s="61" t="str">
        <f t="shared" si="128"/>
        <v>2EPSS41</v>
      </c>
      <c r="H84" s="61" t="str">
        <f t="shared" si="129"/>
        <v>2EPSS10</v>
      </c>
      <c r="I84" s="61" t="str">
        <f t="shared" si="130"/>
        <v>2EPSS16</v>
      </c>
      <c r="J84" s="61" t="str">
        <f t="shared" si="131"/>
        <v>2EPSS37</v>
      </c>
      <c r="K84" s="61" t="str">
        <f t="shared" si="132"/>
        <v>2EPSS02</v>
      </c>
      <c r="L84" s="61" t="str">
        <f t="shared" si="133"/>
        <v>2EPSS23</v>
      </c>
      <c r="M84" s="61" t="str">
        <f t="shared" si="134"/>
        <v>2EPSS44</v>
      </c>
      <c r="N84" s="61" t="str">
        <f t="shared" si="135"/>
        <v>2EPSS18</v>
      </c>
      <c r="O84" s="61" t="str">
        <f t="shared" si="136"/>
        <v>2EPSS05</v>
      </c>
      <c r="P84" s="61" t="str">
        <f t="shared" si="137"/>
        <v>2EPSS17</v>
      </c>
      <c r="Q84" s="61" t="str">
        <f t="shared" si="138"/>
        <v>2ESS207</v>
      </c>
      <c r="R84" s="61" t="str">
        <f t="shared" si="139"/>
        <v>2EPSS45</v>
      </c>
      <c r="S84" s="4" t="s">
        <v>31</v>
      </c>
      <c r="T84" s="62" t="s">
        <v>243</v>
      </c>
      <c r="U84" s="73">
        <v>2</v>
      </c>
      <c r="V84" s="77">
        <f t="shared" ref="V84:V106" si="142">IFERROR(VLOOKUP(B84,$AN$9:$AR$931,5,0),0)</f>
        <v>9297</v>
      </c>
      <c r="W84" s="71">
        <f t="shared" ref="W84:W106" si="143">IFERROR(VLOOKUP(C84,$AN$9:$AR$931,5,0),0)</f>
        <v>0</v>
      </c>
      <c r="X84" s="71">
        <f t="shared" ref="X84:X106" si="144">IFERROR(VLOOKUP(D84,$AN$9:$AR$931,5,0),0)</f>
        <v>0</v>
      </c>
      <c r="Y84" s="71">
        <f t="shared" ref="Y84:Y106" si="145">IFERROR(VLOOKUP(E84,$AN$9:$AR$931,5,0),0)</f>
        <v>3197</v>
      </c>
      <c r="Z84" s="412">
        <f t="shared" ref="Z84:Z106" si="146">IFERROR(VLOOKUP(F84,$AN$9:$AR$931,5,0),0)</f>
        <v>0</v>
      </c>
      <c r="AA84" s="377">
        <f t="shared" ref="AA84:AA106" si="147">IFERROR(VLOOKUP(G84,$AN$9:$AR$931,5,0),0)</f>
        <v>0</v>
      </c>
      <c r="AB84" s="77">
        <f t="shared" ref="AB84:AB106" si="148">IFERROR(VLOOKUP(H84,$AN$9:$AR$931,5,0),0)</f>
        <v>0</v>
      </c>
      <c r="AC84" s="71">
        <f t="shared" ref="AC84:AC106" si="149">IFERROR(VLOOKUP(I84,$AN$9:$AR$931,5,0),0)</f>
        <v>0</v>
      </c>
      <c r="AD84" s="71">
        <f t="shared" ref="AD84:AD106" si="150">IFERROR(VLOOKUP(J84,$AN$9:$AR$931,5,0),0)</f>
        <v>119</v>
      </c>
      <c r="AE84" s="71">
        <f t="shared" ref="AE84:AE106" si="151">IFERROR(VLOOKUP(K84,$AN$9:$AR$931,5,0),0)</f>
        <v>0</v>
      </c>
      <c r="AF84" s="71">
        <f t="shared" ref="AF84:AF106" si="152">IFERROR(VLOOKUP(L84,$AN$9:$AR$931,5,0),0)</f>
        <v>2</v>
      </c>
      <c r="AG84" s="71">
        <f t="shared" ref="AG84:AG106" si="153">IFERROR(VLOOKUP(M84,$AN$9:$AR$931,5,0),0)</f>
        <v>81</v>
      </c>
      <c r="AH84" s="71">
        <f t="shared" ref="AH84:AH106" si="154">IFERROR(VLOOKUP(N84,$AN$9:$AR$931,5,0),0)</f>
        <v>0</v>
      </c>
      <c r="AI84" s="71">
        <f t="shared" ref="AI84:AI106" si="155">IFERROR(VLOOKUP(O84,$AN$9:$AR$931,5,0),0)</f>
        <v>0</v>
      </c>
      <c r="AJ84" s="71">
        <f t="shared" ref="AJ84:AJ106" si="156">IFERROR(VLOOKUP(P84,$AN$9:$AR$931,5,0),0)</f>
        <v>0</v>
      </c>
      <c r="AK84" s="71">
        <f t="shared" ref="AK84:AK106" si="157">IFERROR(VLOOKUP(Q84,$AN$9:$AR$931,5,0),0)</f>
        <v>0</v>
      </c>
      <c r="AL84" s="377">
        <f t="shared" ref="AL84:AL106" si="158">IFERROR(VLOOKUP(R84,$AN$9:$AR$931,5,0),0)</f>
        <v>0</v>
      </c>
      <c r="AM84" s="408">
        <f t="shared" ref="AM84:AM106" si="159">SUM(V84:AL84)</f>
        <v>12696</v>
      </c>
      <c r="AN84" s="61" t="str">
        <f t="shared" si="140"/>
        <v>147EPSS40</v>
      </c>
      <c r="AO84" s="720" t="s">
        <v>287</v>
      </c>
      <c r="AP84" s="722">
        <v>147</v>
      </c>
      <c r="AQ84" s="720" t="s">
        <v>830</v>
      </c>
      <c r="AR84" s="721">
        <v>20624</v>
      </c>
    </row>
    <row r="85" spans="2:44">
      <c r="B85" s="61" t="str">
        <f t="shared" si="123"/>
        <v>21EPSS40</v>
      </c>
      <c r="C85" s="61" t="str">
        <f t="shared" si="124"/>
        <v>21EPSI03</v>
      </c>
      <c r="D85" s="61" t="str">
        <f t="shared" si="125"/>
        <v>21ESS002</v>
      </c>
      <c r="E85" s="61" t="str">
        <f t="shared" si="126"/>
        <v>21ESS024</v>
      </c>
      <c r="F85" s="61" t="str">
        <f t="shared" si="127"/>
        <v>21ESS091</v>
      </c>
      <c r="G85" s="61" t="str">
        <f t="shared" si="128"/>
        <v>21EPSS41</v>
      </c>
      <c r="H85" s="61" t="str">
        <f t="shared" si="129"/>
        <v>21EPSS10</v>
      </c>
      <c r="I85" s="61" t="str">
        <f t="shared" si="130"/>
        <v>21EPSS16</v>
      </c>
      <c r="J85" s="61" t="str">
        <f t="shared" si="131"/>
        <v>21EPSS37</v>
      </c>
      <c r="K85" s="61" t="str">
        <f t="shared" si="132"/>
        <v>21EPSS02</v>
      </c>
      <c r="L85" s="61" t="str">
        <f t="shared" si="133"/>
        <v>21EPSS23</v>
      </c>
      <c r="M85" s="61" t="str">
        <f t="shared" si="134"/>
        <v>21EPSS44</v>
      </c>
      <c r="N85" s="61" t="str">
        <f t="shared" si="135"/>
        <v>21EPSS18</v>
      </c>
      <c r="O85" s="61" t="str">
        <f t="shared" si="136"/>
        <v>21EPSS05</v>
      </c>
      <c r="P85" s="61" t="str">
        <f t="shared" si="137"/>
        <v>21EPSS17</v>
      </c>
      <c r="Q85" s="61" t="str">
        <f t="shared" si="138"/>
        <v>21ESS207</v>
      </c>
      <c r="R85" s="61" t="str">
        <f t="shared" si="139"/>
        <v>21EPSS45</v>
      </c>
      <c r="S85" s="5" t="s">
        <v>32</v>
      </c>
      <c r="T85" s="62" t="s">
        <v>243</v>
      </c>
      <c r="U85" s="73">
        <v>21</v>
      </c>
      <c r="V85" s="77">
        <f t="shared" si="142"/>
        <v>2833</v>
      </c>
      <c r="W85" s="71">
        <f t="shared" si="143"/>
        <v>0</v>
      </c>
      <c r="X85" s="71">
        <f t="shared" si="144"/>
        <v>0</v>
      </c>
      <c r="Y85" s="71">
        <f t="shared" si="145"/>
        <v>0</v>
      </c>
      <c r="Z85" s="412">
        <f t="shared" si="146"/>
        <v>0</v>
      </c>
      <c r="AA85" s="377">
        <f t="shared" si="147"/>
        <v>0</v>
      </c>
      <c r="AB85" s="77">
        <f t="shared" si="148"/>
        <v>0</v>
      </c>
      <c r="AC85" s="71">
        <f t="shared" si="149"/>
        <v>0</v>
      </c>
      <c r="AD85" s="71">
        <f t="shared" si="150"/>
        <v>40</v>
      </c>
      <c r="AE85" s="71">
        <f t="shared" si="151"/>
        <v>0</v>
      </c>
      <c r="AF85" s="71">
        <f t="shared" si="152"/>
        <v>0</v>
      </c>
      <c r="AG85" s="71">
        <f t="shared" si="153"/>
        <v>116</v>
      </c>
      <c r="AH85" s="71">
        <f t="shared" si="154"/>
        <v>0</v>
      </c>
      <c r="AI85" s="71">
        <f t="shared" si="155"/>
        <v>0</v>
      </c>
      <c r="AJ85" s="71">
        <f t="shared" si="156"/>
        <v>0</v>
      </c>
      <c r="AK85" s="71">
        <f t="shared" si="157"/>
        <v>0</v>
      </c>
      <c r="AL85" s="377">
        <f t="shared" si="158"/>
        <v>0</v>
      </c>
      <c r="AM85" s="408">
        <f t="shared" si="159"/>
        <v>2989</v>
      </c>
      <c r="AN85" s="61" t="str">
        <f t="shared" si="140"/>
        <v>147EPSS41</v>
      </c>
      <c r="AO85" s="720" t="s">
        <v>287</v>
      </c>
      <c r="AP85" s="722">
        <v>147</v>
      </c>
      <c r="AQ85" s="720" t="s">
        <v>865</v>
      </c>
      <c r="AR85" s="721">
        <v>2</v>
      </c>
    </row>
    <row r="86" spans="2:44">
      <c r="B86" s="61" t="str">
        <f t="shared" si="123"/>
        <v>55EPSS40</v>
      </c>
      <c r="C86" s="61" t="str">
        <f t="shared" si="124"/>
        <v>55EPSI03</v>
      </c>
      <c r="D86" s="61" t="str">
        <f t="shared" si="125"/>
        <v>55ESS002</v>
      </c>
      <c r="E86" s="61" t="str">
        <f t="shared" si="126"/>
        <v>55ESS024</v>
      </c>
      <c r="F86" s="61" t="str">
        <f t="shared" si="127"/>
        <v>55ESS091</v>
      </c>
      <c r="G86" s="61" t="str">
        <f t="shared" si="128"/>
        <v>55EPSS41</v>
      </c>
      <c r="H86" s="61" t="str">
        <f t="shared" si="129"/>
        <v>55EPSS10</v>
      </c>
      <c r="I86" s="61" t="str">
        <f t="shared" si="130"/>
        <v>55EPSS16</v>
      </c>
      <c r="J86" s="61" t="str">
        <f t="shared" si="131"/>
        <v>55EPSS37</v>
      </c>
      <c r="K86" s="61" t="str">
        <f t="shared" si="132"/>
        <v>55EPSS02</v>
      </c>
      <c r="L86" s="61" t="str">
        <f t="shared" si="133"/>
        <v>55EPSS23</v>
      </c>
      <c r="M86" s="61" t="str">
        <f t="shared" si="134"/>
        <v>55EPSS44</v>
      </c>
      <c r="N86" s="61" t="str">
        <f t="shared" si="135"/>
        <v>55EPSS18</v>
      </c>
      <c r="O86" s="61" t="str">
        <f t="shared" si="136"/>
        <v>55EPSS05</v>
      </c>
      <c r="P86" s="61" t="str">
        <f t="shared" si="137"/>
        <v>55EPSS17</v>
      </c>
      <c r="Q86" s="61" t="str">
        <f t="shared" si="138"/>
        <v>55ESS207</v>
      </c>
      <c r="R86" s="61" t="str">
        <f t="shared" si="139"/>
        <v>55EPSS45</v>
      </c>
      <c r="S86" s="5" t="s">
        <v>68</v>
      </c>
      <c r="T86" s="62" t="s">
        <v>243</v>
      </c>
      <c r="U86" s="73">
        <v>55</v>
      </c>
      <c r="V86" s="77">
        <f t="shared" si="142"/>
        <v>6531</v>
      </c>
      <c r="W86" s="71">
        <f t="shared" si="143"/>
        <v>0</v>
      </c>
      <c r="X86" s="71">
        <f t="shared" si="144"/>
        <v>0</v>
      </c>
      <c r="Y86" s="71">
        <f t="shared" si="145"/>
        <v>0</v>
      </c>
      <c r="Z86" s="412">
        <f t="shared" si="146"/>
        <v>0</v>
      </c>
      <c r="AA86" s="377">
        <f t="shared" si="147"/>
        <v>1</v>
      </c>
      <c r="AB86" s="77">
        <f t="shared" si="148"/>
        <v>0</v>
      </c>
      <c r="AC86" s="71">
        <f t="shared" si="149"/>
        <v>0</v>
      </c>
      <c r="AD86" s="71">
        <f t="shared" si="150"/>
        <v>22</v>
      </c>
      <c r="AE86" s="71">
        <f t="shared" si="151"/>
        <v>0</v>
      </c>
      <c r="AF86" s="71">
        <f t="shared" si="152"/>
        <v>0</v>
      </c>
      <c r="AG86" s="71">
        <f t="shared" si="153"/>
        <v>56</v>
      </c>
      <c r="AH86" s="71">
        <f t="shared" si="154"/>
        <v>0</v>
      </c>
      <c r="AI86" s="71">
        <f t="shared" si="155"/>
        <v>0</v>
      </c>
      <c r="AJ86" s="71">
        <f t="shared" si="156"/>
        <v>3</v>
      </c>
      <c r="AK86" s="71">
        <f t="shared" si="157"/>
        <v>0</v>
      </c>
      <c r="AL86" s="377">
        <f t="shared" si="158"/>
        <v>0</v>
      </c>
      <c r="AM86" s="408">
        <f t="shared" si="159"/>
        <v>6613</v>
      </c>
      <c r="AN86" s="61" t="str">
        <f t="shared" si="140"/>
        <v>147EPSS44</v>
      </c>
      <c r="AO86" s="720" t="s">
        <v>287</v>
      </c>
      <c r="AP86" s="722">
        <v>147</v>
      </c>
      <c r="AQ86" s="720" t="s">
        <v>1015</v>
      </c>
      <c r="AR86" s="721">
        <v>587</v>
      </c>
    </row>
    <row r="87" spans="2:44">
      <c r="B87" s="61" t="str">
        <f t="shared" si="123"/>
        <v>148EPSS40</v>
      </c>
      <c r="C87" s="61" t="str">
        <f t="shared" si="124"/>
        <v>148EPSI03</v>
      </c>
      <c r="D87" s="61" t="str">
        <f t="shared" si="125"/>
        <v>148ESS002</v>
      </c>
      <c r="E87" s="61" t="str">
        <f t="shared" si="126"/>
        <v>148ESS024</v>
      </c>
      <c r="F87" s="61" t="str">
        <f t="shared" si="127"/>
        <v>148ESS091</v>
      </c>
      <c r="G87" s="61" t="str">
        <f t="shared" si="128"/>
        <v>148EPSS41</v>
      </c>
      <c r="H87" s="61" t="str">
        <f t="shared" si="129"/>
        <v>148EPSS10</v>
      </c>
      <c r="I87" s="61" t="str">
        <f t="shared" si="130"/>
        <v>148EPSS16</v>
      </c>
      <c r="J87" s="61" t="str">
        <f t="shared" si="131"/>
        <v>148EPSS37</v>
      </c>
      <c r="K87" s="61" t="str">
        <f t="shared" si="132"/>
        <v>148EPSS02</v>
      </c>
      <c r="L87" s="61" t="str">
        <f t="shared" si="133"/>
        <v>148EPSS23</v>
      </c>
      <c r="M87" s="61" t="str">
        <f t="shared" si="134"/>
        <v>148EPSS44</v>
      </c>
      <c r="N87" s="61" t="str">
        <f t="shared" si="135"/>
        <v>148EPSS18</v>
      </c>
      <c r="O87" s="61" t="str">
        <f t="shared" si="136"/>
        <v>148EPSS05</v>
      </c>
      <c r="P87" s="61" t="str">
        <f t="shared" si="137"/>
        <v>148EPSS17</v>
      </c>
      <c r="Q87" s="61" t="str">
        <f t="shared" si="138"/>
        <v>148ESS207</v>
      </c>
      <c r="R87" s="61" t="str">
        <f t="shared" si="139"/>
        <v>148EPSS45</v>
      </c>
      <c r="S87" s="163" t="s">
        <v>139</v>
      </c>
      <c r="T87" s="62" t="s">
        <v>243</v>
      </c>
      <c r="U87" s="73">
        <v>148</v>
      </c>
      <c r="V87" s="77">
        <f t="shared" si="142"/>
        <v>11385</v>
      </c>
      <c r="W87" s="71">
        <f t="shared" si="143"/>
        <v>0</v>
      </c>
      <c r="X87" s="71">
        <f t="shared" si="144"/>
        <v>0</v>
      </c>
      <c r="Y87" s="71">
        <f t="shared" si="145"/>
        <v>0</v>
      </c>
      <c r="Z87" s="412">
        <f t="shared" si="146"/>
        <v>1856</v>
      </c>
      <c r="AA87" s="377">
        <f t="shared" si="147"/>
        <v>0</v>
      </c>
      <c r="AB87" s="77">
        <f t="shared" si="148"/>
        <v>164</v>
      </c>
      <c r="AC87" s="71">
        <f t="shared" si="149"/>
        <v>740</v>
      </c>
      <c r="AD87" s="71">
        <f t="shared" si="150"/>
        <v>305</v>
      </c>
      <c r="AE87" s="71">
        <f t="shared" si="151"/>
        <v>0</v>
      </c>
      <c r="AF87" s="71">
        <f t="shared" si="152"/>
        <v>0</v>
      </c>
      <c r="AG87" s="71">
        <f t="shared" si="153"/>
        <v>125</v>
      </c>
      <c r="AH87" s="71">
        <f t="shared" si="154"/>
        <v>0</v>
      </c>
      <c r="AI87" s="71">
        <f t="shared" si="155"/>
        <v>0</v>
      </c>
      <c r="AJ87" s="71">
        <f t="shared" si="156"/>
        <v>0</v>
      </c>
      <c r="AK87" s="71">
        <f t="shared" si="157"/>
        <v>0</v>
      </c>
      <c r="AL87" s="377">
        <f t="shared" si="158"/>
        <v>0</v>
      </c>
      <c r="AM87" s="408">
        <f t="shared" si="159"/>
        <v>14575</v>
      </c>
      <c r="AN87" s="61" t="str">
        <f t="shared" si="140"/>
        <v>147ESS002</v>
      </c>
      <c r="AO87" s="720" t="s">
        <v>287</v>
      </c>
      <c r="AP87" s="722">
        <v>147</v>
      </c>
      <c r="AQ87" s="720" t="s">
        <v>0</v>
      </c>
      <c r="AR87" s="721">
        <v>1397</v>
      </c>
    </row>
    <row r="88" spans="2:44">
      <c r="B88" s="61" t="str">
        <f t="shared" si="123"/>
        <v>197EPSS40</v>
      </c>
      <c r="C88" s="61" t="str">
        <f t="shared" si="124"/>
        <v>197EPSI03</v>
      </c>
      <c r="D88" s="61" t="str">
        <f t="shared" si="125"/>
        <v>197ESS002</v>
      </c>
      <c r="E88" s="61" t="str">
        <f t="shared" si="126"/>
        <v>197ESS024</v>
      </c>
      <c r="F88" s="61" t="str">
        <f t="shared" si="127"/>
        <v>197ESS091</v>
      </c>
      <c r="G88" s="61" t="str">
        <f t="shared" si="128"/>
        <v>197EPSS41</v>
      </c>
      <c r="H88" s="61" t="str">
        <f t="shared" si="129"/>
        <v>197EPSS10</v>
      </c>
      <c r="I88" s="61" t="str">
        <f t="shared" si="130"/>
        <v>197EPSS16</v>
      </c>
      <c r="J88" s="61" t="str">
        <f t="shared" si="131"/>
        <v>197EPSS37</v>
      </c>
      <c r="K88" s="61" t="str">
        <f t="shared" si="132"/>
        <v>197EPSS02</v>
      </c>
      <c r="L88" s="61" t="str">
        <f t="shared" si="133"/>
        <v>197EPSS23</v>
      </c>
      <c r="M88" s="61" t="str">
        <f t="shared" si="134"/>
        <v>197EPSS44</v>
      </c>
      <c r="N88" s="61" t="str">
        <f t="shared" si="135"/>
        <v>197EPSS18</v>
      </c>
      <c r="O88" s="61" t="str">
        <f t="shared" si="136"/>
        <v>197EPSS05</v>
      </c>
      <c r="P88" s="61" t="str">
        <f t="shared" si="137"/>
        <v>197EPSS17</v>
      </c>
      <c r="Q88" s="61" t="str">
        <f t="shared" si="138"/>
        <v>197ESS207</v>
      </c>
      <c r="R88" s="61" t="str">
        <f t="shared" si="139"/>
        <v>197EPSS45</v>
      </c>
      <c r="S88" s="5" t="s">
        <v>113</v>
      </c>
      <c r="T88" s="62" t="s">
        <v>243</v>
      </c>
      <c r="U88" s="73">
        <v>197</v>
      </c>
      <c r="V88" s="77">
        <f t="shared" si="142"/>
        <v>8501</v>
      </c>
      <c r="W88" s="71">
        <f t="shared" si="143"/>
        <v>0</v>
      </c>
      <c r="X88" s="71">
        <f t="shared" si="144"/>
        <v>0</v>
      </c>
      <c r="Y88" s="71">
        <f t="shared" si="145"/>
        <v>0</v>
      </c>
      <c r="Z88" s="412">
        <f t="shared" si="146"/>
        <v>2107</v>
      </c>
      <c r="AA88" s="377">
        <f t="shared" si="147"/>
        <v>0</v>
      </c>
      <c r="AB88" s="77">
        <f t="shared" si="148"/>
        <v>0</v>
      </c>
      <c r="AC88" s="71">
        <f t="shared" si="149"/>
        <v>0</v>
      </c>
      <c r="AD88" s="71">
        <f t="shared" si="150"/>
        <v>293</v>
      </c>
      <c r="AE88" s="71">
        <f t="shared" si="151"/>
        <v>0</v>
      </c>
      <c r="AF88" s="71">
        <f t="shared" si="152"/>
        <v>0</v>
      </c>
      <c r="AG88" s="71">
        <f t="shared" si="153"/>
        <v>189</v>
      </c>
      <c r="AH88" s="71">
        <f t="shared" si="154"/>
        <v>0</v>
      </c>
      <c r="AI88" s="71">
        <f t="shared" si="155"/>
        <v>0</v>
      </c>
      <c r="AJ88" s="71">
        <f t="shared" si="156"/>
        <v>0</v>
      </c>
      <c r="AK88" s="71">
        <f t="shared" si="157"/>
        <v>0</v>
      </c>
      <c r="AL88" s="377">
        <f t="shared" si="158"/>
        <v>0</v>
      </c>
      <c r="AM88" s="408">
        <f t="shared" si="159"/>
        <v>11090</v>
      </c>
      <c r="AN88" s="61" t="str">
        <f t="shared" si="140"/>
        <v>172EPSI03</v>
      </c>
      <c r="AO88" s="720" t="s">
        <v>287</v>
      </c>
      <c r="AP88" s="722">
        <v>172</v>
      </c>
      <c r="AQ88" s="720" t="s">
        <v>3</v>
      </c>
      <c r="AR88" s="721">
        <v>2970</v>
      </c>
    </row>
    <row r="89" spans="2:44">
      <c r="B89" s="61" t="str">
        <f t="shared" si="123"/>
        <v>206EPSS40</v>
      </c>
      <c r="C89" s="61" t="str">
        <f t="shared" si="124"/>
        <v>206EPSI03</v>
      </c>
      <c r="D89" s="61" t="str">
        <f t="shared" si="125"/>
        <v>206ESS002</v>
      </c>
      <c r="E89" s="61" t="str">
        <f t="shared" si="126"/>
        <v>206ESS024</v>
      </c>
      <c r="F89" s="61" t="str">
        <f t="shared" si="127"/>
        <v>206ESS091</v>
      </c>
      <c r="G89" s="61" t="str">
        <f t="shared" si="128"/>
        <v>206EPSS41</v>
      </c>
      <c r="H89" s="61" t="str">
        <f t="shared" si="129"/>
        <v>206EPSS10</v>
      </c>
      <c r="I89" s="61" t="str">
        <f t="shared" si="130"/>
        <v>206EPSS16</v>
      </c>
      <c r="J89" s="61" t="str">
        <f t="shared" si="131"/>
        <v>206EPSS37</v>
      </c>
      <c r="K89" s="61" t="str">
        <f t="shared" si="132"/>
        <v>206EPSS02</v>
      </c>
      <c r="L89" s="61" t="str">
        <f t="shared" si="133"/>
        <v>206EPSS23</v>
      </c>
      <c r="M89" s="61" t="str">
        <f t="shared" si="134"/>
        <v>206EPSS44</v>
      </c>
      <c r="N89" s="61" t="str">
        <f t="shared" si="135"/>
        <v>206EPSS18</v>
      </c>
      <c r="O89" s="61" t="str">
        <f t="shared" si="136"/>
        <v>206EPSS05</v>
      </c>
      <c r="P89" s="61" t="str">
        <f t="shared" si="137"/>
        <v>206EPSS17</v>
      </c>
      <c r="Q89" s="61" t="str">
        <f t="shared" si="138"/>
        <v>206ESS207</v>
      </c>
      <c r="R89" s="61" t="str">
        <f t="shared" si="139"/>
        <v>206EPSS45</v>
      </c>
      <c r="S89" s="16" t="s">
        <v>138</v>
      </c>
      <c r="T89" s="62" t="s">
        <v>243</v>
      </c>
      <c r="U89" s="73">
        <v>206</v>
      </c>
      <c r="V89" s="77">
        <f t="shared" si="142"/>
        <v>2258</v>
      </c>
      <c r="W89" s="71">
        <f t="shared" si="143"/>
        <v>0</v>
      </c>
      <c r="X89" s="71">
        <f t="shared" si="144"/>
        <v>0</v>
      </c>
      <c r="Y89" s="71">
        <f t="shared" si="145"/>
        <v>0</v>
      </c>
      <c r="Z89" s="412">
        <f t="shared" si="146"/>
        <v>560</v>
      </c>
      <c r="AA89" s="377">
        <f t="shared" si="147"/>
        <v>0</v>
      </c>
      <c r="AB89" s="77">
        <f t="shared" si="148"/>
        <v>0</v>
      </c>
      <c r="AC89" s="71">
        <f t="shared" si="149"/>
        <v>0</v>
      </c>
      <c r="AD89" s="71">
        <f t="shared" si="150"/>
        <v>17</v>
      </c>
      <c r="AE89" s="71">
        <f t="shared" si="151"/>
        <v>0</v>
      </c>
      <c r="AF89" s="71">
        <f t="shared" si="152"/>
        <v>0</v>
      </c>
      <c r="AG89" s="71">
        <f t="shared" si="153"/>
        <v>67</v>
      </c>
      <c r="AH89" s="71">
        <f t="shared" si="154"/>
        <v>0</v>
      </c>
      <c r="AI89" s="71">
        <f t="shared" si="155"/>
        <v>0</v>
      </c>
      <c r="AJ89" s="71">
        <f t="shared" si="156"/>
        <v>0</v>
      </c>
      <c r="AK89" s="71">
        <f t="shared" si="157"/>
        <v>0</v>
      </c>
      <c r="AL89" s="377">
        <f t="shared" si="158"/>
        <v>0</v>
      </c>
      <c r="AM89" s="408">
        <f t="shared" si="159"/>
        <v>2902</v>
      </c>
      <c r="AN89" s="61" t="str">
        <f t="shared" si="140"/>
        <v>172EPSS10</v>
      </c>
      <c r="AO89" s="720" t="s">
        <v>287</v>
      </c>
      <c r="AP89" s="722">
        <v>172</v>
      </c>
      <c r="AQ89" s="720" t="s">
        <v>504</v>
      </c>
      <c r="AR89" s="721">
        <v>202</v>
      </c>
    </row>
    <row r="90" spans="2:44">
      <c r="B90" s="61" t="str">
        <f t="shared" si="123"/>
        <v>313EPSS40</v>
      </c>
      <c r="C90" s="61" t="str">
        <f t="shared" si="124"/>
        <v>313EPSI03</v>
      </c>
      <c r="D90" s="61" t="str">
        <f t="shared" si="125"/>
        <v>313ESS002</v>
      </c>
      <c r="E90" s="61" t="str">
        <f t="shared" si="126"/>
        <v>313ESS024</v>
      </c>
      <c r="F90" s="61" t="str">
        <f t="shared" si="127"/>
        <v>313ESS091</v>
      </c>
      <c r="G90" s="61" t="str">
        <f t="shared" si="128"/>
        <v>313EPSS41</v>
      </c>
      <c r="H90" s="61" t="str">
        <f t="shared" si="129"/>
        <v>313EPSS10</v>
      </c>
      <c r="I90" s="61" t="str">
        <f t="shared" si="130"/>
        <v>313EPSS16</v>
      </c>
      <c r="J90" s="61" t="str">
        <f t="shared" si="131"/>
        <v>313EPSS37</v>
      </c>
      <c r="K90" s="61" t="str">
        <f t="shared" si="132"/>
        <v>313EPSS02</v>
      </c>
      <c r="L90" s="61" t="str">
        <f t="shared" si="133"/>
        <v>313EPSS23</v>
      </c>
      <c r="M90" s="61" t="str">
        <f t="shared" si="134"/>
        <v>313EPSS44</v>
      </c>
      <c r="N90" s="61" t="str">
        <f t="shared" si="135"/>
        <v>313EPSS18</v>
      </c>
      <c r="O90" s="61" t="str">
        <f t="shared" si="136"/>
        <v>313EPSS05</v>
      </c>
      <c r="P90" s="61" t="str">
        <f t="shared" si="137"/>
        <v>313EPSS17</v>
      </c>
      <c r="Q90" s="61" t="str">
        <f t="shared" si="138"/>
        <v>313ESS207</v>
      </c>
      <c r="R90" s="61" t="str">
        <f t="shared" si="139"/>
        <v>313EPSS45</v>
      </c>
      <c r="S90" s="4" t="s">
        <v>81</v>
      </c>
      <c r="T90" s="62" t="s">
        <v>243</v>
      </c>
      <c r="U90" s="73">
        <v>313</v>
      </c>
      <c r="V90" s="77">
        <f t="shared" si="142"/>
        <v>4423</v>
      </c>
      <c r="W90" s="71">
        <f t="shared" si="143"/>
        <v>0</v>
      </c>
      <c r="X90" s="71">
        <f t="shared" si="144"/>
        <v>0</v>
      </c>
      <c r="Y90" s="71">
        <f t="shared" si="145"/>
        <v>0</v>
      </c>
      <c r="Z90" s="412">
        <f t="shared" si="146"/>
        <v>1808</v>
      </c>
      <c r="AA90" s="377">
        <f t="shared" si="147"/>
        <v>0</v>
      </c>
      <c r="AB90" s="77">
        <f t="shared" si="148"/>
        <v>0</v>
      </c>
      <c r="AC90" s="71">
        <f t="shared" si="149"/>
        <v>0</v>
      </c>
      <c r="AD90" s="71">
        <f t="shared" si="150"/>
        <v>122</v>
      </c>
      <c r="AE90" s="71">
        <f t="shared" si="151"/>
        <v>0</v>
      </c>
      <c r="AF90" s="71">
        <f t="shared" si="152"/>
        <v>0</v>
      </c>
      <c r="AG90" s="71">
        <f t="shared" si="153"/>
        <v>251</v>
      </c>
      <c r="AH90" s="71">
        <f t="shared" si="154"/>
        <v>0</v>
      </c>
      <c r="AI90" s="71">
        <f t="shared" si="155"/>
        <v>0</v>
      </c>
      <c r="AJ90" s="71">
        <f t="shared" si="156"/>
        <v>0</v>
      </c>
      <c r="AK90" s="71">
        <f t="shared" si="157"/>
        <v>0</v>
      </c>
      <c r="AL90" s="377">
        <f t="shared" si="158"/>
        <v>0</v>
      </c>
      <c r="AM90" s="408">
        <f t="shared" si="159"/>
        <v>6604</v>
      </c>
      <c r="AN90" s="61" t="str">
        <f t="shared" si="140"/>
        <v>172EPSS16</v>
      </c>
      <c r="AO90" s="720" t="s">
        <v>287</v>
      </c>
      <c r="AP90" s="722">
        <v>172</v>
      </c>
      <c r="AQ90" s="720" t="s">
        <v>505</v>
      </c>
      <c r="AR90" s="721">
        <v>1468</v>
      </c>
    </row>
    <row r="91" spans="2:44">
      <c r="B91" s="61" t="str">
        <f t="shared" si="123"/>
        <v>318EPSS40</v>
      </c>
      <c r="C91" s="61" t="str">
        <f t="shared" si="124"/>
        <v>318EPSI03</v>
      </c>
      <c r="D91" s="61" t="str">
        <f t="shared" si="125"/>
        <v>318ESS002</v>
      </c>
      <c r="E91" s="61" t="str">
        <f t="shared" si="126"/>
        <v>318ESS024</v>
      </c>
      <c r="F91" s="61" t="str">
        <f t="shared" si="127"/>
        <v>318ESS091</v>
      </c>
      <c r="G91" s="61" t="str">
        <f t="shared" si="128"/>
        <v>318EPSS41</v>
      </c>
      <c r="H91" s="61" t="str">
        <f t="shared" si="129"/>
        <v>318EPSS10</v>
      </c>
      <c r="I91" s="61" t="str">
        <f t="shared" si="130"/>
        <v>318EPSS16</v>
      </c>
      <c r="J91" s="61" t="str">
        <f t="shared" si="131"/>
        <v>318EPSS37</v>
      </c>
      <c r="K91" s="61" t="str">
        <f t="shared" si="132"/>
        <v>318EPSS02</v>
      </c>
      <c r="L91" s="61" t="str">
        <f t="shared" si="133"/>
        <v>318EPSS23</v>
      </c>
      <c r="M91" s="61" t="str">
        <f t="shared" si="134"/>
        <v>318EPSS44</v>
      </c>
      <c r="N91" s="61" t="str">
        <f t="shared" si="135"/>
        <v>318EPSS18</v>
      </c>
      <c r="O91" s="61" t="str">
        <f t="shared" si="136"/>
        <v>318EPSS05</v>
      </c>
      <c r="P91" s="61" t="str">
        <f t="shared" si="137"/>
        <v>318EPSS17</v>
      </c>
      <c r="Q91" s="61" t="str">
        <f t="shared" si="138"/>
        <v>318ESS207</v>
      </c>
      <c r="R91" s="61" t="str">
        <f t="shared" si="139"/>
        <v>318EPSS45</v>
      </c>
      <c r="S91" s="4" t="s">
        <v>44</v>
      </c>
      <c r="T91" s="62" t="s">
        <v>243</v>
      </c>
      <c r="U91" s="73">
        <v>318</v>
      </c>
      <c r="V91" s="77">
        <f t="shared" si="142"/>
        <v>9640</v>
      </c>
      <c r="W91" s="71">
        <f t="shared" si="143"/>
        <v>0</v>
      </c>
      <c r="X91" s="71">
        <f t="shared" si="144"/>
        <v>0</v>
      </c>
      <c r="Y91" s="71">
        <f t="shared" si="145"/>
        <v>0</v>
      </c>
      <c r="Z91" s="412">
        <f t="shared" si="146"/>
        <v>0</v>
      </c>
      <c r="AA91" s="377">
        <f t="shared" si="147"/>
        <v>0</v>
      </c>
      <c r="AB91" s="77">
        <f t="shared" si="148"/>
        <v>404</v>
      </c>
      <c r="AC91" s="71">
        <f t="shared" si="149"/>
        <v>473</v>
      </c>
      <c r="AD91" s="71">
        <f t="shared" si="150"/>
        <v>221</v>
      </c>
      <c r="AE91" s="71">
        <f t="shared" si="151"/>
        <v>48</v>
      </c>
      <c r="AF91" s="71">
        <f t="shared" si="152"/>
        <v>0</v>
      </c>
      <c r="AG91" s="71">
        <f t="shared" si="153"/>
        <v>162</v>
      </c>
      <c r="AH91" s="71">
        <f t="shared" si="154"/>
        <v>0</v>
      </c>
      <c r="AI91" s="71">
        <f t="shared" si="155"/>
        <v>0</v>
      </c>
      <c r="AJ91" s="71">
        <f t="shared" si="156"/>
        <v>0</v>
      </c>
      <c r="AK91" s="71">
        <f t="shared" si="157"/>
        <v>0</v>
      </c>
      <c r="AL91" s="377">
        <f t="shared" si="158"/>
        <v>0</v>
      </c>
      <c r="AM91" s="408">
        <f t="shared" si="159"/>
        <v>10948</v>
      </c>
      <c r="AN91" s="61" t="str">
        <f t="shared" si="140"/>
        <v>172EPSS37</v>
      </c>
      <c r="AO91" s="720" t="s">
        <v>287</v>
      </c>
      <c r="AP91" s="722">
        <v>172</v>
      </c>
      <c r="AQ91" s="720" t="s">
        <v>509</v>
      </c>
      <c r="AR91" s="721">
        <v>576</v>
      </c>
    </row>
    <row r="92" spans="2:44">
      <c r="B92" s="61" t="str">
        <f t="shared" si="123"/>
        <v>321EPSS40</v>
      </c>
      <c r="C92" s="61" t="str">
        <f t="shared" si="124"/>
        <v>321EPSI03</v>
      </c>
      <c r="D92" s="61" t="str">
        <f t="shared" si="125"/>
        <v>321ESS002</v>
      </c>
      <c r="E92" s="61" t="str">
        <f t="shared" si="126"/>
        <v>321ESS024</v>
      </c>
      <c r="F92" s="61" t="str">
        <f t="shared" si="127"/>
        <v>321ESS091</v>
      </c>
      <c r="G92" s="61" t="str">
        <f t="shared" si="128"/>
        <v>321EPSS41</v>
      </c>
      <c r="H92" s="61" t="str">
        <f t="shared" si="129"/>
        <v>321EPSS10</v>
      </c>
      <c r="I92" s="61" t="str">
        <f t="shared" si="130"/>
        <v>321EPSS16</v>
      </c>
      <c r="J92" s="61" t="str">
        <f t="shared" si="131"/>
        <v>321EPSS37</v>
      </c>
      <c r="K92" s="61" t="str">
        <f t="shared" si="132"/>
        <v>321EPSS02</v>
      </c>
      <c r="L92" s="61" t="str">
        <f t="shared" si="133"/>
        <v>321EPSS23</v>
      </c>
      <c r="M92" s="61" t="str">
        <f t="shared" si="134"/>
        <v>321EPSS44</v>
      </c>
      <c r="N92" s="61" t="str">
        <f t="shared" si="135"/>
        <v>321EPSS18</v>
      </c>
      <c r="O92" s="61" t="str">
        <f t="shared" si="136"/>
        <v>321EPSS05</v>
      </c>
      <c r="P92" s="61" t="str">
        <f t="shared" si="137"/>
        <v>321EPSS17</v>
      </c>
      <c r="Q92" s="61" t="str">
        <f t="shared" si="138"/>
        <v>321ESS207</v>
      </c>
      <c r="R92" s="61" t="str">
        <f t="shared" si="139"/>
        <v>321EPSS45</v>
      </c>
      <c r="S92" s="5" t="s">
        <v>109</v>
      </c>
      <c r="T92" s="62" t="s">
        <v>243</v>
      </c>
      <c r="U92" s="73">
        <v>321</v>
      </c>
      <c r="V92" s="77">
        <f t="shared" si="142"/>
        <v>2646</v>
      </c>
      <c r="W92" s="71">
        <f t="shared" si="143"/>
        <v>0</v>
      </c>
      <c r="X92" s="71">
        <f t="shared" si="144"/>
        <v>0</v>
      </c>
      <c r="Y92" s="71">
        <f t="shared" si="145"/>
        <v>0</v>
      </c>
      <c r="Z92" s="412">
        <f t="shared" si="146"/>
        <v>0</v>
      </c>
      <c r="AA92" s="377">
        <f t="shared" si="147"/>
        <v>0</v>
      </c>
      <c r="AB92" s="77">
        <f t="shared" si="148"/>
        <v>0</v>
      </c>
      <c r="AC92" s="71">
        <f t="shared" si="149"/>
        <v>0</v>
      </c>
      <c r="AD92" s="71">
        <f t="shared" si="150"/>
        <v>46</v>
      </c>
      <c r="AE92" s="71">
        <f t="shared" si="151"/>
        <v>0</v>
      </c>
      <c r="AF92" s="71">
        <f t="shared" si="152"/>
        <v>0</v>
      </c>
      <c r="AG92" s="71">
        <f t="shared" si="153"/>
        <v>139</v>
      </c>
      <c r="AH92" s="71">
        <f t="shared" si="154"/>
        <v>0</v>
      </c>
      <c r="AI92" s="71">
        <f t="shared" si="155"/>
        <v>0</v>
      </c>
      <c r="AJ92" s="71">
        <f t="shared" si="156"/>
        <v>0</v>
      </c>
      <c r="AK92" s="71">
        <f t="shared" si="157"/>
        <v>0</v>
      </c>
      <c r="AL92" s="377">
        <f t="shared" si="158"/>
        <v>0</v>
      </c>
      <c r="AM92" s="408">
        <f t="shared" si="159"/>
        <v>2831</v>
      </c>
      <c r="AN92" s="61" t="str">
        <f t="shared" si="140"/>
        <v>172EPSS40</v>
      </c>
      <c r="AO92" s="720" t="s">
        <v>287</v>
      </c>
      <c r="AP92" s="722">
        <v>172</v>
      </c>
      <c r="AQ92" s="720" t="s">
        <v>830</v>
      </c>
      <c r="AR92" s="721">
        <v>27314</v>
      </c>
    </row>
    <row r="93" spans="2:44">
      <c r="B93" s="61" t="str">
        <f t="shared" si="123"/>
        <v>376EPSS40</v>
      </c>
      <c r="C93" s="61" t="str">
        <f t="shared" si="124"/>
        <v>376EPSI03</v>
      </c>
      <c r="D93" s="61" t="str">
        <f t="shared" si="125"/>
        <v>376ESS002</v>
      </c>
      <c r="E93" s="61" t="str">
        <f t="shared" si="126"/>
        <v>376ESS024</v>
      </c>
      <c r="F93" s="61" t="str">
        <f t="shared" si="127"/>
        <v>376ESS091</v>
      </c>
      <c r="G93" s="61" t="str">
        <f t="shared" si="128"/>
        <v>376EPSS41</v>
      </c>
      <c r="H93" s="61" t="str">
        <f t="shared" si="129"/>
        <v>376EPSS10</v>
      </c>
      <c r="I93" s="61" t="str">
        <f t="shared" si="130"/>
        <v>376EPSS16</v>
      </c>
      <c r="J93" s="61" t="str">
        <f t="shared" si="131"/>
        <v>376EPSS37</v>
      </c>
      <c r="K93" s="61" t="str">
        <f t="shared" si="132"/>
        <v>376EPSS02</v>
      </c>
      <c r="L93" s="61" t="str">
        <f t="shared" si="133"/>
        <v>376EPSS23</v>
      </c>
      <c r="M93" s="61" t="str">
        <f t="shared" si="134"/>
        <v>376EPSS44</v>
      </c>
      <c r="N93" s="61" t="str">
        <f t="shared" si="135"/>
        <v>376EPSS18</v>
      </c>
      <c r="O93" s="61" t="str">
        <f t="shared" si="136"/>
        <v>376EPSS05</v>
      </c>
      <c r="P93" s="61" t="str">
        <f t="shared" si="137"/>
        <v>376EPSS17</v>
      </c>
      <c r="Q93" s="61" t="str">
        <f t="shared" si="138"/>
        <v>376ESS207</v>
      </c>
      <c r="R93" s="61" t="str">
        <f t="shared" si="139"/>
        <v>376EPSS45</v>
      </c>
      <c r="S93" s="4" t="s">
        <v>83</v>
      </c>
      <c r="T93" s="62" t="s">
        <v>243</v>
      </c>
      <c r="U93" s="73">
        <v>376</v>
      </c>
      <c r="V93" s="77">
        <f t="shared" si="142"/>
        <v>5089</v>
      </c>
      <c r="W93" s="71">
        <f t="shared" si="143"/>
        <v>0</v>
      </c>
      <c r="X93" s="71">
        <f t="shared" si="144"/>
        <v>0</v>
      </c>
      <c r="Y93" s="71">
        <f t="shared" si="145"/>
        <v>0</v>
      </c>
      <c r="Z93" s="412">
        <f t="shared" si="146"/>
        <v>3615</v>
      </c>
      <c r="AA93" s="377">
        <f t="shared" si="147"/>
        <v>0</v>
      </c>
      <c r="AB93" s="77">
        <f t="shared" si="148"/>
        <v>719</v>
      </c>
      <c r="AC93" s="71">
        <f t="shared" si="149"/>
        <v>897</v>
      </c>
      <c r="AD93" s="71">
        <f t="shared" si="150"/>
        <v>163</v>
      </c>
      <c r="AE93" s="71">
        <f t="shared" si="151"/>
        <v>0</v>
      </c>
      <c r="AF93" s="71">
        <f t="shared" si="152"/>
        <v>0</v>
      </c>
      <c r="AG93" s="71">
        <f t="shared" si="153"/>
        <v>141</v>
      </c>
      <c r="AH93" s="71">
        <f t="shared" si="154"/>
        <v>0</v>
      </c>
      <c r="AI93" s="71">
        <f t="shared" si="155"/>
        <v>0</v>
      </c>
      <c r="AJ93" s="71">
        <f t="shared" si="156"/>
        <v>0</v>
      </c>
      <c r="AK93" s="71">
        <f t="shared" si="157"/>
        <v>0</v>
      </c>
      <c r="AL93" s="377">
        <f t="shared" si="158"/>
        <v>0</v>
      </c>
      <c r="AM93" s="408">
        <f t="shared" si="159"/>
        <v>10624</v>
      </c>
      <c r="AN93" s="61" t="str">
        <f t="shared" si="140"/>
        <v>172EPSS41</v>
      </c>
      <c r="AO93" s="720" t="s">
        <v>287</v>
      </c>
      <c r="AP93" s="722">
        <v>172</v>
      </c>
      <c r="AQ93" s="720" t="s">
        <v>865</v>
      </c>
      <c r="AR93" s="721">
        <v>4</v>
      </c>
    </row>
    <row r="94" spans="2:44">
      <c r="B94" s="61" t="str">
        <f t="shared" si="123"/>
        <v>400EPSS40</v>
      </c>
      <c r="C94" s="61" t="str">
        <f t="shared" si="124"/>
        <v>400EPSI03</v>
      </c>
      <c r="D94" s="61" t="str">
        <f t="shared" si="125"/>
        <v>400ESS002</v>
      </c>
      <c r="E94" s="61" t="str">
        <f t="shared" si="126"/>
        <v>400ESS024</v>
      </c>
      <c r="F94" s="61" t="str">
        <f t="shared" si="127"/>
        <v>400ESS091</v>
      </c>
      <c r="G94" s="61" t="str">
        <f t="shared" si="128"/>
        <v>400EPSS41</v>
      </c>
      <c r="H94" s="61" t="str">
        <f t="shared" si="129"/>
        <v>400EPSS10</v>
      </c>
      <c r="I94" s="61" t="str">
        <f t="shared" si="130"/>
        <v>400EPSS16</v>
      </c>
      <c r="J94" s="61" t="str">
        <f t="shared" si="131"/>
        <v>400EPSS37</v>
      </c>
      <c r="K94" s="61" t="str">
        <f t="shared" si="132"/>
        <v>400EPSS02</v>
      </c>
      <c r="L94" s="61" t="str">
        <f t="shared" si="133"/>
        <v>400EPSS23</v>
      </c>
      <c r="M94" s="61" t="str">
        <f t="shared" si="134"/>
        <v>400EPSS44</v>
      </c>
      <c r="N94" s="61" t="str">
        <f t="shared" si="135"/>
        <v>400EPSS18</v>
      </c>
      <c r="O94" s="61" t="str">
        <f t="shared" si="136"/>
        <v>400EPSS05</v>
      </c>
      <c r="P94" s="61" t="str">
        <f t="shared" si="137"/>
        <v>400EPSS17</v>
      </c>
      <c r="Q94" s="61" t="str">
        <f t="shared" si="138"/>
        <v>400ESS207</v>
      </c>
      <c r="R94" s="61" t="str">
        <f t="shared" si="139"/>
        <v>400EPSS45</v>
      </c>
      <c r="S94" s="16" t="s">
        <v>141</v>
      </c>
      <c r="T94" s="62" t="s">
        <v>243</v>
      </c>
      <c r="U94" s="73">
        <v>400</v>
      </c>
      <c r="V94" s="77">
        <f t="shared" si="142"/>
        <v>7916</v>
      </c>
      <c r="W94" s="71">
        <f t="shared" si="143"/>
        <v>0</v>
      </c>
      <c r="X94" s="71">
        <f t="shared" si="144"/>
        <v>0</v>
      </c>
      <c r="Y94" s="71">
        <f t="shared" si="145"/>
        <v>0</v>
      </c>
      <c r="Z94" s="412">
        <f t="shared" si="146"/>
        <v>0</v>
      </c>
      <c r="AA94" s="377">
        <f t="shared" si="147"/>
        <v>0</v>
      </c>
      <c r="AB94" s="77">
        <f t="shared" si="148"/>
        <v>0</v>
      </c>
      <c r="AC94" s="71">
        <f t="shared" si="149"/>
        <v>757</v>
      </c>
      <c r="AD94" s="71">
        <f t="shared" si="150"/>
        <v>123</v>
      </c>
      <c r="AE94" s="71">
        <f t="shared" si="151"/>
        <v>51</v>
      </c>
      <c r="AF94" s="71">
        <f t="shared" si="152"/>
        <v>0</v>
      </c>
      <c r="AG94" s="71">
        <f t="shared" si="153"/>
        <v>180</v>
      </c>
      <c r="AH94" s="71">
        <f t="shared" si="154"/>
        <v>0</v>
      </c>
      <c r="AI94" s="71">
        <f t="shared" si="155"/>
        <v>0</v>
      </c>
      <c r="AJ94" s="71">
        <f t="shared" si="156"/>
        <v>0</v>
      </c>
      <c r="AK94" s="71">
        <f t="shared" si="157"/>
        <v>0</v>
      </c>
      <c r="AL94" s="377">
        <f t="shared" si="158"/>
        <v>0</v>
      </c>
      <c r="AM94" s="408">
        <f t="shared" si="159"/>
        <v>9027</v>
      </c>
      <c r="AN94" s="61" t="str">
        <f t="shared" si="140"/>
        <v>172EPSS44</v>
      </c>
      <c r="AO94" s="720" t="s">
        <v>287</v>
      </c>
      <c r="AP94" s="722">
        <v>172</v>
      </c>
      <c r="AQ94" s="720" t="s">
        <v>1015</v>
      </c>
      <c r="AR94" s="721">
        <v>720</v>
      </c>
    </row>
    <row r="95" spans="2:44">
      <c r="B95" s="61" t="str">
        <f t="shared" si="123"/>
        <v>440EPSS40</v>
      </c>
      <c r="C95" s="61" t="str">
        <f t="shared" si="124"/>
        <v>440EPSI03</v>
      </c>
      <c r="D95" s="61" t="str">
        <f t="shared" si="125"/>
        <v>440ESS002</v>
      </c>
      <c r="E95" s="61" t="str">
        <f t="shared" si="126"/>
        <v>440ESS024</v>
      </c>
      <c r="F95" s="61" t="str">
        <f t="shared" si="127"/>
        <v>440ESS091</v>
      </c>
      <c r="G95" s="61" t="str">
        <f t="shared" si="128"/>
        <v>440EPSS41</v>
      </c>
      <c r="H95" s="61" t="str">
        <f t="shared" si="129"/>
        <v>440EPSS10</v>
      </c>
      <c r="I95" s="61" t="str">
        <f t="shared" si="130"/>
        <v>440EPSS16</v>
      </c>
      <c r="J95" s="61" t="str">
        <f t="shared" si="131"/>
        <v>440EPSS37</v>
      </c>
      <c r="K95" s="61" t="str">
        <f t="shared" si="132"/>
        <v>440EPSS02</v>
      </c>
      <c r="L95" s="61" t="str">
        <f t="shared" si="133"/>
        <v>440EPSS23</v>
      </c>
      <c r="M95" s="61" t="str">
        <f t="shared" si="134"/>
        <v>440EPSS44</v>
      </c>
      <c r="N95" s="61" t="str">
        <f t="shared" si="135"/>
        <v>440EPSS18</v>
      </c>
      <c r="O95" s="61" t="str">
        <f t="shared" si="136"/>
        <v>440EPSS05</v>
      </c>
      <c r="P95" s="61" t="str">
        <f t="shared" si="137"/>
        <v>440EPSS17</v>
      </c>
      <c r="Q95" s="61" t="str">
        <f t="shared" si="138"/>
        <v>440ESS207</v>
      </c>
      <c r="R95" s="61" t="str">
        <f t="shared" si="139"/>
        <v>440EPSS45</v>
      </c>
      <c r="S95" s="5" t="s">
        <v>84</v>
      </c>
      <c r="T95" s="62" t="s">
        <v>243</v>
      </c>
      <c r="U95" s="73">
        <v>440</v>
      </c>
      <c r="V95" s="77">
        <f t="shared" si="142"/>
        <v>14639</v>
      </c>
      <c r="W95" s="71">
        <f t="shared" si="143"/>
        <v>0</v>
      </c>
      <c r="X95" s="71">
        <f t="shared" si="144"/>
        <v>0</v>
      </c>
      <c r="Y95" s="71">
        <f t="shared" si="145"/>
        <v>0</v>
      </c>
      <c r="Z95" s="412">
        <f t="shared" si="146"/>
        <v>0</v>
      </c>
      <c r="AA95" s="377">
        <f t="shared" si="147"/>
        <v>0</v>
      </c>
      <c r="AB95" s="77">
        <f t="shared" si="148"/>
        <v>307</v>
      </c>
      <c r="AC95" s="71">
        <f t="shared" si="149"/>
        <v>667</v>
      </c>
      <c r="AD95" s="71">
        <f t="shared" si="150"/>
        <v>235</v>
      </c>
      <c r="AE95" s="71">
        <f t="shared" si="151"/>
        <v>32</v>
      </c>
      <c r="AF95" s="71">
        <f t="shared" si="152"/>
        <v>0</v>
      </c>
      <c r="AG95" s="71">
        <f t="shared" si="153"/>
        <v>179</v>
      </c>
      <c r="AH95" s="71">
        <f t="shared" si="154"/>
        <v>0</v>
      </c>
      <c r="AI95" s="71">
        <f t="shared" si="155"/>
        <v>0</v>
      </c>
      <c r="AJ95" s="71">
        <f t="shared" si="156"/>
        <v>0</v>
      </c>
      <c r="AK95" s="71">
        <f t="shared" si="157"/>
        <v>0</v>
      </c>
      <c r="AL95" s="377">
        <f t="shared" si="158"/>
        <v>0</v>
      </c>
      <c r="AM95" s="408">
        <f t="shared" si="159"/>
        <v>16059</v>
      </c>
      <c r="AN95" s="61" t="str">
        <f t="shared" si="140"/>
        <v>172ESS002</v>
      </c>
      <c r="AO95" s="720" t="s">
        <v>287</v>
      </c>
      <c r="AP95" s="722">
        <v>172</v>
      </c>
      <c r="AQ95" s="720" t="s">
        <v>0</v>
      </c>
      <c r="AR95" s="721">
        <v>1785</v>
      </c>
    </row>
    <row r="96" spans="2:44">
      <c r="B96" s="61" t="str">
        <f t="shared" si="123"/>
        <v>483EPSS40</v>
      </c>
      <c r="C96" s="61" t="str">
        <f t="shared" si="124"/>
        <v>483EPSI03</v>
      </c>
      <c r="D96" s="61" t="str">
        <f t="shared" si="125"/>
        <v>483ESS002</v>
      </c>
      <c r="E96" s="61" t="str">
        <f t="shared" si="126"/>
        <v>483ESS024</v>
      </c>
      <c r="F96" s="61" t="str">
        <f t="shared" si="127"/>
        <v>483ESS091</v>
      </c>
      <c r="G96" s="61" t="str">
        <f t="shared" si="128"/>
        <v>483EPSS41</v>
      </c>
      <c r="H96" s="61" t="str">
        <f t="shared" si="129"/>
        <v>483EPSS10</v>
      </c>
      <c r="I96" s="61" t="str">
        <f t="shared" si="130"/>
        <v>483EPSS16</v>
      </c>
      <c r="J96" s="61" t="str">
        <f t="shared" si="131"/>
        <v>483EPSS37</v>
      </c>
      <c r="K96" s="61" t="str">
        <f t="shared" si="132"/>
        <v>483EPSS02</v>
      </c>
      <c r="L96" s="61" t="str">
        <f t="shared" si="133"/>
        <v>483EPSS23</v>
      </c>
      <c r="M96" s="61" t="str">
        <f t="shared" si="134"/>
        <v>483EPSS44</v>
      </c>
      <c r="N96" s="61" t="str">
        <f t="shared" si="135"/>
        <v>483EPSS18</v>
      </c>
      <c r="O96" s="61" t="str">
        <f t="shared" si="136"/>
        <v>483EPSS05</v>
      </c>
      <c r="P96" s="61" t="str">
        <f t="shared" si="137"/>
        <v>483EPSS17</v>
      </c>
      <c r="Q96" s="61" t="str">
        <f t="shared" si="138"/>
        <v>483ESS207</v>
      </c>
      <c r="R96" s="61" t="str">
        <f t="shared" si="139"/>
        <v>483EPSS45</v>
      </c>
      <c r="S96" s="4" t="s">
        <v>116</v>
      </c>
      <c r="T96" s="62" t="s">
        <v>243</v>
      </c>
      <c r="U96" s="73">
        <v>483</v>
      </c>
      <c r="V96" s="77">
        <f t="shared" si="142"/>
        <v>8215</v>
      </c>
      <c r="W96" s="71">
        <f t="shared" si="143"/>
        <v>0</v>
      </c>
      <c r="X96" s="71">
        <f t="shared" si="144"/>
        <v>0</v>
      </c>
      <c r="Y96" s="71">
        <f t="shared" si="145"/>
        <v>0</v>
      </c>
      <c r="Z96" s="412">
        <f t="shared" si="146"/>
        <v>266</v>
      </c>
      <c r="AA96" s="377">
        <f t="shared" si="147"/>
        <v>0</v>
      </c>
      <c r="AB96" s="77">
        <f t="shared" si="148"/>
        <v>0</v>
      </c>
      <c r="AC96" s="71">
        <f t="shared" si="149"/>
        <v>0</v>
      </c>
      <c r="AD96" s="71">
        <f t="shared" si="150"/>
        <v>113</v>
      </c>
      <c r="AE96" s="71">
        <f t="shared" si="151"/>
        <v>0</v>
      </c>
      <c r="AF96" s="71">
        <f t="shared" si="152"/>
        <v>0</v>
      </c>
      <c r="AG96" s="71">
        <f t="shared" si="153"/>
        <v>177</v>
      </c>
      <c r="AH96" s="71">
        <f t="shared" si="154"/>
        <v>0</v>
      </c>
      <c r="AI96" s="71">
        <f t="shared" si="155"/>
        <v>0</v>
      </c>
      <c r="AJ96" s="71">
        <f t="shared" si="156"/>
        <v>0</v>
      </c>
      <c r="AK96" s="71">
        <f t="shared" si="157"/>
        <v>0</v>
      </c>
      <c r="AL96" s="377">
        <f t="shared" si="158"/>
        <v>0</v>
      </c>
      <c r="AM96" s="408">
        <f t="shared" si="159"/>
        <v>8771</v>
      </c>
      <c r="AN96" s="61" t="str">
        <f t="shared" si="140"/>
        <v>475EPSI03</v>
      </c>
      <c r="AO96" s="720" t="s">
        <v>287</v>
      </c>
      <c r="AP96" s="722">
        <v>475</v>
      </c>
      <c r="AQ96" s="720" t="s">
        <v>3</v>
      </c>
      <c r="AR96" s="721">
        <v>2098</v>
      </c>
    </row>
    <row r="97" spans="2:44">
      <c r="B97" s="61" t="str">
        <f t="shared" si="123"/>
        <v>541EPSS40</v>
      </c>
      <c r="C97" s="61" t="str">
        <f t="shared" si="124"/>
        <v>541EPSI03</v>
      </c>
      <c r="D97" s="61" t="str">
        <f t="shared" si="125"/>
        <v>541ESS002</v>
      </c>
      <c r="E97" s="61" t="str">
        <f t="shared" si="126"/>
        <v>541ESS024</v>
      </c>
      <c r="F97" s="61" t="str">
        <f t="shared" si="127"/>
        <v>541ESS091</v>
      </c>
      <c r="G97" s="61" t="str">
        <f t="shared" si="128"/>
        <v>541EPSS41</v>
      </c>
      <c r="H97" s="61" t="str">
        <f t="shared" si="129"/>
        <v>541EPSS10</v>
      </c>
      <c r="I97" s="61" t="str">
        <f t="shared" si="130"/>
        <v>541EPSS16</v>
      </c>
      <c r="J97" s="61" t="str">
        <f t="shared" si="131"/>
        <v>541EPSS37</v>
      </c>
      <c r="K97" s="61" t="str">
        <f t="shared" si="132"/>
        <v>541EPSS02</v>
      </c>
      <c r="L97" s="61" t="str">
        <f t="shared" si="133"/>
        <v>541EPSS23</v>
      </c>
      <c r="M97" s="61" t="str">
        <f t="shared" si="134"/>
        <v>541EPSS44</v>
      </c>
      <c r="N97" s="61" t="str">
        <f t="shared" si="135"/>
        <v>541EPSS18</v>
      </c>
      <c r="O97" s="61" t="str">
        <f t="shared" si="136"/>
        <v>541EPSS05</v>
      </c>
      <c r="P97" s="61" t="str">
        <f t="shared" si="137"/>
        <v>541EPSS17</v>
      </c>
      <c r="Q97" s="61" t="str">
        <f t="shared" si="138"/>
        <v>541ESS207</v>
      </c>
      <c r="R97" s="61" t="str">
        <f t="shared" si="139"/>
        <v>541EPSS45</v>
      </c>
      <c r="S97" s="15" t="s">
        <v>87</v>
      </c>
      <c r="T97" s="62" t="s">
        <v>243</v>
      </c>
      <c r="U97" s="73">
        <v>541</v>
      </c>
      <c r="V97" s="77">
        <f t="shared" si="142"/>
        <v>7191</v>
      </c>
      <c r="W97" s="71">
        <f t="shared" si="143"/>
        <v>0</v>
      </c>
      <c r="X97" s="71">
        <f t="shared" si="144"/>
        <v>0</v>
      </c>
      <c r="Y97" s="71">
        <f t="shared" si="145"/>
        <v>0</v>
      </c>
      <c r="Z97" s="412">
        <f t="shared" si="146"/>
        <v>3627</v>
      </c>
      <c r="AA97" s="377">
        <f t="shared" si="147"/>
        <v>1</v>
      </c>
      <c r="AB97" s="77">
        <f t="shared" si="148"/>
        <v>0</v>
      </c>
      <c r="AC97" s="71">
        <f t="shared" si="149"/>
        <v>0</v>
      </c>
      <c r="AD97" s="71">
        <f t="shared" si="150"/>
        <v>200</v>
      </c>
      <c r="AE97" s="71">
        <f t="shared" si="151"/>
        <v>14</v>
      </c>
      <c r="AF97" s="71">
        <f t="shared" si="152"/>
        <v>0</v>
      </c>
      <c r="AG97" s="71">
        <f t="shared" si="153"/>
        <v>127</v>
      </c>
      <c r="AH97" s="71">
        <f t="shared" si="154"/>
        <v>0</v>
      </c>
      <c r="AI97" s="71">
        <f t="shared" si="155"/>
        <v>0</v>
      </c>
      <c r="AJ97" s="71">
        <f t="shared" si="156"/>
        <v>0</v>
      </c>
      <c r="AK97" s="71">
        <f t="shared" si="157"/>
        <v>0</v>
      </c>
      <c r="AL97" s="377">
        <f t="shared" si="158"/>
        <v>0</v>
      </c>
      <c r="AM97" s="408">
        <f t="shared" si="159"/>
        <v>11160</v>
      </c>
      <c r="AN97" s="61" t="str">
        <f t="shared" si="140"/>
        <v>475EPSS37</v>
      </c>
      <c r="AO97" s="720" t="s">
        <v>287</v>
      </c>
      <c r="AP97" s="722">
        <v>475</v>
      </c>
      <c r="AQ97" s="720" t="s">
        <v>509</v>
      </c>
      <c r="AR97" s="721">
        <v>70</v>
      </c>
    </row>
    <row r="98" spans="2:44">
      <c r="B98" s="61" t="str">
        <f t="shared" si="123"/>
        <v>607EPSS40</v>
      </c>
      <c r="C98" s="61" t="str">
        <f t="shared" si="124"/>
        <v>607EPSI03</v>
      </c>
      <c r="D98" s="61" t="str">
        <f t="shared" si="125"/>
        <v>607ESS002</v>
      </c>
      <c r="E98" s="61" t="str">
        <f t="shared" si="126"/>
        <v>607ESS024</v>
      </c>
      <c r="F98" s="61" t="str">
        <f t="shared" si="127"/>
        <v>607ESS091</v>
      </c>
      <c r="G98" s="61" t="str">
        <f t="shared" si="128"/>
        <v>607EPSS41</v>
      </c>
      <c r="H98" s="61" t="str">
        <f t="shared" si="129"/>
        <v>607EPSS10</v>
      </c>
      <c r="I98" s="61" t="str">
        <f t="shared" si="130"/>
        <v>607EPSS16</v>
      </c>
      <c r="J98" s="61" t="str">
        <f t="shared" si="131"/>
        <v>607EPSS37</v>
      </c>
      <c r="K98" s="61" t="str">
        <f t="shared" si="132"/>
        <v>607EPSS02</v>
      </c>
      <c r="L98" s="61" t="str">
        <f t="shared" si="133"/>
        <v>607EPSS23</v>
      </c>
      <c r="M98" s="61" t="str">
        <f t="shared" si="134"/>
        <v>607EPSS44</v>
      </c>
      <c r="N98" s="61" t="str">
        <f t="shared" si="135"/>
        <v>607EPSS18</v>
      </c>
      <c r="O98" s="61" t="str">
        <f t="shared" si="136"/>
        <v>607EPSS05</v>
      </c>
      <c r="P98" s="61" t="str">
        <f t="shared" si="137"/>
        <v>607EPSS17</v>
      </c>
      <c r="Q98" s="61" t="str">
        <f t="shared" si="138"/>
        <v>607ESS207</v>
      </c>
      <c r="R98" s="61" t="str">
        <f t="shared" si="139"/>
        <v>607EPSS45</v>
      </c>
      <c r="S98" s="31" t="s">
        <v>240</v>
      </c>
      <c r="T98" s="62" t="s">
        <v>243</v>
      </c>
      <c r="U98" s="73">
        <v>607</v>
      </c>
      <c r="V98" s="77">
        <f t="shared" si="142"/>
        <v>3095</v>
      </c>
      <c r="W98" s="71">
        <f t="shared" si="143"/>
        <v>0</v>
      </c>
      <c r="X98" s="71">
        <f t="shared" si="144"/>
        <v>0</v>
      </c>
      <c r="Y98" s="71">
        <f t="shared" si="145"/>
        <v>0</v>
      </c>
      <c r="Z98" s="412">
        <f t="shared" si="146"/>
        <v>255</v>
      </c>
      <c r="AA98" s="377">
        <f t="shared" si="147"/>
        <v>0</v>
      </c>
      <c r="AB98" s="77">
        <f t="shared" si="148"/>
        <v>57</v>
      </c>
      <c r="AC98" s="71">
        <f t="shared" si="149"/>
        <v>0</v>
      </c>
      <c r="AD98" s="71">
        <f t="shared" si="150"/>
        <v>295</v>
      </c>
      <c r="AE98" s="71">
        <f t="shared" si="151"/>
        <v>0</v>
      </c>
      <c r="AF98" s="71">
        <f t="shared" si="152"/>
        <v>0</v>
      </c>
      <c r="AG98" s="71">
        <f t="shared" si="153"/>
        <v>50</v>
      </c>
      <c r="AH98" s="71">
        <f t="shared" si="154"/>
        <v>0</v>
      </c>
      <c r="AI98" s="71">
        <f t="shared" si="155"/>
        <v>0</v>
      </c>
      <c r="AJ98" s="71">
        <f t="shared" si="156"/>
        <v>0</v>
      </c>
      <c r="AK98" s="71">
        <f t="shared" si="157"/>
        <v>0</v>
      </c>
      <c r="AL98" s="377">
        <f t="shared" si="158"/>
        <v>0</v>
      </c>
      <c r="AM98" s="408">
        <f t="shared" si="159"/>
        <v>3752</v>
      </c>
      <c r="AN98" s="61" t="str">
        <f t="shared" si="140"/>
        <v>475EPSS40</v>
      </c>
      <c r="AO98" s="720" t="s">
        <v>287</v>
      </c>
      <c r="AP98" s="722">
        <v>475</v>
      </c>
      <c r="AQ98" s="720" t="s">
        <v>830</v>
      </c>
      <c r="AR98" s="721">
        <v>2214</v>
      </c>
    </row>
    <row r="99" spans="2:44">
      <c r="B99" s="61" t="str">
        <f t="shared" si="123"/>
        <v>615EPSS40</v>
      </c>
      <c r="C99" s="61" t="str">
        <f t="shared" si="124"/>
        <v>615EPSI03</v>
      </c>
      <c r="D99" s="61" t="str">
        <f t="shared" si="125"/>
        <v>615ESS002</v>
      </c>
      <c r="E99" s="61" t="str">
        <f t="shared" si="126"/>
        <v>615ESS024</v>
      </c>
      <c r="F99" s="61" t="str">
        <f t="shared" si="127"/>
        <v>615ESS091</v>
      </c>
      <c r="G99" s="61" t="str">
        <f t="shared" si="128"/>
        <v>615EPSS41</v>
      </c>
      <c r="H99" s="61" t="str">
        <f t="shared" si="129"/>
        <v>615EPSS10</v>
      </c>
      <c r="I99" s="61" t="str">
        <f t="shared" si="130"/>
        <v>615EPSS16</v>
      </c>
      <c r="J99" s="61" t="str">
        <f t="shared" si="131"/>
        <v>615EPSS37</v>
      </c>
      <c r="K99" s="61" t="str">
        <f t="shared" si="132"/>
        <v>615EPSS02</v>
      </c>
      <c r="L99" s="61" t="str">
        <f t="shared" si="133"/>
        <v>615EPSS23</v>
      </c>
      <c r="M99" s="61" t="str">
        <f t="shared" si="134"/>
        <v>615EPSS44</v>
      </c>
      <c r="N99" s="61" t="str">
        <f t="shared" si="135"/>
        <v>615EPSS18</v>
      </c>
      <c r="O99" s="61" t="str">
        <f t="shared" si="136"/>
        <v>615EPSS05</v>
      </c>
      <c r="P99" s="61" t="str">
        <f t="shared" si="137"/>
        <v>615EPSS17</v>
      </c>
      <c r="Q99" s="61" t="str">
        <f t="shared" si="138"/>
        <v>615ESS207</v>
      </c>
      <c r="R99" s="61" t="str">
        <f t="shared" si="139"/>
        <v>615EPSS45</v>
      </c>
      <c r="S99" s="4" t="s">
        <v>51</v>
      </c>
      <c r="T99" s="62" t="s">
        <v>243</v>
      </c>
      <c r="U99" s="73">
        <v>615</v>
      </c>
      <c r="V99" s="77">
        <f t="shared" si="142"/>
        <v>16955</v>
      </c>
      <c r="W99" s="71">
        <f t="shared" si="143"/>
        <v>0</v>
      </c>
      <c r="X99" s="71">
        <f t="shared" si="144"/>
        <v>0</v>
      </c>
      <c r="Y99" s="71">
        <f t="shared" si="145"/>
        <v>0</v>
      </c>
      <c r="Z99" s="412">
        <f t="shared" si="146"/>
        <v>1355</v>
      </c>
      <c r="AA99" s="377">
        <f t="shared" si="147"/>
        <v>2</v>
      </c>
      <c r="AB99" s="77">
        <f t="shared" si="148"/>
        <v>1337</v>
      </c>
      <c r="AC99" s="71">
        <f t="shared" si="149"/>
        <v>1096</v>
      </c>
      <c r="AD99" s="71">
        <f t="shared" si="150"/>
        <v>627</v>
      </c>
      <c r="AE99" s="71">
        <f t="shared" si="151"/>
        <v>156</v>
      </c>
      <c r="AF99" s="71">
        <f t="shared" si="152"/>
        <v>0</v>
      </c>
      <c r="AG99" s="71">
        <f t="shared" si="153"/>
        <v>728</v>
      </c>
      <c r="AH99" s="71">
        <f t="shared" si="154"/>
        <v>4</v>
      </c>
      <c r="AI99" s="71">
        <f t="shared" si="155"/>
        <v>19</v>
      </c>
      <c r="AJ99" s="71">
        <f t="shared" si="156"/>
        <v>0</v>
      </c>
      <c r="AK99" s="71">
        <f t="shared" si="157"/>
        <v>0</v>
      </c>
      <c r="AL99" s="377">
        <f t="shared" si="158"/>
        <v>0</v>
      </c>
      <c r="AM99" s="408">
        <f t="shared" si="159"/>
        <v>22279</v>
      </c>
      <c r="AN99" s="61" t="str">
        <f t="shared" si="140"/>
        <v>475EPSS41</v>
      </c>
      <c r="AO99" s="720" t="s">
        <v>287</v>
      </c>
      <c r="AP99" s="722">
        <v>475</v>
      </c>
      <c r="AQ99" s="720" t="s">
        <v>865</v>
      </c>
      <c r="AR99" s="721">
        <v>3</v>
      </c>
    </row>
    <row r="100" spans="2:44">
      <c r="B100" s="61" t="str">
        <f t="shared" si="123"/>
        <v>649EPSS40</v>
      </c>
      <c r="C100" s="61" t="str">
        <f t="shared" si="124"/>
        <v>649EPSI03</v>
      </c>
      <c r="D100" s="61" t="str">
        <f t="shared" si="125"/>
        <v>649ESS002</v>
      </c>
      <c r="E100" s="61" t="str">
        <f t="shared" si="126"/>
        <v>649ESS024</v>
      </c>
      <c r="F100" s="61" t="str">
        <f t="shared" si="127"/>
        <v>649ESS091</v>
      </c>
      <c r="G100" s="61" t="str">
        <f t="shared" si="128"/>
        <v>649EPSS41</v>
      </c>
      <c r="H100" s="61" t="str">
        <f t="shared" si="129"/>
        <v>649EPSS10</v>
      </c>
      <c r="I100" s="61" t="str">
        <f t="shared" si="130"/>
        <v>649EPSS16</v>
      </c>
      <c r="J100" s="61" t="str">
        <f t="shared" si="131"/>
        <v>649EPSS37</v>
      </c>
      <c r="K100" s="61" t="str">
        <f t="shared" si="132"/>
        <v>649EPSS02</v>
      </c>
      <c r="L100" s="61" t="str">
        <f t="shared" si="133"/>
        <v>649EPSS23</v>
      </c>
      <c r="M100" s="61" t="str">
        <f t="shared" si="134"/>
        <v>649EPSS44</v>
      </c>
      <c r="N100" s="61" t="str">
        <f t="shared" si="135"/>
        <v>649EPSS18</v>
      </c>
      <c r="O100" s="61" t="str">
        <f t="shared" si="136"/>
        <v>649EPSS05</v>
      </c>
      <c r="P100" s="61" t="str">
        <f t="shared" si="137"/>
        <v>649EPSS17</v>
      </c>
      <c r="Q100" s="61" t="str">
        <f t="shared" si="138"/>
        <v>649ESS207</v>
      </c>
      <c r="R100" s="61" t="str">
        <f t="shared" si="139"/>
        <v>649EPSS45</v>
      </c>
      <c r="S100" s="4" t="s">
        <v>91</v>
      </c>
      <c r="T100" s="62" t="s">
        <v>243</v>
      </c>
      <c r="U100" s="73">
        <v>649</v>
      </c>
      <c r="V100" s="77">
        <f t="shared" si="142"/>
        <v>6491</v>
      </c>
      <c r="W100" s="71">
        <f t="shared" si="143"/>
        <v>0</v>
      </c>
      <c r="X100" s="71">
        <f t="shared" si="144"/>
        <v>0</v>
      </c>
      <c r="Y100" s="71">
        <f t="shared" si="145"/>
        <v>0</v>
      </c>
      <c r="Z100" s="412">
        <f t="shared" si="146"/>
        <v>3091</v>
      </c>
      <c r="AA100" s="377">
        <f t="shared" si="147"/>
        <v>0</v>
      </c>
      <c r="AB100" s="77">
        <f t="shared" si="148"/>
        <v>0</v>
      </c>
      <c r="AC100" s="71">
        <f t="shared" si="149"/>
        <v>0</v>
      </c>
      <c r="AD100" s="71">
        <f t="shared" si="150"/>
        <v>90</v>
      </c>
      <c r="AE100" s="71">
        <f t="shared" si="151"/>
        <v>0</v>
      </c>
      <c r="AF100" s="71">
        <f t="shared" si="152"/>
        <v>0</v>
      </c>
      <c r="AG100" s="71">
        <f t="shared" si="153"/>
        <v>222</v>
      </c>
      <c r="AH100" s="71">
        <f t="shared" si="154"/>
        <v>1</v>
      </c>
      <c r="AI100" s="71">
        <f t="shared" si="155"/>
        <v>0</v>
      </c>
      <c r="AJ100" s="71">
        <f t="shared" si="156"/>
        <v>0</v>
      </c>
      <c r="AK100" s="71">
        <f t="shared" si="157"/>
        <v>0</v>
      </c>
      <c r="AL100" s="377">
        <f t="shared" si="158"/>
        <v>0</v>
      </c>
      <c r="AM100" s="408">
        <f t="shared" si="159"/>
        <v>9895</v>
      </c>
      <c r="AN100" s="61" t="str">
        <f t="shared" si="140"/>
        <v>480EPSI03</v>
      </c>
      <c r="AO100" s="720" t="s">
        <v>287</v>
      </c>
      <c r="AP100" s="722">
        <v>480</v>
      </c>
      <c r="AQ100" s="720" t="s">
        <v>3</v>
      </c>
      <c r="AR100" s="721">
        <v>2524</v>
      </c>
    </row>
    <row r="101" spans="2:44">
      <c r="B101" s="61" t="str">
        <f t="shared" si="123"/>
        <v>652EPSS40</v>
      </c>
      <c r="C101" s="61" t="str">
        <f t="shared" si="124"/>
        <v>652EPSI03</v>
      </c>
      <c r="D101" s="61" t="str">
        <f t="shared" si="125"/>
        <v>652ESS002</v>
      </c>
      <c r="E101" s="61" t="str">
        <f t="shared" si="126"/>
        <v>652ESS024</v>
      </c>
      <c r="F101" s="61" t="str">
        <f t="shared" si="127"/>
        <v>652ESS091</v>
      </c>
      <c r="G101" s="61" t="str">
        <f t="shared" si="128"/>
        <v>652EPSS41</v>
      </c>
      <c r="H101" s="61" t="str">
        <f t="shared" si="129"/>
        <v>652EPSS10</v>
      </c>
      <c r="I101" s="61" t="str">
        <f t="shared" si="130"/>
        <v>652EPSS16</v>
      </c>
      <c r="J101" s="61" t="str">
        <f t="shared" si="131"/>
        <v>652EPSS37</v>
      </c>
      <c r="K101" s="61" t="str">
        <f t="shared" si="132"/>
        <v>652EPSS02</v>
      </c>
      <c r="L101" s="61" t="str">
        <f t="shared" si="133"/>
        <v>652EPSS23</v>
      </c>
      <c r="M101" s="61" t="str">
        <f t="shared" si="134"/>
        <v>652EPSS44</v>
      </c>
      <c r="N101" s="61" t="str">
        <f t="shared" si="135"/>
        <v>652EPSS18</v>
      </c>
      <c r="O101" s="61" t="str">
        <f t="shared" si="136"/>
        <v>652EPSS05</v>
      </c>
      <c r="P101" s="61" t="str">
        <f t="shared" si="137"/>
        <v>652EPSS17</v>
      </c>
      <c r="Q101" s="61" t="str">
        <f t="shared" si="138"/>
        <v>652ESS207</v>
      </c>
      <c r="R101" s="61" t="str">
        <f t="shared" si="139"/>
        <v>652EPSS45</v>
      </c>
      <c r="S101" s="4" t="s">
        <v>54</v>
      </c>
      <c r="T101" s="62" t="s">
        <v>243</v>
      </c>
      <c r="U101" s="73">
        <v>652</v>
      </c>
      <c r="V101" s="77">
        <f t="shared" si="142"/>
        <v>4846</v>
      </c>
      <c r="W101" s="71">
        <f t="shared" si="143"/>
        <v>0</v>
      </c>
      <c r="X101" s="71">
        <f t="shared" si="144"/>
        <v>0</v>
      </c>
      <c r="Y101" s="71">
        <f t="shared" si="145"/>
        <v>0</v>
      </c>
      <c r="Z101" s="412">
        <f t="shared" si="146"/>
        <v>0</v>
      </c>
      <c r="AA101" s="377">
        <f t="shared" si="147"/>
        <v>1</v>
      </c>
      <c r="AB101" s="77">
        <f t="shared" si="148"/>
        <v>0</v>
      </c>
      <c r="AC101" s="71">
        <f t="shared" si="149"/>
        <v>0</v>
      </c>
      <c r="AD101" s="71">
        <f t="shared" si="150"/>
        <v>37</v>
      </c>
      <c r="AE101" s="71">
        <f t="shared" si="151"/>
        <v>0</v>
      </c>
      <c r="AF101" s="71">
        <f t="shared" si="152"/>
        <v>0</v>
      </c>
      <c r="AG101" s="71">
        <f t="shared" si="153"/>
        <v>70</v>
      </c>
      <c r="AH101" s="71">
        <f t="shared" si="154"/>
        <v>0</v>
      </c>
      <c r="AI101" s="71">
        <f t="shared" si="155"/>
        <v>0</v>
      </c>
      <c r="AJ101" s="71">
        <f t="shared" si="156"/>
        <v>0</v>
      </c>
      <c r="AK101" s="71">
        <f t="shared" si="157"/>
        <v>0</v>
      </c>
      <c r="AL101" s="377">
        <f t="shared" si="158"/>
        <v>0</v>
      </c>
      <c r="AM101" s="408">
        <f t="shared" si="159"/>
        <v>4954</v>
      </c>
      <c r="AN101" s="61" t="str">
        <f t="shared" si="140"/>
        <v>480EPSS37</v>
      </c>
      <c r="AO101" s="720" t="s">
        <v>287</v>
      </c>
      <c r="AP101" s="722">
        <v>480</v>
      </c>
      <c r="AQ101" s="720" t="s">
        <v>509</v>
      </c>
      <c r="AR101" s="721">
        <v>95</v>
      </c>
    </row>
    <row r="102" spans="2:44">
      <c r="B102" s="61" t="str">
        <f t="shared" si="123"/>
        <v>660EPSS40</v>
      </c>
      <c r="C102" s="61" t="str">
        <f t="shared" si="124"/>
        <v>660EPSI03</v>
      </c>
      <c r="D102" s="61" t="str">
        <f t="shared" si="125"/>
        <v>660ESS002</v>
      </c>
      <c r="E102" s="61" t="str">
        <f t="shared" si="126"/>
        <v>660ESS024</v>
      </c>
      <c r="F102" s="61" t="str">
        <f t="shared" si="127"/>
        <v>660ESS091</v>
      </c>
      <c r="G102" s="61" t="str">
        <f t="shared" si="128"/>
        <v>660EPSS41</v>
      </c>
      <c r="H102" s="61" t="str">
        <f t="shared" si="129"/>
        <v>660EPSS10</v>
      </c>
      <c r="I102" s="61" t="str">
        <f t="shared" si="130"/>
        <v>660EPSS16</v>
      </c>
      <c r="J102" s="61" t="str">
        <f t="shared" si="131"/>
        <v>660EPSS37</v>
      </c>
      <c r="K102" s="61" t="str">
        <f t="shared" si="132"/>
        <v>660EPSS02</v>
      </c>
      <c r="L102" s="61" t="str">
        <f t="shared" si="133"/>
        <v>660EPSS23</v>
      </c>
      <c r="M102" s="61" t="str">
        <f t="shared" si="134"/>
        <v>660EPSS44</v>
      </c>
      <c r="N102" s="61" t="str">
        <f t="shared" si="135"/>
        <v>660EPSS18</v>
      </c>
      <c r="O102" s="61" t="str">
        <f t="shared" si="136"/>
        <v>660EPSS05</v>
      </c>
      <c r="P102" s="61" t="str">
        <f t="shared" si="137"/>
        <v>660EPSS17</v>
      </c>
      <c r="Q102" s="61" t="str">
        <f t="shared" si="138"/>
        <v>660ESS207</v>
      </c>
      <c r="R102" s="61" t="str">
        <f t="shared" si="139"/>
        <v>660EPSS45</v>
      </c>
      <c r="S102" s="5" t="s">
        <v>55</v>
      </c>
      <c r="T102" s="62" t="s">
        <v>243</v>
      </c>
      <c r="U102" s="73">
        <v>660</v>
      </c>
      <c r="V102" s="77">
        <f t="shared" si="142"/>
        <v>9657</v>
      </c>
      <c r="W102" s="71">
        <f t="shared" si="143"/>
        <v>0</v>
      </c>
      <c r="X102" s="71">
        <f t="shared" si="144"/>
        <v>0</v>
      </c>
      <c r="Y102" s="71">
        <f t="shared" si="145"/>
        <v>0</v>
      </c>
      <c r="Z102" s="412">
        <f t="shared" si="146"/>
        <v>0</v>
      </c>
      <c r="AA102" s="377">
        <f t="shared" si="147"/>
        <v>0</v>
      </c>
      <c r="AB102" s="77">
        <f t="shared" si="148"/>
        <v>0</v>
      </c>
      <c r="AC102" s="71">
        <f t="shared" si="149"/>
        <v>0</v>
      </c>
      <c r="AD102" s="71">
        <f t="shared" si="150"/>
        <v>165</v>
      </c>
      <c r="AE102" s="71">
        <f t="shared" si="151"/>
        <v>0</v>
      </c>
      <c r="AF102" s="71">
        <f t="shared" si="152"/>
        <v>0</v>
      </c>
      <c r="AG102" s="71">
        <f t="shared" si="153"/>
        <v>284</v>
      </c>
      <c r="AH102" s="71">
        <f t="shared" si="154"/>
        <v>0</v>
      </c>
      <c r="AI102" s="71">
        <f t="shared" si="155"/>
        <v>0</v>
      </c>
      <c r="AJ102" s="71">
        <f t="shared" si="156"/>
        <v>0</v>
      </c>
      <c r="AK102" s="71">
        <f t="shared" si="157"/>
        <v>0</v>
      </c>
      <c r="AL102" s="377">
        <f t="shared" si="158"/>
        <v>0</v>
      </c>
      <c r="AM102" s="408">
        <f t="shared" si="159"/>
        <v>10106</v>
      </c>
      <c r="AN102" s="61" t="str">
        <f t="shared" si="140"/>
        <v>480EPSS40</v>
      </c>
      <c r="AO102" s="720" t="s">
        <v>287</v>
      </c>
      <c r="AP102" s="722">
        <v>480</v>
      </c>
      <c r="AQ102" s="720" t="s">
        <v>830</v>
      </c>
      <c r="AR102" s="721">
        <v>14635</v>
      </c>
    </row>
    <row r="103" spans="2:44">
      <c r="B103" s="61" t="str">
        <f t="shared" si="123"/>
        <v>667EPSS40</v>
      </c>
      <c r="C103" s="61" t="str">
        <f t="shared" si="124"/>
        <v>667EPSI03</v>
      </c>
      <c r="D103" s="61" t="str">
        <f t="shared" si="125"/>
        <v>667ESS002</v>
      </c>
      <c r="E103" s="61" t="str">
        <f t="shared" si="126"/>
        <v>667ESS024</v>
      </c>
      <c r="F103" s="61" t="str">
        <f t="shared" si="127"/>
        <v>667ESS091</v>
      </c>
      <c r="G103" s="61" t="str">
        <f t="shared" si="128"/>
        <v>667EPSS41</v>
      </c>
      <c r="H103" s="61" t="str">
        <f t="shared" si="129"/>
        <v>667EPSS10</v>
      </c>
      <c r="I103" s="61" t="str">
        <f t="shared" si="130"/>
        <v>667EPSS16</v>
      </c>
      <c r="J103" s="61" t="str">
        <f t="shared" si="131"/>
        <v>667EPSS37</v>
      </c>
      <c r="K103" s="61" t="str">
        <f t="shared" si="132"/>
        <v>667EPSS02</v>
      </c>
      <c r="L103" s="61" t="str">
        <f t="shared" si="133"/>
        <v>667EPSS23</v>
      </c>
      <c r="M103" s="61" t="str">
        <f t="shared" si="134"/>
        <v>667EPSS44</v>
      </c>
      <c r="N103" s="61" t="str">
        <f t="shared" si="135"/>
        <v>667EPSS18</v>
      </c>
      <c r="O103" s="61" t="str">
        <f t="shared" si="136"/>
        <v>667EPSS05</v>
      </c>
      <c r="P103" s="61" t="str">
        <f t="shared" si="137"/>
        <v>667EPSS17</v>
      </c>
      <c r="Q103" s="61" t="str">
        <f t="shared" si="138"/>
        <v>667ESS207</v>
      </c>
      <c r="R103" s="61" t="str">
        <f t="shared" si="139"/>
        <v>667EPSS45</v>
      </c>
      <c r="S103" s="5" t="s">
        <v>56</v>
      </c>
      <c r="T103" s="62" t="s">
        <v>243</v>
      </c>
      <c r="U103" s="73">
        <v>667</v>
      </c>
      <c r="V103" s="77">
        <f t="shared" si="142"/>
        <v>8247</v>
      </c>
      <c r="W103" s="71">
        <f t="shared" si="143"/>
        <v>0</v>
      </c>
      <c r="X103" s="71">
        <f t="shared" si="144"/>
        <v>0</v>
      </c>
      <c r="Y103" s="71">
        <f t="shared" si="145"/>
        <v>0</v>
      </c>
      <c r="Z103" s="412">
        <f t="shared" si="146"/>
        <v>524</v>
      </c>
      <c r="AA103" s="377">
        <f t="shared" si="147"/>
        <v>0</v>
      </c>
      <c r="AB103" s="77">
        <f t="shared" si="148"/>
        <v>0</v>
      </c>
      <c r="AC103" s="71">
        <f t="shared" si="149"/>
        <v>0</v>
      </c>
      <c r="AD103" s="71">
        <f t="shared" si="150"/>
        <v>147</v>
      </c>
      <c r="AE103" s="71">
        <f t="shared" si="151"/>
        <v>0</v>
      </c>
      <c r="AF103" s="71">
        <f t="shared" si="152"/>
        <v>0</v>
      </c>
      <c r="AG103" s="71">
        <f t="shared" si="153"/>
        <v>197</v>
      </c>
      <c r="AH103" s="71">
        <f t="shared" si="154"/>
        <v>0</v>
      </c>
      <c r="AI103" s="71">
        <f t="shared" si="155"/>
        <v>0</v>
      </c>
      <c r="AJ103" s="71">
        <f t="shared" si="156"/>
        <v>0</v>
      </c>
      <c r="AK103" s="71">
        <f t="shared" si="157"/>
        <v>0</v>
      </c>
      <c r="AL103" s="377">
        <f t="shared" si="158"/>
        <v>0</v>
      </c>
      <c r="AM103" s="408">
        <f t="shared" si="159"/>
        <v>9115</v>
      </c>
      <c r="AN103" s="61" t="str">
        <f t="shared" si="140"/>
        <v>480EPSS41</v>
      </c>
      <c r="AO103" s="720" t="s">
        <v>287</v>
      </c>
      <c r="AP103" s="722">
        <v>480</v>
      </c>
      <c r="AQ103" s="720" t="s">
        <v>865</v>
      </c>
      <c r="AR103" s="721">
        <v>28</v>
      </c>
    </row>
    <row r="104" spans="2:44">
      <c r="B104" s="61" t="str">
        <f t="shared" si="123"/>
        <v>674EPSS40</v>
      </c>
      <c r="C104" s="61" t="str">
        <f t="shared" si="124"/>
        <v>674EPSI03</v>
      </c>
      <c r="D104" s="61" t="str">
        <f t="shared" si="125"/>
        <v>674ESS002</v>
      </c>
      <c r="E104" s="61" t="str">
        <f t="shared" si="126"/>
        <v>674ESS024</v>
      </c>
      <c r="F104" s="61" t="str">
        <f t="shared" si="127"/>
        <v>674ESS091</v>
      </c>
      <c r="G104" s="61" t="str">
        <f t="shared" si="128"/>
        <v>674EPSS41</v>
      </c>
      <c r="H104" s="61" t="str">
        <f t="shared" si="129"/>
        <v>674EPSS10</v>
      </c>
      <c r="I104" s="61" t="str">
        <f t="shared" si="130"/>
        <v>674EPSS16</v>
      </c>
      <c r="J104" s="61" t="str">
        <f t="shared" si="131"/>
        <v>674EPSS37</v>
      </c>
      <c r="K104" s="61" t="str">
        <f t="shared" si="132"/>
        <v>674EPSS02</v>
      </c>
      <c r="L104" s="61" t="str">
        <f t="shared" si="133"/>
        <v>674EPSS23</v>
      </c>
      <c r="M104" s="61" t="str">
        <f t="shared" si="134"/>
        <v>674EPSS44</v>
      </c>
      <c r="N104" s="61" t="str">
        <f t="shared" si="135"/>
        <v>674EPSS18</v>
      </c>
      <c r="O104" s="61" t="str">
        <f t="shared" si="136"/>
        <v>674EPSS05</v>
      </c>
      <c r="P104" s="61" t="str">
        <f t="shared" si="137"/>
        <v>674EPSS17</v>
      </c>
      <c r="Q104" s="61" t="str">
        <f t="shared" si="138"/>
        <v>674ESS207</v>
      </c>
      <c r="R104" s="61" t="str">
        <f t="shared" si="139"/>
        <v>674EPSS45</v>
      </c>
      <c r="S104" s="5" t="s">
        <v>96</v>
      </c>
      <c r="T104" s="62" t="s">
        <v>243</v>
      </c>
      <c r="U104" s="73">
        <v>674</v>
      </c>
      <c r="V104" s="77">
        <f t="shared" si="142"/>
        <v>11929</v>
      </c>
      <c r="W104" s="71">
        <f t="shared" si="143"/>
        <v>0</v>
      </c>
      <c r="X104" s="71">
        <f t="shared" si="144"/>
        <v>0</v>
      </c>
      <c r="Y104" s="71">
        <f t="shared" si="145"/>
        <v>0</v>
      </c>
      <c r="Z104" s="412">
        <f t="shared" si="146"/>
        <v>0</v>
      </c>
      <c r="AA104" s="377">
        <f t="shared" si="147"/>
        <v>0</v>
      </c>
      <c r="AB104" s="77">
        <f t="shared" si="148"/>
        <v>0</v>
      </c>
      <c r="AC104" s="71">
        <f t="shared" si="149"/>
        <v>0</v>
      </c>
      <c r="AD104" s="71">
        <f t="shared" si="150"/>
        <v>144</v>
      </c>
      <c r="AE104" s="71">
        <f t="shared" si="151"/>
        <v>0</v>
      </c>
      <c r="AF104" s="71">
        <f t="shared" si="152"/>
        <v>0</v>
      </c>
      <c r="AG104" s="71">
        <f t="shared" si="153"/>
        <v>106</v>
      </c>
      <c r="AH104" s="71">
        <f t="shared" si="154"/>
        <v>0</v>
      </c>
      <c r="AI104" s="71">
        <f t="shared" si="155"/>
        <v>0</v>
      </c>
      <c r="AJ104" s="71">
        <f t="shared" si="156"/>
        <v>0</v>
      </c>
      <c r="AK104" s="71">
        <f t="shared" si="157"/>
        <v>0</v>
      </c>
      <c r="AL104" s="377">
        <f t="shared" si="158"/>
        <v>0</v>
      </c>
      <c r="AM104" s="408">
        <f t="shared" si="159"/>
        <v>12179</v>
      </c>
      <c r="AN104" s="61" t="str">
        <f t="shared" si="140"/>
        <v>480EPSS44</v>
      </c>
      <c r="AO104" s="720" t="s">
        <v>287</v>
      </c>
      <c r="AP104" s="722">
        <v>480</v>
      </c>
      <c r="AQ104" s="720" t="s">
        <v>1015</v>
      </c>
      <c r="AR104" s="721">
        <v>275</v>
      </c>
    </row>
    <row r="105" spans="2:44">
      <c r="B105" s="61" t="str">
        <f t="shared" ref="B105:B141" si="160">CONCATENATE(U105,$V$5)</f>
        <v>697EPSS40</v>
      </c>
      <c r="C105" s="61" t="str">
        <f t="shared" ref="C105:C141" si="161">CONCATENATE(U105,$W$5)</f>
        <v>697EPSI03</v>
      </c>
      <c r="D105" s="61" t="str">
        <f t="shared" ref="D105:D141" si="162">CONCATENATE(U105,$X$5)</f>
        <v>697ESS002</v>
      </c>
      <c r="E105" s="61" t="str">
        <f t="shared" ref="E105:E141" si="163">CONCATENATE(U105,$Y$5)</f>
        <v>697ESS024</v>
      </c>
      <c r="F105" s="61" t="str">
        <f t="shared" ref="F105:F141" si="164">CONCATENATE(U105,$Z$5)</f>
        <v>697ESS091</v>
      </c>
      <c r="G105" s="61" t="str">
        <f t="shared" ref="G105:G141" si="165">CONCATENATE(U105,$AA$5)</f>
        <v>697EPSS41</v>
      </c>
      <c r="H105" s="61" t="str">
        <f t="shared" ref="H105:H141" si="166">CONCATENATE(U105,$AB$5)</f>
        <v>697EPSS10</v>
      </c>
      <c r="I105" s="61" t="str">
        <f t="shared" ref="I105:I141" si="167">CONCATENATE(U105,$AC$5)</f>
        <v>697EPSS16</v>
      </c>
      <c r="J105" s="61" t="str">
        <f t="shared" ref="J105:J141" si="168">CONCATENATE(U105,$AD$5)</f>
        <v>697EPSS37</v>
      </c>
      <c r="K105" s="61" t="str">
        <f t="shared" ref="K105:K141" si="169">CONCATENATE(U105,$AE$5)</f>
        <v>697EPSS02</v>
      </c>
      <c r="L105" s="61" t="str">
        <f t="shared" ref="L105:L141" si="170">CONCATENATE(U105,$AF$5)</f>
        <v>697EPSS23</v>
      </c>
      <c r="M105" s="61" t="str">
        <f t="shared" ref="M105:M141" si="171">CONCATENATE(U105,$AG$5)</f>
        <v>697EPSS44</v>
      </c>
      <c r="N105" s="61" t="str">
        <f t="shared" ref="N105:N141" si="172">CONCATENATE(U105,$AH$5)</f>
        <v>697EPSS18</v>
      </c>
      <c r="O105" s="61" t="str">
        <f t="shared" ref="O105:O141" si="173">CONCATENATE(U105,$AI$5)</f>
        <v>697EPSS05</v>
      </c>
      <c r="P105" s="61" t="str">
        <f t="shared" ref="P105:P141" si="174">CONCATENATE(U105,$AJ$5)</f>
        <v>697EPSS17</v>
      </c>
      <c r="Q105" s="61" t="str">
        <f t="shared" ref="Q105:Q141" si="175">CONCATENATE(U105,$AK$5)</f>
        <v>697ESS207</v>
      </c>
      <c r="R105" s="61" t="str">
        <f t="shared" ref="R105:R141" si="176">CONCATENATE(U105,$AL$5)</f>
        <v>697EPSS45</v>
      </c>
      <c r="S105" s="23" t="s">
        <v>187</v>
      </c>
      <c r="T105" s="62" t="s">
        <v>243</v>
      </c>
      <c r="U105" s="73">
        <v>697</v>
      </c>
      <c r="V105" s="77">
        <f t="shared" si="142"/>
        <v>13754</v>
      </c>
      <c r="W105" s="71">
        <f t="shared" si="143"/>
        <v>0</v>
      </c>
      <c r="X105" s="71">
        <f t="shared" si="144"/>
        <v>0</v>
      </c>
      <c r="Y105" s="71">
        <f t="shared" si="145"/>
        <v>0</v>
      </c>
      <c r="Z105" s="412">
        <f t="shared" si="146"/>
        <v>0</v>
      </c>
      <c r="AA105" s="377">
        <f t="shared" si="147"/>
        <v>3</v>
      </c>
      <c r="AB105" s="77">
        <f t="shared" si="148"/>
        <v>0</v>
      </c>
      <c r="AC105" s="71">
        <f t="shared" si="149"/>
        <v>517</v>
      </c>
      <c r="AD105" s="71">
        <f t="shared" si="150"/>
        <v>392</v>
      </c>
      <c r="AE105" s="71">
        <f t="shared" si="151"/>
        <v>0</v>
      </c>
      <c r="AF105" s="71">
        <f t="shared" si="152"/>
        <v>0</v>
      </c>
      <c r="AG105" s="71">
        <f t="shared" si="153"/>
        <v>72</v>
      </c>
      <c r="AH105" s="71">
        <f t="shared" si="154"/>
        <v>0</v>
      </c>
      <c r="AI105" s="71">
        <f t="shared" si="155"/>
        <v>0</v>
      </c>
      <c r="AJ105" s="71">
        <f t="shared" si="156"/>
        <v>0</v>
      </c>
      <c r="AK105" s="71">
        <f t="shared" si="157"/>
        <v>0</v>
      </c>
      <c r="AL105" s="377">
        <f t="shared" si="158"/>
        <v>0</v>
      </c>
      <c r="AM105" s="408">
        <f t="shared" si="159"/>
        <v>14738</v>
      </c>
      <c r="AN105" s="61" t="str">
        <f t="shared" si="140"/>
        <v>480ESS002</v>
      </c>
      <c r="AO105" s="720" t="s">
        <v>287</v>
      </c>
      <c r="AP105" s="722">
        <v>480</v>
      </c>
      <c r="AQ105" s="720" t="s">
        <v>0</v>
      </c>
      <c r="AR105" s="721">
        <v>1021</v>
      </c>
    </row>
    <row r="106" spans="2:44">
      <c r="B106" s="61" t="str">
        <f t="shared" si="160"/>
        <v>756EPSS40</v>
      </c>
      <c r="C106" s="61" t="str">
        <f t="shared" si="161"/>
        <v>756EPSI03</v>
      </c>
      <c r="D106" s="61" t="str">
        <f t="shared" si="162"/>
        <v>756ESS002</v>
      </c>
      <c r="E106" s="61" t="str">
        <f t="shared" si="163"/>
        <v>756ESS024</v>
      </c>
      <c r="F106" s="61" t="str">
        <f t="shared" si="164"/>
        <v>756ESS091</v>
      </c>
      <c r="G106" s="61" t="str">
        <f t="shared" si="165"/>
        <v>756EPSS41</v>
      </c>
      <c r="H106" s="61" t="str">
        <f t="shared" si="166"/>
        <v>756EPSS10</v>
      </c>
      <c r="I106" s="61" t="str">
        <f t="shared" si="167"/>
        <v>756EPSS16</v>
      </c>
      <c r="J106" s="61" t="str">
        <f t="shared" si="168"/>
        <v>756EPSS37</v>
      </c>
      <c r="K106" s="61" t="str">
        <f t="shared" si="169"/>
        <v>756EPSS02</v>
      </c>
      <c r="L106" s="61" t="str">
        <f t="shared" si="170"/>
        <v>756EPSS23</v>
      </c>
      <c r="M106" s="61" t="str">
        <f t="shared" si="171"/>
        <v>756EPSS44</v>
      </c>
      <c r="N106" s="61" t="str">
        <f t="shared" si="172"/>
        <v>756EPSS18</v>
      </c>
      <c r="O106" s="61" t="str">
        <f t="shared" si="173"/>
        <v>756EPSS05</v>
      </c>
      <c r="P106" s="61" t="str">
        <f t="shared" si="174"/>
        <v>756EPSS17</v>
      </c>
      <c r="Q106" s="61" t="str">
        <f t="shared" si="175"/>
        <v>756ESS207</v>
      </c>
      <c r="R106" s="61" t="str">
        <f t="shared" si="176"/>
        <v>756EPSS45</v>
      </c>
      <c r="S106" s="5" t="s">
        <v>57</v>
      </c>
      <c r="T106" s="62" t="s">
        <v>243</v>
      </c>
      <c r="U106" s="73">
        <v>756</v>
      </c>
      <c r="V106" s="77">
        <f t="shared" si="142"/>
        <v>21649</v>
      </c>
      <c r="W106" s="71">
        <f t="shared" si="143"/>
        <v>0</v>
      </c>
      <c r="X106" s="71">
        <f t="shared" si="144"/>
        <v>0</v>
      </c>
      <c r="Y106" s="71">
        <f t="shared" si="145"/>
        <v>0</v>
      </c>
      <c r="Z106" s="412">
        <f t="shared" si="146"/>
        <v>962</v>
      </c>
      <c r="AA106" s="377">
        <f t="shared" si="147"/>
        <v>0</v>
      </c>
      <c r="AB106" s="77">
        <f t="shared" si="148"/>
        <v>0</v>
      </c>
      <c r="AC106" s="71">
        <f t="shared" si="149"/>
        <v>0</v>
      </c>
      <c r="AD106" s="71">
        <f t="shared" si="150"/>
        <v>452</v>
      </c>
      <c r="AE106" s="71">
        <f t="shared" si="151"/>
        <v>0</v>
      </c>
      <c r="AF106" s="71">
        <f t="shared" si="152"/>
        <v>0</v>
      </c>
      <c r="AG106" s="71">
        <f t="shared" si="153"/>
        <v>413</v>
      </c>
      <c r="AH106" s="71">
        <f t="shared" si="154"/>
        <v>0</v>
      </c>
      <c r="AI106" s="71">
        <f t="shared" si="155"/>
        <v>0</v>
      </c>
      <c r="AJ106" s="71">
        <f t="shared" si="156"/>
        <v>0</v>
      </c>
      <c r="AK106" s="71">
        <f t="shared" si="157"/>
        <v>0</v>
      </c>
      <c r="AL106" s="377">
        <f t="shared" si="158"/>
        <v>0</v>
      </c>
      <c r="AM106" s="408">
        <f t="shared" si="159"/>
        <v>23476</v>
      </c>
      <c r="AN106" s="61" t="str">
        <f t="shared" si="140"/>
        <v>490EPSI03</v>
      </c>
      <c r="AO106" s="720" t="s">
        <v>287</v>
      </c>
      <c r="AP106" s="722">
        <v>490</v>
      </c>
      <c r="AQ106" s="720" t="s">
        <v>3</v>
      </c>
      <c r="AR106" s="721">
        <v>3003</v>
      </c>
    </row>
    <row r="107" spans="2:44">
      <c r="B107" s="61" t="str">
        <f t="shared" si="160"/>
        <v>EPSS40</v>
      </c>
      <c r="C107" s="61" t="str">
        <f t="shared" si="161"/>
        <v>EPSI03</v>
      </c>
      <c r="D107" s="61" t="str">
        <f t="shared" si="162"/>
        <v>ESS002</v>
      </c>
      <c r="E107" s="61" t="str">
        <f t="shared" si="163"/>
        <v>ESS024</v>
      </c>
      <c r="F107" s="61" t="str">
        <f t="shared" si="164"/>
        <v>ESS091</v>
      </c>
      <c r="G107" s="61" t="str">
        <f t="shared" si="165"/>
        <v>EPSS41</v>
      </c>
      <c r="H107" s="61" t="str">
        <f t="shared" si="166"/>
        <v>EPSS10</v>
      </c>
      <c r="I107" s="61" t="str">
        <f t="shared" si="167"/>
        <v>EPSS16</v>
      </c>
      <c r="J107" s="61" t="str">
        <f t="shared" si="168"/>
        <v>EPSS37</v>
      </c>
      <c r="K107" s="61" t="str">
        <f t="shared" si="169"/>
        <v>EPSS02</v>
      </c>
      <c r="L107" s="61" t="str">
        <f t="shared" si="170"/>
        <v>EPSS23</v>
      </c>
      <c r="M107" s="61" t="str">
        <f t="shared" si="171"/>
        <v>EPSS44</v>
      </c>
      <c r="N107" s="61" t="str">
        <f t="shared" si="172"/>
        <v>EPSS18</v>
      </c>
      <c r="O107" s="61" t="str">
        <f t="shared" si="173"/>
        <v>EPSS05</v>
      </c>
      <c r="P107" s="61" t="str">
        <f t="shared" si="174"/>
        <v>EPSS17</v>
      </c>
      <c r="Q107" s="61" t="str">
        <f t="shared" si="175"/>
        <v>ESS207</v>
      </c>
      <c r="R107" s="61" t="str">
        <f t="shared" si="176"/>
        <v>EPSS45</v>
      </c>
      <c r="S107" s="317" t="s">
        <v>305</v>
      </c>
      <c r="T107" s="318"/>
      <c r="U107" s="74"/>
      <c r="V107" s="75">
        <f t="shared" ref="V107:AL107" si="177">SUM(V108:V130)</f>
        <v>147878</v>
      </c>
      <c r="W107" s="72">
        <f t="shared" si="177"/>
        <v>1614</v>
      </c>
      <c r="X107" s="72">
        <f t="shared" si="177"/>
        <v>0</v>
      </c>
      <c r="Y107" s="72">
        <f t="shared" si="177"/>
        <v>39308</v>
      </c>
      <c r="Z107" s="413">
        <f t="shared" si="177"/>
        <v>17401</v>
      </c>
      <c r="AA107" s="378">
        <f>SUM(AA108:AA130)</f>
        <v>6</v>
      </c>
      <c r="AB107" s="75">
        <f t="shared" si="177"/>
        <v>0</v>
      </c>
      <c r="AC107" s="72">
        <f t="shared" si="177"/>
        <v>966</v>
      </c>
      <c r="AD107" s="72">
        <f t="shared" si="177"/>
        <v>2507</v>
      </c>
      <c r="AE107" s="72">
        <f t="shared" si="177"/>
        <v>158</v>
      </c>
      <c r="AF107" s="72">
        <f t="shared" si="177"/>
        <v>0</v>
      </c>
      <c r="AG107" s="72">
        <f t="shared" si="177"/>
        <v>5254</v>
      </c>
      <c r="AH107" s="72">
        <f t="shared" si="177"/>
        <v>0</v>
      </c>
      <c r="AI107" s="72">
        <f t="shared" si="177"/>
        <v>0</v>
      </c>
      <c r="AJ107" s="72">
        <f t="shared" si="177"/>
        <v>0</v>
      </c>
      <c r="AK107" s="72">
        <f>SUM(AK108:AK130)</f>
        <v>0</v>
      </c>
      <c r="AL107" s="378">
        <f t="shared" si="177"/>
        <v>0</v>
      </c>
      <c r="AM107" s="407">
        <f>SUM(AM108:AM130)</f>
        <v>215092</v>
      </c>
      <c r="AN107" s="61" t="str">
        <f t="shared" si="140"/>
        <v>490EPSS16</v>
      </c>
      <c r="AO107" s="720" t="s">
        <v>287</v>
      </c>
      <c r="AP107" s="722">
        <v>490</v>
      </c>
      <c r="AQ107" s="720" t="s">
        <v>505</v>
      </c>
      <c r="AR107" s="721">
        <v>2</v>
      </c>
    </row>
    <row r="108" spans="2:44">
      <c r="B108" s="61" t="str">
        <f t="shared" si="160"/>
        <v>30EPSS40</v>
      </c>
      <c r="C108" s="61" t="str">
        <f t="shared" si="161"/>
        <v>30EPSI03</v>
      </c>
      <c r="D108" s="61" t="str">
        <f t="shared" si="162"/>
        <v>30ESS002</v>
      </c>
      <c r="E108" s="61" t="str">
        <f t="shared" si="163"/>
        <v>30ESS024</v>
      </c>
      <c r="F108" s="61" t="str">
        <f t="shared" si="164"/>
        <v>30ESS091</v>
      </c>
      <c r="G108" s="61" t="str">
        <f t="shared" si="165"/>
        <v>30EPSS41</v>
      </c>
      <c r="H108" s="61" t="str">
        <f t="shared" si="166"/>
        <v>30EPSS10</v>
      </c>
      <c r="I108" s="61" t="str">
        <f t="shared" si="167"/>
        <v>30EPSS16</v>
      </c>
      <c r="J108" s="61" t="str">
        <f t="shared" si="168"/>
        <v>30EPSS37</v>
      </c>
      <c r="K108" s="61" t="str">
        <f t="shared" si="169"/>
        <v>30EPSS02</v>
      </c>
      <c r="L108" s="61" t="str">
        <f t="shared" si="170"/>
        <v>30EPSS23</v>
      </c>
      <c r="M108" s="61" t="str">
        <f t="shared" si="171"/>
        <v>30EPSS44</v>
      </c>
      <c r="N108" s="61" t="str">
        <f t="shared" si="172"/>
        <v>30EPSS18</v>
      </c>
      <c r="O108" s="61" t="str">
        <f t="shared" si="173"/>
        <v>30EPSS05</v>
      </c>
      <c r="P108" s="61" t="str">
        <f t="shared" si="174"/>
        <v>30EPSS17</v>
      </c>
      <c r="Q108" s="61" t="str">
        <f t="shared" si="175"/>
        <v>30ESS207</v>
      </c>
      <c r="R108" s="61" t="str">
        <f t="shared" si="176"/>
        <v>30EPSS45</v>
      </c>
      <c r="S108" s="5" t="s">
        <v>5</v>
      </c>
      <c r="T108" s="62" t="s">
        <v>245</v>
      </c>
      <c r="U108" s="73">
        <v>30</v>
      </c>
      <c r="V108" s="77">
        <f t="shared" ref="V108:V130" si="178">IFERROR(VLOOKUP(B108,$AN$9:$AR$931,5,0),0)</f>
        <v>3385</v>
      </c>
      <c r="W108" s="71">
        <f t="shared" ref="W108:W130" si="179">IFERROR(VLOOKUP(C108,$AN$9:$AR$931,5,0),0)</f>
        <v>0</v>
      </c>
      <c r="X108" s="71">
        <f t="shared" ref="X108:X130" si="180">IFERROR(VLOOKUP(D108,$AN$9:$AR$931,5,0),0)</f>
        <v>0</v>
      </c>
      <c r="Y108" s="71">
        <f t="shared" ref="Y108:Y130" si="181">IFERROR(VLOOKUP(E108,$AN$9:$AR$931,5,0),0)</f>
        <v>5203</v>
      </c>
      <c r="Z108" s="412">
        <f t="shared" ref="Z108:Z130" si="182">IFERROR(VLOOKUP(F108,$AN$9:$AR$931,5,0),0)</f>
        <v>0</v>
      </c>
      <c r="AA108" s="377">
        <f t="shared" ref="AA108:AA130" si="183">IFERROR(VLOOKUP(G108,$AN$9:$AR$931,5,0),0)</f>
        <v>0</v>
      </c>
      <c r="AB108" s="77">
        <f t="shared" ref="AB108:AB130" si="184">IFERROR(VLOOKUP(H108,$AN$9:$AR$931,5,0),0)</f>
        <v>0</v>
      </c>
      <c r="AC108" s="71">
        <f t="shared" ref="AC108:AC130" si="185">IFERROR(VLOOKUP(I108,$AN$9:$AR$931,5,0),0)</f>
        <v>869</v>
      </c>
      <c r="AD108" s="71">
        <f t="shared" ref="AD108:AD130" si="186">IFERROR(VLOOKUP(J108,$AN$9:$AR$931,5,0),0)</f>
        <v>199</v>
      </c>
      <c r="AE108" s="71">
        <f t="shared" ref="AE108:AE130" si="187">IFERROR(VLOOKUP(K108,$AN$9:$AR$931,5,0),0)</f>
        <v>157</v>
      </c>
      <c r="AF108" s="71">
        <f t="shared" ref="AF108:AF130" si="188">IFERROR(VLOOKUP(L108,$AN$9:$AR$931,5,0),0)</f>
        <v>0</v>
      </c>
      <c r="AG108" s="71">
        <f t="shared" ref="AG108:AG130" si="189">IFERROR(VLOOKUP(M108,$AN$9:$AR$931,5,0),0)</f>
        <v>195</v>
      </c>
      <c r="AH108" s="71">
        <f t="shared" ref="AH108:AH130" si="190">IFERROR(VLOOKUP(N108,$AN$9:$AR$931,5,0),0)</f>
        <v>0</v>
      </c>
      <c r="AI108" s="71">
        <f t="shared" ref="AI108:AI130" si="191">IFERROR(VLOOKUP(O108,$AN$9:$AR$931,5,0),0)</f>
        <v>0</v>
      </c>
      <c r="AJ108" s="71">
        <f t="shared" ref="AJ108:AJ130" si="192">IFERROR(VLOOKUP(P108,$AN$9:$AR$931,5,0),0)</f>
        <v>0</v>
      </c>
      <c r="AK108" s="71">
        <f t="shared" ref="AK108:AK130" si="193">IFERROR(VLOOKUP(Q108,$AN$9:$AR$931,5,0),0)</f>
        <v>0</v>
      </c>
      <c r="AL108" s="377">
        <f t="shared" ref="AL108:AL130" si="194">IFERROR(VLOOKUP(R108,$AN$9:$AR$931,5,0),0)</f>
        <v>0</v>
      </c>
      <c r="AM108" s="408">
        <f t="shared" ref="AM108:AM130" si="195">SUM(V108:AL108)</f>
        <v>10008</v>
      </c>
      <c r="AN108" s="61" t="str">
        <f t="shared" si="140"/>
        <v>490EPSS37</v>
      </c>
      <c r="AO108" s="720" t="s">
        <v>287</v>
      </c>
      <c r="AP108" s="722">
        <v>490</v>
      </c>
      <c r="AQ108" s="720" t="s">
        <v>509</v>
      </c>
      <c r="AR108" s="721">
        <v>326</v>
      </c>
    </row>
    <row r="109" spans="2:44">
      <c r="B109" s="61" t="str">
        <f t="shared" si="160"/>
        <v>34EPSS40</v>
      </c>
      <c r="C109" s="61" t="str">
        <f t="shared" si="161"/>
        <v>34EPSI03</v>
      </c>
      <c r="D109" s="61" t="str">
        <f t="shared" si="162"/>
        <v>34ESS002</v>
      </c>
      <c r="E109" s="61" t="str">
        <f t="shared" si="163"/>
        <v>34ESS024</v>
      </c>
      <c r="F109" s="61" t="str">
        <f t="shared" si="164"/>
        <v>34ESS091</v>
      </c>
      <c r="G109" s="61" t="str">
        <f t="shared" si="165"/>
        <v>34EPSS41</v>
      </c>
      <c r="H109" s="61" t="str">
        <f t="shared" si="166"/>
        <v>34EPSS10</v>
      </c>
      <c r="I109" s="61" t="str">
        <f t="shared" si="167"/>
        <v>34EPSS16</v>
      </c>
      <c r="J109" s="61" t="str">
        <f t="shared" si="168"/>
        <v>34EPSS37</v>
      </c>
      <c r="K109" s="61" t="str">
        <f t="shared" si="169"/>
        <v>34EPSS02</v>
      </c>
      <c r="L109" s="61" t="str">
        <f t="shared" si="170"/>
        <v>34EPSS23</v>
      </c>
      <c r="M109" s="61" t="str">
        <f t="shared" si="171"/>
        <v>34EPSS44</v>
      </c>
      <c r="N109" s="61" t="str">
        <f t="shared" si="172"/>
        <v>34EPSS18</v>
      </c>
      <c r="O109" s="61" t="str">
        <f t="shared" si="173"/>
        <v>34EPSS05</v>
      </c>
      <c r="P109" s="61" t="str">
        <f t="shared" si="174"/>
        <v>34EPSS17</v>
      </c>
      <c r="Q109" s="61" t="str">
        <f t="shared" si="175"/>
        <v>34ESS207</v>
      </c>
      <c r="R109" s="61" t="str">
        <f t="shared" si="176"/>
        <v>34EPSS45</v>
      </c>
      <c r="S109" s="5" t="s">
        <v>63</v>
      </c>
      <c r="T109" s="62" t="s">
        <v>245</v>
      </c>
      <c r="U109" s="73">
        <v>34</v>
      </c>
      <c r="V109" s="77">
        <f t="shared" si="178"/>
        <v>23901</v>
      </c>
      <c r="W109" s="71">
        <f t="shared" si="179"/>
        <v>0</v>
      </c>
      <c r="X109" s="71">
        <f t="shared" si="180"/>
        <v>0</v>
      </c>
      <c r="Y109" s="71">
        <f t="shared" si="181"/>
        <v>0</v>
      </c>
      <c r="Z109" s="412">
        <f t="shared" si="182"/>
        <v>3649</v>
      </c>
      <c r="AA109" s="377">
        <f t="shared" si="183"/>
        <v>0</v>
      </c>
      <c r="AB109" s="77">
        <f t="shared" si="184"/>
        <v>0</v>
      </c>
      <c r="AC109" s="71">
        <f t="shared" si="185"/>
        <v>2</v>
      </c>
      <c r="AD109" s="71">
        <f t="shared" si="186"/>
        <v>433</v>
      </c>
      <c r="AE109" s="71">
        <f t="shared" si="187"/>
        <v>0</v>
      </c>
      <c r="AF109" s="71">
        <f t="shared" si="188"/>
        <v>0</v>
      </c>
      <c r="AG109" s="71">
        <f t="shared" si="189"/>
        <v>809</v>
      </c>
      <c r="AH109" s="71">
        <f t="shared" si="190"/>
        <v>0</v>
      </c>
      <c r="AI109" s="71">
        <f t="shared" si="191"/>
        <v>0</v>
      </c>
      <c r="AJ109" s="71">
        <f t="shared" si="192"/>
        <v>0</v>
      </c>
      <c r="AK109" s="71">
        <f t="shared" si="193"/>
        <v>0</v>
      </c>
      <c r="AL109" s="377">
        <f t="shared" si="194"/>
        <v>0</v>
      </c>
      <c r="AM109" s="408">
        <f t="shared" si="195"/>
        <v>28794</v>
      </c>
      <c r="AN109" s="61" t="str">
        <f t="shared" si="140"/>
        <v>490EPSS40</v>
      </c>
      <c r="AO109" s="720" t="s">
        <v>287</v>
      </c>
      <c r="AP109" s="722">
        <v>490</v>
      </c>
      <c r="AQ109" s="720" t="s">
        <v>830</v>
      </c>
      <c r="AR109" s="721">
        <v>20409</v>
      </c>
    </row>
    <row r="110" spans="2:44">
      <c r="B110" s="61" t="str">
        <f t="shared" si="160"/>
        <v>36EPSS40</v>
      </c>
      <c r="C110" s="61" t="str">
        <f t="shared" si="161"/>
        <v>36EPSI03</v>
      </c>
      <c r="D110" s="61" t="str">
        <f t="shared" si="162"/>
        <v>36ESS002</v>
      </c>
      <c r="E110" s="61" t="str">
        <f t="shared" si="163"/>
        <v>36ESS024</v>
      </c>
      <c r="F110" s="61" t="str">
        <f t="shared" si="164"/>
        <v>36ESS091</v>
      </c>
      <c r="G110" s="61" t="str">
        <f t="shared" si="165"/>
        <v>36EPSS41</v>
      </c>
      <c r="H110" s="61" t="str">
        <f t="shared" si="166"/>
        <v>36EPSS10</v>
      </c>
      <c r="I110" s="61" t="str">
        <f t="shared" si="167"/>
        <v>36EPSS16</v>
      </c>
      <c r="J110" s="61" t="str">
        <f t="shared" si="168"/>
        <v>36EPSS37</v>
      </c>
      <c r="K110" s="61" t="str">
        <f t="shared" si="169"/>
        <v>36EPSS02</v>
      </c>
      <c r="L110" s="61" t="str">
        <f t="shared" si="170"/>
        <v>36EPSS23</v>
      </c>
      <c r="M110" s="61" t="str">
        <f t="shared" si="171"/>
        <v>36EPSS44</v>
      </c>
      <c r="N110" s="61" t="str">
        <f t="shared" si="172"/>
        <v>36EPSS18</v>
      </c>
      <c r="O110" s="61" t="str">
        <f t="shared" si="173"/>
        <v>36EPSS05</v>
      </c>
      <c r="P110" s="61" t="str">
        <f t="shared" si="174"/>
        <v>36EPSS17</v>
      </c>
      <c r="Q110" s="61" t="str">
        <f t="shared" si="175"/>
        <v>36ESS207</v>
      </c>
      <c r="R110" s="61" t="str">
        <f t="shared" si="176"/>
        <v>36EPSS45</v>
      </c>
      <c r="S110" s="5" t="s">
        <v>64</v>
      </c>
      <c r="T110" s="62" t="s">
        <v>245</v>
      </c>
      <c r="U110" s="73">
        <v>36</v>
      </c>
      <c r="V110" s="77">
        <f t="shared" si="178"/>
        <v>0</v>
      </c>
      <c r="W110" s="71">
        <f t="shared" si="179"/>
        <v>0</v>
      </c>
      <c r="X110" s="71">
        <f t="shared" si="180"/>
        <v>0</v>
      </c>
      <c r="Y110" s="71">
        <f t="shared" si="181"/>
        <v>0</v>
      </c>
      <c r="Z110" s="412">
        <f t="shared" si="182"/>
        <v>2608</v>
      </c>
      <c r="AA110" s="377">
        <f t="shared" si="183"/>
        <v>0</v>
      </c>
      <c r="AB110" s="77">
        <f t="shared" si="184"/>
        <v>0</v>
      </c>
      <c r="AC110" s="71">
        <f t="shared" si="185"/>
        <v>0</v>
      </c>
      <c r="AD110" s="71">
        <f t="shared" si="186"/>
        <v>54</v>
      </c>
      <c r="AE110" s="71">
        <f t="shared" si="187"/>
        <v>0</v>
      </c>
      <c r="AF110" s="71">
        <f t="shared" si="188"/>
        <v>0</v>
      </c>
      <c r="AG110" s="71">
        <f t="shared" si="189"/>
        <v>68</v>
      </c>
      <c r="AH110" s="71">
        <f t="shared" si="190"/>
        <v>0</v>
      </c>
      <c r="AI110" s="71">
        <f t="shared" si="191"/>
        <v>0</v>
      </c>
      <c r="AJ110" s="71">
        <f t="shared" si="192"/>
        <v>0</v>
      </c>
      <c r="AK110" s="71">
        <f t="shared" si="193"/>
        <v>0</v>
      </c>
      <c r="AL110" s="377">
        <f t="shared" si="194"/>
        <v>0</v>
      </c>
      <c r="AM110" s="408">
        <f t="shared" si="195"/>
        <v>2730</v>
      </c>
      <c r="AN110" s="61" t="str">
        <f t="shared" si="140"/>
        <v>490EPSS41</v>
      </c>
      <c r="AO110" s="720" t="s">
        <v>287</v>
      </c>
      <c r="AP110" s="722">
        <v>490</v>
      </c>
      <c r="AQ110" s="720" t="s">
        <v>865</v>
      </c>
      <c r="AR110" s="721">
        <v>1</v>
      </c>
    </row>
    <row r="111" spans="2:44">
      <c r="B111" s="61" t="str">
        <f t="shared" si="160"/>
        <v>91EPSS40</v>
      </c>
      <c r="C111" s="61" t="str">
        <f t="shared" si="161"/>
        <v>91EPSI03</v>
      </c>
      <c r="D111" s="61" t="str">
        <f t="shared" si="162"/>
        <v>91ESS002</v>
      </c>
      <c r="E111" s="61" t="str">
        <f t="shared" si="163"/>
        <v>91ESS024</v>
      </c>
      <c r="F111" s="61" t="str">
        <f t="shared" si="164"/>
        <v>91ESS091</v>
      </c>
      <c r="G111" s="61" t="str">
        <f t="shared" si="165"/>
        <v>91EPSS41</v>
      </c>
      <c r="H111" s="61" t="str">
        <f t="shared" si="166"/>
        <v>91EPSS10</v>
      </c>
      <c r="I111" s="61" t="str">
        <f t="shared" si="167"/>
        <v>91EPSS16</v>
      </c>
      <c r="J111" s="61" t="str">
        <f t="shared" si="168"/>
        <v>91EPSS37</v>
      </c>
      <c r="K111" s="61" t="str">
        <f t="shared" si="169"/>
        <v>91EPSS02</v>
      </c>
      <c r="L111" s="61" t="str">
        <f t="shared" si="170"/>
        <v>91EPSS23</v>
      </c>
      <c r="M111" s="61" t="str">
        <f t="shared" si="171"/>
        <v>91EPSS44</v>
      </c>
      <c r="N111" s="61" t="str">
        <f t="shared" si="172"/>
        <v>91EPSS18</v>
      </c>
      <c r="O111" s="61" t="str">
        <f t="shared" si="173"/>
        <v>91EPSS05</v>
      </c>
      <c r="P111" s="61" t="str">
        <f t="shared" si="174"/>
        <v>91EPSS17</v>
      </c>
      <c r="Q111" s="61" t="str">
        <f t="shared" si="175"/>
        <v>91ESS207</v>
      </c>
      <c r="R111" s="61" t="str">
        <f t="shared" si="176"/>
        <v>91EPSS45</v>
      </c>
      <c r="S111" s="5" t="s">
        <v>8</v>
      </c>
      <c r="T111" s="62" t="s">
        <v>245</v>
      </c>
      <c r="U111" s="73">
        <v>91</v>
      </c>
      <c r="V111" s="77">
        <f t="shared" si="178"/>
        <v>3892</v>
      </c>
      <c r="W111" s="71">
        <f t="shared" si="179"/>
        <v>0</v>
      </c>
      <c r="X111" s="71">
        <f t="shared" si="180"/>
        <v>0</v>
      </c>
      <c r="Y111" s="71">
        <f t="shared" si="181"/>
        <v>0</v>
      </c>
      <c r="Z111" s="412">
        <f t="shared" si="182"/>
        <v>2447</v>
      </c>
      <c r="AA111" s="377">
        <f t="shared" si="183"/>
        <v>0</v>
      </c>
      <c r="AB111" s="77">
        <f t="shared" si="184"/>
        <v>0</v>
      </c>
      <c r="AC111" s="71">
        <f t="shared" si="185"/>
        <v>0</v>
      </c>
      <c r="AD111" s="71">
        <f t="shared" si="186"/>
        <v>22</v>
      </c>
      <c r="AE111" s="71">
        <f t="shared" si="187"/>
        <v>0</v>
      </c>
      <c r="AF111" s="71">
        <f t="shared" si="188"/>
        <v>0</v>
      </c>
      <c r="AG111" s="71">
        <f t="shared" si="189"/>
        <v>145</v>
      </c>
      <c r="AH111" s="71">
        <f t="shared" si="190"/>
        <v>0</v>
      </c>
      <c r="AI111" s="71">
        <f t="shared" si="191"/>
        <v>0</v>
      </c>
      <c r="AJ111" s="71">
        <f t="shared" si="192"/>
        <v>0</v>
      </c>
      <c r="AK111" s="71">
        <f t="shared" si="193"/>
        <v>0</v>
      </c>
      <c r="AL111" s="377">
        <f t="shared" si="194"/>
        <v>0</v>
      </c>
      <c r="AM111" s="408">
        <f t="shared" si="195"/>
        <v>6506</v>
      </c>
      <c r="AN111" s="61" t="str">
        <f t="shared" si="140"/>
        <v>490EPSS44</v>
      </c>
      <c r="AO111" s="720" t="s">
        <v>287</v>
      </c>
      <c r="AP111" s="722">
        <v>490</v>
      </c>
      <c r="AQ111" s="720" t="s">
        <v>1015</v>
      </c>
      <c r="AR111" s="721">
        <v>611</v>
      </c>
    </row>
    <row r="112" spans="2:44">
      <c r="B112" s="61" t="str">
        <f t="shared" si="160"/>
        <v>93EPSS40</v>
      </c>
      <c r="C112" s="61" t="str">
        <f t="shared" si="161"/>
        <v>93EPSI03</v>
      </c>
      <c r="D112" s="61" t="str">
        <f t="shared" si="162"/>
        <v>93ESS002</v>
      </c>
      <c r="E112" s="61" t="str">
        <f t="shared" si="163"/>
        <v>93ESS024</v>
      </c>
      <c r="F112" s="61" t="str">
        <f t="shared" si="164"/>
        <v>93ESS091</v>
      </c>
      <c r="G112" s="61" t="str">
        <f t="shared" si="165"/>
        <v>93EPSS41</v>
      </c>
      <c r="H112" s="61" t="str">
        <f t="shared" si="166"/>
        <v>93EPSS10</v>
      </c>
      <c r="I112" s="61" t="str">
        <f t="shared" si="167"/>
        <v>93EPSS16</v>
      </c>
      <c r="J112" s="61" t="str">
        <f t="shared" si="168"/>
        <v>93EPSS37</v>
      </c>
      <c r="K112" s="61" t="str">
        <f t="shared" si="169"/>
        <v>93EPSS02</v>
      </c>
      <c r="L112" s="61" t="str">
        <f t="shared" si="170"/>
        <v>93EPSS23</v>
      </c>
      <c r="M112" s="61" t="str">
        <f t="shared" si="171"/>
        <v>93EPSS44</v>
      </c>
      <c r="N112" s="61" t="str">
        <f t="shared" si="172"/>
        <v>93EPSS18</v>
      </c>
      <c r="O112" s="61" t="str">
        <f t="shared" si="173"/>
        <v>93EPSS05</v>
      </c>
      <c r="P112" s="61" t="str">
        <f t="shared" si="174"/>
        <v>93EPSS17</v>
      </c>
      <c r="Q112" s="61" t="str">
        <f t="shared" si="175"/>
        <v>93ESS207</v>
      </c>
      <c r="R112" s="61" t="str">
        <f t="shared" si="176"/>
        <v>93EPSS45</v>
      </c>
      <c r="S112" s="5" t="s">
        <v>70</v>
      </c>
      <c r="T112" s="62" t="s">
        <v>245</v>
      </c>
      <c r="U112" s="73">
        <v>93</v>
      </c>
      <c r="V112" s="77">
        <f t="shared" si="178"/>
        <v>13738</v>
      </c>
      <c r="W112" s="71">
        <f t="shared" si="179"/>
        <v>0</v>
      </c>
      <c r="X112" s="71">
        <f t="shared" si="180"/>
        <v>0</v>
      </c>
      <c r="Y112" s="71">
        <f t="shared" si="181"/>
        <v>0</v>
      </c>
      <c r="Z112" s="412">
        <f t="shared" si="182"/>
        <v>0</v>
      </c>
      <c r="AA112" s="377">
        <f t="shared" si="183"/>
        <v>0</v>
      </c>
      <c r="AB112" s="77">
        <f t="shared" si="184"/>
        <v>0</v>
      </c>
      <c r="AC112" s="71">
        <f t="shared" si="185"/>
        <v>0</v>
      </c>
      <c r="AD112" s="71">
        <f t="shared" si="186"/>
        <v>66</v>
      </c>
      <c r="AE112" s="71">
        <f t="shared" si="187"/>
        <v>0</v>
      </c>
      <c r="AF112" s="71">
        <f t="shared" si="188"/>
        <v>0</v>
      </c>
      <c r="AG112" s="71">
        <f t="shared" si="189"/>
        <v>156</v>
      </c>
      <c r="AH112" s="71">
        <f t="shared" si="190"/>
        <v>0</v>
      </c>
      <c r="AI112" s="71">
        <f t="shared" si="191"/>
        <v>0</v>
      </c>
      <c r="AJ112" s="71">
        <f t="shared" si="192"/>
        <v>0</v>
      </c>
      <c r="AK112" s="71">
        <f t="shared" si="193"/>
        <v>0</v>
      </c>
      <c r="AL112" s="377">
        <f t="shared" si="194"/>
        <v>0</v>
      </c>
      <c r="AM112" s="408">
        <f t="shared" si="195"/>
        <v>13960</v>
      </c>
      <c r="AN112" s="61" t="str">
        <f t="shared" si="140"/>
        <v>490ESS002</v>
      </c>
      <c r="AO112" s="720" t="s">
        <v>287</v>
      </c>
      <c r="AP112" s="722">
        <v>490</v>
      </c>
      <c r="AQ112" s="720" t="s">
        <v>0</v>
      </c>
      <c r="AR112" s="721">
        <v>22000</v>
      </c>
    </row>
    <row r="113" spans="2:44">
      <c r="B113" s="61" t="str">
        <f t="shared" si="160"/>
        <v>101EPSS40</v>
      </c>
      <c r="C113" s="61" t="str">
        <f t="shared" si="161"/>
        <v>101EPSI03</v>
      </c>
      <c r="D113" s="61" t="str">
        <f t="shared" si="162"/>
        <v>101ESS002</v>
      </c>
      <c r="E113" s="61" t="str">
        <f t="shared" si="163"/>
        <v>101ESS024</v>
      </c>
      <c r="F113" s="61" t="str">
        <f t="shared" si="164"/>
        <v>101ESS091</v>
      </c>
      <c r="G113" s="61" t="str">
        <f t="shared" si="165"/>
        <v>101EPSS41</v>
      </c>
      <c r="H113" s="61" t="str">
        <f t="shared" si="166"/>
        <v>101EPSS10</v>
      </c>
      <c r="I113" s="61" t="str">
        <f t="shared" si="167"/>
        <v>101EPSS16</v>
      </c>
      <c r="J113" s="61" t="str">
        <f t="shared" si="168"/>
        <v>101EPSS37</v>
      </c>
      <c r="K113" s="61" t="str">
        <f t="shared" si="169"/>
        <v>101EPSS02</v>
      </c>
      <c r="L113" s="61" t="str">
        <f t="shared" si="170"/>
        <v>101EPSS23</v>
      </c>
      <c r="M113" s="61" t="str">
        <f t="shared" si="171"/>
        <v>101EPSS44</v>
      </c>
      <c r="N113" s="61" t="str">
        <f t="shared" si="172"/>
        <v>101EPSS18</v>
      </c>
      <c r="O113" s="61" t="str">
        <f t="shared" si="173"/>
        <v>101EPSS05</v>
      </c>
      <c r="P113" s="61" t="str">
        <f t="shared" si="174"/>
        <v>101EPSS17</v>
      </c>
      <c r="Q113" s="61" t="str">
        <f t="shared" si="175"/>
        <v>101ESS207</v>
      </c>
      <c r="R113" s="61" t="str">
        <f t="shared" si="176"/>
        <v>101EPSS45</v>
      </c>
      <c r="S113" s="1" t="s">
        <v>71</v>
      </c>
      <c r="T113" s="62" t="s">
        <v>245</v>
      </c>
      <c r="U113" s="73">
        <v>101</v>
      </c>
      <c r="V113" s="77">
        <f t="shared" si="178"/>
        <v>8248</v>
      </c>
      <c r="W113" s="71">
        <f t="shared" si="179"/>
        <v>0</v>
      </c>
      <c r="X113" s="71">
        <f t="shared" si="180"/>
        <v>0</v>
      </c>
      <c r="Y113" s="71">
        <f t="shared" si="181"/>
        <v>9558</v>
      </c>
      <c r="Z113" s="412">
        <f t="shared" si="182"/>
        <v>0</v>
      </c>
      <c r="AA113" s="377">
        <f t="shared" si="183"/>
        <v>0</v>
      </c>
      <c r="AB113" s="77">
        <f t="shared" si="184"/>
        <v>0</v>
      </c>
      <c r="AC113" s="71">
        <f t="shared" si="185"/>
        <v>0</v>
      </c>
      <c r="AD113" s="71">
        <f t="shared" si="186"/>
        <v>245</v>
      </c>
      <c r="AE113" s="71">
        <f t="shared" si="187"/>
        <v>0</v>
      </c>
      <c r="AF113" s="71">
        <f t="shared" si="188"/>
        <v>0</v>
      </c>
      <c r="AG113" s="71">
        <f t="shared" si="189"/>
        <v>837</v>
      </c>
      <c r="AH113" s="71">
        <f t="shared" si="190"/>
        <v>0</v>
      </c>
      <c r="AI113" s="71">
        <f t="shared" si="191"/>
        <v>0</v>
      </c>
      <c r="AJ113" s="71">
        <f t="shared" si="192"/>
        <v>0</v>
      </c>
      <c r="AK113" s="71">
        <f t="shared" si="193"/>
        <v>0</v>
      </c>
      <c r="AL113" s="377">
        <f t="shared" si="194"/>
        <v>0</v>
      </c>
      <c r="AM113" s="408">
        <f t="shared" si="195"/>
        <v>18888</v>
      </c>
      <c r="AN113" s="61" t="str">
        <f t="shared" si="140"/>
        <v>659EPSI03</v>
      </c>
      <c r="AO113" s="720" t="s">
        <v>287</v>
      </c>
      <c r="AP113" s="722">
        <v>659</v>
      </c>
      <c r="AQ113" s="720" t="s">
        <v>3</v>
      </c>
      <c r="AR113" s="721">
        <v>1319</v>
      </c>
    </row>
    <row r="114" spans="2:44">
      <c r="B114" s="61" t="str">
        <f t="shared" si="160"/>
        <v>145EPSS40</v>
      </c>
      <c r="C114" s="61" t="str">
        <f t="shared" si="161"/>
        <v>145EPSI03</v>
      </c>
      <c r="D114" s="61" t="str">
        <f t="shared" si="162"/>
        <v>145ESS002</v>
      </c>
      <c r="E114" s="61" t="str">
        <f t="shared" si="163"/>
        <v>145ESS024</v>
      </c>
      <c r="F114" s="61" t="str">
        <f t="shared" si="164"/>
        <v>145ESS091</v>
      </c>
      <c r="G114" s="61" t="str">
        <f t="shared" si="165"/>
        <v>145EPSS41</v>
      </c>
      <c r="H114" s="61" t="str">
        <f t="shared" si="166"/>
        <v>145EPSS10</v>
      </c>
      <c r="I114" s="61" t="str">
        <f t="shared" si="167"/>
        <v>145EPSS16</v>
      </c>
      <c r="J114" s="61" t="str">
        <f t="shared" si="168"/>
        <v>145EPSS37</v>
      </c>
      <c r="K114" s="61" t="str">
        <f t="shared" si="169"/>
        <v>145EPSS02</v>
      </c>
      <c r="L114" s="61" t="str">
        <f t="shared" si="170"/>
        <v>145EPSS23</v>
      </c>
      <c r="M114" s="61" t="str">
        <f t="shared" si="171"/>
        <v>145EPSS44</v>
      </c>
      <c r="N114" s="61" t="str">
        <f t="shared" si="172"/>
        <v>145EPSS18</v>
      </c>
      <c r="O114" s="61" t="str">
        <f t="shared" si="173"/>
        <v>145EPSS05</v>
      </c>
      <c r="P114" s="61" t="str">
        <f t="shared" si="174"/>
        <v>145EPSS17</v>
      </c>
      <c r="Q114" s="61" t="str">
        <f t="shared" si="175"/>
        <v>145ESS207</v>
      </c>
      <c r="R114" s="61" t="str">
        <f t="shared" si="176"/>
        <v>145EPSS45</v>
      </c>
      <c r="S114" s="5" t="s">
        <v>10</v>
      </c>
      <c r="T114" s="62" t="s">
        <v>245</v>
      </c>
      <c r="U114" s="73">
        <v>145</v>
      </c>
      <c r="V114" s="77">
        <f t="shared" si="178"/>
        <v>3539</v>
      </c>
      <c r="W114" s="71">
        <f t="shared" si="179"/>
        <v>0</v>
      </c>
      <c r="X114" s="71">
        <f t="shared" si="180"/>
        <v>0</v>
      </c>
      <c r="Y114" s="71">
        <f t="shared" si="181"/>
        <v>0</v>
      </c>
      <c r="Z114" s="412">
        <f t="shared" si="182"/>
        <v>0</v>
      </c>
      <c r="AA114" s="377">
        <f t="shared" si="183"/>
        <v>0</v>
      </c>
      <c r="AB114" s="77">
        <f t="shared" si="184"/>
        <v>0</v>
      </c>
      <c r="AC114" s="71">
        <f t="shared" si="185"/>
        <v>0</v>
      </c>
      <c r="AD114" s="71">
        <f t="shared" si="186"/>
        <v>49</v>
      </c>
      <c r="AE114" s="71">
        <f t="shared" si="187"/>
        <v>0</v>
      </c>
      <c r="AF114" s="71">
        <f t="shared" si="188"/>
        <v>0</v>
      </c>
      <c r="AG114" s="71">
        <f t="shared" si="189"/>
        <v>68</v>
      </c>
      <c r="AH114" s="71">
        <f t="shared" si="190"/>
        <v>0</v>
      </c>
      <c r="AI114" s="71">
        <f t="shared" si="191"/>
        <v>0</v>
      </c>
      <c r="AJ114" s="71">
        <f t="shared" si="192"/>
        <v>0</v>
      </c>
      <c r="AK114" s="71">
        <f t="shared" si="193"/>
        <v>0</v>
      </c>
      <c r="AL114" s="377">
        <f t="shared" si="194"/>
        <v>0</v>
      </c>
      <c r="AM114" s="408">
        <f t="shared" si="195"/>
        <v>3656</v>
      </c>
      <c r="AN114" s="61" t="str">
        <f t="shared" si="140"/>
        <v>659EPSS37</v>
      </c>
      <c r="AO114" s="720" t="s">
        <v>287</v>
      </c>
      <c r="AP114" s="722">
        <v>659</v>
      </c>
      <c r="AQ114" s="720" t="s">
        <v>509</v>
      </c>
      <c r="AR114" s="721">
        <v>42</v>
      </c>
    </row>
    <row r="115" spans="2:44">
      <c r="B115" s="61" t="str">
        <f t="shared" si="160"/>
        <v>209EPSS40</v>
      </c>
      <c r="C115" s="61" t="str">
        <f t="shared" si="161"/>
        <v>209EPSI03</v>
      </c>
      <c r="D115" s="61" t="str">
        <f t="shared" si="162"/>
        <v>209ESS002</v>
      </c>
      <c r="E115" s="61" t="str">
        <f t="shared" si="163"/>
        <v>209ESS024</v>
      </c>
      <c r="F115" s="61" t="str">
        <f t="shared" si="164"/>
        <v>209ESS091</v>
      </c>
      <c r="G115" s="61" t="str">
        <f t="shared" si="165"/>
        <v>209EPSS41</v>
      </c>
      <c r="H115" s="61" t="str">
        <f t="shared" si="166"/>
        <v>209EPSS10</v>
      </c>
      <c r="I115" s="61" t="str">
        <f t="shared" si="167"/>
        <v>209EPSS16</v>
      </c>
      <c r="J115" s="61" t="str">
        <f t="shared" si="168"/>
        <v>209EPSS37</v>
      </c>
      <c r="K115" s="61" t="str">
        <f t="shared" si="169"/>
        <v>209EPSS02</v>
      </c>
      <c r="L115" s="61" t="str">
        <f t="shared" si="170"/>
        <v>209EPSS23</v>
      </c>
      <c r="M115" s="61" t="str">
        <f t="shared" si="171"/>
        <v>209EPSS44</v>
      </c>
      <c r="N115" s="61" t="str">
        <f t="shared" si="172"/>
        <v>209EPSS18</v>
      </c>
      <c r="O115" s="61" t="str">
        <f t="shared" si="173"/>
        <v>209EPSS05</v>
      </c>
      <c r="P115" s="61" t="str">
        <f t="shared" si="174"/>
        <v>209EPSS17</v>
      </c>
      <c r="Q115" s="61" t="str">
        <f t="shared" si="175"/>
        <v>209ESS207</v>
      </c>
      <c r="R115" s="61" t="str">
        <f t="shared" si="176"/>
        <v>209EPSS45</v>
      </c>
      <c r="S115" s="5" t="s">
        <v>77</v>
      </c>
      <c r="T115" s="62" t="s">
        <v>245</v>
      </c>
      <c r="U115" s="73">
        <v>209</v>
      </c>
      <c r="V115" s="77">
        <f t="shared" si="178"/>
        <v>11727</v>
      </c>
      <c r="W115" s="71">
        <f t="shared" si="179"/>
        <v>0</v>
      </c>
      <c r="X115" s="71">
        <f t="shared" si="180"/>
        <v>0</v>
      </c>
      <c r="Y115" s="71">
        <f t="shared" si="181"/>
        <v>0</v>
      </c>
      <c r="Z115" s="412">
        <f t="shared" si="182"/>
        <v>1343</v>
      </c>
      <c r="AA115" s="377">
        <f t="shared" si="183"/>
        <v>0</v>
      </c>
      <c r="AB115" s="77">
        <f t="shared" si="184"/>
        <v>0</v>
      </c>
      <c r="AC115" s="71">
        <f t="shared" si="185"/>
        <v>0</v>
      </c>
      <c r="AD115" s="71">
        <f t="shared" si="186"/>
        <v>166</v>
      </c>
      <c r="AE115" s="71">
        <f t="shared" si="187"/>
        <v>0</v>
      </c>
      <c r="AF115" s="71">
        <f t="shared" si="188"/>
        <v>0</v>
      </c>
      <c r="AG115" s="71">
        <f t="shared" si="189"/>
        <v>458</v>
      </c>
      <c r="AH115" s="71">
        <f t="shared" si="190"/>
        <v>0</v>
      </c>
      <c r="AI115" s="71">
        <f t="shared" si="191"/>
        <v>0</v>
      </c>
      <c r="AJ115" s="71">
        <f t="shared" si="192"/>
        <v>0</v>
      </c>
      <c r="AK115" s="71">
        <f t="shared" si="193"/>
        <v>0</v>
      </c>
      <c r="AL115" s="377">
        <f t="shared" si="194"/>
        <v>0</v>
      </c>
      <c r="AM115" s="408">
        <f t="shared" si="195"/>
        <v>13694</v>
      </c>
      <c r="AN115" s="61" t="str">
        <f t="shared" si="140"/>
        <v>659EPSS40</v>
      </c>
      <c r="AO115" s="720" t="s">
        <v>287</v>
      </c>
      <c r="AP115" s="722">
        <v>659</v>
      </c>
      <c r="AQ115" s="720" t="s">
        <v>830</v>
      </c>
      <c r="AR115" s="721">
        <v>15414</v>
      </c>
    </row>
    <row r="116" spans="2:44">
      <c r="B116" s="61" t="str">
        <f t="shared" si="160"/>
        <v>282EPSS40</v>
      </c>
      <c r="C116" s="61" t="str">
        <f t="shared" si="161"/>
        <v>282EPSI03</v>
      </c>
      <c r="D116" s="61" t="str">
        <f t="shared" si="162"/>
        <v>282ESS002</v>
      </c>
      <c r="E116" s="61" t="str">
        <f t="shared" si="163"/>
        <v>282ESS024</v>
      </c>
      <c r="F116" s="61" t="str">
        <f t="shared" si="164"/>
        <v>282ESS091</v>
      </c>
      <c r="G116" s="61" t="str">
        <f t="shared" si="165"/>
        <v>282EPSS41</v>
      </c>
      <c r="H116" s="61" t="str">
        <f t="shared" si="166"/>
        <v>282EPSS10</v>
      </c>
      <c r="I116" s="61" t="str">
        <f t="shared" si="167"/>
        <v>282EPSS16</v>
      </c>
      <c r="J116" s="61" t="str">
        <f t="shared" si="168"/>
        <v>282EPSS37</v>
      </c>
      <c r="K116" s="61" t="str">
        <f t="shared" si="169"/>
        <v>282EPSS02</v>
      </c>
      <c r="L116" s="61" t="str">
        <f t="shared" si="170"/>
        <v>282EPSS23</v>
      </c>
      <c r="M116" s="61" t="str">
        <f t="shared" si="171"/>
        <v>282EPSS44</v>
      </c>
      <c r="N116" s="61" t="str">
        <f t="shared" si="172"/>
        <v>282EPSS18</v>
      </c>
      <c r="O116" s="61" t="str">
        <f t="shared" si="173"/>
        <v>282EPSS05</v>
      </c>
      <c r="P116" s="61" t="str">
        <f t="shared" si="174"/>
        <v>282EPSS17</v>
      </c>
      <c r="Q116" s="61" t="str">
        <f t="shared" si="175"/>
        <v>282ESS207</v>
      </c>
      <c r="R116" s="61" t="str">
        <f t="shared" si="176"/>
        <v>282EPSS45</v>
      </c>
      <c r="S116" s="5" t="s">
        <v>79</v>
      </c>
      <c r="T116" s="62" t="s">
        <v>245</v>
      </c>
      <c r="U116" s="73">
        <v>282</v>
      </c>
      <c r="V116" s="77">
        <f t="shared" si="178"/>
        <v>7218</v>
      </c>
      <c r="W116" s="71">
        <f t="shared" si="179"/>
        <v>0</v>
      </c>
      <c r="X116" s="71">
        <f t="shared" si="180"/>
        <v>0</v>
      </c>
      <c r="Y116" s="71">
        <f t="shared" si="181"/>
        <v>0</v>
      </c>
      <c r="Z116" s="412">
        <f t="shared" si="182"/>
        <v>0</v>
      </c>
      <c r="AA116" s="377">
        <f t="shared" si="183"/>
        <v>0</v>
      </c>
      <c r="AB116" s="77">
        <f t="shared" si="184"/>
        <v>0</v>
      </c>
      <c r="AC116" s="71">
        <f t="shared" si="185"/>
        <v>0</v>
      </c>
      <c r="AD116" s="71">
        <f t="shared" si="186"/>
        <v>102</v>
      </c>
      <c r="AE116" s="71">
        <f t="shared" si="187"/>
        <v>0</v>
      </c>
      <c r="AF116" s="71">
        <f t="shared" si="188"/>
        <v>0</v>
      </c>
      <c r="AG116" s="71">
        <f t="shared" si="189"/>
        <v>304</v>
      </c>
      <c r="AH116" s="71">
        <f t="shared" si="190"/>
        <v>0</v>
      </c>
      <c r="AI116" s="71">
        <f t="shared" si="191"/>
        <v>0</v>
      </c>
      <c r="AJ116" s="71">
        <f t="shared" si="192"/>
        <v>0</v>
      </c>
      <c r="AK116" s="71">
        <f t="shared" si="193"/>
        <v>0</v>
      </c>
      <c r="AL116" s="377">
        <f t="shared" si="194"/>
        <v>0</v>
      </c>
      <c r="AM116" s="408">
        <f t="shared" si="195"/>
        <v>7624</v>
      </c>
      <c r="AN116" s="61" t="str">
        <f t="shared" si="140"/>
        <v>659EPSS44</v>
      </c>
      <c r="AO116" s="720" t="s">
        <v>287</v>
      </c>
      <c r="AP116" s="722">
        <v>659</v>
      </c>
      <c r="AQ116" s="720" t="s">
        <v>1015</v>
      </c>
      <c r="AR116" s="721">
        <v>215</v>
      </c>
    </row>
    <row r="117" spans="2:44">
      <c r="B117" s="61" t="str">
        <f t="shared" si="160"/>
        <v>353EPSS40</v>
      </c>
      <c r="C117" s="61" t="str">
        <f t="shared" si="161"/>
        <v>353EPSI03</v>
      </c>
      <c r="D117" s="61" t="str">
        <f t="shared" si="162"/>
        <v>353ESS002</v>
      </c>
      <c r="E117" s="61" t="str">
        <f t="shared" si="163"/>
        <v>353ESS024</v>
      </c>
      <c r="F117" s="61" t="str">
        <f t="shared" si="164"/>
        <v>353ESS091</v>
      </c>
      <c r="G117" s="61" t="str">
        <f t="shared" si="165"/>
        <v>353EPSS41</v>
      </c>
      <c r="H117" s="61" t="str">
        <f t="shared" si="166"/>
        <v>353EPSS10</v>
      </c>
      <c r="I117" s="61" t="str">
        <f t="shared" si="167"/>
        <v>353EPSS16</v>
      </c>
      <c r="J117" s="61" t="str">
        <f t="shared" si="168"/>
        <v>353EPSS37</v>
      </c>
      <c r="K117" s="61" t="str">
        <f t="shared" si="169"/>
        <v>353EPSS02</v>
      </c>
      <c r="L117" s="61" t="str">
        <f t="shared" si="170"/>
        <v>353EPSS23</v>
      </c>
      <c r="M117" s="61" t="str">
        <f t="shared" si="171"/>
        <v>353EPSS44</v>
      </c>
      <c r="N117" s="61" t="str">
        <f t="shared" si="172"/>
        <v>353EPSS18</v>
      </c>
      <c r="O117" s="61" t="str">
        <f t="shared" si="173"/>
        <v>353EPSS05</v>
      </c>
      <c r="P117" s="61" t="str">
        <f t="shared" si="174"/>
        <v>353EPSS17</v>
      </c>
      <c r="Q117" s="61" t="str">
        <f t="shared" si="175"/>
        <v>353ESS207</v>
      </c>
      <c r="R117" s="61" t="str">
        <f t="shared" si="176"/>
        <v>353EPSS45</v>
      </c>
      <c r="S117" s="5" t="s">
        <v>114</v>
      </c>
      <c r="T117" s="62" t="s">
        <v>245</v>
      </c>
      <c r="U117" s="73">
        <v>353</v>
      </c>
      <c r="V117" s="77">
        <f t="shared" si="178"/>
        <v>394</v>
      </c>
      <c r="W117" s="71">
        <f t="shared" si="179"/>
        <v>0</v>
      </c>
      <c r="X117" s="71">
        <f t="shared" si="180"/>
        <v>0</v>
      </c>
      <c r="Y117" s="71">
        <f t="shared" si="181"/>
        <v>2252</v>
      </c>
      <c r="Z117" s="412">
        <f t="shared" si="182"/>
        <v>0</v>
      </c>
      <c r="AA117" s="377">
        <f t="shared" si="183"/>
        <v>0</v>
      </c>
      <c r="AB117" s="77">
        <f t="shared" si="184"/>
        <v>0</v>
      </c>
      <c r="AC117" s="71">
        <f t="shared" si="185"/>
        <v>0</v>
      </c>
      <c r="AD117" s="71">
        <f t="shared" si="186"/>
        <v>45</v>
      </c>
      <c r="AE117" s="71">
        <f t="shared" si="187"/>
        <v>0</v>
      </c>
      <c r="AF117" s="71">
        <f t="shared" si="188"/>
        <v>0</v>
      </c>
      <c r="AG117" s="71">
        <f t="shared" si="189"/>
        <v>87</v>
      </c>
      <c r="AH117" s="71">
        <f t="shared" si="190"/>
        <v>0</v>
      </c>
      <c r="AI117" s="71">
        <f t="shared" si="191"/>
        <v>0</v>
      </c>
      <c r="AJ117" s="71">
        <f t="shared" si="192"/>
        <v>0</v>
      </c>
      <c r="AK117" s="71">
        <f t="shared" si="193"/>
        <v>0</v>
      </c>
      <c r="AL117" s="377">
        <f t="shared" si="194"/>
        <v>0</v>
      </c>
      <c r="AM117" s="408">
        <f t="shared" si="195"/>
        <v>2778</v>
      </c>
      <c r="AN117" s="61" t="str">
        <f t="shared" si="140"/>
        <v>659ESS002</v>
      </c>
      <c r="AO117" s="720" t="s">
        <v>287</v>
      </c>
      <c r="AP117" s="722">
        <v>659</v>
      </c>
      <c r="AQ117" s="720" t="s">
        <v>0</v>
      </c>
      <c r="AR117" s="721">
        <v>3305</v>
      </c>
    </row>
    <row r="118" spans="2:44">
      <c r="B118" s="61" t="str">
        <f t="shared" si="160"/>
        <v>364EPSS40</v>
      </c>
      <c r="C118" s="61" t="str">
        <f t="shared" si="161"/>
        <v>364EPSI03</v>
      </c>
      <c r="D118" s="61" t="str">
        <f t="shared" si="162"/>
        <v>364ESS002</v>
      </c>
      <c r="E118" s="61" t="str">
        <f t="shared" si="163"/>
        <v>364ESS024</v>
      </c>
      <c r="F118" s="61" t="str">
        <f t="shared" si="164"/>
        <v>364ESS091</v>
      </c>
      <c r="G118" s="61" t="str">
        <f t="shared" si="165"/>
        <v>364EPSS41</v>
      </c>
      <c r="H118" s="61" t="str">
        <f t="shared" si="166"/>
        <v>364EPSS10</v>
      </c>
      <c r="I118" s="61" t="str">
        <f t="shared" si="167"/>
        <v>364EPSS16</v>
      </c>
      <c r="J118" s="61" t="str">
        <f t="shared" si="168"/>
        <v>364EPSS37</v>
      </c>
      <c r="K118" s="61" t="str">
        <f t="shared" si="169"/>
        <v>364EPSS02</v>
      </c>
      <c r="L118" s="61" t="str">
        <f t="shared" si="170"/>
        <v>364EPSS23</v>
      </c>
      <c r="M118" s="61" t="str">
        <f t="shared" si="171"/>
        <v>364EPSS44</v>
      </c>
      <c r="N118" s="61" t="str">
        <f t="shared" si="172"/>
        <v>364EPSS18</v>
      </c>
      <c r="O118" s="61" t="str">
        <f t="shared" si="173"/>
        <v>364EPSS05</v>
      </c>
      <c r="P118" s="61" t="str">
        <f t="shared" si="174"/>
        <v>364EPSS17</v>
      </c>
      <c r="Q118" s="61" t="str">
        <f t="shared" si="175"/>
        <v>364ESS207</v>
      </c>
      <c r="R118" s="61" t="str">
        <f t="shared" si="176"/>
        <v>364EPSS45</v>
      </c>
      <c r="S118" s="4" t="s">
        <v>16</v>
      </c>
      <c r="T118" s="62" t="s">
        <v>245</v>
      </c>
      <c r="U118" s="73">
        <v>364</v>
      </c>
      <c r="V118" s="77">
        <f t="shared" si="178"/>
        <v>8037</v>
      </c>
      <c r="W118" s="71">
        <f t="shared" si="179"/>
        <v>1264</v>
      </c>
      <c r="X118" s="71">
        <f t="shared" si="180"/>
        <v>0</v>
      </c>
      <c r="Y118" s="71">
        <f t="shared" si="181"/>
        <v>0</v>
      </c>
      <c r="Z118" s="412">
        <f t="shared" si="182"/>
        <v>0</v>
      </c>
      <c r="AA118" s="377">
        <f t="shared" si="183"/>
        <v>0</v>
      </c>
      <c r="AB118" s="77">
        <f t="shared" si="184"/>
        <v>0</v>
      </c>
      <c r="AC118" s="71">
        <f t="shared" si="185"/>
        <v>0</v>
      </c>
      <c r="AD118" s="71">
        <f t="shared" si="186"/>
        <v>111</v>
      </c>
      <c r="AE118" s="71">
        <f t="shared" si="187"/>
        <v>0</v>
      </c>
      <c r="AF118" s="71">
        <f t="shared" si="188"/>
        <v>0</v>
      </c>
      <c r="AG118" s="71">
        <f t="shared" si="189"/>
        <v>218</v>
      </c>
      <c r="AH118" s="71">
        <f t="shared" si="190"/>
        <v>0</v>
      </c>
      <c r="AI118" s="71">
        <f t="shared" si="191"/>
        <v>0</v>
      </c>
      <c r="AJ118" s="71">
        <f t="shared" si="192"/>
        <v>0</v>
      </c>
      <c r="AK118" s="71">
        <f t="shared" si="193"/>
        <v>0</v>
      </c>
      <c r="AL118" s="377">
        <f t="shared" si="194"/>
        <v>0</v>
      </c>
      <c r="AM118" s="408">
        <f t="shared" si="195"/>
        <v>9630</v>
      </c>
      <c r="AN118" s="61" t="str">
        <f t="shared" si="140"/>
        <v>665EPSS16</v>
      </c>
      <c r="AO118" s="720" t="s">
        <v>287</v>
      </c>
      <c r="AP118" s="722">
        <v>665</v>
      </c>
      <c r="AQ118" s="720" t="s">
        <v>505</v>
      </c>
      <c r="AR118" s="721">
        <v>248</v>
      </c>
    </row>
    <row r="119" spans="2:44">
      <c r="B119" s="61" t="str">
        <f t="shared" si="160"/>
        <v>368EPSS40</v>
      </c>
      <c r="C119" s="61" t="str">
        <f t="shared" si="161"/>
        <v>368EPSI03</v>
      </c>
      <c r="D119" s="61" t="str">
        <f t="shared" si="162"/>
        <v>368ESS002</v>
      </c>
      <c r="E119" s="61" t="str">
        <f t="shared" si="163"/>
        <v>368ESS024</v>
      </c>
      <c r="F119" s="61" t="str">
        <f t="shared" si="164"/>
        <v>368ESS091</v>
      </c>
      <c r="G119" s="61" t="str">
        <f t="shared" si="165"/>
        <v>368EPSS41</v>
      </c>
      <c r="H119" s="61" t="str">
        <f t="shared" si="166"/>
        <v>368EPSS10</v>
      </c>
      <c r="I119" s="61" t="str">
        <f t="shared" si="167"/>
        <v>368EPSS16</v>
      </c>
      <c r="J119" s="61" t="str">
        <f t="shared" si="168"/>
        <v>368EPSS37</v>
      </c>
      <c r="K119" s="61" t="str">
        <f t="shared" si="169"/>
        <v>368EPSS02</v>
      </c>
      <c r="L119" s="61" t="str">
        <f t="shared" si="170"/>
        <v>368EPSS23</v>
      </c>
      <c r="M119" s="61" t="str">
        <f t="shared" si="171"/>
        <v>368EPSS44</v>
      </c>
      <c r="N119" s="61" t="str">
        <f t="shared" si="172"/>
        <v>368EPSS18</v>
      </c>
      <c r="O119" s="61" t="str">
        <f t="shared" si="173"/>
        <v>368EPSS05</v>
      </c>
      <c r="P119" s="61" t="str">
        <f t="shared" si="174"/>
        <v>368EPSS17</v>
      </c>
      <c r="Q119" s="61" t="str">
        <f t="shared" si="175"/>
        <v>368ESS207</v>
      </c>
      <c r="R119" s="61" t="str">
        <f t="shared" si="176"/>
        <v>368EPSS45</v>
      </c>
      <c r="S119" s="5" t="s">
        <v>110</v>
      </c>
      <c r="T119" s="62" t="s">
        <v>245</v>
      </c>
      <c r="U119" s="73">
        <v>368</v>
      </c>
      <c r="V119" s="77">
        <f t="shared" si="178"/>
        <v>0</v>
      </c>
      <c r="W119" s="71">
        <f t="shared" si="179"/>
        <v>0</v>
      </c>
      <c r="X119" s="71">
        <f t="shared" si="180"/>
        <v>0</v>
      </c>
      <c r="Y119" s="71">
        <f t="shared" si="181"/>
        <v>6397</v>
      </c>
      <c r="Z119" s="412">
        <f t="shared" si="182"/>
        <v>0</v>
      </c>
      <c r="AA119" s="377">
        <f t="shared" si="183"/>
        <v>0</v>
      </c>
      <c r="AB119" s="77">
        <f t="shared" si="184"/>
        <v>0</v>
      </c>
      <c r="AC119" s="71">
        <f t="shared" si="185"/>
        <v>0</v>
      </c>
      <c r="AD119" s="71">
        <f t="shared" si="186"/>
        <v>84</v>
      </c>
      <c r="AE119" s="71">
        <f t="shared" si="187"/>
        <v>0</v>
      </c>
      <c r="AF119" s="71">
        <f t="shared" si="188"/>
        <v>0</v>
      </c>
      <c r="AG119" s="71">
        <f t="shared" si="189"/>
        <v>121</v>
      </c>
      <c r="AH119" s="71">
        <f t="shared" si="190"/>
        <v>0</v>
      </c>
      <c r="AI119" s="71">
        <f t="shared" si="191"/>
        <v>0</v>
      </c>
      <c r="AJ119" s="71">
        <f t="shared" si="192"/>
        <v>0</v>
      </c>
      <c r="AK119" s="71">
        <f t="shared" si="193"/>
        <v>0</v>
      </c>
      <c r="AL119" s="377">
        <f t="shared" si="194"/>
        <v>0</v>
      </c>
      <c r="AM119" s="408">
        <f t="shared" si="195"/>
        <v>6602</v>
      </c>
      <c r="AN119" s="61" t="str">
        <f t="shared" si="140"/>
        <v>665EPSS37</v>
      </c>
      <c r="AO119" s="720" t="s">
        <v>287</v>
      </c>
      <c r="AP119" s="722">
        <v>665</v>
      </c>
      <c r="AQ119" s="720" t="s">
        <v>509</v>
      </c>
      <c r="AR119" s="721">
        <v>22</v>
      </c>
    </row>
    <row r="120" spans="2:44">
      <c r="B120" s="61" t="str">
        <f t="shared" si="160"/>
        <v>390EPSS40</v>
      </c>
      <c r="C120" s="61" t="str">
        <f t="shared" si="161"/>
        <v>390EPSI03</v>
      </c>
      <c r="D120" s="61" t="str">
        <f t="shared" si="162"/>
        <v>390ESS002</v>
      </c>
      <c r="E120" s="61" t="str">
        <f t="shared" si="163"/>
        <v>390ESS024</v>
      </c>
      <c r="F120" s="61" t="str">
        <f t="shared" si="164"/>
        <v>390ESS091</v>
      </c>
      <c r="G120" s="61" t="str">
        <f t="shared" si="165"/>
        <v>390EPSS41</v>
      </c>
      <c r="H120" s="61" t="str">
        <f t="shared" si="166"/>
        <v>390EPSS10</v>
      </c>
      <c r="I120" s="61" t="str">
        <f t="shared" si="167"/>
        <v>390EPSS16</v>
      </c>
      <c r="J120" s="61" t="str">
        <f t="shared" si="168"/>
        <v>390EPSS37</v>
      </c>
      <c r="K120" s="61" t="str">
        <f t="shared" si="169"/>
        <v>390EPSS02</v>
      </c>
      <c r="L120" s="61" t="str">
        <f t="shared" si="170"/>
        <v>390EPSS23</v>
      </c>
      <c r="M120" s="61" t="str">
        <f t="shared" si="171"/>
        <v>390EPSS44</v>
      </c>
      <c r="N120" s="61" t="str">
        <f t="shared" si="172"/>
        <v>390EPSS18</v>
      </c>
      <c r="O120" s="61" t="str">
        <f t="shared" si="173"/>
        <v>390EPSS05</v>
      </c>
      <c r="P120" s="61" t="str">
        <f t="shared" si="174"/>
        <v>390EPSS17</v>
      </c>
      <c r="Q120" s="61" t="str">
        <f t="shared" si="175"/>
        <v>390ESS207</v>
      </c>
      <c r="R120" s="61" t="str">
        <f t="shared" si="176"/>
        <v>390EPSS45</v>
      </c>
      <c r="S120" s="4" t="s">
        <v>17</v>
      </c>
      <c r="T120" s="62" t="s">
        <v>245</v>
      </c>
      <c r="U120" s="73">
        <v>390</v>
      </c>
      <c r="V120" s="77">
        <f t="shared" si="178"/>
        <v>3909</v>
      </c>
      <c r="W120" s="71">
        <f t="shared" si="179"/>
        <v>0</v>
      </c>
      <c r="X120" s="71">
        <f t="shared" si="180"/>
        <v>0</v>
      </c>
      <c r="Y120" s="71">
        <f t="shared" si="181"/>
        <v>0</v>
      </c>
      <c r="Z120" s="412">
        <f t="shared" si="182"/>
        <v>0</v>
      </c>
      <c r="AA120" s="377">
        <f t="shared" si="183"/>
        <v>0</v>
      </c>
      <c r="AB120" s="77">
        <f t="shared" si="184"/>
        <v>0</v>
      </c>
      <c r="AC120" s="71">
        <f t="shared" si="185"/>
        <v>0</v>
      </c>
      <c r="AD120" s="71">
        <f t="shared" si="186"/>
        <v>75</v>
      </c>
      <c r="AE120" s="71">
        <f t="shared" si="187"/>
        <v>0</v>
      </c>
      <c r="AF120" s="71">
        <f t="shared" si="188"/>
        <v>0</v>
      </c>
      <c r="AG120" s="71">
        <f t="shared" si="189"/>
        <v>104</v>
      </c>
      <c r="AH120" s="71">
        <f t="shared" si="190"/>
        <v>0</v>
      </c>
      <c r="AI120" s="71">
        <f t="shared" si="191"/>
        <v>0</v>
      </c>
      <c r="AJ120" s="71">
        <f t="shared" si="192"/>
        <v>0</v>
      </c>
      <c r="AK120" s="71">
        <f t="shared" si="193"/>
        <v>0</v>
      </c>
      <c r="AL120" s="377">
        <f t="shared" si="194"/>
        <v>0</v>
      </c>
      <c r="AM120" s="408">
        <f t="shared" si="195"/>
        <v>4088</v>
      </c>
      <c r="AN120" s="61" t="str">
        <f t="shared" si="140"/>
        <v>665EPSS40</v>
      </c>
      <c r="AO120" s="720" t="s">
        <v>287</v>
      </c>
      <c r="AP120" s="722">
        <v>665</v>
      </c>
      <c r="AQ120" s="720" t="s">
        <v>830</v>
      </c>
      <c r="AR120" s="721">
        <v>27636</v>
      </c>
    </row>
    <row r="121" spans="2:44">
      <c r="B121" s="61" t="str">
        <f t="shared" si="160"/>
        <v>467EPSS40</v>
      </c>
      <c r="C121" s="61" t="str">
        <f t="shared" si="161"/>
        <v>467EPSI03</v>
      </c>
      <c r="D121" s="61" t="str">
        <f t="shared" si="162"/>
        <v>467ESS002</v>
      </c>
      <c r="E121" s="61" t="str">
        <f t="shared" si="163"/>
        <v>467ESS024</v>
      </c>
      <c r="F121" s="61" t="str">
        <f t="shared" si="164"/>
        <v>467ESS091</v>
      </c>
      <c r="G121" s="61" t="str">
        <f t="shared" si="165"/>
        <v>467EPSS41</v>
      </c>
      <c r="H121" s="61" t="str">
        <f t="shared" si="166"/>
        <v>467EPSS10</v>
      </c>
      <c r="I121" s="61" t="str">
        <f t="shared" si="167"/>
        <v>467EPSS16</v>
      </c>
      <c r="J121" s="61" t="str">
        <f t="shared" si="168"/>
        <v>467EPSS37</v>
      </c>
      <c r="K121" s="61" t="str">
        <f t="shared" si="169"/>
        <v>467EPSS02</v>
      </c>
      <c r="L121" s="61" t="str">
        <f t="shared" si="170"/>
        <v>467EPSS23</v>
      </c>
      <c r="M121" s="61" t="str">
        <f t="shared" si="171"/>
        <v>467EPSS44</v>
      </c>
      <c r="N121" s="61" t="str">
        <f t="shared" si="172"/>
        <v>467EPSS18</v>
      </c>
      <c r="O121" s="61" t="str">
        <f t="shared" si="173"/>
        <v>467EPSS05</v>
      </c>
      <c r="P121" s="61" t="str">
        <f t="shared" si="174"/>
        <v>467EPSS17</v>
      </c>
      <c r="Q121" s="61" t="str">
        <f t="shared" si="175"/>
        <v>467ESS207</v>
      </c>
      <c r="R121" s="61" t="str">
        <f t="shared" si="176"/>
        <v>467EPSS45</v>
      </c>
      <c r="S121" s="5" t="s">
        <v>85</v>
      </c>
      <c r="T121" s="62" t="s">
        <v>245</v>
      </c>
      <c r="U121" s="73">
        <v>467</v>
      </c>
      <c r="V121" s="77">
        <f t="shared" si="178"/>
        <v>4314</v>
      </c>
      <c r="W121" s="71">
        <f t="shared" si="179"/>
        <v>0</v>
      </c>
      <c r="X121" s="71">
        <f t="shared" si="180"/>
        <v>0</v>
      </c>
      <c r="Y121" s="71">
        <f t="shared" si="181"/>
        <v>0</v>
      </c>
      <c r="Z121" s="412">
        <f t="shared" si="182"/>
        <v>0</v>
      </c>
      <c r="AA121" s="377">
        <f t="shared" si="183"/>
        <v>0</v>
      </c>
      <c r="AB121" s="77">
        <f t="shared" si="184"/>
        <v>0</v>
      </c>
      <c r="AC121" s="71">
        <f t="shared" si="185"/>
        <v>0</v>
      </c>
      <c r="AD121" s="71">
        <f t="shared" si="186"/>
        <v>55</v>
      </c>
      <c r="AE121" s="71">
        <f t="shared" si="187"/>
        <v>0</v>
      </c>
      <c r="AF121" s="71">
        <f t="shared" si="188"/>
        <v>0</v>
      </c>
      <c r="AG121" s="71">
        <f t="shared" si="189"/>
        <v>45</v>
      </c>
      <c r="AH121" s="71">
        <f t="shared" si="190"/>
        <v>0</v>
      </c>
      <c r="AI121" s="71">
        <f t="shared" si="191"/>
        <v>0</v>
      </c>
      <c r="AJ121" s="71">
        <f t="shared" si="192"/>
        <v>0</v>
      </c>
      <c r="AK121" s="71">
        <f t="shared" si="193"/>
        <v>0</v>
      </c>
      <c r="AL121" s="377">
        <f t="shared" si="194"/>
        <v>0</v>
      </c>
      <c r="AM121" s="408">
        <f t="shared" si="195"/>
        <v>4414</v>
      </c>
      <c r="AN121" s="61" t="str">
        <f t="shared" si="140"/>
        <v>665EPSS44</v>
      </c>
      <c r="AO121" s="720" t="s">
        <v>287</v>
      </c>
      <c r="AP121" s="722">
        <v>665</v>
      </c>
      <c r="AQ121" s="720" t="s">
        <v>1015</v>
      </c>
      <c r="AR121" s="721">
        <v>156</v>
      </c>
    </row>
    <row r="122" spans="2:44">
      <c r="B122" s="61" t="str">
        <f t="shared" si="160"/>
        <v>576EPSS40</v>
      </c>
      <c r="C122" s="61" t="str">
        <f t="shared" si="161"/>
        <v>576EPSI03</v>
      </c>
      <c r="D122" s="61" t="str">
        <f t="shared" si="162"/>
        <v>576ESS002</v>
      </c>
      <c r="E122" s="61" t="str">
        <f t="shared" si="163"/>
        <v>576ESS024</v>
      </c>
      <c r="F122" s="61" t="str">
        <f t="shared" si="164"/>
        <v>576ESS091</v>
      </c>
      <c r="G122" s="61" t="str">
        <f t="shared" si="165"/>
        <v>576EPSS41</v>
      </c>
      <c r="H122" s="61" t="str">
        <f t="shared" si="166"/>
        <v>576EPSS10</v>
      </c>
      <c r="I122" s="61" t="str">
        <f t="shared" si="167"/>
        <v>576EPSS16</v>
      </c>
      <c r="J122" s="61" t="str">
        <f t="shared" si="168"/>
        <v>576EPSS37</v>
      </c>
      <c r="K122" s="61" t="str">
        <f t="shared" si="169"/>
        <v>576EPSS02</v>
      </c>
      <c r="L122" s="61" t="str">
        <f t="shared" si="170"/>
        <v>576EPSS23</v>
      </c>
      <c r="M122" s="61" t="str">
        <f t="shared" si="171"/>
        <v>576EPSS44</v>
      </c>
      <c r="N122" s="61" t="str">
        <f t="shared" si="172"/>
        <v>576EPSS18</v>
      </c>
      <c r="O122" s="61" t="str">
        <f t="shared" si="173"/>
        <v>576EPSS05</v>
      </c>
      <c r="P122" s="61" t="str">
        <f t="shared" si="174"/>
        <v>576EPSS17</v>
      </c>
      <c r="Q122" s="61" t="str">
        <f t="shared" si="175"/>
        <v>576ESS207</v>
      </c>
      <c r="R122" s="61" t="str">
        <f t="shared" si="176"/>
        <v>576EPSS45</v>
      </c>
      <c r="S122" s="4" t="s">
        <v>89</v>
      </c>
      <c r="T122" s="62" t="s">
        <v>245</v>
      </c>
      <c r="U122" s="73">
        <v>576</v>
      </c>
      <c r="V122" s="77">
        <f t="shared" si="178"/>
        <v>1338</v>
      </c>
      <c r="W122" s="71">
        <f t="shared" si="179"/>
        <v>0</v>
      </c>
      <c r="X122" s="71">
        <f t="shared" si="180"/>
        <v>0</v>
      </c>
      <c r="Y122" s="71">
        <f t="shared" si="181"/>
        <v>3978</v>
      </c>
      <c r="Z122" s="412">
        <f t="shared" si="182"/>
        <v>492</v>
      </c>
      <c r="AA122" s="377">
        <f t="shared" si="183"/>
        <v>0</v>
      </c>
      <c r="AB122" s="77">
        <f t="shared" si="184"/>
        <v>0</v>
      </c>
      <c r="AC122" s="71">
        <f t="shared" si="185"/>
        <v>0</v>
      </c>
      <c r="AD122" s="71">
        <f t="shared" si="186"/>
        <v>17</v>
      </c>
      <c r="AE122" s="71">
        <f t="shared" si="187"/>
        <v>0</v>
      </c>
      <c r="AF122" s="71">
        <f t="shared" si="188"/>
        <v>0</v>
      </c>
      <c r="AG122" s="71">
        <f t="shared" si="189"/>
        <v>48</v>
      </c>
      <c r="AH122" s="71">
        <f t="shared" si="190"/>
        <v>0</v>
      </c>
      <c r="AI122" s="71">
        <f t="shared" si="191"/>
        <v>0</v>
      </c>
      <c r="AJ122" s="71">
        <f t="shared" si="192"/>
        <v>0</v>
      </c>
      <c r="AK122" s="71">
        <f t="shared" si="193"/>
        <v>0</v>
      </c>
      <c r="AL122" s="377">
        <f t="shared" si="194"/>
        <v>0</v>
      </c>
      <c r="AM122" s="408">
        <f t="shared" si="195"/>
        <v>5873</v>
      </c>
      <c r="AN122" s="61" t="str">
        <f t="shared" si="140"/>
        <v>665ESS002</v>
      </c>
      <c r="AO122" s="720" t="s">
        <v>287</v>
      </c>
      <c r="AP122" s="722">
        <v>665</v>
      </c>
      <c r="AQ122" s="720" t="s">
        <v>0</v>
      </c>
      <c r="AR122" s="721">
        <v>2286</v>
      </c>
    </row>
    <row r="123" spans="2:44">
      <c r="B123" s="61" t="str">
        <f t="shared" si="160"/>
        <v>642EPSS40</v>
      </c>
      <c r="C123" s="61" t="str">
        <f t="shared" si="161"/>
        <v>642EPSI03</v>
      </c>
      <c r="D123" s="61" t="str">
        <f t="shared" si="162"/>
        <v>642ESS002</v>
      </c>
      <c r="E123" s="61" t="str">
        <f t="shared" si="163"/>
        <v>642ESS024</v>
      </c>
      <c r="F123" s="61" t="str">
        <f t="shared" si="164"/>
        <v>642ESS091</v>
      </c>
      <c r="G123" s="61" t="str">
        <f t="shared" si="165"/>
        <v>642EPSS41</v>
      </c>
      <c r="H123" s="61" t="str">
        <f t="shared" si="166"/>
        <v>642EPSS10</v>
      </c>
      <c r="I123" s="61" t="str">
        <f t="shared" si="167"/>
        <v>642EPSS16</v>
      </c>
      <c r="J123" s="61" t="str">
        <f t="shared" si="168"/>
        <v>642EPSS37</v>
      </c>
      <c r="K123" s="61" t="str">
        <f t="shared" si="169"/>
        <v>642EPSS02</v>
      </c>
      <c r="L123" s="61" t="str">
        <f t="shared" si="170"/>
        <v>642EPSS23</v>
      </c>
      <c r="M123" s="61" t="str">
        <f t="shared" si="171"/>
        <v>642EPSS44</v>
      </c>
      <c r="N123" s="61" t="str">
        <f t="shared" si="172"/>
        <v>642EPSS18</v>
      </c>
      <c r="O123" s="61" t="str">
        <f t="shared" si="173"/>
        <v>642EPSS05</v>
      </c>
      <c r="P123" s="61" t="str">
        <f t="shared" si="174"/>
        <v>642EPSS17</v>
      </c>
      <c r="Q123" s="61" t="str">
        <f t="shared" si="175"/>
        <v>642ESS207</v>
      </c>
      <c r="R123" s="61" t="str">
        <f t="shared" si="176"/>
        <v>642EPSS45</v>
      </c>
      <c r="S123" s="4" t="s">
        <v>22</v>
      </c>
      <c r="T123" s="62" t="s">
        <v>245</v>
      </c>
      <c r="U123" s="73">
        <v>642</v>
      </c>
      <c r="V123" s="77">
        <f t="shared" si="178"/>
        <v>6565</v>
      </c>
      <c r="W123" s="71">
        <f t="shared" si="179"/>
        <v>0</v>
      </c>
      <c r="X123" s="71">
        <f t="shared" si="180"/>
        <v>0</v>
      </c>
      <c r="Y123" s="71">
        <f t="shared" si="181"/>
        <v>0</v>
      </c>
      <c r="Z123" s="412">
        <f t="shared" si="182"/>
        <v>6061</v>
      </c>
      <c r="AA123" s="377">
        <f t="shared" si="183"/>
        <v>0</v>
      </c>
      <c r="AB123" s="77">
        <f t="shared" si="184"/>
        <v>0</v>
      </c>
      <c r="AC123" s="71">
        <f t="shared" si="185"/>
        <v>0</v>
      </c>
      <c r="AD123" s="71">
        <f t="shared" si="186"/>
        <v>135</v>
      </c>
      <c r="AE123" s="71">
        <f t="shared" si="187"/>
        <v>0</v>
      </c>
      <c r="AF123" s="71">
        <f t="shared" si="188"/>
        <v>0</v>
      </c>
      <c r="AG123" s="71">
        <f t="shared" si="189"/>
        <v>264</v>
      </c>
      <c r="AH123" s="71">
        <f t="shared" si="190"/>
        <v>0</v>
      </c>
      <c r="AI123" s="71">
        <f t="shared" si="191"/>
        <v>0</v>
      </c>
      <c r="AJ123" s="71">
        <f t="shared" si="192"/>
        <v>0</v>
      </c>
      <c r="AK123" s="71">
        <f t="shared" si="193"/>
        <v>0</v>
      </c>
      <c r="AL123" s="377">
        <f t="shared" si="194"/>
        <v>0</v>
      </c>
      <c r="AM123" s="408">
        <f t="shared" si="195"/>
        <v>13025</v>
      </c>
      <c r="AN123" s="61" t="str">
        <f t="shared" si="140"/>
        <v>837EPSI03</v>
      </c>
      <c r="AO123" s="720" t="s">
        <v>287</v>
      </c>
      <c r="AP123" s="722">
        <v>837</v>
      </c>
      <c r="AQ123" s="720" t="s">
        <v>3</v>
      </c>
      <c r="AR123" s="721">
        <v>3909</v>
      </c>
    </row>
    <row r="124" spans="2:44">
      <c r="B124" s="61" t="str">
        <f t="shared" si="160"/>
        <v>679EPSS40</v>
      </c>
      <c r="C124" s="61" t="str">
        <f t="shared" si="161"/>
        <v>679EPSI03</v>
      </c>
      <c r="D124" s="61" t="str">
        <f t="shared" si="162"/>
        <v>679ESS002</v>
      </c>
      <c r="E124" s="61" t="str">
        <f t="shared" si="163"/>
        <v>679ESS024</v>
      </c>
      <c r="F124" s="61" t="str">
        <f t="shared" si="164"/>
        <v>679ESS091</v>
      </c>
      <c r="G124" s="61" t="str">
        <f t="shared" si="165"/>
        <v>679EPSS41</v>
      </c>
      <c r="H124" s="61" t="str">
        <f t="shared" si="166"/>
        <v>679EPSS10</v>
      </c>
      <c r="I124" s="61" t="str">
        <f t="shared" si="167"/>
        <v>679EPSS16</v>
      </c>
      <c r="J124" s="61" t="str">
        <f t="shared" si="168"/>
        <v>679EPSS37</v>
      </c>
      <c r="K124" s="61" t="str">
        <f t="shared" si="169"/>
        <v>679EPSS02</v>
      </c>
      <c r="L124" s="61" t="str">
        <f t="shared" si="170"/>
        <v>679EPSS23</v>
      </c>
      <c r="M124" s="61" t="str">
        <f t="shared" si="171"/>
        <v>679EPSS44</v>
      </c>
      <c r="N124" s="61" t="str">
        <f t="shared" si="172"/>
        <v>679EPSS18</v>
      </c>
      <c r="O124" s="61" t="str">
        <f t="shared" si="173"/>
        <v>679EPSS05</v>
      </c>
      <c r="P124" s="61" t="str">
        <f t="shared" si="174"/>
        <v>679EPSS17</v>
      </c>
      <c r="Q124" s="61" t="str">
        <f t="shared" si="175"/>
        <v>679ESS207</v>
      </c>
      <c r="R124" s="61" t="str">
        <f t="shared" si="176"/>
        <v>679EPSS45</v>
      </c>
      <c r="S124" s="4" t="s">
        <v>23</v>
      </c>
      <c r="T124" s="62" t="s">
        <v>245</v>
      </c>
      <c r="U124" s="73">
        <v>679</v>
      </c>
      <c r="V124" s="77">
        <f t="shared" si="178"/>
        <v>7781</v>
      </c>
      <c r="W124" s="71">
        <f t="shared" si="179"/>
        <v>0</v>
      </c>
      <c r="X124" s="71">
        <f t="shared" si="180"/>
        <v>0</v>
      </c>
      <c r="Y124" s="71">
        <f t="shared" si="181"/>
        <v>4274</v>
      </c>
      <c r="Z124" s="412">
        <f t="shared" si="182"/>
        <v>801</v>
      </c>
      <c r="AA124" s="377">
        <f t="shared" si="183"/>
        <v>0</v>
      </c>
      <c r="AB124" s="77">
        <f t="shared" si="184"/>
        <v>0</v>
      </c>
      <c r="AC124" s="71">
        <f t="shared" si="185"/>
        <v>94</v>
      </c>
      <c r="AD124" s="71">
        <f t="shared" si="186"/>
        <v>92</v>
      </c>
      <c r="AE124" s="71">
        <f t="shared" si="187"/>
        <v>0</v>
      </c>
      <c r="AF124" s="71">
        <f t="shared" si="188"/>
        <v>0</v>
      </c>
      <c r="AG124" s="71">
        <f t="shared" si="189"/>
        <v>300</v>
      </c>
      <c r="AH124" s="71">
        <f t="shared" si="190"/>
        <v>0</v>
      </c>
      <c r="AI124" s="71">
        <f t="shared" si="191"/>
        <v>0</v>
      </c>
      <c r="AJ124" s="71">
        <f t="shared" si="192"/>
        <v>0</v>
      </c>
      <c r="AK124" s="71">
        <f t="shared" si="193"/>
        <v>0</v>
      </c>
      <c r="AL124" s="377">
        <f t="shared" si="194"/>
        <v>0</v>
      </c>
      <c r="AM124" s="408">
        <f t="shared" si="195"/>
        <v>13342</v>
      </c>
      <c r="AN124" s="61" t="str">
        <f t="shared" si="140"/>
        <v>837EPSS10</v>
      </c>
      <c r="AO124" s="720" t="s">
        <v>287</v>
      </c>
      <c r="AP124" s="722">
        <v>837</v>
      </c>
      <c r="AQ124" s="720" t="s">
        <v>504</v>
      </c>
      <c r="AR124" s="721">
        <v>298</v>
      </c>
    </row>
    <row r="125" spans="2:44">
      <c r="B125" s="61" t="str">
        <f t="shared" si="160"/>
        <v>789EPSS40</v>
      </c>
      <c r="C125" s="61" t="str">
        <f t="shared" si="161"/>
        <v>789EPSI03</v>
      </c>
      <c r="D125" s="61" t="str">
        <f t="shared" si="162"/>
        <v>789ESS002</v>
      </c>
      <c r="E125" s="61" t="str">
        <f t="shared" si="163"/>
        <v>789ESS024</v>
      </c>
      <c r="F125" s="61" t="str">
        <f t="shared" si="164"/>
        <v>789ESS091</v>
      </c>
      <c r="G125" s="61" t="str">
        <f t="shared" si="165"/>
        <v>789EPSS41</v>
      </c>
      <c r="H125" s="61" t="str">
        <f t="shared" si="166"/>
        <v>789EPSS10</v>
      </c>
      <c r="I125" s="61" t="str">
        <f t="shared" si="167"/>
        <v>789EPSS16</v>
      </c>
      <c r="J125" s="61" t="str">
        <f t="shared" si="168"/>
        <v>789EPSS37</v>
      </c>
      <c r="K125" s="61" t="str">
        <f t="shared" si="169"/>
        <v>789EPSS02</v>
      </c>
      <c r="L125" s="61" t="str">
        <f t="shared" si="170"/>
        <v>789EPSS23</v>
      </c>
      <c r="M125" s="61" t="str">
        <f t="shared" si="171"/>
        <v>789EPSS44</v>
      </c>
      <c r="N125" s="61" t="str">
        <f t="shared" si="172"/>
        <v>789EPSS18</v>
      </c>
      <c r="O125" s="61" t="str">
        <f t="shared" si="173"/>
        <v>789EPSS05</v>
      </c>
      <c r="P125" s="61" t="str">
        <f t="shared" si="174"/>
        <v>789EPSS17</v>
      </c>
      <c r="Q125" s="61" t="str">
        <f t="shared" si="175"/>
        <v>789ESS207</v>
      </c>
      <c r="R125" s="61" t="str">
        <f t="shared" si="176"/>
        <v>789EPSS45</v>
      </c>
      <c r="S125" s="5" t="s">
        <v>115</v>
      </c>
      <c r="T125" s="62" t="s">
        <v>245</v>
      </c>
      <c r="U125" s="73">
        <v>789</v>
      </c>
      <c r="V125" s="77">
        <f t="shared" si="178"/>
        <v>1150</v>
      </c>
      <c r="W125" s="71">
        <f t="shared" si="179"/>
        <v>0</v>
      </c>
      <c r="X125" s="71">
        <f t="shared" si="180"/>
        <v>0</v>
      </c>
      <c r="Y125" s="71">
        <f t="shared" si="181"/>
        <v>7646</v>
      </c>
      <c r="Z125" s="412">
        <f t="shared" si="182"/>
        <v>0</v>
      </c>
      <c r="AA125" s="377">
        <f t="shared" si="183"/>
        <v>0</v>
      </c>
      <c r="AB125" s="77">
        <f t="shared" si="184"/>
        <v>0</v>
      </c>
      <c r="AC125" s="71">
        <f t="shared" si="185"/>
        <v>0</v>
      </c>
      <c r="AD125" s="71">
        <f t="shared" si="186"/>
        <v>63</v>
      </c>
      <c r="AE125" s="71">
        <f t="shared" si="187"/>
        <v>0</v>
      </c>
      <c r="AF125" s="71">
        <f t="shared" si="188"/>
        <v>0</v>
      </c>
      <c r="AG125" s="71">
        <f t="shared" si="189"/>
        <v>133</v>
      </c>
      <c r="AH125" s="71">
        <f t="shared" si="190"/>
        <v>0</v>
      </c>
      <c r="AI125" s="71">
        <f t="shared" si="191"/>
        <v>0</v>
      </c>
      <c r="AJ125" s="71">
        <f t="shared" si="192"/>
        <v>0</v>
      </c>
      <c r="AK125" s="71">
        <f t="shared" si="193"/>
        <v>0</v>
      </c>
      <c r="AL125" s="377">
        <f t="shared" si="194"/>
        <v>0</v>
      </c>
      <c r="AM125" s="408">
        <f t="shared" si="195"/>
        <v>8992</v>
      </c>
      <c r="AN125" s="61" t="str">
        <f t="shared" si="140"/>
        <v>837EPSS16</v>
      </c>
      <c r="AO125" s="720" t="s">
        <v>287</v>
      </c>
      <c r="AP125" s="722">
        <v>837</v>
      </c>
      <c r="AQ125" s="720" t="s">
        <v>505</v>
      </c>
      <c r="AR125" s="721">
        <v>3533</v>
      </c>
    </row>
    <row r="126" spans="2:44">
      <c r="B126" s="61" t="str">
        <f t="shared" si="160"/>
        <v>792EPSS40</v>
      </c>
      <c r="C126" s="61" t="str">
        <f t="shared" si="161"/>
        <v>792EPSI03</v>
      </c>
      <c r="D126" s="61" t="str">
        <f t="shared" si="162"/>
        <v>792ESS002</v>
      </c>
      <c r="E126" s="61" t="str">
        <f t="shared" si="163"/>
        <v>792ESS024</v>
      </c>
      <c r="F126" s="61" t="str">
        <f t="shared" si="164"/>
        <v>792ESS091</v>
      </c>
      <c r="G126" s="61" t="str">
        <f t="shared" si="165"/>
        <v>792EPSS41</v>
      </c>
      <c r="H126" s="61" t="str">
        <f t="shared" si="166"/>
        <v>792EPSS10</v>
      </c>
      <c r="I126" s="61" t="str">
        <f t="shared" si="167"/>
        <v>792EPSS16</v>
      </c>
      <c r="J126" s="61" t="str">
        <f t="shared" si="168"/>
        <v>792EPSS37</v>
      </c>
      <c r="K126" s="61" t="str">
        <f t="shared" si="169"/>
        <v>792EPSS02</v>
      </c>
      <c r="L126" s="61" t="str">
        <f t="shared" si="170"/>
        <v>792EPSS23</v>
      </c>
      <c r="M126" s="61" t="str">
        <f t="shared" si="171"/>
        <v>792EPSS44</v>
      </c>
      <c r="N126" s="61" t="str">
        <f t="shared" si="172"/>
        <v>792EPSS18</v>
      </c>
      <c r="O126" s="61" t="str">
        <f t="shared" si="173"/>
        <v>792EPSS05</v>
      </c>
      <c r="P126" s="61" t="str">
        <f t="shared" si="174"/>
        <v>792EPSS17</v>
      </c>
      <c r="Q126" s="61" t="str">
        <f t="shared" si="175"/>
        <v>792ESS207</v>
      </c>
      <c r="R126" s="61" t="str">
        <f t="shared" si="176"/>
        <v>792EPSS45</v>
      </c>
      <c r="S126" s="5" t="s">
        <v>112</v>
      </c>
      <c r="T126" s="62" t="s">
        <v>245</v>
      </c>
      <c r="U126" s="73">
        <v>792</v>
      </c>
      <c r="V126" s="77">
        <f t="shared" si="178"/>
        <v>2834</v>
      </c>
      <c r="W126" s="71">
        <f t="shared" si="179"/>
        <v>0</v>
      </c>
      <c r="X126" s="71">
        <f t="shared" si="180"/>
        <v>0</v>
      </c>
      <c r="Y126" s="71">
        <f t="shared" si="181"/>
        <v>0</v>
      </c>
      <c r="Z126" s="412">
        <f t="shared" si="182"/>
        <v>0</v>
      </c>
      <c r="AA126" s="377">
        <f t="shared" si="183"/>
        <v>0</v>
      </c>
      <c r="AB126" s="77">
        <f t="shared" si="184"/>
        <v>0</v>
      </c>
      <c r="AC126" s="71">
        <f t="shared" si="185"/>
        <v>0</v>
      </c>
      <c r="AD126" s="71">
        <f t="shared" si="186"/>
        <v>25</v>
      </c>
      <c r="AE126" s="71">
        <f t="shared" si="187"/>
        <v>0</v>
      </c>
      <c r="AF126" s="71">
        <f t="shared" si="188"/>
        <v>0</v>
      </c>
      <c r="AG126" s="71">
        <f t="shared" si="189"/>
        <v>162</v>
      </c>
      <c r="AH126" s="71">
        <f t="shared" si="190"/>
        <v>0</v>
      </c>
      <c r="AI126" s="71">
        <f t="shared" si="191"/>
        <v>0</v>
      </c>
      <c r="AJ126" s="71">
        <f t="shared" si="192"/>
        <v>0</v>
      </c>
      <c r="AK126" s="71">
        <f t="shared" si="193"/>
        <v>0</v>
      </c>
      <c r="AL126" s="377">
        <f t="shared" si="194"/>
        <v>0</v>
      </c>
      <c r="AM126" s="408">
        <f t="shared" si="195"/>
        <v>3021</v>
      </c>
      <c r="AN126" s="61" t="str">
        <f t="shared" si="140"/>
        <v>837EPSS37</v>
      </c>
      <c r="AO126" s="720" t="s">
        <v>287</v>
      </c>
      <c r="AP126" s="722">
        <v>837</v>
      </c>
      <c r="AQ126" s="720" t="s">
        <v>509</v>
      </c>
      <c r="AR126" s="721">
        <v>742</v>
      </c>
    </row>
    <row r="127" spans="2:44">
      <c r="B127" s="61" t="str">
        <f t="shared" si="160"/>
        <v>809EPSS40</v>
      </c>
      <c r="C127" s="61" t="str">
        <f t="shared" si="161"/>
        <v>809EPSI03</v>
      </c>
      <c r="D127" s="61" t="str">
        <f t="shared" si="162"/>
        <v>809ESS002</v>
      </c>
      <c r="E127" s="61" t="str">
        <f t="shared" si="163"/>
        <v>809ESS024</v>
      </c>
      <c r="F127" s="61" t="str">
        <f t="shared" si="164"/>
        <v>809ESS091</v>
      </c>
      <c r="G127" s="61" t="str">
        <f t="shared" si="165"/>
        <v>809EPSS41</v>
      </c>
      <c r="H127" s="61" t="str">
        <f t="shared" si="166"/>
        <v>809EPSS10</v>
      </c>
      <c r="I127" s="61" t="str">
        <f t="shared" si="167"/>
        <v>809EPSS16</v>
      </c>
      <c r="J127" s="61" t="str">
        <f t="shared" si="168"/>
        <v>809EPSS37</v>
      </c>
      <c r="K127" s="61" t="str">
        <f t="shared" si="169"/>
        <v>809EPSS02</v>
      </c>
      <c r="L127" s="61" t="str">
        <f t="shared" si="170"/>
        <v>809EPSS23</v>
      </c>
      <c r="M127" s="61" t="str">
        <f t="shared" si="171"/>
        <v>809EPSS44</v>
      </c>
      <c r="N127" s="61" t="str">
        <f t="shared" si="172"/>
        <v>809EPSS18</v>
      </c>
      <c r="O127" s="61" t="str">
        <f t="shared" si="173"/>
        <v>809EPSS05</v>
      </c>
      <c r="P127" s="61" t="str">
        <f t="shared" si="174"/>
        <v>809EPSS17</v>
      </c>
      <c r="Q127" s="61" t="str">
        <f t="shared" si="175"/>
        <v>809ESS207</v>
      </c>
      <c r="R127" s="61" t="str">
        <f t="shared" si="176"/>
        <v>809EPSS45</v>
      </c>
      <c r="S127" s="5" t="s">
        <v>99</v>
      </c>
      <c r="T127" s="62" t="s">
        <v>245</v>
      </c>
      <c r="U127" s="73">
        <v>809</v>
      </c>
      <c r="V127" s="77">
        <f t="shared" si="178"/>
        <v>3474</v>
      </c>
      <c r="W127" s="71">
        <f t="shared" si="179"/>
        <v>0</v>
      </c>
      <c r="X127" s="71">
        <f t="shared" si="180"/>
        <v>0</v>
      </c>
      <c r="Y127" s="71">
        <f t="shared" si="181"/>
        <v>0</v>
      </c>
      <c r="Z127" s="412">
        <f t="shared" si="182"/>
        <v>0</v>
      </c>
      <c r="AA127" s="377">
        <f t="shared" si="183"/>
        <v>0</v>
      </c>
      <c r="AB127" s="77">
        <f t="shared" si="184"/>
        <v>0</v>
      </c>
      <c r="AC127" s="71">
        <f t="shared" si="185"/>
        <v>1</v>
      </c>
      <c r="AD127" s="71">
        <f t="shared" si="186"/>
        <v>50</v>
      </c>
      <c r="AE127" s="71">
        <f t="shared" si="187"/>
        <v>1</v>
      </c>
      <c r="AF127" s="71">
        <f t="shared" si="188"/>
        <v>0</v>
      </c>
      <c r="AG127" s="71">
        <f t="shared" si="189"/>
        <v>100</v>
      </c>
      <c r="AH127" s="71">
        <f t="shared" si="190"/>
        <v>0</v>
      </c>
      <c r="AI127" s="71">
        <f t="shared" si="191"/>
        <v>0</v>
      </c>
      <c r="AJ127" s="71">
        <f t="shared" si="192"/>
        <v>0</v>
      </c>
      <c r="AK127" s="71">
        <f t="shared" si="193"/>
        <v>0</v>
      </c>
      <c r="AL127" s="377">
        <f t="shared" si="194"/>
        <v>0</v>
      </c>
      <c r="AM127" s="408">
        <f t="shared" si="195"/>
        <v>3626</v>
      </c>
      <c r="AN127" s="61" t="str">
        <f t="shared" si="140"/>
        <v>837EPSS40</v>
      </c>
      <c r="AO127" s="720" t="s">
        <v>287</v>
      </c>
      <c r="AP127" s="722">
        <v>837</v>
      </c>
      <c r="AQ127" s="720" t="s">
        <v>830</v>
      </c>
      <c r="AR127" s="721">
        <v>40492</v>
      </c>
    </row>
    <row r="128" spans="2:44">
      <c r="B128" s="61" t="str">
        <f t="shared" si="160"/>
        <v>847EPSS40</v>
      </c>
      <c r="C128" s="61" t="str">
        <f t="shared" si="161"/>
        <v>847EPSI03</v>
      </c>
      <c r="D128" s="61" t="str">
        <f t="shared" si="162"/>
        <v>847ESS002</v>
      </c>
      <c r="E128" s="61" t="str">
        <f t="shared" si="163"/>
        <v>847ESS024</v>
      </c>
      <c r="F128" s="61" t="str">
        <f t="shared" si="164"/>
        <v>847ESS091</v>
      </c>
      <c r="G128" s="61" t="str">
        <f t="shared" si="165"/>
        <v>847EPSS41</v>
      </c>
      <c r="H128" s="61" t="str">
        <f t="shared" si="166"/>
        <v>847EPSS10</v>
      </c>
      <c r="I128" s="61" t="str">
        <f t="shared" si="167"/>
        <v>847EPSS16</v>
      </c>
      <c r="J128" s="61" t="str">
        <f t="shared" si="168"/>
        <v>847EPSS37</v>
      </c>
      <c r="K128" s="61" t="str">
        <f t="shared" si="169"/>
        <v>847EPSS02</v>
      </c>
      <c r="L128" s="61" t="str">
        <f t="shared" si="170"/>
        <v>847EPSS23</v>
      </c>
      <c r="M128" s="61" t="str">
        <f t="shared" si="171"/>
        <v>847EPSS44</v>
      </c>
      <c r="N128" s="61" t="str">
        <f t="shared" si="172"/>
        <v>847EPSS18</v>
      </c>
      <c r="O128" s="61" t="str">
        <f t="shared" si="173"/>
        <v>847EPSS05</v>
      </c>
      <c r="P128" s="61" t="str">
        <f t="shared" si="174"/>
        <v>847EPSS17</v>
      </c>
      <c r="Q128" s="61" t="str">
        <f t="shared" si="175"/>
        <v>847ESS207</v>
      </c>
      <c r="R128" s="61" t="str">
        <f t="shared" si="176"/>
        <v>847EPSS45</v>
      </c>
      <c r="S128" s="4" t="s">
        <v>101</v>
      </c>
      <c r="T128" s="62" t="s">
        <v>245</v>
      </c>
      <c r="U128" s="73">
        <v>847</v>
      </c>
      <c r="V128" s="77">
        <f t="shared" si="178"/>
        <v>24366</v>
      </c>
      <c r="W128" s="71">
        <f t="shared" si="179"/>
        <v>0</v>
      </c>
      <c r="X128" s="71">
        <f t="shared" si="180"/>
        <v>0</v>
      </c>
      <c r="Y128" s="71">
        <f t="shared" si="181"/>
        <v>0</v>
      </c>
      <c r="Z128" s="412">
        <f t="shared" si="182"/>
        <v>0</v>
      </c>
      <c r="AA128" s="377">
        <f t="shared" si="183"/>
        <v>6</v>
      </c>
      <c r="AB128" s="77">
        <f t="shared" si="184"/>
        <v>0</v>
      </c>
      <c r="AC128" s="71">
        <f t="shared" si="185"/>
        <v>0</v>
      </c>
      <c r="AD128" s="71">
        <f t="shared" si="186"/>
        <v>207</v>
      </c>
      <c r="AE128" s="71">
        <f t="shared" si="187"/>
        <v>0</v>
      </c>
      <c r="AF128" s="71">
        <f t="shared" si="188"/>
        <v>0</v>
      </c>
      <c r="AG128" s="71">
        <f t="shared" si="189"/>
        <v>259</v>
      </c>
      <c r="AH128" s="71">
        <f t="shared" si="190"/>
        <v>0</v>
      </c>
      <c r="AI128" s="71">
        <f t="shared" si="191"/>
        <v>0</v>
      </c>
      <c r="AJ128" s="71">
        <f t="shared" si="192"/>
        <v>0</v>
      </c>
      <c r="AK128" s="71">
        <f t="shared" si="193"/>
        <v>0</v>
      </c>
      <c r="AL128" s="377">
        <f t="shared" si="194"/>
        <v>0</v>
      </c>
      <c r="AM128" s="408">
        <f t="shared" si="195"/>
        <v>24838</v>
      </c>
      <c r="AN128" s="61" t="str">
        <f t="shared" si="140"/>
        <v>837EPSS41</v>
      </c>
      <c r="AO128" s="720" t="s">
        <v>287</v>
      </c>
      <c r="AP128" s="722">
        <v>837</v>
      </c>
      <c r="AQ128" s="720" t="s">
        <v>865</v>
      </c>
      <c r="AR128" s="721">
        <v>2</v>
      </c>
    </row>
    <row r="129" spans="2:44">
      <c r="B129" s="61" t="str">
        <f t="shared" si="160"/>
        <v>856EPSS40</v>
      </c>
      <c r="C129" s="61" t="str">
        <f t="shared" si="161"/>
        <v>856EPSI03</v>
      </c>
      <c r="D129" s="61" t="str">
        <f t="shared" si="162"/>
        <v>856ESS002</v>
      </c>
      <c r="E129" s="61" t="str">
        <f t="shared" si="163"/>
        <v>856ESS024</v>
      </c>
      <c r="F129" s="61" t="str">
        <f t="shared" si="164"/>
        <v>856ESS091</v>
      </c>
      <c r="G129" s="61" t="str">
        <f t="shared" si="165"/>
        <v>856EPSS41</v>
      </c>
      <c r="H129" s="61" t="str">
        <f t="shared" si="166"/>
        <v>856EPSS10</v>
      </c>
      <c r="I129" s="61" t="str">
        <f t="shared" si="167"/>
        <v>856EPSS16</v>
      </c>
      <c r="J129" s="61" t="str">
        <f t="shared" si="168"/>
        <v>856EPSS37</v>
      </c>
      <c r="K129" s="61" t="str">
        <f t="shared" si="169"/>
        <v>856EPSS02</v>
      </c>
      <c r="L129" s="61" t="str">
        <f t="shared" si="170"/>
        <v>856EPSS23</v>
      </c>
      <c r="M129" s="61" t="str">
        <f t="shared" si="171"/>
        <v>856EPSS44</v>
      </c>
      <c r="N129" s="61" t="str">
        <f t="shared" si="172"/>
        <v>856EPSS18</v>
      </c>
      <c r="O129" s="61" t="str">
        <f t="shared" si="173"/>
        <v>856EPSS05</v>
      </c>
      <c r="P129" s="61" t="str">
        <f t="shared" si="174"/>
        <v>856EPSS17</v>
      </c>
      <c r="Q129" s="61" t="str">
        <f t="shared" si="175"/>
        <v>856ESS207</v>
      </c>
      <c r="R129" s="61" t="str">
        <f t="shared" si="176"/>
        <v>856EPSS45</v>
      </c>
      <c r="S129" s="4" t="s">
        <v>103</v>
      </c>
      <c r="T129" s="62" t="s">
        <v>245</v>
      </c>
      <c r="U129" s="73">
        <v>856</v>
      </c>
      <c r="V129" s="77">
        <f t="shared" si="178"/>
        <v>2687</v>
      </c>
      <c r="W129" s="71">
        <f t="shared" si="179"/>
        <v>350</v>
      </c>
      <c r="X129" s="71">
        <f t="shared" si="180"/>
        <v>0</v>
      </c>
      <c r="Y129" s="71">
        <f t="shared" si="181"/>
        <v>0</v>
      </c>
      <c r="Z129" s="412">
        <f t="shared" si="182"/>
        <v>0</v>
      </c>
      <c r="AA129" s="377">
        <f t="shared" si="183"/>
        <v>0</v>
      </c>
      <c r="AB129" s="77">
        <f t="shared" si="184"/>
        <v>0</v>
      </c>
      <c r="AC129" s="71">
        <f t="shared" si="185"/>
        <v>0</v>
      </c>
      <c r="AD129" s="71">
        <f t="shared" si="186"/>
        <v>75</v>
      </c>
      <c r="AE129" s="71">
        <f t="shared" si="187"/>
        <v>0</v>
      </c>
      <c r="AF129" s="71">
        <f t="shared" si="188"/>
        <v>0</v>
      </c>
      <c r="AG129" s="71">
        <f t="shared" si="189"/>
        <v>103</v>
      </c>
      <c r="AH129" s="71">
        <f t="shared" si="190"/>
        <v>0</v>
      </c>
      <c r="AI129" s="71">
        <f t="shared" si="191"/>
        <v>0</v>
      </c>
      <c r="AJ129" s="71">
        <f t="shared" si="192"/>
        <v>0</v>
      </c>
      <c r="AK129" s="71">
        <f t="shared" si="193"/>
        <v>0</v>
      </c>
      <c r="AL129" s="377">
        <f t="shared" si="194"/>
        <v>0</v>
      </c>
      <c r="AM129" s="408">
        <f t="shared" si="195"/>
        <v>3215</v>
      </c>
      <c r="AN129" s="61" t="str">
        <f t="shared" si="140"/>
        <v>837EPSS44</v>
      </c>
      <c r="AO129" s="720" t="s">
        <v>287</v>
      </c>
      <c r="AP129" s="722">
        <v>837</v>
      </c>
      <c r="AQ129" s="720" t="s">
        <v>1015</v>
      </c>
      <c r="AR129" s="721">
        <v>1287</v>
      </c>
    </row>
    <row r="130" spans="2:44">
      <c r="B130" s="61" t="str">
        <f t="shared" si="160"/>
        <v>861EPSS40</v>
      </c>
      <c r="C130" s="61" t="str">
        <f t="shared" si="161"/>
        <v>861EPSI03</v>
      </c>
      <c r="D130" s="61" t="str">
        <f t="shared" si="162"/>
        <v>861ESS002</v>
      </c>
      <c r="E130" s="61" t="str">
        <f t="shared" si="163"/>
        <v>861ESS024</v>
      </c>
      <c r="F130" s="61" t="str">
        <f t="shared" si="164"/>
        <v>861ESS091</v>
      </c>
      <c r="G130" s="61" t="str">
        <f t="shared" si="165"/>
        <v>861EPSS41</v>
      </c>
      <c r="H130" s="61" t="str">
        <f t="shared" si="166"/>
        <v>861EPSS10</v>
      </c>
      <c r="I130" s="61" t="str">
        <f t="shared" si="167"/>
        <v>861EPSS16</v>
      </c>
      <c r="J130" s="61" t="str">
        <f t="shared" si="168"/>
        <v>861EPSS37</v>
      </c>
      <c r="K130" s="61" t="str">
        <f t="shared" si="169"/>
        <v>861EPSS02</v>
      </c>
      <c r="L130" s="61" t="str">
        <f t="shared" si="170"/>
        <v>861EPSS23</v>
      </c>
      <c r="M130" s="61" t="str">
        <f t="shared" si="171"/>
        <v>861EPSS44</v>
      </c>
      <c r="N130" s="61" t="str">
        <f t="shared" si="172"/>
        <v>861EPSS18</v>
      </c>
      <c r="O130" s="61" t="str">
        <f t="shared" si="173"/>
        <v>861EPSS05</v>
      </c>
      <c r="P130" s="61" t="str">
        <f t="shared" si="174"/>
        <v>861EPSS17</v>
      </c>
      <c r="Q130" s="61" t="str">
        <f t="shared" si="175"/>
        <v>861ESS207</v>
      </c>
      <c r="R130" s="61" t="str">
        <f t="shared" si="176"/>
        <v>861EPSS45</v>
      </c>
      <c r="S130" s="4" t="s">
        <v>27</v>
      </c>
      <c r="T130" s="62" t="s">
        <v>245</v>
      </c>
      <c r="U130" s="73">
        <v>861</v>
      </c>
      <c r="V130" s="77">
        <f t="shared" si="178"/>
        <v>5381</v>
      </c>
      <c r="W130" s="71">
        <f t="shared" si="179"/>
        <v>0</v>
      </c>
      <c r="X130" s="71">
        <f t="shared" si="180"/>
        <v>0</v>
      </c>
      <c r="Y130" s="71">
        <f t="shared" si="181"/>
        <v>0</v>
      </c>
      <c r="Z130" s="412">
        <f t="shared" si="182"/>
        <v>0</v>
      </c>
      <c r="AA130" s="377">
        <f t="shared" si="183"/>
        <v>0</v>
      </c>
      <c r="AB130" s="77">
        <f t="shared" si="184"/>
        <v>0</v>
      </c>
      <c r="AC130" s="71">
        <f t="shared" si="185"/>
        <v>0</v>
      </c>
      <c r="AD130" s="71">
        <f t="shared" si="186"/>
        <v>137</v>
      </c>
      <c r="AE130" s="71">
        <f t="shared" si="187"/>
        <v>0</v>
      </c>
      <c r="AF130" s="71">
        <f t="shared" si="188"/>
        <v>0</v>
      </c>
      <c r="AG130" s="71">
        <f t="shared" si="189"/>
        <v>270</v>
      </c>
      <c r="AH130" s="71">
        <f t="shared" si="190"/>
        <v>0</v>
      </c>
      <c r="AI130" s="71">
        <f t="shared" si="191"/>
        <v>0</v>
      </c>
      <c r="AJ130" s="71">
        <f t="shared" si="192"/>
        <v>0</v>
      </c>
      <c r="AK130" s="71">
        <f t="shared" si="193"/>
        <v>0</v>
      </c>
      <c r="AL130" s="377">
        <f t="shared" si="194"/>
        <v>0</v>
      </c>
      <c r="AM130" s="408">
        <f t="shared" si="195"/>
        <v>5788</v>
      </c>
      <c r="AN130" s="61" t="str">
        <f t="shared" si="140"/>
        <v>837ESS002</v>
      </c>
      <c r="AO130" s="720" t="s">
        <v>287</v>
      </c>
      <c r="AP130" s="722">
        <v>837</v>
      </c>
      <c r="AQ130" s="720" t="s">
        <v>0</v>
      </c>
      <c r="AR130" s="721">
        <v>42333</v>
      </c>
    </row>
    <row r="131" spans="2:44">
      <c r="B131" s="61" t="str">
        <f t="shared" si="160"/>
        <v>EPSS40</v>
      </c>
      <c r="C131" s="61" t="str">
        <f t="shared" si="161"/>
        <v>EPSI03</v>
      </c>
      <c r="D131" s="61" t="str">
        <f t="shared" si="162"/>
        <v>ESS002</v>
      </c>
      <c r="E131" s="61" t="str">
        <f t="shared" si="163"/>
        <v>ESS024</v>
      </c>
      <c r="F131" s="61" t="str">
        <f t="shared" si="164"/>
        <v>ESS091</v>
      </c>
      <c r="G131" s="61" t="str">
        <f t="shared" si="165"/>
        <v>EPSS41</v>
      </c>
      <c r="H131" s="61" t="str">
        <f t="shared" si="166"/>
        <v>EPSS10</v>
      </c>
      <c r="I131" s="61" t="str">
        <f t="shared" si="167"/>
        <v>EPSS16</v>
      </c>
      <c r="J131" s="61" t="str">
        <f t="shared" si="168"/>
        <v>EPSS37</v>
      </c>
      <c r="K131" s="61" t="str">
        <f t="shared" si="169"/>
        <v>EPSS02</v>
      </c>
      <c r="L131" s="61" t="str">
        <f t="shared" si="170"/>
        <v>EPSS23</v>
      </c>
      <c r="M131" s="61" t="str">
        <f t="shared" si="171"/>
        <v>EPSS44</v>
      </c>
      <c r="N131" s="61" t="str">
        <f t="shared" si="172"/>
        <v>EPSS18</v>
      </c>
      <c r="O131" s="61" t="str">
        <f t="shared" si="173"/>
        <v>EPSS05</v>
      </c>
      <c r="P131" s="61" t="str">
        <f t="shared" si="174"/>
        <v>EPSS17</v>
      </c>
      <c r="Q131" s="61" t="str">
        <f t="shared" si="175"/>
        <v>ESS207</v>
      </c>
      <c r="R131" s="61" t="str">
        <f t="shared" si="176"/>
        <v>EPSS45</v>
      </c>
      <c r="S131" s="317" t="s">
        <v>306</v>
      </c>
      <c r="T131" s="318"/>
      <c r="U131" s="74"/>
      <c r="V131" s="75">
        <f t="shared" ref="V131:AL131" si="196">SUM(V132:V141)</f>
        <v>684631</v>
      </c>
      <c r="W131" s="72">
        <f t="shared" si="196"/>
        <v>0</v>
      </c>
      <c r="X131" s="72">
        <f t="shared" si="196"/>
        <v>0</v>
      </c>
      <c r="Y131" s="72">
        <f t="shared" si="196"/>
        <v>0</v>
      </c>
      <c r="Z131" s="413">
        <f t="shared" si="196"/>
        <v>0</v>
      </c>
      <c r="AA131" s="378">
        <f>SUM(AA132:AA141)</f>
        <v>111</v>
      </c>
      <c r="AB131" s="75">
        <f t="shared" si="196"/>
        <v>64322</v>
      </c>
      <c r="AC131" s="72">
        <f t="shared" si="196"/>
        <v>14659</v>
      </c>
      <c r="AD131" s="72">
        <f t="shared" si="196"/>
        <v>14837</v>
      </c>
      <c r="AE131" s="72">
        <f t="shared" si="196"/>
        <v>21295</v>
      </c>
      <c r="AF131" s="72">
        <f t="shared" si="196"/>
        <v>4959</v>
      </c>
      <c r="AG131" s="72">
        <f t="shared" si="196"/>
        <v>21998</v>
      </c>
      <c r="AH131" s="72">
        <f t="shared" si="196"/>
        <v>10</v>
      </c>
      <c r="AI131" s="72">
        <f t="shared" si="196"/>
        <v>751</v>
      </c>
      <c r="AJ131" s="72">
        <f t="shared" si="196"/>
        <v>19</v>
      </c>
      <c r="AK131" s="72">
        <f>SUM(AK132:AK141)</f>
        <v>0</v>
      </c>
      <c r="AL131" s="378">
        <f t="shared" si="196"/>
        <v>0</v>
      </c>
      <c r="AM131" s="407">
        <f>SUM(AM132:AM141)</f>
        <v>827592</v>
      </c>
      <c r="AN131" s="61" t="str">
        <f t="shared" si="140"/>
        <v>873EPSI03</v>
      </c>
      <c r="AO131" s="720" t="s">
        <v>287</v>
      </c>
      <c r="AP131" s="722">
        <v>873</v>
      </c>
      <c r="AQ131" s="720" t="s">
        <v>3</v>
      </c>
      <c r="AR131" s="721">
        <v>935</v>
      </c>
    </row>
    <row r="132" spans="2:44">
      <c r="B132" s="61" t="str">
        <f t="shared" si="160"/>
        <v>1EPSS40</v>
      </c>
      <c r="C132" s="61" t="str">
        <f t="shared" si="161"/>
        <v>1EPSI03</v>
      </c>
      <c r="D132" s="61" t="str">
        <f t="shared" si="162"/>
        <v>1ESS002</v>
      </c>
      <c r="E132" s="61" t="str">
        <f t="shared" si="163"/>
        <v>1ESS024</v>
      </c>
      <c r="F132" s="61" t="str">
        <f t="shared" si="164"/>
        <v>1ESS091</v>
      </c>
      <c r="G132" s="61" t="str">
        <f t="shared" si="165"/>
        <v>1EPSS41</v>
      </c>
      <c r="H132" s="61" t="str">
        <f t="shared" si="166"/>
        <v>1EPSS10</v>
      </c>
      <c r="I132" s="61" t="str">
        <f t="shared" si="167"/>
        <v>1EPSS16</v>
      </c>
      <c r="J132" s="61" t="str">
        <f t="shared" si="168"/>
        <v>1EPSS37</v>
      </c>
      <c r="K132" s="61" t="str">
        <f t="shared" si="169"/>
        <v>1EPSS02</v>
      </c>
      <c r="L132" s="61" t="str">
        <f t="shared" si="170"/>
        <v>1EPSS23</v>
      </c>
      <c r="M132" s="61" t="str">
        <f t="shared" si="171"/>
        <v>1EPSS44</v>
      </c>
      <c r="N132" s="61" t="str">
        <f t="shared" si="172"/>
        <v>1EPSS18</v>
      </c>
      <c r="O132" s="61" t="str">
        <f t="shared" si="173"/>
        <v>1EPSS05</v>
      </c>
      <c r="P132" s="61" t="str">
        <f t="shared" si="174"/>
        <v>1EPSS17</v>
      </c>
      <c r="Q132" s="61" t="str">
        <f t="shared" si="175"/>
        <v>1ESS207</v>
      </c>
      <c r="R132" s="61" t="str">
        <f t="shared" si="176"/>
        <v>1EPSS45</v>
      </c>
      <c r="S132" s="1" t="s">
        <v>30</v>
      </c>
      <c r="T132" s="62" t="s">
        <v>242</v>
      </c>
      <c r="U132" s="73">
        <v>1</v>
      </c>
      <c r="V132" s="77">
        <f t="shared" ref="V132:V141" si="197">IFERROR(VLOOKUP(B132,$AN$9:$AR$931,5,0),0)</f>
        <v>485174</v>
      </c>
      <c r="W132" s="71">
        <f t="shared" ref="W132:W141" si="198">IFERROR(VLOOKUP(C132,$AN$9:$AR$931,5,0),0)</f>
        <v>0</v>
      </c>
      <c r="X132" s="71">
        <f t="shared" ref="X132:X141" si="199">IFERROR(VLOOKUP(D132,$AN$9:$AR$931,5,0),0)</f>
        <v>0</v>
      </c>
      <c r="Y132" s="71">
        <f t="shared" ref="Y132:Y141" si="200">IFERROR(VLOOKUP(E132,$AN$9:$AR$931,5,0),0)</f>
        <v>0</v>
      </c>
      <c r="Z132" s="412">
        <f t="shared" ref="Z132:Z141" si="201">IFERROR(VLOOKUP(F132,$AN$9:$AR$931,5,0),0)</f>
        <v>0</v>
      </c>
      <c r="AA132" s="377">
        <f t="shared" ref="AA132:AA141" si="202">IFERROR(VLOOKUP(G132,$AN$9:$AR$931,5,0),0)</f>
        <v>97</v>
      </c>
      <c r="AB132" s="77">
        <f t="shared" ref="AB132:AB141" si="203">IFERROR(VLOOKUP(H132,$AN$9:$AR$931,5,0),0)</f>
        <v>55896</v>
      </c>
      <c r="AC132" s="71">
        <f t="shared" ref="AC132:AC141" si="204">IFERROR(VLOOKUP(I132,$AN$9:$AR$931,5,0),0)</f>
        <v>11921</v>
      </c>
      <c r="AD132" s="71">
        <f t="shared" ref="AD132:AD141" si="205">IFERROR(VLOOKUP(J132,$AN$9:$AR$931,5,0),0)</f>
        <v>12060</v>
      </c>
      <c r="AE132" s="71">
        <f t="shared" ref="AE132:AE141" si="206">IFERROR(VLOOKUP(K132,$AN$9:$AR$931,5,0),0)</f>
        <v>18029</v>
      </c>
      <c r="AF132" s="71">
        <f t="shared" ref="AF132:AF141" si="207">IFERROR(VLOOKUP(L132,$AN$9:$AR$931,5,0),0)</f>
        <v>4582</v>
      </c>
      <c r="AG132" s="71">
        <f t="shared" ref="AG132:AG141" si="208">IFERROR(VLOOKUP(M132,$AN$9:$AR$931,5,0),0)</f>
        <v>17016</v>
      </c>
      <c r="AH132" s="71">
        <f t="shared" ref="AH132:AH141" si="209">IFERROR(VLOOKUP(N132,$AN$9:$AR$931,5,0),0)</f>
        <v>0</v>
      </c>
      <c r="AI132" s="71">
        <f t="shared" ref="AI132:AI141" si="210">IFERROR(VLOOKUP(O132,$AN$9:$AR$931,5,0),0)</f>
        <v>659</v>
      </c>
      <c r="AJ132" s="71">
        <f t="shared" ref="AJ132:AJ141" si="211">IFERROR(VLOOKUP(P132,$AN$9:$AR$931,5,0),0)</f>
        <v>12</v>
      </c>
      <c r="AK132" s="71">
        <f t="shared" ref="AK132:AK141" si="212">IFERROR(VLOOKUP(Q132,$AN$9:$AR$931,5,0),0)</f>
        <v>0</v>
      </c>
      <c r="AL132" s="377">
        <f t="shared" ref="AL132:AL141" si="213">IFERROR(VLOOKUP(R132,$AN$9:$AR$931,5,0),0)</f>
        <v>0</v>
      </c>
      <c r="AM132" s="408">
        <f t="shared" ref="AM132:AM141" si="214">SUM(V132:AL132)</f>
        <v>605446</v>
      </c>
      <c r="AN132" s="61" t="str">
        <f t="shared" si="140"/>
        <v>873EPSS37</v>
      </c>
      <c r="AO132" s="720" t="s">
        <v>287</v>
      </c>
      <c r="AP132" s="722">
        <v>873</v>
      </c>
      <c r="AQ132" s="720" t="s">
        <v>509</v>
      </c>
      <c r="AR132" s="721">
        <v>26</v>
      </c>
    </row>
    <row r="133" spans="2:44">
      <c r="B133" s="61" t="str">
        <f t="shared" si="160"/>
        <v>79EPSS40</v>
      </c>
      <c r="C133" s="61" t="str">
        <f t="shared" si="161"/>
        <v>79EPSI03</v>
      </c>
      <c r="D133" s="61" t="str">
        <f t="shared" si="162"/>
        <v>79ESS002</v>
      </c>
      <c r="E133" s="61" t="str">
        <f t="shared" si="163"/>
        <v>79ESS024</v>
      </c>
      <c r="F133" s="61" t="str">
        <f t="shared" si="164"/>
        <v>79ESS091</v>
      </c>
      <c r="G133" s="61" t="str">
        <f t="shared" si="165"/>
        <v>79EPSS41</v>
      </c>
      <c r="H133" s="61" t="str">
        <f t="shared" si="166"/>
        <v>79EPSS10</v>
      </c>
      <c r="I133" s="61" t="str">
        <f t="shared" si="167"/>
        <v>79EPSS16</v>
      </c>
      <c r="J133" s="61" t="str">
        <f t="shared" si="168"/>
        <v>79EPSS37</v>
      </c>
      <c r="K133" s="61" t="str">
        <f t="shared" si="169"/>
        <v>79EPSS02</v>
      </c>
      <c r="L133" s="61" t="str">
        <f t="shared" si="170"/>
        <v>79EPSS23</v>
      </c>
      <c r="M133" s="61" t="str">
        <f t="shared" si="171"/>
        <v>79EPSS44</v>
      </c>
      <c r="N133" s="61" t="str">
        <f t="shared" si="172"/>
        <v>79EPSS18</v>
      </c>
      <c r="O133" s="61" t="str">
        <f t="shared" si="173"/>
        <v>79EPSS05</v>
      </c>
      <c r="P133" s="61" t="str">
        <f t="shared" si="174"/>
        <v>79EPSS17</v>
      </c>
      <c r="Q133" s="61" t="str">
        <f t="shared" si="175"/>
        <v>79ESS207</v>
      </c>
      <c r="R133" s="61" t="str">
        <f t="shared" si="176"/>
        <v>79EPSS45</v>
      </c>
      <c r="S133" s="4" t="s">
        <v>69</v>
      </c>
      <c r="T133" s="62" t="s">
        <v>242</v>
      </c>
      <c r="U133" s="73">
        <v>79</v>
      </c>
      <c r="V133" s="77">
        <f t="shared" si="197"/>
        <v>16247</v>
      </c>
      <c r="W133" s="71">
        <f t="shared" si="198"/>
        <v>0</v>
      </c>
      <c r="X133" s="71">
        <f t="shared" si="199"/>
        <v>0</v>
      </c>
      <c r="Y133" s="71">
        <f t="shared" si="200"/>
        <v>0</v>
      </c>
      <c r="Z133" s="412">
        <f t="shared" si="201"/>
        <v>0</v>
      </c>
      <c r="AA133" s="377">
        <f t="shared" si="202"/>
        <v>0</v>
      </c>
      <c r="AB133" s="77">
        <f t="shared" si="203"/>
        <v>279</v>
      </c>
      <c r="AC133" s="71">
        <f t="shared" si="204"/>
        <v>423</v>
      </c>
      <c r="AD133" s="71">
        <f t="shared" si="205"/>
        <v>166</v>
      </c>
      <c r="AE133" s="71">
        <f t="shared" si="206"/>
        <v>20</v>
      </c>
      <c r="AF133" s="71">
        <f t="shared" si="207"/>
        <v>0</v>
      </c>
      <c r="AG133" s="71">
        <f t="shared" si="208"/>
        <v>223</v>
      </c>
      <c r="AH133" s="71">
        <f t="shared" si="209"/>
        <v>0</v>
      </c>
      <c r="AI133" s="71">
        <f t="shared" si="210"/>
        <v>0</v>
      </c>
      <c r="AJ133" s="71">
        <f t="shared" si="211"/>
        <v>0</v>
      </c>
      <c r="AK133" s="71">
        <f t="shared" si="212"/>
        <v>0</v>
      </c>
      <c r="AL133" s="377">
        <f t="shared" si="213"/>
        <v>0</v>
      </c>
      <c r="AM133" s="408">
        <f t="shared" si="214"/>
        <v>17358</v>
      </c>
      <c r="AN133" s="61" t="str">
        <f t="shared" si="140"/>
        <v>873EPSS40</v>
      </c>
      <c r="AO133" s="720" t="s">
        <v>287</v>
      </c>
      <c r="AP133" s="722">
        <v>873</v>
      </c>
      <c r="AQ133" s="720" t="s">
        <v>830</v>
      </c>
      <c r="AR133" s="721">
        <v>5915</v>
      </c>
    </row>
    <row r="134" spans="2:44">
      <c r="B134" s="61" t="str">
        <f t="shared" si="160"/>
        <v>88EPSS40</v>
      </c>
      <c r="C134" s="61" t="str">
        <f t="shared" si="161"/>
        <v>88EPSI03</v>
      </c>
      <c r="D134" s="61" t="str">
        <f t="shared" si="162"/>
        <v>88ESS002</v>
      </c>
      <c r="E134" s="61" t="str">
        <f t="shared" si="163"/>
        <v>88ESS024</v>
      </c>
      <c r="F134" s="61" t="str">
        <f t="shared" si="164"/>
        <v>88ESS091</v>
      </c>
      <c r="G134" s="61" t="str">
        <f t="shared" si="165"/>
        <v>88EPSS41</v>
      </c>
      <c r="H134" s="61" t="str">
        <f t="shared" si="166"/>
        <v>88EPSS10</v>
      </c>
      <c r="I134" s="61" t="str">
        <f t="shared" si="167"/>
        <v>88EPSS16</v>
      </c>
      <c r="J134" s="61" t="str">
        <f t="shared" si="168"/>
        <v>88EPSS37</v>
      </c>
      <c r="K134" s="61" t="str">
        <f t="shared" si="169"/>
        <v>88EPSS02</v>
      </c>
      <c r="L134" s="61" t="str">
        <f t="shared" si="170"/>
        <v>88EPSS23</v>
      </c>
      <c r="M134" s="61" t="str">
        <f t="shared" si="171"/>
        <v>88EPSS44</v>
      </c>
      <c r="N134" s="61" t="str">
        <f t="shared" si="172"/>
        <v>88EPSS18</v>
      </c>
      <c r="O134" s="61" t="str">
        <f t="shared" si="173"/>
        <v>88EPSS05</v>
      </c>
      <c r="P134" s="61" t="str">
        <f t="shared" si="174"/>
        <v>88EPSS17</v>
      </c>
      <c r="Q134" s="61" t="str">
        <f t="shared" si="175"/>
        <v>88ESS207</v>
      </c>
      <c r="R134" s="61" t="str">
        <f t="shared" si="176"/>
        <v>88EPSS45</v>
      </c>
      <c r="S134" s="5" t="s">
        <v>35</v>
      </c>
      <c r="T134" s="62" t="s">
        <v>242</v>
      </c>
      <c r="U134" s="73">
        <v>88</v>
      </c>
      <c r="V134" s="77">
        <f t="shared" si="197"/>
        <v>80662</v>
      </c>
      <c r="W134" s="71">
        <f t="shared" si="198"/>
        <v>0</v>
      </c>
      <c r="X134" s="71">
        <f t="shared" si="199"/>
        <v>0</v>
      </c>
      <c r="Y134" s="71">
        <f t="shared" si="200"/>
        <v>0</v>
      </c>
      <c r="Z134" s="412">
        <f t="shared" si="201"/>
        <v>0</v>
      </c>
      <c r="AA134" s="377">
        <f t="shared" si="202"/>
        <v>9</v>
      </c>
      <c r="AB134" s="77">
        <f t="shared" si="203"/>
        <v>3184</v>
      </c>
      <c r="AC134" s="71">
        <f t="shared" si="204"/>
        <v>1260</v>
      </c>
      <c r="AD134" s="71">
        <f t="shared" si="205"/>
        <v>1105</v>
      </c>
      <c r="AE134" s="71">
        <f t="shared" si="206"/>
        <v>1814</v>
      </c>
      <c r="AF134" s="71">
        <f t="shared" si="207"/>
        <v>268</v>
      </c>
      <c r="AG134" s="71">
        <f t="shared" si="208"/>
        <v>2267</v>
      </c>
      <c r="AH134" s="71">
        <f t="shared" si="209"/>
        <v>0</v>
      </c>
      <c r="AI134" s="71">
        <f t="shared" si="210"/>
        <v>61</v>
      </c>
      <c r="AJ134" s="71">
        <f t="shared" si="211"/>
        <v>1</v>
      </c>
      <c r="AK134" s="71">
        <f t="shared" si="212"/>
        <v>0</v>
      </c>
      <c r="AL134" s="377">
        <f t="shared" si="213"/>
        <v>0</v>
      </c>
      <c r="AM134" s="408">
        <f t="shared" si="214"/>
        <v>90631</v>
      </c>
      <c r="AN134" s="61" t="str">
        <f t="shared" si="140"/>
        <v>873EPSS41</v>
      </c>
      <c r="AO134" s="720" t="s">
        <v>287</v>
      </c>
      <c r="AP134" s="722">
        <v>873</v>
      </c>
      <c r="AQ134" s="720" t="s">
        <v>865</v>
      </c>
      <c r="AR134" s="721">
        <v>77</v>
      </c>
    </row>
    <row r="135" spans="2:44">
      <c r="B135" s="61" t="str">
        <f t="shared" si="160"/>
        <v>129EPSS40</v>
      </c>
      <c r="C135" s="61" t="str">
        <f t="shared" si="161"/>
        <v>129EPSI03</v>
      </c>
      <c r="D135" s="61" t="str">
        <f t="shared" si="162"/>
        <v>129ESS002</v>
      </c>
      <c r="E135" s="61" t="str">
        <f t="shared" si="163"/>
        <v>129ESS024</v>
      </c>
      <c r="F135" s="61" t="str">
        <f t="shared" si="164"/>
        <v>129ESS091</v>
      </c>
      <c r="G135" s="61" t="str">
        <f t="shared" si="165"/>
        <v>129EPSS41</v>
      </c>
      <c r="H135" s="61" t="str">
        <f t="shared" si="166"/>
        <v>129EPSS10</v>
      </c>
      <c r="I135" s="61" t="str">
        <f t="shared" si="167"/>
        <v>129EPSS16</v>
      </c>
      <c r="J135" s="61" t="str">
        <f t="shared" si="168"/>
        <v>129EPSS37</v>
      </c>
      <c r="K135" s="61" t="str">
        <f t="shared" si="169"/>
        <v>129EPSS02</v>
      </c>
      <c r="L135" s="61" t="str">
        <f t="shared" si="170"/>
        <v>129EPSS23</v>
      </c>
      <c r="M135" s="61" t="str">
        <f t="shared" si="171"/>
        <v>129EPSS44</v>
      </c>
      <c r="N135" s="61" t="str">
        <f t="shared" si="172"/>
        <v>129EPSS18</v>
      </c>
      <c r="O135" s="61" t="str">
        <f t="shared" si="173"/>
        <v>129EPSS05</v>
      </c>
      <c r="P135" s="61" t="str">
        <f t="shared" si="174"/>
        <v>129EPSS17</v>
      </c>
      <c r="Q135" s="61" t="str">
        <f t="shared" si="175"/>
        <v>129ESS207</v>
      </c>
      <c r="R135" s="61" t="str">
        <f t="shared" si="176"/>
        <v>129EPSS45</v>
      </c>
      <c r="S135" s="5" t="s">
        <v>9</v>
      </c>
      <c r="T135" s="62" t="s">
        <v>242</v>
      </c>
      <c r="U135" s="73">
        <v>129</v>
      </c>
      <c r="V135" s="77">
        <f t="shared" si="197"/>
        <v>13532</v>
      </c>
      <c r="W135" s="71">
        <f t="shared" si="198"/>
        <v>0</v>
      </c>
      <c r="X135" s="71">
        <f t="shared" si="199"/>
        <v>0</v>
      </c>
      <c r="Y135" s="71">
        <f t="shared" si="200"/>
        <v>0</v>
      </c>
      <c r="Z135" s="412">
        <f t="shared" si="201"/>
        <v>0</v>
      </c>
      <c r="AA135" s="377">
        <f t="shared" si="202"/>
        <v>0</v>
      </c>
      <c r="AB135" s="77">
        <f t="shared" si="203"/>
        <v>577</v>
      </c>
      <c r="AC135" s="71">
        <f t="shared" si="204"/>
        <v>170</v>
      </c>
      <c r="AD135" s="71">
        <f t="shared" si="205"/>
        <v>174</v>
      </c>
      <c r="AE135" s="71">
        <f t="shared" si="206"/>
        <v>133</v>
      </c>
      <c r="AF135" s="71">
        <f t="shared" si="207"/>
        <v>0</v>
      </c>
      <c r="AG135" s="71">
        <f t="shared" si="208"/>
        <v>338</v>
      </c>
      <c r="AH135" s="71">
        <f t="shared" si="209"/>
        <v>0</v>
      </c>
      <c r="AI135" s="71">
        <f t="shared" si="210"/>
        <v>0</v>
      </c>
      <c r="AJ135" s="71">
        <f t="shared" si="211"/>
        <v>0</v>
      </c>
      <c r="AK135" s="71">
        <f t="shared" si="212"/>
        <v>0</v>
      </c>
      <c r="AL135" s="377">
        <f t="shared" si="213"/>
        <v>0</v>
      </c>
      <c r="AM135" s="408">
        <f t="shared" si="214"/>
        <v>14924</v>
      </c>
      <c r="AN135" s="61" t="str">
        <f t="shared" si="140"/>
        <v>31EPSS37</v>
      </c>
      <c r="AO135" s="720" t="s">
        <v>297</v>
      </c>
      <c r="AP135" s="722">
        <v>31</v>
      </c>
      <c r="AQ135" s="720" t="s">
        <v>509</v>
      </c>
      <c r="AR135" s="721">
        <v>166</v>
      </c>
    </row>
    <row r="136" spans="2:44">
      <c r="B136" s="61" t="str">
        <f t="shared" si="160"/>
        <v>212EPSS40</v>
      </c>
      <c r="C136" s="61" t="str">
        <f t="shared" si="161"/>
        <v>212EPSI03</v>
      </c>
      <c r="D136" s="61" t="str">
        <f t="shared" si="162"/>
        <v>212ESS002</v>
      </c>
      <c r="E136" s="61" t="str">
        <f t="shared" si="163"/>
        <v>212ESS024</v>
      </c>
      <c r="F136" s="61" t="str">
        <f t="shared" si="164"/>
        <v>212ESS091</v>
      </c>
      <c r="G136" s="61" t="str">
        <f t="shared" si="165"/>
        <v>212EPSS41</v>
      </c>
      <c r="H136" s="61" t="str">
        <f t="shared" si="166"/>
        <v>212EPSS10</v>
      </c>
      <c r="I136" s="61" t="str">
        <f t="shared" si="167"/>
        <v>212EPSS16</v>
      </c>
      <c r="J136" s="61" t="str">
        <f t="shared" si="168"/>
        <v>212EPSS37</v>
      </c>
      <c r="K136" s="61" t="str">
        <f t="shared" si="169"/>
        <v>212EPSS02</v>
      </c>
      <c r="L136" s="61" t="str">
        <f t="shared" si="170"/>
        <v>212EPSS23</v>
      </c>
      <c r="M136" s="61" t="str">
        <f t="shared" si="171"/>
        <v>212EPSS44</v>
      </c>
      <c r="N136" s="61" t="str">
        <f t="shared" si="172"/>
        <v>212EPSS18</v>
      </c>
      <c r="O136" s="61" t="str">
        <f t="shared" si="173"/>
        <v>212EPSS05</v>
      </c>
      <c r="P136" s="61" t="str">
        <f t="shared" si="174"/>
        <v>212EPSS17</v>
      </c>
      <c r="Q136" s="61" t="str">
        <f t="shared" si="175"/>
        <v>212ESS207</v>
      </c>
      <c r="R136" s="61" t="str">
        <f t="shared" si="176"/>
        <v>212EPSS45</v>
      </c>
      <c r="S136" s="5" t="s">
        <v>38</v>
      </c>
      <c r="T136" s="62" t="s">
        <v>242</v>
      </c>
      <c r="U136" s="73">
        <v>212</v>
      </c>
      <c r="V136" s="77">
        <f t="shared" si="197"/>
        <v>14333</v>
      </c>
      <c r="W136" s="71">
        <f t="shared" si="198"/>
        <v>0</v>
      </c>
      <c r="X136" s="71">
        <f t="shared" si="199"/>
        <v>0</v>
      </c>
      <c r="Y136" s="71">
        <f t="shared" si="200"/>
        <v>0</v>
      </c>
      <c r="Z136" s="412">
        <f t="shared" si="201"/>
        <v>0</v>
      </c>
      <c r="AA136" s="377">
        <f t="shared" si="202"/>
        <v>0</v>
      </c>
      <c r="AB136" s="77">
        <f t="shared" si="203"/>
        <v>1108</v>
      </c>
      <c r="AC136" s="71">
        <f t="shared" si="204"/>
        <v>0</v>
      </c>
      <c r="AD136" s="71">
        <f t="shared" si="205"/>
        <v>243</v>
      </c>
      <c r="AE136" s="71">
        <f t="shared" si="206"/>
        <v>81</v>
      </c>
      <c r="AF136" s="71">
        <f t="shared" si="207"/>
        <v>0</v>
      </c>
      <c r="AG136" s="71">
        <f t="shared" si="208"/>
        <v>160</v>
      </c>
      <c r="AH136" s="71">
        <f t="shared" si="209"/>
        <v>0</v>
      </c>
      <c r="AI136" s="71">
        <f t="shared" si="210"/>
        <v>0</v>
      </c>
      <c r="AJ136" s="71">
        <f t="shared" si="211"/>
        <v>2</v>
      </c>
      <c r="AK136" s="71">
        <f t="shared" si="212"/>
        <v>0</v>
      </c>
      <c r="AL136" s="377">
        <f t="shared" si="213"/>
        <v>0</v>
      </c>
      <c r="AM136" s="408">
        <f t="shared" si="214"/>
        <v>15927</v>
      </c>
      <c r="AN136" s="61" t="str">
        <f t="shared" si="140"/>
        <v>31EPSS40</v>
      </c>
      <c r="AO136" s="720" t="s">
        <v>297</v>
      </c>
      <c r="AP136" s="722">
        <v>31</v>
      </c>
      <c r="AQ136" s="720" t="s">
        <v>830</v>
      </c>
      <c r="AR136" s="721">
        <v>5037</v>
      </c>
    </row>
    <row r="137" spans="2:44">
      <c r="B137" s="61" t="str">
        <f t="shared" si="160"/>
        <v>266EPSS40</v>
      </c>
      <c r="C137" s="61" t="str">
        <f t="shared" si="161"/>
        <v>266EPSI03</v>
      </c>
      <c r="D137" s="61" t="str">
        <f t="shared" si="162"/>
        <v>266ESS002</v>
      </c>
      <c r="E137" s="61" t="str">
        <f t="shared" si="163"/>
        <v>266ESS024</v>
      </c>
      <c r="F137" s="61" t="str">
        <f t="shared" si="164"/>
        <v>266ESS091</v>
      </c>
      <c r="G137" s="61" t="str">
        <f t="shared" si="165"/>
        <v>266EPSS41</v>
      </c>
      <c r="H137" s="61" t="str">
        <f t="shared" si="166"/>
        <v>266EPSS10</v>
      </c>
      <c r="I137" s="61" t="str">
        <f t="shared" si="167"/>
        <v>266EPSS16</v>
      </c>
      <c r="J137" s="61" t="str">
        <f t="shared" si="168"/>
        <v>266EPSS37</v>
      </c>
      <c r="K137" s="61" t="str">
        <f t="shared" si="169"/>
        <v>266EPSS02</v>
      </c>
      <c r="L137" s="61" t="str">
        <f t="shared" si="170"/>
        <v>266EPSS23</v>
      </c>
      <c r="M137" s="61" t="str">
        <f t="shared" si="171"/>
        <v>266EPSS44</v>
      </c>
      <c r="N137" s="61" t="str">
        <f t="shared" si="172"/>
        <v>266EPSS18</v>
      </c>
      <c r="O137" s="61" t="str">
        <f t="shared" si="173"/>
        <v>266EPSS05</v>
      </c>
      <c r="P137" s="61" t="str">
        <f t="shared" si="174"/>
        <v>266EPSS17</v>
      </c>
      <c r="Q137" s="61" t="str">
        <f t="shared" si="175"/>
        <v>266ESS207</v>
      </c>
      <c r="R137" s="61" t="str">
        <f t="shared" si="176"/>
        <v>266EPSS45</v>
      </c>
      <c r="S137" s="5" t="s">
        <v>40</v>
      </c>
      <c r="T137" s="62" t="s">
        <v>242</v>
      </c>
      <c r="U137" s="73">
        <v>266</v>
      </c>
      <c r="V137" s="77">
        <f t="shared" si="197"/>
        <v>14512</v>
      </c>
      <c r="W137" s="71">
        <f t="shared" si="198"/>
        <v>0</v>
      </c>
      <c r="X137" s="71">
        <f t="shared" si="199"/>
        <v>0</v>
      </c>
      <c r="Y137" s="71">
        <f t="shared" si="200"/>
        <v>0</v>
      </c>
      <c r="Z137" s="412">
        <f t="shared" si="201"/>
        <v>0</v>
      </c>
      <c r="AA137" s="377">
        <f t="shared" si="202"/>
        <v>1</v>
      </c>
      <c r="AB137" s="77">
        <f t="shared" si="203"/>
        <v>464</v>
      </c>
      <c r="AC137" s="71">
        <f t="shared" si="204"/>
        <v>227</v>
      </c>
      <c r="AD137" s="71">
        <f t="shared" si="205"/>
        <v>192</v>
      </c>
      <c r="AE137" s="71">
        <f t="shared" si="206"/>
        <v>170</v>
      </c>
      <c r="AF137" s="71">
        <f t="shared" si="207"/>
        <v>3</v>
      </c>
      <c r="AG137" s="71">
        <f t="shared" si="208"/>
        <v>276</v>
      </c>
      <c r="AH137" s="71">
        <f t="shared" si="209"/>
        <v>0</v>
      </c>
      <c r="AI137" s="71">
        <f t="shared" si="210"/>
        <v>8</v>
      </c>
      <c r="AJ137" s="71">
        <f t="shared" si="211"/>
        <v>0</v>
      </c>
      <c r="AK137" s="71">
        <f t="shared" si="212"/>
        <v>0</v>
      </c>
      <c r="AL137" s="377">
        <f t="shared" si="213"/>
        <v>0</v>
      </c>
      <c r="AM137" s="408">
        <f t="shared" si="214"/>
        <v>15853</v>
      </c>
      <c r="AN137" s="61" t="str">
        <f t="shared" si="140"/>
        <v>31EPSS44</v>
      </c>
      <c r="AO137" s="720" t="s">
        <v>297</v>
      </c>
      <c r="AP137" s="722">
        <v>31</v>
      </c>
      <c r="AQ137" s="720" t="s">
        <v>1015</v>
      </c>
      <c r="AR137" s="721">
        <v>389</v>
      </c>
    </row>
    <row r="138" spans="2:44">
      <c r="B138" s="61" t="str">
        <f t="shared" si="160"/>
        <v>308EPSS40</v>
      </c>
      <c r="C138" s="61" t="str">
        <f t="shared" si="161"/>
        <v>308EPSI03</v>
      </c>
      <c r="D138" s="61" t="str">
        <f t="shared" si="162"/>
        <v>308ESS002</v>
      </c>
      <c r="E138" s="61" t="str">
        <f t="shared" si="163"/>
        <v>308ESS024</v>
      </c>
      <c r="F138" s="61" t="str">
        <f t="shared" si="164"/>
        <v>308ESS091</v>
      </c>
      <c r="G138" s="61" t="str">
        <f t="shared" si="165"/>
        <v>308EPSS41</v>
      </c>
      <c r="H138" s="61" t="str">
        <f t="shared" si="166"/>
        <v>308EPSS10</v>
      </c>
      <c r="I138" s="61" t="str">
        <f t="shared" si="167"/>
        <v>308EPSS16</v>
      </c>
      <c r="J138" s="61" t="str">
        <f t="shared" si="168"/>
        <v>308EPSS37</v>
      </c>
      <c r="K138" s="61" t="str">
        <f t="shared" si="169"/>
        <v>308EPSS02</v>
      </c>
      <c r="L138" s="61" t="str">
        <f t="shared" si="170"/>
        <v>308EPSS23</v>
      </c>
      <c r="M138" s="61" t="str">
        <f t="shared" si="171"/>
        <v>308EPSS44</v>
      </c>
      <c r="N138" s="61" t="str">
        <f t="shared" si="172"/>
        <v>308EPSS18</v>
      </c>
      <c r="O138" s="61" t="str">
        <f t="shared" si="173"/>
        <v>308EPSS05</v>
      </c>
      <c r="P138" s="61" t="str">
        <f t="shared" si="174"/>
        <v>308EPSS17</v>
      </c>
      <c r="Q138" s="61" t="str">
        <f t="shared" si="175"/>
        <v>308ESS207</v>
      </c>
      <c r="R138" s="61" t="str">
        <f t="shared" si="176"/>
        <v>308EPSS45</v>
      </c>
      <c r="S138" s="4" t="s">
        <v>42</v>
      </c>
      <c r="T138" s="62" t="s">
        <v>242</v>
      </c>
      <c r="U138" s="73">
        <v>308</v>
      </c>
      <c r="V138" s="77">
        <f t="shared" si="197"/>
        <v>11406</v>
      </c>
      <c r="W138" s="71">
        <f t="shared" si="198"/>
        <v>0</v>
      </c>
      <c r="X138" s="71">
        <f t="shared" si="199"/>
        <v>0</v>
      </c>
      <c r="Y138" s="71">
        <f t="shared" si="200"/>
        <v>0</v>
      </c>
      <c r="Z138" s="412">
        <f t="shared" si="201"/>
        <v>0</v>
      </c>
      <c r="AA138" s="377">
        <f t="shared" si="202"/>
        <v>1</v>
      </c>
      <c r="AB138" s="77">
        <f t="shared" si="203"/>
        <v>845</v>
      </c>
      <c r="AC138" s="71">
        <f t="shared" si="204"/>
        <v>0</v>
      </c>
      <c r="AD138" s="71">
        <f t="shared" si="205"/>
        <v>279</v>
      </c>
      <c r="AE138" s="71">
        <f t="shared" si="206"/>
        <v>125</v>
      </c>
      <c r="AF138" s="71">
        <f t="shared" si="207"/>
        <v>0</v>
      </c>
      <c r="AG138" s="71">
        <f t="shared" si="208"/>
        <v>200</v>
      </c>
      <c r="AH138" s="71">
        <f t="shared" si="209"/>
        <v>0</v>
      </c>
      <c r="AI138" s="71">
        <f t="shared" si="210"/>
        <v>0</v>
      </c>
      <c r="AJ138" s="71">
        <f t="shared" si="211"/>
        <v>0</v>
      </c>
      <c r="AK138" s="71">
        <f t="shared" si="212"/>
        <v>0</v>
      </c>
      <c r="AL138" s="377">
        <f t="shared" si="213"/>
        <v>0</v>
      </c>
      <c r="AM138" s="408">
        <f t="shared" si="214"/>
        <v>12856</v>
      </c>
      <c r="AN138" s="61" t="str">
        <f t="shared" ref="AN138:AN201" si="215">CONCATENATE(AP138,AQ138)</f>
        <v>31ESS024</v>
      </c>
      <c r="AO138" s="720" t="s">
        <v>297</v>
      </c>
      <c r="AP138" s="722">
        <v>31</v>
      </c>
      <c r="AQ138" s="720" t="s">
        <v>1</v>
      </c>
      <c r="AR138" s="721">
        <v>11192</v>
      </c>
    </row>
    <row r="139" spans="2:44">
      <c r="B139" s="61" t="str">
        <f t="shared" si="160"/>
        <v>360EPSS40</v>
      </c>
      <c r="C139" s="61" t="str">
        <f t="shared" si="161"/>
        <v>360EPSI03</v>
      </c>
      <c r="D139" s="61" t="str">
        <f t="shared" si="162"/>
        <v>360ESS002</v>
      </c>
      <c r="E139" s="61" t="str">
        <f t="shared" si="163"/>
        <v>360ESS024</v>
      </c>
      <c r="F139" s="61" t="str">
        <f t="shared" si="164"/>
        <v>360ESS091</v>
      </c>
      <c r="G139" s="61" t="str">
        <f t="shared" si="165"/>
        <v>360EPSS41</v>
      </c>
      <c r="H139" s="61" t="str">
        <f t="shared" si="166"/>
        <v>360EPSS10</v>
      </c>
      <c r="I139" s="61" t="str">
        <f t="shared" si="167"/>
        <v>360EPSS16</v>
      </c>
      <c r="J139" s="61" t="str">
        <f t="shared" si="168"/>
        <v>360EPSS37</v>
      </c>
      <c r="K139" s="61" t="str">
        <f t="shared" si="169"/>
        <v>360EPSS02</v>
      </c>
      <c r="L139" s="61" t="str">
        <f t="shared" si="170"/>
        <v>360EPSS23</v>
      </c>
      <c r="M139" s="61" t="str">
        <f t="shared" si="171"/>
        <v>360EPSS44</v>
      </c>
      <c r="N139" s="61" t="str">
        <f t="shared" si="172"/>
        <v>360EPSS18</v>
      </c>
      <c r="O139" s="61" t="str">
        <f t="shared" si="173"/>
        <v>360EPSS05</v>
      </c>
      <c r="P139" s="61" t="str">
        <f t="shared" si="174"/>
        <v>360EPSS17</v>
      </c>
      <c r="Q139" s="61" t="str">
        <f t="shared" si="175"/>
        <v>360ESS207</v>
      </c>
      <c r="R139" s="61" t="str">
        <f t="shared" si="176"/>
        <v>360EPSS45</v>
      </c>
      <c r="S139" s="21" t="s">
        <v>229</v>
      </c>
      <c r="T139" s="62" t="s">
        <v>242</v>
      </c>
      <c r="U139" s="73">
        <v>360</v>
      </c>
      <c r="V139" s="77">
        <f t="shared" si="197"/>
        <v>35130</v>
      </c>
      <c r="W139" s="71">
        <f t="shared" si="198"/>
        <v>0</v>
      </c>
      <c r="X139" s="71">
        <f t="shared" si="199"/>
        <v>0</v>
      </c>
      <c r="Y139" s="71">
        <f t="shared" si="200"/>
        <v>0</v>
      </c>
      <c r="Z139" s="412">
        <f t="shared" si="201"/>
        <v>0</v>
      </c>
      <c r="AA139" s="377">
        <f t="shared" si="202"/>
        <v>3</v>
      </c>
      <c r="AB139" s="77">
        <f t="shared" si="203"/>
        <v>1405</v>
      </c>
      <c r="AC139" s="71">
        <f t="shared" si="204"/>
        <v>573</v>
      </c>
      <c r="AD139" s="71">
        <f t="shared" si="205"/>
        <v>423</v>
      </c>
      <c r="AE139" s="71">
        <f t="shared" si="206"/>
        <v>923</v>
      </c>
      <c r="AF139" s="71">
        <f t="shared" si="207"/>
        <v>106</v>
      </c>
      <c r="AG139" s="71">
        <f t="shared" si="208"/>
        <v>1368</v>
      </c>
      <c r="AH139" s="71">
        <f t="shared" si="209"/>
        <v>10</v>
      </c>
      <c r="AI139" s="71">
        <f t="shared" si="210"/>
        <v>23</v>
      </c>
      <c r="AJ139" s="71">
        <f t="shared" si="211"/>
        <v>3</v>
      </c>
      <c r="AK139" s="71">
        <f t="shared" si="212"/>
        <v>0</v>
      </c>
      <c r="AL139" s="377">
        <f t="shared" si="213"/>
        <v>0</v>
      </c>
      <c r="AM139" s="408">
        <f t="shared" si="214"/>
        <v>39967</v>
      </c>
      <c r="AN139" s="61" t="str">
        <f t="shared" si="215"/>
        <v>40EPSS37</v>
      </c>
      <c r="AO139" s="720" t="s">
        <v>297</v>
      </c>
      <c r="AP139" s="722">
        <v>40</v>
      </c>
      <c r="AQ139" s="720" t="s">
        <v>509</v>
      </c>
      <c r="AR139" s="721">
        <v>65</v>
      </c>
    </row>
    <row r="140" spans="2:44">
      <c r="B140" s="61" t="str">
        <f t="shared" si="160"/>
        <v>380EPSS40</v>
      </c>
      <c r="C140" s="61" t="str">
        <f t="shared" si="161"/>
        <v>380EPSI03</v>
      </c>
      <c r="D140" s="61" t="str">
        <f t="shared" si="162"/>
        <v>380ESS002</v>
      </c>
      <c r="E140" s="61" t="str">
        <f t="shared" si="163"/>
        <v>380ESS024</v>
      </c>
      <c r="F140" s="61" t="str">
        <f t="shared" si="164"/>
        <v>380ESS091</v>
      </c>
      <c r="G140" s="61" t="str">
        <f t="shared" si="165"/>
        <v>380EPSS41</v>
      </c>
      <c r="H140" s="61" t="str">
        <f t="shared" si="166"/>
        <v>380EPSS10</v>
      </c>
      <c r="I140" s="61" t="str">
        <f t="shared" si="167"/>
        <v>380EPSS16</v>
      </c>
      <c r="J140" s="61" t="str">
        <f t="shared" si="168"/>
        <v>380EPSS37</v>
      </c>
      <c r="K140" s="61" t="str">
        <f t="shared" si="169"/>
        <v>380EPSS02</v>
      </c>
      <c r="L140" s="61" t="str">
        <f t="shared" si="170"/>
        <v>380EPSS23</v>
      </c>
      <c r="M140" s="61" t="str">
        <f t="shared" si="171"/>
        <v>380EPSS44</v>
      </c>
      <c r="N140" s="61" t="str">
        <f t="shared" si="172"/>
        <v>380EPSS18</v>
      </c>
      <c r="O140" s="61" t="str">
        <f t="shared" si="173"/>
        <v>380EPSS05</v>
      </c>
      <c r="P140" s="61" t="str">
        <f t="shared" si="174"/>
        <v>380EPSS17</v>
      </c>
      <c r="Q140" s="61" t="str">
        <f t="shared" si="175"/>
        <v>380ESS207</v>
      </c>
      <c r="R140" s="61" t="str">
        <f t="shared" si="176"/>
        <v>380EPSS45</v>
      </c>
      <c r="S140" s="4" t="s">
        <v>46</v>
      </c>
      <c r="T140" s="62" t="s">
        <v>242</v>
      </c>
      <c r="U140" s="73">
        <v>380</v>
      </c>
      <c r="V140" s="77">
        <f t="shared" si="197"/>
        <v>8523</v>
      </c>
      <c r="W140" s="71">
        <f t="shared" si="198"/>
        <v>0</v>
      </c>
      <c r="X140" s="71">
        <f t="shared" si="199"/>
        <v>0</v>
      </c>
      <c r="Y140" s="71">
        <f t="shared" si="200"/>
        <v>0</v>
      </c>
      <c r="Z140" s="412">
        <f t="shared" si="201"/>
        <v>0</v>
      </c>
      <c r="AA140" s="377">
        <f t="shared" si="202"/>
        <v>0</v>
      </c>
      <c r="AB140" s="77">
        <f t="shared" si="203"/>
        <v>253</v>
      </c>
      <c r="AC140" s="71">
        <f t="shared" si="204"/>
        <v>0</v>
      </c>
      <c r="AD140" s="71">
        <f t="shared" si="205"/>
        <v>136</v>
      </c>
      <c r="AE140" s="71">
        <f t="shared" si="206"/>
        <v>0</v>
      </c>
      <c r="AF140" s="71">
        <f t="shared" si="207"/>
        <v>0</v>
      </c>
      <c r="AG140" s="71">
        <f t="shared" si="208"/>
        <v>42</v>
      </c>
      <c r="AH140" s="71">
        <f t="shared" si="209"/>
        <v>0</v>
      </c>
      <c r="AI140" s="71">
        <f t="shared" si="210"/>
        <v>0</v>
      </c>
      <c r="AJ140" s="71">
        <f t="shared" si="211"/>
        <v>1</v>
      </c>
      <c r="AK140" s="71">
        <f t="shared" si="212"/>
        <v>0</v>
      </c>
      <c r="AL140" s="377">
        <f t="shared" si="213"/>
        <v>0</v>
      </c>
      <c r="AM140" s="408">
        <f t="shared" si="214"/>
        <v>8955</v>
      </c>
      <c r="AN140" s="61" t="str">
        <f t="shared" si="215"/>
        <v>40EPSS40</v>
      </c>
      <c r="AO140" s="720" t="s">
        <v>297</v>
      </c>
      <c r="AP140" s="722">
        <v>40</v>
      </c>
      <c r="AQ140" s="720" t="s">
        <v>830</v>
      </c>
      <c r="AR140" s="721">
        <v>3067</v>
      </c>
    </row>
    <row r="141" spans="2:44" ht="15.75" thickBot="1">
      <c r="B141" s="61" t="str">
        <f t="shared" si="160"/>
        <v>631EPSS40</v>
      </c>
      <c r="C141" s="61" t="str">
        <f t="shared" si="161"/>
        <v>631EPSI03</v>
      </c>
      <c r="D141" s="61" t="str">
        <f t="shared" si="162"/>
        <v>631ESS002</v>
      </c>
      <c r="E141" s="61" t="str">
        <f t="shared" si="163"/>
        <v>631ESS024</v>
      </c>
      <c r="F141" s="61" t="str">
        <f t="shared" si="164"/>
        <v>631ESS091</v>
      </c>
      <c r="G141" s="61" t="str">
        <f t="shared" si="165"/>
        <v>631EPSS41</v>
      </c>
      <c r="H141" s="61" t="str">
        <f t="shared" si="166"/>
        <v>631EPSS10</v>
      </c>
      <c r="I141" s="61" t="str">
        <f t="shared" si="167"/>
        <v>631EPSS16</v>
      </c>
      <c r="J141" s="61" t="str">
        <f t="shared" si="168"/>
        <v>631EPSS37</v>
      </c>
      <c r="K141" s="61" t="str">
        <f t="shared" si="169"/>
        <v>631EPSS02</v>
      </c>
      <c r="L141" s="61" t="str">
        <f t="shared" si="170"/>
        <v>631EPSS23</v>
      </c>
      <c r="M141" s="61" t="str">
        <f t="shared" si="171"/>
        <v>631EPSS44</v>
      </c>
      <c r="N141" s="61" t="str">
        <f t="shared" si="172"/>
        <v>631EPSS18</v>
      </c>
      <c r="O141" s="61" t="str">
        <f t="shared" si="173"/>
        <v>631EPSS05</v>
      </c>
      <c r="P141" s="61" t="str">
        <f t="shared" si="174"/>
        <v>631EPSS17</v>
      </c>
      <c r="Q141" s="61" t="str">
        <f t="shared" si="175"/>
        <v>631ESS207</v>
      </c>
      <c r="R141" s="61" t="str">
        <f t="shared" si="176"/>
        <v>631EPSS45</v>
      </c>
      <c r="S141" s="4" t="s">
        <v>90</v>
      </c>
      <c r="T141" s="62" t="s">
        <v>242</v>
      </c>
      <c r="U141" s="73">
        <v>631</v>
      </c>
      <c r="V141" s="78">
        <f t="shared" si="197"/>
        <v>5112</v>
      </c>
      <c r="W141" s="79">
        <f t="shared" si="198"/>
        <v>0</v>
      </c>
      <c r="X141" s="79">
        <f t="shared" si="199"/>
        <v>0</v>
      </c>
      <c r="Y141" s="79">
        <f t="shared" si="200"/>
        <v>0</v>
      </c>
      <c r="Z141" s="414">
        <f t="shared" si="201"/>
        <v>0</v>
      </c>
      <c r="AA141" s="379">
        <f t="shared" si="202"/>
        <v>0</v>
      </c>
      <c r="AB141" s="78">
        <f t="shared" si="203"/>
        <v>311</v>
      </c>
      <c r="AC141" s="79">
        <f t="shared" si="204"/>
        <v>85</v>
      </c>
      <c r="AD141" s="79">
        <f t="shared" si="205"/>
        <v>59</v>
      </c>
      <c r="AE141" s="79">
        <f t="shared" si="206"/>
        <v>0</v>
      </c>
      <c r="AF141" s="79">
        <f t="shared" si="207"/>
        <v>0</v>
      </c>
      <c r="AG141" s="79">
        <f t="shared" si="208"/>
        <v>108</v>
      </c>
      <c r="AH141" s="79">
        <f t="shared" si="209"/>
        <v>0</v>
      </c>
      <c r="AI141" s="79">
        <f t="shared" si="210"/>
        <v>0</v>
      </c>
      <c r="AJ141" s="79">
        <f t="shared" si="211"/>
        <v>0</v>
      </c>
      <c r="AK141" s="79">
        <f t="shared" si="212"/>
        <v>0</v>
      </c>
      <c r="AL141" s="379">
        <f t="shared" si="213"/>
        <v>0</v>
      </c>
      <c r="AM141" s="409">
        <f t="shared" si="214"/>
        <v>5675</v>
      </c>
      <c r="AN141" s="61" t="str">
        <f t="shared" si="215"/>
        <v>40EPSS41</v>
      </c>
      <c r="AO141" s="720" t="s">
        <v>297</v>
      </c>
      <c r="AP141" s="722">
        <v>40</v>
      </c>
      <c r="AQ141" s="720" t="s">
        <v>865</v>
      </c>
      <c r="AR141" s="721">
        <v>64</v>
      </c>
    </row>
    <row r="142" spans="2:44">
      <c r="AN142" s="61" t="str">
        <f t="shared" si="215"/>
        <v>40EPSS44</v>
      </c>
      <c r="AO142" s="720" t="s">
        <v>297</v>
      </c>
      <c r="AP142" s="722">
        <v>40</v>
      </c>
      <c r="AQ142" s="720" t="s">
        <v>1015</v>
      </c>
      <c r="AR142" s="721">
        <v>88</v>
      </c>
    </row>
    <row r="143" spans="2:44">
      <c r="S143" s="639" t="s">
        <v>851</v>
      </c>
      <c r="T143" s="640" t="str">
        <f>'1.COBERTURA  DANE'!B141</f>
        <v>SISPRO-BODEGA DE DATOS JUNIO 2018</v>
      </c>
      <c r="AN143" s="61" t="str">
        <f t="shared" si="215"/>
        <v>40ESS024</v>
      </c>
      <c r="AO143" s="720" t="s">
        <v>297</v>
      </c>
      <c r="AP143" s="722">
        <v>40</v>
      </c>
      <c r="AQ143" s="720" t="s">
        <v>1</v>
      </c>
      <c r="AR143" s="721">
        <v>10629</v>
      </c>
    </row>
    <row r="144" spans="2:44">
      <c r="S144" s="641"/>
      <c r="T144" s="640" t="s">
        <v>1045</v>
      </c>
      <c r="AN144" s="61" t="str">
        <f t="shared" si="215"/>
        <v>190EPSS37</v>
      </c>
      <c r="AO144" s="720" t="s">
        <v>297</v>
      </c>
      <c r="AP144" s="722">
        <v>190</v>
      </c>
      <c r="AQ144" s="720" t="s">
        <v>509</v>
      </c>
      <c r="AR144" s="721">
        <v>80</v>
      </c>
    </row>
    <row r="145" spans="19:44">
      <c r="S145" s="642" t="s">
        <v>1024</v>
      </c>
      <c r="T145" s="643" t="s">
        <v>1023</v>
      </c>
      <c r="AN145" s="61" t="str">
        <f t="shared" si="215"/>
        <v>190EPSS40</v>
      </c>
      <c r="AO145" s="720" t="s">
        <v>297</v>
      </c>
      <c r="AP145" s="722">
        <v>190</v>
      </c>
      <c r="AQ145" s="720" t="s">
        <v>830</v>
      </c>
      <c r="AR145" s="721">
        <v>6236</v>
      </c>
    </row>
    <row r="146" spans="19:44">
      <c r="AN146" s="61" t="str">
        <f t="shared" si="215"/>
        <v>190EPSS44</v>
      </c>
      <c r="AO146" s="720" t="s">
        <v>297</v>
      </c>
      <c r="AP146" s="722">
        <v>190</v>
      </c>
      <c r="AQ146" s="720" t="s">
        <v>1015</v>
      </c>
      <c r="AR146" s="721">
        <v>153</v>
      </c>
    </row>
    <row r="147" spans="19:44">
      <c r="AN147" s="61" t="str">
        <f t="shared" si="215"/>
        <v>604EPSS37</v>
      </c>
      <c r="AO147" s="720" t="s">
        <v>297</v>
      </c>
      <c r="AP147" s="722">
        <v>604</v>
      </c>
      <c r="AQ147" s="720" t="s">
        <v>509</v>
      </c>
      <c r="AR147" s="721">
        <v>129</v>
      </c>
    </row>
    <row r="148" spans="19:44">
      <c r="AN148" s="61" t="str">
        <f t="shared" si="215"/>
        <v>604EPSS40</v>
      </c>
      <c r="AO148" s="720" t="s">
        <v>297</v>
      </c>
      <c r="AP148" s="722">
        <v>604</v>
      </c>
      <c r="AQ148" s="720" t="s">
        <v>830</v>
      </c>
      <c r="AR148" s="721">
        <v>4905</v>
      </c>
    </row>
    <row r="149" spans="19:44">
      <c r="AN149" s="61" t="str">
        <f t="shared" si="215"/>
        <v>604EPSS41</v>
      </c>
      <c r="AO149" s="720" t="s">
        <v>297</v>
      </c>
      <c r="AP149" s="722">
        <v>604</v>
      </c>
      <c r="AQ149" s="720" t="s">
        <v>865</v>
      </c>
      <c r="AR149" s="721">
        <v>38</v>
      </c>
    </row>
    <row r="150" spans="19:44">
      <c r="AN150" s="61" t="str">
        <f t="shared" si="215"/>
        <v>604EPSS44</v>
      </c>
      <c r="AO150" s="720" t="s">
        <v>297</v>
      </c>
      <c r="AP150" s="722">
        <v>604</v>
      </c>
      <c r="AQ150" s="720" t="s">
        <v>1015</v>
      </c>
      <c r="AR150" s="721">
        <v>318</v>
      </c>
    </row>
    <row r="151" spans="19:44">
      <c r="AN151" s="61" t="str">
        <f t="shared" si="215"/>
        <v>604ESS024</v>
      </c>
      <c r="AO151" s="720" t="s">
        <v>297</v>
      </c>
      <c r="AP151" s="722">
        <v>604</v>
      </c>
      <c r="AQ151" s="720" t="s">
        <v>1</v>
      </c>
      <c r="AR151" s="721">
        <v>14019</v>
      </c>
    </row>
    <row r="152" spans="19:44">
      <c r="AN152" s="61" t="str">
        <f t="shared" si="215"/>
        <v>670EPSS37</v>
      </c>
      <c r="AO152" s="720" t="s">
        <v>297</v>
      </c>
      <c r="AP152" s="722">
        <v>670</v>
      </c>
      <c r="AQ152" s="720" t="s">
        <v>509</v>
      </c>
      <c r="AR152" s="721">
        <v>136</v>
      </c>
    </row>
    <row r="153" spans="19:44">
      <c r="AN153" s="61" t="str">
        <f t="shared" si="215"/>
        <v>670EPSS40</v>
      </c>
      <c r="AO153" s="720" t="s">
        <v>297</v>
      </c>
      <c r="AP153" s="722">
        <v>670</v>
      </c>
      <c r="AQ153" s="720" t="s">
        <v>830</v>
      </c>
      <c r="AR153" s="721">
        <v>12766</v>
      </c>
    </row>
    <row r="154" spans="19:44">
      <c r="AN154" s="61" t="str">
        <f t="shared" si="215"/>
        <v>670EPSS44</v>
      </c>
      <c r="AO154" s="720" t="s">
        <v>297</v>
      </c>
      <c r="AP154" s="722">
        <v>670</v>
      </c>
      <c r="AQ154" s="720" t="s">
        <v>1015</v>
      </c>
      <c r="AR154" s="721">
        <v>496</v>
      </c>
    </row>
    <row r="155" spans="19:44">
      <c r="AN155" s="61" t="str">
        <f t="shared" si="215"/>
        <v>690EPSS37</v>
      </c>
      <c r="AO155" s="720" t="s">
        <v>297</v>
      </c>
      <c r="AP155" s="722">
        <v>690</v>
      </c>
      <c r="AQ155" s="720" t="s">
        <v>509</v>
      </c>
      <c r="AR155" s="721">
        <v>66</v>
      </c>
    </row>
    <row r="156" spans="19:44">
      <c r="AN156" s="61" t="str">
        <f t="shared" si="215"/>
        <v>690EPSS40</v>
      </c>
      <c r="AO156" s="720" t="s">
        <v>297</v>
      </c>
      <c r="AP156" s="722">
        <v>690</v>
      </c>
      <c r="AQ156" s="720" t="s">
        <v>830</v>
      </c>
      <c r="AR156" s="721">
        <v>6327</v>
      </c>
    </row>
    <row r="157" spans="19:44">
      <c r="AN157" s="61" t="str">
        <f t="shared" si="215"/>
        <v>690EPSS44</v>
      </c>
      <c r="AO157" s="720" t="s">
        <v>297</v>
      </c>
      <c r="AP157" s="722">
        <v>690</v>
      </c>
      <c r="AQ157" s="720" t="s">
        <v>1015</v>
      </c>
      <c r="AR157" s="721">
        <v>133</v>
      </c>
    </row>
    <row r="158" spans="19:44">
      <c r="AN158" s="61" t="str">
        <f t="shared" si="215"/>
        <v>736EPSI03</v>
      </c>
      <c r="AO158" s="720" t="s">
        <v>297</v>
      </c>
      <c r="AP158" s="722">
        <v>736</v>
      </c>
      <c r="AQ158" s="720" t="s">
        <v>3</v>
      </c>
      <c r="AR158" s="721">
        <v>1709</v>
      </c>
    </row>
    <row r="159" spans="19:44">
      <c r="AN159" s="61" t="str">
        <f t="shared" si="215"/>
        <v>736EPSS37</v>
      </c>
      <c r="AO159" s="720" t="s">
        <v>297</v>
      </c>
      <c r="AP159" s="722">
        <v>736</v>
      </c>
      <c r="AQ159" s="720" t="s">
        <v>509</v>
      </c>
      <c r="AR159" s="721">
        <v>229</v>
      </c>
    </row>
    <row r="160" spans="19:44">
      <c r="AN160" s="61" t="str">
        <f t="shared" si="215"/>
        <v>736EPSS40</v>
      </c>
      <c r="AO160" s="720" t="s">
        <v>297</v>
      </c>
      <c r="AP160" s="722">
        <v>736</v>
      </c>
      <c r="AQ160" s="720" t="s">
        <v>830</v>
      </c>
      <c r="AR160" s="721">
        <v>7233</v>
      </c>
    </row>
    <row r="161" spans="40:44">
      <c r="AN161" s="61" t="str">
        <f t="shared" si="215"/>
        <v>736EPSS44</v>
      </c>
      <c r="AO161" s="720" t="s">
        <v>297</v>
      </c>
      <c r="AP161" s="722">
        <v>736</v>
      </c>
      <c r="AQ161" s="720" t="s">
        <v>1015</v>
      </c>
      <c r="AR161" s="721">
        <v>2188</v>
      </c>
    </row>
    <row r="162" spans="40:44">
      <c r="AN162" s="61" t="str">
        <f t="shared" si="215"/>
        <v>736ESS024</v>
      </c>
      <c r="AO162" s="720" t="s">
        <v>297</v>
      </c>
      <c r="AP162" s="722">
        <v>736</v>
      </c>
      <c r="AQ162" s="720" t="s">
        <v>1</v>
      </c>
      <c r="AR162" s="721">
        <v>12069</v>
      </c>
    </row>
    <row r="163" spans="40:44">
      <c r="AN163" s="61" t="str">
        <f t="shared" si="215"/>
        <v>858EPSS37</v>
      </c>
      <c r="AO163" s="720" t="s">
        <v>297</v>
      </c>
      <c r="AP163" s="722">
        <v>858</v>
      </c>
      <c r="AQ163" s="720" t="s">
        <v>509</v>
      </c>
      <c r="AR163" s="721">
        <v>91</v>
      </c>
    </row>
    <row r="164" spans="40:44">
      <c r="AN164" s="61" t="str">
        <f t="shared" si="215"/>
        <v>858EPSS40</v>
      </c>
      <c r="AO164" s="720" t="s">
        <v>297</v>
      </c>
      <c r="AP164" s="722">
        <v>858</v>
      </c>
      <c r="AQ164" s="720" t="s">
        <v>830</v>
      </c>
      <c r="AR164" s="721">
        <v>9896</v>
      </c>
    </row>
    <row r="165" spans="40:44">
      <c r="AN165" s="61" t="str">
        <f t="shared" si="215"/>
        <v>858EPSS44</v>
      </c>
      <c r="AO165" s="720" t="s">
        <v>297</v>
      </c>
      <c r="AP165" s="722">
        <v>858</v>
      </c>
      <c r="AQ165" s="720" t="s">
        <v>1015</v>
      </c>
      <c r="AR165" s="721">
        <v>179</v>
      </c>
    </row>
    <row r="166" spans="40:44">
      <c r="AN166" s="61" t="str">
        <f t="shared" si="215"/>
        <v>885EPSS37</v>
      </c>
      <c r="AO166" s="720" t="s">
        <v>297</v>
      </c>
      <c r="AP166" s="722">
        <v>885</v>
      </c>
      <c r="AQ166" s="720" t="s">
        <v>509</v>
      </c>
      <c r="AR166" s="721">
        <v>83</v>
      </c>
    </row>
    <row r="167" spans="40:44">
      <c r="AN167" s="61" t="str">
        <f t="shared" si="215"/>
        <v>885EPSS40</v>
      </c>
      <c r="AO167" s="720" t="s">
        <v>297</v>
      </c>
      <c r="AP167" s="722">
        <v>885</v>
      </c>
      <c r="AQ167" s="720" t="s">
        <v>830</v>
      </c>
      <c r="AR167" s="721">
        <v>3593</v>
      </c>
    </row>
    <row r="168" spans="40:44">
      <c r="AN168" s="61" t="str">
        <f t="shared" si="215"/>
        <v>885EPSS44</v>
      </c>
      <c r="AO168" s="720" t="s">
        <v>297</v>
      </c>
      <c r="AP168" s="722">
        <v>885</v>
      </c>
      <c r="AQ168" s="720" t="s">
        <v>1015</v>
      </c>
      <c r="AR168" s="721">
        <v>156</v>
      </c>
    </row>
    <row r="169" spans="40:44">
      <c r="AN169" s="61" t="str">
        <f t="shared" si="215"/>
        <v>885ESS002</v>
      </c>
      <c r="AO169" s="720" t="s">
        <v>297</v>
      </c>
      <c r="AP169" s="722">
        <v>885</v>
      </c>
      <c r="AQ169" s="720" t="s">
        <v>0</v>
      </c>
      <c r="AR169" s="721">
        <v>1485</v>
      </c>
    </row>
    <row r="170" spans="40:44">
      <c r="AN170" s="61" t="str">
        <f t="shared" si="215"/>
        <v>890EPSS37</v>
      </c>
      <c r="AO170" s="720" t="s">
        <v>297</v>
      </c>
      <c r="AP170" s="722">
        <v>890</v>
      </c>
      <c r="AQ170" s="720" t="s">
        <v>509</v>
      </c>
      <c r="AR170" s="721">
        <v>141</v>
      </c>
    </row>
    <row r="171" spans="40:44">
      <c r="AN171" s="61" t="str">
        <f t="shared" si="215"/>
        <v>890EPSS40</v>
      </c>
      <c r="AO171" s="720" t="s">
        <v>297</v>
      </c>
      <c r="AP171" s="722">
        <v>890</v>
      </c>
      <c r="AQ171" s="720" t="s">
        <v>830</v>
      </c>
      <c r="AR171" s="721">
        <v>8096</v>
      </c>
    </row>
    <row r="172" spans="40:44">
      <c r="AN172" s="61" t="str">
        <f t="shared" si="215"/>
        <v>890EPSS41</v>
      </c>
      <c r="AO172" s="720" t="s">
        <v>297</v>
      </c>
      <c r="AP172" s="722">
        <v>890</v>
      </c>
      <c r="AQ172" s="720" t="s">
        <v>865</v>
      </c>
      <c r="AR172" s="721">
        <v>1</v>
      </c>
    </row>
    <row r="173" spans="40:44">
      <c r="AN173" s="61" t="str">
        <f t="shared" si="215"/>
        <v>890EPSS44</v>
      </c>
      <c r="AO173" s="720" t="s">
        <v>297</v>
      </c>
      <c r="AP173" s="722">
        <v>890</v>
      </c>
      <c r="AQ173" s="720" t="s">
        <v>1015</v>
      </c>
      <c r="AR173" s="721">
        <v>272</v>
      </c>
    </row>
    <row r="174" spans="40:44">
      <c r="AN174" s="61" t="str">
        <f t="shared" si="215"/>
        <v>890ESS024</v>
      </c>
      <c r="AO174" s="720" t="s">
        <v>297</v>
      </c>
      <c r="AP174" s="722">
        <v>890</v>
      </c>
      <c r="AQ174" s="720" t="s">
        <v>1</v>
      </c>
      <c r="AR174" s="721">
        <v>5894</v>
      </c>
    </row>
    <row r="175" spans="40:44">
      <c r="AN175" s="61" t="str">
        <f t="shared" si="215"/>
        <v>4EPSS37</v>
      </c>
      <c r="AO175" s="720" t="s">
        <v>294</v>
      </c>
      <c r="AP175" s="722">
        <v>4</v>
      </c>
      <c r="AQ175" s="720" t="s">
        <v>509</v>
      </c>
      <c r="AR175" s="721">
        <v>1</v>
      </c>
    </row>
    <row r="176" spans="40:44">
      <c r="AN176" s="61" t="str">
        <f t="shared" si="215"/>
        <v>4EPSS40</v>
      </c>
      <c r="AO176" s="720" t="s">
        <v>294</v>
      </c>
      <c r="AP176" s="722">
        <v>4</v>
      </c>
      <c r="AQ176" s="720" t="s">
        <v>830</v>
      </c>
      <c r="AR176" s="721">
        <v>1341</v>
      </c>
    </row>
    <row r="177" spans="40:44">
      <c r="AN177" s="61" t="str">
        <f t="shared" si="215"/>
        <v>4EPSS44</v>
      </c>
      <c r="AO177" s="720" t="s">
        <v>294</v>
      </c>
      <c r="AP177" s="722">
        <v>4</v>
      </c>
      <c r="AQ177" s="720" t="s">
        <v>1015</v>
      </c>
      <c r="AR177" s="721">
        <v>46</v>
      </c>
    </row>
    <row r="178" spans="40:44">
      <c r="AN178" s="61" t="str">
        <f t="shared" si="215"/>
        <v>42EPSS16</v>
      </c>
      <c r="AO178" s="720" t="s">
        <v>294</v>
      </c>
      <c r="AP178" s="722">
        <v>42</v>
      </c>
      <c r="AQ178" s="720" t="s">
        <v>505</v>
      </c>
      <c r="AR178" s="721">
        <v>1</v>
      </c>
    </row>
    <row r="179" spans="40:44">
      <c r="AN179" s="61" t="str">
        <f t="shared" si="215"/>
        <v>42EPSS37</v>
      </c>
      <c r="AO179" s="720" t="s">
        <v>294</v>
      </c>
      <c r="AP179" s="722">
        <v>42</v>
      </c>
      <c r="AQ179" s="720" t="s">
        <v>509</v>
      </c>
      <c r="AR179" s="721">
        <v>144</v>
      </c>
    </row>
    <row r="180" spans="40:44">
      <c r="AN180" s="61" t="str">
        <f t="shared" si="215"/>
        <v>42EPSS40</v>
      </c>
      <c r="AO180" s="720" t="s">
        <v>294</v>
      </c>
      <c r="AP180" s="722">
        <v>42</v>
      </c>
      <c r="AQ180" s="720" t="s">
        <v>830</v>
      </c>
      <c r="AR180" s="721">
        <v>6558</v>
      </c>
    </row>
    <row r="181" spans="40:44">
      <c r="AN181" s="61" t="str">
        <f t="shared" si="215"/>
        <v>42EPSS44</v>
      </c>
      <c r="AO181" s="720" t="s">
        <v>294</v>
      </c>
      <c r="AP181" s="722">
        <v>42</v>
      </c>
      <c r="AQ181" s="720" t="s">
        <v>1015</v>
      </c>
      <c r="AR181" s="721">
        <v>1011</v>
      </c>
    </row>
    <row r="182" spans="40:44">
      <c r="AN182" s="61" t="str">
        <f t="shared" si="215"/>
        <v>42ESS024</v>
      </c>
      <c r="AO182" s="720" t="s">
        <v>294</v>
      </c>
      <c r="AP182" s="722">
        <v>42</v>
      </c>
      <c r="AQ182" s="720" t="s">
        <v>1</v>
      </c>
      <c r="AR182" s="721">
        <v>8923</v>
      </c>
    </row>
    <row r="183" spans="40:44">
      <c r="AN183" s="61" t="str">
        <f t="shared" si="215"/>
        <v>42ESS091</v>
      </c>
      <c r="AO183" s="720" t="s">
        <v>294</v>
      </c>
      <c r="AP183" s="722">
        <v>42</v>
      </c>
      <c r="AQ183" s="720" t="s">
        <v>2</v>
      </c>
      <c r="AR183" s="721">
        <v>183</v>
      </c>
    </row>
    <row r="184" spans="40:44">
      <c r="AN184" s="61" t="str">
        <f t="shared" si="215"/>
        <v>44EPSS37</v>
      </c>
      <c r="AO184" s="720" t="s">
        <v>294</v>
      </c>
      <c r="AP184" s="722">
        <v>44</v>
      </c>
      <c r="AQ184" s="720" t="s">
        <v>509</v>
      </c>
      <c r="AR184" s="721">
        <v>5</v>
      </c>
    </row>
    <row r="185" spans="40:44">
      <c r="AN185" s="61" t="str">
        <f t="shared" si="215"/>
        <v>44EPSS40</v>
      </c>
      <c r="AO185" s="720" t="s">
        <v>294</v>
      </c>
      <c r="AP185" s="722">
        <v>44</v>
      </c>
      <c r="AQ185" s="720" t="s">
        <v>830</v>
      </c>
      <c r="AR185" s="721">
        <v>5170</v>
      </c>
    </row>
    <row r="186" spans="40:44">
      <c r="AN186" s="61" t="str">
        <f t="shared" si="215"/>
        <v>44EPSS41</v>
      </c>
      <c r="AO186" s="720" t="s">
        <v>294</v>
      </c>
      <c r="AP186" s="722">
        <v>44</v>
      </c>
      <c r="AQ186" s="720" t="s">
        <v>865</v>
      </c>
      <c r="AR186" s="721">
        <v>1</v>
      </c>
    </row>
    <row r="187" spans="40:44">
      <c r="AN187" s="61" t="str">
        <f t="shared" si="215"/>
        <v>44EPSS44</v>
      </c>
      <c r="AO187" s="720" t="s">
        <v>294</v>
      </c>
      <c r="AP187" s="722">
        <v>44</v>
      </c>
      <c r="AQ187" s="720" t="s">
        <v>1015</v>
      </c>
      <c r="AR187" s="721">
        <v>272</v>
      </c>
    </row>
    <row r="188" spans="40:44">
      <c r="AN188" s="61" t="str">
        <f t="shared" si="215"/>
        <v>59EPSS02</v>
      </c>
      <c r="AO188" s="720" t="s">
        <v>294</v>
      </c>
      <c r="AP188" s="722">
        <v>59</v>
      </c>
      <c r="AQ188" s="720" t="s">
        <v>501</v>
      </c>
      <c r="AR188" s="721">
        <v>4</v>
      </c>
    </row>
    <row r="189" spans="40:44">
      <c r="AN189" s="61" t="str">
        <f t="shared" si="215"/>
        <v>59EPSS37</v>
      </c>
      <c r="AO189" s="720" t="s">
        <v>294</v>
      </c>
      <c r="AP189" s="722">
        <v>59</v>
      </c>
      <c r="AQ189" s="720" t="s">
        <v>509</v>
      </c>
      <c r="AR189" s="721">
        <v>12</v>
      </c>
    </row>
    <row r="190" spans="40:44">
      <c r="AN190" s="61" t="str">
        <f t="shared" si="215"/>
        <v>59EPSS40</v>
      </c>
      <c r="AO190" s="720" t="s">
        <v>294</v>
      </c>
      <c r="AP190" s="722">
        <v>59</v>
      </c>
      <c r="AQ190" s="720" t="s">
        <v>830</v>
      </c>
      <c r="AR190" s="721">
        <v>716</v>
      </c>
    </row>
    <row r="191" spans="40:44">
      <c r="AN191" s="61" t="str">
        <f t="shared" si="215"/>
        <v>59EPSS44</v>
      </c>
      <c r="AO191" s="720" t="s">
        <v>294</v>
      </c>
      <c r="AP191" s="722">
        <v>59</v>
      </c>
      <c r="AQ191" s="720" t="s">
        <v>1015</v>
      </c>
      <c r="AR191" s="721">
        <v>69</v>
      </c>
    </row>
    <row r="192" spans="40:44">
      <c r="AN192" s="61" t="str">
        <f t="shared" si="215"/>
        <v>59ESS024</v>
      </c>
      <c r="AO192" s="720" t="s">
        <v>294</v>
      </c>
      <c r="AP192" s="722">
        <v>59</v>
      </c>
      <c r="AQ192" s="720" t="s">
        <v>1</v>
      </c>
      <c r="AR192" s="721">
        <v>2029</v>
      </c>
    </row>
    <row r="193" spans="40:44">
      <c r="AN193" s="61" t="str">
        <f t="shared" si="215"/>
        <v>113EPSS37</v>
      </c>
      <c r="AO193" s="720" t="s">
        <v>294</v>
      </c>
      <c r="AP193" s="722">
        <v>113</v>
      </c>
      <c r="AQ193" s="720" t="s">
        <v>509</v>
      </c>
      <c r="AR193" s="721">
        <v>160</v>
      </c>
    </row>
    <row r="194" spans="40:44">
      <c r="AN194" s="61" t="str">
        <f t="shared" si="215"/>
        <v>113EPSS40</v>
      </c>
      <c r="AO194" s="720" t="s">
        <v>294</v>
      </c>
      <c r="AP194" s="722">
        <v>113</v>
      </c>
      <c r="AQ194" s="720" t="s">
        <v>830</v>
      </c>
      <c r="AR194" s="721">
        <v>4425</v>
      </c>
    </row>
    <row r="195" spans="40:44">
      <c r="AN195" s="61" t="str">
        <f t="shared" si="215"/>
        <v>113EPSS44</v>
      </c>
      <c r="AO195" s="720" t="s">
        <v>294</v>
      </c>
      <c r="AP195" s="722">
        <v>113</v>
      </c>
      <c r="AQ195" s="720" t="s">
        <v>1015</v>
      </c>
      <c r="AR195" s="721">
        <v>327</v>
      </c>
    </row>
    <row r="196" spans="40:44">
      <c r="AN196" s="61" t="str">
        <f t="shared" si="215"/>
        <v>113ESS091</v>
      </c>
      <c r="AO196" s="720" t="s">
        <v>294</v>
      </c>
      <c r="AP196" s="722">
        <v>113</v>
      </c>
      <c r="AQ196" s="720" t="s">
        <v>2</v>
      </c>
      <c r="AR196" s="721">
        <v>610</v>
      </c>
    </row>
    <row r="197" spans="40:44">
      <c r="AN197" s="61" t="str">
        <f t="shared" si="215"/>
        <v>125EPSS37</v>
      </c>
      <c r="AO197" s="720" t="s">
        <v>294</v>
      </c>
      <c r="AP197" s="722">
        <v>125</v>
      </c>
      <c r="AQ197" s="720" t="s">
        <v>509</v>
      </c>
      <c r="AR197" s="721">
        <v>10</v>
      </c>
    </row>
    <row r="198" spans="40:44">
      <c r="AN198" s="61" t="str">
        <f t="shared" si="215"/>
        <v>125EPSS40</v>
      </c>
      <c r="AO198" s="720" t="s">
        <v>294</v>
      </c>
      <c r="AP198" s="722">
        <v>125</v>
      </c>
      <c r="AQ198" s="720" t="s">
        <v>830</v>
      </c>
      <c r="AR198" s="721">
        <v>6482</v>
      </c>
    </row>
    <row r="199" spans="40:44">
      <c r="AN199" s="61" t="str">
        <f t="shared" si="215"/>
        <v>125EPSS41</v>
      </c>
      <c r="AO199" s="720" t="s">
        <v>294</v>
      </c>
      <c r="AP199" s="722">
        <v>125</v>
      </c>
      <c r="AQ199" s="720" t="s">
        <v>865</v>
      </c>
      <c r="AR199" s="721">
        <v>1</v>
      </c>
    </row>
    <row r="200" spans="40:44">
      <c r="AN200" s="61" t="str">
        <f t="shared" si="215"/>
        <v>125EPSS44</v>
      </c>
      <c r="AO200" s="720" t="s">
        <v>294</v>
      </c>
      <c r="AP200" s="722">
        <v>125</v>
      </c>
      <c r="AQ200" s="720" t="s">
        <v>1015</v>
      </c>
      <c r="AR200" s="721">
        <v>123</v>
      </c>
    </row>
    <row r="201" spans="40:44">
      <c r="AN201" s="61" t="str">
        <f t="shared" si="215"/>
        <v>138EPSS37</v>
      </c>
      <c r="AO201" s="720" t="s">
        <v>294</v>
      </c>
      <c r="AP201" s="722">
        <v>138</v>
      </c>
      <c r="AQ201" s="720" t="s">
        <v>509</v>
      </c>
      <c r="AR201" s="721">
        <v>90</v>
      </c>
    </row>
    <row r="202" spans="40:44">
      <c r="AN202" s="61" t="str">
        <f t="shared" ref="AN202:AN265" si="216">CONCATENATE(AP202,AQ202)</f>
        <v>138EPSS40</v>
      </c>
      <c r="AO202" s="720" t="s">
        <v>294</v>
      </c>
      <c r="AP202" s="722">
        <v>138</v>
      </c>
      <c r="AQ202" s="720" t="s">
        <v>830</v>
      </c>
      <c r="AR202" s="721">
        <v>11191</v>
      </c>
    </row>
    <row r="203" spans="40:44">
      <c r="AN203" s="61" t="str">
        <f t="shared" si="216"/>
        <v>138EPSS41</v>
      </c>
      <c r="AO203" s="720" t="s">
        <v>294</v>
      </c>
      <c r="AP203" s="722">
        <v>138</v>
      </c>
      <c r="AQ203" s="720" t="s">
        <v>865</v>
      </c>
      <c r="AR203" s="721">
        <v>1</v>
      </c>
    </row>
    <row r="204" spans="40:44">
      <c r="AN204" s="61" t="str">
        <f t="shared" si="216"/>
        <v>138EPSS44</v>
      </c>
      <c r="AO204" s="720" t="s">
        <v>294</v>
      </c>
      <c r="AP204" s="722">
        <v>138</v>
      </c>
      <c r="AQ204" s="720" t="s">
        <v>1015</v>
      </c>
      <c r="AR204" s="721">
        <v>289</v>
      </c>
    </row>
    <row r="205" spans="40:44">
      <c r="AN205" s="61" t="str">
        <f t="shared" si="216"/>
        <v>234EPSI03</v>
      </c>
      <c r="AO205" s="720" t="s">
        <v>294</v>
      </c>
      <c r="AP205" s="722">
        <v>234</v>
      </c>
      <c r="AQ205" s="720" t="s">
        <v>3</v>
      </c>
      <c r="AR205" s="721">
        <v>4392</v>
      </c>
    </row>
    <row r="206" spans="40:44">
      <c r="AN206" s="61" t="str">
        <f t="shared" si="216"/>
        <v>234EPSS37</v>
      </c>
      <c r="AO206" s="720" t="s">
        <v>294</v>
      </c>
      <c r="AP206" s="722">
        <v>234</v>
      </c>
      <c r="AQ206" s="720" t="s">
        <v>509</v>
      </c>
      <c r="AR206" s="721">
        <v>28</v>
      </c>
    </row>
    <row r="207" spans="40:44">
      <c r="AN207" s="61" t="str">
        <f t="shared" si="216"/>
        <v>234EPSS41</v>
      </c>
      <c r="AO207" s="720" t="s">
        <v>294</v>
      </c>
      <c r="AP207" s="722">
        <v>234</v>
      </c>
      <c r="AQ207" s="720" t="s">
        <v>865</v>
      </c>
      <c r="AR207" s="721">
        <v>86</v>
      </c>
    </row>
    <row r="208" spans="40:44">
      <c r="AN208" s="61" t="str">
        <f t="shared" si="216"/>
        <v>234EPSS44</v>
      </c>
      <c r="AO208" s="720" t="s">
        <v>294</v>
      </c>
      <c r="AP208" s="722">
        <v>234</v>
      </c>
      <c r="AQ208" s="720" t="s">
        <v>1015</v>
      </c>
      <c r="AR208" s="721">
        <v>110</v>
      </c>
    </row>
    <row r="209" spans="40:44">
      <c r="AN209" s="61" t="str">
        <f t="shared" si="216"/>
        <v>234ESS024</v>
      </c>
      <c r="AO209" s="720" t="s">
        <v>294</v>
      </c>
      <c r="AP209" s="722">
        <v>234</v>
      </c>
      <c r="AQ209" s="720" t="s">
        <v>1</v>
      </c>
      <c r="AR209" s="721">
        <v>15404</v>
      </c>
    </row>
    <row r="210" spans="40:44">
      <c r="AN210" s="61" t="str">
        <f t="shared" si="216"/>
        <v>240EPSS37</v>
      </c>
      <c r="AO210" s="720" t="s">
        <v>294</v>
      </c>
      <c r="AP210" s="722">
        <v>240</v>
      </c>
      <c r="AQ210" s="720" t="s">
        <v>509</v>
      </c>
      <c r="AR210" s="721">
        <v>62</v>
      </c>
    </row>
    <row r="211" spans="40:44">
      <c r="AN211" s="61" t="str">
        <f t="shared" si="216"/>
        <v>240EPSS40</v>
      </c>
      <c r="AO211" s="720" t="s">
        <v>294</v>
      </c>
      <c r="AP211" s="722">
        <v>240</v>
      </c>
      <c r="AQ211" s="720" t="s">
        <v>830</v>
      </c>
      <c r="AR211" s="721">
        <v>6802</v>
      </c>
    </row>
    <row r="212" spans="40:44">
      <c r="AN212" s="61" t="str">
        <f t="shared" si="216"/>
        <v>240EPSS44</v>
      </c>
      <c r="AO212" s="720" t="s">
        <v>294</v>
      </c>
      <c r="AP212" s="722">
        <v>240</v>
      </c>
      <c r="AQ212" s="720" t="s">
        <v>1015</v>
      </c>
      <c r="AR212" s="721">
        <v>185</v>
      </c>
    </row>
    <row r="213" spans="40:44">
      <c r="AN213" s="61" t="str">
        <f t="shared" si="216"/>
        <v>284EPSI03</v>
      </c>
      <c r="AO213" s="720" t="s">
        <v>294</v>
      </c>
      <c r="AP213" s="722">
        <v>284</v>
      </c>
      <c r="AQ213" s="720" t="s">
        <v>3</v>
      </c>
      <c r="AR213" s="721">
        <v>4135</v>
      </c>
    </row>
    <row r="214" spans="40:44">
      <c r="AN214" s="61" t="str">
        <f t="shared" si="216"/>
        <v>284EPSS37</v>
      </c>
      <c r="AO214" s="720" t="s">
        <v>294</v>
      </c>
      <c r="AP214" s="722">
        <v>284</v>
      </c>
      <c r="AQ214" s="720" t="s">
        <v>509</v>
      </c>
      <c r="AR214" s="721">
        <v>42</v>
      </c>
    </row>
    <row r="215" spans="40:44">
      <c r="AN215" s="61" t="str">
        <f t="shared" si="216"/>
        <v>284EPSS40</v>
      </c>
      <c r="AO215" s="720" t="s">
        <v>294</v>
      </c>
      <c r="AP215" s="722">
        <v>284</v>
      </c>
      <c r="AQ215" s="720" t="s">
        <v>830</v>
      </c>
      <c r="AR215" s="721">
        <v>2912</v>
      </c>
    </row>
    <row r="216" spans="40:44">
      <c r="AN216" s="61" t="str">
        <f t="shared" si="216"/>
        <v>284EPSS41</v>
      </c>
      <c r="AO216" s="720" t="s">
        <v>294</v>
      </c>
      <c r="AP216" s="722">
        <v>284</v>
      </c>
      <c r="AQ216" s="720" t="s">
        <v>865</v>
      </c>
      <c r="AR216" s="721">
        <v>3</v>
      </c>
    </row>
    <row r="217" spans="40:44">
      <c r="AN217" s="61" t="str">
        <f t="shared" si="216"/>
        <v>284EPSS44</v>
      </c>
      <c r="AO217" s="720" t="s">
        <v>294</v>
      </c>
      <c r="AP217" s="722">
        <v>284</v>
      </c>
      <c r="AQ217" s="720" t="s">
        <v>1015</v>
      </c>
      <c r="AR217" s="721">
        <v>408</v>
      </c>
    </row>
    <row r="218" spans="40:44">
      <c r="AN218" s="61" t="str">
        <f t="shared" si="216"/>
        <v>284ESS024</v>
      </c>
      <c r="AO218" s="720" t="s">
        <v>294</v>
      </c>
      <c r="AP218" s="722">
        <v>284</v>
      </c>
      <c r="AQ218" s="720" t="s">
        <v>1</v>
      </c>
      <c r="AR218" s="721">
        <v>11308</v>
      </c>
    </row>
    <row r="219" spans="40:44">
      <c r="AN219" s="61" t="str">
        <f t="shared" si="216"/>
        <v>306EPSS37</v>
      </c>
      <c r="AO219" s="720" t="s">
        <v>294</v>
      </c>
      <c r="AP219" s="722">
        <v>306</v>
      </c>
      <c r="AQ219" s="720" t="s">
        <v>509</v>
      </c>
      <c r="AR219" s="721">
        <v>20</v>
      </c>
    </row>
    <row r="220" spans="40:44">
      <c r="AN220" s="61" t="str">
        <f t="shared" si="216"/>
        <v>306EPSS44</v>
      </c>
      <c r="AO220" s="720" t="s">
        <v>294</v>
      </c>
      <c r="AP220" s="722">
        <v>306</v>
      </c>
      <c r="AQ220" s="720" t="s">
        <v>1015</v>
      </c>
      <c r="AR220" s="721">
        <v>140</v>
      </c>
    </row>
    <row r="221" spans="40:44">
      <c r="AN221" s="61" t="str">
        <f t="shared" si="216"/>
        <v>306ESS091</v>
      </c>
      <c r="AO221" s="720" t="s">
        <v>294</v>
      </c>
      <c r="AP221" s="722">
        <v>306</v>
      </c>
      <c r="AQ221" s="720" t="s">
        <v>2</v>
      </c>
      <c r="AR221" s="721">
        <v>3313</v>
      </c>
    </row>
    <row r="222" spans="40:44">
      <c r="AN222" s="61" t="str">
        <f t="shared" si="216"/>
        <v>347EPSS37</v>
      </c>
      <c r="AO222" s="720" t="s">
        <v>294</v>
      </c>
      <c r="AP222" s="722">
        <v>347</v>
      </c>
      <c r="AQ222" s="720" t="s">
        <v>509</v>
      </c>
      <c r="AR222" s="721">
        <v>25</v>
      </c>
    </row>
    <row r="223" spans="40:44">
      <c r="AN223" s="61" t="str">
        <f t="shared" si="216"/>
        <v>347EPSS40</v>
      </c>
      <c r="AO223" s="720" t="s">
        <v>294</v>
      </c>
      <c r="AP223" s="722">
        <v>347</v>
      </c>
      <c r="AQ223" s="720" t="s">
        <v>830</v>
      </c>
      <c r="AR223" s="721">
        <v>3388</v>
      </c>
    </row>
    <row r="224" spans="40:44">
      <c r="AN224" s="61" t="str">
        <f t="shared" si="216"/>
        <v>347EPSS44</v>
      </c>
      <c r="AO224" s="720" t="s">
        <v>294</v>
      </c>
      <c r="AP224" s="722">
        <v>347</v>
      </c>
      <c r="AQ224" s="720" t="s">
        <v>1015</v>
      </c>
      <c r="AR224" s="721">
        <v>74</v>
      </c>
    </row>
    <row r="225" spans="40:44">
      <c r="AN225" s="61" t="str">
        <f t="shared" si="216"/>
        <v>411EPSS37</v>
      </c>
      <c r="AO225" s="720" t="s">
        <v>294</v>
      </c>
      <c r="AP225" s="722">
        <v>411</v>
      </c>
      <c r="AQ225" s="720" t="s">
        <v>509</v>
      </c>
      <c r="AR225" s="721">
        <v>48</v>
      </c>
    </row>
    <row r="226" spans="40:44">
      <c r="AN226" s="61" t="str">
        <f t="shared" si="216"/>
        <v>411EPSS40</v>
      </c>
      <c r="AO226" s="720" t="s">
        <v>294</v>
      </c>
      <c r="AP226" s="722">
        <v>411</v>
      </c>
      <c r="AQ226" s="720" t="s">
        <v>830</v>
      </c>
      <c r="AR226" s="721">
        <v>7086</v>
      </c>
    </row>
    <row r="227" spans="40:44">
      <c r="AN227" s="61" t="str">
        <f t="shared" si="216"/>
        <v>411EPSS44</v>
      </c>
      <c r="AO227" s="720" t="s">
        <v>294</v>
      </c>
      <c r="AP227" s="722">
        <v>411</v>
      </c>
      <c r="AQ227" s="720" t="s">
        <v>1015</v>
      </c>
      <c r="AR227" s="721">
        <v>251</v>
      </c>
    </row>
    <row r="228" spans="40:44">
      <c r="AN228" s="61" t="str">
        <f t="shared" si="216"/>
        <v>501EPSS37</v>
      </c>
      <c r="AO228" s="720" t="s">
        <v>294</v>
      </c>
      <c r="AP228" s="722">
        <v>501</v>
      </c>
      <c r="AQ228" s="720" t="s">
        <v>509</v>
      </c>
      <c r="AR228" s="721">
        <v>34</v>
      </c>
    </row>
    <row r="229" spans="40:44">
      <c r="AN229" s="61" t="str">
        <f t="shared" si="216"/>
        <v>501EPSS40</v>
      </c>
      <c r="AO229" s="720" t="s">
        <v>294</v>
      </c>
      <c r="AP229" s="722">
        <v>501</v>
      </c>
      <c r="AQ229" s="720" t="s">
        <v>830</v>
      </c>
      <c r="AR229" s="721">
        <v>1717</v>
      </c>
    </row>
    <row r="230" spans="40:44">
      <c r="AN230" s="61" t="str">
        <f t="shared" si="216"/>
        <v>543EPSS37</v>
      </c>
      <c r="AO230" s="720" t="s">
        <v>294</v>
      </c>
      <c r="AP230" s="722">
        <v>543</v>
      </c>
      <c r="AQ230" s="720" t="s">
        <v>509</v>
      </c>
      <c r="AR230" s="721">
        <v>6</v>
      </c>
    </row>
    <row r="231" spans="40:44">
      <c r="AN231" s="61" t="str">
        <f t="shared" si="216"/>
        <v>543EPSS40</v>
      </c>
      <c r="AO231" s="720" t="s">
        <v>294</v>
      </c>
      <c r="AP231" s="722">
        <v>543</v>
      </c>
      <c r="AQ231" s="720" t="s">
        <v>830</v>
      </c>
      <c r="AR231" s="721">
        <v>2351</v>
      </c>
    </row>
    <row r="232" spans="40:44">
      <c r="AN232" s="61" t="str">
        <f t="shared" si="216"/>
        <v>543EPSS41</v>
      </c>
      <c r="AO232" s="720" t="s">
        <v>294</v>
      </c>
      <c r="AP232" s="722">
        <v>543</v>
      </c>
      <c r="AQ232" s="720" t="s">
        <v>865</v>
      </c>
      <c r="AR232" s="721">
        <v>2</v>
      </c>
    </row>
    <row r="233" spans="40:44">
      <c r="AN233" s="61" t="str">
        <f t="shared" si="216"/>
        <v>543EPSS44</v>
      </c>
      <c r="AO233" s="720" t="s">
        <v>294</v>
      </c>
      <c r="AP233" s="722">
        <v>543</v>
      </c>
      <c r="AQ233" s="720" t="s">
        <v>1015</v>
      </c>
      <c r="AR233" s="721">
        <v>97</v>
      </c>
    </row>
    <row r="234" spans="40:44">
      <c r="AN234" s="61" t="str">
        <f t="shared" si="216"/>
        <v>543ESS024</v>
      </c>
      <c r="AO234" s="720" t="s">
        <v>294</v>
      </c>
      <c r="AP234" s="722">
        <v>543</v>
      </c>
      <c r="AQ234" s="720" t="s">
        <v>1</v>
      </c>
      <c r="AR234" s="721">
        <v>4081</v>
      </c>
    </row>
    <row r="235" spans="40:44">
      <c r="AN235" s="61" t="str">
        <f t="shared" si="216"/>
        <v>628EPSS37</v>
      </c>
      <c r="AO235" s="720" t="s">
        <v>294</v>
      </c>
      <c r="AP235" s="722">
        <v>628</v>
      </c>
      <c r="AQ235" s="720" t="s">
        <v>509</v>
      </c>
      <c r="AR235" s="721">
        <v>32</v>
      </c>
    </row>
    <row r="236" spans="40:44">
      <c r="AN236" s="61" t="str">
        <f t="shared" si="216"/>
        <v>628EPSS40</v>
      </c>
      <c r="AO236" s="720" t="s">
        <v>294</v>
      </c>
      <c r="AP236" s="722">
        <v>628</v>
      </c>
      <c r="AQ236" s="720" t="s">
        <v>830</v>
      </c>
      <c r="AR236" s="721">
        <v>6454</v>
      </c>
    </row>
    <row r="237" spans="40:44">
      <c r="AN237" s="61" t="str">
        <f t="shared" si="216"/>
        <v>628EPSS44</v>
      </c>
      <c r="AO237" s="720" t="s">
        <v>294</v>
      </c>
      <c r="AP237" s="722">
        <v>628</v>
      </c>
      <c r="AQ237" s="720" t="s">
        <v>1015</v>
      </c>
      <c r="AR237" s="721">
        <v>253</v>
      </c>
    </row>
    <row r="238" spans="40:44">
      <c r="AN238" s="61" t="str">
        <f t="shared" si="216"/>
        <v>628ESS091</v>
      </c>
      <c r="AO238" s="720" t="s">
        <v>294</v>
      </c>
      <c r="AP238" s="722">
        <v>628</v>
      </c>
      <c r="AQ238" s="720" t="s">
        <v>2</v>
      </c>
      <c r="AR238" s="721">
        <v>392</v>
      </c>
    </row>
    <row r="239" spans="40:44">
      <c r="AN239" s="61" t="str">
        <f t="shared" si="216"/>
        <v>656EPSS37</v>
      </c>
      <c r="AO239" s="720" t="s">
        <v>294</v>
      </c>
      <c r="AP239" s="722">
        <v>656</v>
      </c>
      <c r="AQ239" s="720" t="s">
        <v>509</v>
      </c>
      <c r="AR239" s="721">
        <v>146</v>
      </c>
    </row>
    <row r="240" spans="40:44">
      <c r="AN240" s="61" t="str">
        <f t="shared" si="216"/>
        <v>656EPSS40</v>
      </c>
      <c r="AO240" s="720" t="s">
        <v>294</v>
      </c>
      <c r="AP240" s="722">
        <v>656</v>
      </c>
      <c r="AQ240" s="720" t="s">
        <v>830</v>
      </c>
      <c r="AR240" s="721">
        <v>4395</v>
      </c>
    </row>
    <row r="241" spans="40:44">
      <c r="AN241" s="61" t="str">
        <f t="shared" si="216"/>
        <v>656EPSS44</v>
      </c>
      <c r="AO241" s="720" t="s">
        <v>294</v>
      </c>
      <c r="AP241" s="722">
        <v>656</v>
      </c>
      <c r="AQ241" s="720" t="s">
        <v>1015</v>
      </c>
      <c r="AR241" s="721">
        <v>440</v>
      </c>
    </row>
    <row r="242" spans="40:44">
      <c r="AN242" s="61" t="str">
        <f t="shared" si="216"/>
        <v>656ESS091</v>
      </c>
      <c r="AO242" s="720" t="s">
        <v>294</v>
      </c>
      <c r="AP242" s="722">
        <v>656</v>
      </c>
      <c r="AQ242" s="720" t="s">
        <v>2</v>
      </c>
      <c r="AR242" s="721">
        <v>1482</v>
      </c>
    </row>
    <row r="243" spans="40:44">
      <c r="AN243" s="61" t="str">
        <f t="shared" si="216"/>
        <v>761EPSS16</v>
      </c>
      <c r="AO243" s="720" t="s">
        <v>294</v>
      </c>
      <c r="AP243" s="722">
        <v>761</v>
      </c>
      <c r="AQ243" s="720" t="s">
        <v>505</v>
      </c>
      <c r="AR243" s="721">
        <v>1</v>
      </c>
    </row>
    <row r="244" spans="40:44">
      <c r="AN244" s="61" t="str">
        <f t="shared" si="216"/>
        <v>761EPSS37</v>
      </c>
      <c r="AO244" s="720" t="s">
        <v>294</v>
      </c>
      <c r="AP244" s="722">
        <v>761</v>
      </c>
      <c r="AQ244" s="720" t="s">
        <v>509</v>
      </c>
      <c r="AR244" s="721">
        <v>54</v>
      </c>
    </row>
    <row r="245" spans="40:44">
      <c r="AN245" s="61" t="str">
        <f t="shared" si="216"/>
        <v>761EPSS40</v>
      </c>
      <c r="AO245" s="720" t="s">
        <v>294</v>
      </c>
      <c r="AP245" s="722">
        <v>761</v>
      </c>
      <c r="AQ245" s="720" t="s">
        <v>830</v>
      </c>
      <c r="AR245" s="721">
        <v>6983</v>
      </c>
    </row>
    <row r="246" spans="40:44">
      <c r="AN246" s="61" t="str">
        <f t="shared" si="216"/>
        <v>761EPSS44</v>
      </c>
      <c r="AO246" s="720" t="s">
        <v>294</v>
      </c>
      <c r="AP246" s="722">
        <v>761</v>
      </c>
      <c r="AQ246" s="720" t="s">
        <v>1015</v>
      </c>
      <c r="AR246" s="721">
        <v>527</v>
      </c>
    </row>
    <row r="247" spans="40:44">
      <c r="AN247" s="61" t="str">
        <f t="shared" si="216"/>
        <v>842EPSI03</v>
      </c>
      <c r="AO247" s="720" t="s">
        <v>294</v>
      </c>
      <c r="AP247" s="722">
        <v>842</v>
      </c>
      <c r="AQ247" s="720" t="s">
        <v>3</v>
      </c>
      <c r="AR247" s="721">
        <v>248</v>
      </c>
    </row>
    <row r="248" spans="40:44">
      <c r="AN248" s="61" t="str">
        <f t="shared" si="216"/>
        <v>842EPSS37</v>
      </c>
      <c r="AO248" s="720" t="s">
        <v>294</v>
      </c>
      <c r="AP248" s="722">
        <v>842</v>
      </c>
      <c r="AQ248" s="720" t="s">
        <v>509</v>
      </c>
      <c r="AR248" s="721">
        <v>4</v>
      </c>
    </row>
    <row r="249" spans="40:44">
      <c r="AN249" s="61" t="str">
        <f t="shared" si="216"/>
        <v>842EPSS44</v>
      </c>
      <c r="AO249" s="720" t="s">
        <v>294</v>
      </c>
      <c r="AP249" s="722">
        <v>842</v>
      </c>
      <c r="AQ249" s="720" t="s">
        <v>1015</v>
      </c>
      <c r="AR249" s="721">
        <v>93</v>
      </c>
    </row>
    <row r="250" spans="40:44">
      <c r="AN250" s="61" t="str">
        <f t="shared" si="216"/>
        <v>842ESS024</v>
      </c>
      <c r="AO250" s="720" t="s">
        <v>294</v>
      </c>
      <c r="AP250" s="722">
        <v>842</v>
      </c>
      <c r="AQ250" s="720" t="s">
        <v>1</v>
      </c>
      <c r="AR250" s="721">
        <v>5281</v>
      </c>
    </row>
    <row r="251" spans="40:44">
      <c r="AN251" s="61" t="str">
        <f t="shared" si="216"/>
        <v>38EPSS37</v>
      </c>
      <c r="AO251" s="720" t="s">
        <v>295</v>
      </c>
      <c r="AP251" s="722">
        <v>38</v>
      </c>
      <c r="AQ251" s="720" t="s">
        <v>509</v>
      </c>
      <c r="AR251" s="721">
        <v>30</v>
      </c>
    </row>
    <row r="252" spans="40:44">
      <c r="AN252" s="61" t="str">
        <f t="shared" si="216"/>
        <v>38EPSS44</v>
      </c>
      <c r="AO252" s="720" t="s">
        <v>295</v>
      </c>
      <c r="AP252" s="722">
        <v>38</v>
      </c>
      <c r="AQ252" s="720" t="s">
        <v>1015</v>
      </c>
      <c r="AR252" s="721">
        <v>59</v>
      </c>
    </row>
    <row r="253" spans="40:44">
      <c r="AN253" s="61" t="str">
        <f t="shared" si="216"/>
        <v>38ESS024</v>
      </c>
      <c r="AO253" s="720" t="s">
        <v>295</v>
      </c>
      <c r="AP253" s="722">
        <v>38</v>
      </c>
      <c r="AQ253" s="720" t="s">
        <v>1</v>
      </c>
      <c r="AR253" s="721">
        <v>8669</v>
      </c>
    </row>
    <row r="254" spans="40:44">
      <c r="AN254" s="61" t="str">
        <f t="shared" si="216"/>
        <v>86EPSS16</v>
      </c>
      <c r="AO254" s="720" t="s">
        <v>295</v>
      </c>
      <c r="AP254" s="722">
        <v>86</v>
      </c>
      <c r="AQ254" s="720" t="s">
        <v>505</v>
      </c>
      <c r="AR254" s="721">
        <v>56</v>
      </c>
    </row>
    <row r="255" spans="40:44">
      <c r="AN255" s="61" t="str">
        <f t="shared" si="216"/>
        <v>86EPSS37</v>
      </c>
      <c r="AO255" s="720" t="s">
        <v>295</v>
      </c>
      <c r="AP255" s="722">
        <v>86</v>
      </c>
      <c r="AQ255" s="720" t="s">
        <v>509</v>
      </c>
      <c r="AR255" s="721">
        <v>39</v>
      </c>
    </row>
    <row r="256" spans="40:44">
      <c r="AN256" s="61" t="str">
        <f t="shared" si="216"/>
        <v>86EPSS40</v>
      </c>
      <c r="AO256" s="720" t="s">
        <v>295</v>
      </c>
      <c r="AP256" s="722">
        <v>86</v>
      </c>
      <c r="AQ256" s="720" t="s">
        <v>830</v>
      </c>
      <c r="AR256" s="721">
        <v>2854</v>
      </c>
    </row>
    <row r="257" spans="40:44">
      <c r="AN257" s="61" t="str">
        <f t="shared" si="216"/>
        <v>107EPSS37</v>
      </c>
      <c r="AO257" s="720" t="s">
        <v>295</v>
      </c>
      <c r="AP257" s="722">
        <v>107</v>
      </c>
      <c r="AQ257" s="720" t="s">
        <v>509</v>
      </c>
      <c r="AR257" s="721">
        <v>18</v>
      </c>
    </row>
    <row r="258" spans="40:44">
      <c r="AN258" s="61" t="str">
        <f t="shared" si="216"/>
        <v>107EPSS40</v>
      </c>
      <c r="AO258" s="720" t="s">
        <v>295</v>
      </c>
      <c r="AP258" s="722">
        <v>107</v>
      </c>
      <c r="AQ258" s="720" t="s">
        <v>830</v>
      </c>
      <c r="AR258" s="721">
        <v>2052</v>
      </c>
    </row>
    <row r="259" spans="40:44">
      <c r="AN259" s="61" t="str">
        <f t="shared" si="216"/>
        <v>107EPSS41</v>
      </c>
      <c r="AO259" s="720" t="s">
        <v>295</v>
      </c>
      <c r="AP259" s="722">
        <v>107</v>
      </c>
      <c r="AQ259" s="720" t="s">
        <v>865</v>
      </c>
      <c r="AR259" s="721">
        <v>1</v>
      </c>
    </row>
    <row r="260" spans="40:44">
      <c r="AN260" s="61" t="str">
        <f t="shared" si="216"/>
        <v>107EPSS44</v>
      </c>
      <c r="AO260" s="720" t="s">
        <v>295</v>
      </c>
      <c r="AP260" s="722">
        <v>107</v>
      </c>
      <c r="AQ260" s="720" t="s">
        <v>1015</v>
      </c>
      <c r="AR260" s="721">
        <v>63</v>
      </c>
    </row>
    <row r="261" spans="40:44">
      <c r="AN261" s="61" t="str">
        <f t="shared" si="216"/>
        <v>107ESS024</v>
      </c>
      <c r="AO261" s="720" t="s">
        <v>295</v>
      </c>
      <c r="AP261" s="722">
        <v>107</v>
      </c>
      <c r="AQ261" s="720" t="s">
        <v>1</v>
      </c>
      <c r="AR261" s="721">
        <v>3845</v>
      </c>
    </row>
    <row r="262" spans="40:44">
      <c r="AN262" s="61" t="str">
        <f t="shared" si="216"/>
        <v>134EPSS37</v>
      </c>
      <c r="AO262" s="720" t="s">
        <v>295</v>
      </c>
      <c r="AP262" s="722">
        <v>134</v>
      </c>
      <c r="AQ262" s="720" t="s">
        <v>509</v>
      </c>
      <c r="AR262" s="721">
        <v>5</v>
      </c>
    </row>
    <row r="263" spans="40:44">
      <c r="AN263" s="61" t="str">
        <f t="shared" si="216"/>
        <v>134EPSS40</v>
      </c>
      <c r="AO263" s="720" t="s">
        <v>295</v>
      </c>
      <c r="AP263" s="722">
        <v>134</v>
      </c>
      <c r="AQ263" s="720" t="s">
        <v>830</v>
      </c>
      <c r="AR263" s="721">
        <v>6080</v>
      </c>
    </row>
    <row r="264" spans="40:44">
      <c r="AN264" s="61" t="str">
        <f t="shared" si="216"/>
        <v>134EPSS44</v>
      </c>
      <c r="AO264" s="720" t="s">
        <v>295</v>
      </c>
      <c r="AP264" s="722">
        <v>134</v>
      </c>
      <c r="AQ264" s="720" t="s">
        <v>1015</v>
      </c>
      <c r="AR264" s="721">
        <v>58</v>
      </c>
    </row>
    <row r="265" spans="40:44">
      <c r="AN265" s="61" t="str">
        <f t="shared" si="216"/>
        <v>150EPSS37</v>
      </c>
      <c r="AO265" s="720" t="s">
        <v>295</v>
      </c>
      <c r="AP265" s="722">
        <v>150</v>
      </c>
      <c r="AQ265" s="720" t="s">
        <v>509</v>
      </c>
      <c r="AR265" s="721">
        <v>35</v>
      </c>
    </row>
    <row r="266" spans="40:44">
      <c r="AN266" s="61" t="str">
        <f t="shared" ref="AN266:AN329" si="217">CONCATENATE(AP266,AQ266)</f>
        <v>150EPSS40</v>
      </c>
      <c r="AO266" s="720" t="s">
        <v>295</v>
      </c>
      <c r="AP266" s="722">
        <v>150</v>
      </c>
      <c r="AQ266" s="720" t="s">
        <v>830</v>
      </c>
      <c r="AR266" s="721">
        <v>1443</v>
      </c>
    </row>
    <row r="267" spans="40:44">
      <c r="AN267" s="61" t="str">
        <f t="shared" si="217"/>
        <v>150EPSS44</v>
      </c>
      <c r="AO267" s="720" t="s">
        <v>295</v>
      </c>
      <c r="AP267" s="722">
        <v>150</v>
      </c>
      <c r="AQ267" s="720" t="s">
        <v>1015</v>
      </c>
      <c r="AR267" s="721">
        <v>125</v>
      </c>
    </row>
    <row r="268" spans="40:44">
      <c r="AN268" s="61" t="str">
        <f t="shared" si="217"/>
        <v>237EPSS02</v>
      </c>
      <c r="AO268" s="720" t="s">
        <v>295</v>
      </c>
      <c r="AP268" s="722">
        <v>237</v>
      </c>
      <c r="AQ268" s="720" t="s">
        <v>501</v>
      </c>
      <c r="AR268" s="721">
        <v>31</v>
      </c>
    </row>
    <row r="269" spans="40:44">
      <c r="AN269" s="61" t="str">
        <f t="shared" si="217"/>
        <v>237EPSS10</v>
      </c>
      <c r="AO269" s="720" t="s">
        <v>295</v>
      </c>
      <c r="AP269" s="722">
        <v>237</v>
      </c>
      <c r="AQ269" s="720" t="s">
        <v>504</v>
      </c>
      <c r="AR269" s="721">
        <v>194</v>
      </c>
    </row>
    <row r="270" spans="40:44">
      <c r="AN270" s="61" t="str">
        <f t="shared" si="217"/>
        <v>237EPSS37</v>
      </c>
      <c r="AO270" s="720" t="s">
        <v>295</v>
      </c>
      <c r="AP270" s="722">
        <v>237</v>
      </c>
      <c r="AQ270" s="720" t="s">
        <v>509</v>
      </c>
      <c r="AR270" s="721">
        <v>35</v>
      </c>
    </row>
    <row r="271" spans="40:44">
      <c r="AN271" s="61" t="str">
        <f t="shared" si="217"/>
        <v>237EPSS40</v>
      </c>
      <c r="AO271" s="720" t="s">
        <v>295</v>
      </c>
      <c r="AP271" s="722">
        <v>237</v>
      </c>
      <c r="AQ271" s="720" t="s">
        <v>830</v>
      </c>
      <c r="AR271" s="721">
        <v>5425</v>
      </c>
    </row>
    <row r="272" spans="40:44">
      <c r="AN272" s="61" t="str">
        <f t="shared" si="217"/>
        <v>237EPSS44</v>
      </c>
      <c r="AO272" s="720" t="s">
        <v>295</v>
      </c>
      <c r="AP272" s="722">
        <v>237</v>
      </c>
      <c r="AQ272" s="720" t="s">
        <v>1015</v>
      </c>
      <c r="AR272" s="721">
        <v>157</v>
      </c>
    </row>
    <row r="273" spans="40:44">
      <c r="AN273" s="61" t="str">
        <f t="shared" si="217"/>
        <v>264EPSS02</v>
      </c>
      <c r="AO273" s="720" t="s">
        <v>295</v>
      </c>
      <c r="AP273" s="722">
        <v>264</v>
      </c>
      <c r="AQ273" s="720" t="s">
        <v>501</v>
      </c>
      <c r="AR273" s="721">
        <v>28</v>
      </c>
    </row>
    <row r="274" spans="40:44">
      <c r="AN274" s="61" t="str">
        <f t="shared" si="217"/>
        <v>264EPSS37</v>
      </c>
      <c r="AO274" s="720" t="s">
        <v>295</v>
      </c>
      <c r="AP274" s="722">
        <v>264</v>
      </c>
      <c r="AQ274" s="720" t="s">
        <v>509</v>
      </c>
      <c r="AR274" s="721">
        <v>86</v>
      </c>
    </row>
    <row r="275" spans="40:44">
      <c r="AN275" s="61" t="str">
        <f t="shared" si="217"/>
        <v>264EPSS40</v>
      </c>
      <c r="AO275" s="720" t="s">
        <v>295</v>
      </c>
      <c r="AP275" s="722">
        <v>264</v>
      </c>
      <c r="AQ275" s="720" t="s">
        <v>830</v>
      </c>
      <c r="AR275" s="721">
        <v>2261</v>
      </c>
    </row>
    <row r="276" spans="40:44">
      <c r="AN276" s="61" t="str">
        <f t="shared" si="217"/>
        <v>264EPSS44</v>
      </c>
      <c r="AO276" s="720" t="s">
        <v>295</v>
      </c>
      <c r="AP276" s="722">
        <v>264</v>
      </c>
      <c r="AQ276" s="720" t="s">
        <v>1015</v>
      </c>
      <c r="AR276" s="721">
        <v>59</v>
      </c>
    </row>
    <row r="277" spans="40:44">
      <c r="AN277" s="61" t="str">
        <f t="shared" si="217"/>
        <v>310EPSS37</v>
      </c>
      <c r="AO277" s="720" t="s">
        <v>295</v>
      </c>
      <c r="AP277" s="722">
        <v>310</v>
      </c>
      <c r="AQ277" s="720" t="s">
        <v>509</v>
      </c>
      <c r="AR277" s="721">
        <v>45</v>
      </c>
    </row>
    <row r="278" spans="40:44">
      <c r="AN278" s="61" t="str">
        <f t="shared" si="217"/>
        <v>310EPSS40</v>
      </c>
      <c r="AO278" s="720" t="s">
        <v>295</v>
      </c>
      <c r="AP278" s="722">
        <v>310</v>
      </c>
      <c r="AQ278" s="720" t="s">
        <v>830</v>
      </c>
      <c r="AR278" s="721">
        <v>4593</v>
      </c>
    </row>
    <row r="279" spans="40:44">
      <c r="AN279" s="61" t="str">
        <f t="shared" si="217"/>
        <v>310EPSS44</v>
      </c>
      <c r="AO279" s="720" t="s">
        <v>295</v>
      </c>
      <c r="AP279" s="722">
        <v>310</v>
      </c>
      <c r="AQ279" s="720" t="s">
        <v>1015</v>
      </c>
      <c r="AR279" s="721">
        <v>231</v>
      </c>
    </row>
    <row r="280" spans="40:44">
      <c r="AN280" s="61" t="str">
        <f t="shared" si="217"/>
        <v>315EPSS37</v>
      </c>
      <c r="AO280" s="720" t="s">
        <v>295</v>
      </c>
      <c r="AP280" s="722">
        <v>315</v>
      </c>
      <c r="AQ280" s="720" t="s">
        <v>509</v>
      </c>
      <c r="AR280" s="721">
        <v>23</v>
      </c>
    </row>
    <row r="281" spans="40:44">
      <c r="AN281" s="61" t="str">
        <f t="shared" si="217"/>
        <v>315EPSS40</v>
      </c>
      <c r="AO281" s="720" t="s">
        <v>295</v>
      </c>
      <c r="AP281" s="722">
        <v>315</v>
      </c>
      <c r="AQ281" s="720" t="s">
        <v>830</v>
      </c>
      <c r="AR281" s="721">
        <v>3716</v>
      </c>
    </row>
    <row r="282" spans="40:44">
      <c r="AN282" s="61" t="str">
        <f t="shared" si="217"/>
        <v>315EPSS41</v>
      </c>
      <c r="AO282" s="720" t="s">
        <v>295</v>
      </c>
      <c r="AP282" s="722">
        <v>315</v>
      </c>
      <c r="AQ282" s="720" t="s">
        <v>865</v>
      </c>
      <c r="AR282" s="721">
        <v>1</v>
      </c>
    </row>
    <row r="283" spans="40:44">
      <c r="AN283" s="61" t="str">
        <f t="shared" si="217"/>
        <v>315EPSS44</v>
      </c>
      <c r="AO283" s="720" t="s">
        <v>295</v>
      </c>
      <c r="AP283" s="722">
        <v>315</v>
      </c>
      <c r="AQ283" s="720" t="s">
        <v>1015</v>
      </c>
      <c r="AR283" s="721">
        <v>199</v>
      </c>
    </row>
    <row r="284" spans="40:44">
      <c r="AN284" s="61" t="str">
        <f t="shared" si="217"/>
        <v>361EPSS37</v>
      </c>
      <c r="AO284" s="720" t="s">
        <v>295</v>
      </c>
      <c r="AP284" s="722">
        <v>361</v>
      </c>
      <c r="AQ284" s="720" t="s">
        <v>509</v>
      </c>
      <c r="AR284" s="721">
        <v>69</v>
      </c>
    </row>
    <row r="285" spans="40:44">
      <c r="AN285" s="61" t="str">
        <f t="shared" si="217"/>
        <v>361EPSS40</v>
      </c>
      <c r="AO285" s="720" t="s">
        <v>295</v>
      </c>
      <c r="AP285" s="722">
        <v>361</v>
      </c>
      <c r="AQ285" s="720" t="s">
        <v>830</v>
      </c>
      <c r="AR285" s="721">
        <v>18569</v>
      </c>
    </row>
    <row r="286" spans="40:44">
      <c r="AN286" s="61" t="str">
        <f t="shared" si="217"/>
        <v>361EPSS41</v>
      </c>
      <c r="AO286" s="720" t="s">
        <v>295</v>
      </c>
      <c r="AP286" s="722">
        <v>361</v>
      </c>
      <c r="AQ286" s="720" t="s">
        <v>865</v>
      </c>
      <c r="AR286" s="721">
        <v>104</v>
      </c>
    </row>
    <row r="287" spans="40:44">
      <c r="AN287" s="61" t="str">
        <f t="shared" si="217"/>
        <v>361EPSS44</v>
      </c>
      <c r="AO287" s="720" t="s">
        <v>295</v>
      </c>
      <c r="AP287" s="722">
        <v>361</v>
      </c>
      <c r="AQ287" s="720" t="s">
        <v>1015</v>
      </c>
      <c r="AR287" s="721">
        <v>353</v>
      </c>
    </row>
    <row r="288" spans="40:44">
      <c r="AN288" s="61" t="str">
        <f t="shared" si="217"/>
        <v>647EPSS37</v>
      </c>
      <c r="AO288" s="720" t="s">
        <v>295</v>
      </c>
      <c r="AP288" s="722">
        <v>647</v>
      </c>
      <c r="AQ288" s="720" t="s">
        <v>509</v>
      </c>
      <c r="AR288" s="721">
        <v>88</v>
      </c>
    </row>
    <row r="289" spans="40:44">
      <c r="AN289" s="61" t="str">
        <f t="shared" si="217"/>
        <v>647EPSS40</v>
      </c>
      <c r="AO289" s="720" t="s">
        <v>295</v>
      </c>
      <c r="AP289" s="722">
        <v>647</v>
      </c>
      <c r="AQ289" s="720" t="s">
        <v>830</v>
      </c>
      <c r="AR289" s="721">
        <v>4099</v>
      </c>
    </row>
    <row r="290" spans="40:44">
      <c r="AN290" s="61" t="str">
        <f t="shared" si="217"/>
        <v>647EPSS41</v>
      </c>
      <c r="AO290" s="720" t="s">
        <v>295</v>
      </c>
      <c r="AP290" s="722">
        <v>647</v>
      </c>
      <c r="AQ290" s="720" t="s">
        <v>865</v>
      </c>
      <c r="AR290" s="721">
        <v>2</v>
      </c>
    </row>
    <row r="291" spans="40:44">
      <c r="AN291" s="61" t="str">
        <f t="shared" si="217"/>
        <v>647EPSS44</v>
      </c>
      <c r="AO291" s="720" t="s">
        <v>295</v>
      </c>
      <c r="AP291" s="722">
        <v>647</v>
      </c>
      <c r="AQ291" s="720" t="s">
        <v>1015</v>
      </c>
      <c r="AR291" s="721">
        <v>138</v>
      </c>
    </row>
    <row r="292" spans="40:44">
      <c r="AN292" s="61" t="str">
        <f t="shared" si="217"/>
        <v>658EPSS37</v>
      </c>
      <c r="AO292" s="720" t="s">
        <v>295</v>
      </c>
      <c r="AP292" s="722">
        <v>658</v>
      </c>
      <c r="AQ292" s="720" t="s">
        <v>509</v>
      </c>
      <c r="AR292" s="721">
        <v>43</v>
      </c>
    </row>
    <row r="293" spans="40:44">
      <c r="AN293" s="61" t="str">
        <f t="shared" si="217"/>
        <v>658EPSS40</v>
      </c>
      <c r="AO293" s="720" t="s">
        <v>295</v>
      </c>
      <c r="AP293" s="722">
        <v>658</v>
      </c>
      <c r="AQ293" s="720" t="s">
        <v>830</v>
      </c>
      <c r="AR293" s="721">
        <v>1790</v>
      </c>
    </row>
    <row r="294" spans="40:44">
      <c r="AN294" s="61" t="str">
        <f t="shared" si="217"/>
        <v>658EPSS44</v>
      </c>
      <c r="AO294" s="720" t="s">
        <v>295</v>
      </c>
      <c r="AP294" s="722">
        <v>658</v>
      </c>
      <c r="AQ294" s="720" t="s">
        <v>1015</v>
      </c>
      <c r="AR294" s="721">
        <v>149</v>
      </c>
    </row>
    <row r="295" spans="40:44">
      <c r="AN295" s="61" t="str">
        <f t="shared" si="217"/>
        <v>664EPSS02</v>
      </c>
      <c r="AO295" s="720" t="s">
        <v>295</v>
      </c>
      <c r="AP295" s="722">
        <v>664</v>
      </c>
      <c r="AQ295" s="720" t="s">
        <v>501</v>
      </c>
      <c r="AR295" s="721">
        <v>15</v>
      </c>
    </row>
    <row r="296" spans="40:44">
      <c r="AN296" s="61" t="str">
        <f t="shared" si="217"/>
        <v>664EPSS16</v>
      </c>
      <c r="AO296" s="720" t="s">
        <v>295</v>
      </c>
      <c r="AP296" s="722">
        <v>664</v>
      </c>
      <c r="AQ296" s="720" t="s">
        <v>505</v>
      </c>
      <c r="AR296" s="721">
        <v>434</v>
      </c>
    </row>
    <row r="297" spans="40:44">
      <c r="AN297" s="61" t="str">
        <f t="shared" si="217"/>
        <v>664EPSS37</v>
      </c>
      <c r="AO297" s="720" t="s">
        <v>295</v>
      </c>
      <c r="AP297" s="722">
        <v>664</v>
      </c>
      <c r="AQ297" s="720" t="s">
        <v>509</v>
      </c>
      <c r="AR297" s="721">
        <v>115</v>
      </c>
    </row>
    <row r="298" spans="40:44">
      <c r="AN298" s="61" t="str">
        <f t="shared" si="217"/>
        <v>664EPSS40</v>
      </c>
      <c r="AO298" s="720" t="s">
        <v>295</v>
      </c>
      <c r="AP298" s="722">
        <v>664</v>
      </c>
      <c r="AQ298" s="720" t="s">
        <v>830</v>
      </c>
      <c r="AR298" s="721">
        <v>8613</v>
      </c>
    </row>
    <row r="299" spans="40:44">
      <c r="AN299" s="61" t="str">
        <f t="shared" si="217"/>
        <v>664EPSS44</v>
      </c>
      <c r="AO299" s="720" t="s">
        <v>295</v>
      </c>
      <c r="AP299" s="722">
        <v>664</v>
      </c>
      <c r="AQ299" s="720" t="s">
        <v>1015</v>
      </c>
      <c r="AR299" s="721">
        <v>134</v>
      </c>
    </row>
    <row r="300" spans="40:44">
      <c r="AN300" s="61" t="str">
        <f t="shared" si="217"/>
        <v>686EPSS02</v>
      </c>
      <c r="AO300" s="720" t="s">
        <v>295</v>
      </c>
      <c r="AP300" s="722">
        <v>686</v>
      </c>
      <c r="AQ300" s="720" t="s">
        <v>501</v>
      </c>
      <c r="AR300" s="721">
        <v>38</v>
      </c>
    </row>
    <row r="301" spans="40:44">
      <c r="AN301" s="61" t="str">
        <f t="shared" si="217"/>
        <v>686EPSS10</v>
      </c>
      <c r="AO301" s="720" t="s">
        <v>295</v>
      </c>
      <c r="AP301" s="722">
        <v>686</v>
      </c>
      <c r="AQ301" s="720" t="s">
        <v>504</v>
      </c>
      <c r="AR301" s="721">
        <v>262</v>
      </c>
    </row>
    <row r="302" spans="40:44">
      <c r="AN302" s="61" t="str">
        <f t="shared" si="217"/>
        <v>686EPSS16</v>
      </c>
      <c r="AO302" s="720" t="s">
        <v>295</v>
      </c>
      <c r="AP302" s="722">
        <v>686</v>
      </c>
      <c r="AQ302" s="720" t="s">
        <v>505</v>
      </c>
      <c r="AR302" s="721">
        <v>783</v>
      </c>
    </row>
    <row r="303" spans="40:44">
      <c r="AN303" s="61" t="str">
        <f t="shared" si="217"/>
        <v>686EPSS37</v>
      </c>
      <c r="AO303" s="720" t="s">
        <v>295</v>
      </c>
      <c r="AP303" s="722">
        <v>686</v>
      </c>
      <c r="AQ303" s="720" t="s">
        <v>509</v>
      </c>
      <c r="AR303" s="721">
        <v>35</v>
      </c>
    </row>
    <row r="304" spans="40:44">
      <c r="AN304" s="61" t="str">
        <f t="shared" si="217"/>
        <v>686EPSS40</v>
      </c>
      <c r="AO304" s="720" t="s">
        <v>295</v>
      </c>
      <c r="AP304" s="722">
        <v>686</v>
      </c>
      <c r="AQ304" s="720" t="s">
        <v>830</v>
      </c>
      <c r="AR304" s="721">
        <v>14626</v>
      </c>
    </row>
    <row r="305" spans="40:44">
      <c r="AN305" s="61" t="str">
        <f t="shared" si="217"/>
        <v>686EPSS44</v>
      </c>
      <c r="AO305" s="720" t="s">
        <v>295</v>
      </c>
      <c r="AP305" s="722">
        <v>686</v>
      </c>
      <c r="AQ305" s="720" t="s">
        <v>1015</v>
      </c>
      <c r="AR305" s="721">
        <v>170</v>
      </c>
    </row>
    <row r="306" spans="40:44">
      <c r="AN306" s="61" t="str">
        <f t="shared" si="217"/>
        <v>819EPSS37</v>
      </c>
      <c r="AO306" s="720" t="s">
        <v>295</v>
      </c>
      <c r="AP306" s="722">
        <v>819</v>
      </c>
      <c r="AQ306" s="720" t="s">
        <v>509</v>
      </c>
      <c r="AR306" s="721">
        <v>83</v>
      </c>
    </row>
    <row r="307" spans="40:44">
      <c r="AN307" s="61" t="str">
        <f t="shared" si="217"/>
        <v>819EPSS40</v>
      </c>
      <c r="AO307" s="720" t="s">
        <v>295</v>
      </c>
      <c r="AP307" s="722">
        <v>819</v>
      </c>
      <c r="AQ307" s="720" t="s">
        <v>830</v>
      </c>
      <c r="AR307" s="721">
        <v>3763</v>
      </c>
    </row>
    <row r="308" spans="40:44">
      <c r="AN308" s="61" t="str">
        <f t="shared" si="217"/>
        <v>819EPSS44</v>
      </c>
      <c r="AO308" s="720" t="s">
        <v>295</v>
      </c>
      <c r="AP308" s="722">
        <v>819</v>
      </c>
      <c r="AQ308" s="720" t="s">
        <v>1015</v>
      </c>
      <c r="AR308" s="721">
        <v>150</v>
      </c>
    </row>
    <row r="309" spans="40:44">
      <c r="AN309" s="61" t="str">
        <f t="shared" si="217"/>
        <v>854EPSS37</v>
      </c>
      <c r="AO309" s="720" t="s">
        <v>295</v>
      </c>
      <c r="AP309" s="722">
        <v>854</v>
      </c>
      <c r="AQ309" s="720" t="s">
        <v>509</v>
      </c>
      <c r="AR309" s="721">
        <v>14</v>
      </c>
    </row>
    <row r="310" spans="40:44">
      <c r="AN310" s="61" t="str">
        <f t="shared" si="217"/>
        <v>854EPSS41</v>
      </c>
      <c r="AO310" s="720" t="s">
        <v>295</v>
      </c>
      <c r="AP310" s="722">
        <v>854</v>
      </c>
      <c r="AQ310" s="720" t="s">
        <v>865</v>
      </c>
      <c r="AR310" s="721">
        <v>1</v>
      </c>
    </row>
    <row r="311" spans="40:44">
      <c r="AN311" s="61" t="str">
        <f t="shared" si="217"/>
        <v>854EPSS44</v>
      </c>
      <c r="AO311" s="720" t="s">
        <v>295</v>
      </c>
      <c r="AP311" s="722">
        <v>854</v>
      </c>
      <c r="AQ311" s="720" t="s">
        <v>1015</v>
      </c>
      <c r="AR311" s="721">
        <v>143</v>
      </c>
    </row>
    <row r="312" spans="40:44">
      <c r="AN312" s="61" t="str">
        <f t="shared" si="217"/>
        <v>854ESS002</v>
      </c>
      <c r="AO312" s="720" t="s">
        <v>295</v>
      </c>
      <c r="AP312" s="722">
        <v>854</v>
      </c>
      <c r="AQ312" s="720" t="s">
        <v>0</v>
      </c>
      <c r="AR312" s="721">
        <v>156</v>
      </c>
    </row>
    <row r="313" spans="40:44">
      <c r="AN313" s="61" t="str">
        <f t="shared" si="217"/>
        <v>854ESS024</v>
      </c>
      <c r="AO313" s="720" t="s">
        <v>295</v>
      </c>
      <c r="AP313" s="722">
        <v>854</v>
      </c>
      <c r="AQ313" s="720" t="s">
        <v>1</v>
      </c>
      <c r="AR313" s="721">
        <v>12596</v>
      </c>
    </row>
    <row r="314" spans="40:44">
      <c r="AN314" s="61" t="str">
        <f t="shared" si="217"/>
        <v>887EPSS02</v>
      </c>
      <c r="AO314" s="720" t="s">
        <v>295</v>
      </c>
      <c r="AP314" s="722">
        <v>887</v>
      </c>
      <c r="AQ314" s="720" t="s">
        <v>501</v>
      </c>
      <c r="AR314" s="721">
        <v>15</v>
      </c>
    </row>
    <row r="315" spans="40:44">
      <c r="AN315" s="61" t="str">
        <f t="shared" si="217"/>
        <v>887EPSS10</v>
      </c>
      <c r="AO315" s="720" t="s">
        <v>295</v>
      </c>
      <c r="AP315" s="722">
        <v>887</v>
      </c>
      <c r="AQ315" s="720" t="s">
        <v>504</v>
      </c>
      <c r="AR315" s="721">
        <v>178</v>
      </c>
    </row>
    <row r="316" spans="40:44">
      <c r="AN316" s="61" t="str">
        <f t="shared" si="217"/>
        <v>887EPSS16</v>
      </c>
      <c r="AO316" s="720" t="s">
        <v>295</v>
      </c>
      <c r="AP316" s="722">
        <v>887</v>
      </c>
      <c r="AQ316" s="720" t="s">
        <v>505</v>
      </c>
      <c r="AR316" s="721">
        <v>806</v>
      </c>
    </row>
    <row r="317" spans="40:44">
      <c r="AN317" s="61" t="str">
        <f t="shared" si="217"/>
        <v>887EPSS37</v>
      </c>
      <c r="AO317" s="720" t="s">
        <v>295</v>
      </c>
      <c r="AP317" s="722">
        <v>887</v>
      </c>
      <c r="AQ317" s="720" t="s">
        <v>509</v>
      </c>
      <c r="AR317" s="721">
        <v>91</v>
      </c>
    </row>
    <row r="318" spans="40:44">
      <c r="AN318" s="61" t="str">
        <f t="shared" si="217"/>
        <v>887EPSS40</v>
      </c>
      <c r="AO318" s="720" t="s">
        <v>295</v>
      </c>
      <c r="AP318" s="722">
        <v>887</v>
      </c>
      <c r="AQ318" s="720" t="s">
        <v>830</v>
      </c>
      <c r="AR318" s="721">
        <v>19226</v>
      </c>
    </row>
    <row r="319" spans="40:44">
      <c r="AN319" s="61" t="str">
        <f t="shared" si="217"/>
        <v>887EPSS41</v>
      </c>
      <c r="AO319" s="720" t="s">
        <v>295</v>
      </c>
      <c r="AP319" s="722">
        <v>887</v>
      </c>
      <c r="AQ319" s="720" t="s">
        <v>865</v>
      </c>
      <c r="AR319" s="721">
        <v>1</v>
      </c>
    </row>
    <row r="320" spans="40:44">
      <c r="AN320" s="61" t="str">
        <f t="shared" si="217"/>
        <v>887EPSS44</v>
      </c>
      <c r="AO320" s="720" t="s">
        <v>295</v>
      </c>
      <c r="AP320" s="722">
        <v>887</v>
      </c>
      <c r="AQ320" s="720" t="s">
        <v>1015</v>
      </c>
      <c r="AR320" s="721">
        <v>679</v>
      </c>
    </row>
    <row r="321" spans="40:44">
      <c r="AN321" s="61" t="str">
        <f t="shared" si="217"/>
        <v>887ESS024</v>
      </c>
      <c r="AO321" s="720" t="s">
        <v>295</v>
      </c>
      <c r="AP321" s="722">
        <v>887</v>
      </c>
      <c r="AQ321" s="720" t="s">
        <v>1</v>
      </c>
      <c r="AR321" s="721">
        <v>7295</v>
      </c>
    </row>
    <row r="322" spans="40:44">
      <c r="AN322" s="61" t="str">
        <f t="shared" si="217"/>
        <v>2EPSS23</v>
      </c>
      <c r="AO322" s="720" t="s">
        <v>296</v>
      </c>
      <c r="AP322" s="722">
        <v>2</v>
      </c>
      <c r="AQ322" s="720" t="s">
        <v>508</v>
      </c>
      <c r="AR322" s="721">
        <v>2</v>
      </c>
    </row>
    <row r="323" spans="40:44">
      <c r="AN323" s="61" t="str">
        <f t="shared" si="217"/>
        <v>2EPSS37</v>
      </c>
      <c r="AO323" s="720" t="s">
        <v>296</v>
      </c>
      <c r="AP323" s="722">
        <v>2</v>
      </c>
      <c r="AQ323" s="720" t="s">
        <v>509</v>
      </c>
      <c r="AR323" s="721">
        <v>119</v>
      </c>
    </row>
    <row r="324" spans="40:44">
      <c r="AN324" s="61" t="str">
        <f t="shared" si="217"/>
        <v>2EPSS40</v>
      </c>
      <c r="AO324" s="720" t="s">
        <v>296</v>
      </c>
      <c r="AP324" s="722">
        <v>2</v>
      </c>
      <c r="AQ324" s="720" t="s">
        <v>830</v>
      </c>
      <c r="AR324" s="721">
        <v>9297</v>
      </c>
    </row>
    <row r="325" spans="40:44">
      <c r="AN325" s="61" t="str">
        <f t="shared" si="217"/>
        <v>2EPSS44</v>
      </c>
      <c r="AO325" s="720" t="s">
        <v>296</v>
      </c>
      <c r="AP325" s="722">
        <v>2</v>
      </c>
      <c r="AQ325" s="720" t="s">
        <v>1015</v>
      </c>
      <c r="AR325" s="721">
        <v>81</v>
      </c>
    </row>
    <row r="326" spans="40:44">
      <c r="AN326" s="61" t="str">
        <f t="shared" si="217"/>
        <v>2ESS024</v>
      </c>
      <c r="AO326" s="720" t="s">
        <v>296</v>
      </c>
      <c r="AP326" s="722">
        <v>2</v>
      </c>
      <c r="AQ326" s="720" t="s">
        <v>1</v>
      </c>
      <c r="AR326" s="721">
        <v>3197</v>
      </c>
    </row>
    <row r="327" spans="40:44">
      <c r="AN327" s="61" t="str">
        <f t="shared" si="217"/>
        <v>21EPSS37</v>
      </c>
      <c r="AO327" s="720" t="s">
        <v>296</v>
      </c>
      <c r="AP327" s="722">
        <v>21</v>
      </c>
      <c r="AQ327" s="720" t="s">
        <v>509</v>
      </c>
      <c r="AR327" s="721">
        <v>40</v>
      </c>
    </row>
    <row r="328" spans="40:44">
      <c r="AN328" s="61" t="str">
        <f t="shared" si="217"/>
        <v>21EPSS40</v>
      </c>
      <c r="AO328" s="720" t="s">
        <v>296</v>
      </c>
      <c r="AP328" s="722">
        <v>21</v>
      </c>
      <c r="AQ328" s="720" t="s">
        <v>830</v>
      </c>
      <c r="AR328" s="721">
        <v>2833</v>
      </c>
    </row>
    <row r="329" spans="40:44">
      <c r="AN329" s="61" t="str">
        <f t="shared" si="217"/>
        <v>21EPSS44</v>
      </c>
      <c r="AO329" s="720" t="s">
        <v>296</v>
      </c>
      <c r="AP329" s="722">
        <v>21</v>
      </c>
      <c r="AQ329" s="720" t="s">
        <v>1015</v>
      </c>
      <c r="AR329" s="721">
        <v>116</v>
      </c>
    </row>
    <row r="330" spans="40:44">
      <c r="AN330" s="61" t="str">
        <f t="shared" ref="AN330:AN393" si="218">CONCATENATE(AP330,AQ330)</f>
        <v>55EPSS17</v>
      </c>
      <c r="AO330" s="720" t="s">
        <v>296</v>
      </c>
      <c r="AP330" s="722">
        <v>55</v>
      </c>
      <c r="AQ330" s="720" t="s">
        <v>506</v>
      </c>
      <c r="AR330" s="721">
        <v>3</v>
      </c>
    </row>
    <row r="331" spans="40:44">
      <c r="AN331" s="61" t="str">
        <f t="shared" si="218"/>
        <v>55EPSS37</v>
      </c>
      <c r="AO331" s="720" t="s">
        <v>296</v>
      </c>
      <c r="AP331" s="722">
        <v>55</v>
      </c>
      <c r="AQ331" s="720" t="s">
        <v>509</v>
      </c>
      <c r="AR331" s="721">
        <v>22</v>
      </c>
    </row>
    <row r="332" spans="40:44">
      <c r="AN332" s="61" t="str">
        <f t="shared" si="218"/>
        <v>55EPSS40</v>
      </c>
      <c r="AO332" s="720" t="s">
        <v>296</v>
      </c>
      <c r="AP332" s="722">
        <v>55</v>
      </c>
      <c r="AQ332" s="720" t="s">
        <v>830</v>
      </c>
      <c r="AR332" s="721">
        <v>6531</v>
      </c>
    </row>
    <row r="333" spans="40:44">
      <c r="AN333" s="61" t="str">
        <f t="shared" si="218"/>
        <v>55EPSS41</v>
      </c>
      <c r="AO333" s="720" t="s">
        <v>296</v>
      </c>
      <c r="AP333" s="722">
        <v>55</v>
      </c>
      <c r="AQ333" s="720" t="s">
        <v>865</v>
      </c>
      <c r="AR333" s="721">
        <v>1</v>
      </c>
    </row>
    <row r="334" spans="40:44">
      <c r="AN334" s="61" t="str">
        <f t="shared" si="218"/>
        <v>55EPSS44</v>
      </c>
      <c r="AO334" s="720" t="s">
        <v>296</v>
      </c>
      <c r="AP334" s="722">
        <v>55</v>
      </c>
      <c r="AQ334" s="720" t="s">
        <v>1015</v>
      </c>
      <c r="AR334" s="721">
        <v>56</v>
      </c>
    </row>
    <row r="335" spans="40:44">
      <c r="AN335" s="61" t="str">
        <f t="shared" si="218"/>
        <v>148EPSS10</v>
      </c>
      <c r="AO335" s="720" t="s">
        <v>296</v>
      </c>
      <c r="AP335" s="722">
        <v>148</v>
      </c>
      <c r="AQ335" s="720" t="s">
        <v>504</v>
      </c>
      <c r="AR335" s="721">
        <v>164</v>
      </c>
    </row>
    <row r="336" spans="40:44">
      <c r="AN336" s="61" t="str">
        <f t="shared" si="218"/>
        <v>148EPSS16</v>
      </c>
      <c r="AO336" s="720" t="s">
        <v>296</v>
      </c>
      <c r="AP336" s="722">
        <v>148</v>
      </c>
      <c r="AQ336" s="720" t="s">
        <v>505</v>
      </c>
      <c r="AR336" s="721">
        <v>740</v>
      </c>
    </row>
    <row r="337" spans="40:44">
      <c r="AN337" s="61" t="str">
        <f t="shared" si="218"/>
        <v>148EPSS37</v>
      </c>
      <c r="AO337" s="720" t="s">
        <v>296</v>
      </c>
      <c r="AP337" s="722">
        <v>148</v>
      </c>
      <c r="AQ337" s="720" t="s">
        <v>509</v>
      </c>
      <c r="AR337" s="721">
        <v>305</v>
      </c>
    </row>
    <row r="338" spans="40:44">
      <c r="AN338" s="61" t="str">
        <f t="shared" si="218"/>
        <v>148EPSS40</v>
      </c>
      <c r="AO338" s="720" t="s">
        <v>296</v>
      </c>
      <c r="AP338" s="722">
        <v>148</v>
      </c>
      <c r="AQ338" s="720" t="s">
        <v>830</v>
      </c>
      <c r="AR338" s="721">
        <v>11385</v>
      </c>
    </row>
    <row r="339" spans="40:44">
      <c r="AN339" s="61" t="str">
        <f t="shared" si="218"/>
        <v>148EPSS44</v>
      </c>
      <c r="AO339" s="720" t="s">
        <v>296</v>
      </c>
      <c r="AP339" s="722">
        <v>148</v>
      </c>
      <c r="AQ339" s="720" t="s">
        <v>1015</v>
      </c>
      <c r="AR339" s="721">
        <v>125</v>
      </c>
    </row>
    <row r="340" spans="40:44">
      <c r="AN340" s="61" t="str">
        <f t="shared" si="218"/>
        <v>148ESS091</v>
      </c>
      <c r="AO340" s="720" t="s">
        <v>296</v>
      </c>
      <c r="AP340" s="722">
        <v>148</v>
      </c>
      <c r="AQ340" s="720" t="s">
        <v>2</v>
      </c>
      <c r="AR340" s="721">
        <v>1856</v>
      </c>
    </row>
    <row r="341" spans="40:44">
      <c r="AN341" s="61" t="str">
        <f t="shared" si="218"/>
        <v>197EPSS37</v>
      </c>
      <c r="AO341" s="720" t="s">
        <v>296</v>
      </c>
      <c r="AP341" s="722">
        <v>197</v>
      </c>
      <c r="AQ341" s="720" t="s">
        <v>509</v>
      </c>
      <c r="AR341" s="721">
        <v>293</v>
      </c>
    </row>
    <row r="342" spans="40:44">
      <c r="AN342" s="61" t="str">
        <f t="shared" si="218"/>
        <v>197EPSS40</v>
      </c>
      <c r="AO342" s="720" t="s">
        <v>296</v>
      </c>
      <c r="AP342" s="722">
        <v>197</v>
      </c>
      <c r="AQ342" s="720" t="s">
        <v>830</v>
      </c>
      <c r="AR342" s="721">
        <v>8501</v>
      </c>
    </row>
    <row r="343" spans="40:44">
      <c r="AN343" s="61" t="str">
        <f t="shared" si="218"/>
        <v>197EPSS44</v>
      </c>
      <c r="AO343" s="720" t="s">
        <v>296</v>
      </c>
      <c r="AP343" s="722">
        <v>197</v>
      </c>
      <c r="AQ343" s="720" t="s">
        <v>1015</v>
      </c>
      <c r="AR343" s="721">
        <v>189</v>
      </c>
    </row>
    <row r="344" spans="40:44">
      <c r="AN344" s="61" t="str">
        <f t="shared" si="218"/>
        <v>197ESS091</v>
      </c>
      <c r="AO344" s="720" t="s">
        <v>296</v>
      </c>
      <c r="AP344" s="722">
        <v>197</v>
      </c>
      <c r="AQ344" s="720" t="s">
        <v>2</v>
      </c>
      <c r="AR344" s="721">
        <v>2107</v>
      </c>
    </row>
    <row r="345" spans="40:44">
      <c r="AN345" s="61" t="str">
        <f t="shared" si="218"/>
        <v>206EPSS37</v>
      </c>
      <c r="AO345" s="720" t="s">
        <v>296</v>
      </c>
      <c r="AP345" s="722">
        <v>206</v>
      </c>
      <c r="AQ345" s="720" t="s">
        <v>509</v>
      </c>
      <c r="AR345" s="721">
        <v>17</v>
      </c>
    </row>
    <row r="346" spans="40:44">
      <c r="AN346" s="61" t="str">
        <f t="shared" si="218"/>
        <v>206EPSS40</v>
      </c>
      <c r="AO346" s="720" t="s">
        <v>296</v>
      </c>
      <c r="AP346" s="722">
        <v>206</v>
      </c>
      <c r="AQ346" s="720" t="s">
        <v>830</v>
      </c>
      <c r="AR346" s="721">
        <v>2258</v>
      </c>
    </row>
    <row r="347" spans="40:44">
      <c r="AN347" s="61" t="str">
        <f t="shared" si="218"/>
        <v>206EPSS44</v>
      </c>
      <c r="AO347" s="720" t="s">
        <v>296</v>
      </c>
      <c r="AP347" s="722">
        <v>206</v>
      </c>
      <c r="AQ347" s="720" t="s">
        <v>1015</v>
      </c>
      <c r="AR347" s="721">
        <v>67</v>
      </c>
    </row>
    <row r="348" spans="40:44">
      <c r="AN348" s="61" t="str">
        <f t="shared" si="218"/>
        <v>206ESS091</v>
      </c>
      <c r="AO348" s="720" t="s">
        <v>296</v>
      </c>
      <c r="AP348" s="722">
        <v>206</v>
      </c>
      <c r="AQ348" s="720" t="s">
        <v>2</v>
      </c>
      <c r="AR348" s="721">
        <v>560</v>
      </c>
    </row>
    <row r="349" spans="40:44">
      <c r="AN349" s="61" t="str">
        <f t="shared" si="218"/>
        <v>313EPSS37</v>
      </c>
      <c r="AO349" s="720" t="s">
        <v>296</v>
      </c>
      <c r="AP349" s="722">
        <v>313</v>
      </c>
      <c r="AQ349" s="720" t="s">
        <v>509</v>
      </c>
      <c r="AR349" s="721">
        <v>122</v>
      </c>
    </row>
    <row r="350" spans="40:44">
      <c r="AN350" s="61" t="str">
        <f t="shared" si="218"/>
        <v>313EPSS40</v>
      </c>
      <c r="AO350" s="720" t="s">
        <v>296</v>
      </c>
      <c r="AP350" s="722">
        <v>313</v>
      </c>
      <c r="AQ350" s="720" t="s">
        <v>830</v>
      </c>
      <c r="AR350" s="721">
        <v>4423</v>
      </c>
    </row>
    <row r="351" spans="40:44">
      <c r="AN351" s="61" t="str">
        <f t="shared" si="218"/>
        <v>313EPSS44</v>
      </c>
      <c r="AO351" s="720" t="s">
        <v>296</v>
      </c>
      <c r="AP351" s="722">
        <v>313</v>
      </c>
      <c r="AQ351" s="720" t="s">
        <v>1015</v>
      </c>
      <c r="AR351" s="721">
        <v>251</v>
      </c>
    </row>
    <row r="352" spans="40:44">
      <c r="AN352" s="61" t="str">
        <f t="shared" si="218"/>
        <v>313ESS091</v>
      </c>
      <c r="AO352" s="720" t="s">
        <v>296</v>
      </c>
      <c r="AP352" s="722">
        <v>313</v>
      </c>
      <c r="AQ352" s="720" t="s">
        <v>2</v>
      </c>
      <c r="AR352" s="721">
        <v>1808</v>
      </c>
    </row>
    <row r="353" spans="40:44">
      <c r="AN353" s="61" t="str">
        <f t="shared" si="218"/>
        <v>318EPSS02</v>
      </c>
      <c r="AO353" s="720" t="s">
        <v>296</v>
      </c>
      <c r="AP353" s="722">
        <v>318</v>
      </c>
      <c r="AQ353" s="720" t="s">
        <v>501</v>
      </c>
      <c r="AR353" s="721">
        <v>48</v>
      </c>
    </row>
    <row r="354" spans="40:44">
      <c r="AN354" s="61" t="str">
        <f t="shared" si="218"/>
        <v>318EPSS10</v>
      </c>
      <c r="AO354" s="720" t="s">
        <v>296</v>
      </c>
      <c r="AP354" s="722">
        <v>318</v>
      </c>
      <c r="AQ354" s="720" t="s">
        <v>504</v>
      </c>
      <c r="AR354" s="721">
        <v>404</v>
      </c>
    </row>
    <row r="355" spans="40:44">
      <c r="AN355" s="61" t="str">
        <f t="shared" si="218"/>
        <v>318EPSS16</v>
      </c>
      <c r="AO355" s="720" t="s">
        <v>296</v>
      </c>
      <c r="AP355" s="722">
        <v>318</v>
      </c>
      <c r="AQ355" s="720" t="s">
        <v>505</v>
      </c>
      <c r="AR355" s="721">
        <v>473</v>
      </c>
    </row>
    <row r="356" spans="40:44">
      <c r="AN356" s="61" t="str">
        <f t="shared" si="218"/>
        <v>318EPSS37</v>
      </c>
      <c r="AO356" s="720" t="s">
        <v>296</v>
      </c>
      <c r="AP356" s="722">
        <v>318</v>
      </c>
      <c r="AQ356" s="720" t="s">
        <v>509</v>
      </c>
      <c r="AR356" s="721">
        <v>221</v>
      </c>
    </row>
    <row r="357" spans="40:44">
      <c r="AN357" s="61" t="str">
        <f t="shared" si="218"/>
        <v>318EPSS40</v>
      </c>
      <c r="AO357" s="720" t="s">
        <v>296</v>
      </c>
      <c r="AP357" s="722">
        <v>318</v>
      </c>
      <c r="AQ357" s="720" t="s">
        <v>830</v>
      </c>
      <c r="AR357" s="721">
        <v>9640</v>
      </c>
    </row>
    <row r="358" spans="40:44">
      <c r="AN358" s="61" t="str">
        <f t="shared" si="218"/>
        <v>318EPSS44</v>
      </c>
      <c r="AO358" s="720" t="s">
        <v>296</v>
      </c>
      <c r="AP358" s="722">
        <v>318</v>
      </c>
      <c r="AQ358" s="720" t="s">
        <v>1015</v>
      </c>
      <c r="AR358" s="721">
        <v>162</v>
      </c>
    </row>
    <row r="359" spans="40:44">
      <c r="AN359" s="61" t="str">
        <f t="shared" si="218"/>
        <v>321EPSS37</v>
      </c>
      <c r="AO359" s="720" t="s">
        <v>296</v>
      </c>
      <c r="AP359" s="722">
        <v>321</v>
      </c>
      <c r="AQ359" s="720" t="s">
        <v>509</v>
      </c>
      <c r="AR359" s="721">
        <v>46</v>
      </c>
    </row>
    <row r="360" spans="40:44">
      <c r="AN360" s="61" t="str">
        <f t="shared" si="218"/>
        <v>321EPSS40</v>
      </c>
      <c r="AO360" s="720" t="s">
        <v>296</v>
      </c>
      <c r="AP360" s="722">
        <v>321</v>
      </c>
      <c r="AQ360" s="720" t="s">
        <v>830</v>
      </c>
      <c r="AR360" s="721">
        <v>2646</v>
      </c>
    </row>
    <row r="361" spans="40:44">
      <c r="AN361" s="61" t="str">
        <f t="shared" si="218"/>
        <v>321EPSS44</v>
      </c>
      <c r="AO361" s="720" t="s">
        <v>296</v>
      </c>
      <c r="AP361" s="722">
        <v>321</v>
      </c>
      <c r="AQ361" s="720" t="s">
        <v>1015</v>
      </c>
      <c r="AR361" s="721">
        <v>139</v>
      </c>
    </row>
    <row r="362" spans="40:44">
      <c r="AN362" s="61" t="str">
        <f t="shared" si="218"/>
        <v>376EPSS10</v>
      </c>
      <c r="AO362" s="720" t="s">
        <v>296</v>
      </c>
      <c r="AP362" s="722">
        <v>376</v>
      </c>
      <c r="AQ362" s="720" t="s">
        <v>504</v>
      </c>
      <c r="AR362" s="721">
        <v>719</v>
      </c>
    </row>
    <row r="363" spans="40:44">
      <c r="AN363" s="61" t="str">
        <f t="shared" si="218"/>
        <v>376EPSS16</v>
      </c>
      <c r="AO363" s="720" t="s">
        <v>296</v>
      </c>
      <c r="AP363" s="722">
        <v>376</v>
      </c>
      <c r="AQ363" s="720" t="s">
        <v>505</v>
      </c>
      <c r="AR363" s="721">
        <v>897</v>
      </c>
    </row>
    <row r="364" spans="40:44">
      <c r="AN364" s="61" t="str">
        <f t="shared" si="218"/>
        <v>376EPSS37</v>
      </c>
      <c r="AO364" s="720" t="s">
        <v>296</v>
      </c>
      <c r="AP364" s="722">
        <v>376</v>
      </c>
      <c r="AQ364" s="720" t="s">
        <v>509</v>
      </c>
      <c r="AR364" s="721">
        <v>163</v>
      </c>
    </row>
    <row r="365" spans="40:44">
      <c r="AN365" s="61" t="str">
        <f t="shared" si="218"/>
        <v>376EPSS40</v>
      </c>
      <c r="AO365" s="720" t="s">
        <v>296</v>
      </c>
      <c r="AP365" s="722">
        <v>376</v>
      </c>
      <c r="AQ365" s="720" t="s">
        <v>830</v>
      </c>
      <c r="AR365" s="721">
        <v>5089</v>
      </c>
    </row>
    <row r="366" spans="40:44">
      <c r="AN366" s="61" t="str">
        <f t="shared" si="218"/>
        <v>376EPSS44</v>
      </c>
      <c r="AO366" s="720" t="s">
        <v>296</v>
      </c>
      <c r="AP366" s="722">
        <v>376</v>
      </c>
      <c r="AQ366" s="720" t="s">
        <v>1015</v>
      </c>
      <c r="AR366" s="721">
        <v>141</v>
      </c>
    </row>
    <row r="367" spans="40:44">
      <c r="AN367" s="61" t="str">
        <f t="shared" si="218"/>
        <v>376ESS091</v>
      </c>
      <c r="AO367" s="720" t="s">
        <v>296</v>
      </c>
      <c r="AP367" s="722">
        <v>376</v>
      </c>
      <c r="AQ367" s="720" t="s">
        <v>2</v>
      </c>
      <c r="AR367" s="721">
        <v>3615</v>
      </c>
    </row>
    <row r="368" spans="40:44">
      <c r="AN368" s="61" t="str">
        <f t="shared" si="218"/>
        <v>400EPSS02</v>
      </c>
      <c r="AO368" s="720" t="s">
        <v>296</v>
      </c>
      <c r="AP368" s="722">
        <v>400</v>
      </c>
      <c r="AQ368" s="720" t="s">
        <v>501</v>
      </c>
      <c r="AR368" s="721">
        <v>51</v>
      </c>
    </row>
    <row r="369" spans="40:44">
      <c r="AN369" s="61" t="str">
        <f t="shared" si="218"/>
        <v>400EPSS16</v>
      </c>
      <c r="AO369" s="720" t="s">
        <v>296</v>
      </c>
      <c r="AP369" s="722">
        <v>400</v>
      </c>
      <c r="AQ369" s="720" t="s">
        <v>505</v>
      </c>
      <c r="AR369" s="721">
        <v>757</v>
      </c>
    </row>
    <row r="370" spans="40:44">
      <c r="AN370" s="61" t="str">
        <f t="shared" si="218"/>
        <v>400EPSS37</v>
      </c>
      <c r="AO370" s="720" t="s">
        <v>296</v>
      </c>
      <c r="AP370" s="722">
        <v>400</v>
      </c>
      <c r="AQ370" s="720" t="s">
        <v>509</v>
      </c>
      <c r="AR370" s="721">
        <v>123</v>
      </c>
    </row>
    <row r="371" spans="40:44">
      <c r="AN371" s="61" t="str">
        <f t="shared" si="218"/>
        <v>400EPSS40</v>
      </c>
      <c r="AO371" s="720" t="s">
        <v>296</v>
      </c>
      <c r="AP371" s="722">
        <v>400</v>
      </c>
      <c r="AQ371" s="720" t="s">
        <v>830</v>
      </c>
      <c r="AR371" s="721">
        <v>7916</v>
      </c>
    </row>
    <row r="372" spans="40:44">
      <c r="AN372" s="61" t="str">
        <f t="shared" si="218"/>
        <v>400EPSS44</v>
      </c>
      <c r="AO372" s="720" t="s">
        <v>296</v>
      </c>
      <c r="AP372" s="722">
        <v>400</v>
      </c>
      <c r="AQ372" s="720" t="s">
        <v>1015</v>
      </c>
      <c r="AR372" s="721">
        <v>180</v>
      </c>
    </row>
    <row r="373" spans="40:44">
      <c r="AN373" s="61" t="str">
        <f t="shared" si="218"/>
        <v>440EPSS02</v>
      </c>
      <c r="AO373" s="720" t="s">
        <v>296</v>
      </c>
      <c r="AP373" s="722">
        <v>440</v>
      </c>
      <c r="AQ373" s="720" t="s">
        <v>501</v>
      </c>
      <c r="AR373" s="721">
        <v>32</v>
      </c>
    </row>
    <row r="374" spans="40:44">
      <c r="AN374" s="61" t="str">
        <f t="shared" si="218"/>
        <v>440EPSS10</v>
      </c>
      <c r="AO374" s="720" t="s">
        <v>296</v>
      </c>
      <c r="AP374" s="722">
        <v>440</v>
      </c>
      <c r="AQ374" s="720" t="s">
        <v>504</v>
      </c>
      <c r="AR374" s="721">
        <v>307</v>
      </c>
    </row>
    <row r="375" spans="40:44">
      <c r="AN375" s="61" t="str">
        <f t="shared" si="218"/>
        <v>440EPSS16</v>
      </c>
      <c r="AO375" s="720" t="s">
        <v>296</v>
      </c>
      <c r="AP375" s="722">
        <v>440</v>
      </c>
      <c r="AQ375" s="720" t="s">
        <v>505</v>
      </c>
      <c r="AR375" s="721">
        <v>667</v>
      </c>
    </row>
    <row r="376" spans="40:44">
      <c r="AN376" s="61" t="str">
        <f t="shared" si="218"/>
        <v>440EPSS37</v>
      </c>
      <c r="AO376" s="720" t="s">
        <v>296</v>
      </c>
      <c r="AP376" s="722">
        <v>440</v>
      </c>
      <c r="AQ376" s="720" t="s">
        <v>509</v>
      </c>
      <c r="AR376" s="721">
        <v>235</v>
      </c>
    </row>
    <row r="377" spans="40:44">
      <c r="AN377" s="61" t="str">
        <f t="shared" si="218"/>
        <v>440EPSS40</v>
      </c>
      <c r="AO377" s="720" t="s">
        <v>296</v>
      </c>
      <c r="AP377" s="722">
        <v>440</v>
      </c>
      <c r="AQ377" s="720" t="s">
        <v>830</v>
      </c>
      <c r="AR377" s="721">
        <v>14639</v>
      </c>
    </row>
    <row r="378" spans="40:44">
      <c r="AN378" s="61" t="str">
        <f t="shared" si="218"/>
        <v>440EPSS44</v>
      </c>
      <c r="AO378" s="720" t="s">
        <v>296</v>
      </c>
      <c r="AP378" s="722">
        <v>440</v>
      </c>
      <c r="AQ378" s="720" t="s">
        <v>1015</v>
      </c>
      <c r="AR378" s="721">
        <v>179</v>
      </c>
    </row>
    <row r="379" spans="40:44">
      <c r="AN379" s="61" t="str">
        <f t="shared" si="218"/>
        <v>483EPSS37</v>
      </c>
      <c r="AO379" s="720" t="s">
        <v>296</v>
      </c>
      <c r="AP379" s="722">
        <v>483</v>
      </c>
      <c r="AQ379" s="720" t="s">
        <v>509</v>
      </c>
      <c r="AR379" s="721">
        <v>113</v>
      </c>
    </row>
    <row r="380" spans="40:44">
      <c r="AN380" s="61" t="str">
        <f t="shared" si="218"/>
        <v>483EPSS40</v>
      </c>
      <c r="AO380" s="720" t="s">
        <v>296</v>
      </c>
      <c r="AP380" s="722">
        <v>483</v>
      </c>
      <c r="AQ380" s="720" t="s">
        <v>830</v>
      </c>
      <c r="AR380" s="721">
        <v>8215</v>
      </c>
    </row>
    <row r="381" spans="40:44">
      <c r="AN381" s="61" t="str">
        <f t="shared" si="218"/>
        <v>483EPSS44</v>
      </c>
      <c r="AO381" s="720" t="s">
        <v>296</v>
      </c>
      <c r="AP381" s="722">
        <v>483</v>
      </c>
      <c r="AQ381" s="720" t="s">
        <v>1015</v>
      </c>
      <c r="AR381" s="721">
        <v>177</v>
      </c>
    </row>
    <row r="382" spans="40:44">
      <c r="AN382" s="61" t="str">
        <f t="shared" si="218"/>
        <v>483ESS091</v>
      </c>
      <c r="AO382" s="720" t="s">
        <v>296</v>
      </c>
      <c r="AP382" s="722">
        <v>483</v>
      </c>
      <c r="AQ382" s="720" t="s">
        <v>2</v>
      </c>
      <c r="AR382" s="721">
        <v>266</v>
      </c>
    </row>
    <row r="383" spans="40:44">
      <c r="AN383" s="61" t="str">
        <f t="shared" si="218"/>
        <v>541EPSS02</v>
      </c>
      <c r="AO383" s="720" t="s">
        <v>296</v>
      </c>
      <c r="AP383" s="722">
        <v>541</v>
      </c>
      <c r="AQ383" s="720" t="s">
        <v>501</v>
      </c>
      <c r="AR383" s="721">
        <v>14</v>
      </c>
    </row>
    <row r="384" spans="40:44">
      <c r="AN384" s="61" t="str">
        <f t="shared" si="218"/>
        <v>541EPSS37</v>
      </c>
      <c r="AO384" s="720" t="s">
        <v>296</v>
      </c>
      <c r="AP384" s="722">
        <v>541</v>
      </c>
      <c r="AQ384" s="720" t="s">
        <v>509</v>
      </c>
      <c r="AR384" s="721">
        <v>200</v>
      </c>
    </row>
    <row r="385" spans="40:44">
      <c r="AN385" s="61" t="str">
        <f t="shared" si="218"/>
        <v>541EPSS40</v>
      </c>
      <c r="AO385" s="720" t="s">
        <v>296</v>
      </c>
      <c r="AP385" s="722">
        <v>541</v>
      </c>
      <c r="AQ385" s="720" t="s">
        <v>830</v>
      </c>
      <c r="AR385" s="721">
        <v>7191</v>
      </c>
    </row>
    <row r="386" spans="40:44">
      <c r="AN386" s="61" t="str">
        <f t="shared" si="218"/>
        <v>541EPSS41</v>
      </c>
      <c r="AO386" s="720" t="s">
        <v>296</v>
      </c>
      <c r="AP386" s="722">
        <v>541</v>
      </c>
      <c r="AQ386" s="720" t="s">
        <v>865</v>
      </c>
      <c r="AR386" s="721">
        <v>1</v>
      </c>
    </row>
    <row r="387" spans="40:44">
      <c r="AN387" s="61" t="str">
        <f t="shared" si="218"/>
        <v>541EPSS44</v>
      </c>
      <c r="AO387" s="720" t="s">
        <v>296</v>
      </c>
      <c r="AP387" s="722">
        <v>541</v>
      </c>
      <c r="AQ387" s="720" t="s">
        <v>1015</v>
      </c>
      <c r="AR387" s="721">
        <v>127</v>
      </c>
    </row>
    <row r="388" spans="40:44">
      <c r="AN388" s="61" t="str">
        <f t="shared" si="218"/>
        <v>541ESS091</v>
      </c>
      <c r="AO388" s="720" t="s">
        <v>296</v>
      </c>
      <c r="AP388" s="722">
        <v>541</v>
      </c>
      <c r="AQ388" s="720" t="s">
        <v>2</v>
      </c>
      <c r="AR388" s="721">
        <v>3627</v>
      </c>
    </row>
    <row r="389" spans="40:44">
      <c r="AN389" s="61" t="str">
        <f t="shared" si="218"/>
        <v>607EPSS10</v>
      </c>
      <c r="AO389" s="720" t="s">
        <v>296</v>
      </c>
      <c r="AP389" s="722">
        <v>607</v>
      </c>
      <c r="AQ389" s="720" t="s">
        <v>504</v>
      </c>
      <c r="AR389" s="721">
        <v>57</v>
      </c>
    </row>
    <row r="390" spans="40:44">
      <c r="AN390" s="61" t="str">
        <f t="shared" si="218"/>
        <v>607EPSS37</v>
      </c>
      <c r="AO390" s="720" t="s">
        <v>296</v>
      </c>
      <c r="AP390" s="722">
        <v>607</v>
      </c>
      <c r="AQ390" s="720" t="s">
        <v>509</v>
      </c>
      <c r="AR390" s="721">
        <v>295</v>
      </c>
    </row>
    <row r="391" spans="40:44">
      <c r="AN391" s="61" t="str">
        <f t="shared" si="218"/>
        <v>607EPSS40</v>
      </c>
      <c r="AO391" s="720" t="s">
        <v>296</v>
      </c>
      <c r="AP391" s="722">
        <v>607</v>
      </c>
      <c r="AQ391" s="720" t="s">
        <v>830</v>
      </c>
      <c r="AR391" s="721">
        <v>3095</v>
      </c>
    </row>
    <row r="392" spans="40:44">
      <c r="AN392" s="61" t="str">
        <f t="shared" si="218"/>
        <v>607EPSS44</v>
      </c>
      <c r="AO392" s="720" t="s">
        <v>296</v>
      </c>
      <c r="AP392" s="722">
        <v>607</v>
      </c>
      <c r="AQ392" s="720" t="s">
        <v>1015</v>
      </c>
      <c r="AR392" s="721">
        <v>50</v>
      </c>
    </row>
    <row r="393" spans="40:44">
      <c r="AN393" s="61" t="str">
        <f t="shared" si="218"/>
        <v>607ESS091</v>
      </c>
      <c r="AO393" s="720" t="s">
        <v>296</v>
      </c>
      <c r="AP393" s="722">
        <v>607</v>
      </c>
      <c r="AQ393" s="720" t="s">
        <v>2</v>
      </c>
      <c r="AR393" s="721">
        <v>255</v>
      </c>
    </row>
    <row r="394" spans="40:44">
      <c r="AN394" s="61" t="str">
        <f t="shared" ref="AN394:AN457" si="219">CONCATENATE(AP394,AQ394)</f>
        <v>615EPSS02</v>
      </c>
      <c r="AO394" s="720" t="s">
        <v>296</v>
      </c>
      <c r="AP394" s="722">
        <v>615</v>
      </c>
      <c r="AQ394" s="720" t="s">
        <v>501</v>
      </c>
      <c r="AR394" s="721">
        <v>156</v>
      </c>
    </row>
    <row r="395" spans="40:44">
      <c r="AN395" s="61" t="str">
        <f t="shared" si="219"/>
        <v>615EPSS05</v>
      </c>
      <c r="AO395" s="720" t="s">
        <v>296</v>
      </c>
      <c r="AP395" s="722">
        <v>615</v>
      </c>
      <c r="AQ395" s="720" t="s">
        <v>503</v>
      </c>
      <c r="AR395" s="721">
        <v>19</v>
      </c>
    </row>
    <row r="396" spans="40:44">
      <c r="AN396" s="61" t="str">
        <f t="shared" si="219"/>
        <v>615EPSS10</v>
      </c>
      <c r="AO396" s="720" t="s">
        <v>296</v>
      </c>
      <c r="AP396" s="722">
        <v>615</v>
      </c>
      <c r="AQ396" s="720" t="s">
        <v>504</v>
      </c>
      <c r="AR396" s="721">
        <v>1337</v>
      </c>
    </row>
    <row r="397" spans="40:44">
      <c r="AN397" s="61" t="str">
        <f t="shared" si="219"/>
        <v>615EPSS16</v>
      </c>
      <c r="AO397" s="720" t="s">
        <v>296</v>
      </c>
      <c r="AP397" s="722">
        <v>615</v>
      </c>
      <c r="AQ397" s="720" t="s">
        <v>505</v>
      </c>
      <c r="AR397" s="721">
        <v>1096</v>
      </c>
    </row>
    <row r="398" spans="40:44">
      <c r="AN398" s="61" t="str">
        <f t="shared" si="219"/>
        <v>615EPSS18</v>
      </c>
      <c r="AO398" s="720" t="s">
        <v>296</v>
      </c>
      <c r="AP398" s="722">
        <v>615</v>
      </c>
      <c r="AQ398" s="720" t="s">
        <v>507</v>
      </c>
      <c r="AR398" s="721">
        <v>4</v>
      </c>
    </row>
    <row r="399" spans="40:44">
      <c r="AN399" s="61" t="str">
        <f t="shared" si="219"/>
        <v>615EPSS37</v>
      </c>
      <c r="AO399" s="720" t="s">
        <v>296</v>
      </c>
      <c r="AP399" s="722">
        <v>615</v>
      </c>
      <c r="AQ399" s="720" t="s">
        <v>509</v>
      </c>
      <c r="AR399" s="721">
        <v>627</v>
      </c>
    </row>
    <row r="400" spans="40:44">
      <c r="AN400" s="61" t="str">
        <f t="shared" si="219"/>
        <v>615EPSS40</v>
      </c>
      <c r="AO400" s="720" t="s">
        <v>296</v>
      </c>
      <c r="AP400" s="722">
        <v>615</v>
      </c>
      <c r="AQ400" s="720" t="s">
        <v>830</v>
      </c>
      <c r="AR400" s="721">
        <v>16955</v>
      </c>
    </row>
    <row r="401" spans="40:44">
      <c r="AN401" s="61" t="str">
        <f t="shared" si="219"/>
        <v>615EPSS41</v>
      </c>
      <c r="AO401" s="720" t="s">
        <v>296</v>
      </c>
      <c r="AP401" s="722">
        <v>615</v>
      </c>
      <c r="AQ401" s="720" t="s">
        <v>865</v>
      </c>
      <c r="AR401" s="721">
        <v>2</v>
      </c>
    </row>
    <row r="402" spans="40:44">
      <c r="AN402" s="61" t="str">
        <f t="shared" si="219"/>
        <v>615EPSS44</v>
      </c>
      <c r="AO402" s="720" t="s">
        <v>296</v>
      </c>
      <c r="AP402" s="722">
        <v>615</v>
      </c>
      <c r="AQ402" s="720" t="s">
        <v>1015</v>
      </c>
      <c r="AR402" s="721">
        <v>728</v>
      </c>
    </row>
    <row r="403" spans="40:44">
      <c r="AN403" s="61" t="str">
        <f t="shared" si="219"/>
        <v>615ESS091</v>
      </c>
      <c r="AO403" s="720" t="s">
        <v>296</v>
      </c>
      <c r="AP403" s="722">
        <v>615</v>
      </c>
      <c r="AQ403" s="720" t="s">
        <v>2</v>
      </c>
      <c r="AR403" s="721">
        <v>1355</v>
      </c>
    </row>
    <row r="404" spans="40:44">
      <c r="AN404" s="61" t="str">
        <f t="shared" si="219"/>
        <v>649EPSS18</v>
      </c>
      <c r="AO404" s="720" t="s">
        <v>296</v>
      </c>
      <c r="AP404" s="722">
        <v>649</v>
      </c>
      <c r="AQ404" s="720" t="s">
        <v>507</v>
      </c>
      <c r="AR404" s="721">
        <v>1</v>
      </c>
    </row>
    <row r="405" spans="40:44">
      <c r="AN405" s="61" t="str">
        <f t="shared" si="219"/>
        <v>649EPSS37</v>
      </c>
      <c r="AO405" s="720" t="s">
        <v>296</v>
      </c>
      <c r="AP405" s="722">
        <v>649</v>
      </c>
      <c r="AQ405" s="720" t="s">
        <v>509</v>
      </c>
      <c r="AR405" s="721">
        <v>90</v>
      </c>
    </row>
    <row r="406" spans="40:44">
      <c r="AN406" s="61" t="str">
        <f t="shared" si="219"/>
        <v>649EPSS40</v>
      </c>
      <c r="AO406" s="720" t="s">
        <v>296</v>
      </c>
      <c r="AP406" s="722">
        <v>649</v>
      </c>
      <c r="AQ406" s="720" t="s">
        <v>830</v>
      </c>
      <c r="AR406" s="721">
        <v>6491</v>
      </c>
    </row>
    <row r="407" spans="40:44">
      <c r="AN407" s="61" t="str">
        <f t="shared" si="219"/>
        <v>649EPSS44</v>
      </c>
      <c r="AO407" s="720" t="s">
        <v>296</v>
      </c>
      <c r="AP407" s="722">
        <v>649</v>
      </c>
      <c r="AQ407" s="720" t="s">
        <v>1015</v>
      </c>
      <c r="AR407" s="721">
        <v>222</v>
      </c>
    </row>
    <row r="408" spans="40:44">
      <c r="AN408" s="61" t="str">
        <f t="shared" si="219"/>
        <v>649ESS091</v>
      </c>
      <c r="AO408" s="720" t="s">
        <v>296</v>
      </c>
      <c r="AP408" s="722">
        <v>649</v>
      </c>
      <c r="AQ408" s="720" t="s">
        <v>2</v>
      </c>
      <c r="AR408" s="721">
        <v>3091</v>
      </c>
    </row>
    <row r="409" spans="40:44">
      <c r="AN409" s="61" t="str">
        <f t="shared" si="219"/>
        <v>652EPSS37</v>
      </c>
      <c r="AO409" s="720" t="s">
        <v>296</v>
      </c>
      <c r="AP409" s="722">
        <v>652</v>
      </c>
      <c r="AQ409" s="720" t="s">
        <v>509</v>
      </c>
      <c r="AR409" s="721">
        <v>37</v>
      </c>
    </row>
    <row r="410" spans="40:44">
      <c r="AN410" s="61" t="str">
        <f t="shared" si="219"/>
        <v>652EPSS40</v>
      </c>
      <c r="AO410" s="720" t="s">
        <v>296</v>
      </c>
      <c r="AP410" s="722">
        <v>652</v>
      </c>
      <c r="AQ410" s="720" t="s">
        <v>830</v>
      </c>
      <c r="AR410" s="721">
        <v>4846</v>
      </c>
    </row>
    <row r="411" spans="40:44">
      <c r="AN411" s="61" t="str">
        <f t="shared" si="219"/>
        <v>652EPSS41</v>
      </c>
      <c r="AO411" s="720" t="s">
        <v>296</v>
      </c>
      <c r="AP411" s="722">
        <v>652</v>
      </c>
      <c r="AQ411" s="720" t="s">
        <v>865</v>
      </c>
      <c r="AR411" s="721">
        <v>1</v>
      </c>
    </row>
    <row r="412" spans="40:44">
      <c r="AN412" s="61" t="str">
        <f t="shared" si="219"/>
        <v>652EPSS44</v>
      </c>
      <c r="AO412" s="720" t="s">
        <v>296</v>
      </c>
      <c r="AP412" s="722">
        <v>652</v>
      </c>
      <c r="AQ412" s="720" t="s">
        <v>1015</v>
      </c>
      <c r="AR412" s="721">
        <v>70</v>
      </c>
    </row>
    <row r="413" spans="40:44">
      <c r="AN413" s="61" t="str">
        <f t="shared" si="219"/>
        <v>660EPSS37</v>
      </c>
      <c r="AO413" s="720" t="s">
        <v>296</v>
      </c>
      <c r="AP413" s="722">
        <v>660</v>
      </c>
      <c r="AQ413" s="720" t="s">
        <v>509</v>
      </c>
      <c r="AR413" s="721">
        <v>165</v>
      </c>
    </row>
    <row r="414" spans="40:44">
      <c r="AN414" s="61" t="str">
        <f t="shared" si="219"/>
        <v>660EPSS40</v>
      </c>
      <c r="AO414" s="720" t="s">
        <v>296</v>
      </c>
      <c r="AP414" s="722">
        <v>660</v>
      </c>
      <c r="AQ414" s="720" t="s">
        <v>830</v>
      </c>
      <c r="AR414" s="721">
        <v>9657</v>
      </c>
    </row>
    <row r="415" spans="40:44">
      <c r="AN415" s="61" t="str">
        <f t="shared" si="219"/>
        <v>660EPSS44</v>
      </c>
      <c r="AO415" s="720" t="s">
        <v>296</v>
      </c>
      <c r="AP415" s="722">
        <v>660</v>
      </c>
      <c r="AQ415" s="720" t="s">
        <v>1015</v>
      </c>
      <c r="AR415" s="721">
        <v>284</v>
      </c>
    </row>
    <row r="416" spans="40:44">
      <c r="AN416" s="61" t="str">
        <f t="shared" si="219"/>
        <v>667EPSS37</v>
      </c>
      <c r="AO416" s="720" t="s">
        <v>296</v>
      </c>
      <c r="AP416" s="722">
        <v>667</v>
      </c>
      <c r="AQ416" s="720" t="s">
        <v>509</v>
      </c>
      <c r="AR416" s="721">
        <v>147</v>
      </c>
    </row>
    <row r="417" spans="40:44">
      <c r="AN417" s="61" t="str">
        <f t="shared" si="219"/>
        <v>667EPSS40</v>
      </c>
      <c r="AO417" s="720" t="s">
        <v>296</v>
      </c>
      <c r="AP417" s="722">
        <v>667</v>
      </c>
      <c r="AQ417" s="720" t="s">
        <v>830</v>
      </c>
      <c r="AR417" s="721">
        <v>8247</v>
      </c>
    </row>
    <row r="418" spans="40:44">
      <c r="AN418" s="61" t="str">
        <f t="shared" si="219"/>
        <v>667EPSS44</v>
      </c>
      <c r="AO418" s="720" t="s">
        <v>296</v>
      </c>
      <c r="AP418" s="722">
        <v>667</v>
      </c>
      <c r="AQ418" s="720" t="s">
        <v>1015</v>
      </c>
      <c r="AR418" s="721">
        <v>197</v>
      </c>
    </row>
    <row r="419" spans="40:44">
      <c r="AN419" s="61" t="str">
        <f t="shared" si="219"/>
        <v>667ESS091</v>
      </c>
      <c r="AO419" s="720" t="s">
        <v>296</v>
      </c>
      <c r="AP419" s="722">
        <v>667</v>
      </c>
      <c r="AQ419" s="720" t="s">
        <v>2</v>
      </c>
      <c r="AR419" s="721">
        <v>524</v>
      </c>
    </row>
    <row r="420" spans="40:44">
      <c r="AN420" s="61" t="str">
        <f t="shared" si="219"/>
        <v>674EPSS37</v>
      </c>
      <c r="AO420" s="720" t="s">
        <v>296</v>
      </c>
      <c r="AP420" s="722">
        <v>674</v>
      </c>
      <c r="AQ420" s="720" t="s">
        <v>509</v>
      </c>
      <c r="AR420" s="721">
        <v>144</v>
      </c>
    </row>
    <row r="421" spans="40:44">
      <c r="AN421" s="61" t="str">
        <f t="shared" si="219"/>
        <v>674EPSS40</v>
      </c>
      <c r="AO421" s="720" t="s">
        <v>296</v>
      </c>
      <c r="AP421" s="722">
        <v>674</v>
      </c>
      <c r="AQ421" s="720" t="s">
        <v>830</v>
      </c>
      <c r="AR421" s="721">
        <v>11929</v>
      </c>
    </row>
    <row r="422" spans="40:44">
      <c r="AN422" s="61" t="str">
        <f t="shared" si="219"/>
        <v>674EPSS44</v>
      </c>
      <c r="AO422" s="720" t="s">
        <v>296</v>
      </c>
      <c r="AP422" s="722">
        <v>674</v>
      </c>
      <c r="AQ422" s="720" t="s">
        <v>1015</v>
      </c>
      <c r="AR422" s="721">
        <v>106</v>
      </c>
    </row>
    <row r="423" spans="40:44">
      <c r="AN423" s="61" t="str">
        <f t="shared" si="219"/>
        <v>697EPSS16</v>
      </c>
      <c r="AO423" s="720" t="s">
        <v>296</v>
      </c>
      <c r="AP423" s="722">
        <v>697</v>
      </c>
      <c r="AQ423" s="720" t="s">
        <v>505</v>
      </c>
      <c r="AR423" s="721">
        <v>517</v>
      </c>
    </row>
    <row r="424" spans="40:44">
      <c r="AN424" s="61" t="str">
        <f t="shared" si="219"/>
        <v>697EPSS37</v>
      </c>
      <c r="AO424" s="720" t="s">
        <v>296</v>
      </c>
      <c r="AP424" s="722">
        <v>697</v>
      </c>
      <c r="AQ424" s="720" t="s">
        <v>509</v>
      </c>
      <c r="AR424" s="721">
        <v>392</v>
      </c>
    </row>
    <row r="425" spans="40:44">
      <c r="AN425" s="61" t="str">
        <f t="shared" si="219"/>
        <v>697EPSS40</v>
      </c>
      <c r="AO425" s="720" t="s">
        <v>296</v>
      </c>
      <c r="AP425" s="722">
        <v>697</v>
      </c>
      <c r="AQ425" s="720" t="s">
        <v>830</v>
      </c>
      <c r="AR425" s="721">
        <v>13754</v>
      </c>
    </row>
    <row r="426" spans="40:44">
      <c r="AN426" s="61" t="str">
        <f t="shared" si="219"/>
        <v>697EPSS41</v>
      </c>
      <c r="AO426" s="720" t="s">
        <v>296</v>
      </c>
      <c r="AP426" s="722">
        <v>697</v>
      </c>
      <c r="AQ426" s="720" t="s">
        <v>865</v>
      </c>
      <c r="AR426" s="721">
        <v>3</v>
      </c>
    </row>
    <row r="427" spans="40:44">
      <c r="AN427" s="61" t="str">
        <f t="shared" si="219"/>
        <v>697EPSS44</v>
      </c>
      <c r="AO427" s="720" t="s">
        <v>296</v>
      </c>
      <c r="AP427" s="722">
        <v>697</v>
      </c>
      <c r="AQ427" s="720" t="s">
        <v>1015</v>
      </c>
      <c r="AR427" s="721">
        <v>72</v>
      </c>
    </row>
    <row r="428" spans="40:44">
      <c r="AN428" s="61" t="str">
        <f t="shared" si="219"/>
        <v>756EPSS37</v>
      </c>
      <c r="AO428" s="720" t="s">
        <v>296</v>
      </c>
      <c r="AP428" s="722">
        <v>756</v>
      </c>
      <c r="AQ428" s="720" t="s">
        <v>509</v>
      </c>
      <c r="AR428" s="721">
        <v>452</v>
      </c>
    </row>
    <row r="429" spans="40:44">
      <c r="AN429" s="61" t="str">
        <f t="shared" si="219"/>
        <v>756EPSS40</v>
      </c>
      <c r="AO429" s="720" t="s">
        <v>296</v>
      </c>
      <c r="AP429" s="722">
        <v>756</v>
      </c>
      <c r="AQ429" s="720" t="s">
        <v>830</v>
      </c>
      <c r="AR429" s="721">
        <v>21649</v>
      </c>
    </row>
    <row r="430" spans="40:44">
      <c r="AN430" s="61" t="str">
        <f t="shared" si="219"/>
        <v>756EPSS44</v>
      </c>
      <c r="AO430" s="720" t="s">
        <v>296</v>
      </c>
      <c r="AP430" s="722">
        <v>756</v>
      </c>
      <c r="AQ430" s="720" t="s">
        <v>1015</v>
      </c>
      <c r="AR430" s="721">
        <v>413</v>
      </c>
    </row>
    <row r="431" spans="40:44">
      <c r="AN431" s="61" t="str">
        <f t="shared" si="219"/>
        <v>756ESS091</v>
      </c>
      <c r="AO431" s="720" t="s">
        <v>296</v>
      </c>
      <c r="AP431" s="722">
        <v>756</v>
      </c>
      <c r="AQ431" s="720" t="s">
        <v>2</v>
      </c>
      <c r="AR431" s="721">
        <v>962</v>
      </c>
    </row>
    <row r="432" spans="40:44">
      <c r="AN432" s="61" t="str">
        <f t="shared" si="219"/>
        <v>30EPSS02</v>
      </c>
      <c r="AO432" s="720" t="s">
        <v>267</v>
      </c>
      <c r="AP432" s="722">
        <v>30</v>
      </c>
      <c r="AQ432" s="720" t="s">
        <v>501</v>
      </c>
      <c r="AR432" s="721">
        <v>157</v>
      </c>
    </row>
    <row r="433" spans="40:44">
      <c r="AN433" s="61" t="str">
        <f t="shared" si="219"/>
        <v>30EPSS16</v>
      </c>
      <c r="AO433" s="720" t="s">
        <v>267</v>
      </c>
      <c r="AP433" s="722">
        <v>30</v>
      </c>
      <c r="AQ433" s="720" t="s">
        <v>505</v>
      </c>
      <c r="AR433" s="721">
        <v>869</v>
      </c>
    </row>
    <row r="434" spans="40:44">
      <c r="AN434" s="61" t="str">
        <f t="shared" si="219"/>
        <v>30EPSS37</v>
      </c>
      <c r="AO434" s="720" t="s">
        <v>267</v>
      </c>
      <c r="AP434" s="722">
        <v>30</v>
      </c>
      <c r="AQ434" s="720" t="s">
        <v>509</v>
      </c>
      <c r="AR434" s="721">
        <v>199</v>
      </c>
    </row>
    <row r="435" spans="40:44">
      <c r="AN435" s="61" t="str">
        <f t="shared" si="219"/>
        <v>30EPSS40</v>
      </c>
      <c r="AO435" s="720" t="s">
        <v>267</v>
      </c>
      <c r="AP435" s="722">
        <v>30</v>
      </c>
      <c r="AQ435" s="720" t="s">
        <v>830</v>
      </c>
      <c r="AR435" s="721">
        <v>3385</v>
      </c>
    </row>
    <row r="436" spans="40:44">
      <c r="AN436" s="61" t="str">
        <f t="shared" si="219"/>
        <v>30EPSS44</v>
      </c>
      <c r="AO436" s="720" t="s">
        <v>267</v>
      </c>
      <c r="AP436" s="722">
        <v>30</v>
      </c>
      <c r="AQ436" s="720" t="s">
        <v>1015</v>
      </c>
      <c r="AR436" s="721">
        <v>195</v>
      </c>
    </row>
    <row r="437" spans="40:44">
      <c r="AN437" s="61" t="str">
        <f t="shared" si="219"/>
        <v>30ESS024</v>
      </c>
      <c r="AO437" s="720" t="s">
        <v>267</v>
      </c>
      <c r="AP437" s="722">
        <v>30</v>
      </c>
      <c r="AQ437" s="720" t="s">
        <v>1</v>
      </c>
      <c r="AR437" s="721">
        <v>5203</v>
      </c>
    </row>
    <row r="438" spans="40:44">
      <c r="AN438" s="61" t="str">
        <f t="shared" si="219"/>
        <v>34EPSS16</v>
      </c>
      <c r="AO438" s="720" t="s">
        <v>267</v>
      </c>
      <c r="AP438" s="722">
        <v>34</v>
      </c>
      <c r="AQ438" s="720" t="s">
        <v>505</v>
      </c>
      <c r="AR438" s="721">
        <v>2</v>
      </c>
    </row>
    <row r="439" spans="40:44">
      <c r="AN439" s="61" t="str">
        <f t="shared" si="219"/>
        <v>34EPSS37</v>
      </c>
      <c r="AO439" s="720" t="s">
        <v>267</v>
      </c>
      <c r="AP439" s="722">
        <v>34</v>
      </c>
      <c r="AQ439" s="720" t="s">
        <v>509</v>
      </c>
      <c r="AR439" s="721">
        <v>433</v>
      </c>
    </row>
    <row r="440" spans="40:44">
      <c r="AN440" s="61" t="str">
        <f t="shared" si="219"/>
        <v>34EPSS40</v>
      </c>
      <c r="AO440" s="720" t="s">
        <v>267</v>
      </c>
      <c r="AP440" s="722">
        <v>34</v>
      </c>
      <c r="AQ440" s="720" t="s">
        <v>830</v>
      </c>
      <c r="AR440" s="721">
        <v>23901</v>
      </c>
    </row>
    <row r="441" spans="40:44">
      <c r="AN441" s="61" t="str">
        <f t="shared" si="219"/>
        <v>34EPSS44</v>
      </c>
      <c r="AO441" s="720" t="s">
        <v>267</v>
      </c>
      <c r="AP441" s="722">
        <v>34</v>
      </c>
      <c r="AQ441" s="720" t="s">
        <v>1015</v>
      </c>
      <c r="AR441" s="721">
        <v>809</v>
      </c>
    </row>
    <row r="442" spans="40:44">
      <c r="AN442" s="61" t="str">
        <f t="shared" si="219"/>
        <v>34ESS091</v>
      </c>
      <c r="AO442" s="720" t="s">
        <v>267</v>
      </c>
      <c r="AP442" s="722">
        <v>34</v>
      </c>
      <c r="AQ442" s="720" t="s">
        <v>2</v>
      </c>
      <c r="AR442" s="721">
        <v>3649</v>
      </c>
    </row>
    <row r="443" spans="40:44">
      <c r="AN443" s="61" t="str">
        <f t="shared" si="219"/>
        <v>36EPSS37</v>
      </c>
      <c r="AO443" s="720" t="s">
        <v>267</v>
      </c>
      <c r="AP443" s="722">
        <v>36</v>
      </c>
      <c r="AQ443" s="720" t="s">
        <v>509</v>
      </c>
      <c r="AR443" s="721">
        <v>54</v>
      </c>
    </row>
    <row r="444" spans="40:44">
      <c r="AN444" s="61" t="str">
        <f t="shared" si="219"/>
        <v>36EPSS44</v>
      </c>
      <c r="AO444" s="720" t="s">
        <v>267</v>
      </c>
      <c r="AP444" s="722">
        <v>36</v>
      </c>
      <c r="AQ444" s="720" t="s">
        <v>1015</v>
      </c>
      <c r="AR444" s="721">
        <v>68</v>
      </c>
    </row>
    <row r="445" spans="40:44">
      <c r="AN445" s="61" t="str">
        <f t="shared" si="219"/>
        <v>36ESS091</v>
      </c>
      <c r="AO445" s="720" t="s">
        <v>267</v>
      </c>
      <c r="AP445" s="722">
        <v>36</v>
      </c>
      <c r="AQ445" s="720" t="s">
        <v>2</v>
      </c>
      <c r="AR445" s="721">
        <v>2608</v>
      </c>
    </row>
    <row r="446" spans="40:44">
      <c r="AN446" s="61" t="str">
        <f t="shared" si="219"/>
        <v>91EPSS37</v>
      </c>
      <c r="AO446" s="720" t="s">
        <v>267</v>
      </c>
      <c r="AP446" s="722">
        <v>91</v>
      </c>
      <c r="AQ446" s="720" t="s">
        <v>509</v>
      </c>
      <c r="AR446" s="721">
        <v>22</v>
      </c>
    </row>
    <row r="447" spans="40:44">
      <c r="AN447" s="61" t="str">
        <f t="shared" si="219"/>
        <v>91EPSS40</v>
      </c>
      <c r="AO447" s="720" t="s">
        <v>267</v>
      </c>
      <c r="AP447" s="722">
        <v>91</v>
      </c>
      <c r="AQ447" s="720" t="s">
        <v>830</v>
      </c>
      <c r="AR447" s="721">
        <v>3892</v>
      </c>
    </row>
    <row r="448" spans="40:44">
      <c r="AN448" s="61" t="str">
        <f t="shared" si="219"/>
        <v>91EPSS44</v>
      </c>
      <c r="AO448" s="720" t="s">
        <v>267</v>
      </c>
      <c r="AP448" s="722">
        <v>91</v>
      </c>
      <c r="AQ448" s="720" t="s">
        <v>1015</v>
      </c>
      <c r="AR448" s="721">
        <v>145</v>
      </c>
    </row>
    <row r="449" spans="40:44">
      <c r="AN449" s="61" t="str">
        <f t="shared" si="219"/>
        <v>91ESS091</v>
      </c>
      <c r="AO449" s="720" t="s">
        <v>267</v>
      </c>
      <c r="AP449" s="722">
        <v>91</v>
      </c>
      <c r="AQ449" s="720" t="s">
        <v>2</v>
      </c>
      <c r="AR449" s="721">
        <v>2447</v>
      </c>
    </row>
    <row r="450" spans="40:44">
      <c r="AN450" s="61" t="str">
        <f t="shared" si="219"/>
        <v>93EPSS37</v>
      </c>
      <c r="AO450" s="720" t="s">
        <v>267</v>
      </c>
      <c r="AP450" s="722">
        <v>93</v>
      </c>
      <c r="AQ450" s="720" t="s">
        <v>509</v>
      </c>
      <c r="AR450" s="721">
        <v>66</v>
      </c>
    </row>
    <row r="451" spans="40:44">
      <c r="AN451" s="61" t="str">
        <f t="shared" si="219"/>
        <v>93EPSS40</v>
      </c>
      <c r="AO451" s="720" t="s">
        <v>267</v>
      </c>
      <c r="AP451" s="722">
        <v>93</v>
      </c>
      <c r="AQ451" s="720" t="s">
        <v>830</v>
      </c>
      <c r="AR451" s="721">
        <v>13738</v>
      </c>
    </row>
    <row r="452" spans="40:44">
      <c r="AN452" s="61" t="str">
        <f t="shared" si="219"/>
        <v>93EPSS44</v>
      </c>
      <c r="AO452" s="720" t="s">
        <v>267</v>
      </c>
      <c r="AP452" s="722">
        <v>93</v>
      </c>
      <c r="AQ452" s="720" t="s">
        <v>1015</v>
      </c>
      <c r="AR452" s="721">
        <v>156</v>
      </c>
    </row>
    <row r="453" spans="40:44">
      <c r="AN453" s="61" t="str">
        <f t="shared" si="219"/>
        <v>101EPSS37</v>
      </c>
      <c r="AO453" s="720" t="s">
        <v>267</v>
      </c>
      <c r="AP453" s="722">
        <v>101</v>
      </c>
      <c r="AQ453" s="720" t="s">
        <v>509</v>
      </c>
      <c r="AR453" s="721">
        <v>245</v>
      </c>
    </row>
    <row r="454" spans="40:44">
      <c r="AN454" s="61" t="str">
        <f t="shared" si="219"/>
        <v>101EPSS40</v>
      </c>
      <c r="AO454" s="720" t="s">
        <v>267</v>
      </c>
      <c r="AP454" s="722">
        <v>101</v>
      </c>
      <c r="AQ454" s="720" t="s">
        <v>830</v>
      </c>
      <c r="AR454" s="721">
        <v>8248</v>
      </c>
    </row>
    <row r="455" spans="40:44">
      <c r="AN455" s="61" t="str">
        <f t="shared" si="219"/>
        <v>101EPSS44</v>
      </c>
      <c r="AO455" s="720" t="s">
        <v>267</v>
      </c>
      <c r="AP455" s="722">
        <v>101</v>
      </c>
      <c r="AQ455" s="720" t="s">
        <v>1015</v>
      </c>
      <c r="AR455" s="721">
        <v>837</v>
      </c>
    </row>
    <row r="456" spans="40:44">
      <c r="AN456" s="61" t="str">
        <f t="shared" si="219"/>
        <v>101ESS024</v>
      </c>
      <c r="AO456" s="720" t="s">
        <v>267</v>
      </c>
      <c r="AP456" s="722">
        <v>101</v>
      </c>
      <c r="AQ456" s="720" t="s">
        <v>1</v>
      </c>
      <c r="AR456" s="721">
        <v>9558</v>
      </c>
    </row>
    <row r="457" spans="40:44">
      <c r="AN457" s="61" t="str">
        <f t="shared" si="219"/>
        <v>145EPSS37</v>
      </c>
      <c r="AO457" s="720" t="s">
        <v>267</v>
      </c>
      <c r="AP457" s="722">
        <v>145</v>
      </c>
      <c r="AQ457" s="720" t="s">
        <v>509</v>
      </c>
      <c r="AR457" s="721">
        <v>49</v>
      </c>
    </row>
    <row r="458" spans="40:44">
      <c r="AN458" s="61" t="str">
        <f t="shared" ref="AN458:AN521" si="220">CONCATENATE(AP458,AQ458)</f>
        <v>145EPSS40</v>
      </c>
      <c r="AO458" s="720" t="s">
        <v>267</v>
      </c>
      <c r="AP458" s="722">
        <v>145</v>
      </c>
      <c r="AQ458" s="720" t="s">
        <v>830</v>
      </c>
      <c r="AR458" s="721">
        <v>3539</v>
      </c>
    </row>
    <row r="459" spans="40:44">
      <c r="AN459" s="61" t="str">
        <f t="shared" si="220"/>
        <v>145EPSS44</v>
      </c>
      <c r="AO459" s="720" t="s">
        <v>267</v>
      </c>
      <c r="AP459" s="722">
        <v>145</v>
      </c>
      <c r="AQ459" s="720" t="s">
        <v>1015</v>
      </c>
      <c r="AR459" s="721">
        <v>68</v>
      </c>
    </row>
    <row r="460" spans="40:44">
      <c r="AN460" s="61" t="str">
        <f t="shared" si="220"/>
        <v>209EPSS37</v>
      </c>
      <c r="AO460" s="720" t="s">
        <v>267</v>
      </c>
      <c r="AP460" s="722">
        <v>209</v>
      </c>
      <c r="AQ460" s="720" t="s">
        <v>509</v>
      </c>
      <c r="AR460" s="721">
        <v>166</v>
      </c>
    </row>
    <row r="461" spans="40:44">
      <c r="AN461" s="61" t="str">
        <f t="shared" si="220"/>
        <v>209EPSS40</v>
      </c>
      <c r="AO461" s="720" t="s">
        <v>267</v>
      </c>
      <c r="AP461" s="722">
        <v>209</v>
      </c>
      <c r="AQ461" s="720" t="s">
        <v>830</v>
      </c>
      <c r="AR461" s="721">
        <v>11727</v>
      </c>
    </row>
    <row r="462" spans="40:44">
      <c r="AN462" s="61" t="str">
        <f t="shared" si="220"/>
        <v>209EPSS44</v>
      </c>
      <c r="AO462" s="720" t="s">
        <v>267</v>
      </c>
      <c r="AP462" s="722">
        <v>209</v>
      </c>
      <c r="AQ462" s="720" t="s">
        <v>1015</v>
      </c>
      <c r="AR462" s="721">
        <v>458</v>
      </c>
    </row>
    <row r="463" spans="40:44">
      <c r="AN463" s="61" t="str">
        <f t="shared" si="220"/>
        <v>209ESS091</v>
      </c>
      <c r="AO463" s="720" t="s">
        <v>267</v>
      </c>
      <c r="AP463" s="722">
        <v>209</v>
      </c>
      <c r="AQ463" s="720" t="s">
        <v>2</v>
      </c>
      <c r="AR463" s="721">
        <v>1343</v>
      </c>
    </row>
    <row r="464" spans="40:44">
      <c r="AN464" s="61" t="str">
        <f t="shared" si="220"/>
        <v>282EPSS37</v>
      </c>
      <c r="AO464" s="720" t="s">
        <v>267</v>
      </c>
      <c r="AP464" s="722">
        <v>282</v>
      </c>
      <c r="AQ464" s="720" t="s">
        <v>509</v>
      </c>
      <c r="AR464" s="721">
        <v>102</v>
      </c>
    </row>
    <row r="465" spans="40:44">
      <c r="AN465" s="61" t="str">
        <f t="shared" si="220"/>
        <v>282EPSS40</v>
      </c>
      <c r="AO465" s="720" t="s">
        <v>267</v>
      </c>
      <c r="AP465" s="722">
        <v>282</v>
      </c>
      <c r="AQ465" s="720" t="s">
        <v>830</v>
      </c>
      <c r="AR465" s="721">
        <v>7218</v>
      </c>
    </row>
    <row r="466" spans="40:44">
      <c r="AN466" s="61" t="str">
        <f t="shared" si="220"/>
        <v>282EPSS44</v>
      </c>
      <c r="AO466" s="720" t="s">
        <v>267</v>
      </c>
      <c r="AP466" s="722">
        <v>282</v>
      </c>
      <c r="AQ466" s="720" t="s">
        <v>1015</v>
      </c>
      <c r="AR466" s="721">
        <v>304</v>
      </c>
    </row>
    <row r="467" spans="40:44">
      <c r="AN467" s="61" t="str">
        <f t="shared" si="220"/>
        <v>353EPSS37</v>
      </c>
      <c r="AO467" s="720" t="s">
        <v>267</v>
      </c>
      <c r="AP467" s="722">
        <v>353</v>
      </c>
      <c r="AQ467" s="720" t="s">
        <v>509</v>
      </c>
      <c r="AR467" s="721">
        <v>45</v>
      </c>
    </row>
    <row r="468" spans="40:44">
      <c r="AN468" s="61" t="str">
        <f t="shared" si="220"/>
        <v>353EPSS40</v>
      </c>
      <c r="AO468" s="720" t="s">
        <v>267</v>
      </c>
      <c r="AP468" s="722">
        <v>353</v>
      </c>
      <c r="AQ468" s="720" t="s">
        <v>830</v>
      </c>
      <c r="AR468" s="721">
        <v>394</v>
      </c>
    </row>
    <row r="469" spans="40:44">
      <c r="AN469" s="61" t="str">
        <f t="shared" si="220"/>
        <v>353EPSS44</v>
      </c>
      <c r="AO469" s="720" t="s">
        <v>267</v>
      </c>
      <c r="AP469" s="722">
        <v>353</v>
      </c>
      <c r="AQ469" s="720" t="s">
        <v>1015</v>
      </c>
      <c r="AR469" s="721">
        <v>87</v>
      </c>
    </row>
    <row r="470" spans="40:44">
      <c r="AN470" s="61" t="str">
        <f t="shared" si="220"/>
        <v>353ESS024</v>
      </c>
      <c r="AO470" s="720" t="s">
        <v>267</v>
      </c>
      <c r="AP470" s="722">
        <v>353</v>
      </c>
      <c r="AQ470" s="720" t="s">
        <v>1</v>
      </c>
      <c r="AR470" s="721">
        <v>2252</v>
      </c>
    </row>
    <row r="471" spans="40:44">
      <c r="AN471" s="61" t="str">
        <f t="shared" si="220"/>
        <v>364EPSI03</v>
      </c>
      <c r="AO471" s="720" t="s">
        <v>267</v>
      </c>
      <c r="AP471" s="722">
        <v>364</v>
      </c>
      <c r="AQ471" s="720" t="s">
        <v>3</v>
      </c>
      <c r="AR471" s="721">
        <v>1264</v>
      </c>
    </row>
    <row r="472" spans="40:44">
      <c r="AN472" s="61" t="str">
        <f t="shared" si="220"/>
        <v>364EPSS37</v>
      </c>
      <c r="AO472" s="720" t="s">
        <v>267</v>
      </c>
      <c r="AP472" s="722">
        <v>364</v>
      </c>
      <c r="AQ472" s="720" t="s">
        <v>509</v>
      </c>
      <c r="AR472" s="721">
        <v>111</v>
      </c>
    </row>
    <row r="473" spans="40:44">
      <c r="AN473" s="61" t="str">
        <f t="shared" si="220"/>
        <v>364EPSS40</v>
      </c>
      <c r="AO473" s="720" t="s">
        <v>267</v>
      </c>
      <c r="AP473" s="722">
        <v>364</v>
      </c>
      <c r="AQ473" s="720" t="s">
        <v>830</v>
      </c>
      <c r="AR473" s="721">
        <v>8037</v>
      </c>
    </row>
    <row r="474" spans="40:44">
      <c r="AN474" s="61" t="str">
        <f t="shared" si="220"/>
        <v>364EPSS44</v>
      </c>
      <c r="AO474" s="720" t="s">
        <v>267</v>
      </c>
      <c r="AP474" s="722">
        <v>364</v>
      </c>
      <c r="AQ474" s="720" t="s">
        <v>1015</v>
      </c>
      <c r="AR474" s="721">
        <v>218</v>
      </c>
    </row>
    <row r="475" spans="40:44">
      <c r="AN475" s="61" t="str">
        <f t="shared" si="220"/>
        <v>368EPSS37</v>
      </c>
      <c r="AO475" s="720" t="s">
        <v>267</v>
      </c>
      <c r="AP475" s="722">
        <v>368</v>
      </c>
      <c r="AQ475" s="720" t="s">
        <v>509</v>
      </c>
      <c r="AR475" s="721">
        <v>84</v>
      </c>
    </row>
    <row r="476" spans="40:44">
      <c r="AN476" s="61" t="str">
        <f t="shared" si="220"/>
        <v>368EPSS44</v>
      </c>
      <c r="AO476" s="720" t="s">
        <v>267</v>
      </c>
      <c r="AP476" s="722">
        <v>368</v>
      </c>
      <c r="AQ476" s="720" t="s">
        <v>1015</v>
      </c>
      <c r="AR476" s="721">
        <v>121</v>
      </c>
    </row>
    <row r="477" spans="40:44">
      <c r="AN477" s="61" t="str">
        <f t="shared" si="220"/>
        <v>368ESS024</v>
      </c>
      <c r="AO477" s="720" t="s">
        <v>267</v>
      </c>
      <c r="AP477" s="722">
        <v>368</v>
      </c>
      <c r="AQ477" s="720" t="s">
        <v>1</v>
      </c>
      <c r="AR477" s="721">
        <v>6397</v>
      </c>
    </row>
    <row r="478" spans="40:44">
      <c r="AN478" s="61" t="str">
        <f t="shared" si="220"/>
        <v>390EPSS37</v>
      </c>
      <c r="AO478" s="720" t="s">
        <v>267</v>
      </c>
      <c r="AP478" s="722">
        <v>390</v>
      </c>
      <c r="AQ478" s="720" t="s">
        <v>509</v>
      </c>
      <c r="AR478" s="721">
        <v>75</v>
      </c>
    </row>
    <row r="479" spans="40:44">
      <c r="AN479" s="61" t="str">
        <f t="shared" si="220"/>
        <v>390EPSS40</v>
      </c>
      <c r="AO479" s="720" t="s">
        <v>267</v>
      </c>
      <c r="AP479" s="722">
        <v>390</v>
      </c>
      <c r="AQ479" s="720" t="s">
        <v>830</v>
      </c>
      <c r="AR479" s="721">
        <v>3909</v>
      </c>
    </row>
    <row r="480" spans="40:44">
      <c r="AN480" s="61" t="str">
        <f t="shared" si="220"/>
        <v>390EPSS44</v>
      </c>
      <c r="AO480" s="720" t="s">
        <v>267</v>
      </c>
      <c r="AP480" s="722">
        <v>390</v>
      </c>
      <c r="AQ480" s="720" t="s">
        <v>1015</v>
      </c>
      <c r="AR480" s="721">
        <v>104</v>
      </c>
    </row>
    <row r="481" spans="40:44">
      <c r="AN481" s="61" t="str">
        <f t="shared" si="220"/>
        <v>467EPSS37</v>
      </c>
      <c r="AO481" s="720" t="s">
        <v>267</v>
      </c>
      <c r="AP481" s="722">
        <v>467</v>
      </c>
      <c r="AQ481" s="720" t="s">
        <v>509</v>
      </c>
      <c r="AR481" s="721">
        <v>55</v>
      </c>
    </row>
    <row r="482" spans="40:44">
      <c r="AN482" s="61" t="str">
        <f t="shared" si="220"/>
        <v>467EPSS40</v>
      </c>
      <c r="AO482" s="720" t="s">
        <v>267</v>
      </c>
      <c r="AP482" s="722">
        <v>467</v>
      </c>
      <c r="AQ482" s="720" t="s">
        <v>830</v>
      </c>
      <c r="AR482" s="721">
        <v>4314</v>
      </c>
    </row>
    <row r="483" spans="40:44">
      <c r="AN483" s="61" t="str">
        <f t="shared" si="220"/>
        <v>467EPSS44</v>
      </c>
      <c r="AO483" s="720" t="s">
        <v>267</v>
      </c>
      <c r="AP483" s="722">
        <v>467</v>
      </c>
      <c r="AQ483" s="720" t="s">
        <v>1015</v>
      </c>
      <c r="AR483" s="721">
        <v>45</v>
      </c>
    </row>
    <row r="484" spans="40:44">
      <c r="AN484" s="61" t="str">
        <f t="shared" si="220"/>
        <v>576EPSS37</v>
      </c>
      <c r="AO484" s="720" t="s">
        <v>267</v>
      </c>
      <c r="AP484" s="722">
        <v>576</v>
      </c>
      <c r="AQ484" s="720" t="s">
        <v>509</v>
      </c>
      <c r="AR484" s="721">
        <v>17</v>
      </c>
    </row>
    <row r="485" spans="40:44">
      <c r="AN485" s="61" t="str">
        <f t="shared" si="220"/>
        <v>576EPSS40</v>
      </c>
      <c r="AO485" s="720" t="s">
        <v>267</v>
      </c>
      <c r="AP485" s="722">
        <v>576</v>
      </c>
      <c r="AQ485" s="720" t="s">
        <v>830</v>
      </c>
      <c r="AR485" s="721">
        <v>1338</v>
      </c>
    </row>
    <row r="486" spans="40:44">
      <c r="AN486" s="61" t="str">
        <f t="shared" si="220"/>
        <v>576EPSS44</v>
      </c>
      <c r="AO486" s="720" t="s">
        <v>267</v>
      </c>
      <c r="AP486" s="722">
        <v>576</v>
      </c>
      <c r="AQ486" s="720" t="s">
        <v>1015</v>
      </c>
      <c r="AR486" s="721">
        <v>48</v>
      </c>
    </row>
    <row r="487" spans="40:44">
      <c r="AN487" s="61" t="str">
        <f t="shared" si="220"/>
        <v>576ESS024</v>
      </c>
      <c r="AO487" s="720" t="s">
        <v>267</v>
      </c>
      <c r="AP487" s="722">
        <v>576</v>
      </c>
      <c r="AQ487" s="720" t="s">
        <v>1</v>
      </c>
      <c r="AR487" s="721">
        <v>3978</v>
      </c>
    </row>
    <row r="488" spans="40:44">
      <c r="AN488" s="61" t="str">
        <f t="shared" si="220"/>
        <v>576ESS091</v>
      </c>
      <c r="AO488" s="720" t="s">
        <v>267</v>
      </c>
      <c r="AP488" s="722">
        <v>576</v>
      </c>
      <c r="AQ488" s="720" t="s">
        <v>2</v>
      </c>
      <c r="AR488" s="721">
        <v>492</v>
      </c>
    </row>
    <row r="489" spans="40:44">
      <c r="AN489" s="61" t="str">
        <f t="shared" si="220"/>
        <v>642EPSS37</v>
      </c>
      <c r="AO489" s="720" t="s">
        <v>267</v>
      </c>
      <c r="AP489" s="722">
        <v>642</v>
      </c>
      <c r="AQ489" s="720" t="s">
        <v>509</v>
      </c>
      <c r="AR489" s="721">
        <v>135</v>
      </c>
    </row>
    <row r="490" spans="40:44">
      <c r="AN490" s="61" t="str">
        <f t="shared" si="220"/>
        <v>642EPSS40</v>
      </c>
      <c r="AO490" s="720" t="s">
        <v>267</v>
      </c>
      <c r="AP490" s="722">
        <v>642</v>
      </c>
      <c r="AQ490" s="720" t="s">
        <v>830</v>
      </c>
      <c r="AR490" s="721">
        <v>6565</v>
      </c>
    </row>
    <row r="491" spans="40:44">
      <c r="AN491" s="61" t="str">
        <f t="shared" si="220"/>
        <v>642EPSS44</v>
      </c>
      <c r="AO491" s="720" t="s">
        <v>267</v>
      </c>
      <c r="AP491" s="722">
        <v>642</v>
      </c>
      <c r="AQ491" s="720" t="s">
        <v>1015</v>
      </c>
      <c r="AR491" s="721">
        <v>264</v>
      </c>
    </row>
    <row r="492" spans="40:44">
      <c r="AN492" s="61" t="str">
        <f t="shared" si="220"/>
        <v>642ESS091</v>
      </c>
      <c r="AO492" s="720" t="s">
        <v>267</v>
      </c>
      <c r="AP492" s="722">
        <v>642</v>
      </c>
      <c r="AQ492" s="720" t="s">
        <v>2</v>
      </c>
      <c r="AR492" s="721">
        <v>6061</v>
      </c>
    </row>
    <row r="493" spans="40:44">
      <c r="AN493" s="61" t="str">
        <f t="shared" si="220"/>
        <v>679EPSS16</v>
      </c>
      <c r="AO493" s="720" t="s">
        <v>267</v>
      </c>
      <c r="AP493" s="722">
        <v>679</v>
      </c>
      <c r="AQ493" s="720" t="s">
        <v>505</v>
      </c>
      <c r="AR493" s="721">
        <v>94</v>
      </c>
    </row>
    <row r="494" spans="40:44">
      <c r="AN494" s="61" t="str">
        <f t="shared" si="220"/>
        <v>679EPSS37</v>
      </c>
      <c r="AO494" s="720" t="s">
        <v>267</v>
      </c>
      <c r="AP494" s="722">
        <v>679</v>
      </c>
      <c r="AQ494" s="720" t="s">
        <v>509</v>
      </c>
      <c r="AR494" s="721">
        <v>92</v>
      </c>
    </row>
    <row r="495" spans="40:44">
      <c r="AN495" s="61" t="str">
        <f t="shared" si="220"/>
        <v>679EPSS40</v>
      </c>
      <c r="AO495" s="720" t="s">
        <v>267</v>
      </c>
      <c r="AP495" s="722">
        <v>679</v>
      </c>
      <c r="AQ495" s="720" t="s">
        <v>830</v>
      </c>
      <c r="AR495" s="721">
        <v>7781</v>
      </c>
    </row>
    <row r="496" spans="40:44">
      <c r="AN496" s="61" t="str">
        <f t="shared" si="220"/>
        <v>679EPSS44</v>
      </c>
      <c r="AO496" s="720" t="s">
        <v>267</v>
      </c>
      <c r="AP496" s="722">
        <v>679</v>
      </c>
      <c r="AQ496" s="720" t="s">
        <v>1015</v>
      </c>
      <c r="AR496" s="721">
        <v>300</v>
      </c>
    </row>
    <row r="497" spans="40:44">
      <c r="AN497" s="61" t="str">
        <f t="shared" si="220"/>
        <v>679ESS024</v>
      </c>
      <c r="AO497" s="720" t="s">
        <v>267</v>
      </c>
      <c r="AP497" s="722">
        <v>679</v>
      </c>
      <c r="AQ497" s="720" t="s">
        <v>1</v>
      </c>
      <c r="AR497" s="721">
        <v>4274</v>
      </c>
    </row>
    <row r="498" spans="40:44">
      <c r="AN498" s="61" t="str">
        <f t="shared" si="220"/>
        <v>679ESS091</v>
      </c>
      <c r="AO498" s="720" t="s">
        <v>267</v>
      </c>
      <c r="AP498" s="722">
        <v>679</v>
      </c>
      <c r="AQ498" s="720" t="s">
        <v>2</v>
      </c>
      <c r="AR498" s="721">
        <v>801</v>
      </c>
    </row>
    <row r="499" spans="40:44">
      <c r="AN499" s="61" t="str">
        <f t="shared" si="220"/>
        <v>789EPSS37</v>
      </c>
      <c r="AO499" s="720" t="s">
        <v>267</v>
      </c>
      <c r="AP499" s="722">
        <v>789</v>
      </c>
      <c r="AQ499" s="720" t="s">
        <v>509</v>
      </c>
      <c r="AR499" s="721">
        <v>63</v>
      </c>
    </row>
    <row r="500" spans="40:44">
      <c r="AN500" s="61" t="str">
        <f t="shared" si="220"/>
        <v>789EPSS40</v>
      </c>
      <c r="AO500" s="720" t="s">
        <v>267</v>
      </c>
      <c r="AP500" s="722">
        <v>789</v>
      </c>
      <c r="AQ500" s="720" t="s">
        <v>830</v>
      </c>
      <c r="AR500" s="721">
        <v>1150</v>
      </c>
    </row>
    <row r="501" spans="40:44">
      <c r="AN501" s="61" t="str">
        <f t="shared" si="220"/>
        <v>789EPSS44</v>
      </c>
      <c r="AO501" s="720" t="s">
        <v>267</v>
      </c>
      <c r="AP501" s="722">
        <v>789</v>
      </c>
      <c r="AQ501" s="720" t="s">
        <v>1015</v>
      </c>
      <c r="AR501" s="721">
        <v>133</v>
      </c>
    </row>
    <row r="502" spans="40:44">
      <c r="AN502" s="61" t="str">
        <f t="shared" si="220"/>
        <v>789ESS024</v>
      </c>
      <c r="AO502" s="720" t="s">
        <v>267</v>
      </c>
      <c r="AP502" s="722">
        <v>789</v>
      </c>
      <c r="AQ502" s="720" t="s">
        <v>1</v>
      </c>
      <c r="AR502" s="721">
        <v>7646</v>
      </c>
    </row>
    <row r="503" spans="40:44">
      <c r="AN503" s="61" t="str">
        <f t="shared" si="220"/>
        <v>792EPSS37</v>
      </c>
      <c r="AO503" s="720" t="s">
        <v>267</v>
      </c>
      <c r="AP503" s="722">
        <v>792</v>
      </c>
      <c r="AQ503" s="720" t="s">
        <v>509</v>
      </c>
      <c r="AR503" s="721">
        <v>25</v>
      </c>
    </row>
    <row r="504" spans="40:44">
      <c r="AN504" s="61" t="str">
        <f t="shared" si="220"/>
        <v>792EPSS40</v>
      </c>
      <c r="AO504" s="720" t="s">
        <v>267</v>
      </c>
      <c r="AP504" s="722">
        <v>792</v>
      </c>
      <c r="AQ504" s="720" t="s">
        <v>830</v>
      </c>
      <c r="AR504" s="721">
        <v>2834</v>
      </c>
    </row>
    <row r="505" spans="40:44">
      <c r="AN505" s="61" t="str">
        <f t="shared" si="220"/>
        <v>792EPSS44</v>
      </c>
      <c r="AO505" s="720" t="s">
        <v>267</v>
      </c>
      <c r="AP505" s="722">
        <v>792</v>
      </c>
      <c r="AQ505" s="720" t="s">
        <v>1015</v>
      </c>
      <c r="AR505" s="721">
        <v>162</v>
      </c>
    </row>
    <row r="506" spans="40:44">
      <c r="AN506" s="61" t="str">
        <f t="shared" si="220"/>
        <v>809EPSS02</v>
      </c>
      <c r="AO506" s="720" t="s">
        <v>267</v>
      </c>
      <c r="AP506" s="722">
        <v>809</v>
      </c>
      <c r="AQ506" s="720" t="s">
        <v>501</v>
      </c>
      <c r="AR506" s="721">
        <v>1</v>
      </c>
    </row>
    <row r="507" spans="40:44">
      <c r="AN507" s="61" t="str">
        <f t="shared" si="220"/>
        <v>809EPSS16</v>
      </c>
      <c r="AO507" s="720" t="s">
        <v>267</v>
      </c>
      <c r="AP507" s="722">
        <v>809</v>
      </c>
      <c r="AQ507" s="720" t="s">
        <v>505</v>
      </c>
      <c r="AR507" s="721">
        <v>1</v>
      </c>
    </row>
    <row r="508" spans="40:44">
      <c r="AN508" s="61" t="str">
        <f t="shared" si="220"/>
        <v>809EPSS37</v>
      </c>
      <c r="AO508" s="720" t="s">
        <v>267</v>
      </c>
      <c r="AP508" s="722">
        <v>809</v>
      </c>
      <c r="AQ508" s="720" t="s">
        <v>509</v>
      </c>
      <c r="AR508" s="721">
        <v>50</v>
      </c>
    </row>
    <row r="509" spans="40:44">
      <c r="AN509" s="61" t="str">
        <f t="shared" si="220"/>
        <v>809EPSS40</v>
      </c>
      <c r="AO509" s="720" t="s">
        <v>267</v>
      </c>
      <c r="AP509" s="722">
        <v>809</v>
      </c>
      <c r="AQ509" s="720" t="s">
        <v>830</v>
      </c>
      <c r="AR509" s="721">
        <v>3474</v>
      </c>
    </row>
    <row r="510" spans="40:44">
      <c r="AN510" s="61" t="str">
        <f t="shared" si="220"/>
        <v>809EPSS44</v>
      </c>
      <c r="AO510" s="720" t="s">
        <v>267</v>
      </c>
      <c r="AP510" s="722">
        <v>809</v>
      </c>
      <c r="AQ510" s="720" t="s">
        <v>1015</v>
      </c>
      <c r="AR510" s="721">
        <v>100</v>
      </c>
    </row>
    <row r="511" spans="40:44">
      <c r="AN511" s="61" t="str">
        <f t="shared" si="220"/>
        <v>847EPSS37</v>
      </c>
      <c r="AO511" s="720" t="s">
        <v>267</v>
      </c>
      <c r="AP511" s="722">
        <v>847</v>
      </c>
      <c r="AQ511" s="720" t="s">
        <v>509</v>
      </c>
      <c r="AR511" s="721">
        <v>207</v>
      </c>
    </row>
    <row r="512" spans="40:44">
      <c r="AN512" s="61" t="str">
        <f t="shared" si="220"/>
        <v>847EPSS40</v>
      </c>
      <c r="AO512" s="720" t="s">
        <v>267</v>
      </c>
      <c r="AP512" s="722">
        <v>847</v>
      </c>
      <c r="AQ512" s="720" t="s">
        <v>830</v>
      </c>
      <c r="AR512" s="721">
        <v>24366</v>
      </c>
    </row>
    <row r="513" spans="40:44">
      <c r="AN513" s="61" t="str">
        <f t="shared" si="220"/>
        <v>847EPSS41</v>
      </c>
      <c r="AO513" s="720" t="s">
        <v>267</v>
      </c>
      <c r="AP513" s="722">
        <v>847</v>
      </c>
      <c r="AQ513" s="720" t="s">
        <v>865</v>
      </c>
      <c r="AR513" s="721">
        <v>6</v>
      </c>
    </row>
    <row r="514" spans="40:44">
      <c r="AN514" s="61" t="str">
        <f t="shared" si="220"/>
        <v>847EPSS44</v>
      </c>
      <c r="AO514" s="720" t="s">
        <v>267</v>
      </c>
      <c r="AP514" s="722">
        <v>847</v>
      </c>
      <c r="AQ514" s="720" t="s">
        <v>1015</v>
      </c>
      <c r="AR514" s="721">
        <v>259</v>
      </c>
    </row>
    <row r="515" spans="40:44">
      <c r="AN515" s="61" t="str">
        <f t="shared" si="220"/>
        <v>856EPSI03</v>
      </c>
      <c r="AO515" s="720" t="s">
        <v>267</v>
      </c>
      <c r="AP515" s="722">
        <v>856</v>
      </c>
      <c r="AQ515" s="720" t="s">
        <v>3</v>
      </c>
      <c r="AR515" s="721">
        <v>350</v>
      </c>
    </row>
    <row r="516" spans="40:44">
      <c r="AN516" s="61" t="str">
        <f t="shared" si="220"/>
        <v>856EPSS37</v>
      </c>
      <c r="AO516" s="720" t="s">
        <v>267</v>
      </c>
      <c r="AP516" s="722">
        <v>856</v>
      </c>
      <c r="AQ516" s="720" t="s">
        <v>509</v>
      </c>
      <c r="AR516" s="721">
        <v>75</v>
      </c>
    </row>
    <row r="517" spans="40:44">
      <c r="AN517" s="61" t="str">
        <f t="shared" si="220"/>
        <v>856EPSS40</v>
      </c>
      <c r="AO517" s="720" t="s">
        <v>267</v>
      </c>
      <c r="AP517" s="722">
        <v>856</v>
      </c>
      <c r="AQ517" s="720" t="s">
        <v>830</v>
      </c>
      <c r="AR517" s="721">
        <v>2687</v>
      </c>
    </row>
    <row r="518" spans="40:44">
      <c r="AN518" s="61" t="str">
        <f t="shared" si="220"/>
        <v>856EPSS44</v>
      </c>
      <c r="AO518" s="720" t="s">
        <v>267</v>
      </c>
      <c r="AP518" s="722">
        <v>856</v>
      </c>
      <c r="AQ518" s="720" t="s">
        <v>1015</v>
      </c>
      <c r="AR518" s="721">
        <v>103</v>
      </c>
    </row>
    <row r="519" spans="40:44">
      <c r="AN519" s="61" t="str">
        <f t="shared" si="220"/>
        <v>861EPSS37</v>
      </c>
      <c r="AO519" s="720" t="s">
        <v>267</v>
      </c>
      <c r="AP519" s="722">
        <v>861</v>
      </c>
      <c r="AQ519" s="720" t="s">
        <v>509</v>
      </c>
      <c r="AR519" s="721">
        <v>137</v>
      </c>
    </row>
    <row r="520" spans="40:44">
      <c r="AN520" s="61" t="str">
        <f t="shared" si="220"/>
        <v>861EPSS40</v>
      </c>
      <c r="AO520" s="720" t="s">
        <v>267</v>
      </c>
      <c r="AP520" s="722">
        <v>861</v>
      </c>
      <c r="AQ520" s="720" t="s">
        <v>830</v>
      </c>
      <c r="AR520" s="721">
        <v>5381</v>
      </c>
    </row>
    <row r="521" spans="40:44">
      <c r="AN521" s="61" t="str">
        <f t="shared" si="220"/>
        <v>861EPSS44</v>
      </c>
      <c r="AO521" s="720" t="s">
        <v>267</v>
      </c>
      <c r="AP521" s="722">
        <v>861</v>
      </c>
      <c r="AQ521" s="720" t="s">
        <v>1015</v>
      </c>
      <c r="AR521" s="721">
        <v>270</v>
      </c>
    </row>
    <row r="522" spans="40:44">
      <c r="AN522" s="61" t="str">
        <f t="shared" ref="AN522:AN585" si="221">CONCATENATE(AP522,AQ522)</f>
        <v>1EPSS02</v>
      </c>
      <c r="AO522" s="720" t="s">
        <v>268</v>
      </c>
      <c r="AP522" s="722">
        <v>1</v>
      </c>
      <c r="AQ522" s="720" t="s">
        <v>501</v>
      </c>
      <c r="AR522" s="721">
        <v>18029</v>
      </c>
    </row>
    <row r="523" spans="40:44">
      <c r="AN523" s="61" t="str">
        <f t="shared" si="221"/>
        <v>1EPSS05</v>
      </c>
      <c r="AO523" s="720" t="s">
        <v>268</v>
      </c>
      <c r="AP523" s="722">
        <v>1</v>
      </c>
      <c r="AQ523" s="720" t="s">
        <v>503</v>
      </c>
      <c r="AR523" s="721">
        <v>659</v>
      </c>
    </row>
    <row r="524" spans="40:44">
      <c r="AN524" s="61" t="str">
        <f t="shared" si="221"/>
        <v>1EPSS10</v>
      </c>
      <c r="AO524" s="720" t="s">
        <v>268</v>
      </c>
      <c r="AP524" s="722">
        <v>1</v>
      </c>
      <c r="AQ524" s="720" t="s">
        <v>504</v>
      </c>
      <c r="AR524" s="721">
        <v>55896</v>
      </c>
    </row>
    <row r="525" spans="40:44">
      <c r="AN525" s="61" t="str">
        <f t="shared" si="221"/>
        <v>1EPSS16</v>
      </c>
      <c r="AO525" s="720" t="s">
        <v>268</v>
      </c>
      <c r="AP525" s="722">
        <v>1</v>
      </c>
      <c r="AQ525" s="720" t="s">
        <v>505</v>
      </c>
      <c r="AR525" s="721">
        <v>11921</v>
      </c>
    </row>
    <row r="526" spans="40:44">
      <c r="AN526" s="61" t="str">
        <f t="shared" si="221"/>
        <v>1EPSS17</v>
      </c>
      <c r="AO526" s="720" t="s">
        <v>268</v>
      </c>
      <c r="AP526" s="722">
        <v>1</v>
      </c>
      <c r="AQ526" s="720" t="s">
        <v>506</v>
      </c>
      <c r="AR526" s="721">
        <v>12</v>
      </c>
    </row>
    <row r="527" spans="40:44">
      <c r="AN527" s="61" t="str">
        <f t="shared" si="221"/>
        <v>1EPSS23</v>
      </c>
      <c r="AO527" s="720" t="s">
        <v>268</v>
      </c>
      <c r="AP527" s="722">
        <v>1</v>
      </c>
      <c r="AQ527" s="720" t="s">
        <v>508</v>
      </c>
      <c r="AR527" s="721">
        <v>4582</v>
      </c>
    </row>
    <row r="528" spans="40:44">
      <c r="AN528" s="61" t="str">
        <f t="shared" si="221"/>
        <v>1EPSS37</v>
      </c>
      <c r="AO528" s="720" t="s">
        <v>268</v>
      </c>
      <c r="AP528" s="722">
        <v>1</v>
      </c>
      <c r="AQ528" s="720" t="s">
        <v>509</v>
      </c>
      <c r="AR528" s="721">
        <v>12060</v>
      </c>
    </row>
    <row r="529" spans="40:44">
      <c r="AN529" s="61" t="str">
        <f t="shared" si="221"/>
        <v>1EPSS40</v>
      </c>
      <c r="AO529" s="720" t="s">
        <v>268</v>
      </c>
      <c r="AP529" s="722">
        <v>1</v>
      </c>
      <c r="AQ529" s="720" t="s">
        <v>830</v>
      </c>
      <c r="AR529" s="721">
        <v>485174</v>
      </c>
    </row>
    <row r="530" spans="40:44">
      <c r="AN530" s="61" t="str">
        <f t="shared" si="221"/>
        <v>1EPSS41</v>
      </c>
      <c r="AO530" s="720" t="s">
        <v>268</v>
      </c>
      <c r="AP530" s="722">
        <v>1</v>
      </c>
      <c r="AQ530" s="720" t="s">
        <v>865</v>
      </c>
      <c r="AR530" s="721">
        <v>97</v>
      </c>
    </row>
    <row r="531" spans="40:44">
      <c r="AN531" s="61" t="str">
        <f t="shared" si="221"/>
        <v>1EPSS44</v>
      </c>
      <c r="AO531" s="720" t="s">
        <v>268</v>
      </c>
      <c r="AP531" s="722">
        <v>1</v>
      </c>
      <c r="AQ531" s="720" t="s">
        <v>1015</v>
      </c>
      <c r="AR531" s="721">
        <v>17016</v>
      </c>
    </row>
    <row r="532" spans="40:44">
      <c r="AN532" s="61" t="str">
        <f t="shared" si="221"/>
        <v>79EPSS02</v>
      </c>
      <c r="AO532" s="720" t="s">
        <v>268</v>
      </c>
      <c r="AP532" s="722">
        <v>79</v>
      </c>
      <c r="AQ532" s="720" t="s">
        <v>501</v>
      </c>
      <c r="AR532" s="721">
        <v>20</v>
      </c>
    </row>
    <row r="533" spans="40:44">
      <c r="AN533" s="61" t="str">
        <f t="shared" si="221"/>
        <v>79EPSS10</v>
      </c>
      <c r="AO533" s="720" t="s">
        <v>268</v>
      </c>
      <c r="AP533" s="722">
        <v>79</v>
      </c>
      <c r="AQ533" s="720" t="s">
        <v>504</v>
      </c>
      <c r="AR533" s="721">
        <v>279</v>
      </c>
    </row>
    <row r="534" spans="40:44">
      <c r="AN534" s="61" t="str">
        <f t="shared" si="221"/>
        <v>79EPSS16</v>
      </c>
      <c r="AO534" s="720" t="s">
        <v>268</v>
      </c>
      <c r="AP534" s="722">
        <v>79</v>
      </c>
      <c r="AQ534" s="720" t="s">
        <v>505</v>
      </c>
      <c r="AR534" s="721">
        <v>423</v>
      </c>
    </row>
    <row r="535" spans="40:44">
      <c r="AN535" s="61" t="str">
        <f t="shared" si="221"/>
        <v>79EPSS37</v>
      </c>
      <c r="AO535" s="720" t="s">
        <v>268</v>
      </c>
      <c r="AP535" s="722">
        <v>79</v>
      </c>
      <c r="AQ535" s="720" t="s">
        <v>509</v>
      </c>
      <c r="AR535" s="721">
        <v>166</v>
      </c>
    </row>
    <row r="536" spans="40:44">
      <c r="AN536" s="61" t="str">
        <f t="shared" si="221"/>
        <v>79EPSS40</v>
      </c>
      <c r="AO536" s="720" t="s">
        <v>268</v>
      </c>
      <c r="AP536" s="722">
        <v>79</v>
      </c>
      <c r="AQ536" s="720" t="s">
        <v>830</v>
      </c>
      <c r="AR536" s="721">
        <v>16247</v>
      </c>
    </row>
    <row r="537" spans="40:44">
      <c r="AN537" s="61" t="str">
        <f t="shared" si="221"/>
        <v>79EPSS44</v>
      </c>
      <c r="AO537" s="720" t="s">
        <v>268</v>
      </c>
      <c r="AP537" s="722">
        <v>79</v>
      </c>
      <c r="AQ537" s="720" t="s">
        <v>1015</v>
      </c>
      <c r="AR537" s="721">
        <v>223</v>
      </c>
    </row>
    <row r="538" spans="40:44">
      <c r="AN538" s="61" t="str">
        <f t="shared" si="221"/>
        <v>88EPSS02</v>
      </c>
      <c r="AO538" s="720" t="s">
        <v>268</v>
      </c>
      <c r="AP538" s="722">
        <v>88</v>
      </c>
      <c r="AQ538" s="720" t="s">
        <v>501</v>
      </c>
      <c r="AR538" s="721">
        <v>1814</v>
      </c>
    </row>
    <row r="539" spans="40:44">
      <c r="AN539" s="61" t="str">
        <f t="shared" si="221"/>
        <v>88EPSS05</v>
      </c>
      <c r="AO539" s="720" t="s">
        <v>268</v>
      </c>
      <c r="AP539" s="722">
        <v>88</v>
      </c>
      <c r="AQ539" s="720" t="s">
        <v>503</v>
      </c>
      <c r="AR539" s="721">
        <v>61</v>
      </c>
    </row>
    <row r="540" spans="40:44">
      <c r="AN540" s="61" t="str">
        <f t="shared" si="221"/>
        <v>88EPSS10</v>
      </c>
      <c r="AO540" s="720" t="s">
        <v>268</v>
      </c>
      <c r="AP540" s="722">
        <v>88</v>
      </c>
      <c r="AQ540" s="720" t="s">
        <v>504</v>
      </c>
      <c r="AR540" s="721">
        <v>3184</v>
      </c>
    </row>
    <row r="541" spans="40:44">
      <c r="AN541" s="61" t="str">
        <f t="shared" si="221"/>
        <v>88EPSS16</v>
      </c>
      <c r="AO541" s="720" t="s">
        <v>268</v>
      </c>
      <c r="AP541" s="722">
        <v>88</v>
      </c>
      <c r="AQ541" s="720" t="s">
        <v>505</v>
      </c>
      <c r="AR541" s="721">
        <v>1260</v>
      </c>
    </row>
    <row r="542" spans="40:44">
      <c r="AN542" s="61" t="str">
        <f t="shared" si="221"/>
        <v>88EPSS17</v>
      </c>
      <c r="AO542" s="720" t="s">
        <v>268</v>
      </c>
      <c r="AP542" s="722">
        <v>88</v>
      </c>
      <c r="AQ542" s="720" t="s">
        <v>506</v>
      </c>
      <c r="AR542" s="721">
        <v>1</v>
      </c>
    </row>
    <row r="543" spans="40:44">
      <c r="AN543" s="61" t="str">
        <f t="shared" si="221"/>
        <v>88EPSS23</v>
      </c>
      <c r="AO543" s="720" t="s">
        <v>268</v>
      </c>
      <c r="AP543" s="722">
        <v>88</v>
      </c>
      <c r="AQ543" s="720" t="s">
        <v>508</v>
      </c>
      <c r="AR543" s="721">
        <v>268</v>
      </c>
    </row>
    <row r="544" spans="40:44">
      <c r="AN544" s="61" t="str">
        <f t="shared" si="221"/>
        <v>88EPSS37</v>
      </c>
      <c r="AO544" s="720" t="s">
        <v>268</v>
      </c>
      <c r="AP544" s="722">
        <v>88</v>
      </c>
      <c r="AQ544" s="720" t="s">
        <v>509</v>
      </c>
      <c r="AR544" s="721">
        <v>1105</v>
      </c>
    </row>
    <row r="545" spans="40:44">
      <c r="AN545" s="61" t="str">
        <f t="shared" si="221"/>
        <v>88EPSS40</v>
      </c>
      <c r="AO545" s="720" t="s">
        <v>268</v>
      </c>
      <c r="AP545" s="722">
        <v>88</v>
      </c>
      <c r="AQ545" s="720" t="s">
        <v>830</v>
      </c>
      <c r="AR545" s="721">
        <v>80662</v>
      </c>
    </row>
    <row r="546" spans="40:44">
      <c r="AN546" s="61" t="str">
        <f t="shared" si="221"/>
        <v>88EPSS41</v>
      </c>
      <c r="AO546" s="720" t="s">
        <v>268</v>
      </c>
      <c r="AP546" s="722">
        <v>88</v>
      </c>
      <c r="AQ546" s="720" t="s">
        <v>865</v>
      </c>
      <c r="AR546" s="721">
        <v>9</v>
      </c>
    </row>
    <row r="547" spans="40:44">
      <c r="AN547" s="61" t="str">
        <f t="shared" si="221"/>
        <v>88EPSS44</v>
      </c>
      <c r="AO547" s="720" t="s">
        <v>268</v>
      </c>
      <c r="AP547" s="722">
        <v>88</v>
      </c>
      <c r="AQ547" s="720" t="s">
        <v>1015</v>
      </c>
      <c r="AR547" s="721">
        <v>2267</v>
      </c>
    </row>
    <row r="548" spans="40:44">
      <c r="AN548" s="61" t="str">
        <f t="shared" si="221"/>
        <v>129EPSS02</v>
      </c>
      <c r="AO548" s="720" t="s">
        <v>268</v>
      </c>
      <c r="AP548" s="722">
        <v>129</v>
      </c>
      <c r="AQ548" s="720" t="s">
        <v>501</v>
      </c>
      <c r="AR548" s="721">
        <v>133</v>
      </c>
    </row>
    <row r="549" spans="40:44">
      <c r="AN549" s="61" t="str">
        <f t="shared" si="221"/>
        <v>129EPSS10</v>
      </c>
      <c r="AO549" s="720" t="s">
        <v>268</v>
      </c>
      <c r="AP549" s="722">
        <v>129</v>
      </c>
      <c r="AQ549" s="720" t="s">
        <v>504</v>
      </c>
      <c r="AR549" s="721">
        <v>577</v>
      </c>
    </row>
    <row r="550" spans="40:44">
      <c r="AN550" s="61" t="str">
        <f t="shared" si="221"/>
        <v>129EPSS16</v>
      </c>
      <c r="AO550" s="720" t="s">
        <v>268</v>
      </c>
      <c r="AP550" s="722">
        <v>129</v>
      </c>
      <c r="AQ550" s="720" t="s">
        <v>505</v>
      </c>
      <c r="AR550" s="721">
        <v>170</v>
      </c>
    </row>
    <row r="551" spans="40:44">
      <c r="AN551" s="61" t="str">
        <f t="shared" si="221"/>
        <v>129EPSS37</v>
      </c>
      <c r="AO551" s="720" t="s">
        <v>268</v>
      </c>
      <c r="AP551" s="722">
        <v>129</v>
      </c>
      <c r="AQ551" s="720" t="s">
        <v>509</v>
      </c>
      <c r="AR551" s="721">
        <v>174</v>
      </c>
    </row>
    <row r="552" spans="40:44">
      <c r="AN552" s="61" t="str">
        <f t="shared" si="221"/>
        <v>129EPSS40</v>
      </c>
      <c r="AO552" s="720" t="s">
        <v>268</v>
      </c>
      <c r="AP552" s="722">
        <v>129</v>
      </c>
      <c r="AQ552" s="720" t="s">
        <v>830</v>
      </c>
      <c r="AR552" s="721">
        <v>13532</v>
      </c>
    </row>
    <row r="553" spans="40:44">
      <c r="AN553" s="61" t="str">
        <f t="shared" si="221"/>
        <v>129EPSS44</v>
      </c>
      <c r="AO553" s="720" t="s">
        <v>268</v>
      </c>
      <c r="AP553" s="722">
        <v>129</v>
      </c>
      <c r="AQ553" s="720" t="s">
        <v>1015</v>
      </c>
      <c r="AR553" s="721">
        <v>338</v>
      </c>
    </row>
    <row r="554" spans="40:44">
      <c r="AN554" s="61" t="str">
        <f t="shared" si="221"/>
        <v>212EPSS02</v>
      </c>
      <c r="AO554" s="720" t="s">
        <v>268</v>
      </c>
      <c r="AP554" s="722">
        <v>212</v>
      </c>
      <c r="AQ554" s="720" t="s">
        <v>501</v>
      </c>
      <c r="AR554" s="721">
        <v>81</v>
      </c>
    </row>
    <row r="555" spans="40:44">
      <c r="AN555" s="61" t="str">
        <f t="shared" si="221"/>
        <v>212EPSS10</v>
      </c>
      <c r="AO555" s="720" t="s">
        <v>268</v>
      </c>
      <c r="AP555" s="722">
        <v>212</v>
      </c>
      <c r="AQ555" s="720" t="s">
        <v>504</v>
      </c>
      <c r="AR555" s="721">
        <v>1108</v>
      </c>
    </row>
    <row r="556" spans="40:44">
      <c r="AN556" s="61" t="str">
        <f t="shared" si="221"/>
        <v>212EPSS17</v>
      </c>
      <c r="AO556" s="720" t="s">
        <v>268</v>
      </c>
      <c r="AP556" s="722">
        <v>212</v>
      </c>
      <c r="AQ556" s="720" t="s">
        <v>506</v>
      </c>
      <c r="AR556" s="721">
        <v>2</v>
      </c>
    </row>
    <row r="557" spans="40:44">
      <c r="AN557" s="61" t="str">
        <f t="shared" si="221"/>
        <v>212EPSS37</v>
      </c>
      <c r="AO557" s="720" t="s">
        <v>268</v>
      </c>
      <c r="AP557" s="722">
        <v>212</v>
      </c>
      <c r="AQ557" s="720" t="s">
        <v>509</v>
      </c>
      <c r="AR557" s="721">
        <v>243</v>
      </c>
    </row>
    <row r="558" spans="40:44">
      <c r="AN558" s="61" t="str">
        <f t="shared" si="221"/>
        <v>212EPSS40</v>
      </c>
      <c r="AO558" s="720" t="s">
        <v>268</v>
      </c>
      <c r="AP558" s="722">
        <v>212</v>
      </c>
      <c r="AQ558" s="720" t="s">
        <v>830</v>
      </c>
      <c r="AR558" s="721">
        <v>14333</v>
      </c>
    </row>
    <row r="559" spans="40:44">
      <c r="AN559" s="61" t="str">
        <f t="shared" si="221"/>
        <v>212EPSS44</v>
      </c>
      <c r="AO559" s="720" t="s">
        <v>268</v>
      </c>
      <c r="AP559" s="722">
        <v>212</v>
      </c>
      <c r="AQ559" s="720" t="s">
        <v>1015</v>
      </c>
      <c r="AR559" s="721">
        <v>160</v>
      </c>
    </row>
    <row r="560" spans="40:44">
      <c r="AN560" s="61" t="str">
        <f t="shared" si="221"/>
        <v>266EPSS02</v>
      </c>
      <c r="AO560" s="720" t="s">
        <v>268</v>
      </c>
      <c r="AP560" s="722">
        <v>266</v>
      </c>
      <c r="AQ560" s="720" t="s">
        <v>501</v>
      </c>
      <c r="AR560" s="721">
        <v>170</v>
      </c>
    </row>
    <row r="561" spans="40:44">
      <c r="AN561" s="61" t="str">
        <f t="shared" si="221"/>
        <v>266EPSS05</v>
      </c>
      <c r="AO561" s="720" t="s">
        <v>268</v>
      </c>
      <c r="AP561" s="722">
        <v>266</v>
      </c>
      <c r="AQ561" s="720" t="s">
        <v>503</v>
      </c>
      <c r="AR561" s="721">
        <v>8</v>
      </c>
    </row>
    <row r="562" spans="40:44">
      <c r="AN562" s="61" t="str">
        <f t="shared" si="221"/>
        <v>266EPSS10</v>
      </c>
      <c r="AO562" s="720" t="s">
        <v>268</v>
      </c>
      <c r="AP562" s="722">
        <v>266</v>
      </c>
      <c r="AQ562" s="720" t="s">
        <v>504</v>
      </c>
      <c r="AR562" s="721">
        <v>464</v>
      </c>
    </row>
    <row r="563" spans="40:44">
      <c r="AN563" s="61" t="str">
        <f t="shared" si="221"/>
        <v>266EPSS16</v>
      </c>
      <c r="AO563" s="720" t="s">
        <v>268</v>
      </c>
      <c r="AP563" s="722">
        <v>266</v>
      </c>
      <c r="AQ563" s="720" t="s">
        <v>505</v>
      </c>
      <c r="AR563" s="721">
        <v>227</v>
      </c>
    </row>
    <row r="564" spans="40:44">
      <c r="AN564" s="61" t="str">
        <f t="shared" si="221"/>
        <v>266EPSS23</v>
      </c>
      <c r="AO564" s="720" t="s">
        <v>268</v>
      </c>
      <c r="AP564" s="722">
        <v>266</v>
      </c>
      <c r="AQ564" s="720" t="s">
        <v>508</v>
      </c>
      <c r="AR564" s="721">
        <v>3</v>
      </c>
    </row>
    <row r="565" spans="40:44">
      <c r="AN565" s="61" t="str">
        <f t="shared" si="221"/>
        <v>266EPSS37</v>
      </c>
      <c r="AO565" s="720" t="s">
        <v>268</v>
      </c>
      <c r="AP565" s="722">
        <v>266</v>
      </c>
      <c r="AQ565" s="720" t="s">
        <v>509</v>
      </c>
      <c r="AR565" s="721">
        <v>192</v>
      </c>
    </row>
    <row r="566" spans="40:44">
      <c r="AN566" s="61" t="str">
        <f t="shared" si="221"/>
        <v>266EPSS40</v>
      </c>
      <c r="AO566" s="720" t="s">
        <v>268</v>
      </c>
      <c r="AP566" s="722">
        <v>266</v>
      </c>
      <c r="AQ566" s="720" t="s">
        <v>830</v>
      </c>
      <c r="AR566" s="721">
        <v>14512</v>
      </c>
    </row>
    <row r="567" spans="40:44">
      <c r="AN567" s="61" t="str">
        <f t="shared" si="221"/>
        <v>266EPSS41</v>
      </c>
      <c r="AO567" s="720" t="s">
        <v>268</v>
      </c>
      <c r="AP567" s="722">
        <v>266</v>
      </c>
      <c r="AQ567" s="720" t="s">
        <v>865</v>
      </c>
      <c r="AR567" s="721">
        <v>1</v>
      </c>
    </row>
    <row r="568" spans="40:44">
      <c r="AN568" s="61" t="str">
        <f t="shared" si="221"/>
        <v>266EPSS44</v>
      </c>
      <c r="AO568" s="720" t="s">
        <v>268</v>
      </c>
      <c r="AP568" s="722">
        <v>266</v>
      </c>
      <c r="AQ568" s="720" t="s">
        <v>1015</v>
      </c>
      <c r="AR568" s="721">
        <v>276</v>
      </c>
    </row>
    <row r="569" spans="40:44">
      <c r="AN569" s="61" t="str">
        <f t="shared" si="221"/>
        <v>308EPSS02</v>
      </c>
      <c r="AO569" s="720" t="s">
        <v>268</v>
      </c>
      <c r="AP569" s="722">
        <v>308</v>
      </c>
      <c r="AQ569" s="720" t="s">
        <v>501</v>
      </c>
      <c r="AR569" s="721">
        <v>125</v>
      </c>
    </row>
    <row r="570" spans="40:44">
      <c r="AN570" s="61" t="str">
        <f t="shared" si="221"/>
        <v>308EPSS10</v>
      </c>
      <c r="AO570" s="720" t="s">
        <v>268</v>
      </c>
      <c r="AP570" s="722">
        <v>308</v>
      </c>
      <c r="AQ570" s="720" t="s">
        <v>504</v>
      </c>
      <c r="AR570" s="721">
        <v>845</v>
      </c>
    </row>
    <row r="571" spans="40:44">
      <c r="AN571" s="61" t="str">
        <f t="shared" si="221"/>
        <v>308EPSS37</v>
      </c>
      <c r="AO571" s="720" t="s">
        <v>268</v>
      </c>
      <c r="AP571" s="722">
        <v>308</v>
      </c>
      <c r="AQ571" s="720" t="s">
        <v>509</v>
      </c>
      <c r="AR571" s="721">
        <v>279</v>
      </c>
    </row>
    <row r="572" spans="40:44">
      <c r="AN572" s="61" t="str">
        <f t="shared" si="221"/>
        <v>308EPSS40</v>
      </c>
      <c r="AO572" s="720" t="s">
        <v>268</v>
      </c>
      <c r="AP572" s="722">
        <v>308</v>
      </c>
      <c r="AQ572" s="720" t="s">
        <v>830</v>
      </c>
      <c r="AR572" s="721">
        <v>11406</v>
      </c>
    </row>
    <row r="573" spans="40:44">
      <c r="AN573" s="61" t="str">
        <f t="shared" si="221"/>
        <v>308EPSS41</v>
      </c>
      <c r="AO573" s="720" t="s">
        <v>268</v>
      </c>
      <c r="AP573" s="722">
        <v>308</v>
      </c>
      <c r="AQ573" s="720" t="s">
        <v>865</v>
      </c>
      <c r="AR573" s="721">
        <v>1</v>
      </c>
    </row>
    <row r="574" spans="40:44">
      <c r="AN574" s="61" t="str">
        <f t="shared" si="221"/>
        <v>308EPSS44</v>
      </c>
      <c r="AO574" s="720" t="s">
        <v>268</v>
      </c>
      <c r="AP574" s="722">
        <v>308</v>
      </c>
      <c r="AQ574" s="720" t="s">
        <v>1015</v>
      </c>
      <c r="AR574" s="721">
        <v>200</v>
      </c>
    </row>
    <row r="575" spans="40:44">
      <c r="AN575" s="61" t="str">
        <f t="shared" si="221"/>
        <v>360EPSS02</v>
      </c>
      <c r="AO575" s="720" t="s">
        <v>268</v>
      </c>
      <c r="AP575" s="722">
        <v>360</v>
      </c>
      <c r="AQ575" s="720" t="s">
        <v>501</v>
      </c>
      <c r="AR575" s="721">
        <v>923</v>
      </c>
    </row>
    <row r="576" spans="40:44">
      <c r="AN576" s="61" t="str">
        <f t="shared" si="221"/>
        <v>360EPSS05</v>
      </c>
      <c r="AO576" s="720" t="s">
        <v>268</v>
      </c>
      <c r="AP576" s="722">
        <v>360</v>
      </c>
      <c r="AQ576" s="720" t="s">
        <v>503</v>
      </c>
      <c r="AR576" s="721">
        <v>23</v>
      </c>
    </row>
    <row r="577" spans="40:44">
      <c r="AN577" s="61" t="str">
        <f t="shared" si="221"/>
        <v>360EPSS10</v>
      </c>
      <c r="AO577" s="720" t="s">
        <v>268</v>
      </c>
      <c r="AP577" s="722">
        <v>360</v>
      </c>
      <c r="AQ577" s="720" t="s">
        <v>504</v>
      </c>
      <c r="AR577" s="721">
        <v>1405</v>
      </c>
    </row>
    <row r="578" spans="40:44">
      <c r="AN578" s="61" t="str">
        <f t="shared" si="221"/>
        <v>360EPSS16</v>
      </c>
      <c r="AO578" s="720" t="s">
        <v>268</v>
      </c>
      <c r="AP578" s="722">
        <v>360</v>
      </c>
      <c r="AQ578" s="720" t="s">
        <v>505</v>
      </c>
      <c r="AR578" s="721">
        <v>573</v>
      </c>
    </row>
    <row r="579" spans="40:44">
      <c r="AN579" s="61" t="str">
        <f t="shared" si="221"/>
        <v>360EPSS17</v>
      </c>
      <c r="AO579" s="720" t="s">
        <v>268</v>
      </c>
      <c r="AP579" s="722">
        <v>360</v>
      </c>
      <c r="AQ579" s="720" t="s">
        <v>506</v>
      </c>
      <c r="AR579" s="721">
        <v>3</v>
      </c>
    </row>
    <row r="580" spans="40:44">
      <c r="AN580" s="61" t="str">
        <f t="shared" si="221"/>
        <v>360EPSS18</v>
      </c>
      <c r="AO580" s="720" t="s">
        <v>268</v>
      </c>
      <c r="AP580" s="722">
        <v>360</v>
      </c>
      <c r="AQ580" s="720" t="s">
        <v>507</v>
      </c>
      <c r="AR580" s="721">
        <v>10</v>
      </c>
    </row>
    <row r="581" spans="40:44">
      <c r="AN581" s="61" t="str">
        <f t="shared" si="221"/>
        <v>360EPSS23</v>
      </c>
      <c r="AO581" s="720" t="s">
        <v>268</v>
      </c>
      <c r="AP581" s="722">
        <v>360</v>
      </c>
      <c r="AQ581" s="720" t="s">
        <v>508</v>
      </c>
      <c r="AR581" s="721">
        <v>106</v>
      </c>
    </row>
    <row r="582" spans="40:44">
      <c r="AN582" s="61" t="str">
        <f t="shared" si="221"/>
        <v>360EPSS37</v>
      </c>
      <c r="AO582" s="720" t="s">
        <v>268</v>
      </c>
      <c r="AP582" s="722">
        <v>360</v>
      </c>
      <c r="AQ582" s="720" t="s">
        <v>509</v>
      </c>
      <c r="AR582" s="721">
        <v>423</v>
      </c>
    </row>
    <row r="583" spans="40:44">
      <c r="AN583" s="61" t="str">
        <f t="shared" si="221"/>
        <v>360EPSS40</v>
      </c>
      <c r="AO583" s="720" t="s">
        <v>268</v>
      </c>
      <c r="AP583" s="722">
        <v>360</v>
      </c>
      <c r="AQ583" s="720" t="s">
        <v>830</v>
      </c>
      <c r="AR583" s="721">
        <v>35130</v>
      </c>
    </row>
    <row r="584" spans="40:44">
      <c r="AN584" s="61" t="str">
        <f t="shared" si="221"/>
        <v>360EPSS41</v>
      </c>
      <c r="AO584" s="720" t="s">
        <v>268</v>
      </c>
      <c r="AP584" s="722">
        <v>360</v>
      </c>
      <c r="AQ584" s="720" t="s">
        <v>865</v>
      </c>
      <c r="AR584" s="721">
        <v>3</v>
      </c>
    </row>
    <row r="585" spans="40:44">
      <c r="AN585" s="61" t="str">
        <f t="shared" si="221"/>
        <v>360EPSS44</v>
      </c>
      <c r="AO585" s="720" t="s">
        <v>268</v>
      </c>
      <c r="AP585" s="722">
        <v>360</v>
      </c>
      <c r="AQ585" s="720" t="s">
        <v>1015</v>
      </c>
      <c r="AR585" s="721">
        <v>1368</v>
      </c>
    </row>
    <row r="586" spans="40:44">
      <c r="AN586" s="61" t="str">
        <f t="shared" ref="AN586:AN649" si="222">CONCATENATE(AP586,AQ586)</f>
        <v>380EPSS10</v>
      </c>
      <c r="AO586" s="720" t="s">
        <v>268</v>
      </c>
      <c r="AP586" s="722">
        <v>380</v>
      </c>
      <c r="AQ586" s="720" t="s">
        <v>504</v>
      </c>
      <c r="AR586" s="721">
        <v>253</v>
      </c>
    </row>
    <row r="587" spans="40:44">
      <c r="AN587" s="61" t="str">
        <f t="shared" si="222"/>
        <v>380EPSS17</v>
      </c>
      <c r="AO587" s="720" t="s">
        <v>268</v>
      </c>
      <c r="AP587" s="722">
        <v>380</v>
      </c>
      <c r="AQ587" s="720" t="s">
        <v>506</v>
      </c>
      <c r="AR587" s="721">
        <v>1</v>
      </c>
    </row>
    <row r="588" spans="40:44">
      <c r="AN588" s="61" t="str">
        <f t="shared" si="222"/>
        <v>380EPSS37</v>
      </c>
      <c r="AO588" s="720" t="s">
        <v>268</v>
      </c>
      <c r="AP588" s="722">
        <v>380</v>
      </c>
      <c r="AQ588" s="720" t="s">
        <v>509</v>
      </c>
      <c r="AR588" s="721">
        <v>136</v>
      </c>
    </row>
    <row r="589" spans="40:44">
      <c r="AN589" s="61" t="str">
        <f t="shared" si="222"/>
        <v>380EPSS40</v>
      </c>
      <c r="AO589" s="720" t="s">
        <v>268</v>
      </c>
      <c r="AP589" s="722">
        <v>380</v>
      </c>
      <c r="AQ589" s="720" t="s">
        <v>830</v>
      </c>
      <c r="AR589" s="721">
        <v>8523</v>
      </c>
    </row>
    <row r="590" spans="40:44">
      <c r="AN590" s="61" t="str">
        <f t="shared" si="222"/>
        <v>380EPSS44</v>
      </c>
      <c r="AO590" s="720" t="s">
        <v>268</v>
      </c>
      <c r="AP590" s="722">
        <v>380</v>
      </c>
      <c r="AQ590" s="720" t="s">
        <v>1015</v>
      </c>
      <c r="AR590" s="721">
        <v>42</v>
      </c>
    </row>
    <row r="591" spans="40:44">
      <c r="AN591" s="61" t="str">
        <f t="shared" si="222"/>
        <v>631EPSS10</v>
      </c>
      <c r="AO591" s="720" t="s">
        <v>268</v>
      </c>
      <c r="AP591" s="722">
        <v>631</v>
      </c>
      <c r="AQ591" s="720" t="s">
        <v>504</v>
      </c>
      <c r="AR591" s="721">
        <v>311</v>
      </c>
    </row>
    <row r="592" spans="40:44">
      <c r="AN592" s="61" t="str">
        <f t="shared" si="222"/>
        <v>631EPSS16</v>
      </c>
      <c r="AO592" s="720" t="s">
        <v>268</v>
      </c>
      <c r="AP592" s="722">
        <v>631</v>
      </c>
      <c r="AQ592" s="720" t="s">
        <v>505</v>
      </c>
      <c r="AR592" s="721">
        <v>85</v>
      </c>
    </row>
    <row r="593" spans="40:44">
      <c r="AN593" s="61" t="str">
        <f t="shared" si="222"/>
        <v>631EPSS37</v>
      </c>
      <c r="AO593" s="720" t="s">
        <v>268</v>
      </c>
      <c r="AP593" s="722">
        <v>631</v>
      </c>
      <c r="AQ593" s="720" t="s">
        <v>509</v>
      </c>
      <c r="AR593" s="721">
        <v>59</v>
      </c>
    </row>
    <row r="594" spans="40:44">
      <c r="AN594" s="61" t="str">
        <f t="shared" si="222"/>
        <v>631EPSS40</v>
      </c>
      <c r="AO594" s="720" t="s">
        <v>268</v>
      </c>
      <c r="AP594" s="722">
        <v>631</v>
      </c>
      <c r="AQ594" s="720" t="s">
        <v>830</v>
      </c>
      <c r="AR594" s="721">
        <v>5112</v>
      </c>
    </row>
    <row r="595" spans="40:44">
      <c r="AN595" s="61" t="str">
        <f t="shared" si="222"/>
        <v>631EPSS44</v>
      </c>
      <c r="AO595" s="720" t="s">
        <v>268</v>
      </c>
      <c r="AP595" s="722">
        <v>631</v>
      </c>
      <c r="AQ595" s="720" t="s">
        <v>1015</v>
      </c>
      <c r="AR595" s="721">
        <v>108</v>
      </c>
    </row>
    <row r="596" spans="40:44">
      <c r="AN596" s="61" t="str">
        <f t="shared" si="222"/>
        <v/>
      </c>
      <c r="AO596" s="671"/>
      <c r="AP596" s="673"/>
      <c r="AQ596" s="671"/>
      <c r="AR596" s="672"/>
    </row>
    <row r="597" spans="40:44">
      <c r="AN597" s="61" t="str">
        <f t="shared" si="222"/>
        <v/>
      </c>
      <c r="AO597" s="671"/>
      <c r="AP597" s="673"/>
      <c r="AQ597" s="671"/>
      <c r="AR597" s="672"/>
    </row>
    <row r="598" spans="40:44">
      <c r="AN598" s="61" t="str">
        <f t="shared" si="222"/>
        <v/>
      </c>
      <c r="AO598" s="671"/>
      <c r="AP598" s="673"/>
      <c r="AQ598" s="671"/>
      <c r="AR598" s="672"/>
    </row>
    <row r="599" spans="40:44">
      <c r="AN599" s="61" t="str">
        <f t="shared" si="222"/>
        <v/>
      </c>
      <c r="AO599" s="671"/>
      <c r="AP599" s="673"/>
      <c r="AQ599" s="671"/>
      <c r="AR599" s="672"/>
    </row>
    <row r="600" spans="40:44">
      <c r="AN600" s="61" t="str">
        <f t="shared" si="222"/>
        <v/>
      </c>
      <c r="AO600" s="671"/>
      <c r="AP600" s="673"/>
      <c r="AQ600" s="671"/>
      <c r="AR600" s="672"/>
    </row>
    <row r="601" spans="40:44">
      <c r="AN601" s="61" t="str">
        <f t="shared" si="222"/>
        <v/>
      </c>
      <c r="AO601" s="671"/>
      <c r="AP601" s="673"/>
      <c r="AQ601" s="671"/>
      <c r="AR601" s="672"/>
    </row>
    <row r="602" spans="40:44">
      <c r="AN602" s="61" t="str">
        <f t="shared" si="222"/>
        <v/>
      </c>
      <c r="AO602" s="671"/>
      <c r="AP602" s="673"/>
      <c r="AQ602" s="671"/>
      <c r="AR602" s="672"/>
    </row>
    <row r="603" spans="40:44">
      <c r="AN603" s="61" t="str">
        <f t="shared" si="222"/>
        <v/>
      </c>
      <c r="AO603" s="671"/>
      <c r="AP603" s="673"/>
      <c r="AQ603" s="671"/>
      <c r="AR603" s="672"/>
    </row>
    <row r="604" spans="40:44">
      <c r="AN604" s="61" t="str">
        <f t="shared" si="222"/>
        <v/>
      </c>
      <c r="AO604" s="671"/>
      <c r="AP604" s="673"/>
      <c r="AQ604" s="671"/>
      <c r="AR604" s="672"/>
    </row>
    <row r="605" spans="40:44">
      <c r="AN605" s="61" t="str">
        <f t="shared" si="222"/>
        <v/>
      </c>
      <c r="AO605" s="671"/>
      <c r="AP605" s="673"/>
      <c r="AQ605" s="671"/>
      <c r="AR605" s="672"/>
    </row>
    <row r="606" spans="40:44">
      <c r="AN606" s="61" t="str">
        <f t="shared" si="222"/>
        <v/>
      </c>
      <c r="AO606" s="671"/>
      <c r="AP606" s="673"/>
      <c r="AQ606" s="671"/>
      <c r="AR606" s="672"/>
    </row>
    <row r="607" spans="40:44">
      <c r="AN607" s="61" t="str">
        <f t="shared" si="222"/>
        <v/>
      </c>
      <c r="AO607" s="658"/>
      <c r="AP607" s="660"/>
      <c r="AQ607" s="658"/>
      <c r="AR607" s="659"/>
    </row>
    <row r="608" spans="40:44">
      <c r="AN608" s="61" t="str">
        <f t="shared" si="222"/>
        <v/>
      </c>
      <c r="AO608" s="658"/>
      <c r="AP608" s="660"/>
      <c r="AQ608" s="658"/>
      <c r="AR608" s="659"/>
    </row>
    <row r="609" spans="40:44">
      <c r="AN609" s="61" t="str">
        <f t="shared" si="222"/>
        <v/>
      </c>
      <c r="AO609" s="658"/>
      <c r="AP609" s="660"/>
      <c r="AQ609" s="658"/>
      <c r="AR609" s="659"/>
    </row>
    <row r="610" spans="40:44">
      <c r="AN610" s="61" t="str">
        <f t="shared" si="222"/>
        <v/>
      </c>
      <c r="AO610" s="658"/>
      <c r="AP610" s="660"/>
      <c r="AQ610" s="658"/>
      <c r="AR610" s="659"/>
    </row>
    <row r="611" spans="40:44">
      <c r="AN611" s="61" t="str">
        <f t="shared" si="222"/>
        <v/>
      </c>
      <c r="AO611" s="658"/>
      <c r="AP611" s="660"/>
      <c r="AQ611" s="658"/>
      <c r="AR611" s="659"/>
    </row>
    <row r="612" spans="40:44">
      <c r="AN612" s="61" t="str">
        <f t="shared" si="222"/>
        <v/>
      </c>
      <c r="AO612" s="648"/>
      <c r="AP612" s="650"/>
      <c r="AQ612" s="648"/>
      <c r="AR612" s="649"/>
    </row>
    <row r="613" spans="40:44">
      <c r="AN613" s="61" t="str">
        <f t="shared" si="222"/>
        <v/>
      </c>
      <c r="AO613" s="648"/>
      <c r="AP613" s="650"/>
      <c r="AQ613" s="648"/>
      <c r="AR613" s="649"/>
    </row>
    <row r="614" spans="40:44">
      <c r="AN614" s="61" t="str">
        <f t="shared" si="222"/>
        <v/>
      </c>
      <c r="AO614" s="648"/>
      <c r="AP614" s="650"/>
      <c r="AQ614" s="648"/>
      <c r="AR614" s="649"/>
    </row>
    <row r="615" spans="40:44">
      <c r="AN615" s="61" t="str">
        <f t="shared" si="222"/>
        <v/>
      </c>
      <c r="AO615" s="648"/>
      <c r="AP615" s="650"/>
      <c r="AQ615" s="648"/>
      <c r="AR615" s="649"/>
    </row>
    <row r="616" spans="40:44">
      <c r="AN616" s="61" t="str">
        <f t="shared" si="222"/>
        <v/>
      </c>
      <c r="AO616" s="648"/>
      <c r="AP616" s="650"/>
      <c r="AQ616" s="648"/>
      <c r="AR616" s="649"/>
    </row>
    <row r="617" spans="40:44">
      <c r="AN617" s="61" t="str">
        <f t="shared" si="222"/>
        <v/>
      </c>
      <c r="AO617" s="648"/>
      <c r="AP617" s="650"/>
      <c r="AQ617" s="648"/>
      <c r="AR617" s="649"/>
    </row>
    <row r="618" spans="40:44">
      <c r="AN618" s="61" t="str">
        <f t="shared" si="222"/>
        <v/>
      </c>
      <c r="AO618" s="648"/>
      <c r="AP618" s="650"/>
      <c r="AQ618" s="648"/>
      <c r="AR618" s="649"/>
    </row>
    <row r="619" spans="40:44">
      <c r="AN619" s="61" t="str">
        <f t="shared" si="222"/>
        <v/>
      </c>
      <c r="AO619" s="648"/>
      <c r="AP619" s="650"/>
      <c r="AQ619" s="648"/>
      <c r="AR619" s="649"/>
    </row>
    <row r="620" spans="40:44">
      <c r="AN620" s="61" t="str">
        <f t="shared" si="222"/>
        <v/>
      </c>
      <c r="AO620" s="648"/>
      <c r="AP620" s="650"/>
      <c r="AQ620" s="648"/>
      <c r="AR620" s="649"/>
    </row>
    <row r="621" spans="40:44">
      <c r="AN621" s="61" t="str">
        <f t="shared" si="222"/>
        <v/>
      </c>
      <c r="AO621" s="648"/>
      <c r="AP621" s="650"/>
      <c r="AQ621" s="648"/>
      <c r="AR621" s="649"/>
    </row>
    <row r="622" spans="40:44">
      <c r="AN622" s="61" t="str">
        <f t="shared" si="222"/>
        <v/>
      </c>
      <c r="AO622" s="648"/>
      <c r="AP622" s="650"/>
      <c r="AQ622" s="648"/>
      <c r="AR622" s="649"/>
    </row>
    <row r="623" spans="40:44">
      <c r="AN623" s="61" t="str">
        <f t="shared" si="222"/>
        <v/>
      </c>
      <c r="AO623" s="648"/>
      <c r="AP623" s="650"/>
      <c r="AQ623" s="648"/>
      <c r="AR623" s="649"/>
    </row>
    <row r="624" spans="40:44">
      <c r="AN624" s="61" t="str">
        <f t="shared" si="222"/>
        <v/>
      </c>
      <c r="AO624" s="648"/>
      <c r="AP624" s="650"/>
      <c r="AQ624" s="648"/>
      <c r="AR624" s="649"/>
    </row>
    <row r="625" spans="40:44">
      <c r="AN625" s="61" t="str">
        <f t="shared" si="222"/>
        <v/>
      </c>
      <c r="AO625" s="648"/>
      <c r="AP625" s="650"/>
      <c r="AQ625" s="648"/>
      <c r="AR625" s="649"/>
    </row>
    <row r="626" spans="40:44">
      <c r="AN626" s="61" t="str">
        <f t="shared" si="222"/>
        <v/>
      </c>
      <c r="AO626" s="648"/>
      <c r="AP626" s="650"/>
      <c r="AQ626" s="648"/>
      <c r="AR626" s="649"/>
    </row>
    <row r="627" spans="40:44">
      <c r="AN627" s="61" t="str">
        <f t="shared" si="222"/>
        <v/>
      </c>
      <c r="AO627" s="648"/>
      <c r="AP627" s="650"/>
      <c r="AQ627" s="648"/>
      <c r="AR627" s="649"/>
    </row>
    <row r="628" spans="40:44">
      <c r="AN628" s="61" t="str">
        <f t="shared" si="222"/>
        <v/>
      </c>
      <c r="AO628" s="648"/>
      <c r="AP628" s="650"/>
      <c r="AQ628" s="648"/>
      <c r="AR628" s="649"/>
    </row>
    <row r="629" spans="40:44">
      <c r="AN629" s="61" t="str">
        <f t="shared" si="222"/>
        <v/>
      </c>
      <c r="AO629" s="648"/>
      <c r="AP629" s="650"/>
      <c r="AQ629" s="648"/>
      <c r="AR629" s="649"/>
    </row>
    <row r="630" spans="40:44">
      <c r="AN630" s="61" t="str">
        <f t="shared" si="222"/>
        <v/>
      </c>
      <c r="AO630" s="648"/>
      <c r="AP630" s="650"/>
      <c r="AQ630" s="648"/>
      <c r="AR630" s="649"/>
    </row>
    <row r="631" spans="40:44">
      <c r="AN631" s="61" t="str">
        <f t="shared" si="222"/>
        <v/>
      </c>
      <c r="AO631" s="648"/>
      <c r="AP631" s="650"/>
      <c r="AQ631" s="648"/>
      <c r="AR631" s="649"/>
    </row>
    <row r="632" spans="40:44">
      <c r="AN632" s="61" t="str">
        <f t="shared" si="222"/>
        <v/>
      </c>
      <c r="AO632" s="648"/>
      <c r="AP632" s="650"/>
      <c r="AQ632" s="648"/>
      <c r="AR632" s="649"/>
    </row>
    <row r="633" spans="40:44">
      <c r="AN633" s="61" t="str">
        <f t="shared" si="222"/>
        <v/>
      </c>
      <c r="AO633" s="648"/>
      <c r="AP633" s="650"/>
      <c r="AQ633" s="648"/>
      <c r="AR633" s="649"/>
    </row>
    <row r="634" spans="40:44">
      <c r="AN634" s="61" t="str">
        <f t="shared" si="222"/>
        <v/>
      </c>
      <c r="AO634" s="648"/>
      <c r="AP634" s="650"/>
      <c r="AQ634" s="648"/>
      <c r="AR634" s="649"/>
    </row>
    <row r="635" spans="40:44">
      <c r="AN635" s="61" t="str">
        <f t="shared" si="222"/>
        <v/>
      </c>
      <c r="AO635" s="648"/>
      <c r="AP635" s="650"/>
      <c r="AQ635" s="648"/>
      <c r="AR635" s="649"/>
    </row>
    <row r="636" spans="40:44">
      <c r="AN636" s="61" t="str">
        <f t="shared" si="222"/>
        <v/>
      </c>
      <c r="AO636" s="648"/>
      <c r="AP636" s="650"/>
      <c r="AQ636" s="648"/>
      <c r="AR636" s="649"/>
    </row>
    <row r="637" spans="40:44">
      <c r="AN637" s="61" t="str">
        <f t="shared" si="222"/>
        <v/>
      </c>
      <c r="AO637" s="648"/>
      <c r="AP637" s="650"/>
      <c r="AQ637" s="648"/>
      <c r="AR637" s="649"/>
    </row>
    <row r="638" spans="40:44">
      <c r="AN638" s="61" t="str">
        <f t="shared" si="222"/>
        <v/>
      </c>
      <c r="AO638" s="648"/>
      <c r="AP638" s="650"/>
      <c r="AQ638" s="648"/>
      <c r="AR638" s="649"/>
    </row>
    <row r="639" spans="40:44">
      <c r="AN639" s="61" t="str">
        <f t="shared" si="222"/>
        <v/>
      </c>
      <c r="AO639" s="648"/>
      <c r="AP639" s="650"/>
      <c r="AQ639" s="648"/>
      <c r="AR639" s="649"/>
    </row>
    <row r="640" spans="40:44">
      <c r="AN640" s="61" t="str">
        <f t="shared" si="222"/>
        <v/>
      </c>
      <c r="AO640" s="648"/>
      <c r="AP640" s="650"/>
      <c r="AQ640" s="648"/>
      <c r="AR640" s="649"/>
    </row>
    <row r="641" spans="40:44">
      <c r="AN641" s="61" t="str">
        <f t="shared" si="222"/>
        <v/>
      </c>
      <c r="AO641" s="648"/>
      <c r="AP641" s="650"/>
      <c r="AQ641" s="648"/>
      <c r="AR641" s="649"/>
    </row>
    <row r="642" spans="40:44">
      <c r="AN642" s="61" t="str">
        <f t="shared" si="222"/>
        <v/>
      </c>
      <c r="AO642" s="648"/>
      <c r="AP642" s="650"/>
      <c r="AQ642" s="648"/>
      <c r="AR642" s="649"/>
    </row>
    <row r="643" spans="40:44">
      <c r="AN643" s="61" t="str">
        <f t="shared" si="222"/>
        <v/>
      </c>
      <c r="AO643" s="648"/>
      <c r="AP643" s="650"/>
      <c r="AQ643" s="648"/>
      <c r="AR643" s="649"/>
    </row>
    <row r="644" spans="40:44">
      <c r="AN644" s="61" t="str">
        <f t="shared" si="222"/>
        <v/>
      </c>
      <c r="AO644" s="648"/>
      <c r="AP644" s="650"/>
      <c r="AQ644" s="648"/>
      <c r="AR644" s="649"/>
    </row>
    <row r="645" spans="40:44">
      <c r="AN645" s="61" t="str">
        <f t="shared" si="222"/>
        <v/>
      </c>
      <c r="AO645" s="648"/>
      <c r="AP645" s="650"/>
      <c r="AQ645" s="648"/>
      <c r="AR645" s="649"/>
    </row>
    <row r="646" spans="40:44">
      <c r="AN646" s="61" t="str">
        <f t="shared" si="222"/>
        <v/>
      </c>
      <c r="AO646" s="648"/>
      <c r="AP646" s="650"/>
      <c r="AQ646" s="648"/>
      <c r="AR646" s="649"/>
    </row>
    <row r="647" spans="40:44">
      <c r="AN647" s="61" t="str">
        <f t="shared" si="222"/>
        <v/>
      </c>
      <c r="AO647" s="648"/>
      <c r="AP647" s="650"/>
      <c r="AQ647" s="648"/>
      <c r="AR647" s="649"/>
    </row>
    <row r="648" spans="40:44">
      <c r="AN648" s="61" t="str">
        <f t="shared" si="222"/>
        <v/>
      </c>
      <c r="AO648" s="648"/>
      <c r="AP648" s="650"/>
      <c r="AQ648" s="648"/>
      <c r="AR648" s="649"/>
    </row>
    <row r="649" spans="40:44">
      <c r="AN649" s="61" t="str">
        <f t="shared" si="222"/>
        <v/>
      </c>
      <c r="AO649" s="648"/>
      <c r="AP649" s="650"/>
      <c r="AQ649" s="648"/>
      <c r="AR649" s="649"/>
    </row>
    <row r="650" spans="40:44">
      <c r="AN650" s="61" t="str">
        <f t="shared" ref="AN650:AN713" si="223">CONCATENATE(AP650,AQ650)</f>
        <v/>
      </c>
      <c r="AO650" s="648"/>
      <c r="AP650" s="650"/>
      <c r="AQ650" s="648"/>
      <c r="AR650" s="649"/>
    </row>
    <row r="651" spans="40:44">
      <c r="AN651" s="61" t="str">
        <f t="shared" si="223"/>
        <v/>
      </c>
      <c r="AO651" s="648"/>
      <c r="AP651" s="650"/>
      <c r="AQ651" s="648"/>
      <c r="AR651" s="649"/>
    </row>
    <row r="652" spans="40:44">
      <c r="AN652" s="61" t="str">
        <f t="shared" si="223"/>
        <v/>
      </c>
      <c r="AO652" s="648"/>
      <c r="AP652" s="650"/>
      <c r="AQ652" s="648"/>
      <c r="AR652" s="649"/>
    </row>
    <row r="653" spans="40:44">
      <c r="AN653" s="61" t="str">
        <f t="shared" si="223"/>
        <v/>
      </c>
      <c r="AO653" s="648"/>
      <c r="AP653" s="650"/>
      <c r="AQ653" s="648"/>
      <c r="AR653" s="649"/>
    </row>
    <row r="654" spans="40:44">
      <c r="AN654" s="61" t="str">
        <f t="shared" si="223"/>
        <v/>
      </c>
      <c r="AO654" s="648"/>
      <c r="AP654" s="650"/>
      <c r="AQ654" s="648"/>
      <c r="AR654" s="649"/>
    </row>
    <row r="655" spans="40:44">
      <c r="AN655" s="61" t="str">
        <f t="shared" si="223"/>
        <v/>
      </c>
      <c r="AO655" s="648"/>
      <c r="AP655" s="650"/>
      <c r="AQ655" s="648"/>
      <c r="AR655" s="649"/>
    </row>
    <row r="656" spans="40:44">
      <c r="AN656" s="61" t="str">
        <f t="shared" si="223"/>
        <v/>
      </c>
      <c r="AO656" s="648"/>
      <c r="AP656" s="650"/>
      <c r="AQ656" s="648"/>
      <c r="AR656" s="649"/>
    </row>
    <row r="657" spans="40:44">
      <c r="AN657" s="61" t="str">
        <f t="shared" si="223"/>
        <v/>
      </c>
      <c r="AO657" s="648"/>
      <c r="AP657" s="650"/>
      <c r="AQ657" s="648"/>
      <c r="AR657" s="649"/>
    </row>
    <row r="658" spans="40:44">
      <c r="AN658" s="61" t="str">
        <f t="shared" si="223"/>
        <v/>
      </c>
      <c r="AO658" s="648"/>
      <c r="AP658" s="650"/>
      <c r="AQ658" s="648"/>
      <c r="AR658" s="649"/>
    </row>
    <row r="659" spans="40:44">
      <c r="AN659" s="61" t="str">
        <f t="shared" si="223"/>
        <v/>
      </c>
      <c r="AO659" s="648"/>
      <c r="AP659" s="650"/>
      <c r="AQ659" s="648"/>
      <c r="AR659" s="649"/>
    </row>
    <row r="660" spans="40:44">
      <c r="AN660" s="61" t="str">
        <f t="shared" si="223"/>
        <v/>
      </c>
      <c r="AO660" s="648"/>
      <c r="AP660" s="650"/>
      <c r="AQ660" s="648"/>
      <c r="AR660" s="649"/>
    </row>
    <row r="661" spans="40:44">
      <c r="AN661" s="61" t="str">
        <f t="shared" si="223"/>
        <v/>
      </c>
      <c r="AO661" s="648"/>
      <c r="AP661" s="650"/>
      <c r="AQ661" s="648"/>
      <c r="AR661" s="649"/>
    </row>
    <row r="662" spans="40:44">
      <c r="AN662" s="61" t="str">
        <f t="shared" si="223"/>
        <v/>
      </c>
      <c r="AO662" s="648"/>
      <c r="AP662" s="650"/>
      <c r="AQ662" s="648"/>
      <c r="AR662" s="649"/>
    </row>
    <row r="663" spans="40:44">
      <c r="AN663" s="61" t="str">
        <f t="shared" si="223"/>
        <v/>
      </c>
      <c r="AO663" s="648"/>
      <c r="AP663" s="650"/>
      <c r="AQ663" s="648"/>
      <c r="AR663" s="649"/>
    </row>
    <row r="664" spans="40:44">
      <c r="AN664" s="61" t="str">
        <f t="shared" si="223"/>
        <v/>
      </c>
      <c r="AO664" s="648"/>
      <c r="AP664" s="650"/>
      <c r="AQ664" s="648"/>
      <c r="AR664" s="649"/>
    </row>
    <row r="665" spans="40:44">
      <c r="AN665" s="61" t="str">
        <f t="shared" si="223"/>
        <v/>
      </c>
      <c r="AO665" s="648"/>
      <c r="AP665" s="650"/>
      <c r="AQ665" s="648"/>
      <c r="AR665" s="649"/>
    </row>
    <row r="666" spans="40:44">
      <c r="AN666" s="61" t="str">
        <f t="shared" si="223"/>
        <v/>
      </c>
      <c r="AO666" s="648"/>
      <c r="AP666" s="650"/>
      <c r="AQ666" s="648"/>
      <c r="AR666" s="649"/>
    </row>
    <row r="667" spans="40:44">
      <c r="AN667" s="61" t="str">
        <f t="shared" si="223"/>
        <v/>
      </c>
      <c r="AO667" s="648"/>
      <c r="AP667" s="650"/>
      <c r="AQ667" s="648"/>
      <c r="AR667" s="649"/>
    </row>
    <row r="668" spans="40:44">
      <c r="AN668" s="61" t="str">
        <f t="shared" si="223"/>
        <v/>
      </c>
      <c r="AO668" s="648"/>
      <c r="AP668" s="650"/>
      <c r="AQ668" s="648"/>
      <c r="AR668" s="649"/>
    </row>
    <row r="669" spans="40:44">
      <c r="AN669" s="61" t="str">
        <f t="shared" si="223"/>
        <v/>
      </c>
      <c r="AO669" s="648"/>
      <c r="AP669" s="650"/>
      <c r="AQ669" s="648"/>
      <c r="AR669" s="649"/>
    </row>
    <row r="670" spans="40:44">
      <c r="AN670" s="61" t="str">
        <f t="shared" si="223"/>
        <v/>
      </c>
      <c r="AO670" s="648"/>
      <c r="AP670" s="650"/>
      <c r="AQ670" s="648"/>
      <c r="AR670" s="649"/>
    </row>
    <row r="671" spans="40:44">
      <c r="AN671" s="61" t="str">
        <f t="shared" si="223"/>
        <v/>
      </c>
      <c r="AO671" s="648"/>
      <c r="AP671" s="650"/>
      <c r="AQ671" s="648"/>
      <c r="AR671" s="649"/>
    </row>
    <row r="672" spans="40:44">
      <c r="AN672" s="61" t="str">
        <f t="shared" si="223"/>
        <v/>
      </c>
      <c r="AO672" s="648"/>
      <c r="AP672" s="650"/>
      <c r="AQ672" s="648"/>
      <c r="AR672" s="649"/>
    </row>
    <row r="673" spans="40:44">
      <c r="AN673" s="61" t="str">
        <f t="shared" si="223"/>
        <v/>
      </c>
      <c r="AO673" s="648"/>
      <c r="AP673" s="650"/>
      <c r="AQ673" s="648"/>
      <c r="AR673" s="649"/>
    </row>
    <row r="674" spans="40:44">
      <c r="AN674" s="61" t="str">
        <f t="shared" si="223"/>
        <v/>
      </c>
      <c r="AO674" s="648"/>
      <c r="AP674" s="650"/>
      <c r="AQ674" s="648"/>
      <c r="AR674" s="649"/>
    </row>
    <row r="675" spans="40:44">
      <c r="AN675" s="61" t="str">
        <f t="shared" si="223"/>
        <v/>
      </c>
      <c r="AO675" s="648"/>
      <c r="AP675" s="650"/>
      <c r="AQ675" s="648"/>
      <c r="AR675" s="649"/>
    </row>
    <row r="676" spans="40:44">
      <c r="AN676" s="61" t="str">
        <f t="shared" si="223"/>
        <v/>
      </c>
      <c r="AO676" s="648"/>
      <c r="AP676" s="650"/>
      <c r="AQ676" s="648"/>
      <c r="AR676" s="649"/>
    </row>
    <row r="677" spans="40:44">
      <c r="AN677" s="61" t="str">
        <f t="shared" si="223"/>
        <v/>
      </c>
      <c r="AO677" s="648"/>
      <c r="AP677" s="650"/>
      <c r="AQ677" s="648"/>
      <c r="AR677" s="649"/>
    </row>
    <row r="678" spans="40:44">
      <c r="AN678" s="61" t="str">
        <f t="shared" si="223"/>
        <v/>
      </c>
      <c r="AO678" s="648"/>
      <c r="AP678" s="650"/>
      <c r="AQ678" s="648"/>
      <c r="AR678" s="649"/>
    </row>
    <row r="679" spans="40:44">
      <c r="AN679" s="61" t="str">
        <f t="shared" si="223"/>
        <v/>
      </c>
      <c r="AO679" s="648"/>
      <c r="AP679" s="650"/>
      <c r="AQ679" s="648"/>
      <c r="AR679" s="649"/>
    </row>
    <row r="680" spans="40:44">
      <c r="AN680" s="61" t="str">
        <f t="shared" si="223"/>
        <v/>
      </c>
      <c r="AO680" s="648"/>
      <c r="AP680" s="650"/>
      <c r="AQ680" s="648"/>
      <c r="AR680" s="649"/>
    </row>
    <row r="681" spans="40:44">
      <c r="AN681" s="61" t="str">
        <f t="shared" si="223"/>
        <v/>
      </c>
      <c r="AO681" s="648"/>
      <c r="AP681" s="650"/>
      <c r="AQ681" s="648"/>
      <c r="AR681" s="649"/>
    </row>
    <row r="682" spans="40:44">
      <c r="AN682" s="61" t="str">
        <f t="shared" si="223"/>
        <v/>
      </c>
      <c r="AO682" s="648"/>
      <c r="AP682" s="650"/>
      <c r="AQ682" s="648"/>
      <c r="AR682" s="649"/>
    </row>
    <row r="683" spans="40:44">
      <c r="AN683" s="61" t="str">
        <f t="shared" si="223"/>
        <v/>
      </c>
      <c r="AO683" s="648"/>
      <c r="AP683" s="650"/>
      <c r="AQ683" s="648"/>
      <c r="AR683" s="649"/>
    </row>
    <row r="684" spans="40:44">
      <c r="AN684" s="61" t="str">
        <f t="shared" si="223"/>
        <v/>
      </c>
      <c r="AO684" s="648"/>
      <c r="AP684" s="650"/>
      <c r="AQ684" s="648"/>
      <c r="AR684" s="649"/>
    </row>
    <row r="685" spans="40:44">
      <c r="AN685" s="61" t="str">
        <f t="shared" si="223"/>
        <v/>
      </c>
      <c r="AO685" s="648"/>
      <c r="AP685" s="650"/>
      <c r="AQ685" s="648"/>
      <c r="AR685" s="649"/>
    </row>
    <row r="686" spans="40:44">
      <c r="AN686" s="61" t="str">
        <f t="shared" si="223"/>
        <v/>
      </c>
      <c r="AO686" s="648"/>
      <c r="AP686" s="650"/>
      <c r="AQ686" s="648"/>
      <c r="AR686" s="649"/>
    </row>
    <row r="687" spans="40:44">
      <c r="AN687" s="61" t="str">
        <f t="shared" si="223"/>
        <v/>
      </c>
      <c r="AO687" s="648"/>
      <c r="AP687" s="650"/>
      <c r="AQ687" s="648"/>
      <c r="AR687" s="649"/>
    </row>
    <row r="688" spans="40:44">
      <c r="AN688" s="61" t="str">
        <f t="shared" si="223"/>
        <v/>
      </c>
      <c r="AO688" s="648"/>
      <c r="AP688" s="650"/>
      <c r="AQ688" s="648"/>
      <c r="AR688" s="649"/>
    </row>
    <row r="689" spans="40:44">
      <c r="AN689" s="61" t="str">
        <f t="shared" si="223"/>
        <v/>
      </c>
      <c r="AO689" s="648"/>
      <c r="AP689" s="650"/>
      <c r="AQ689" s="648"/>
      <c r="AR689" s="649"/>
    </row>
    <row r="690" spans="40:44">
      <c r="AN690" s="61" t="str">
        <f t="shared" si="223"/>
        <v/>
      </c>
      <c r="AO690" s="648"/>
      <c r="AP690" s="650"/>
      <c r="AQ690" s="648"/>
      <c r="AR690" s="649"/>
    </row>
    <row r="691" spans="40:44">
      <c r="AN691" s="61" t="str">
        <f t="shared" si="223"/>
        <v/>
      </c>
      <c r="AO691" s="648"/>
      <c r="AP691" s="650"/>
      <c r="AQ691" s="648"/>
      <c r="AR691" s="649"/>
    </row>
    <row r="692" spans="40:44">
      <c r="AN692" s="61" t="str">
        <f t="shared" si="223"/>
        <v/>
      </c>
      <c r="AO692" s="648"/>
      <c r="AP692" s="650"/>
      <c r="AQ692" s="648"/>
      <c r="AR692" s="649"/>
    </row>
    <row r="693" spans="40:44">
      <c r="AN693" s="61" t="str">
        <f t="shared" si="223"/>
        <v/>
      </c>
      <c r="AO693" s="580"/>
      <c r="AP693" s="582"/>
      <c r="AQ693" s="580"/>
      <c r="AR693" s="581"/>
    </row>
    <row r="694" spans="40:44">
      <c r="AN694" s="61" t="str">
        <f t="shared" si="223"/>
        <v/>
      </c>
      <c r="AO694" s="580"/>
      <c r="AP694" s="582"/>
      <c r="AQ694" s="580"/>
      <c r="AR694" s="581"/>
    </row>
    <row r="695" spans="40:44">
      <c r="AN695" s="61" t="str">
        <f t="shared" si="223"/>
        <v/>
      </c>
      <c r="AO695" s="580"/>
      <c r="AP695" s="582"/>
      <c r="AQ695" s="580"/>
      <c r="AR695" s="581"/>
    </row>
    <row r="696" spans="40:44">
      <c r="AN696" s="61" t="str">
        <f t="shared" si="223"/>
        <v/>
      </c>
      <c r="AO696" s="580"/>
      <c r="AP696" s="582"/>
      <c r="AQ696" s="580"/>
      <c r="AR696" s="581"/>
    </row>
    <row r="697" spans="40:44">
      <c r="AN697" s="61" t="str">
        <f t="shared" si="223"/>
        <v/>
      </c>
      <c r="AO697" s="580"/>
      <c r="AP697" s="582"/>
      <c r="AQ697" s="580"/>
      <c r="AR697" s="581"/>
    </row>
    <row r="698" spans="40:44">
      <c r="AN698" s="61" t="str">
        <f t="shared" si="223"/>
        <v/>
      </c>
      <c r="AO698" s="580"/>
      <c r="AP698" s="582"/>
      <c r="AQ698" s="580"/>
      <c r="AR698" s="581"/>
    </row>
    <row r="699" spans="40:44">
      <c r="AN699" s="61" t="str">
        <f t="shared" si="223"/>
        <v/>
      </c>
      <c r="AO699" s="580"/>
      <c r="AP699" s="582"/>
      <c r="AQ699" s="580"/>
      <c r="AR699" s="581"/>
    </row>
    <row r="700" spans="40:44">
      <c r="AN700" s="61" t="str">
        <f t="shared" si="223"/>
        <v/>
      </c>
      <c r="AO700" s="580"/>
      <c r="AP700" s="582"/>
      <c r="AQ700" s="580"/>
      <c r="AR700" s="581"/>
    </row>
    <row r="701" spans="40:44">
      <c r="AN701" s="61" t="str">
        <f t="shared" si="223"/>
        <v/>
      </c>
      <c r="AO701" s="580"/>
      <c r="AP701" s="582"/>
      <c r="AQ701" s="580"/>
      <c r="AR701" s="581"/>
    </row>
    <row r="702" spans="40:44">
      <c r="AN702" s="61" t="str">
        <f t="shared" si="223"/>
        <v/>
      </c>
      <c r="AO702" s="580"/>
      <c r="AP702" s="582"/>
      <c r="AQ702" s="580"/>
      <c r="AR702" s="581"/>
    </row>
    <row r="703" spans="40:44">
      <c r="AN703" s="61" t="str">
        <f t="shared" si="223"/>
        <v/>
      </c>
      <c r="AO703" s="580"/>
      <c r="AP703" s="582"/>
      <c r="AQ703" s="580"/>
      <c r="AR703" s="581"/>
    </row>
    <row r="704" spans="40:44">
      <c r="AN704" s="61" t="str">
        <f t="shared" si="223"/>
        <v/>
      </c>
      <c r="AO704" s="536"/>
      <c r="AP704" s="538"/>
      <c r="AQ704" s="536"/>
      <c r="AR704" s="537"/>
    </row>
    <row r="705" spans="40:44">
      <c r="AN705" s="61" t="str">
        <f t="shared" si="223"/>
        <v/>
      </c>
      <c r="AO705" s="536"/>
      <c r="AP705" s="538"/>
      <c r="AQ705" s="536"/>
      <c r="AR705" s="537"/>
    </row>
    <row r="706" spans="40:44">
      <c r="AN706" s="61" t="str">
        <f t="shared" si="223"/>
        <v/>
      </c>
      <c r="AO706" s="536"/>
      <c r="AP706" s="538"/>
      <c r="AQ706" s="536"/>
      <c r="AR706" s="537"/>
    </row>
    <row r="707" spans="40:44">
      <c r="AN707" s="61" t="str">
        <f t="shared" si="223"/>
        <v/>
      </c>
      <c r="AO707" s="536"/>
      <c r="AP707" s="538"/>
      <c r="AQ707" s="536"/>
      <c r="AR707" s="537"/>
    </row>
    <row r="708" spans="40:44">
      <c r="AN708" s="61" t="str">
        <f t="shared" si="223"/>
        <v/>
      </c>
      <c r="AO708" s="536"/>
      <c r="AP708" s="538"/>
      <c r="AQ708" s="536"/>
      <c r="AR708" s="537"/>
    </row>
    <row r="709" spans="40:44">
      <c r="AN709" s="61" t="str">
        <f t="shared" si="223"/>
        <v/>
      </c>
      <c r="AO709" s="536"/>
      <c r="AP709" s="538"/>
      <c r="AQ709" s="536"/>
      <c r="AR709" s="537"/>
    </row>
    <row r="710" spans="40:44">
      <c r="AN710" s="61" t="str">
        <f t="shared" si="223"/>
        <v/>
      </c>
      <c r="AO710" s="536"/>
      <c r="AP710" s="538"/>
      <c r="AQ710" s="536"/>
      <c r="AR710" s="537"/>
    </row>
    <row r="711" spans="40:44">
      <c r="AN711" s="61" t="str">
        <f t="shared" si="223"/>
        <v/>
      </c>
      <c r="AO711" s="536"/>
      <c r="AP711" s="538"/>
      <c r="AQ711" s="536"/>
      <c r="AR711" s="537"/>
    </row>
    <row r="712" spans="40:44">
      <c r="AN712" s="61" t="str">
        <f t="shared" si="223"/>
        <v/>
      </c>
      <c r="AO712" s="536"/>
      <c r="AP712" s="538"/>
      <c r="AQ712" s="536"/>
      <c r="AR712" s="537"/>
    </row>
    <row r="713" spans="40:44">
      <c r="AN713" s="61" t="str">
        <f t="shared" si="223"/>
        <v/>
      </c>
      <c r="AO713" s="536"/>
      <c r="AP713" s="538"/>
      <c r="AQ713" s="536"/>
      <c r="AR713" s="537"/>
    </row>
    <row r="714" spans="40:44">
      <c r="AN714" s="61" t="str">
        <f t="shared" ref="AN714:AN777" si="224">CONCATENATE(AP714,AQ714)</f>
        <v/>
      </c>
      <c r="AO714" s="536"/>
      <c r="AP714" s="538"/>
      <c r="AQ714" s="536"/>
      <c r="AR714" s="537"/>
    </row>
    <row r="715" spans="40:44">
      <c r="AN715" s="61" t="str">
        <f t="shared" si="224"/>
        <v/>
      </c>
      <c r="AO715" s="536"/>
      <c r="AP715" s="538"/>
      <c r="AQ715" s="536"/>
      <c r="AR715" s="537"/>
    </row>
    <row r="716" spans="40:44">
      <c r="AN716" s="61" t="str">
        <f t="shared" si="224"/>
        <v/>
      </c>
      <c r="AO716" s="536"/>
      <c r="AP716" s="538"/>
      <c r="AQ716" s="536"/>
      <c r="AR716" s="537"/>
    </row>
    <row r="717" spans="40:44">
      <c r="AN717" s="61" t="str">
        <f t="shared" si="224"/>
        <v/>
      </c>
      <c r="AO717" s="536"/>
      <c r="AP717" s="538"/>
      <c r="AQ717" s="536"/>
      <c r="AR717" s="537"/>
    </row>
    <row r="718" spans="40:44">
      <c r="AN718" s="61" t="str">
        <f t="shared" si="224"/>
        <v/>
      </c>
      <c r="AO718" s="536"/>
      <c r="AP718" s="538"/>
      <c r="AQ718" s="536"/>
      <c r="AR718" s="537"/>
    </row>
    <row r="719" spans="40:44">
      <c r="AN719" s="61" t="str">
        <f t="shared" si="224"/>
        <v/>
      </c>
      <c r="AO719" s="536"/>
      <c r="AP719" s="538"/>
      <c r="AQ719" s="536"/>
      <c r="AR719" s="537"/>
    </row>
    <row r="720" spans="40:44">
      <c r="AN720" s="61" t="str">
        <f t="shared" si="224"/>
        <v/>
      </c>
      <c r="AO720" s="536"/>
      <c r="AP720" s="538"/>
      <c r="AQ720" s="536"/>
      <c r="AR720" s="537"/>
    </row>
    <row r="721" spans="40:44">
      <c r="AN721" s="61" t="str">
        <f t="shared" si="224"/>
        <v/>
      </c>
      <c r="AO721" s="536"/>
      <c r="AP721" s="538"/>
      <c r="AQ721" s="536"/>
      <c r="AR721" s="537"/>
    </row>
    <row r="722" spans="40:44">
      <c r="AN722" s="61" t="str">
        <f t="shared" si="224"/>
        <v/>
      </c>
      <c r="AO722" s="536"/>
      <c r="AP722" s="538"/>
      <c r="AQ722" s="536"/>
      <c r="AR722" s="537"/>
    </row>
    <row r="723" spans="40:44">
      <c r="AN723" s="61" t="str">
        <f t="shared" si="224"/>
        <v/>
      </c>
      <c r="AO723" s="536"/>
      <c r="AP723" s="538"/>
      <c r="AQ723" s="536"/>
      <c r="AR723" s="537"/>
    </row>
    <row r="724" spans="40:44">
      <c r="AN724" s="61" t="str">
        <f t="shared" si="224"/>
        <v/>
      </c>
      <c r="AO724" s="536"/>
      <c r="AP724" s="538"/>
      <c r="AQ724" s="536"/>
      <c r="AR724" s="537"/>
    </row>
    <row r="725" spans="40:44">
      <c r="AN725" s="61" t="str">
        <f t="shared" si="224"/>
        <v/>
      </c>
      <c r="AO725" s="536"/>
      <c r="AP725" s="538"/>
      <c r="AQ725" s="536"/>
      <c r="AR725" s="537"/>
    </row>
    <row r="726" spans="40:44">
      <c r="AN726" s="61" t="str">
        <f t="shared" si="224"/>
        <v/>
      </c>
      <c r="AO726" s="536"/>
      <c r="AP726" s="538"/>
      <c r="AQ726" s="536"/>
      <c r="AR726" s="537"/>
    </row>
    <row r="727" spans="40:44">
      <c r="AN727" s="61" t="str">
        <f t="shared" si="224"/>
        <v/>
      </c>
      <c r="AO727" s="536"/>
      <c r="AP727" s="538"/>
      <c r="AQ727" s="536"/>
      <c r="AR727" s="537"/>
    </row>
    <row r="728" spans="40:44">
      <c r="AN728" s="61" t="str">
        <f t="shared" si="224"/>
        <v/>
      </c>
      <c r="AO728" s="536"/>
      <c r="AP728" s="538"/>
      <c r="AQ728" s="536"/>
      <c r="AR728" s="537"/>
    </row>
    <row r="729" spans="40:44">
      <c r="AN729" s="61" t="str">
        <f t="shared" si="224"/>
        <v/>
      </c>
      <c r="AO729" s="536"/>
      <c r="AP729" s="538"/>
      <c r="AQ729" s="536"/>
      <c r="AR729" s="537"/>
    </row>
    <row r="730" spans="40:44">
      <c r="AN730" s="61" t="str">
        <f t="shared" si="224"/>
        <v/>
      </c>
      <c r="AO730" s="536"/>
      <c r="AP730" s="538"/>
      <c r="AQ730" s="536"/>
      <c r="AR730" s="537"/>
    </row>
    <row r="731" spans="40:44">
      <c r="AN731" s="61" t="str">
        <f t="shared" si="224"/>
        <v/>
      </c>
      <c r="AO731" s="536"/>
      <c r="AP731" s="538"/>
      <c r="AQ731" s="536"/>
      <c r="AR731" s="537"/>
    </row>
    <row r="732" spans="40:44">
      <c r="AN732" s="61" t="str">
        <f t="shared" si="224"/>
        <v/>
      </c>
      <c r="AO732" s="536"/>
      <c r="AP732" s="538"/>
      <c r="AQ732" s="536"/>
      <c r="AR732" s="537"/>
    </row>
    <row r="733" spans="40:44">
      <c r="AN733" s="61" t="str">
        <f t="shared" si="224"/>
        <v/>
      </c>
      <c r="AO733" s="536"/>
      <c r="AP733" s="538"/>
      <c r="AQ733" s="536"/>
      <c r="AR733" s="537"/>
    </row>
    <row r="734" spans="40:44">
      <c r="AN734" s="61" t="str">
        <f t="shared" si="224"/>
        <v/>
      </c>
      <c r="AO734" s="536"/>
      <c r="AP734" s="538"/>
      <c r="AQ734" s="536"/>
      <c r="AR734" s="537"/>
    </row>
    <row r="735" spans="40:44">
      <c r="AN735" s="61" t="str">
        <f t="shared" si="224"/>
        <v/>
      </c>
      <c r="AO735" s="536"/>
      <c r="AP735" s="538"/>
      <c r="AQ735" s="536"/>
      <c r="AR735" s="537"/>
    </row>
    <row r="736" spans="40:44">
      <c r="AN736" s="61" t="str">
        <f t="shared" si="224"/>
        <v/>
      </c>
      <c r="AO736" s="536"/>
      <c r="AP736" s="538"/>
      <c r="AQ736" s="536"/>
      <c r="AR736" s="537"/>
    </row>
    <row r="737" spans="40:44">
      <c r="AN737" s="61" t="str">
        <f t="shared" si="224"/>
        <v/>
      </c>
      <c r="AO737" s="536"/>
      <c r="AP737" s="538"/>
      <c r="AQ737" s="536"/>
      <c r="AR737" s="537"/>
    </row>
    <row r="738" spans="40:44">
      <c r="AN738" s="61" t="str">
        <f t="shared" si="224"/>
        <v/>
      </c>
      <c r="AO738" s="536"/>
      <c r="AP738" s="538"/>
      <c r="AQ738" s="536"/>
      <c r="AR738" s="537"/>
    </row>
    <row r="739" spans="40:44">
      <c r="AN739" s="61" t="str">
        <f t="shared" si="224"/>
        <v/>
      </c>
      <c r="AO739" s="536"/>
      <c r="AP739" s="538"/>
      <c r="AQ739" s="536"/>
      <c r="AR739" s="537"/>
    </row>
    <row r="740" spans="40:44">
      <c r="AN740" s="61" t="str">
        <f t="shared" si="224"/>
        <v/>
      </c>
      <c r="AO740" s="536"/>
      <c r="AP740" s="538"/>
      <c r="AQ740" s="536"/>
      <c r="AR740" s="537"/>
    </row>
    <row r="741" spans="40:44">
      <c r="AN741" s="61" t="str">
        <f t="shared" si="224"/>
        <v/>
      </c>
      <c r="AO741" s="536"/>
      <c r="AP741" s="538"/>
      <c r="AQ741" s="536"/>
      <c r="AR741" s="537"/>
    </row>
    <row r="742" spans="40:44">
      <c r="AN742" s="61" t="str">
        <f t="shared" si="224"/>
        <v/>
      </c>
      <c r="AO742" s="536"/>
      <c r="AP742" s="538"/>
      <c r="AQ742" s="536"/>
      <c r="AR742" s="537"/>
    </row>
    <row r="743" spans="40:44">
      <c r="AN743" s="61" t="str">
        <f t="shared" si="224"/>
        <v/>
      </c>
      <c r="AO743" s="536"/>
      <c r="AP743" s="538"/>
      <c r="AQ743" s="536"/>
      <c r="AR743" s="537"/>
    </row>
    <row r="744" spans="40:44">
      <c r="AN744" s="61" t="str">
        <f t="shared" si="224"/>
        <v/>
      </c>
      <c r="AO744" s="536"/>
      <c r="AP744" s="538"/>
      <c r="AQ744" s="536"/>
      <c r="AR744" s="537"/>
    </row>
    <row r="745" spans="40:44">
      <c r="AN745" s="61" t="str">
        <f t="shared" si="224"/>
        <v/>
      </c>
      <c r="AO745" s="536"/>
      <c r="AP745" s="538"/>
      <c r="AQ745" s="536"/>
      <c r="AR745" s="537"/>
    </row>
    <row r="746" spans="40:44">
      <c r="AN746" s="61" t="str">
        <f t="shared" si="224"/>
        <v/>
      </c>
      <c r="AO746" s="536"/>
      <c r="AP746" s="538"/>
      <c r="AQ746" s="536"/>
      <c r="AR746" s="537"/>
    </row>
    <row r="747" spans="40:44">
      <c r="AN747" s="61" t="str">
        <f t="shared" si="224"/>
        <v/>
      </c>
      <c r="AO747" s="536"/>
      <c r="AP747" s="538"/>
      <c r="AQ747" s="536"/>
      <c r="AR747" s="537"/>
    </row>
    <row r="748" spans="40:44">
      <c r="AN748" s="61" t="str">
        <f t="shared" si="224"/>
        <v/>
      </c>
      <c r="AO748" s="536"/>
      <c r="AP748" s="538"/>
      <c r="AQ748" s="536"/>
      <c r="AR748" s="537"/>
    </row>
    <row r="749" spans="40:44">
      <c r="AN749" s="61" t="str">
        <f t="shared" si="224"/>
        <v/>
      </c>
      <c r="AO749" s="536"/>
      <c r="AP749" s="538"/>
      <c r="AQ749" s="536"/>
      <c r="AR749" s="537"/>
    </row>
    <row r="750" spans="40:44">
      <c r="AN750" s="61" t="str">
        <f t="shared" si="224"/>
        <v/>
      </c>
      <c r="AO750" s="536"/>
      <c r="AP750" s="538"/>
      <c r="AQ750" s="536"/>
      <c r="AR750" s="537"/>
    </row>
    <row r="751" spans="40:44">
      <c r="AN751" s="61" t="str">
        <f t="shared" si="224"/>
        <v/>
      </c>
      <c r="AO751" s="536"/>
      <c r="AP751" s="538"/>
      <c r="AQ751" s="536"/>
      <c r="AR751" s="537"/>
    </row>
    <row r="752" spans="40:44">
      <c r="AN752" s="61" t="str">
        <f t="shared" si="224"/>
        <v/>
      </c>
      <c r="AO752" s="536"/>
      <c r="AP752" s="538"/>
      <c r="AQ752" s="536"/>
      <c r="AR752" s="537"/>
    </row>
    <row r="753" spans="40:44">
      <c r="AN753" s="61" t="str">
        <f t="shared" si="224"/>
        <v/>
      </c>
      <c r="AO753" s="536"/>
      <c r="AP753" s="538"/>
      <c r="AQ753" s="536"/>
      <c r="AR753" s="537"/>
    </row>
    <row r="754" spans="40:44">
      <c r="AN754" s="61" t="str">
        <f t="shared" si="224"/>
        <v/>
      </c>
      <c r="AO754" s="536"/>
      <c r="AP754" s="538"/>
      <c r="AQ754" s="536"/>
      <c r="AR754" s="537"/>
    </row>
    <row r="755" spans="40:44">
      <c r="AN755" s="61" t="str">
        <f t="shared" si="224"/>
        <v/>
      </c>
      <c r="AO755" s="536"/>
      <c r="AP755" s="538"/>
      <c r="AQ755" s="536"/>
      <c r="AR755" s="537"/>
    </row>
    <row r="756" spans="40:44">
      <c r="AN756" s="61" t="str">
        <f t="shared" si="224"/>
        <v/>
      </c>
      <c r="AO756" s="536"/>
      <c r="AP756" s="538"/>
      <c r="AQ756" s="536"/>
      <c r="AR756" s="537"/>
    </row>
    <row r="757" spans="40:44">
      <c r="AN757" s="61" t="str">
        <f t="shared" si="224"/>
        <v/>
      </c>
      <c r="AO757" s="536"/>
      <c r="AP757" s="538"/>
      <c r="AQ757" s="536"/>
      <c r="AR757" s="537"/>
    </row>
    <row r="758" spans="40:44">
      <c r="AN758" s="61" t="str">
        <f t="shared" si="224"/>
        <v/>
      </c>
      <c r="AO758" s="536"/>
      <c r="AP758" s="538"/>
      <c r="AQ758" s="536"/>
      <c r="AR758" s="537"/>
    </row>
    <row r="759" spans="40:44">
      <c r="AN759" s="61" t="str">
        <f t="shared" si="224"/>
        <v/>
      </c>
      <c r="AO759" s="536"/>
      <c r="AP759" s="538"/>
      <c r="AQ759" s="536"/>
      <c r="AR759" s="537"/>
    </row>
    <row r="760" spans="40:44">
      <c r="AN760" s="61" t="str">
        <f t="shared" si="224"/>
        <v/>
      </c>
      <c r="AO760" s="536"/>
      <c r="AP760" s="538"/>
      <c r="AQ760" s="536"/>
      <c r="AR760" s="537"/>
    </row>
    <row r="761" spans="40:44">
      <c r="AN761" s="61" t="str">
        <f t="shared" si="224"/>
        <v/>
      </c>
      <c r="AO761" s="536"/>
      <c r="AP761" s="538"/>
      <c r="AQ761" s="536"/>
      <c r="AR761" s="537"/>
    </row>
    <row r="762" spans="40:44">
      <c r="AN762" s="61" t="str">
        <f t="shared" si="224"/>
        <v/>
      </c>
      <c r="AO762" s="536"/>
      <c r="AP762" s="538"/>
      <c r="AQ762" s="536"/>
      <c r="AR762" s="537"/>
    </row>
    <row r="763" spans="40:44">
      <c r="AN763" s="61" t="str">
        <f t="shared" si="224"/>
        <v/>
      </c>
      <c r="AO763" s="536"/>
      <c r="AP763" s="538"/>
      <c r="AQ763" s="536"/>
      <c r="AR763" s="537"/>
    </row>
    <row r="764" spans="40:44">
      <c r="AN764" s="61" t="str">
        <f t="shared" si="224"/>
        <v/>
      </c>
      <c r="AO764" s="536"/>
      <c r="AP764" s="538"/>
      <c r="AQ764" s="536"/>
      <c r="AR764" s="537"/>
    </row>
    <row r="765" spans="40:44">
      <c r="AN765" s="61" t="str">
        <f t="shared" si="224"/>
        <v/>
      </c>
      <c r="AO765" s="536"/>
      <c r="AP765" s="538"/>
      <c r="AQ765" s="536"/>
      <c r="AR765" s="537"/>
    </row>
    <row r="766" spans="40:44">
      <c r="AN766" s="61" t="str">
        <f t="shared" si="224"/>
        <v/>
      </c>
      <c r="AO766" s="536"/>
      <c r="AP766" s="538"/>
      <c r="AQ766" s="536"/>
      <c r="AR766" s="537"/>
    </row>
    <row r="767" spans="40:44">
      <c r="AN767" s="61" t="str">
        <f t="shared" si="224"/>
        <v/>
      </c>
      <c r="AO767" s="536"/>
      <c r="AP767" s="538"/>
      <c r="AQ767" s="536"/>
      <c r="AR767" s="537"/>
    </row>
    <row r="768" spans="40:44">
      <c r="AN768" s="61" t="str">
        <f t="shared" si="224"/>
        <v/>
      </c>
      <c r="AO768" s="536"/>
      <c r="AP768" s="538"/>
      <c r="AQ768" s="536"/>
      <c r="AR768" s="537"/>
    </row>
    <row r="769" spans="40:44">
      <c r="AN769" s="61" t="str">
        <f t="shared" si="224"/>
        <v/>
      </c>
      <c r="AO769" s="536"/>
      <c r="AP769" s="538"/>
      <c r="AQ769" s="536"/>
      <c r="AR769" s="537"/>
    </row>
    <row r="770" spans="40:44">
      <c r="AN770" s="61" t="str">
        <f t="shared" si="224"/>
        <v/>
      </c>
      <c r="AO770" s="536"/>
      <c r="AP770" s="538"/>
      <c r="AQ770" s="536"/>
      <c r="AR770" s="537"/>
    </row>
    <row r="771" spans="40:44">
      <c r="AN771" s="61" t="str">
        <f t="shared" si="224"/>
        <v/>
      </c>
      <c r="AO771" s="536"/>
      <c r="AP771" s="538"/>
      <c r="AQ771" s="536"/>
      <c r="AR771" s="537"/>
    </row>
    <row r="772" spans="40:44">
      <c r="AN772" s="61" t="str">
        <f t="shared" si="224"/>
        <v/>
      </c>
      <c r="AO772" s="533"/>
      <c r="AP772" s="535"/>
      <c r="AQ772" s="533"/>
      <c r="AR772" s="534"/>
    </row>
    <row r="773" spans="40:44">
      <c r="AN773" s="61" t="str">
        <f t="shared" si="224"/>
        <v/>
      </c>
      <c r="AO773" s="533"/>
      <c r="AP773" s="535"/>
      <c r="AQ773" s="533"/>
      <c r="AR773" s="534"/>
    </row>
    <row r="774" spans="40:44">
      <c r="AN774" s="61" t="str">
        <f t="shared" si="224"/>
        <v/>
      </c>
      <c r="AO774" s="533"/>
      <c r="AP774" s="535"/>
      <c r="AQ774" s="533"/>
      <c r="AR774" s="534"/>
    </row>
    <row r="775" spans="40:44">
      <c r="AN775" s="61" t="str">
        <f t="shared" si="224"/>
        <v/>
      </c>
      <c r="AO775" s="533"/>
      <c r="AP775" s="535"/>
      <c r="AQ775" s="533"/>
      <c r="AR775" s="534"/>
    </row>
    <row r="776" spans="40:44">
      <c r="AN776" s="61" t="str">
        <f t="shared" si="224"/>
        <v/>
      </c>
      <c r="AO776" s="533"/>
      <c r="AP776" s="535"/>
      <c r="AQ776" s="533"/>
      <c r="AR776" s="534"/>
    </row>
    <row r="777" spans="40:44">
      <c r="AN777" s="61" t="str">
        <f t="shared" si="224"/>
        <v/>
      </c>
      <c r="AO777" s="533"/>
      <c r="AP777" s="535"/>
      <c r="AQ777" s="533"/>
      <c r="AR777" s="534"/>
    </row>
    <row r="778" spans="40:44">
      <c r="AN778" s="61" t="str">
        <f t="shared" ref="AN778:AN841" si="225">CONCATENATE(AP778,AQ778)</f>
        <v/>
      </c>
      <c r="AO778" s="533"/>
      <c r="AP778" s="535"/>
      <c r="AQ778" s="533"/>
      <c r="AR778" s="534"/>
    </row>
    <row r="779" spans="40:44">
      <c r="AN779" s="61" t="str">
        <f t="shared" si="225"/>
        <v/>
      </c>
      <c r="AO779" s="533"/>
      <c r="AP779" s="535"/>
      <c r="AQ779" s="533"/>
      <c r="AR779" s="534"/>
    </row>
    <row r="780" spans="40:44">
      <c r="AN780" s="61" t="str">
        <f t="shared" si="225"/>
        <v/>
      </c>
      <c r="AO780" s="533"/>
      <c r="AP780" s="535"/>
      <c r="AQ780" s="533"/>
      <c r="AR780" s="534"/>
    </row>
    <row r="781" spans="40:44">
      <c r="AN781" s="61" t="str">
        <f t="shared" si="225"/>
        <v/>
      </c>
      <c r="AO781" s="533"/>
      <c r="AP781" s="535"/>
      <c r="AQ781" s="533"/>
      <c r="AR781" s="534"/>
    </row>
    <row r="782" spans="40:44">
      <c r="AN782" s="61" t="str">
        <f t="shared" si="225"/>
        <v/>
      </c>
      <c r="AO782" s="392"/>
      <c r="AP782" s="394"/>
      <c r="AQ782" s="392"/>
      <c r="AR782" s="393"/>
    </row>
    <row r="783" spans="40:44">
      <c r="AN783" s="61" t="str">
        <f t="shared" si="225"/>
        <v/>
      </c>
      <c r="AO783" s="392"/>
      <c r="AP783" s="394"/>
      <c r="AQ783" s="392"/>
      <c r="AR783" s="393"/>
    </row>
    <row r="784" spans="40:44">
      <c r="AN784" s="61" t="str">
        <f t="shared" si="225"/>
        <v/>
      </c>
      <c r="AO784" s="392"/>
      <c r="AP784" s="394"/>
      <c r="AQ784" s="392"/>
      <c r="AR784" s="393"/>
    </row>
    <row r="785" spans="40:44">
      <c r="AN785" s="61" t="str">
        <f t="shared" si="225"/>
        <v/>
      </c>
      <c r="AO785" s="392"/>
      <c r="AP785" s="394"/>
      <c r="AQ785" s="392"/>
      <c r="AR785" s="393"/>
    </row>
    <row r="786" spans="40:44">
      <c r="AN786" s="61" t="str">
        <f t="shared" si="225"/>
        <v/>
      </c>
      <c r="AO786" s="392"/>
      <c r="AP786" s="394"/>
      <c r="AQ786" s="392"/>
      <c r="AR786" s="393"/>
    </row>
    <row r="787" spans="40:44">
      <c r="AN787" s="61" t="str">
        <f t="shared" si="225"/>
        <v/>
      </c>
      <c r="AO787" s="392"/>
      <c r="AP787" s="394"/>
      <c r="AQ787" s="392"/>
      <c r="AR787" s="393"/>
    </row>
    <row r="788" spans="40:44">
      <c r="AN788" s="61" t="str">
        <f t="shared" si="225"/>
        <v/>
      </c>
      <c r="AO788" s="392"/>
      <c r="AP788" s="394"/>
      <c r="AQ788" s="392"/>
      <c r="AR788" s="393"/>
    </row>
    <row r="789" spans="40:44">
      <c r="AN789" s="61" t="str">
        <f t="shared" si="225"/>
        <v/>
      </c>
      <c r="AO789" s="392"/>
      <c r="AP789" s="394"/>
      <c r="AQ789" s="392"/>
      <c r="AR789" s="393"/>
    </row>
    <row r="790" spans="40:44">
      <c r="AN790" s="61" t="str">
        <f t="shared" si="225"/>
        <v/>
      </c>
      <c r="AO790" s="392"/>
      <c r="AP790" s="394"/>
      <c r="AQ790" s="392"/>
      <c r="AR790" s="393"/>
    </row>
    <row r="791" spans="40:44">
      <c r="AN791" s="61" t="str">
        <f t="shared" si="225"/>
        <v/>
      </c>
      <c r="AO791" s="392"/>
      <c r="AP791" s="394"/>
      <c r="AQ791" s="392"/>
      <c r="AR791" s="393"/>
    </row>
    <row r="792" spans="40:44">
      <c r="AN792" s="61" t="str">
        <f t="shared" si="225"/>
        <v/>
      </c>
      <c r="AO792" s="392"/>
      <c r="AP792" s="394"/>
      <c r="AQ792" s="392"/>
      <c r="AR792" s="393"/>
    </row>
    <row r="793" spans="40:44">
      <c r="AN793" s="61" t="str">
        <f t="shared" si="225"/>
        <v/>
      </c>
      <c r="AO793" s="392"/>
      <c r="AP793" s="394"/>
      <c r="AQ793" s="392"/>
      <c r="AR793" s="393"/>
    </row>
    <row r="794" spans="40:44">
      <c r="AN794" s="61" t="str">
        <f t="shared" si="225"/>
        <v/>
      </c>
      <c r="AO794" s="392"/>
      <c r="AP794" s="394"/>
      <c r="AQ794" s="392"/>
      <c r="AR794" s="393"/>
    </row>
    <row r="795" spans="40:44">
      <c r="AN795" s="61" t="str">
        <f t="shared" si="225"/>
        <v/>
      </c>
      <c r="AO795" s="392"/>
      <c r="AP795" s="394"/>
      <c r="AQ795" s="392"/>
      <c r="AR795" s="393"/>
    </row>
    <row r="796" spans="40:44">
      <c r="AN796" s="61" t="str">
        <f t="shared" si="225"/>
        <v/>
      </c>
      <c r="AO796" s="392"/>
      <c r="AP796" s="394"/>
      <c r="AQ796" s="392"/>
      <c r="AR796" s="393"/>
    </row>
    <row r="797" spans="40:44">
      <c r="AN797" s="61" t="str">
        <f t="shared" si="225"/>
        <v/>
      </c>
      <c r="AO797" s="392"/>
      <c r="AP797" s="394"/>
      <c r="AQ797" s="392"/>
      <c r="AR797" s="393"/>
    </row>
    <row r="798" spans="40:44">
      <c r="AN798" s="61" t="str">
        <f t="shared" si="225"/>
        <v/>
      </c>
      <c r="AO798" s="392"/>
      <c r="AP798" s="394"/>
      <c r="AQ798" s="392"/>
      <c r="AR798" s="393"/>
    </row>
    <row r="799" spans="40:44">
      <c r="AN799" s="61" t="str">
        <f t="shared" si="225"/>
        <v/>
      </c>
      <c r="AO799" s="392"/>
      <c r="AP799" s="394"/>
      <c r="AQ799" s="392"/>
      <c r="AR799" s="393"/>
    </row>
    <row r="800" spans="40:44">
      <c r="AN800" s="61" t="str">
        <f t="shared" si="225"/>
        <v/>
      </c>
      <c r="AO800" s="392"/>
      <c r="AP800" s="394"/>
      <c r="AQ800" s="392"/>
      <c r="AR800" s="393"/>
    </row>
    <row r="801" spans="40:44">
      <c r="AN801" s="61" t="str">
        <f t="shared" si="225"/>
        <v/>
      </c>
      <c r="AO801" s="392"/>
      <c r="AP801" s="394"/>
      <c r="AQ801" s="392"/>
      <c r="AR801" s="393"/>
    </row>
    <row r="802" spans="40:44">
      <c r="AN802" s="61" t="str">
        <f t="shared" si="225"/>
        <v/>
      </c>
      <c r="AO802" s="392"/>
      <c r="AP802" s="394"/>
      <c r="AQ802" s="392"/>
      <c r="AR802" s="393"/>
    </row>
    <row r="803" spans="40:44">
      <c r="AN803" s="61" t="str">
        <f t="shared" si="225"/>
        <v/>
      </c>
      <c r="AO803" s="392"/>
      <c r="AP803" s="394"/>
      <c r="AQ803" s="392"/>
      <c r="AR803" s="393"/>
    </row>
    <row r="804" spans="40:44">
      <c r="AN804" s="61" t="str">
        <f t="shared" si="225"/>
        <v/>
      </c>
      <c r="AO804" s="392"/>
      <c r="AP804" s="394"/>
      <c r="AQ804" s="392"/>
      <c r="AR804" s="393"/>
    </row>
    <row r="805" spans="40:44">
      <c r="AN805" s="61" t="str">
        <f t="shared" si="225"/>
        <v/>
      </c>
      <c r="AO805" s="392"/>
      <c r="AP805" s="394"/>
      <c r="AQ805" s="392"/>
      <c r="AR805" s="393"/>
    </row>
    <row r="806" spans="40:44">
      <c r="AN806" s="61" t="str">
        <f t="shared" si="225"/>
        <v/>
      </c>
      <c r="AO806" s="392"/>
      <c r="AP806" s="394"/>
      <c r="AQ806" s="392"/>
      <c r="AR806" s="393"/>
    </row>
    <row r="807" spans="40:44">
      <c r="AN807" s="61" t="str">
        <f t="shared" si="225"/>
        <v/>
      </c>
      <c r="AO807" s="392"/>
      <c r="AP807" s="394"/>
      <c r="AQ807" s="392"/>
      <c r="AR807" s="393"/>
    </row>
    <row r="808" spans="40:44">
      <c r="AN808" s="61" t="str">
        <f t="shared" si="225"/>
        <v/>
      </c>
      <c r="AO808" s="392"/>
      <c r="AP808" s="394"/>
      <c r="AQ808" s="392"/>
      <c r="AR808" s="393"/>
    </row>
    <row r="809" spans="40:44">
      <c r="AN809" s="61" t="str">
        <f t="shared" si="225"/>
        <v/>
      </c>
      <c r="AO809" s="392"/>
      <c r="AP809" s="394"/>
      <c r="AQ809" s="392"/>
      <c r="AR809" s="393"/>
    </row>
    <row r="810" spans="40:44">
      <c r="AN810" s="61" t="str">
        <f t="shared" si="225"/>
        <v/>
      </c>
      <c r="AO810" s="392"/>
      <c r="AP810" s="394"/>
      <c r="AQ810" s="392"/>
      <c r="AR810" s="393"/>
    </row>
    <row r="811" spans="40:44">
      <c r="AN811" s="61" t="str">
        <f t="shared" si="225"/>
        <v/>
      </c>
      <c r="AO811" s="392"/>
      <c r="AP811" s="394"/>
      <c r="AQ811" s="392"/>
      <c r="AR811" s="393"/>
    </row>
    <row r="812" spans="40:44">
      <c r="AN812" s="61" t="str">
        <f t="shared" si="225"/>
        <v/>
      </c>
      <c r="AO812" s="392"/>
      <c r="AP812" s="394"/>
      <c r="AQ812" s="392"/>
      <c r="AR812" s="393"/>
    </row>
    <row r="813" spans="40:44">
      <c r="AN813" s="61" t="str">
        <f t="shared" si="225"/>
        <v/>
      </c>
      <c r="AO813" s="392"/>
      <c r="AP813" s="394"/>
      <c r="AQ813" s="392"/>
      <c r="AR813" s="393"/>
    </row>
    <row r="814" spans="40:44">
      <c r="AN814" s="61" t="str">
        <f t="shared" si="225"/>
        <v/>
      </c>
      <c r="AO814" s="392"/>
      <c r="AP814" s="394"/>
      <c r="AQ814" s="392"/>
      <c r="AR814" s="393"/>
    </row>
    <row r="815" spans="40:44">
      <c r="AN815" s="61" t="str">
        <f t="shared" si="225"/>
        <v/>
      </c>
      <c r="AO815" s="392"/>
      <c r="AP815" s="394"/>
      <c r="AQ815" s="392"/>
      <c r="AR815" s="393"/>
    </row>
    <row r="816" spans="40:44">
      <c r="AN816" s="61" t="str">
        <f t="shared" si="225"/>
        <v/>
      </c>
      <c r="AO816" s="392"/>
      <c r="AP816" s="394"/>
      <c r="AQ816" s="392"/>
      <c r="AR816" s="393"/>
    </row>
    <row r="817" spans="40:44">
      <c r="AN817" s="61" t="str">
        <f t="shared" si="225"/>
        <v/>
      </c>
      <c r="AO817" s="392"/>
      <c r="AP817" s="394"/>
      <c r="AQ817" s="392"/>
      <c r="AR817" s="393"/>
    </row>
    <row r="818" spans="40:44">
      <c r="AN818" s="61" t="str">
        <f t="shared" si="225"/>
        <v/>
      </c>
      <c r="AO818" s="392"/>
      <c r="AP818" s="394"/>
      <c r="AQ818" s="392"/>
      <c r="AR818" s="393"/>
    </row>
    <row r="819" spans="40:44">
      <c r="AN819" s="61" t="str">
        <f t="shared" si="225"/>
        <v/>
      </c>
      <c r="AO819" s="392"/>
      <c r="AP819" s="394"/>
      <c r="AQ819" s="392"/>
      <c r="AR819" s="393"/>
    </row>
    <row r="820" spans="40:44">
      <c r="AN820" s="61" t="str">
        <f t="shared" si="225"/>
        <v/>
      </c>
      <c r="AO820" s="392"/>
      <c r="AP820" s="394"/>
      <c r="AQ820" s="392"/>
      <c r="AR820" s="393"/>
    </row>
    <row r="821" spans="40:44">
      <c r="AN821" s="61" t="str">
        <f t="shared" si="225"/>
        <v/>
      </c>
      <c r="AO821" s="392"/>
      <c r="AP821" s="394"/>
      <c r="AQ821" s="392"/>
      <c r="AR821" s="393"/>
    </row>
    <row r="822" spans="40:44">
      <c r="AN822" s="61" t="str">
        <f t="shared" si="225"/>
        <v/>
      </c>
      <c r="AO822" s="392"/>
      <c r="AP822" s="394"/>
      <c r="AQ822" s="392"/>
      <c r="AR822" s="393"/>
    </row>
    <row r="823" spans="40:44">
      <c r="AN823" s="61" t="str">
        <f t="shared" si="225"/>
        <v/>
      </c>
      <c r="AO823" s="392"/>
      <c r="AP823" s="394"/>
      <c r="AQ823" s="392"/>
      <c r="AR823" s="393"/>
    </row>
    <row r="824" spans="40:44">
      <c r="AN824" s="61" t="str">
        <f t="shared" si="225"/>
        <v/>
      </c>
      <c r="AO824" s="392"/>
      <c r="AP824" s="394"/>
      <c r="AQ824" s="392"/>
      <c r="AR824" s="393"/>
    </row>
    <row r="825" spans="40:44">
      <c r="AN825" s="61" t="str">
        <f t="shared" si="225"/>
        <v/>
      </c>
      <c r="AO825" s="392"/>
      <c r="AP825" s="394"/>
      <c r="AQ825" s="392"/>
      <c r="AR825" s="393"/>
    </row>
    <row r="826" spans="40:44">
      <c r="AN826" s="61" t="str">
        <f t="shared" si="225"/>
        <v/>
      </c>
      <c r="AO826" s="392"/>
      <c r="AP826" s="394"/>
      <c r="AQ826" s="392"/>
      <c r="AR826" s="393"/>
    </row>
    <row r="827" spans="40:44">
      <c r="AN827" s="61" t="str">
        <f t="shared" si="225"/>
        <v/>
      </c>
      <c r="AO827" s="392"/>
      <c r="AP827" s="394"/>
      <c r="AQ827" s="392"/>
      <c r="AR827" s="393"/>
    </row>
    <row r="828" spans="40:44">
      <c r="AN828" s="61" t="str">
        <f t="shared" si="225"/>
        <v/>
      </c>
      <c r="AO828" s="392"/>
      <c r="AP828" s="394"/>
      <c r="AQ828" s="392"/>
      <c r="AR828" s="393"/>
    </row>
    <row r="829" spans="40:44">
      <c r="AN829" s="61" t="str">
        <f t="shared" si="225"/>
        <v/>
      </c>
      <c r="AO829" s="392"/>
      <c r="AP829" s="394"/>
      <c r="AQ829" s="392"/>
      <c r="AR829" s="393"/>
    </row>
    <row r="830" spans="40:44">
      <c r="AN830" s="61" t="str">
        <f t="shared" si="225"/>
        <v/>
      </c>
      <c r="AO830" s="392"/>
      <c r="AP830" s="394"/>
      <c r="AQ830" s="392"/>
      <c r="AR830" s="393"/>
    </row>
    <row r="831" spans="40:44">
      <c r="AN831" s="61" t="str">
        <f t="shared" si="225"/>
        <v/>
      </c>
      <c r="AO831" s="392"/>
      <c r="AP831" s="394"/>
      <c r="AQ831" s="392"/>
      <c r="AR831" s="393"/>
    </row>
    <row r="832" spans="40:44">
      <c r="AN832" s="61" t="str">
        <f t="shared" si="225"/>
        <v/>
      </c>
      <c r="AO832" s="392"/>
      <c r="AP832" s="394"/>
      <c r="AQ832" s="392"/>
      <c r="AR832" s="393"/>
    </row>
    <row r="833" spans="40:44">
      <c r="AN833" s="61" t="str">
        <f t="shared" si="225"/>
        <v/>
      </c>
      <c r="AO833" s="392"/>
      <c r="AP833" s="394"/>
      <c r="AQ833" s="392"/>
      <c r="AR833" s="393"/>
    </row>
    <row r="834" spans="40:44">
      <c r="AN834" s="61" t="str">
        <f t="shared" si="225"/>
        <v/>
      </c>
      <c r="AO834" s="392"/>
      <c r="AP834" s="394"/>
      <c r="AQ834" s="392"/>
      <c r="AR834" s="393"/>
    </row>
    <row r="835" spans="40:44">
      <c r="AN835" s="61" t="str">
        <f t="shared" si="225"/>
        <v/>
      </c>
      <c r="AO835" s="392"/>
      <c r="AP835" s="394"/>
      <c r="AQ835" s="392"/>
      <c r="AR835" s="393"/>
    </row>
    <row r="836" spans="40:44">
      <c r="AN836" s="61" t="str">
        <f t="shared" si="225"/>
        <v/>
      </c>
      <c r="AO836" s="392"/>
      <c r="AP836" s="394"/>
      <c r="AQ836" s="392"/>
      <c r="AR836" s="393"/>
    </row>
    <row r="837" spans="40:44">
      <c r="AN837" s="61" t="str">
        <f t="shared" si="225"/>
        <v/>
      </c>
      <c r="AO837" s="392"/>
      <c r="AP837" s="394"/>
      <c r="AQ837" s="392"/>
      <c r="AR837" s="393"/>
    </row>
    <row r="838" spans="40:44">
      <c r="AN838" s="61" t="str">
        <f t="shared" si="225"/>
        <v/>
      </c>
      <c r="AO838" s="392"/>
      <c r="AP838" s="394"/>
      <c r="AQ838" s="392"/>
      <c r="AR838" s="393"/>
    </row>
    <row r="839" spans="40:44">
      <c r="AN839" s="61" t="str">
        <f t="shared" si="225"/>
        <v/>
      </c>
      <c r="AO839" s="392"/>
      <c r="AP839" s="394"/>
      <c r="AQ839" s="392"/>
      <c r="AR839" s="393"/>
    </row>
    <row r="840" spans="40:44">
      <c r="AN840" s="61" t="str">
        <f t="shared" si="225"/>
        <v/>
      </c>
      <c r="AO840" s="392"/>
      <c r="AP840" s="394"/>
      <c r="AQ840" s="392"/>
      <c r="AR840" s="393"/>
    </row>
    <row r="841" spans="40:44">
      <c r="AN841" s="61" t="str">
        <f t="shared" si="225"/>
        <v/>
      </c>
      <c r="AO841" s="392"/>
      <c r="AP841" s="394"/>
      <c r="AQ841" s="392"/>
      <c r="AR841" s="393"/>
    </row>
    <row r="842" spans="40:44">
      <c r="AN842" s="61" t="str">
        <f t="shared" ref="AN842:AN853" si="226">CONCATENATE(AP842,AQ842)</f>
        <v/>
      </c>
      <c r="AO842" s="392"/>
      <c r="AP842" s="394"/>
      <c r="AQ842" s="392"/>
      <c r="AR842" s="393"/>
    </row>
    <row r="843" spans="40:44">
      <c r="AN843" s="61" t="str">
        <f t="shared" si="226"/>
        <v/>
      </c>
      <c r="AO843" s="392"/>
      <c r="AP843" s="394"/>
      <c r="AQ843" s="392"/>
      <c r="AR843" s="393"/>
    </row>
    <row r="844" spans="40:44">
      <c r="AN844" s="61" t="str">
        <f t="shared" si="226"/>
        <v/>
      </c>
      <c r="AO844" s="392"/>
      <c r="AP844" s="394"/>
      <c r="AQ844" s="392"/>
      <c r="AR844" s="393"/>
    </row>
    <row r="845" spans="40:44">
      <c r="AN845" s="61" t="str">
        <f t="shared" si="226"/>
        <v/>
      </c>
      <c r="AO845" s="392"/>
      <c r="AP845" s="394"/>
      <c r="AQ845" s="392"/>
      <c r="AR845" s="393"/>
    </row>
    <row r="846" spans="40:44">
      <c r="AN846" s="61" t="str">
        <f t="shared" si="226"/>
        <v/>
      </c>
      <c r="AO846" s="392"/>
      <c r="AP846" s="394"/>
      <c r="AQ846" s="392"/>
      <c r="AR846" s="393"/>
    </row>
    <row r="847" spans="40:44">
      <c r="AN847" s="61" t="str">
        <f t="shared" si="226"/>
        <v/>
      </c>
      <c r="AO847" s="392"/>
      <c r="AP847" s="394"/>
      <c r="AQ847" s="392"/>
      <c r="AR847" s="393"/>
    </row>
    <row r="848" spans="40:44">
      <c r="AN848" s="61" t="str">
        <f t="shared" si="226"/>
        <v/>
      </c>
      <c r="AO848" s="392"/>
      <c r="AP848" s="394"/>
      <c r="AQ848" s="392"/>
      <c r="AR848" s="393"/>
    </row>
    <row r="849" spans="40:44">
      <c r="AN849" s="61" t="str">
        <f t="shared" si="226"/>
        <v/>
      </c>
      <c r="AO849" s="392"/>
      <c r="AP849" s="394"/>
      <c r="AQ849" s="392"/>
      <c r="AR849" s="393"/>
    </row>
    <row r="850" spans="40:44">
      <c r="AN850" s="61" t="str">
        <f t="shared" si="226"/>
        <v/>
      </c>
      <c r="AO850" s="392"/>
      <c r="AP850" s="394"/>
      <c r="AQ850" s="392"/>
      <c r="AR850" s="393"/>
    </row>
    <row r="851" spans="40:44">
      <c r="AN851" s="61" t="str">
        <f t="shared" si="226"/>
        <v/>
      </c>
      <c r="AO851" s="392"/>
      <c r="AP851" s="394"/>
      <c r="AQ851" s="392"/>
      <c r="AR851" s="393"/>
    </row>
    <row r="852" spans="40:44">
      <c r="AN852" s="61" t="str">
        <f t="shared" si="226"/>
        <v/>
      </c>
      <c r="AO852" s="392"/>
      <c r="AP852" s="394"/>
      <c r="AQ852" s="392"/>
      <c r="AR852" s="393"/>
    </row>
    <row r="853" spans="40:44">
      <c r="AN853" s="61" t="str">
        <f t="shared" si="226"/>
        <v/>
      </c>
      <c r="AO853" s="392"/>
      <c r="AP853" s="394"/>
      <c r="AQ853" s="392"/>
      <c r="AR853" s="393"/>
    </row>
  </sheetData>
  <autoFilter ref="V4:AL853"/>
  <mergeCells count="9">
    <mergeCell ref="S4:S5"/>
    <mergeCell ref="T4:T5"/>
    <mergeCell ref="U4:U5"/>
    <mergeCell ref="AM3:AM6"/>
    <mergeCell ref="S1:AM1"/>
    <mergeCell ref="S2:U2"/>
    <mergeCell ref="T3:U3"/>
    <mergeCell ref="V3:Z3"/>
    <mergeCell ref="AB3:AL3"/>
  </mergeCells>
  <conditionalFormatting sqref="AP9:AP595">
    <cfRule type="duplicateValues" dxfId="32" priority="1"/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9900"/>
  </sheetPr>
  <dimension ref="A1:BN931"/>
  <sheetViews>
    <sheetView zoomScaleNormal="100" workbookViewId="0">
      <pane xSplit="28" ySplit="6" topLeftCell="AU7" activePane="bottomRight" state="frozen"/>
      <selection pane="topRight" activeCell="AC1" sqref="AC1"/>
      <selection pane="bottomLeft" activeCell="A7" sqref="A7"/>
      <selection pane="bottomRight" activeCell="Z1" sqref="Z1:AX1"/>
    </sheetView>
  </sheetViews>
  <sheetFormatPr baseColWidth="10" defaultRowHeight="15" customHeight="1"/>
  <cols>
    <col min="1" max="1" width="11.42578125" style="555"/>
    <col min="2" max="9" width="10.140625" style="555" hidden="1" customWidth="1"/>
    <col min="10" max="11" width="10.28515625" style="555" hidden="1" customWidth="1"/>
    <col min="12" max="17" width="10.140625" style="555" hidden="1" customWidth="1"/>
    <col min="18" max="18" width="10.28515625" style="555" hidden="1" customWidth="1"/>
    <col min="19" max="22" width="10.140625" style="555" hidden="1" customWidth="1"/>
    <col min="23" max="23" width="10.28515625" style="555" hidden="1" customWidth="1"/>
    <col min="24" max="25" width="10.140625" style="555" hidden="1" customWidth="1"/>
    <col min="26" max="26" width="29.28515625" style="555" customWidth="1"/>
    <col min="27" max="27" width="22.140625" style="555" customWidth="1"/>
    <col min="28" max="28" width="11.42578125" style="555" customWidth="1"/>
    <col min="29" max="29" width="11.140625" style="555" customWidth="1"/>
    <col min="30" max="31" width="11.42578125" style="555" customWidth="1"/>
    <col min="32" max="32" width="11.42578125" style="555"/>
    <col min="33" max="42" width="11.42578125" style="555" customWidth="1"/>
    <col min="43" max="43" width="12.42578125" style="555" customWidth="1"/>
    <col min="44" max="47" width="12.5703125" style="555" customWidth="1"/>
    <col min="48" max="48" width="12.42578125" style="555" customWidth="1"/>
    <col min="49" max="49" width="11.42578125" style="555" customWidth="1"/>
    <col min="50" max="50" width="12.5703125" style="555" customWidth="1"/>
    <col min="51" max="51" width="11.42578125" style="555"/>
    <col min="52" max="52" width="10.7109375" style="555" hidden="1" customWidth="1"/>
    <col min="53" max="56" width="11.42578125" style="566" hidden="1" customWidth="1"/>
    <col min="57" max="64" width="11.42578125" style="555"/>
    <col min="65" max="65" width="12.42578125" style="555" customWidth="1"/>
    <col min="66" max="16384" width="11.42578125" style="555"/>
  </cols>
  <sheetData>
    <row r="1" spans="1:61" ht="42" customHeight="1">
      <c r="A1" s="644"/>
      <c r="Z1" s="801" t="s">
        <v>193</v>
      </c>
      <c r="AA1" s="801"/>
      <c r="AB1" s="801"/>
      <c r="AC1" s="801"/>
      <c r="AD1" s="801"/>
      <c r="AE1" s="801"/>
      <c r="AF1" s="801"/>
      <c r="AG1" s="801"/>
      <c r="AH1" s="801"/>
      <c r="AI1" s="801"/>
      <c r="AJ1" s="801"/>
      <c r="AK1" s="801"/>
      <c r="AL1" s="801"/>
      <c r="AM1" s="801"/>
      <c r="AN1" s="801"/>
      <c r="AO1" s="801"/>
      <c r="AP1" s="801"/>
      <c r="AQ1" s="801"/>
      <c r="AR1" s="801"/>
      <c r="AS1" s="801"/>
      <c r="AT1" s="801"/>
      <c r="AU1" s="801"/>
      <c r="AV1" s="801"/>
      <c r="AW1" s="801"/>
      <c r="AX1" s="801"/>
      <c r="AY1" s="554"/>
      <c r="BA1" s="555"/>
      <c r="BB1" s="555"/>
      <c r="BC1" s="555"/>
      <c r="BD1" s="555"/>
      <c r="BG1" s="61"/>
      <c r="BH1" s="611" t="s">
        <v>469</v>
      </c>
      <c r="BI1" s="611" t="s">
        <v>470</v>
      </c>
    </row>
    <row r="2" spans="1:61" ht="17.25" customHeight="1" thickBot="1">
      <c r="Z2" s="806"/>
      <c r="AA2" s="806"/>
      <c r="AB2" s="806"/>
      <c r="AC2" s="707"/>
      <c r="AD2" s="708"/>
      <c r="AE2" s="707"/>
      <c r="AF2" s="707"/>
      <c r="AG2" s="707"/>
      <c r="AH2" s="708"/>
      <c r="AI2" s="707"/>
      <c r="AJ2" s="709"/>
      <c r="AK2" s="709"/>
      <c r="AL2" s="709"/>
      <c r="AM2" s="709"/>
      <c r="AN2" s="709"/>
      <c r="AO2" s="709"/>
      <c r="AP2" s="709"/>
      <c r="AQ2" s="709"/>
      <c r="AR2" s="709"/>
      <c r="AS2" s="709"/>
      <c r="AT2" s="709"/>
      <c r="AU2" s="709"/>
      <c r="AV2" s="709"/>
      <c r="AW2" s="709"/>
      <c r="AX2" s="709"/>
      <c r="AY2" s="709"/>
      <c r="BA2" s="555"/>
      <c r="BB2" s="555"/>
      <c r="BC2" s="555"/>
      <c r="BD2" s="555"/>
      <c r="BG2" s="612" t="s">
        <v>780</v>
      </c>
      <c r="BH2" s="612">
        <f>AC6</f>
        <v>40</v>
      </c>
      <c r="BI2" s="636">
        <f t="shared" ref="BI2:BI11" si="0">(BH2/125)</f>
        <v>0.32</v>
      </c>
    </row>
    <row r="3" spans="1:61" ht="15" customHeight="1">
      <c r="Z3" s="556" t="s">
        <v>195</v>
      </c>
      <c r="AA3" s="790" t="str">
        <f>UPPER((TEXT('1.COBERTURA  DANE'!C2,"mmmm yyyy")))</f>
        <v>JUNIO 2018</v>
      </c>
      <c r="AB3" s="791"/>
      <c r="AC3" s="807" t="s">
        <v>767</v>
      </c>
      <c r="AD3" s="808"/>
      <c r="AE3" s="808"/>
      <c r="AF3" s="808"/>
      <c r="AG3" s="808"/>
      <c r="AH3" s="808"/>
      <c r="AI3" s="808"/>
      <c r="AJ3" s="793"/>
      <c r="AK3" s="793"/>
      <c r="AL3" s="793"/>
      <c r="AM3" s="793"/>
      <c r="AN3" s="793"/>
      <c r="AO3" s="793"/>
      <c r="AP3" s="795"/>
      <c r="AQ3" s="792" t="s">
        <v>768</v>
      </c>
      <c r="AR3" s="793"/>
      <c r="AS3" s="793"/>
      <c r="AT3" s="793"/>
      <c r="AU3" s="793"/>
      <c r="AV3" s="793"/>
      <c r="AW3" s="793"/>
      <c r="AX3" s="795"/>
      <c r="AY3" s="799" t="s">
        <v>860</v>
      </c>
      <c r="BA3" s="555"/>
      <c r="BB3" s="555"/>
      <c r="BC3" s="555"/>
      <c r="BD3" s="555"/>
      <c r="BG3" s="612" t="s">
        <v>212</v>
      </c>
      <c r="BH3" s="612">
        <f>AD6</f>
        <v>37</v>
      </c>
      <c r="BI3" s="636">
        <f t="shared" si="0"/>
        <v>0.29599999999999999</v>
      </c>
    </row>
    <row r="4" spans="1:61">
      <c r="Z4" s="804" t="s">
        <v>4</v>
      </c>
      <c r="AA4" s="781" t="s">
        <v>468</v>
      </c>
      <c r="AB4" s="802" t="s">
        <v>201</v>
      </c>
      <c r="AC4" s="557" t="s">
        <v>780</v>
      </c>
      <c r="AD4" s="558" t="s">
        <v>212</v>
      </c>
      <c r="AE4" s="558" t="s">
        <v>779</v>
      </c>
      <c r="AF4" s="558" t="s">
        <v>778</v>
      </c>
      <c r="AG4" s="558" t="s">
        <v>1019</v>
      </c>
      <c r="AH4" s="558" t="s">
        <v>777</v>
      </c>
      <c r="AI4" s="558" t="s">
        <v>776</v>
      </c>
      <c r="AJ4" s="558" t="s">
        <v>775</v>
      </c>
      <c r="AK4" s="558" t="s">
        <v>774</v>
      </c>
      <c r="AL4" s="558" t="s">
        <v>773</v>
      </c>
      <c r="AM4" s="558" t="s">
        <v>772</v>
      </c>
      <c r="AN4" s="558" t="s">
        <v>771</v>
      </c>
      <c r="AO4" s="558" t="s">
        <v>500</v>
      </c>
      <c r="AP4" s="559" t="s">
        <v>770</v>
      </c>
      <c r="AQ4" s="557" t="s">
        <v>601</v>
      </c>
      <c r="AR4" s="558" t="s">
        <v>565</v>
      </c>
      <c r="AS4" s="558" t="s">
        <v>744</v>
      </c>
      <c r="AT4" s="558" t="s">
        <v>600</v>
      </c>
      <c r="AU4" s="558" t="s">
        <v>758</v>
      </c>
      <c r="AV4" s="558" t="s">
        <v>992</v>
      </c>
      <c r="AW4" s="558" t="s">
        <v>994</v>
      </c>
      <c r="AX4" s="559" t="s">
        <v>861</v>
      </c>
      <c r="AY4" s="800"/>
      <c r="BA4" s="555"/>
      <c r="BB4" s="555"/>
      <c r="BC4" s="555"/>
      <c r="BD4" s="555"/>
      <c r="BG4" s="612" t="s">
        <v>779</v>
      </c>
      <c r="BH4" s="612">
        <f>AE6</f>
        <v>125</v>
      </c>
      <c r="BI4" s="636">
        <f t="shared" si="0"/>
        <v>1</v>
      </c>
    </row>
    <row r="5" spans="1:61" ht="43.5" customHeight="1" thickBot="1">
      <c r="Z5" s="805"/>
      <c r="AA5" s="782"/>
      <c r="AB5" s="803"/>
      <c r="AC5" s="560" t="s">
        <v>210</v>
      </c>
      <c r="AD5" s="561" t="s">
        <v>211</v>
      </c>
      <c r="AE5" s="561" t="s">
        <v>213</v>
      </c>
      <c r="AF5" s="561" t="s">
        <v>215</v>
      </c>
      <c r="AG5" s="561" t="s">
        <v>1017</v>
      </c>
      <c r="AH5" s="561" t="s">
        <v>217</v>
      </c>
      <c r="AI5" s="561" t="s">
        <v>218</v>
      </c>
      <c r="AJ5" s="561" t="s">
        <v>190</v>
      </c>
      <c r="AK5" s="561" t="s">
        <v>220</v>
      </c>
      <c r="AL5" s="561" t="s">
        <v>221</v>
      </c>
      <c r="AM5" s="561" t="s">
        <v>223</v>
      </c>
      <c r="AN5" s="561" t="s">
        <v>222</v>
      </c>
      <c r="AO5" s="561" t="s">
        <v>189</v>
      </c>
      <c r="AP5" s="562" t="s">
        <v>225</v>
      </c>
      <c r="AQ5" s="560" t="s">
        <v>833</v>
      </c>
      <c r="AR5" s="561" t="s">
        <v>517</v>
      </c>
      <c r="AS5" s="561" t="s">
        <v>519</v>
      </c>
      <c r="AT5" s="561" t="s">
        <v>516</v>
      </c>
      <c r="AU5" s="561" t="s">
        <v>518</v>
      </c>
      <c r="AV5" s="561" t="s">
        <v>513</v>
      </c>
      <c r="AW5" s="561" t="s">
        <v>511</v>
      </c>
      <c r="AX5" s="562" t="s">
        <v>520</v>
      </c>
      <c r="AY5" s="800"/>
      <c r="BA5" s="555"/>
      <c r="BB5" s="555"/>
      <c r="BC5" s="555"/>
      <c r="BD5" s="555"/>
      <c r="BG5" s="612" t="s">
        <v>778</v>
      </c>
      <c r="BH5" s="612">
        <f>AF6</f>
        <v>33</v>
      </c>
      <c r="BI5" s="636">
        <f t="shared" si="0"/>
        <v>0.26400000000000001</v>
      </c>
    </row>
    <row r="6" spans="1:61" ht="15.75" thickBot="1">
      <c r="Z6" s="426" t="s">
        <v>307</v>
      </c>
      <c r="AA6" s="427"/>
      <c r="AB6" s="447"/>
      <c r="AC6" s="428">
        <f t="shared" ref="AC6:AO6" si="1">(COUNTIF(AC9:AC14,"&gt;0")+ COUNTIF(AC16:AC21,"&gt;0")+ COUNTIF(AC23:AC33,"&gt;0") + COUNTIF(AC35:AC44,"&gt;0") + COUNTIF(AC46:AC64,"&gt;0")+ COUNTIF(AC66:AC82,"&gt;0") + COUNTIF(AC84:AC106, "&gt;0")+ COUNTIF(AC108:AC130, "&gt;0")+ COUNTIF(AC132:AC141,"&gt;0") )</f>
        <v>40</v>
      </c>
      <c r="AD6" s="429">
        <f t="shared" si="1"/>
        <v>37</v>
      </c>
      <c r="AE6" s="429">
        <f t="shared" si="1"/>
        <v>125</v>
      </c>
      <c r="AF6" s="429">
        <f t="shared" si="1"/>
        <v>33</v>
      </c>
      <c r="AG6" s="429">
        <f t="shared" si="1"/>
        <v>121</v>
      </c>
      <c r="AH6" s="429">
        <f t="shared" si="1"/>
        <v>14</v>
      </c>
      <c r="AI6" s="429">
        <f t="shared" si="1"/>
        <v>43</v>
      </c>
      <c r="AJ6" s="429">
        <f t="shared" si="1"/>
        <v>23</v>
      </c>
      <c r="AK6" s="429">
        <f t="shared" si="1"/>
        <v>52</v>
      </c>
      <c r="AL6" s="429">
        <f t="shared" si="1"/>
        <v>12</v>
      </c>
      <c r="AM6" s="429">
        <f t="shared" si="1"/>
        <v>2</v>
      </c>
      <c r="AN6" s="429">
        <f t="shared" si="1"/>
        <v>2</v>
      </c>
      <c r="AO6" s="429">
        <f t="shared" si="1"/>
        <v>0</v>
      </c>
      <c r="AP6" s="431">
        <f>(COUNTIF(AP9:AP14,"&gt;0")+ COUNTIF(AP16:AP21,"&gt;0")+ COUNTIF(AP23:AP33,"&gt;0") + COUNTIF(AP35:AP44,"&gt;0") + COUNTIF(AP46:AP64,"&gt;0")+ COUNTIF(AP66:AP82,"&gt;0") + COUNTIF(AP84:AP106, "&gt;0")+ COUNTIF(AP108:AP130, "&gt;0")+ COUNTIF(AP132:AP141,"&gt;0") )</f>
        <v>0</v>
      </c>
      <c r="AQ6" s="428">
        <f>(COUNTIF(AQ9:AQ14,"&gt;0")+ COUNTIF(AQ16:AQ21,"&gt;0")+ COUNTIF(AQ23:AQ33,"&gt;0") + COUNTIF(AQ35:AQ44,"&gt;0") + COUNTIF(AQ46:AQ64,"&gt;0")+ COUNTIF(AQ66:AQ82,"&gt;0") + COUNTIF(AQ84:AQ106, "&gt;0")+ COUNTIF(AQ108:AQ130, "&gt;0")+ COUNTIF(AQ132:AQ141,"&gt;0") )</f>
        <v>116</v>
      </c>
      <c r="AR6" s="429">
        <f>(COUNTIF(AR9:AR14,"&gt;0")+ COUNTIF(AR16:AR21,"&gt;0")+ COUNTIF(AR23:AR33,"&gt;0") + COUNTIF(AR35:AR44,"&gt;0") + COUNTIF(AR46:AR64,"&gt;0")+ COUNTIF(AR66:AR82,"&gt;0") + COUNTIF(AR84:AR106, "&gt;0")+ COUNTIF(AR108:AR130, "&gt;0")+ COUNTIF(AR132:AR141,"&gt;0") )</f>
        <v>30</v>
      </c>
      <c r="AS6" s="429">
        <f t="shared" ref="AS6:AX6" si="2">(COUNTIF(AS9:AS14,"&gt;0")+ COUNTIF(AS16:AS21,"&gt;0")+ COUNTIF(AS23:AS33,"&gt;0") + COUNTIF(AS35:AS44,"&gt;0") + COUNTIF(AS46:AS64,"&gt;0")+ COUNTIF(AS66:AS82,"&gt;0") + COUNTIF(AS84:AS106, "&gt;0")+ COUNTIF(AS108:AS130, "&gt;0")+ COUNTIF(AS132:AS141,"&gt;0") )</f>
        <v>26</v>
      </c>
      <c r="AT6" s="429">
        <f t="shared" si="2"/>
        <v>39</v>
      </c>
      <c r="AU6" s="429">
        <f t="shared" si="2"/>
        <v>2</v>
      </c>
      <c r="AV6" s="429">
        <f t="shared" si="2"/>
        <v>19</v>
      </c>
      <c r="AW6" s="429">
        <f t="shared" si="2"/>
        <v>0</v>
      </c>
      <c r="AX6" s="431">
        <f t="shared" si="2"/>
        <v>0</v>
      </c>
      <c r="AY6" s="584"/>
      <c r="BA6" s="555"/>
      <c r="BB6" s="555"/>
      <c r="BC6" s="555"/>
      <c r="BD6" s="555"/>
      <c r="BG6" s="612" t="s">
        <v>1042</v>
      </c>
      <c r="BH6" s="612">
        <f>AG6</f>
        <v>121</v>
      </c>
      <c r="BI6" s="636">
        <f t="shared" si="0"/>
        <v>0.96799999999999997</v>
      </c>
    </row>
    <row r="7" spans="1:61">
      <c r="B7" s="560" t="s">
        <v>210</v>
      </c>
      <c r="C7" s="561" t="s">
        <v>211</v>
      </c>
      <c r="D7" s="561" t="s">
        <v>213</v>
      </c>
      <c r="E7" s="561" t="s">
        <v>215</v>
      </c>
      <c r="F7" s="561" t="s">
        <v>216</v>
      </c>
      <c r="G7" s="561" t="s">
        <v>217</v>
      </c>
      <c r="H7" s="561" t="s">
        <v>218</v>
      </c>
      <c r="I7" s="561" t="s">
        <v>190</v>
      </c>
      <c r="J7" s="561" t="s">
        <v>220</v>
      </c>
      <c r="K7" s="561" t="s">
        <v>221</v>
      </c>
      <c r="L7" s="561" t="s">
        <v>223</v>
      </c>
      <c r="M7" s="561" t="s">
        <v>222</v>
      </c>
      <c r="N7" s="561" t="s">
        <v>224</v>
      </c>
      <c r="O7" s="562" t="s">
        <v>225</v>
      </c>
      <c r="P7" s="560" t="s">
        <v>833</v>
      </c>
      <c r="Q7" s="561" t="s">
        <v>517</v>
      </c>
      <c r="R7" s="561" t="s">
        <v>512</v>
      </c>
      <c r="S7" s="561" t="s">
        <v>519</v>
      </c>
      <c r="T7" s="561" t="s">
        <v>516</v>
      </c>
      <c r="U7" s="561" t="s">
        <v>518</v>
      </c>
      <c r="V7" s="561" t="s">
        <v>514</v>
      </c>
      <c r="W7" s="561" t="s">
        <v>3</v>
      </c>
      <c r="X7" s="561" t="s">
        <v>515</v>
      </c>
      <c r="Y7" s="562" t="s">
        <v>520</v>
      </c>
      <c r="Z7" s="529" t="s">
        <v>308</v>
      </c>
      <c r="AA7" s="319"/>
      <c r="AB7" s="448"/>
      <c r="AC7" s="422">
        <f>+AC8+AC15+AC22+AC34+AC45+AC65+AC83+AC107+AC131</f>
        <v>1733397</v>
      </c>
      <c r="AD7" s="423">
        <f>+AD8+AD15+AD22+AD34+AD45+AD65+AD83+AD107+AD131</f>
        <v>525483</v>
      </c>
      <c r="AE7" s="423">
        <f t="shared" ref="AE7:AJ7" si="3">+AE8+AE15+AE22+AE34+AE45+AE65+AE83+AE107+AE131</f>
        <v>498434</v>
      </c>
      <c r="AF7" s="423">
        <f t="shared" si="3"/>
        <v>304429</v>
      </c>
      <c r="AG7" s="423">
        <f t="shared" si="3"/>
        <v>385169</v>
      </c>
      <c r="AH7" s="423">
        <f t="shared" si="3"/>
        <v>64787</v>
      </c>
      <c r="AI7" s="423">
        <f t="shared" si="3"/>
        <v>79141</v>
      </c>
      <c r="AJ7" s="423">
        <f t="shared" si="3"/>
        <v>851</v>
      </c>
      <c r="AK7" s="423">
        <f t="shared" ref="AK7:AP7" si="4">+AK8+AK15+AK22+AK34+AK45+AK65+AK83+AK107+AK131</f>
        <v>9592</v>
      </c>
      <c r="AL7" s="423">
        <f t="shared" si="4"/>
        <v>2718</v>
      </c>
      <c r="AM7" s="423">
        <f t="shared" si="4"/>
        <v>26</v>
      </c>
      <c r="AN7" s="423">
        <f>+AN8+AN15+AN22+AN34+AN45+AN65+AN83+AN107+AN131</f>
        <v>2</v>
      </c>
      <c r="AO7" s="423">
        <f t="shared" si="4"/>
        <v>0</v>
      </c>
      <c r="AP7" s="425">
        <f t="shared" si="4"/>
        <v>0</v>
      </c>
      <c r="AQ7" s="422">
        <f>+AQ8+AQ15+AQ22+AQ34+AQ45+AQ65+AQ83+AQ107+AQ131</f>
        <v>103552</v>
      </c>
      <c r="AR7" s="423">
        <f>+AR8+AR15+AR22+AR34+AR45+AR65+AR83+AR107+AR131</f>
        <v>14702</v>
      </c>
      <c r="AS7" s="423">
        <f t="shared" ref="AS7:AX7" si="5">+AS8+AS15+AS22+AS34+AS45+AS65+AS83+AS107+AS131</f>
        <v>854</v>
      </c>
      <c r="AT7" s="423">
        <f t="shared" si="5"/>
        <v>3165</v>
      </c>
      <c r="AU7" s="423">
        <f t="shared" si="5"/>
        <v>2</v>
      </c>
      <c r="AV7" s="423">
        <f t="shared" si="5"/>
        <v>219</v>
      </c>
      <c r="AW7" s="423">
        <f t="shared" si="5"/>
        <v>0</v>
      </c>
      <c r="AX7" s="425">
        <f t="shared" si="5"/>
        <v>0</v>
      </c>
      <c r="AY7" s="410">
        <f t="shared" ref="AY7:AY38" si="6">SUM(AC7:AX7)</f>
        <v>3726523</v>
      </c>
      <c r="BA7" s="555"/>
      <c r="BB7" s="555"/>
      <c r="BC7" s="555"/>
      <c r="BD7" s="555"/>
      <c r="BG7" s="612" t="s">
        <v>777</v>
      </c>
      <c r="BH7" s="612">
        <f>AH6</f>
        <v>14</v>
      </c>
      <c r="BI7" s="636">
        <f t="shared" si="0"/>
        <v>0.112</v>
      </c>
    </row>
    <row r="8" spans="1:61">
      <c r="B8" s="555" t="str">
        <f t="shared" ref="B8:B39" si="7">CONCATENATE(AB9,$AC$5)</f>
        <v>142EPS010</v>
      </c>
      <c r="C8" s="555" t="str">
        <f t="shared" ref="C8:C39" si="8">CONCATENATE(AB9,$AD$5)</f>
        <v>142EPS016</v>
      </c>
      <c r="D8" s="555" t="str">
        <f t="shared" ref="D8:D39" si="9">CONCATENATE(AB9,$AE$5)</f>
        <v>142EPS037</v>
      </c>
      <c r="E8" s="555" t="str">
        <f t="shared" ref="E8:E39" si="10">CONCATENATE(AB9,$AF$5)</f>
        <v>142EPS002</v>
      </c>
      <c r="F8" s="555" t="str">
        <f t="shared" ref="F8:F39" si="11">CONCATENATE(AB9,$AG$5)</f>
        <v>142EPS044</v>
      </c>
      <c r="G8" s="555" t="str">
        <f t="shared" ref="G8:G39" si="12">CONCATENATE(AB9,$AH$5)</f>
        <v>142EPS023</v>
      </c>
      <c r="H8" s="555" t="str">
        <f t="shared" ref="H8:H39" si="13">CONCATENATE(AB9,$AI$5)</f>
        <v>142EPS005</v>
      </c>
      <c r="I8" s="555" t="str">
        <f t="shared" ref="I8:I39" si="14">CONCATENATE(AB9,$AJ$5)</f>
        <v>142EPS018</v>
      </c>
      <c r="J8" s="555" t="str">
        <f t="shared" ref="J8:J39" si="15">CONCATENATE(AB9,$AK$5)</f>
        <v>142EAS016</v>
      </c>
      <c r="K8" s="555" t="str">
        <f t="shared" ref="K8:K39" si="16">CONCATENATE(AB9,$AL$5)</f>
        <v>142EAS027</v>
      </c>
      <c r="L8" s="555" t="str">
        <f t="shared" ref="L8:L39" si="17">CONCATENATE(AB9,$AM$5)</f>
        <v>142EPS017</v>
      </c>
      <c r="M8" s="555" t="str">
        <f t="shared" ref="M8:M39" si="18">CONCATENATE(AB9,$AN$5)</f>
        <v>142EPS033</v>
      </c>
      <c r="N8" s="555" t="str">
        <f t="shared" ref="N8:N39" si="19">CONCATENATE(AB9,$AO$5)</f>
        <v>142EPS001</v>
      </c>
      <c r="O8" s="555" t="str">
        <f t="shared" ref="O8:O39" si="20">CONCATENATE(AB9,$AP$5)</f>
        <v>142EPS008</v>
      </c>
      <c r="P8" s="555" t="str">
        <f t="shared" ref="P8:P39" si="21">CONCATENATE(AB9,$AQ$5)</f>
        <v>142EPS040</v>
      </c>
      <c r="Q8" s="555" t="str">
        <f t="shared" ref="Q8:Q39" si="22">CONCATENATE(AB9,$AR$5)</f>
        <v>142ESSC24</v>
      </c>
      <c r="R8" s="555" t="e">
        <f>CONCATENATE(AB9,#REF!)</f>
        <v>#REF!</v>
      </c>
      <c r="S8" s="555" t="str">
        <f t="shared" ref="S8:S39" si="23">CONCATENATE(AB9,$AS$5)</f>
        <v>142ESSC91</v>
      </c>
      <c r="T8" s="555" t="str">
        <f t="shared" ref="T8:T39" si="24">CONCATENATE(AB9,$AT$5)</f>
        <v>142ESSC02</v>
      </c>
      <c r="U8" s="555" t="str">
        <f t="shared" ref="U8:U39" si="25">CONCATENATE(AB9,$AU$5)</f>
        <v>142ESSC62</v>
      </c>
      <c r="V8" s="555" t="e">
        <f>CONCATENATE(AB9,#REF!)</f>
        <v>#REF!</v>
      </c>
      <c r="W8" s="555" t="str">
        <f t="shared" ref="W8:W39" si="26">CONCATENATE(AB9,$AV$5)</f>
        <v>142EPSIC3</v>
      </c>
      <c r="X8" s="555" t="str">
        <f t="shared" ref="X8:X39" si="27">CONCATENATE(AB9,$AW$5)</f>
        <v>142CCFC55</v>
      </c>
      <c r="Y8" s="555" t="str">
        <f t="shared" ref="Y8:Y39" si="28">CONCATENATE(AB9,$AX$5)</f>
        <v>142ESSC07</v>
      </c>
      <c r="Z8" s="449" t="s">
        <v>599</v>
      </c>
      <c r="AA8" s="316"/>
      <c r="AB8" s="450"/>
      <c r="AC8" s="76">
        <f t="shared" ref="AC8:AX8" si="29">SUM(AC9:AC14)</f>
        <v>0</v>
      </c>
      <c r="AD8" s="70">
        <f t="shared" si="29"/>
        <v>0</v>
      </c>
      <c r="AE8" s="70">
        <f t="shared" si="29"/>
        <v>6743</v>
      </c>
      <c r="AF8" s="70">
        <f t="shared" si="29"/>
        <v>12</v>
      </c>
      <c r="AG8" s="70">
        <f t="shared" si="29"/>
        <v>16873</v>
      </c>
      <c r="AH8" s="70">
        <f t="shared" si="29"/>
        <v>0</v>
      </c>
      <c r="AI8" s="70">
        <f t="shared" si="29"/>
        <v>5</v>
      </c>
      <c r="AJ8" s="70">
        <f t="shared" si="29"/>
        <v>1</v>
      </c>
      <c r="AK8" s="70">
        <f t="shared" si="29"/>
        <v>0</v>
      </c>
      <c r="AL8" s="70">
        <f t="shared" si="29"/>
        <v>262</v>
      </c>
      <c r="AM8" s="70">
        <f t="shared" si="29"/>
        <v>0</v>
      </c>
      <c r="AN8" s="70">
        <f t="shared" si="29"/>
        <v>0</v>
      </c>
      <c r="AO8" s="70">
        <f t="shared" si="29"/>
        <v>0</v>
      </c>
      <c r="AP8" s="376">
        <f t="shared" si="29"/>
        <v>0</v>
      </c>
      <c r="AQ8" s="76">
        <f t="shared" si="29"/>
        <v>2091</v>
      </c>
      <c r="AR8" s="70">
        <f t="shared" si="29"/>
        <v>0</v>
      </c>
      <c r="AS8" s="70">
        <f t="shared" si="29"/>
        <v>37</v>
      </c>
      <c r="AT8" s="70">
        <f t="shared" si="29"/>
        <v>183</v>
      </c>
      <c r="AU8" s="70">
        <f t="shared" si="29"/>
        <v>0</v>
      </c>
      <c r="AV8" s="70">
        <f t="shared" si="29"/>
        <v>0</v>
      </c>
      <c r="AW8" s="70">
        <f t="shared" si="29"/>
        <v>0</v>
      </c>
      <c r="AX8" s="376">
        <f t="shared" si="29"/>
        <v>0</v>
      </c>
      <c r="AY8" s="435">
        <f t="shared" si="6"/>
        <v>26207</v>
      </c>
      <c r="AZ8" s="563" t="s">
        <v>314</v>
      </c>
      <c r="BA8" s="723" t="s">
        <v>313</v>
      </c>
      <c r="BB8" s="723" t="s">
        <v>234</v>
      </c>
      <c r="BC8" s="723" t="s">
        <v>832</v>
      </c>
      <c r="BD8" s="723" t="s">
        <v>241</v>
      </c>
      <c r="BG8" s="572" t="s">
        <v>776</v>
      </c>
      <c r="BH8" s="612">
        <f>AI6</f>
        <v>43</v>
      </c>
      <c r="BI8" s="636">
        <f t="shared" si="0"/>
        <v>0.34399999999999997</v>
      </c>
    </row>
    <row r="9" spans="1:61">
      <c r="B9" s="555" t="str">
        <f t="shared" si="7"/>
        <v>425EPS010</v>
      </c>
      <c r="C9" s="555" t="str">
        <f t="shared" si="8"/>
        <v>425EPS016</v>
      </c>
      <c r="D9" s="555" t="str">
        <f t="shared" si="9"/>
        <v>425EPS037</v>
      </c>
      <c r="E9" s="555" t="str">
        <f t="shared" si="10"/>
        <v>425EPS002</v>
      </c>
      <c r="F9" s="555" t="str">
        <f t="shared" si="11"/>
        <v>425EPS044</v>
      </c>
      <c r="G9" s="555" t="str">
        <f t="shared" si="12"/>
        <v>425EPS023</v>
      </c>
      <c r="H9" s="555" t="str">
        <f t="shared" si="13"/>
        <v>425EPS005</v>
      </c>
      <c r="I9" s="555" t="str">
        <f t="shared" si="14"/>
        <v>425EPS018</v>
      </c>
      <c r="J9" s="555" t="str">
        <f t="shared" si="15"/>
        <v>425EAS016</v>
      </c>
      <c r="K9" s="555" t="str">
        <f t="shared" si="16"/>
        <v>425EAS027</v>
      </c>
      <c r="L9" s="555" t="str">
        <f t="shared" si="17"/>
        <v>425EPS017</v>
      </c>
      <c r="M9" s="555" t="str">
        <f t="shared" si="18"/>
        <v>425EPS033</v>
      </c>
      <c r="N9" s="555" t="str">
        <f t="shared" si="19"/>
        <v>425EPS001</v>
      </c>
      <c r="O9" s="555" t="str">
        <f t="shared" si="20"/>
        <v>425EPS008</v>
      </c>
      <c r="P9" s="555" t="str">
        <f t="shared" si="21"/>
        <v>425EPS040</v>
      </c>
      <c r="Q9" s="555" t="str">
        <f t="shared" si="22"/>
        <v>425ESSC24</v>
      </c>
      <c r="R9" s="555" t="e">
        <f>CONCATENATE(AB10,#REF!)</f>
        <v>#REF!</v>
      </c>
      <c r="S9" s="555" t="str">
        <f t="shared" si="23"/>
        <v>425ESSC91</v>
      </c>
      <c r="T9" s="555" t="str">
        <f t="shared" si="24"/>
        <v>425ESSC02</v>
      </c>
      <c r="U9" s="555" t="str">
        <f t="shared" si="25"/>
        <v>425ESSC62</v>
      </c>
      <c r="V9" s="555" t="e">
        <f>CONCATENATE(AB10,#REF!)</f>
        <v>#REF!</v>
      </c>
      <c r="W9" s="555" t="str">
        <f t="shared" si="26"/>
        <v>425EPSIC3</v>
      </c>
      <c r="X9" s="555" t="str">
        <f t="shared" si="27"/>
        <v>425CCFC55</v>
      </c>
      <c r="Y9" s="555" t="str">
        <f t="shared" si="28"/>
        <v>425ESSC07</v>
      </c>
      <c r="Z9" s="564" t="s">
        <v>76</v>
      </c>
      <c r="AA9" s="565" t="s">
        <v>250</v>
      </c>
      <c r="AB9" s="451">
        <v>142</v>
      </c>
      <c r="AC9" s="77">
        <f t="shared" ref="AC9:AR14" si="30">IFERROR(VLOOKUP(B8,$AZ$9:$BD$950,5,0),0)</f>
        <v>0</v>
      </c>
      <c r="AD9" s="71">
        <f t="shared" si="30"/>
        <v>0</v>
      </c>
      <c r="AE9" s="71">
        <f t="shared" si="30"/>
        <v>240</v>
      </c>
      <c r="AF9" s="71">
        <f t="shared" si="30"/>
        <v>0</v>
      </c>
      <c r="AG9" s="71">
        <f t="shared" si="30"/>
        <v>473</v>
      </c>
      <c r="AH9" s="71">
        <f t="shared" si="30"/>
        <v>0</v>
      </c>
      <c r="AI9" s="71">
        <f t="shared" si="30"/>
        <v>0</v>
      </c>
      <c r="AJ9" s="71">
        <f t="shared" si="30"/>
        <v>0</v>
      </c>
      <c r="AK9" s="71">
        <f t="shared" si="30"/>
        <v>0</v>
      </c>
      <c r="AL9" s="71">
        <f t="shared" si="30"/>
        <v>53</v>
      </c>
      <c r="AM9" s="71">
        <f t="shared" si="30"/>
        <v>0</v>
      </c>
      <c r="AN9" s="71">
        <f t="shared" si="30"/>
        <v>0</v>
      </c>
      <c r="AO9" s="71">
        <f t="shared" si="30"/>
        <v>0</v>
      </c>
      <c r="AP9" s="377">
        <f t="shared" si="30"/>
        <v>0</v>
      </c>
      <c r="AQ9" s="77">
        <f t="shared" si="30"/>
        <v>99</v>
      </c>
      <c r="AR9" s="71">
        <f t="shared" si="30"/>
        <v>0</v>
      </c>
      <c r="AS9" s="71">
        <f t="shared" ref="AS9:AU14" si="31">IFERROR(VLOOKUP(S8,$AZ$9:$BD$950,5,0),0)</f>
        <v>0</v>
      </c>
      <c r="AT9" s="71">
        <f t="shared" si="31"/>
        <v>1</v>
      </c>
      <c r="AU9" s="71">
        <f t="shared" si="31"/>
        <v>0</v>
      </c>
      <c r="AV9" s="71">
        <f t="shared" ref="AV9:AX14" si="32">IFERROR(VLOOKUP(W8,$AZ$9:$BD$950,5,0),0)</f>
        <v>0</v>
      </c>
      <c r="AW9" s="71">
        <f t="shared" si="32"/>
        <v>0</v>
      </c>
      <c r="AX9" s="377">
        <f t="shared" si="32"/>
        <v>0</v>
      </c>
      <c r="AY9" s="436">
        <f t="shared" si="6"/>
        <v>866</v>
      </c>
      <c r="AZ9" s="566" t="str">
        <f>CONCATENATE(BB9,BC9)</f>
        <v>142EAS027</v>
      </c>
      <c r="BA9" s="724" t="s">
        <v>265</v>
      </c>
      <c r="BB9" s="726">
        <v>142</v>
      </c>
      <c r="BC9" s="724" t="s">
        <v>221</v>
      </c>
      <c r="BD9" s="725">
        <v>53</v>
      </c>
      <c r="BG9" s="572" t="s">
        <v>775</v>
      </c>
      <c r="BH9" s="612">
        <f>AJ6</f>
        <v>23</v>
      </c>
      <c r="BI9" s="636">
        <f t="shared" si="0"/>
        <v>0.184</v>
      </c>
    </row>
    <row r="10" spans="1:61">
      <c r="B10" s="555" t="str">
        <f t="shared" si="7"/>
        <v>579EPS010</v>
      </c>
      <c r="C10" s="555" t="str">
        <f t="shared" si="8"/>
        <v>579EPS016</v>
      </c>
      <c r="D10" s="555" t="str">
        <f t="shared" si="9"/>
        <v>579EPS037</v>
      </c>
      <c r="E10" s="555" t="str">
        <f t="shared" si="10"/>
        <v>579EPS002</v>
      </c>
      <c r="F10" s="555" t="str">
        <f t="shared" si="11"/>
        <v>579EPS044</v>
      </c>
      <c r="G10" s="555" t="str">
        <f t="shared" si="12"/>
        <v>579EPS023</v>
      </c>
      <c r="H10" s="555" t="str">
        <f t="shared" si="13"/>
        <v>579EPS005</v>
      </c>
      <c r="I10" s="555" t="str">
        <f t="shared" si="14"/>
        <v>579EPS018</v>
      </c>
      <c r="J10" s="555" t="str">
        <f t="shared" si="15"/>
        <v>579EAS016</v>
      </c>
      <c r="K10" s="555" t="str">
        <f t="shared" si="16"/>
        <v>579EAS027</v>
      </c>
      <c r="L10" s="555" t="str">
        <f t="shared" si="17"/>
        <v>579EPS017</v>
      </c>
      <c r="M10" s="555" t="str">
        <f t="shared" si="18"/>
        <v>579EPS033</v>
      </c>
      <c r="N10" s="555" t="str">
        <f t="shared" si="19"/>
        <v>579EPS001</v>
      </c>
      <c r="O10" s="555" t="str">
        <f t="shared" si="20"/>
        <v>579EPS008</v>
      </c>
      <c r="P10" s="555" t="str">
        <f t="shared" si="21"/>
        <v>579EPS040</v>
      </c>
      <c r="Q10" s="555" t="str">
        <f t="shared" si="22"/>
        <v>579ESSC24</v>
      </c>
      <c r="R10" s="555" t="e">
        <f>CONCATENATE(AB11,#REF!)</f>
        <v>#REF!</v>
      </c>
      <c r="S10" s="555" t="str">
        <f t="shared" si="23"/>
        <v>579ESSC91</v>
      </c>
      <c r="T10" s="555" t="str">
        <f t="shared" si="24"/>
        <v>579ESSC02</v>
      </c>
      <c r="U10" s="555" t="str">
        <f t="shared" si="25"/>
        <v>579ESSC62</v>
      </c>
      <c r="V10" s="555" t="e">
        <f>CONCATENATE(AB11,#REF!)</f>
        <v>#REF!</v>
      </c>
      <c r="W10" s="555" t="str">
        <f t="shared" si="26"/>
        <v>579EPSIC3</v>
      </c>
      <c r="X10" s="555" t="str">
        <f t="shared" si="27"/>
        <v>579CCFC55</v>
      </c>
      <c r="Y10" s="555" t="str">
        <f t="shared" si="28"/>
        <v>579ESSC07</v>
      </c>
      <c r="Z10" s="564" t="s">
        <v>48</v>
      </c>
      <c r="AA10" s="565" t="s">
        <v>250</v>
      </c>
      <c r="AB10" s="451">
        <v>425</v>
      </c>
      <c r="AC10" s="77">
        <f t="shared" si="30"/>
        <v>0</v>
      </c>
      <c r="AD10" s="71">
        <f t="shared" si="30"/>
        <v>0</v>
      </c>
      <c r="AE10" s="71">
        <f t="shared" si="30"/>
        <v>522</v>
      </c>
      <c r="AF10" s="71">
        <f t="shared" si="30"/>
        <v>0</v>
      </c>
      <c r="AG10" s="71">
        <f t="shared" si="30"/>
        <v>949</v>
      </c>
      <c r="AH10" s="71">
        <f t="shared" si="30"/>
        <v>0</v>
      </c>
      <c r="AI10" s="71">
        <f t="shared" si="30"/>
        <v>1</v>
      </c>
      <c r="AJ10" s="71">
        <f t="shared" si="30"/>
        <v>0</v>
      </c>
      <c r="AK10" s="71">
        <f t="shared" si="30"/>
        <v>0</v>
      </c>
      <c r="AL10" s="71">
        <f t="shared" si="30"/>
        <v>0</v>
      </c>
      <c r="AM10" s="71">
        <f t="shared" si="30"/>
        <v>0</v>
      </c>
      <c r="AN10" s="71">
        <f t="shared" si="30"/>
        <v>0</v>
      </c>
      <c r="AO10" s="71">
        <f t="shared" si="30"/>
        <v>0</v>
      </c>
      <c r="AP10" s="377">
        <f t="shared" si="30"/>
        <v>0</v>
      </c>
      <c r="AQ10" s="77">
        <f t="shared" si="30"/>
        <v>191</v>
      </c>
      <c r="AR10" s="71">
        <f t="shared" si="30"/>
        <v>0</v>
      </c>
      <c r="AS10" s="71">
        <f t="shared" si="31"/>
        <v>0</v>
      </c>
      <c r="AT10" s="71">
        <f t="shared" si="31"/>
        <v>0</v>
      </c>
      <c r="AU10" s="71">
        <f t="shared" si="31"/>
        <v>0</v>
      </c>
      <c r="AV10" s="71">
        <f t="shared" si="32"/>
        <v>0</v>
      </c>
      <c r="AW10" s="71">
        <f t="shared" si="32"/>
        <v>0</v>
      </c>
      <c r="AX10" s="377">
        <f t="shared" si="32"/>
        <v>0</v>
      </c>
      <c r="AY10" s="436">
        <f t="shared" si="6"/>
        <v>1663</v>
      </c>
      <c r="AZ10" s="566" t="str">
        <f t="shared" ref="AZ10:AZ73" si="33">CONCATENATE(BB10,BC10)</f>
        <v>142EPS037</v>
      </c>
      <c r="BA10" s="724" t="s">
        <v>265</v>
      </c>
      <c r="BB10" s="726">
        <v>142</v>
      </c>
      <c r="BC10" s="724" t="s">
        <v>213</v>
      </c>
      <c r="BD10" s="725">
        <v>240</v>
      </c>
      <c r="BG10" s="572" t="s">
        <v>774</v>
      </c>
      <c r="BH10" s="612">
        <f>AK6</f>
        <v>52</v>
      </c>
      <c r="BI10" s="636">
        <f t="shared" si="0"/>
        <v>0.41599999999999998</v>
      </c>
    </row>
    <row r="11" spans="1:61">
      <c r="B11" s="555" t="str">
        <f t="shared" si="7"/>
        <v>585EPS010</v>
      </c>
      <c r="C11" s="555" t="str">
        <f t="shared" si="8"/>
        <v>585EPS016</v>
      </c>
      <c r="D11" s="555" t="str">
        <f t="shared" si="9"/>
        <v>585EPS037</v>
      </c>
      <c r="E11" s="555" t="str">
        <f t="shared" si="10"/>
        <v>585EPS002</v>
      </c>
      <c r="F11" s="555" t="str">
        <f t="shared" si="11"/>
        <v>585EPS044</v>
      </c>
      <c r="G11" s="555" t="str">
        <f t="shared" si="12"/>
        <v>585EPS023</v>
      </c>
      <c r="H11" s="555" t="str">
        <f t="shared" si="13"/>
        <v>585EPS005</v>
      </c>
      <c r="I11" s="555" t="str">
        <f t="shared" si="14"/>
        <v>585EPS018</v>
      </c>
      <c r="J11" s="555" t="str">
        <f t="shared" si="15"/>
        <v>585EAS016</v>
      </c>
      <c r="K11" s="555" t="str">
        <f t="shared" si="16"/>
        <v>585EAS027</v>
      </c>
      <c r="L11" s="555" t="str">
        <f t="shared" si="17"/>
        <v>585EPS017</v>
      </c>
      <c r="M11" s="555" t="str">
        <f t="shared" si="18"/>
        <v>585EPS033</v>
      </c>
      <c r="N11" s="555" t="str">
        <f t="shared" si="19"/>
        <v>585EPS001</v>
      </c>
      <c r="O11" s="555" t="str">
        <f t="shared" si="20"/>
        <v>585EPS008</v>
      </c>
      <c r="P11" s="555" t="str">
        <f t="shared" si="21"/>
        <v>585EPS040</v>
      </c>
      <c r="Q11" s="555" t="str">
        <f t="shared" si="22"/>
        <v>585ESSC24</v>
      </c>
      <c r="R11" s="555" t="e">
        <f>CONCATENATE(AB12,#REF!)</f>
        <v>#REF!</v>
      </c>
      <c r="S11" s="555" t="str">
        <f t="shared" si="23"/>
        <v>585ESSC91</v>
      </c>
      <c r="T11" s="555" t="str">
        <f t="shared" si="24"/>
        <v>585ESSC02</v>
      </c>
      <c r="U11" s="555" t="str">
        <f t="shared" si="25"/>
        <v>585ESSC62</v>
      </c>
      <c r="V11" s="555" t="e">
        <f>CONCATENATE(AB12,#REF!)</f>
        <v>#REF!</v>
      </c>
      <c r="W11" s="555" t="str">
        <f t="shared" si="26"/>
        <v>585EPSIC3</v>
      </c>
      <c r="X11" s="555" t="str">
        <f t="shared" si="27"/>
        <v>585CCFC55</v>
      </c>
      <c r="Y11" s="555" t="str">
        <f t="shared" si="28"/>
        <v>585ESSC07</v>
      </c>
      <c r="Z11" s="701" t="s">
        <v>122</v>
      </c>
      <c r="AA11" s="565" t="s">
        <v>250</v>
      </c>
      <c r="AB11" s="451">
        <v>579</v>
      </c>
      <c r="AC11" s="77">
        <f t="shared" si="30"/>
        <v>0</v>
      </c>
      <c r="AD11" s="71">
        <f t="shared" si="30"/>
        <v>0</v>
      </c>
      <c r="AE11" s="71">
        <f t="shared" si="30"/>
        <v>2956</v>
      </c>
      <c r="AF11" s="71">
        <f t="shared" si="30"/>
        <v>0</v>
      </c>
      <c r="AG11" s="71">
        <f t="shared" si="30"/>
        <v>12361</v>
      </c>
      <c r="AH11" s="71">
        <f t="shared" si="30"/>
        <v>0</v>
      </c>
      <c r="AI11" s="71">
        <f t="shared" si="30"/>
        <v>0</v>
      </c>
      <c r="AJ11" s="71">
        <f t="shared" si="30"/>
        <v>1</v>
      </c>
      <c r="AK11" s="71">
        <f t="shared" si="30"/>
        <v>0</v>
      </c>
      <c r="AL11" s="71">
        <f t="shared" si="30"/>
        <v>204</v>
      </c>
      <c r="AM11" s="71">
        <f t="shared" si="30"/>
        <v>0</v>
      </c>
      <c r="AN11" s="71">
        <f t="shared" si="30"/>
        <v>0</v>
      </c>
      <c r="AO11" s="71">
        <f t="shared" si="30"/>
        <v>0</v>
      </c>
      <c r="AP11" s="377">
        <f t="shared" si="30"/>
        <v>0</v>
      </c>
      <c r="AQ11" s="77">
        <f t="shared" si="30"/>
        <v>829</v>
      </c>
      <c r="AR11" s="71">
        <f t="shared" si="30"/>
        <v>0</v>
      </c>
      <c r="AS11" s="71">
        <f t="shared" si="31"/>
        <v>0</v>
      </c>
      <c r="AT11" s="71">
        <f t="shared" si="31"/>
        <v>176</v>
      </c>
      <c r="AU11" s="71">
        <f t="shared" si="31"/>
        <v>0</v>
      </c>
      <c r="AV11" s="71">
        <f t="shared" si="32"/>
        <v>0</v>
      </c>
      <c r="AW11" s="71">
        <f t="shared" si="32"/>
        <v>0</v>
      </c>
      <c r="AX11" s="377">
        <f t="shared" si="32"/>
        <v>0</v>
      </c>
      <c r="AY11" s="436">
        <f t="shared" si="6"/>
        <v>16527</v>
      </c>
      <c r="AZ11" s="566" t="str">
        <f t="shared" si="33"/>
        <v>142EPS040</v>
      </c>
      <c r="BA11" s="724" t="s">
        <v>265</v>
      </c>
      <c r="BB11" s="726">
        <v>142</v>
      </c>
      <c r="BC11" s="724" t="s">
        <v>833</v>
      </c>
      <c r="BD11" s="725">
        <v>99</v>
      </c>
      <c r="BG11" s="572" t="s">
        <v>773</v>
      </c>
      <c r="BH11" s="612">
        <f>AL6</f>
        <v>12</v>
      </c>
      <c r="BI11" s="636">
        <f t="shared" si="0"/>
        <v>9.6000000000000002E-2</v>
      </c>
    </row>
    <row r="12" spans="1:61">
      <c r="B12" s="555" t="str">
        <f t="shared" si="7"/>
        <v>591EPS010</v>
      </c>
      <c r="C12" s="555" t="str">
        <f t="shared" si="8"/>
        <v>591EPS016</v>
      </c>
      <c r="D12" s="555" t="str">
        <f t="shared" si="9"/>
        <v>591EPS037</v>
      </c>
      <c r="E12" s="555" t="str">
        <f t="shared" si="10"/>
        <v>591EPS002</v>
      </c>
      <c r="F12" s="555" t="str">
        <f t="shared" si="11"/>
        <v>591EPS044</v>
      </c>
      <c r="G12" s="555" t="str">
        <f t="shared" si="12"/>
        <v>591EPS023</v>
      </c>
      <c r="H12" s="555" t="str">
        <f t="shared" si="13"/>
        <v>591EPS005</v>
      </c>
      <c r="I12" s="555" t="str">
        <f t="shared" si="14"/>
        <v>591EPS018</v>
      </c>
      <c r="J12" s="555" t="str">
        <f t="shared" si="15"/>
        <v>591EAS016</v>
      </c>
      <c r="K12" s="555" t="str">
        <f t="shared" si="16"/>
        <v>591EAS027</v>
      </c>
      <c r="L12" s="555" t="str">
        <f t="shared" si="17"/>
        <v>591EPS017</v>
      </c>
      <c r="M12" s="555" t="str">
        <f t="shared" si="18"/>
        <v>591EPS033</v>
      </c>
      <c r="N12" s="555" t="str">
        <f t="shared" si="19"/>
        <v>591EPS001</v>
      </c>
      <c r="O12" s="555" t="str">
        <f t="shared" si="20"/>
        <v>591EPS008</v>
      </c>
      <c r="P12" s="555" t="str">
        <f t="shared" si="21"/>
        <v>591EPS040</v>
      </c>
      <c r="Q12" s="555" t="str">
        <f t="shared" si="22"/>
        <v>591ESSC24</v>
      </c>
      <c r="R12" s="555" t="e">
        <f>CONCATENATE(AB13,#REF!)</f>
        <v>#REF!</v>
      </c>
      <c r="S12" s="555" t="str">
        <f t="shared" si="23"/>
        <v>591ESSC91</v>
      </c>
      <c r="T12" s="555" t="str">
        <f t="shared" si="24"/>
        <v>591ESSC02</v>
      </c>
      <c r="U12" s="555" t="str">
        <f t="shared" si="25"/>
        <v>591ESSC62</v>
      </c>
      <c r="V12" s="555" t="e">
        <f>CONCATENATE(AB13,#REF!)</f>
        <v>#REF!</v>
      </c>
      <c r="W12" s="555" t="str">
        <f t="shared" si="26"/>
        <v>591EPSIC3</v>
      </c>
      <c r="X12" s="555" t="str">
        <f t="shared" si="27"/>
        <v>591CCFC55</v>
      </c>
      <c r="Y12" s="555" t="str">
        <f t="shared" si="28"/>
        <v>591ESSC07</v>
      </c>
      <c r="Z12" s="564" t="s">
        <v>19</v>
      </c>
      <c r="AA12" s="565" t="s">
        <v>250</v>
      </c>
      <c r="AB12" s="451">
        <v>585</v>
      </c>
      <c r="AC12" s="77">
        <f t="shared" si="30"/>
        <v>0</v>
      </c>
      <c r="AD12" s="71">
        <f t="shared" si="30"/>
        <v>0</v>
      </c>
      <c r="AE12" s="71">
        <f t="shared" si="30"/>
        <v>1107</v>
      </c>
      <c r="AF12" s="71">
        <f t="shared" si="30"/>
        <v>0</v>
      </c>
      <c r="AG12" s="71">
        <f t="shared" si="30"/>
        <v>1810</v>
      </c>
      <c r="AH12" s="71">
        <f t="shared" si="30"/>
        <v>0</v>
      </c>
      <c r="AI12" s="71">
        <f t="shared" si="30"/>
        <v>0</v>
      </c>
      <c r="AJ12" s="71">
        <f t="shared" si="30"/>
        <v>0</v>
      </c>
      <c r="AK12" s="71">
        <f t="shared" si="30"/>
        <v>0</v>
      </c>
      <c r="AL12" s="71">
        <f t="shared" si="30"/>
        <v>5</v>
      </c>
      <c r="AM12" s="71">
        <f t="shared" si="30"/>
        <v>0</v>
      </c>
      <c r="AN12" s="71">
        <f t="shared" si="30"/>
        <v>0</v>
      </c>
      <c r="AO12" s="71">
        <f t="shared" si="30"/>
        <v>0</v>
      </c>
      <c r="AP12" s="377">
        <f t="shared" si="30"/>
        <v>0</v>
      </c>
      <c r="AQ12" s="77">
        <f t="shared" si="30"/>
        <v>238</v>
      </c>
      <c r="AR12" s="71">
        <f t="shared" si="30"/>
        <v>0</v>
      </c>
      <c r="AS12" s="71">
        <f t="shared" si="31"/>
        <v>21</v>
      </c>
      <c r="AT12" s="71">
        <f t="shared" si="31"/>
        <v>2</v>
      </c>
      <c r="AU12" s="71">
        <f t="shared" si="31"/>
        <v>0</v>
      </c>
      <c r="AV12" s="71">
        <f t="shared" si="32"/>
        <v>0</v>
      </c>
      <c r="AW12" s="71">
        <f t="shared" si="32"/>
        <v>0</v>
      </c>
      <c r="AX12" s="377">
        <f t="shared" si="32"/>
        <v>0</v>
      </c>
      <c r="AY12" s="436">
        <f t="shared" si="6"/>
        <v>3183</v>
      </c>
      <c r="AZ12" s="566" t="str">
        <f t="shared" si="33"/>
        <v>142EPS044</v>
      </c>
      <c r="BA12" s="724" t="s">
        <v>265</v>
      </c>
      <c r="BB12" s="726">
        <v>142</v>
      </c>
      <c r="BC12" s="724" t="s">
        <v>1017</v>
      </c>
      <c r="BD12" s="725">
        <v>473</v>
      </c>
      <c r="BI12" s="636"/>
    </row>
    <row r="13" spans="1:61">
      <c r="B13" s="555" t="str">
        <f t="shared" si="7"/>
        <v>893EPS010</v>
      </c>
      <c r="C13" s="555" t="str">
        <f t="shared" si="8"/>
        <v>893EPS016</v>
      </c>
      <c r="D13" s="555" t="str">
        <f t="shared" si="9"/>
        <v>893EPS037</v>
      </c>
      <c r="E13" s="555" t="str">
        <f t="shared" si="10"/>
        <v>893EPS002</v>
      </c>
      <c r="F13" s="555" t="str">
        <f t="shared" si="11"/>
        <v>893EPS044</v>
      </c>
      <c r="G13" s="555" t="str">
        <f t="shared" si="12"/>
        <v>893EPS023</v>
      </c>
      <c r="H13" s="555" t="str">
        <f t="shared" si="13"/>
        <v>893EPS005</v>
      </c>
      <c r="I13" s="555" t="str">
        <f t="shared" si="14"/>
        <v>893EPS018</v>
      </c>
      <c r="J13" s="555" t="str">
        <f t="shared" si="15"/>
        <v>893EAS016</v>
      </c>
      <c r="K13" s="555" t="str">
        <f t="shared" si="16"/>
        <v>893EAS027</v>
      </c>
      <c r="L13" s="555" t="str">
        <f t="shared" si="17"/>
        <v>893EPS017</v>
      </c>
      <c r="M13" s="555" t="str">
        <f t="shared" si="18"/>
        <v>893EPS033</v>
      </c>
      <c r="N13" s="555" t="str">
        <f t="shared" si="19"/>
        <v>893EPS001</v>
      </c>
      <c r="O13" s="555" t="str">
        <f t="shared" si="20"/>
        <v>893EPS008</v>
      </c>
      <c r="P13" s="555" t="str">
        <f t="shared" si="21"/>
        <v>893EPS040</v>
      </c>
      <c r="Q13" s="555" t="str">
        <f t="shared" si="22"/>
        <v>893ESSC24</v>
      </c>
      <c r="R13" s="555" t="e">
        <f>CONCATENATE(AB14,#REF!)</f>
        <v>#REF!</v>
      </c>
      <c r="S13" s="555" t="str">
        <f t="shared" si="23"/>
        <v>893ESSC91</v>
      </c>
      <c r="T13" s="555" t="str">
        <f t="shared" si="24"/>
        <v>893ESSC02</v>
      </c>
      <c r="U13" s="555" t="str">
        <f t="shared" si="25"/>
        <v>893ESSC62</v>
      </c>
      <c r="V13" s="555" t="e">
        <f>CONCATENATE(AB14,#REF!)</f>
        <v>#REF!</v>
      </c>
      <c r="W13" s="555" t="str">
        <f t="shared" si="26"/>
        <v>893EPSIC3</v>
      </c>
      <c r="X13" s="555" t="str">
        <f t="shared" si="27"/>
        <v>893CCFC55</v>
      </c>
      <c r="Y13" s="555" t="str">
        <f t="shared" si="28"/>
        <v>893ESSC07</v>
      </c>
      <c r="Z13" s="564" t="s">
        <v>20</v>
      </c>
      <c r="AA13" s="565" t="s">
        <v>250</v>
      </c>
      <c r="AB13" s="451">
        <v>591</v>
      </c>
      <c r="AC13" s="77">
        <f t="shared" si="30"/>
        <v>0</v>
      </c>
      <c r="AD13" s="71">
        <f t="shared" si="30"/>
        <v>0</v>
      </c>
      <c r="AE13" s="71">
        <f t="shared" si="30"/>
        <v>1751</v>
      </c>
      <c r="AF13" s="71">
        <f t="shared" si="30"/>
        <v>12</v>
      </c>
      <c r="AG13" s="71">
        <f t="shared" si="30"/>
        <v>1046</v>
      </c>
      <c r="AH13" s="71">
        <f t="shared" si="30"/>
        <v>0</v>
      </c>
      <c r="AI13" s="71">
        <f t="shared" si="30"/>
        <v>0</v>
      </c>
      <c r="AJ13" s="71">
        <f t="shared" si="30"/>
        <v>0</v>
      </c>
      <c r="AK13" s="71">
        <f t="shared" si="30"/>
        <v>0</v>
      </c>
      <c r="AL13" s="71">
        <f t="shared" si="30"/>
        <v>0</v>
      </c>
      <c r="AM13" s="71">
        <f t="shared" si="30"/>
        <v>0</v>
      </c>
      <c r="AN13" s="71">
        <f t="shared" si="30"/>
        <v>0</v>
      </c>
      <c r="AO13" s="71">
        <f t="shared" si="30"/>
        <v>0</v>
      </c>
      <c r="AP13" s="377">
        <f t="shared" si="30"/>
        <v>0</v>
      </c>
      <c r="AQ13" s="77">
        <f t="shared" si="30"/>
        <v>404</v>
      </c>
      <c r="AR13" s="71">
        <f t="shared" si="30"/>
        <v>0</v>
      </c>
      <c r="AS13" s="71">
        <f t="shared" si="31"/>
        <v>16</v>
      </c>
      <c r="AT13" s="71">
        <f t="shared" si="31"/>
        <v>1</v>
      </c>
      <c r="AU13" s="71">
        <f t="shared" si="31"/>
        <v>0</v>
      </c>
      <c r="AV13" s="71">
        <f t="shared" si="32"/>
        <v>0</v>
      </c>
      <c r="AW13" s="71">
        <f t="shared" si="32"/>
        <v>0</v>
      </c>
      <c r="AX13" s="377">
        <f t="shared" si="32"/>
        <v>0</v>
      </c>
      <c r="AY13" s="436">
        <f t="shared" si="6"/>
        <v>3230</v>
      </c>
      <c r="AZ13" s="566" t="str">
        <f t="shared" si="33"/>
        <v>142ESSC02</v>
      </c>
      <c r="BA13" s="724" t="s">
        <v>265</v>
      </c>
      <c r="BB13" s="726">
        <v>142</v>
      </c>
      <c r="BC13" s="724" t="s">
        <v>516</v>
      </c>
      <c r="BD13" s="725">
        <v>1</v>
      </c>
      <c r="BI13" s="636"/>
    </row>
    <row r="14" spans="1:61">
      <c r="B14" s="555" t="str">
        <f t="shared" si="7"/>
        <v>EPS010</v>
      </c>
      <c r="C14" s="555" t="str">
        <f t="shared" si="8"/>
        <v>EPS016</v>
      </c>
      <c r="D14" s="555" t="str">
        <f t="shared" si="9"/>
        <v>EPS037</v>
      </c>
      <c r="E14" s="555" t="str">
        <f t="shared" si="10"/>
        <v>EPS002</v>
      </c>
      <c r="F14" s="555" t="str">
        <f t="shared" si="11"/>
        <v>EPS044</v>
      </c>
      <c r="G14" s="555" t="str">
        <f t="shared" si="12"/>
        <v>EPS023</v>
      </c>
      <c r="H14" s="555" t="str">
        <f t="shared" si="13"/>
        <v>EPS005</v>
      </c>
      <c r="I14" s="555" t="str">
        <f t="shared" si="14"/>
        <v>EPS018</v>
      </c>
      <c r="J14" s="555" t="str">
        <f t="shared" si="15"/>
        <v>EAS016</v>
      </c>
      <c r="K14" s="555" t="str">
        <f t="shared" si="16"/>
        <v>EAS027</v>
      </c>
      <c r="L14" s="555" t="str">
        <f t="shared" si="17"/>
        <v>EPS017</v>
      </c>
      <c r="M14" s="555" t="str">
        <f t="shared" si="18"/>
        <v>EPS033</v>
      </c>
      <c r="N14" s="555" t="str">
        <f t="shared" si="19"/>
        <v>EPS001</v>
      </c>
      <c r="O14" s="555" t="str">
        <f t="shared" si="20"/>
        <v>EPS008</v>
      </c>
      <c r="P14" s="555" t="str">
        <f t="shared" si="21"/>
        <v>EPS040</v>
      </c>
      <c r="Q14" s="555" t="str">
        <f t="shared" si="22"/>
        <v>ESSC24</v>
      </c>
      <c r="R14" s="555" t="e">
        <f>CONCATENATE(AB15,#REF!)</f>
        <v>#REF!</v>
      </c>
      <c r="S14" s="555" t="str">
        <f t="shared" si="23"/>
        <v>ESSC91</v>
      </c>
      <c r="T14" s="555" t="str">
        <f t="shared" si="24"/>
        <v>ESSC02</v>
      </c>
      <c r="U14" s="555" t="str">
        <f t="shared" si="25"/>
        <v>ESSC62</v>
      </c>
      <c r="V14" s="555" t="e">
        <f>CONCATENATE(AB15,#REF!)</f>
        <v>#REF!</v>
      </c>
      <c r="W14" s="555" t="str">
        <f t="shared" si="26"/>
        <v>EPSIC3</v>
      </c>
      <c r="X14" s="555" t="str">
        <f t="shared" si="27"/>
        <v>CCFC55</v>
      </c>
      <c r="Y14" s="555" t="str">
        <f t="shared" si="28"/>
        <v>ESSC07</v>
      </c>
      <c r="Z14" s="564" t="s">
        <v>105</v>
      </c>
      <c r="AA14" s="565" t="s">
        <v>250</v>
      </c>
      <c r="AB14" s="451">
        <v>893</v>
      </c>
      <c r="AC14" s="77">
        <f t="shared" si="30"/>
        <v>0</v>
      </c>
      <c r="AD14" s="71">
        <f t="shared" si="30"/>
        <v>0</v>
      </c>
      <c r="AE14" s="71">
        <f t="shared" si="30"/>
        <v>167</v>
      </c>
      <c r="AF14" s="71">
        <f t="shared" si="30"/>
        <v>0</v>
      </c>
      <c r="AG14" s="71">
        <f t="shared" si="30"/>
        <v>234</v>
      </c>
      <c r="AH14" s="71">
        <f t="shared" si="30"/>
        <v>0</v>
      </c>
      <c r="AI14" s="71">
        <f t="shared" si="30"/>
        <v>4</v>
      </c>
      <c r="AJ14" s="71">
        <f t="shared" si="30"/>
        <v>0</v>
      </c>
      <c r="AK14" s="71">
        <f t="shared" si="30"/>
        <v>0</v>
      </c>
      <c r="AL14" s="71">
        <f t="shared" si="30"/>
        <v>0</v>
      </c>
      <c r="AM14" s="71">
        <f t="shared" si="30"/>
        <v>0</v>
      </c>
      <c r="AN14" s="71">
        <f t="shared" si="30"/>
        <v>0</v>
      </c>
      <c r="AO14" s="71">
        <f t="shared" si="30"/>
        <v>0</v>
      </c>
      <c r="AP14" s="377">
        <f t="shared" si="30"/>
        <v>0</v>
      </c>
      <c r="AQ14" s="77">
        <f t="shared" si="30"/>
        <v>330</v>
      </c>
      <c r="AR14" s="71">
        <f t="shared" si="30"/>
        <v>0</v>
      </c>
      <c r="AS14" s="71">
        <f t="shared" si="31"/>
        <v>0</v>
      </c>
      <c r="AT14" s="71">
        <f t="shared" si="31"/>
        <v>3</v>
      </c>
      <c r="AU14" s="71">
        <f t="shared" si="31"/>
        <v>0</v>
      </c>
      <c r="AV14" s="71">
        <f t="shared" si="32"/>
        <v>0</v>
      </c>
      <c r="AW14" s="71">
        <f t="shared" si="32"/>
        <v>0</v>
      </c>
      <c r="AX14" s="377">
        <f t="shared" si="32"/>
        <v>0</v>
      </c>
      <c r="AY14" s="436">
        <f t="shared" si="6"/>
        <v>738</v>
      </c>
      <c r="AZ14" s="566" t="str">
        <f t="shared" si="33"/>
        <v>425EPS005</v>
      </c>
      <c r="BA14" s="724" t="s">
        <v>265</v>
      </c>
      <c r="BB14" s="726">
        <v>425</v>
      </c>
      <c r="BC14" s="724" t="s">
        <v>218</v>
      </c>
      <c r="BD14" s="725">
        <v>1</v>
      </c>
    </row>
    <row r="15" spans="1:61">
      <c r="B15" s="555" t="str">
        <f t="shared" si="7"/>
        <v>120EPS010</v>
      </c>
      <c r="C15" s="555" t="str">
        <f t="shared" si="8"/>
        <v>120EPS016</v>
      </c>
      <c r="D15" s="555" t="str">
        <f t="shared" si="9"/>
        <v>120EPS037</v>
      </c>
      <c r="E15" s="555" t="str">
        <f t="shared" si="10"/>
        <v>120EPS002</v>
      </c>
      <c r="F15" s="555" t="str">
        <f t="shared" si="11"/>
        <v>120EPS044</v>
      </c>
      <c r="G15" s="555" t="str">
        <f t="shared" si="12"/>
        <v>120EPS023</v>
      </c>
      <c r="H15" s="555" t="str">
        <f t="shared" si="13"/>
        <v>120EPS005</v>
      </c>
      <c r="I15" s="555" t="str">
        <f t="shared" si="14"/>
        <v>120EPS018</v>
      </c>
      <c r="J15" s="555" t="str">
        <f t="shared" si="15"/>
        <v>120EAS016</v>
      </c>
      <c r="K15" s="555" t="str">
        <f t="shared" si="16"/>
        <v>120EAS027</v>
      </c>
      <c r="L15" s="555" t="str">
        <f t="shared" si="17"/>
        <v>120EPS017</v>
      </c>
      <c r="M15" s="555" t="str">
        <f t="shared" si="18"/>
        <v>120EPS033</v>
      </c>
      <c r="N15" s="555" t="str">
        <f t="shared" si="19"/>
        <v>120EPS001</v>
      </c>
      <c r="O15" s="555" t="str">
        <f t="shared" si="20"/>
        <v>120EPS008</v>
      </c>
      <c r="P15" s="555" t="str">
        <f t="shared" si="21"/>
        <v>120EPS040</v>
      </c>
      <c r="Q15" s="555" t="str">
        <f t="shared" si="22"/>
        <v>120ESSC24</v>
      </c>
      <c r="R15" s="555" t="e">
        <f>CONCATENATE(AB16,#REF!)</f>
        <v>#REF!</v>
      </c>
      <c r="S15" s="555" t="str">
        <f t="shared" si="23"/>
        <v>120ESSC91</v>
      </c>
      <c r="T15" s="555" t="str">
        <f t="shared" si="24"/>
        <v>120ESSC02</v>
      </c>
      <c r="U15" s="555" t="str">
        <f t="shared" si="25"/>
        <v>120ESSC62</v>
      </c>
      <c r="V15" s="555" t="e">
        <f>CONCATENATE(AB16,#REF!)</f>
        <v>#REF!</v>
      </c>
      <c r="W15" s="555" t="str">
        <f t="shared" si="26"/>
        <v>120EPSIC3</v>
      </c>
      <c r="X15" s="555" t="str">
        <f t="shared" si="27"/>
        <v>120CCFC55</v>
      </c>
      <c r="Y15" s="555" t="str">
        <f t="shared" si="28"/>
        <v>120ESSC07</v>
      </c>
      <c r="Z15" s="452" t="s">
        <v>299</v>
      </c>
      <c r="AA15" s="318"/>
      <c r="AB15" s="567"/>
      <c r="AC15" s="75">
        <f t="shared" ref="AC15:AX15" si="34">SUM(AC16:AC21)</f>
        <v>3</v>
      </c>
      <c r="AD15" s="72">
        <f t="shared" si="34"/>
        <v>6456</v>
      </c>
      <c r="AE15" s="72">
        <f t="shared" si="34"/>
        <v>4286</v>
      </c>
      <c r="AF15" s="72">
        <f t="shared" si="34"/>
        <v>2</v>
      </c>
      <c r="AG15" s="72">
        <f t="shared" si="34"/>
        <v>24484</v>
      </c>
      <c r="AH15" s="72">
        <f t="shared" si="34"/>
        <v>2</v>
      </c>
      <c r="AI15" s="72">
        <f t="shared" si="34"/>
        <v>2</v>
      </c>
      <c r="AJ15" s="72">
        <f t="shared" si="34"/>
        <v>0</v>
      </c>
      <c r="AK15" s="72">
        <f t="shared" si="34"/>
        <v>3</v>
      </c>
      <c r="AL15" s="72">
        <f t="shared" si="34"/>
        <v>0</v>
      </c>
      <c r="AM15" s="72">
        <f t="shared" si="34"/>
        <v>0</v>
      </c>
      <c r="AN15" s="72">
        <f t="shared" si="34"/>
        <v>0</v>
      </c>
      <c r="AO15" s="72">
        <f t="shared" si="34"/>
        <v>0</v>
      </c>
      <c r="AP15" s="378">
        <f t="shared" si="34"/>
        <v>0</v>
      </c>
      <c r="AQ15" s="75">
        <f t="shared" si="34"/>
        <v>1056</v>
      </c>
      <c r="AR15" s="72">
        <f t="shared" si="34"/>
        <v>5528</v>
      </c>
      <c r="AS15" s="72">
        <f t="shared" si="34"/>
        <v>0</v>
      </c>
      <c r="AT15" s="72">
        <f t="shared" si="34"/>
        <v>60</v>
      </c>
      <c r="AU15" s="72">
        <f t="shared" si="34"/>
        <v>0</v>
      </c>
      <c r="AV15" s="72">
        <f t="shared" si="34"/>
        <v>84</v>
      </c>
      <c r="AW15" s="72">
        <f t="shared" si="34"/>
        <v>0</v>
      </c>
      <c r="AX15" s="378">
        <f t="shared" si="34"/>
        <v>0</v>
      </c>
      <c r="AY15" s="435">
        <f t="shared" si="6"/>
        <v>41966</v>
      </c>
      <c r="AZ15" s="566" t="str">
        <f t="shared" si="33"/>
        <v>425EPS037</v>
      </c>
      <c r="BA15" s="724" t="s">
        <v>265</v>
      </c>
      <c r="BB15" s="726">
        <v>425</v>
      </c>
      <c r="BC15" s="724" t="s">
        <v>213</v>
      </c>
      <c r="BD15" s="725">
        <v>522</v>
      </c>
    </row>
    <row r="16" spans="1:61">
      <c r="B16" s="555" t="str">
        <f t="shared" si="7"/>
        <v>154EPS010</v>
      </c>
      <c r="C16" s="555" t="str">
        <f t="shared" si="8"/>
        <v>154EPS016</v>
      </c>
      <c r="D16" s="555" t="str">
        <f t="shared" si="9"/>
        <v>154EPS037</v>
      </c>
      <c r="E16" s="555" t="str">
        <f t="shared" si="10"/>
        <v>154EPS002</v>
      </c>
      <c r="F16" s="555" t="str">
        <f t="shared" si="11"/>
        <v>154EPS044</v>
      </c>
      <c r="G16" s="555" t="str">
        <f t="shared" si="12"/>
        <v>154EPS023</v>
      </c>
      <c r="H16" s="555" t="str">
        <f t="shared" si="13"/>
        <v>154EPS005</v>
      </c>
      <c r="I16" s="555" t="str">
        <f t="shared" si="14"/>
        <v>154EPS018</v>
      </c>
      <c r="J16" s="555" t="str">
        <f t="shared" si="15"/>
        <v>154EAS016</v>
      </c>
      <c r="K16" s="555" t="str">
        <f t="shared" si="16"/>
        <v>154EAS027</v>
      </c>
      <c r="L16" s="555" t="str">
        <f t="shared" si="17"/>
        <v>154EPS017</v>
      </c>
      <c r="M16" s="555" t="str">
        <f t="shared" si="18"/>
        <v>154EPS033</v>
      </c>
      <c r="N16" s="555" t="str">
        <f t="shared" si="19"/>
        <v>154EPS001</v>
      </c>
      <c r="O16" s="555" t="str">
        <f t="shared" si="20"/>
        <v>154EPS008</v>
      </c>
      <c r="P16" s="555" t="str">
        <f t="shared" si="21"/>
        <v>154EPS040</v>
      </c>
      <c r="Q16" s="555" t="str">
        <f t="shared" si="22"/>
        <v>154ESSC24</v>
      </c>
      <c r="R16" s="555" t="e">
        <f>CONCATENATE(AB17,#REF!)</f>
        <v>#REF!</v>
      </c>
      <c r="S16" s="555" t="str">
        <f t="shared" si="23"/>
        <v>154ESSC91</v>
      </c>
      <c r="T16" s="555" t="str">
        <f t="shared" si="24"/>
        <v>154ESSC02</v>
      </c>
      <c r="U16" s="555" t="str">
        <f t="shared" si="25"/>
        <v>154ESSC62</v>
      </c>
      <c r="V16" s="555" t="e">
        <f>CONCATENATE(AB17,#REF!)</f>
        <v>#REF!</v>
      </c>
      <c r="W16" s="555" t="str">
        <f t="shared" si="26"/>
        <v>154EPSIC3</v>
      </c>
      <c r="X16" s="555" t="str">
        <f t="shared" si="27"/>
        <v>154CCFC55</v>
      </c>
      <c r="Y16" s="555" t="str">
        <f t="shared" si="28"/>
        <v>154ESSC07</v>
      </c>
      <c r="Z16" s="569" t="s">
        <v>73</v>
      </c>
      <c r="AA16" s="568" t="s">
        <v>249</v>
      </c>
      <c r="AB16" s="451">
        <v>120</v>
      </c>
      <c r="AC16" s="77">
        <f t="shared" ref="AC16:AR21" si="35">IFERROR(VLOOKUP(B15,$AZ$9:$BD$950,5,0),0)</f>
        <v>0</v>
      </c>
      <c r="AD16" s="71">
        <f t="shared" si="35"/>
        <v>0</v>
      </c>
      <c r="AE16" s="71">
        <f t="shared" si="35"/>
        <v>124</v>
      </c>
      <c r="AF16" s="71">
        <f t="shared" si="35"/>
        <v>0</v>
      </c>
      <c r="AG16" s="71">
        <f t="shared" si="35"/>
        <v>408</v>
      </c>
      <c r="AH16" s="71">
        <f t="shared" si="35"/>
        <v>0</v>
      </c>
      <c r="AI16" s="71">
        <f t="shared" si="35"/>
        <v>0</v>
      </c>
      <c r="AJ16" s="71">
        <f t="shared" si="35"/>
        <v>0</v>
      </c>
      <c r="AK16" s="71">
        <f t="shared" si="35"/>
        <v>0</v>
      </c>
      <c r="AL16" s="71">
        <f t="shared" si="35"/>
        <v>0</v>
      </c>
      <c r="AM16" s="71">
        <f t="shared" si="35"/>
        <v>0</v>
      </c>
      <c r="AN16" s="71">
        <f t="shared" si="35"/>
        <v>0</v>
      </c>
      <c r="AO16" s="71">
        <f t="shared" si="35"/>
        <v>0</v>
      </c>
      <c r="AP16" s="377">
        <f t="shared" si="35"/>
        <v>0</v>
      </c>
      <c r="AQ16" s="77">
        <f t="shared" si="35"/>
        <v>0</v>
      </c>
      <c r="AR16" s="71">
        <f t="shared" si="35"/>
        <v>557</v>
      </c>
      <c r="AS16" s="71">
        <f t="shared" ref="AS16:AU21" si="36">IFERROR(VLOOKUP(S15,$AZ$9:$BD$950,5,0),0)</f>
        <v>0</v>
      </c>
      <c r="AT16" s="71">
        <f t="shared" si="36"/>
        <v>2</v>
      </c>
      <c r="AU16" s="71">
        <f t="shared" si="36"/>
        <v>0</v>
      </c>
      <c r="AV16" s="71">
        <f t="shared" ref="AV16:AX21" si="37">IFERROR(VLOOKUP(W15,$AZ$9:$BD$950,5,0),0)</f>
        <v>12</v>
      </c>
      <c r="AW16" s="71">
        <f t="shared" si="37"/>
        <v>0</v>
      </c>
      <c r="AX16" s="377">
        <f t="shared" si="37"/>
        <v>0</v>
      </c>
      <c r="AY16" s="436">
        <f t="shared" si="6"/>
        <v>1103</v>
      </c>
      <c r="AZ16" s="566" t="str">
        <f t="shared" si="33"/>
        <v>425EPS040</v>
      </c>
      <c r="BA16" s="724" t="s">
        <v>265</v>
      </c>
      <c r="BB16" s="726">
        <v>425</v>
      </c>
      <c r="BC16" s="724" t="s">
        <v>833</v>
      </c>
      <c r="BD16" s="725">
        <v>191</v>
      </c>
    </row>
    <row r="17" spans="2:66">
      <c r="B17" s="555" t="str">
        <f t="shared" si="7"/>
        <v>250EPS010</v>
      </c>
      <c r="C17" s="555" t="str">
        <f t="shared" si="8"/>
        <v>250EPS016</v>
      </c>
      <c r="D17" s="555" t="str">
        <f t="shared" si="9"/>
        <v>250EPS037</v>
      </c>
      <c r="E17" s="555" t="str">
        <f t="shared" si="10"/>
        <v>250EPS002</v>
      </c>
      <c r="F17" s="555" t="str">
        <f t="shared" si="11"/>
        <v>250EPS044</v>
      </c>
      <c r="G17" s="555" t="str">
        <f t="shared" si="12"/>
        <v>250EPS023</v>
      </c>
      <c r="H17" s="555" t="str">
        <f t="shared" si="13"/>
        <v>250EPS005</v>
      </c>
      <c r="I17" s="555" t="str">
        <f t="shared" si="14"/>
        <v>250EPS018</v>
      </c>
      <c r="J17" s="555" t="str">
        <f t="shared" si="15"/>
        <v>250EAS016</v>
      </c>
      <c r="K17" s="555" t="str">
        <f t="shared" si="16"/>
        <v>250EAS027</v>
      </c>
      <c r="L17" s="555" t="str">
        <f t="shared" si="17"/>
        <v>250EPS017</v>
      </c>
      <c r="M17" s="555" t="str">
        <f t="shared" si="18"/>
        <v>250EPS033</v>
      </c>
      <c r="N17" s="555" t="str">
        <f t="shared" si="19"/>
        <v>250EPS001</v>
      </c>
      <c r="O17" s="555" t="str">
        <f t="shared" si="20"/>
        <v>250EPS008</v>
      </c>
      <c r="P17" s="555" t="str">
        <f t="shared" si="21"/>
        <v>250EPS040</v>
      </c>
      <c r="Q17" s="555" t="str">
        <f t="shared" si="22"/>
        <v>250ESSC24</v>
      </c>
      <c r="R17" s="555" t="e">
        <f>CONCATENATE(AB18,#REF!)</f>
        <v>#REF!</v>
      </c>
      <c r="S17" s="555" t="str">
        <f t="shared" si="23"/>
        <v>250ESSC91</v>
      </c>
      <c r="T17" s="555" t="str">
        <f t="shared" si="24"/>
        <v>250ESSC02</v>
      </c>
      <c r="U17" s="555" t="str">
        <f t="shared" si="25"/>
        <v>250ESSC62</v>
      </c>
      <c r="V17" s="555" t="e">
        <f>CONCATENATE(AB18,#REF!)</f>
        <v>#REF!</v>
      </c>
      <c r="W17" s="555" t="str">
        <f t="shared" si="26"/>
        <v>250EPSIC3</v>
      </c>
      <c r="X17" s="555" t="str">
        <f t="shared" si="27"/>
        <v>250CCFC55</v>
      </c>
      <c r="Y17" s="555" t="str">
        <f t="shared" si="28"/>
        <v>250ESSC07</v>
      </c>
      <c r="Z17" s="569" t="s">
        <v>12</v>
      </c>
      <c r="AA17" s="568" t="s">
        <v>249</v>
      </c>
      <c r="AB17" s="451">
        <v>154</v>
      </c>
      <c r="AC17" s="77">
        <f t="shared" si="35"/>
        <v>2</v>
      </c>
      <c r="AD17" s="71">
        <f t="shared" si="35"/>
        <v>6455</v>
      </c>
      <c r="AE17" s="71">
        <f t="shared" si="35"/>
        <v>3028</v>
      </c>
      <c r="AF17" s="71">
        <f t="shared" si="35"/>
        <v>2</v>
      </c>
      <c r="AG17" s="71">
        <f t="shared" si="35"/>
        <v>14105</v>
      </c>
      <c r="AH17" s="71">
        <f t="shared" si="35"/>
        <v>2</v>
      </c>
      <c r="AI17" s="71">
        <f t="shared" si="35"/>
        <v>2</v>
      </c>
      <c r="AJ17" s="71">
        <f t="shared" si="35"/>
        <v>0</v>
      </c>
      <c r="AK17" s="71">
        <f t="shared" si="35"/>
        <v>3</v>
      </c>
      <c r="AL17" s="71">
        <f t="shared" si="35"/>
        <v>0</v>
      </c>
      <c r="AM17" s="71">
        <f t="shared" si="35"/>
        <v>0</v>
      </c>
      <c r="AN17" s="71">
        <f t="shared" si="35"/>
        <v>0</v>
      </c>
      <c r="AO17" s="71">
        <f t="shared" si="35"/>
        <v>0</v>
      </c>
      <c r="AP17" s="377">
        <f t="shared" si="35"/>
        <v>0</v>
      </c>
      <c r="AQ17" s="77">
        <f t="shared" si="35"/>
        <v>738</v>
      </c>
      <c r="AR17" s="71">
        <f t="shared" si="35"/>
        <v>1734</v>
      </c>
      <c r="AS17" s="71">
        <f t="shared" si="36"/>
        <v>0</v>
      </c>
      <c r="AT17" s="71">
        <f t="shared" si="36"/>
        <v>47</v>
      </c>
      <c r="AU17" s="71">
        <f t="shared" si="36"/>
        <v>0</v>
      </c>
      <c r="AV17" s="71">
        <f t="shared" si="37"/>
        <v>33</v>
      </c>
      <c r="AW17" s="71">
        <f t="shared" si="37"/>
        <v>0</v>
      </c>
      <c r="AX17" s="377">
        <f t="shared" si="37"/>
        <v>0</v>
      </c>
      <c r="AY17" s="436">
        <f t="shared" si="6"/>
        <v>26151</v>
      </c>
      <c r="AZ17" s="566" t="str">
        <f t="shared" si="33"/>
        <v>425EPS044</v>
      </c>
      <c r="BA17" s="724" t="s">
        <v>265</v>
      </c>
      <c r="BB17" s="726">
        <v>425</v>
      </c>
      <c r="BC17" s="724" t="s">
        <v>1017</v>
      </c>
      <c r="BD17" s="725">
        <v>949</v>
      </c>
    </row>
    <row r="18" spans="2:66">
      <c r="B18" s="555" t="str">
        <f t="shared" si="7"/>
        <v>495EPS010</v>
      </c>
      <c r="C18" s="555" t="str">
        <f t="shared" si="8"/>
        <v>495EPS016</v>
      </c>
      <c r="D18" s="555" t="str">
        <f t="shared" si="9"/>
        <v>495EPS037</v>
      </c>
      <c r="E18" s="555" t="str">
        <f t="shared" si="10"/>
        <v>495EPS002</v>
      </c>
      <c r="F18" s="555" t="str">
        <f t="shared" si="11"/>
        <v>495EPS044</v>
      </c>
      <c r="G18" s="555" t="str">
        <f t="shared" si="12"/>
        <v>495EPS023</v>
      </c>
      <c r="H18" s="555" t="str">
        <f t="shared" si="13"/>
        <v>495EPS005</v>
      </c>
      <c r="I18" s="555" t="str">
        <f t="shared" si="14"/>
        <v>495EPS018</v>
      </c>
      <c r="J18" s="555" t="str">
        <f t="shared" si="15"/>
        <v>495EAS016</v>
      </c>
      <c r="K18" s="555" t="str">
        <f t="shared" si="16"/>
        <v>495EAS027</v>
      </c>
      <c r="L18" s="555" t="str">
        <f t="shared" si="17"/>
        <v>495EPS017</v>
      </c>
      <c r="M18" s="555" t="str">
        <f t="shared" si="18"/>
        <v>495EPS033</v>
      </c>
      <c r="N18" s="555" t="str">
        <f t="shared" si="19"/>
        <v>495EPS001</v>
      </c>
      <c r="O18" s="555" t="str">
        <f t="shared" si="20"/>
        <v>495EPS008</v>
      </c>
      <c r="P18" s="555" t="str">
        <f t="shared" si="21"/>
        <v>495EPS040</v>
      </c>
      <c r="Q18" s="555" t="str">
        <f t="shared" si="22"/>
        <v>495ESSC24</v>
      </c>
      <c r="R18" s="555" t="e">
        <f>CONCATENATE(AB19,#REF!)</f>
        <v>#REF!</v>
      </c>
      <c r="S18" s="555" t="str">
        <f t="shared" si="23"/>
        <v>495ESSC91</v>
      </c>
      <c r="T18" s="555" t="str">
        <f t="shared" si="24"/>
        <v>495ESSC02</v>
      </c>
      <c r="U18" s="555" t="str">
        <f t="shared" si="25"/>
        <v>495ESSC62</v>
      </c>
      <c r="V18" s="555" t="e">
        <f>CONCATENATE(AB19,#REF!)</f>
        <v>#REF!</v>
      </c>
      <c r="W18" s="555" t="str">
        <f t="shared" si="26"/>
        <v>495EPSIC3</v>
      </c>
      <c r="X18" s="555" t="str">
        <f t="shared" si="27"/>
        <v>495CCFC55</v>
      </c>
      <c r="Y18" s="555" t="str">
        <f t="shared" si="28"/>
        <v>495ESSC07</v>
      </c>
      <c r="Z18" s="564" t="s">
        <v>15</v>
      </c>
      <c r="AA18" s="568" t="s">
        <v>249</v>
      </c>
      <c r="AB18" s="451">
        <v>250</v>
      </c>
      <c r="AC18" s="77">
        <f t="shared" si="35"/>
        <v>0</v>
      </c>
      <c r="AD18" s="71">
        <f t="shared" si="35"/>
        <v>1</v>
      </c>
      <c r="AE18" s="71">
        <f t="shared" si="35"/>
        <v>631</v>
      </c>
      <c r="AF18" s="71">
        <f t="shared" si="35"/>
        <v>0</v>
      </c>
      <c r="AG18" s="71">
        <f t="shared" si="35"/>
        <v>6905</v>
      </c>
      <c r="AH18" s="71">
        <f t="shared" si="35"/>
        <v>0</v>
      </c>
      <c r="AI18" s="71">
        <f t="shared" si="35"/>
        <v>0</v>
      </c>
      <c r="AJ18" s="71">
        <f t="shared" si="35"/>
        <v>0</v>
      </c>
      <c r="AK18" s="71">
        <f t="shared" si="35"/>
        <v>0</v>
      </c>
      <c r="AL18" s="71">
        <f t="shared" si="35"/>
        <v>0</v>
      </c>
      <c r="AM18" s="71">
        <f t="shared" si="35"/>
        <v>0</v>
      </c>
      <c r="AN18" s="71">
        <f t="shared" si="35"/>
        <v>0</v>
      </c>
      <c r="AO18" s="71">
        <f t="shared" si="35"/>
        <v>0</v>
      </c>
      <c r="AP18" s="377">
        <f t="shared" si="35"/>
        <v>0</v>
      </c>
      <c r="AQ18" s="77">
        <f t="shared" si="35"/>
        <v>71</v>
      </c>
      <c r="AR18" s="71">
        <f t="shared" si="35"/>
        <v>1228</v>
      </c>
      <c r="AS18" s="71">
        <f t="shared" si="36"/>
        <v>0</v>
      </c>
      <c r="AT18" s="71">
        <f t="shared" si="36"/>
        <v>4</v>
      </c>
      <c r="AU18" s="71">
        <f t="shared" si="36"/>
        <v>0</v>
      </c>
      <c r="AV18" s="71">
        <f t="shared" si="37"/>
        <v>12</v>
      </c>
      <c r="AW18" s="71">
        <f t="shared" si="37"/>
        <v>0</v>
      </c>
      <c r="AX18" s="377">
        <f t="shared" si="37"/>
        <v>0</v>
      </c>
      <c r="AY18" s="436">
        <f t="shared" si="6"/>
        <v>8852</v>
      </c>
      <c r="AZ18" s="566" t="str">
        <f t="shared" si="33"/>
        <v>579EAS027</v>
      </c>
      <c r="BA18" s="724" t="s">
        <v>265</v>
      </c>
      <c r="BB18" s="726">
        <v>579</v>
      </c>
      <c r="BC18" s="724" t="s">
        <v>221</v>
      </c>
      <c r="BD18" s="725">
        <v>204</v>
      </c>
      <c r="BF18" s="570"/>
    </row>
    <row r="19" spans="2:66">
      <c r="B19" s="555" t="str">
        <f t="shared" si="7"/>
        <v>790EPS010</v>
      </c>
      <c r="C19" s="555" t="str">
        <f t="shared" si="8"/>
        <v>790EPS016</v>
      </c>
      <c r="D19" s="555" t="str">
        <f t="shared" si="9"/>
        <v>790EPS037</v>
      </c>
      <c r="E19" s="555" t="str">
        <f t="shared" si="10"/>
        <v>790EPS002</v>
      </c>
      <c r="F19" s="555" t="str">
        <f t="shared" si="11"/>
        <v>790EPS044</v>
      </c>
      <c r="G19" s="555" t="str">
        <f t="shared" si="12"/>
        <v>790EPS023</v>
      </c>
      <c r="H19" s="555" t="str">
        <f t="shared" si="13"/>
        <v>790EPS005</v>
      </c>
      <c r="I19" s="555" t="str">
        <f t="shared" si="14"/>
        <v>790EPS018</v>
      </c>
      <c r="J19" s="555" t="str">
        <f t="shared" si="15"/>
        <v>790EAS016</v>
      </c>
      <c r="K19" s="555" t="str">
        <f t="shared" si="16"/>
        <v>790EAS027</v>
      </c>
      <c r="L19" s="555" t="str">
        <f t="shared" si="17"/>
        <v>790EPS017</v>
      </c>
      <c r="M19" s="555" t="str">
        <f t="shared" si="18"/>
        <v>790EPS033</v>
      </c>
      <c r="N19" s="555" t="str">
        <f t="shared" si="19"/>
        <v>790EPS001</v>
      </c>
      <c r="O19" s="555" t="str">
        <f t="shared" si="20"/>
        <v>790EPS008</v>
      </c>
      <c r="P19" s="555" t="str">
        <f t="shared" si="21"/>
        <v>790EPS040</v>
      </c>
      <c r="Q19" s="555" t="str">
        <f t="shared" si="22"/>
        <v>790ESSC24</v>
      </c>
      <c r="R19" s="555" t="e">
        <f>CONCATENATE(AB20,#REF!)</f>
        <v>#REF!</v>
      </c>
      <c r="S19" s="555" t="str">
        <f t="shared" si="23"/>
        <v>790ESSC91</v>
      </c>
      <c r="T19" s="555" t="str">
        <f t="shared" si="24"/>
        <v>790ESSC02</v>
      </c>
      <c r="U19" s="555" t="str">
        <f t="shared" si="25"/>
        <v>790ESSC62</v>
      </c>
      <c r="V19" s="555" t="e">
        <f>CONCATENATE(AB20,#REF!)</f>
        <v>#REF!</v>
      </c>
      <c r="W19" s="555" t="str">
        <f t="shared" si="26"/>
        <v>790EPSIC3</v>
      </c>
      <c r="X19" s="555" t="str">
        <f t="shared" si="27"/>
        <v>790CCFC55</v>
      </c>
      <c r="Y19" s="555" t="str">
        <f t="shared" si="28"/>
        <v>790ESSC07</v>
      </c>
      <c r="Z19" s="564" t="s">
        <v>86</v>
      </c>
      <c r="AA19" s="568" t="s">
        <v>249</v>
      </c>
      <c r="AB19" s="451">
        <v>495</v>
      </c>
      <c r="AC19" s="77">
        <f t="shared" si="35"/>
        <v>1</v>
      </c>
      <c r="AD19" s="71">
        <f t="shared" si="35"/>
        <v>0</v>
      </c>
      <c r="AE19" s="71">
        <f t="shared" si="35"/>
        <v>102</v>
      </c>
      <c r="AF19" s="71">
        <f t="shared" si="35"/>
        <v>0</v>
      </c>
      <c r="AG19" s="71">
        <f t="shared" si="35"/>
        <v>521</v>
      </c>
      <c r="AH19" s="71">
        <f t="shared" si="35"/>
        <v>0</v>
      </c>
      <c r="AI19" s="71">
        <f t="shared" si="35"/>
        <v>0</v>
      </c>
      <c r="AJ19" s="71">
        <f t="shared" si="35"/>
        <v>0</v>
      </c>
      <c r="AK19" s="71">
        <f t="shared" si="35"/>
        <v>0</v>
      </c>
      <c r="AL19" s="71">
        <f t="shared" si="35"/>
        <v>0</v>
      </c>
      <c r="AM19" s="71">
        <f t="shared" si="35"/>
        <v>0</v>
      </c>
      <c r="AN19" s="71">
        <f t="shared" si="35"/>
        <v>0</v>
      </c>
      <c r="AO19" s="71">
        <f t="shared" si="35"/>
        <v>0</v>
      </c>
      <c r="AP19" s="377">
        <f t="shared" si="35"/>
        <v>0</v>
      </c>
      <c r="AQ19" s="77">
        <f t="shared" si="35"/>
        <v>0</v>
      </c>
      <c r="AR19" s="71">
        <f t="shared" si="35"/>
        <v>591</v>
      </c>
      <c r="AS19" s="71">
        <f t="shared" si="36"/>
        <v>0</v>
      </c>
      <c r="AT19" s="71">
        <f t="shared" si="36"/>
        <v>4</v>
      </c>
      <c r="AU19" s="71">
        <f t="shared" si="36"/>
        <v>0</v>
      </c>
      <c r="AV19" s="71">
        <f t="shared" si="37"/>
        <v>0</v>
      </c>
      <c r="AW19" s="71">
        <f t="shared" si="37"/>
        <v>0</v>
      </c>
      <c r="AX19" s="377">
        <f t="shared" si="37"/>
        <v>0</v>
      </c>
      <c r="AY19" s="436">
        <f t="shared" si="6"/>
        <v>1219</v>
      </c>
      <c r="AZ19" s="566" t="str">
        <f t="shared" si="33"/>
        <v>579EPS018</v>
      </c>
      <c r="BA19" s="724" t="s">
        <v>265</v>
      </c>
      <c r="BB19" s="726">
        <v>579</v>
      </c>
      <c r="BC19" s="724" t="s">
        <v>190</v>
      </c>
      <c r="BD19" s="725">
        <v>1</v>
      </c>
    </row>
    <row r="20" spans="2:66">
      <c r="B20" s="555" t="str">
        <f t="shared" si="7"/>
        <v>895EPS010</v>
      </c>
      <c r="C20" s="555" t="str">
        <f t="shared" si="8"/>
        <v>895EPS016</v>
      </c>
      <c r="D20" s="555" t="str">
        <f t="shared" si="9"/>
        <v>895EPS037</v>
      </c>
      <c r="E20" s="555" t="str">
        <f t="shared" si="10"/>
        <v>895EPS002</v>
      </c>
      <c r="F20" s="555" t="str">
        <f t="shared" si="11"/>
        <v>895EPS044</v>
      </c>
      <c r="G20" s="555" t="str">
        <f t="shared" si="12"/>
        <v>895EPS023</v>
      </c>
      <c r="H20" s="555" t="str">
        <f t="shared" si="13"/>
        <v>895EPS005</v>
      </c>
      <c r="I20" s="555" t="str">
        <f t="shared" si="14"/>
        <v>895EPS018</v>
      </c>
      <c r="J20" s="555" t="str">
        <f t="shared" si="15"/>
        <v>895EAS016</v>
      </c>
      <c r="K20" s="555" t="str">
        <f t="shared" si="16"/>
        <v>895EAS027</v>
      </c>
      <c r="L20" s="555" t="str">
        <f t="shared" si="17"/>
        <v>895EPS017</v>
      </c>
      <c r="M20" s="555" t="str">
        <f t="shared" si="18"/>
        <v>895EPS033</v>
      </c>
      <c r="N20" s="555" t="str">
        <f t="shared" si="19"/>
        <v>895EPS001</v>
      </c>
      <c r="O20" s="555" t="str">
        <f t="shared" si="20"/>
        <v>895EPS008</v>
      </c>
      <c r="P20" s="555" t="str">
        <f t="shared" si="21"/>
        <v>895EPS040</v>
      </c>
      <c r="Q20" s="555" t="str">
        <f t="shared" si="22"/>
        <v>895ESSC24</v>
      </c>
      <c r="R20" s="555" t="e">
        <f>CONCATENATE(AB21,#REF!)</f>
        <v>#REF!</v>
      </c>
      <c r="S20" s="555" t="str">
        <f t="shared" si="23"/>
        <v>895ESSC91</v>
      </c>
      <c r="T20" s="555" t="str">
        <f t="shared" si="24"/>
        <v>895ESSC02</v>
      </c>
      <c r="U20" s="555" t="str">
        <f t="shared" si="25"/>
        <v>895ESSC62</v>
      </c>
      <c r="V20" s="555" t="e">
        <f>CONCATENATE(AB21,#REF!)</f>
        <v>#REF!</v>
      </c>
      <c r="W20" s="555" t="str">
        <f t="shared" si="26"/>
        <v>895EPSIC3</v>
      </c>
      <c r="X20" s="555" t="str">
        <f t="shared" si="27"/>
        <v>895CCFC55</v>
      </c>
      <c r="Y20" s="555" t="str">
        <f t="shared" si="28"/>
        <v>895ESSC07</v>
      </c>
      <c r="Z20" s="564" t="s">
        <v>98</v>
      </c>
      <c r="AA20" s="568" t="s">
        <v>249</v>
      </c>
      <c r="AB20" s="451">
        <v>790</v>
      </c>
      <c r="AC20" s="77">
        <f t="shared" si="35"/>
        <v>0</v>
      </c>
      <c r="AD20" s="71">
        <f t="shared" si="35"/>
        <v>0</v>
      </c>
      <c r="AE20" s="71">
        <f t="shared" si="35"/>
        <v>226</v>
      </c>
      <c r="AF20" s="71">
        <f t="shared" si="35"/>
        <v>0</v>
      </c>
      <c r="AG20" s="71">
        <f t="shared" si="35"/>
        <v>1455</v>
      </c>
      <c r="AH20" s="71">
        <f t="shared" si="35"/>
        <v>0</v>
      </c>
      <c r="AI20" s="71">
        <f t="shared" si="35"/>
        <v>0</v>
      </c>
      <c r="AJ20" s="71">
        <f t="shared" si="35"/>
        <v>0</v>
      </c>
      <c r="AK20" s="71">
        <f t="shared" si="35"/>
        <v>0</v>
      </c>
      <c r="AL20" s="71">
        <f t="shared" si="35"/>
        <v>0</v>
      </c>
      <c r="AM20" s="71">
        <f t="shared" si="35"/>
        <v>0</v>
      </c>
      <c r="AN20" s="71">
        <f t="shared" si="35"/>
        <v>0</v>
      </c>
      <c r="AO20" s="71">
        <f t="shared" si="35"/>
        <v>0</v>
      </c>
      <c r="AP20" s="377">
        <f t="shared" si="35"/>
        <v>0</v>
      </c>
      <c r="AQ20" s="77">
        <f t="shared" si="35"/>
        <v>154</v>
      </c>
      <c r="AR20" s="71">
        <f t="shared" si="35"/>
        <v>774</v>
      </c>
      <c r="AS20" s="71">
        <f t="shared" si="36"/>
        <v>0</v>
      </c>
      <c r="AT20" s="71">
        <f t="shared" si="36"/>
        <v>3</v>
      </c>
      <c r="AU20" s="71">
        <f t="shared" si="36"/>
        <v>0</v>
      </c>
      <c r="AV20" s="71">
        <f t="shared" si="37"/>
        <v>0</v>
      </c>
      <c r="AW20" s="71">
        <f t="shared" si="37"/>
        <v>0</v>
      </c>
      <c r="AX20" s="377">
        <f t="shared" si="37"/>
        <v>0</v>
      </c>
      <c r="AY20" s="436">
        <f t="shared" si="6"/>
        <v>2612</v>
      </c>
      <c r="AZ20" s="566" t="str">
        <f t="shared" si="33"/>
        <v>579EPS037</v>
      </c>
      <c r="BA20" s="724" t="s">
        <v>265</v>
      </c>
      <c r="BB20" s="726">
        <v>579</v>
      </c>
      <c r="BC20" s="724" t="s">
        <v>213</v>
      </c>
      <c r="BD20" s="725">
        <v>2956</v>
      </c>
      <c r="BF20" s="712" t="s">
        <v>999</v>
      </c>
      <c r="BN20" s="555" t="str">
        <f>UPPER((TEXT('1.COBERTURA  DANE'!C2,"mmmm yyyy")))</f>
        <v>JUNIO 2018</v>
      </c>
    </row>
    <row r="21" spans="2:66">
      <c r="B21" s="555" t="str">
        <f t="shared" si="7"/>
        <v>EPS010</v>
      </c>
      <c r="C21" s="555" t="str">
        <f t="shared" si="8"/>
        <v>EPS016</v>
      </c>
      <c r="D21" s="555" t="str">
        <f t="shared" si="9"/>
        <v>EPS037</v>
      </c>
      <c r="E21" s="555" t="str">
        <f t="shared" si="10"/>
        <v>EPS002</v>
      </c>
      <c r="F21" s="555" t="str">
        <f t="shared" si="11"/>
        <v>EPS044</v>
      </c>
      <c r="G21" s="555" t="str">
        <f t="shared" si="12"/>
        <v>EPS023</v>
      </c>
      <c r="H21" s="555" t="str">
        <f t="shared" si="13"/>
        <v>EPS005</v>
      </c>
      <c r="I21" s="555" t="str">
        <f t="shared" si="14"/>
        <v>EPS018</v>
      </c>
      <c r="J21" s="555" t="str">
        <f t="shared" si="15"/>
        <v>EAS016</v>
      </c>
      <c r="K21" s="555" t="str">
        <f t="shared" si="16"/>
        <v>EAS027</v>
      </c>
      <c r="L21" s="555" t="str">
        <f t="shared" si="17"/>
        <v>EPS017</v>
      </c>
      <c r="M21" s="555" t="str">
        <f t="shared" si="18"/>
        <v>EPS033</v>
      </c>
      <c r="N21" s="555" t="str">
        <f t="shared" si="19"/>
        <v>EPS001</v>
      </c>
      <c r="O21" s="555" t="str">
        <f t="shared" si="20"/>
        <v>EPS008</v>
      </c>
      <c r="P21" s="555" t="str">
        <f t="shared" si="21"/>
        <v>EPS040</v>
      </c>
      <c r="Q21" s="555" t="str">
        <f t="shared" si="22"/>
        <v>ESSC24</v>
      </c>
      <c r="R21" s="555" t="e">
        <f>CONCATENATE(AB22,#REF!)</f>
        <v>#REF!</v>
      </c>
      <c r="S21" s="555" t="str">
        <f t="shared" si="23"/>
        <v>ESSC91</v>
      </c>
      <c r="T21" s="555" t="str">
        <f t="shared" si="24"/>
        <v>ESSC02</v>
      </c>
      <c r="U21" s="555" t="str">
        <f t="shared" si="25"/>
        <v>ESSC62</v>
      </c>
      <c r="V21" s="555" t="e">
        <f>CONCATENATE(AB22,#REF!)</f>
        <v>#REF!</v>
      </c>
      <c r="W21" s="555" t="str">
        <f t="shared" si="26"/>
        <v>EPSIC3</v>
      </c>
      <c r="X21" s="555" t="str">
        <f t="shared" si="27"/>
        <v>CCFC55</v>
      </c>
      <c r="Y21" s="555" t="str">
        <f t="shared" si="28"/>
        <v>ESSC07</v>
      </c>
      <c r="Z21" s="571" t="s">
        <v>120</v>
      </c>
      <c r="AA21" s="568" t="s">
        <v>249</v>
      </c>
      <c r="AB21" s="451">
        <v>895</v>
      </c>
      <c r="AC21" s="77">
        <f t="shared" si="35"/>
        <v>0</v>
      </c>
      <c r="AD21" s="71">
        <f t="shared" si="35"/>
        <v>0</v>
      </c>
      <c r="AE21" s="71">
        <f t="shared" si="35"/>
        <v>175</v>
      </c>
      <c r="AF21" s="71">
        <f t="shared" si="35"/>
        <v>0</v>
      </c>
      <c r="AG21" s="71">
        <f t="shared" si="35"/>
        <v>1090</v>
      </c>
      <c r="AH21" s="71">
        <f t="shared" si="35"/>
        <v>0</v>
      </c>
      <c r="AI21" s="71">
        <f t="shared" si="35"/>
        <v>0</v>
      </c>
      <c r="AJ21" s="71">
        <f t="shared" si="35"/>
        <v>0</v>
      </c>
      <c r="AK21" s="71">
        <f t="shared" si="35"/>
        <v>0</v>
      </c>
      <c r="AL21" s="71">
        <f t="shared" si="35"/>
        <v>0</v>
      </c>
      <c r="AM21" s="71">
        <f t="shared" si="35"/>
        <v>0</v>
      </c>
      <c r="AN21" s="71">
        <f t="shared" si="35"/>
        <v>0</v>
      </c>
      <c r="AO21" s="71">
        <f t="shared" si="35"/>
        <v>0</v>
      </c>
      <c r="AP21" s="377">
        <f t="shared" si="35"/>
        <v>0</v>
      </c>
      <c r="AQ21" s="77">
        <f t="shared" si="35"/>
        <v>93</v>
      </c>
      <c r="AR21" s="71">
        <f t="shared" si="35"/>
        <v>644</v>
      </c>
      <c r="AS21" s="71">
        <f t="shared" si="36"/>
        <v>0</v>
      </c>
      <c r="AT21" s="71">
        <f t="shared" si="36"/>
        <v>0</v>
      </c>
      <c r="AU21" s="71">
        <f t="shared" si="36"/>
        <v>0</v>
      </c>
      <c r="AV21" s="71">
        <f t="shared" si="37"/>
        <v>27</v>
      </c>
      <c r="AW21" s="71">
        <f t="shared" si="37"/>
        <v>0</v>
      </c>
      <c r="AX21" s="377">
        <f t="shared" si="37"/>
        <v>0</v>
      </c>
      <c r="AY21" s="436">
        <f t="shared" si="6"/>
        <v>2029</v>
      </c>
      <c r="AZ21" s="566" t="str">
        <f t="shared" si="33"/>
        <v>579EPS040</v>
      </c>
      <c r="BA21" s="724" t="s">
        <v>265</v>
      </c>
      <c r="BB21" s="726">
        <v>579</v>
      </c>
      <c r="BC21" s="724" t="s">
        <v>833</v>
      </c>
      <c r="BD21" s="725">
        <v>829</v>
      </c>
    </row>
    <row r="22" spans="2:66">
      <c r="B22" s="555" t="str">
        <f t="shared" si="7"/>
        <v>45EPS010</v>
      </c>
      <c r="C22" s="555" t="str">
        <f t="shared" si="8"/>
        <v>45EPS016</v>
      </c>
      <c r="D22" s="555" t="str">
        <f t="shared" si="9"/>
        <v>45EPS037</v>
      </c>
      <c r="E22" s="555" t="str">
        <f t="shared" si="10"/>
        <v>45EPS002</v>
      </c>
      <c r="F22" s="555" t="str">
        <f t="shared" si="11"/>
        <v>45EPS044</v>
      </c>
      <c r="G22" s="555" t="str">
        <f t="shared" si="12"/>
        <v>45EPS023</v>
      </c>
      <c r="H22" s="555" t="str">
        <f t="shared" si="13"/>
        <v>45EPS005</v>
      </c>
      <c r="I22" s="555" t="str">
        <f t="shared" si="14"/>
        <v>45EPS018</v>
      </c>
      <c r="J22" s="555" t="str">
        <f t="shared" si="15"/>
        <v>45EAS016</v>
      </c>
      <c r="K22" s="555" t="str">
        <f t="shared" si="16"/>
        <v>45EAS027</v>
      </c>
      <c r="L22" s="555" t="str">
        <f t="shared" si="17"/>
        <v>45EPS017</v>
      </c>
      <c r="M22" s="555" t="str">
        <f t="shared" si="18"/>
        <v>45EPS033</v>
      </c>
      <c r="N22" s="555" t="str">
        <f t="shared" si="19"/>
        <v>45EPS001</v>
      </c>
      <c r="O22" s="555" t="str">
        <f t="shared" si="20"/>
        <v>45EPS008</v>
      </c>
      <c r="P22" s="555" t="str">
        <f t="shared" si="21"/>
        <v>45EPS040</v>
      </c>
      <c r="Q22" s="555" t="str">
        <f t="shared" si="22"/>
        <v>45ESSC24</v>
      </c>
      <c r="R22" s="555" t="e">
        <f>CONCATENATE(AB23,#REF!)</f>
        <v>#REF!</v>
      </c>
      <c r="S22" s="555" t="str">
        <f t="shared" si="23"/>
        <v>45ESSC91</v>
      </c>
      <c r="T22" s="555" t="str">
        <f t="shared" si="24"/>
        <v>45ESSC02</v>
      </c>
      <c r="U22" s="555" t="str">
        <f t="shared" si="25"/>
        <v>45ESSC62</v>
      </c>
      <c r="V22" s="555" t="e">
        <f>CONCATENATE(AB23,#REF!)</f>
        <v>#REF!</v>
      </c>
      <c r="W22" s="555" t="str">
        <f t="shared" si="26"/>
        <v>45EPSIC3</v>
      </c>
      <c r="X22" s="555" t="str">
        <f t="shared" si="27"/>
        <v>45CCFC55</v>
      </c>
      <c r="Y22" s="555" t="str">
        <f t="shared" si="28"/>
        <v>45ESSC07</v>
      </c>
      <c r="Z22" s="452" t="s">
        <v>300</v>
      </c>
      <c r="AA22" s="318"/>
      <c r="AB22" s="567"/>
      <c r="AC22" s="75">
        <f t="shared" ref="AC22:AX22" si="38">SUM(AC23:AC33)</f>
        <v>25671</v>
      </c>
      <c r="AD22" s="72">
        <f t="shared" si="38"/>
        <v>73849</v>
      </c>
      <c r="AE22" s="72">
        <f t="shared" si="38"/>
        <v>45946</v>
      </c>
      <c r="AF22" s="72">
        <f t="shared" si="38"/>
        <v>3</v>
      </c>
      <c r="AG22" s="72">
        <f t="shared" si="38"/>
        <v>37146</v>
      </c>
      <c r="AH22" s="72">
        <f t="shared" si="38"/>
        <v>20</v>
      </c>
      <c r="AI22" s="72">
        <f t="shared" si="38"/>
        <v>4</v>
      </c>
      <c r="AJ22" s="72">
        <f t="shared" si="38"/>
        <v>2</v>
      </c>
      <c r="AK22" s="72">
        <f t="shared" si="38"/>
        <v>0</v>
      </c>
      <c r="AL22" s="72">
        <f t="shared" si="38"/>
        <v>0</v>
      </c>
      <c r="AM22" s="72">
        <f t="shared" si="38"/>
        <v>0</v>
      </c>
      <c r="AN22" s="72">
        <f t="shared" si="38"/>
        <v>1</v>
      </c>
      <c r="AO22" s="72">
        <f t="shared" si="38"/>
        <v>0</v>
      </c>
      <c r="AP22" s="378">
        <f t="shared" si="38"/>
        <v>0</v>
      </c>
      <c r="AQ22" s="75">
        <f t="shared" si="38"/>
        <v>5653</v>
      </c>
      <c r="AR22" s="72">
        <f t="shared" si="38"/>
        <v>0</v>
      </c>
      <c r="AS22" s="72">
        <f t="shared" si="38"/>
        <v>0</v>
      </c>
      <c r="AT22" s="72">
        <f t="shared" si="38"/>
        <v>2176</v>
      </c>
      <c r="AU22" s="72">
        <f t="shared" si="38"/>
        <v>0</v>
      </c>
      <c r="AV22" s="72">
        <f t="shared" si="38"/>
        <v>78</v>
      </c>
      <c r="AW22" s="72">
        <f t="shared" si="38"/>
        <v>0</v>
      </c>
      <c r="AX22" s="378">
        <f t="shared" si="38"/>
        <v>0</v>
      </c>
      <c r="AY22" s="435">
        <f t="shared" si="6"/>
        <v>190549</v>
      </c>
      <c r="AZ22" s="566" t="str">
        <f t="shared" si="33"/>
        <v>579EPS044</v>
      </c>
      <c r="BA22" s="724" t="s">
        <v>265</v>
      </c>
      <c r="BB22" s="726">
        <v>579</v>
      </c>
      <c r="BC22" s="724" t="s">
        <v>1017</v>
      </c>
      <c r="BD22" s="725">
        <v>12361</v>
      </c>
    </row>
    <row r="23" spans="2:66">
      <c r="B23" s="555" t="str">
        <f t="shared" si="7"/>
        <v>51EPS010</v>
      </c>
      <c r="C23" s="555" t="str">
        <f t="shared" si="8"/>
        <v>51EPS016</v>
      </c>
      <c r="D23" s="555" t="str">
        <f t="shared" si="9"/>
        <v>51EPS037</v>
      </c>
      <c r="E23" s="555" t="str">
        <f t="shared" si="10"/>
        <v>51EPS002</v>
      </c>
      <c r="F23" s="555" t="str">
        <f t="shared" si="11"/>
        <v>51EPS044</v>
      </c>
      <c r="G23" s="555" t="str">
        <f t="shared" si="12"/>
        <v>51EPS023</v>
      </c>
      <c r="H23" s="555" t="str">
        <f t="shared" si="13"/>
        <v>51EPS005</v>
      </c>
      <c r="I23" s="555" t="str">
        <f t="shared" si="14"/>
        <v>51EPS018</v>
      </c>
      <c r="J23" s="555" t="str">
        <f t="shared" si="15"/>
        <v>51EAS016</v>
      </c>
      <c r="K23" s="555" t="str">
        <f t="shared" si="16"/>
        <v>51EAS027</v>
      </c>
      <c r="L23" s="555" t="str">
        <f t="shared" si="17"/>
        <v>51EPS017</v>
      </c>
      <c r="M23" s="555" t="str">
        <f t="shared" si="18"/>
        <v>51EPS033</v>
      </c>
      <c r="N23" s="555" t="str">
        <f t="shared" si="19"/>
        <v>51EPS001</v>
      </c>
      <c r="O23" s="555" t="str">
        <f t="shared" si="20"/>
        <v>51EPS008</v>
      </c>
      <c r="P23" s="555" t="str">
        <f t="shared" si="21"/>
        <v>51EPS040</v>
      </c>
      <c r="Q23" s="555" t="str">
        <f t="shared" si="22"/>
        <v>51ESSC24</v>
      </c>
      <c r="R23" s="555" t="e">
        <f>CONCATENATE(AB24,#REF!)</f>
        <v>#REF!</v>
      </c>
      <c r="S23" s="555" t="str">
        <f t="shared" si="23"/>
        <v>51ESSC91</v>
      </c>
      <c r="T23" s="555" t="str">
        <f t="shared" si="24"/>
        <v>51ESSC02</v>
      </c>
      <c r="U23" s="555" t="str">
        <f t="shared" si="25"/>
        <v>51ESSC62</v>
      </c>
      <c r="V23" s="555" t="e">
        <f>CONCATENATE(AB24,#REF!)</f>
        <v>#REF!</v>
      </c>
      <c r="W23" s="555" t="str">
        <f t="shared" si="26"/>
        <v>51EPSIC3</v>
      </c>
      <c r="X23" s="555" t="str">
        <f t="shared" si="27"/>
        <v>51CCFC55</v>
      </c>
      <c r="Y23" s="555" t="str">
        <f t="shared" si="28"/>
        <v>51ESSC07</v>
      </c>
      <c r="Z23" s="564" t="s">
        <v>6</v>
      </c>
      <c r="AA23" s="572" t="s">
        <v>248</v>
      </c>
      <c r="AB23" s="451">
        <v>45</v>
      </c>
      <c r="AC23" s="77">
        <f t="shared" ref="AC23:AC33" si="39">IFERROR(VLOOKUP(B22,$AZ$9:$BD$950,5,0),0)</f>
        <v>15979</v>
      </c>
      <c r="AD23" s="71">
        <f t="shared" ref="AD23:AD33" si="40">IFERROR(VLOOKUP(C22,$AZ$9:$BD$950,5,0),0)</f>
        <v>30655</v>
      </c>
      <c r="AE23" s="71">
        <f t="shared" ref="AE23:AE33" si="41">IFERROR(VLOOKUP(D22,$AZ$9:$BD$950,5,0),0)</f>
        <v>19659</v>
      </c>
      <c r="AF23" s="71">
        <f t="shared" ref="AF23:AF33" si="42">IFERROR(VLOOKUP(E22,$AZ$9:$BD$950,5,0),0)</f>
        <v>0</v>
      </c>
      <c r="AG23" s="71">
        <f t="shared" ref="AG23:AG33" si="43">IFERROR(VLOOKUP(F22,$AZ$9:$BD$950,5,0),0)</f>
        <v>17438</v>
      </c>
      <c r="AH23" s="71">
        <f t="shared" ref="AH23:AH33" si="44">IFERROR(VLOOKUP(G22,$AZ$9:$BD$950,5,0),0)</f>
        <v>13</v>
      </c>
      <c r="AI23" s="71">
        <f t="shared" ref="AI23:AI33" si="45">IFERROR(VLOOKUP(H22,$AZ$9:$BD$950,5,0),0)</f>
        <v>0</v>
      </c>
      <c r="AJ23" s="71">
        <f t="shared" ref="AJ23:AJ33" si="46">IFERROR(VLOOKUP(I22,$AZ$9:$BD$950,5,0),0)</f>
        <v>2</v>
      </c>
      <c r="AK23" s="71">
        <f t="shared" ref="AK23:AK33" si="47">IFERROR(VLOOKUP(J22,$AZ$9:$BD$950,5,0),0)</f>
        <v>0</v>
      </c>
      <c r="AL23" s="71">
        <f t="shared" ref="AL23:AL33" si="48">IFERROR(VLOOKUP(K22,$AZ$9:$BD$950,5,0),0)</f>
        <v>0</v>
      </c>
      <c r="AM23" s="71">
        <f t="shared" ref="AM23:AM33" si="49">IFERROR(VLOOKUP(L22,$AZ$9:$BD$950,5,0),0)</f>
        <v>0</v>
      </c>
      <c r="AN23" s="71">
        <f t="shared" ref="AN23:AN33" si="50">IFERROR(VLOOKUP(M22,$AZ$9:$BD$950,5,0),0)</f>
        <v>0</v>
      </c>
      <c r="AO23" s="71">
        <f t="shared" ref="AO23:AO33" si="51">IFERROR(VLOOKUP(N22,$AZ$9:$BD$950,5,0),0)</f>
        <v>0</v>
      </c>
      <c r="AP23" s="377">
        <f t="shared" ref="AP23:AP33" si="52">IFERROR(VLOOKUP(O22,$AZ$9:$BD$950,5,0),0)</f>
        <v>0</v>
      </c>
      <c r="AQ23" s="77">
        <f t="shared" ref="AQ23:AQ33" si="53">IFERROR(VLOOKUP(P22,$AZ$9:$BD$950,5,0),0)</f>
        <v>1899</v>
      </c>
      <c r="AR23" s="71">
        <f t="shared" ref="AR23:AR33" si="54">IFERROR(VLOOKUP(Q22,$AZ$9:$BD$950,5,0),0)</f>
        <v>0</v>
      </c>
      <c r="AS23" s="71">
        <f t="shared" ref="AS23:AS33" si="55">IFERROR(VLOOKUP(S22,$AZ$9:$BD$950,5,0),0)</f>
        <v>0</v>
      </c>
      <c r="AT23" s="71">
        <f t="shared" ref="AT23:AT33" si="56">IFERROR(VLOOKUP(T22,$AZ$9:$BD$950,5,0),0)</f>
        <v>224</v>
      </c>
      <c r="AU23" s="71">
        <f t="shared" ref="AU23:AU33" si="57">IFERROR(VLOOKUP(U22,$AZ$9:$BD$950,5,0),0)</f>
        <v>0</v>
      </c>
      <c r="AV23" s="71">
        <f t="shared" ref="AV23:AV33" si="58">IFERROR(VLOOKUP(W22,$AZ$9:$BD$950,5,0),0)</f>
        <v>16</v>
      </c>
      <c r="AW23" s="71">
        <f t="shared" ref="AW23:AW33" si="59">IFERROR(VLOOKUP(X22,$AZ$9:$BD$950,5,0),0)</f>
        <v>0</v>
      </c>
      <c r="AX23" s="377">
        <f t="shared" ref="AX23:AX33" si="60">IFERROR(VLOOKUP(Y22,$AZ$9:$BD$950,5,0),0)</f>
        <v>0</v>
      </c>
      <c r="AY23" s="436">
        <f t="shared" si="6"/>
        <v>85885</v>
      </c>
      <c r="AZ23" s="566" t="str">
        <f t="shared" si="33"/>
        <v>579ESSC02</v>
      </c>
      <c r="BA23" s="724" t="s">
        <v>265</v>
      </c>
      <c r="BB23" s="726">
        <v>579</v>
      </c>
      <c r="BC23" s="724" t="s">
        <v>516</v>
      </c>
      <c r="BD23" s="725">
        <v>176</v>
      </c>
    </row>
    <row r="24" spans="2:66">
      <c r="B24" s="555" t="str">
        <f t="shared" si="7"/>
        <v>147EPS010</v>
      </c>
      <c r="C24" s="555" t="str">
        <f t="shared" si="8"/>
        <v>147EPS016</v>
      </c>
      <c r="D24" s="555" t="str">
        <f t="shared" si="9"/>
        <v>147EPS037</v>
      </c>
      <c r="E24" s="555" t="str">
        <f t="shared" si="10"/>
        <v>147EPS002</v>
      </c>
      <c r="F24" s="555" t="str">
        <f t="shared" si="11"/>
        <v>147EPS044</v>
      </c>
      <c r="G24" s="555" t="str">
        <f t="shared" si="12"/>
        <v>147EPS023</v>
      </c>
      <c r="H24" s="555" t="str">
        <f t="shared" si="13"/>
        <v>147EPS005</v>
      </c>
      <c r="I24" s="555" t="str">
        <f t="shared" si="14"/>
        <v>147EPS018</v>
      </c>
      <c r="J24" s="555" t="str">
        <f t="shared" si="15"/>
        <v>147EAS016</v>
      </c>
      <c r="K24" s="555" t="str">
        <f t="shared" si="16"/>
        <v>147EAS027</v>
      </c>
      <c r="L24" s="555" t="str">
        <f t="shared" si="17"/>
        <v>147EPS017</v>
      </c>
      <c r="M24" s="555" t="str">
        <f t="shared" si="18"/>
        <v>147EPS033</v>
      </c>
      <c r="N24" s="555" t="str">
        <f t="shared" si="19"/>
        <v>147EPS001</v>
      </c>
      <c r="O24" s="555" t="str">
        <f t="shared" si="20"/>
        <v>147EPS008</v>
      </c>
      <c r="P24" s="555" t="str">
        <f t="shared" si="21"/>
        <v>147EPS040</v>
      </c>
      <c r="Q24" s="555" t="str">
        <f t="shared" si="22"/>
        <v>147ESSC24</v>
      </c>
      <c r="R24" s="555" t="e">
        <f>CONCATENATE(AB25,#REF!)</f>
        <v>#REF!</v>
      </c>
      <c r="S24" s="555" t="str">
        <f t="shared" si="23"/>
        <v>147ESSC91</v>
      </c>
      <c r="T24" s="555" t="str">
        <f t="shared" si="24"/>
        <v>147ESSC02</v>
      </c>
      <c r="U24" s="555" t="str">
        <f t="shared" si="25"/>
        <v>147ESSC62</v>
      </c>
      <c r="V24" s="555" t="e">
        <f>CONCATENATE(AB25,#REF!)</f>
        <v>#REF!</v>
      </c>
      <c r="W24" s="555" t="str">
        <f t="shared" si="26"/>
        <v>147EPSIC3</v>
      </c>
      <c r="X24" s="555" t="str">
        <f t="shared" si="27"/>
        <v>147CCFC55</v>
      </c>
      <c r="Y24" s="555" t="str">
        <f t="shared" si="28"/>
        <v>147ESSC07</v>
      </c>
      <c r="Z24" s="564" t="s">
        <v>67</v>
      </c>
      <c r="AA24" s="572" t="s">
        <v>248</v>
      </c>
      <c r="AB24" s="451">
        <v>51</v>
      </c>
      <c r="AC24" s="77">
        <f t="shared" si="39"/>
        <v>0</v>
      </c>
      <c r="AD24" s="71">
        <f t="shared" si="40"/>
        <v>2671</v>
      </c>
      <c r="AE24" s="71">
        <f t="shared" si="41"/>
        <v>247</v>
      </c>
      <c r="AF24" s="71">
        <f t="shared" si="42"/>
        <v>0</v>
      </c>
      <c r="AG24" s="71">
        <f t="shared" si="43"/>
        <v>513</v>
      </c>
      <c r="AH24" s="71">
        <f t="shared" si="44"/>
        <v>0</v>
      </c>
      <c r="AI24" s="71">
        <f t="shared" si="45"/>
        <v>0</v>
      </c>
      <c r="AJ24" s="71">
        <f t="shared" si="46"/>
        <v>0</v>
      </c>
      <c r="AK24" s="71">
        <f t="shared" si="47"/>
        <v>0</v>
      </c>
      <c r="AL24" s="71">
        <f t="shared" si="48"/>
        <v>0</v>
      </c>
      <c r="AM24" s="71">
        <f t="shared" si="49"/>
        <v>0</v>
      </c>
      <c r="AN24" s="71">
        <f t="shared" si="50"/>
        <v>1</v>
      </c>
      <c r="AO24" s="71">
        <f t="shared" si="51"/>
        <v>0</v>
      </c>
      <c r="AP24" s="377">
        <f t="shared" si="52"/>
        <v>0</v>
      </c>
      <c r="AQ24" s="77">
        <f t="shared" si="53"/>
        <v>224</v>
      </c>
      <c r="AR24" s="71">
        <f t="shared" si="54"/>
        <v>0</v>
      </c>
      <c r="AS24" s="71">
        <f t="shared" si="55"/>
        <v>0</v>
      </c>
      <c r="AT24" s="71">
        <f t="shared" si="56"/>
        <v>58</v>
      </c>
      <c r="AU24" s="71">
        <f t="shared" si="57"/>
        <v>0</v>
      </c>
      <c r="AV24" s="71">
        <f t="shared" si="58"/>
        <v>15</v>
      </c>
      <c r="AW24" s="71">
        <f t="shared" si="59"/>
        <v>0</v>
      </c>
      <c r="AX24" s="377">
        <f t="shared" si="60"/>
        <v>0</v>
      </c>
      <c r="AY24" s="436">
        <f t="shared" si="6"/>
        <v>3729</v>
      </c>
      <c r="AZ24" s="566" t="str">
        <f t="shared" si="33"/>
        <v>585EAS027</v>
      </c>
      <c r="BA24" s="724" t="s">
        <v>265</v>
      </c>
      <c r="BB24" s="726">
        <v>585</v>
      </c>
      <c r="BC24" s="724" t="s">
        <v>221</v>
      </c>
      <c r="BD24" s="725">
        <v>5</v>
      </c>
    </row>
    <row r="25" spans="2:66">
      <c r="B25" s="555" t="str">
        <f t="shared" si="7"/>
        <v>172EPS010</v>
      </c>
      <c r="C25" s="555" t="str">
        <f t="shared" si="8"/>
        <v>172EPS016</v>
      </c>
      <c r="D25" s="555" t="str">
        <f t="shared" si="9"/>
        <v>172EPS037</v>
      </c>
      <c r="E25" s="555" t="str">
        <f t="shared" si="10"/>
        <v>172EPS002</v>
      </c>
      <c r="F25" s="555" t="str">
        <f t="shared" si="11"/>
        <v>172EPS044</v>
      </c>
      <c r="G25" s="555" t="str">
        <f t="shared" si="12"/>
        <v>172EPS023</v>
      </c>
      <c r="H25" s="555" t="str">
        <f t="shared" si="13"/>
        <v>172EPS005</v>
      </c>
      <c r="I25" s="555" t="str">
        <f t="shared" si="14"/>
        <v>172EPS018</v>
      </c>
      <c r="J25" s="555" t="str">
        <f t="shared" si="15"/>
        <v>172EAS016</v>
      </c>
      <c r="K25" s="555" t="str">
        <f t="shared" si="16"/>
        <v>172EAS027</v>
      </c>
      <c r="L25" s="555" t="str">
        <f t="shared" si="17"/>
        <v>172EPS017</v>
      </c>
      <c r="M25" s="555" t="str">
        <f t="shared" si="18"/>
        <v>172EPS033</v>
      </c>
      <c r="N25" s="555" t="str">
        <f t="shared" si="19"/>
        <v>172EPS001</v>
      </c>
      <c r="O25" s="555" t="str">
        <f t="shared" si="20"/>
        <v>172EPS008</v>
      </c>
      <c r="P25" s="555" t="str">
        <f t="shared" si="21"/>
        <v>172EPS040</v>
      </c>
      <c r="Q25" s="555" t="str">
        <f t="shared" si="22"/>
        <v>172ESSC24</v>
      </c>
      <c r="R25" s="555" t="e">
        <f>CONCATENATE(AB26,#REF!)</f>
        <v>#REF!</v>
      </c>
      <c r="S25" s="555" t="str">
        <f t="shared" si="23"/>
        <v>172ESSC91</v>
      </c>
      <c r="T25" s="555" t="str">
        <f t="shared" si="24"/>
        <v>172ESSC02</v>
      </c>
      <c r="U25" s="555" t="str">
        <f t="shared" si="25"/>
        <v>172ESSC62</v>
      </c>
      <c r="V25" s="555" t="e">
        <f>CONCATENATE(AB26,#REF!)</f>
        <v>#REF!</v>
      </c>
      <c r="W25" s="555" t="str">
        <f t="shared" si="26"/>
        <v>172EPSIC3</v>
      </c>
      <c r="X25" s="555" t="str">
        <f t="shared" si="27"/>
        <v>172CCFC55</v>
      </c>
      <c r="Y25" s="555" t="str">
        <f t="shared" si="28"/>
        <v>172ESSC07</v>
      </c>
      <c r="Z25" s="564" t="s">
        <v>11</v>
      </c>
      <c r="AA25" s="572" t="s">
        <v>248</v>
      </c>
      <c r="AB25" s="451">
        <v>147</v>
      </c>
      <c r="AC25" s="77">
        <f t="shared" si="39"/>
        <v>1704</v>
      </c>
      <c r="AD25" s="71">
        <f t="shared" si="40"/>
        <v>10847</v>
      </c>
      <c r="AE25" s="71">
        <f t="shared" si="41"/>
        <v>7159</v>
      </c>
      <c r="AF25" s="71">
        <f t="shared" si="42"/>
        <v>0</v>
      </c>
      <c r="AG25" s="71">
        <f t="shared" si="43"/>
        <v>4134</v>
      </c>
      <c r="AH25" s="71">
        <f t="shared" si="44"/>
        <v>4</v>
      </c>
      <c r="AI25" s="71">
        <f t="shared" si="45"/>
        <v>0</v>
      </c>
      <c r="AJ25" s="71">
        <f t="shared" si="46"/>
        <v>0</v>
      </c>
      <c r="AK25" s="71">
        <f t="shared" si="47"/>
        <v>0</v>
      </c>
      <c r="AL25" s="71">
        <f t="shared" si="48"/>
        <v>0</v>
      </c>
      <c r="AM25" s="71">
        <f t="shared" si="49"/>
        <v>0</v>
      </c>
      <c r="AN25" s="71">
        <f t="shared" si="50"/>
        <v>0</v>
      </c>
      <c r="AO25" s="71">
        <f t="shared" si="51"/>
        <v>0</v>
      </c>
      <c r="AP25" s="377">
        <f t="shared" si="52"/>
        <v>0</v>
      </c>
      <c r="AQ25" s="77">
        <f t="shared" si="53"/>
        <v>700</v>
      </c>
      <c r="AR25" s="71">
        <f t="shared" si="54"/>
        <v>0</v>
      </c>
      <c r="AS25" s="71">
        <f t="shared" si="55"/>
        <v>0</v>
      </c>
      <c r="AT25" s="71">
        <f t="shared" si="56"/>
        <v>157</v>
      </c>
      <c r="AU25" s="71">
        <f t="shared" si="57"/>
        <v>0</v>
      </c>
      <c r="AV25" s="71">
        <f t="shared" si="58"/>
        <v>0</v>
      </c>
      <c r="AW25" s="71">
        <f t="shared" si="59"/>
        <v>0</v>
      </c>
      <c r="AX25" s="377">
        <f t="shared" si="60"/>
        <v>0</v>
      </c>
      <c r="AY25" s="436">
        <f t="shared" si="6"/>
        <v>24705</v>
      </c>
      <c r="AZ25" s="566" t="str">
        <f t="shared" si="33"/>
        <v>585EPS037</v>
      </c>
      <c r="BA25" s="724" t="s">
        <v>265</v>
      </c>
      <c r="BB25" s="726">
        <v>585</v>
      </c>
      <c r="BC25" s="724" t="s">
        <v>213</v>
      </c>
      <c r="BD25" s="725">
        <v>1107</v>
      </c>
    </row>
    <row r="26" spans="2:66">
      <c r="B26" s="555" t="str">
        <f t="shared" si="7"/>
        <v>475EPS010</v>
      </c>
      <c r="C26" s="555" t="str">
        <f t="shared" si="8"/>
        <v>475EPS016</v>
      </c>
      <c r="D26" s="555" t="str">
        <f t="shared" si="9"/>
        <v>475EPS037</v>
      </c>
      <c r="E26" s="555" t="str">
        <f t="shared" si="10"/>
        <v>475EPS002</v>
      </c>
      <c r="F26" s="555" t="str">
        <f t="shared" si="11"/>
        <v>475EPS044</v>
      </c>
      <c r="G26" s="555" t="str">
        <f t="shared" si="12"/>
        <v>475EPS023</v>
      </c>
      <c r="H26" s="555" t="str">
        <f t="shared" si="13"/>
        <v>475EPS005</v>
      </c>
      <c r="I26" s="555" t="str">
        <f t="shared" si="14"/>
        <v>475EPS018</v>
      </c>
      <c r="J26" s="555" t="str">
        <f t="shared" si="15"/>
        <v>475EAS016</v>
      </c>
      <c r="K26" s="555" t="str">
        <f t="shared" si="16"/>
        <v>475EAS027</v>
      </c>
      <c r="L26" s="555" t="str">
        <f t="shared" si="17"/>
        <v>475EPS017</v>
      </c>
      <c r="M26" s="555" t="str">
        <f t="shared" si="18"/>
        <v>475EPS033</v>
      </c>
      <c r="N26" s="555" t="str">
        <f t="shared" si="19"/>
        <v>475EPS001</v>
      </c>
      <c r="O26" s="555" t="str">
        <f t="shared" si="20"/>
        <v>475EPS008</v>
      </c>
      <c r="P26" s="555" t="str">
        <f t="shared" si="21"/>
        <v>475EPS040</v>
      </c>
      <c r="Q26" s="555" t="str">
        <f t="shared" si="22"/>
        <v>475ESSC24</v>
      </c>
      <c r="R26" s="555" t="e">
        <f>CONCATENATE(AB27,#REF!)</f>
        <v>#REF!</v>
      </c>
      <c r="S26" s="555" t="str">
        <f t="shared" si="23"/>
        <v>475ESSC91</v>
      </c>
      <c r="T26" s="555" t="str">
        <f t="shared" si="24"/>
        <v>475ESSC02</v>
      </c>
      <c r="U26" s="555" t="str">
        <f t="shared" si="25"/>
        <v>475ESSC62</v>
      </c>
      <c r="V26" s="555" t="e">
        <f>CONCATENATE(AB27,#REF!)</f>
        <v>#REF!</v>
      </c>
      <c r="W26" s="555" t="str">
        <f t="shared" si="26"/>
        <v>475EPSIC3</v>
      </c>
      <c r="X26" s="555" t="str">
        <f t="shared" si="27"/>
        <v>475CCFC55</v>
      </c>
      <c r="Y26" s="555" t="str">
        <f t="shared" si="28"/>
        <v>475ESSC07</v>
      </c>
      <c r="Z26" s="564" t="s">
        <v>13</v>
      </c>
      <c r="AA26" s="572" t="s">
        <v>248</v>
      </c>
      <c r="AB26" s="451">
        <v>172</v>
      </c>
      <c r="AC26" s="77">
        <f t="shared" si="39"/>
        <v>3804</v>
      </c>
      <c r="AD26" s="71">
        <f t="shared" si="40"/>
        <v>12092</v>
      </c>
      <c r="AE26" s="71">
        <f t="shared" si="41"/>
        <v>7398</v>
      </c>
      <c r="AF26" s="71">
        <f t="shared" si="42"/>
        <v>0</v>
      </c>
      <c r="AG26" s="71">
        <f t="shared" si="43"/>
        <v>4970</v>
      </c>
      <c r="AH26" s="71">
        <f t="shared" si="44"/>
        <v>3</v>
      </c>
      <c r="AI26" s="71">
        <f t="shared" si="45"/>
        <v>1</v>
      </c>
      <c r="AJ26" s="71">
        <f t="shared" si="46"/>
        <v>0</v>
      </c>
      <c r="AK26" s="71">
        <f t="shared" si="47"/>
        <v>0</v>
      </c>
      <c r="AL26" s="71">
        <f t="shared" si="48"/>
        <v>0</v>
      </c>
      <c r="AM26" s="71">
        <f t="shared" si="49"/>
        <v>0</v>
      </c>
      <c r="AN26" s="71">
        <f t="shared" si="50"/>
        <v>0</v>
      </c>
      <c r="AO26" s="71">
        <f t="shared" si="51"/>
        <v>0</v>
      </c>
      <c r="AP26" s="377">
        <f t="shared" si="52"/>
        <v>0</v>
      </c>
      <c r="AQ26" s="77">
        <f t="shared" si="53"/>
        <v>895</v>
      </c>
      <c r="AR26" s="71">
        <f t="shared" si="54"/>
        <v>0</v>
      </c>
      <c r="AS26" s="71">
        <f t="shared" si="55"/>
        <v>0</v>
      </c>
      <c r="AT26" s="71">
        <f t="shared" si="56"/>
        <v>185</v>
      </c>
      <c r="AU26" s="71">
        <f t="shared" si="57"/>
        <v>0</v>
      </c>
      <c r="AV26" s="71">
        <f t="shared" si="58"/>
        <v>7</v>
      </c>
      <c r="AW26" s="71">
        <f t="shared" si="59"/>
        <v>0</v>
      </c>
      <c r="AX26" s="377">
        <f t="shared" si="60"/>
        <v>0</v>
      </c>
      <c r="AY26" s="436">
        <f t="shared" si="6"/>
        <v>29355</v>
      </c>
      <c r="AZ26" s="566" t="str">
        <f t="shared" si="33"/>
        <v>585EPS040</v>
      </c>
      <c r="BA26" s="724" t="s">
        <v>265</v>
      </c>
      <c r="BB26" s="726">
        <v>585</v>
      </c>
      <c r="BC26" s="724" t="s">
        <v>833</v>
      </c>
      <c r="BD26" s="725">
        <v>238</v>
      </c>
    </row>
    <row r="27" spans="2:66" ht="15" customHeight="1">
      <c r="B27" s="555" t="str">
        <f t="shared" si="7"/>
        <v>480EPS010</v>
      </c>
      <c r="C27" s="555" t="str">
        <f t="shared" si="8"/>
        <v>480EPS016</v>
      </c>
      <c r="D27" s="555" t="str">
        <f t="shared" si="9"/>
        <v>480EPS037</v>
      </c>
      <c r="E27" s="555" t="str">
        <f t="shared" si="10"/>
        <v>480EPS002</v>
      </c>
      <c r="F27" s="555" t="str">
        <f t="shared" si="11"/>
        <v>480EPS044</v>
      </c>
      <c r="G27" s="555" t="str">
        <f t="shared" si="12"/>
        <v>480EPS023</v>
      </c>
      <c r="H27" s="555" t="str">
        <f t="shared" si="13"/>
        <v>480EPS005</v>
      </c>
      <c r="I27" s="555" t="str">
        <f t="shared" si="14"/>
        <v>480EPS018</v>
      </c>
      <c r="J27" s="555" t="str">
        <f t="shared" si="15"/>
        <v>480EAS016</v>
      </c>
      <c r="K27" s="555" t="str">
        <f t="shared" si="16"/>
        <v>480EAS027</v>
      </c>
      <c r="L27" s="555" t="str">
        <f t="shared" si="17"/>
        <v>480EPS017</v>
      </c>
      <c r="M27" s="555" t="str">
        <f t="shared" si="18"/>
        <v>480EPS033</v>
      </c>
      <c r="N27" s="555" t="str">
        <f t="shared" si="19"/>
        <v>480EPS001</v>
      </c>
      <c r="O27" s="555" t="str">
        <f t="shared" si="20"/>
        <v>480EPS008</v>
      </c>
      <c r="P27" s="555" t="str">
        <f t="shared" si="21"/>
        <v>480EPS040</v>
      </c>
      <c r="Q27" s="555" t="str">
        <f t="shared" si="22"/>
        <v>480ESSC24</v>
      </c>
      <c r="R27" s="555" t="e">
        <f>CONCATENATE(AB28,#REF!)</f>
        <v>#REF!</v>
      </c>
      <c r="S27" s="555" t="str">
        <f t="shared" si="23"/>
        <v>480ESSC91</v>
      </c>
      <c r="T27" s="555" t="str">
        <f t="shared" si="24"/>
        <v>480ESSC02</v>
      </c>
      <c r="U27" s="555" t="str">
        <f t="shared" si="25"/>
        <v>480ESSC62</v>
      </c>
      <c r="V27" s="555" t="e">
        <f>CONCATENATE(AB28,#REF!)</f>
        <v>#REF!</v>
      </c>
      <c r="W27" s="555" t="str">
        <f t="shared" si="26"/>
        <v>480EPSIC3</v>
      </c>
      <c r="X27" s="555" t="str">
        <f t="shared" si="27"/>
        <v>480CCFC55</v>
      </c>
      <c r="Y27" s="555" t="str">
        <f t="shared" si="28"/>
        <v>480ESSC07</v>
      </c>
      <c r="Z27" s="564" t="s">
        <v>106</v>
      </c>
      <c r="AA27" s="572" t="s">
        <v>248</v>
      </c>
      <c r="AB27" s="451">
        <v>475</v>
      </c>
      <c r="AC27" s="77">
        <f t="shared" si="39"/>
        <v>0</v>
      </c>
      <c r="AD27" s="71">
        <f t="shared" si="40"/>
        <v>0</v>
      </c>
      <c r="AE27" s="71">
        <f t="shared" si="41"/>
        <v>193</v>
      </c>
      <c r="AF27" s="71">
        <f t="shared" si="42"/>
        <v>0</v>
      </c>
      <c r="AG27" s="71">
        <f t="shared" si="43"/>
        <v>0</v>
      </c>
      <c r="AH27" s="71">
        <f t="shared" si="44"/>
        <v>0</v>
      </c>
      <c r="AI27" s="71">
        <f t="shared" si="45"/>
        <v>1</v>
      </c>
      <c r="AJ27" s="71">
        <f t="shared" si="46"/>
        <v>0</v>
      </c>
      <c r="AK27" s="71">
        <f t="shared" si="47"/>
        <v>0</v>
      </c>
      <c r="AL27" s="71">
        <f t="shared" si="48"/>
        <v>0</v>
      </c>
      <c r="AM27" s="71">
        <f t="shared" si="49"/>
        <v>0</v>
      </c>
      <c r="AN27" s="71">
        <f t="shared" si="50"/>
        <v>0</v>
      </c>
      <c r="AO27" s="71">
        <f t="shared" si="51"/>
        <v>0</v>
      </c>
      <c r="AP27" s="377">
        <f t="shared" si="52"/>
        <v>0</v>
      </c>
      <c r="AQ27" s="77">
        <f t="shared" si="53"/>
        <v>40</v>
      </c>
      <c r="AR27" s="71">
        <f t="shared" si="54"/>
        <v>0</v>
      </c>
      <c r="AS27" s="71">
        <f t="shared" si="55"/>
        <v>0</v>
      </c>
      <c r="AT27" s="71">
        <f t="shared" si="56"/>
        <v>0</v>
      </c>
      <c r="AU27" s="71">
        <f t="shared" si="57"/>
        <v>0</v>
      </c>
      <c r="AV27" s="71">
        <f t="shared" si="58"/>
        <v>5</v>
      </c>
      <c r="AW27" s="71">
        <f t="shared" si="59"/>
        <v>0</v>
      </c>
      <c r="AX27" s="377">
        <f t="shared" si="60"/>
        <v>0</v>
      </c>
      <c r="AY27" s="436">
        <f t="shared" si="6"/>
        <v>239</v>
      </c>
      <c r="AZ27" s="566" t="str">
        <f t="shared" si="33"/>
        <v>585EPS044</v>
      </c>
      <c r="BA27" s="724" t="s">
        <v>265</v>
      </c>
      <c r="BB27" s="726">
        <v>585</v>
      </c>
      <c r="BC27" s="724" t="s">
        <v>1017</v>
      </c>
      <c r="BD27" s="725">
        <v>1810</v>
      </c>
    </row>
    <row r="28" spans="2:66" ht="15" customHeight="1">
      <c r="B28" s="555" t="str">
        <f t="shared" si="7"/>
        <v>490EPS010</v>
      </c>
      <c r="C28" s="555" t="str">
        <f t="shared" si="8"/>
        <v>490EPS016</v>
      </c>
      <c r="D28" s="555" t="str">
        <f t="shared" si="9"/>
        <v>490EPS037</v>
      </c>
      <c r="E28" s="555" t="str">
        <f t="shared" si="10"/>
        <v>490EPS002</v>
      </c>
      <c r="F28" s="555" t="str">
        <f t="shared" si="11"/>
        <v>490EPS044</v>
      </c>
      <c r="G28" s="555" t="str">
        <f t="shared" si="12"/>
        <v>490EPS023</v>
      </c>
      <c r="H28" s="555" t="str">
        <f t="shared" si="13"/>
        <v>490EPS005</v>
      </c>
      <c r="I28" s="555" t="str">
        <f t="shared" si="14"/>
        <v>490EPS018</v>
      </c>
      <c r="J28" s="555" t="str">
        <f t="shared" si="15"/>
        <v>490EAS016</v>
      </c>
      <c r="K28" s="555" t="str">
        <f t="shared" si="16"/>
        <v>490EAS027</v>
      </c>
      <c r="L28" s="555" t="str">
        <f t="shared" si="17"/>
        <v>490EPS017</v>
      </c>
      <c r="M28" s="555" t="str">
        <f t="shared" si="18"/>
        <v>490EPS033</v>
      </c>
      <c r="N28" s="555" t="str">
        <f t="shared" si="19"/>
        <v>490EPS001</v>
      </c>
      <c r="O28" s="555" t="str">
        <f t="shared" si="20"/>
        <v>490EPS008</v>
      </c>
      <c r="P28" s="555" t="str">
        <f t="shared" si="21"/>
        <v>490EPS040</v>
      </c>
      <c r="Q28" s="555" t="str">
        <f t="shared" si="22"/>
        <v>490ESSC24</v>
      </c>
      <c r="R28" s="555" t="e">
        <f>CONCATENATE(AB29,#REF!)</f>
        <v>#REF!</v>
      </c>
      <c r="S28" s="555" t="str">
        <f t="shared" si="23"/>
        <v>490ESSC91</v>
      </c>
      <c r="T28" s="555" t="str">
        <f t="shared" si="24"/>
        <v>490ESSC02</v>
      </c>
      <c r="U28" s="555" t="str">
        <f t="shared" si="25"/>
        <v>490ESSC62</v>
      </c>
      <c r="V28" s="555" t="e">
        <f>CONCATENATE(AB29,#REF!)</f>
        <v>#REF!</v>
      </c>
      <c r="W28" s="555" t="str">
        <f t="shared" si="26"/>
        <v>490EPSIC3</v>
      </c>
      <c r="X28" s="555" t="str">
        <f t="shared" si="27"/>
        <v>490CCFC55</v>
      </c>
      <c r="Y28" s="555" t="str">
        <f t="shared" si="28"/>
        <v>490ESSC07</v>
      </c>
      <c r="Z28" s="564" t="s">
        <v>18</v>
      </c>
      <c r="AA28" s="572" t="s">
        <v>248</v>
      </c>
      <c r="AB28" s="451">
        <v>480</v>
      </c>
      <c r="AC28" s="77">
        <f t="shared" si="39"/>
        <v>0</v>
      </c>
      <c r="AD28" s="71">
        <f t="shared" si="40"/>
        <v>0</v>
      </c>
      <c r="AE28" s="71">
        <f t="shared" si="41"/>
        <v>628</v>
      </c>
      <c r="AF28" s="71">
        <f t="shared" si="42"/>
        <v>0</v>
      </c>
      <c r="AG28" s="71">
        <f t="shared" si="43"/>
        <v>1166</v>
      </c>
      <c r="AH28" s="71">
        <f t="shared" si="44"/>
        <v>0</v>
      </c>
      <c r="AI28" s="71">
        <f t="shared" si="45"/>
        <v>0</v>
      </c>
      <c r="AJ28" s="71">
        <f t="shared" si="46"/>
        <v>0</v>
      </c>
      <c r="AK28" s="71">
        <f t="shared" si="47"/>
        <v>0</v>
      </c>
      <c r="AL28" s="71">
        <f t="shared" si="48"/>
        <v>0</v>
      </c>
      <c r="AM28" s="71">
        <f t="shared" si="49"/>
        <v>0</v>
      </c>
      <c r="AN28" s="71">
        <f t="shared" si="50"/>
        <v>0</v>
      </c>
      <c r="AO28" s="71">
        <f t="shared" si="51"/>
        <v>0</v>
      </c>
      <c r="AP28" s="377">
        <f t="shared" si="52"/>
        <v>0</v>
      </c>
      <c r="AQ28" s="77">
        <f t="shared" si="53"/>
        <v>241</v>
      </c>
      <c r="AR28" s="71">
        <f t="shared" si="54"/>
        <v>0</v>
      </c>
      <c r="AS28" s="71">
        <f t="shared" si="55"/>
        <v>0</v>
      </c>
      <c r="AT28" s="71">
        <f t="shared" si="56"/>
        <v>15</v>
      </c>
      <c r="AU28" s="71">
        <f t="shared" si="57"/>
        <v>0</v>
      </c>
      <c r="AV28" s="71">
        <f t="shared" si="58"/>
        <v>6</v>
      </c>
      <c r="AW28" s="71">
        <f t="shared" si="59"/>
        <v>0</v>
      </c>
      <c r="AX28" s="377">
        <f t="shared" si="60"/>
        <v>0</v>
      </c>
      <c r="AY28" s="436">
        <f t="shared" si="6"/>
        <v>2056</v>
      </c>
      <c r="AZ28" s="566" t="str">
        <f t="shared" si="33"/>
        <v>585ESSC02</v>
      </c>
      <c r="BA28" s="724" t="s">
        <v>265</v>
      </c>
      <c r="BB28" s="726">
        <v>585</v>
      </c>
      <c r="BC28" s="724" t="s">
        <v>516</v>
      </c>
      <c r="BD28" s="725">
        <v>2</v>
      </c>
    </row>
    <row r="29" spans="2:66" ht="15" customHeight="1">
      <c r="B29" s="555" t="str">
        <f t="shared" si="7"/>
        <v>659EPS010</v>
      </c>
      <c r="C29" s="555" t="str">
        <f t="shared" si="8"/>
        <v>659EPS016</v>
      </c>
      <c r="D29" s="555" t="str">
        <f t="shared" si="9"/>
        <v>659EPS037</v>
      </c>
      <c r="E29" s="555" t="str">
        <f t="shared" si="10"/>
        <v>659EPS002</v>
      </c>
      <c r="F29" s="555" t="str">
        <f t="shared" si="11"/>
        <v>659EPS044</v>
      </c>
      <c r="G29" s="555" t="str">
        <f t="shared" si="12"/>
        <v>659EPS023</v>
      </c>
      <c r="H29" s="555" t="str">
        <f t="shared" si="13"/>
        <v>659EPS005</v>
      </c>
      <c r="I29" s="555" t="str">
        <f t="shared" si="14"/>
        <v>659EPS018</v>
      </c>
      <c r="J29" s="555" t="str">
        <f t="shared" si="15"/>
        <v>659EAS016</v>
      </c>
      <c r="K29" s="555" t="str">
        <f t="shared" si="16"/>
        <v>659EAS027</v>
      </c>
      <c r="L29" s="555" t="str">
        <f t="shared" si="17"/>
        <v>659EPS017</v>
      </c>
      <c r="M29" s="555" t="str">
        <f t="shared" si="18"/>
        <v>659EPS033</v>
      </c>
      <c r="N29" s="555" t="str">
        <f t="shared" si="19"/>
        <v>659EPS001</v>
      </c>
      <c r="O29" s="555" t="str">
        <f t="shared" si="20"/>
        <v>659EPS008</v>
      </c>
      <c r="P29" s="555" t="str">
        <f t="shared" si="21"/>
        <v>659EPS040</v>
      </c>
      <c r="Q29" s="555" t="str">
        <f t="shared" si="22"/>
        <v>659ESSC24</v>
      </c>
      <c r="R29" s="555" t="e">
        <f>CONCATENATE(AB30,#REF!)</f>
        <v>#REF!</v>
      </c>
      <c r="S29" s="555" t="str">
        <f t="shared" si="23"/>
        <v>659ESSC91</v>
      </c>
      <c r="T29" s="555" t="str">
        <f t="shared" si="24"/>
        <v>659ESSC02</v>
      </c>
      <c r="U29" s="555" t="str">
        <f t="shared" si="25"/>
        <v>659ESSC62</v>
      </c>
      <c r="V29" s="555" t="e">
        <f>CONCATENATE(AB30,#REF!)</f>
        <v>#REF!</v>
      </c>
      <c r="W29" s="555" t="str">
        <f t="shared" si="26"/>
        <v>659EPSIC3</v>
      </c>
      <c r="X29" s="555" t="str">
        <f t="shared" si="27"/>
        <v>659CCFC55</v>
      </c>
      <c r="Y29" s="555" t="str">
        <f t="shared" si="28"/>
        <v>659ESSC07</v>
      </c>
      <c r="Z29" s="564" t="s">
        <v>49</v>
      </c>
      <c r="AA29" s="572" t="s">
        <v>248</v>
      </c>
      <c r="AB29" s="451">
        <v>490</v>
      </c>
      <c r="AC29" s="77">
        <f t="shared" si="39"/>
        <v>0</v>
      </c>
      <c r="AD29" s="71">
        <f t="shared" si="40"/>
        <v>1</v>
      </c>
      <c r="AE29" s="71">
        <f t="shared" si="41"/>
        <v>1880</v>
      </c>
      <c r="AF29" s="71">
        <f t="shared" si="42"/>
        <v>0</v>
      </c>
      <c r="AG29" s="71">
        <f t="shared" si="43"/>
        <v>1740</v>
      </c>
      <c r="AH29" s="71">
        <f t="shared" si="44"/>
        <v>0</v>
      </c>
      <c r="AI29" s="71">
        <f t="shared" si="45"/>
        <v>0</v>
      </c>
      <c r="AJ29" s="71">
        <f t="shared" si="46"/>
        <v>0</v>
      </c>
      <c r="AK29" s="71">
        <f t="shared" si="47"/>
        <v>0</v>
      </c>
      <c r="AL29" s="71">
        <f t="shared" si="48"/>
        <v>0</v>
      </c>
      <c r="AM29" s="71">
        <f t="shared" si="49"/>
        <v>0</v>
      </c>
      <c r="AN29" s="71">
        <f t="shared" si="50"/>
        <v>0</v>
      </c>
      <c r="AO29" s="71">
        <f t="shared" si="51"/>
        <v>0</v>
      </c>
      <c r="AP29" s="377">
        <f t="shared" si="52"/>
        <v>0</v>
      </c>
      <c r="AQ29" s="77">
        <f t="shared" si="53"/>
        <v>329</v>
      </c>
      <c r="AR29" s="71">
        <f t="shared" si="54"/>
        <v>0</v>
      </c>
      <c r="AS29" s="71">
        <f t="shared" si="55"/>
        <v>0</v>
      </c>
      <c r="AT29" s="71">
        <f t="shared" si="56"/>
        <v>314</v>
      </c>
      <c r="AU29" s="71">
        <f t="shared" si="57"/>
        <v>0</v>
      </c>
      <c r="AV29" s="71">
        <f t="shared" si="58"/>
        <v>7</v>
      </c>
      <c r="AW29" s="71">
        <f t="shared" si="59"/>
        <v>0</v>
      </c>
      <c r="AX29" s="377">
        <f t="shared" si="60"/>
        <v>0</v>
      </c>
      <c r="AY29" s="436">
        <f t="shared" si="6"/>
        <v>4271</v>
      </c>
      <c r="AZ29" s="566" t="str">
        <f t="shared" si="33"/>
        <v>585ESSC91</v>
      </c>
      <c r="BA29" s="724" t="s">
        <v>265</v>
      </c>
      <c r="BB29" s="726">
        <v>585</v>
      </c>
      <c r="BC29" s="724" t="s">
        <v>519</v>
      </c>
      <c r="BD29" s="725">
        <v>21</v>
      </c>
    </row>
    <row r="30" spans="2:66" ht="15" customHeight="1">
      <c r="B30" s="555" t="str">
        <f t="shared" si="7"/>
        <v>665EPS010</v>
      </c>
      <c r="C30" s="555" t="str">
        <f t="shared" si="8"/>
        <v>665EPS016</v>
      </c>
      <c r="D30" s="555" t="str">
        <f t="shared" si="9"/>
        <v>665EPS037</v>
      </c>
      <c r="E30" s="555" t="str">
        <f t="shared" si="10"/>
        <v>665EPS002</v>
      </c>
      <c r="F30" s="555" t="str">
        <f t="shared" si="11"/>
        <v>665EPS044</v>
      </c>
      <c r="G30" s="555" t="str">
        <f t="shared" si="12"/>
        <v>665EPS023</v>
      </c>
      <c r="H30" s="555" t="str">
        <f t="shared" si="13"/>
        <v>665EPS005</v>
      </c>
      <c r="I30" s="555" t="str">
        <f t="shared" si="14"/>
        <v>665EPS018</v>
      </c>
      <c r="J30" s="555" t="str">
        <f t="shared" si="15"/>
        <v>665EAS016</v>
      </c>
      <c r="K30" s="555" t="str">
        <f t="shared" si="16"/>
        <v>665EAS027</v>
      </c>
      <c r="L30" s="555" t="str">
        <f t="shared" si="17"/>
        <v>665EPS017</v>
      </c>
      <c r="M30" s="555" t="str">
        <f t="shared" si="18"/>
        <v>665EPS033</v>
      </c>
      <c r="N30" s="555" t="str">
        <f t="shared" si="19"/>
        <v>665EPS001</v>
      </c>
      <c r="O30" s="555" t="str">
        <f t="shared" si="20"/>
        <v>665EPS008</v>
      </c>
      <c r="P30" s="555" t="str">
        <f t="shared" si="21"/>
        <v>665EPS040</v>
      </c>
      <c r="Q30" s="555" t="str">
        <f t="shared" si="22"/>
        <v>665ESSC24</v>
      </c>
      <c r="R30" s="555" t="e">
        <f>CONCATENATE(AB31,#REF!)</f>
        <v>#REF!</v>
      </c>
      <c r="S30" s="555" t="str">
        <f t="shared" si="23"/>
        <v>665ESSC91</v>
      </c>
      <c r="T30" s="555" t="str">
        <f t="shared" si="24"/>
        <v>665ESSC02</v>
      </c>
      <c r="U30" s="555" t="str">
        <f t="shared" si="25"/>
        <v>665ESSC62</v>
      </c>
      <c r="V30" s="555" t="e">
        <f>CONCATENATE(AB31,#REF!)</f>
        <v>#REF!</v>
      </c>
      <c r="W30" s="555" t="str">
        <f t="shared" si="26"/>
        <v>665EPSIC3</v>
      </c>
      <c r="X30" s="555" t="str">
        <f t="shared" si="27"/>
        <v>665CCFC55</v>
      </c>
      <c r="Y30" s="555" t="str">
        <f t="shared" si="28"/>
        <v>665ESSC07</v>
      </c>
      <c r="Z30" s="564" t="s">
        <v>93</v>
      </c>
      <c r="AA30" s="572" t="s">
        <v>248</v>
      </c>
      <c r="AB30" s="451">
        <v>659</v>
      </c>
      <c r="AC30" s="77">
        <f t="shared" si="39"/>
        <v>0</v>
      </c>
      <c r="AD30" s="71">
        <f t="shared" si="40"/>
        <v>0</v>
      </c>
      <c r="AE30" s="71">
        <f t="shared" si="41"/>
        <v>339</v>
      </c>
      <c r="AF30" s="71">
        <f t="shared" si="42"/>
        <v>0</v>
      </c>
      <c r="AG30" s="71">
        <f t="shared" si="43"/>
        <v>398</v>
      </c>
      <c r="AH30" s="71">
        <f t="shared" si="44"/>
        <v>0</v>
      </c>
      <c r="AI30" s="71">
        <f t="shared" si="45"/>
        <v>0</v>
      </c>
      <c r="AJ30" s="71">
        <f t="shared" si="46"/>
        <v>0</v>
      </c>
      <c r="AK30" s="71">
        <f t="shared" si="47"/>
        <v>0</v>
      </c>
      <c r="AL30" s="71">
        <f t="shared" si="48"/>
        <v>0</v>
      </c>
      <c r="AM30" s="71">
        <f t="shared" si="49"/>
        <v>0</v>
      </c>
      <c r="AN30" s="71">
        <f t="shared" si="50"/>
        <v>0</v>
      </c>
      <c r="AO30" s="71">
        <f t="shared" si="51"/>
        <v>0</v>
      </c>
      <c r="AP30" s="377">
        <f t="shared" si="52"/>
        <v>0</v>
      </c>
      <c r="AQ30" s="77">
        <f t="shared" si="53"/>
        <v>158</v>
      </c>
      <c r="AR30" s="71">
        <f t="shared" si="54"/>
        <v>0</v>
      </c>
      <c r="AS30" s="71">
        <f t="shared" si="55"/>
        <v>0</v>
      </c>
      <c r="AT30" s="71">
        <f t="shared" si="56"/>
        <v>41</v>
      </c>
      <c r="AU30" s="71">
        <f t="shared" si="57"/>
        <v>0</v>
      </c>
      <c r="AV30" s="71">
        <f t="shared" si="58"/>
        <v>3</v>
      </c>
      <c r="AW30" s="71">
        <f t="shared" si="59"/>
        <v>0</v>
      </c>
      <c r="AX30" s="377">
        <f t="shared" si="60"/>
        <v>0</v>
      </c>
      <c r="AY30" s="436">
        <f t="shared" si="6"/>
        <v>939</v>
      </c>
      <c r="AZ30" s="566" t="str">
        <f t="shared" si="33"/>
        <v>591EPS002</v>
      </c>
      <c r="BA30" s="724" t="s">
        <v>265</v>
      </c>
      <c r="BB30" s="726">
        <v>591</v>
      </c>
      <c r="BC30" s="724" t="s">
        <v>215</v>
      </c>
      <c r="BD30" s="725">
        <v>12</v>
      </c>
    </row>
    <row r="31" spans="2:66" ht="15" customHeight="1">
      <c r="B31" s="555" t="str">
        <f t="shared" si="7"/>
        <v>837EPS010</v>
      </c>
      <c r="C31" s="555" t="str">
        <f t="shared" si="8"/>
        <v>837EPS016</v>
      </c>
      <c r="D31" s="555" t="str">
        <f t="shared" si="9"/>
        <v>837EPS037</v>
      </c>
      <c r="E31" s="555" t="str">
        <f t="shared" si="10"/>
        <v>837EPS002</v>
      </c>
      <c r="F31" s="555" t="str">
        <f t="shared" si="11"/>
        <v>837EPS044</v>
      </c>
      <c r="G31" s="555" t="str">
        <f t="shared" si="12"/>
        <v>837EPS023</v>
      </c>
      <c r="H31" s="555" t="str">
        <f t="shared" si="13"/>
        <v>837EPS005</v>
      </c>
      <c r="I31" s="555" t="str">
        <f t="shared" si="14"/>
        <v>837EPS018</v>
      </c>
      <c r="J31" s="555" t="str">
        <f t="shared" si="15"/>
        <v>837EAS016</v>
      </c>
      <c r="K31" s="555" t="str">
        <f t="shared" si="16"/>
        <v>837EAS027</v>
      </c>
      <c r="L31" s="555" t="str">
        <f t="shared" si="17"/>
        <v>837EPS017</v>
      </c>
      <c r="M31" s="555" t="str">
        <f t="shared" si="18"/>
        <v>837EPS033</v>
      </c>
      <c r="N31" s="555" t="str">
        <f t="shared" si="19"/>
        <v>837EPS001</v>
      </c>
      <c r="O31" s="555" t="str">
        <f t="shared" si="20"/>
        <v>837EPS008</v>
      </c>
      <c r="P31" s="555" t="str">
        <f t="shared" si="21"/>
        <v>837EPS040</v>
      </c>
      <c r="Q31" s="555" t="str">
        <f t="shared" si="22"/>
        <v>837ESSC24</v>
      </c>
      <c r="R31" s="555" t="e">
        <f>CONCATENATE(AB32,#REF!)</f>
        <v>#REF!</v>
      </c>
      <c r="S31" s="555" t="str">
        <f t="shared" si="23"/>
        <v>837ESSC91</v>
      </c>
      <c r="T31" s="555" t="str">
        <f t="shared" si="24"/>
        <v>837ESSC02</v>
      </c>
      <c r="U31" s="555" t="str">
        <f t="shared" si="25"/>
        <v>837ESSC62</v>
      </c>
      <c r="V31" s="555" t="e">
        <f>CONCATENATE(AB32,#REF!)</f>
        <v>#REF!</v>
      </c>
      <c r="W31" s="555" t="str">
        <f t="shared" si="26"/>
        <v>837EPSIC3</v>
      </c>
      <c r="X31" s="555" t="str">
        <f t="shared" si="27"/>
        <v>837CCFC55</v>
      </c>
      <c r="Y31" s="555" t="str">
        <f t="shared" si="28"/>
        <v>837ESSC07</v>
      </c>
      <c r="Z31" s="564" t="s">
        <v>94</v>
      </c>
      <c r="AA31" s="572" t="s">
        <v>248</v>
      </c>
      <c r="AB31" s="451">
        <v>665</v>
      </c>
      <c r="AC31" s="77">
        <f t="shared" si="39"/>
        <v>0</v>
      </c>
      <c r="AD31" s="71">
        <f t="shared" si="40"/>
        <v>784</v>
      </c>
      <c r="AE31" s="71">
        <f t="shared" si="41"/>
        <v>159</v>
      </c>
      <c r="AF31" s="71">
        <f t="shared" si="42"/>
        <v>0</v>
      </c>
      <c r="AG31" s="71">
        <f t="shared" si="43"/>
        <v>1174</v>
      </c>
      <c r="AH31" s="71">
        <f t="shared" si="44"/>
        <v>0</v>
      </c>
      <c r="AI31" s="71">
        <f t="shared" si="45"/>
        <v>0</v>
      </c>
      <c r="AJ31" s="71">
        <f t="shared" si="46"/>
        <v>0</v>
      </c>
      <c r="AK31" s="71">
        <f t="shared" si="47"/>
        <v>0</v>
      </c>
      <c r="AL31" s="71">
        <f t="shared" si="48"/>
        <v>0</v>
      </c>
      <c r="AM31" s="71">
        <f t="shared" si="49"/>
        <v>0</v>
      </c>
      <c r="AN31" s="71">
        <f t="shared" si="50"/>
        <v>0</v>
      </c>
      <c r="AO31" s="71">
        <f t="shared" si="51"/>
        <v>0</v>
      </c>
      <c r="AP31" s="377">
        <f t="shared" si="52"/>
        <v>0</v>
      </c>
      <c r="AQ31" s="77">
        <f t="shared" si="53"/>
        <v>314</v>
      </c>
      <c r="AR31" s="71">
        <f t="shared" si="54"/>
        <v>0</v>
      </c>
      <c r="AS31" s="71">
        <f t="shared" si="55"/>
        <v>0</v>
      </c>
      <c r="AT31" s="71">
        <f t="shared" si="56"/>
        <v>35</v>
      </c>
      <c r="AU31" s="71">
        <f t="shared" si="57"/>
        <v>0</v>
      </c>
      <c r="AV31" s="71">
        <f t="shared" si="58"/>
        <v>0</v>
      </c>
      <c r="AW31" s="71">
        <f t="shared" si="59"/>
        <v>0</v>
      </c>
      <c r="AX31" s="377">
        <f t="shared" si="60"/>
        <v>0</v>
      </c>
      <c r="AY31" s="436">
        <f t="shared" si="6"/>
        <v>2466</v>
      </c>
      <c r="AZ31" s="566" t="str">
        <f t="shared" si="33"/>
        <v>591EPS037</v>
      </c>
      <c r="BA31" s="724" t="s">
        <v>265</v>
      </c>
      <c r="BB31" s="726">
        <v>591</v>
      </c>
      <c r="BC31" s="724" t="s">
        <v>213</v>
      </c>
      <c r="BD31" s="725">
        <v>1751</v>
      </c>
    </row>
    <row r="32" spans="2:66" ht="15" customHeight="1">
      <c r="B32" s="555" t="str">
        <f t="shared" si="7"/>
        <v>873EPS010</v>
      </c>
      <c r="C32" s="555" t="str">
        <f t="shared" si="8"/>
        <v>873EPS016</v>
      </c>
      <c r="D32" s="555" t="str">
        <f t="shared" si="9"/>
        <v>873EPS037</v>
      </c>
      <c r="E32" s="555" t="str">
        <f t="shared" si="10"/>
        <v>873EPS002</v>
      </c>
      <c r="F32" s="555" t="str">
        <f t="shared" si="11"/>
        <v>873EPS044</v>
      </c>
      <c r="G32" s="555" t="str">
        <f t="shared" si="12"/>
        <v>873EPS023</v>
      </c>
      <c r="H32" s="555" t="str">
        <f t="shared" si="13"/>
        <v>873EPS005</v>
      </c>
      <c r="I32" s="555" t="str">
        <f t="shared" si="14"/>
        <v>873EPS018</v>
      </c>
      <c r="J32" s="555" t="str">
        <f t="shared" si="15"/>
        <v>873EAS016</v>
      </c>
      <c r="K32" s="555" t="str">
        <f t="shared" si="16"/>
        <v>873EAS027</v>
      </c>
      <c r="L32" s="555" t="str">
        <f t="shared" si="17"/>
        <v>873EPS017</v>
      </c>
      <c r="M32" s="555" t="str">
        <f t="shared" si="18"/>
        <v>873EPS033</v>
      </c>
      <c r="N32" s="555" t="str">
        <f t="shared" si="19"/>
        <v>873EPS001</v>
      </c>
      <c r="O32" s="555" t="str">
        <f t="shared" si="20"/>
        <v>873EPS008</v>
      </c>
      <c r="P32" s="555" t="str">
        <f t="shared" si="21"/>
        <v>873EPS040</v>
      </c>
      <c r="Q32" s="555" t="str">
        <f t="shared" si="22"/>
        <v>873ESSC24</v>
      </c>
      <c r="R32" s="555" t="e">
        <f>CONCATENATE(AB33,#REF!)</f>
        <v>#REF!</v>
      </c>
      <c r="S32" s="555" t="str">
        <f t="shared" si="23"/>
        <v>873ESSC91</v>
      </c>
      <c r="T32" s="555" t="str">
        <f t="shared" si="24"/>
        <v>873ESSC02</v>
      </c>
      <c r="U32" s="555" t="str">
        <f t="shared" si="25"/>
        <v>873ESSC62</v>
      </c>
      <c r="V32" s="555" t="e">
        <f>CONCATENATE(AB33,#REF!)</f>
        <v>#REF!</v>
      </c>
      <c r="W32" s="555" t="str">
        <f t="shared" si="26"/>
        <v>873EPSIC3</v>
      </c>
      <c r="X32" s="555" t="str">
        <f t="shared" si="27"/>
        <v>873CCFC55</v>
      </c>
      <c r="Y32" s="555" t="str">
        <f t="shared" si="28"/>
        <v>873ESSC07</v>
      </c>
      <c r="Z32" s="564" t="s">
        <v>26</v>
      </c>
      <c r="AA32" s="572" t="s">
        <v>248</v>
      </c>
      <c r="AB32" s="451">
        <v>837</v>
      </c>
      <c r="AC32" s="77">
        <f t="shared" si="39"/>
        <v>4184</v>
      </c>
      <c r="AD32" s="71">
        <f t="shared" si="40"/>
        <v>16799</v>
      </c>
      <c r="AE32" s="71">
        <f t="shared" si="41"/>
        <v>8232</v>
      </c>
      <c r="AF32" s="71">
        <f t="shared" si="42"/>
        <v>3</v>
      </c>
      <c r="AG32" s="71">
        <f t="shared" si="43"/>
        <v>5613</v>
      </c>
      <c r="AH32" s="71">
        <f t="shared" si="44"/>
        <v>0</v>
      </c>
      <c r="AI32" s="71">
        <f t="shared" si="45"/>
        <v>2</v>
      </c>
      <c r="AJ32" s="71">
        <f t="shared" si="46"/>
        <v>0</v>
      </c>
      <c r="AK32" s="71">
        <f t="shared" si="47"/>
        <v>0</v>
      </c>
      <c r="AL32" s="71">
        <f t="shared" si="48"/>
        <v>0</v>
      </c>
      <c r="AM32" s="71">
        <f t="shared" si="49"/>
        <v>0</v>
      </c>
      <c r="AN32" s="71">
        <f t="shared" si="50"/>
        <v>0</v>
      </c>
      <c r="AO32" s="71">
        <f t="shared" si="51"/>
        <v>0</v>
      </c>
      <c r="AP32" s="377">
        <f t="shared" si="52"/>
        <v>0</v>
      </c>
      <c r="AQ32" s="77">
        <f t="shared" si="53"/>
        <v>762</v>
      </c>
      <c r="AR32" s="71">
        <f t="shared" si="54"/>
        <v>0</v>
      </c>
      <c r="AS32" s="71">
        <f t="shared" si="55"/>
        <v>0</v>
      </c>
      <c r="AT32" s="71">
        <f t="shared" si="56"/>
        <v>1147</v>
      </c>
      <c r="AU32" s="71">
        <f t="shared" si="57"/>
        <v>0</v>
      </c>
      <c r="AV32" s="71">
        <f t="shared" si="58"/>
        <v>13</v>
      </c>
      <c r="AW32" s="71">
        <f t="shared" si="59"/>
        <v>0</v>
      </c>
      <c r="AX32" s="377">
        <f t="shared" si="60"/>
        <v>0</v>
      </c>
      <c r="AY32" s="436">
        <f t="shared" si="6"/>
        <v>36755</v>
      </c>
      <c r="AZ32" s="566" t="str">
        <f t="shared" si="33"/>
        <v>591EPS040</v>
      </c>
      <c r="BA32" s="724" t="s">
        <v>265</v>
      </c>
      <c r="BB32" s="726">
        <v>591</v>
      </c>
      <c r="BC32" s="724" t="s">
        <v>833</v>
      </c>
      <c r="BD32" s="725">
        <v>404</v>
      </c>
    </row>
    <row r="33" spans="2:56" ht="15" customHeight="1">
      <c r="B33" s="555" t="str">
        <f t="shared" si="7"/>
        <v>EPS010</v>
      </c>
      <c r="C33" s="555" t="str">
        <f t="shared" si="8"/>
        <v>EPS016</v>
      </c>
      <c r="D33" s="555" t="str">
        <f t="shared" si="9"/>
        <v>EPS037</v>
      </c>
      <c r="E33" s="555" t="str">
        <f t="shared" si="10"/>
        <v>EPS002</v>
      </c>
      <c r="F33" s="555" t="str">
        <f t="shared" si="11"/>
        <v>EPS044</v>
      </c>
      <c r="G33" s="555" t="str">
        <f t="shared" si="12"/>
        <v>EPS023</v>
      </c>
      <c r="H33" s="555" t="str">
        <f t="shared" si="13"/>
        <v>EPS005</v>
      </c>
      <c r="I33" s="555" t="str">
        <f t="shared" si="14"/>
        <v>EPS018</v>
      </c>
      <c r="J33" s="555" t="str">
        <f t="shared" si="15"/>
        <v>EAS016</v>
      </c>
      <c r="K33" s="555" t="str">
        <f t="shared" si="16"/>
        <v>EAS027</v>
      </c>
      <c r="L33" s="555" t="str">
        <f t="shared" si="17"/>
        <v>EPS017</v>
      </c>
      <c r="M33" s="555" t="str">
        <f t="shared" si="18"/>
        <v>EPS033</v>
      </c>
      <c r="N33" s="555" t="str">
        <f t="shared" si="19"/>
        <v>EPS001</v>
      </c>
      <c r="O33" s="555" t="str">
        <f t="shared" si="20"/>
        <v>EPS008</v>
      </c>
      <c r="P33" s="555" t="str">
        <f t="shared" si="21"/>
        <v>EPS040</v>
      </c>
      <c r="Q33" s="555" t="str">
        <f t="shared" si="22"/>
        <v>ESSC24</v>
      </c>
      <c r="R33" s="555" t="e">
        <f>CONCATENATE(AB34,#REF!)</f>
        <v>#REF!</v>
      </c>
      <c r="S33" s="555" t="str">
        <f t="shared" si="23"/>
        <v>ESSC91</v>
      </c>
      <c r="T33" s="555" t="str">
        <f t="shared" si="24"/>
        <v>ESSC02</v>
      </c>
      <c r="U33" s="555" t="str">
        <f t="shared" si="25"/>
        <v>ESSC62</v>
      </c>
      <c r="V33" s="555" t="e">
        <f>CONCATENATE(AB34,#REF!)</f>
        <v>#REF!</v>
      </c>
      <c r="W33" s="555" t="str">
        <f t="shared" si="26"/>
        <v>EPSIC3</v>
      </c>
      <c r="X33" s="555" t="str">
        <f t="shared" si="27"/>
        <v>CCFC55</v>
      </c>
      <c r="Y33" s="555" t="str">
        <f t="shared" si="28"/>
        <v>ESSC07</v>
      </c>
      <c r="Z33" s="564" t="s">
        <v>28</v>
      </c>
      <c r="AA33" s="572" t="s">
        <v>248</v>
      </c>
      <c r="AB33" s="451">
        <v>873</v>
      </c>
      <c r="AC33" s="77">
        <f t="shared" si="39"/>
        <v>0</v>
      </c>
      <c r="AD33" s="71">
        <f t="shared" si="40"/>
        <v>0</v>
      </c>
      <c r="AE33" s="71">
        <f t="shared" si="41"/>
        <v>52</v>
      </c>
      <c r="AF33" s="71">
        <f t="shared" si="42"/>
        <v>0</v>
      </c>
      <c r="AG33" s="71">
        <f t="shared" si="43"/>
        <v>0</v>
      </c>
      <c r="AH33" s="71">
        <f t="shared" si="44"/>
        <v>0</v>
      </c>
      <c r="AI33" s="71">
        <f t="shared" si="45"/>
        <v>0</v>
      </c>
      <c r="AJ33" s="71">
        <f t="shared" si="46"/>
        <v>0</v>
      </c>
      <c r="AK33" s="71">
        <f t="shared" si="47"/>
        <v>0</v>
      </c>
      <c r="AL33" s="71">
        <f t="shared" si="48"/>
        <v>0</v>
      </c>
      <c r="AM33" s="71">
        <f t="shared" si="49"/>
        <v>0</v>
      </c>
      <c r="AN33" s="71">
        <f t="shared" si="50"/>
        <v>0</v>
      </c>
      <c r="AO33" s="71">
        <f t="shared" si="51"/>
        <v>0</v>
      </c>
      <c r="AP33" s="377">
        <f t="shared" si="52"/>
        <v>0</v>
      </c>
      <c r="AQ33" s="77">
        <f t="shared" si="53"/>
        <v>91</v>
      </c>
      <c r="AR33" s="71">
        <f t="shared" si="54"/>
        <v>0</v>
      </c>
      <c r="AS33" s="71">
        <f t="shared" si="55"/>
        <v>0</v>
      </c>
      <c r="AT33" s="71">
        <f t="shared" si="56"/>
        <v>0</v>
      </c>
      <c r="AU33" s="71">
        <f t="shared" si="57"/>
        <v>0</v>
      </c>
      <c r="AV33" s="71">
        <f t="shared" si="58"/>
        <v>6</v>
      </c>
      <c r="AW33" s="71">
        <f t="shared" si="59"/>
        <v>0</v>
      </c>
      <c r="AX33" s="377">
        <f t="shared" si="60"/>
        <v>0</v>
      </c>
      <c r="AY33" s="436">
        <f t="shared" si="6"/>
        <v>149</v>
      </c>
      <c r="AZ33" s="566" t="str">
        <f t="shared" si="33"/>
        <v>591EPS044</v>
      </c>
      <c r="BA33" s="724" t="s">
        <v>265</v>
      </c>
      <c r="BB33" s="726">
        <v>591</v>
      </c>
      <c r="BC33" s="724" t="s">
        <v>1017</v>
      </c>
      <c r="BD33" s="725">
        <v>1046</v>
      </c>
    </row>
    <row r="34" spans="2:56" ht="15" customHeight="1">
      <c r="B34" s="555" t="str">
        <f t="shared" si="7"/>
        <v>31EPS010</v>
      </c>
      <c r="C34" s="555" t="str">
        <f t="shared" si="8"/>
        <v>31EPS016</v>
      </c>
      <c r="D34" s="555" t="str">
        <f t="shared" si="9"/>
        <v>31EPS037</v>
      </c>
      <c r="E34" s="555" t="str">
        <f t="shared" si="10"/>
        <v>31EPS002</v>
      </c>
      <c r="F34" s="555" t="str">
        <f t="shared" si="11"/>
        <v>31EPS044</v>
      </c>
      <c r="G34" s="555" t="str">
        <f t="shared" si="12"/>
        <v>31EPS023</v>
      </c>
      <c r="H34" s="555" t="str">
        <f t="shared" si="13"/>
        <v>31EPS005</v>
      </c>
      <c r="I34" s="555" t="str">
        <f t="shared" si="14"/>
        <v>31EPS018</v>
      </c>
      <c r="J34" s="555" t="str">
        <f t="shared" si="15"/>
        <v>31EAS016</v>
      </c>
      <c r="K34" s="555" t="str">
        <f t="shared" si="16"/>
        <v>31EAS027</v>
      </c>
      <c r="L34" s="555" t="str">
        <f t="shared" si="17"/>
        <v>31EPS017</v>
      </c>
      <c r="M34" s="555" t="str">
        <f t="shared" si="18"/>
        <v>31EPS033</v>
      </c>
      <c r="N34" s="555" t="str">
        <f t="shared" si="19"/>
        <v>31EPS001</v>
      </c>
      <c r="O34" s="555" t="str">
        <f t="shared" si="20"/>
        <v>31EPS008</v>
      </c>
      <c r="P34" s="555" t="str">
        <f t="shared" si="21"/>
        <v>31EPS040</v>
      </c>
      <c r="Q34" s="555" t="str">
        <f t="shared" si="22"/>
        <v>31ESSC24</v>
      </c>
      <c r="R34" s="555" t="e">
        <f>CONCATENATE(AB35,#REF!)</f>
        <v>#REF!</v>
      </c>
      <c r="S34" s="555" t="str">
        <f t="shared" si="23"/>
        <v>31ESSC91</v>
      </c>
      <c r="T34" s="555" t="str">
        <f t="shared" si="24"/>
        <v>31ESSC02</v>
      </c>
      <c r="U34" s="555" t="str">
        <f t="shared" si="25"/>
        <v>31ESSC62</v>
      </c>
      <c r="V34" s="555" t="e">
        <f>CONCATENATE(AB35,#REF!)</f>
        <v>#REF!</v>
      </c>
      <c r="W34" s="555" t="str">
        <f t="shared" si="26"/>
        <v>31EPSIC3</v>
      </c>
      <c r="X34" s="555" t="str">
        <f t="shared" si="27"/>
        <v>31CCFC55</v>
      </c>
      <c r="Y34" s="555" t="str">
        <f t="shared" si="28"/>
        <v>31ESSC07</v>
      </c>
      <c r="Z34" s="452" t="s">
        <v>301</v>
      </c>
      <c r="AA34" s="318"/>
      <c r="AB34" s="567"/>
      <c r="AC34" s="75">
        <f t="shared" ref="AC34:AX34" si="61">SUM(AC35:AC44)</f>
        <v>1</v>
      </c>
      <c r="AD34" s="72">
        <f t="shared" si="61"/>
        <v>1</v>
      </c>
      <c r="AE34" s="72">
        <f t="shared" si="61"/>
        <v>12881</v>
      </c>
      <c r="AF34" s="72">
        <f t="shared" si="61"/>
        <v>3</v>
      </c>
      <c r="AG34" s="72">
        <f t="shared" si="61"/>
        <v>19086</v>
      </c>
      <c r="AH34" s="72">
        <f t="shared" si="61"/>
        <v>0</v>
      </c>
      <c r="AI34" s="72">
        <f t="shared" si="61"/>
        <v>0</v>
      </c>
      <c r="AJ34" s="72">
        <f t="shared" si="61"/>
        <v>1</v>
      </c>
      <c r="AK34" s="72">
        <f t="shared" si="61"/>
        <v>9</v>
      </c>
      <c r="AL34" s="72">
        <f t="shared" si="61"/>
        <v>133</v>
      </c>
      <c r="AM34" s="72">
        <f t="shared" si="61"/>
        <v>0</v>
      </c>
      <c r="AN34" s="72">
        <f t="shared" si="61"/>
        <v>0</v>
      </c>
      <c r="AO34" s="72">
        <f t="shared" si="61"/>
        <v>0</v>
      </c>
      <c r="AP34" s="378">
        <f t="shared" si="61"/>
        <v>0</v>
      </c>
      <c r="AQ34" s="75">
        <f t="shared" si="61"/>
        <v>2781</v>
      </c>
      <c r="AR34" s="72">
        <f t="shared" si="61"/>
        <v>2736</v>
      </c>
      <c r="AS34" s="72">
        <f t="shared" si="61"/>
        <v>0</v>
      </c>
      <c r="AT34" s="72">
        <f t="shared" si="61"/>
        <v>45</v>
      </c>
      <c r="AU34" s="72">
        <f t="shared" si="61"/>
        <v>0</v>
      </c>
      <c r="AV34" s="72">
        <f t="shared" si="61"/>
        <v>9</v>
      </c>
      <c r="AW34" s="72">
        <f t="shared" si="61"/>
        <v>0</v>
      </c>
      <c r="AX34" s="378">
        <f t="shared" si="61"/>
        <v>0</v>
      </c>
      <c r="AY34" s="435">
        <f t="shared" si="6"/>
        <v>37686</v>
      </c>
      <c r="AZ34" s="566" t="str">
        <f t="shared" si="33"/>
        <v>591ESSC02</v>
      </c>
      <c r="BA34" s="724" t="s">
        <v>265</v>
      </c>
      <c r="BB34" s="726">
        <v>591</v>
      </c>
      <c r="BC34" s="724" t="s">
        <v>516</v>
      </c>
      <c r="BD34" s="725">
        <v>1</v>
      </c>
    </row>
    <row r="35" spans="2:56" ht="15" customHeight="1">
      <c r="B35" s="555" t="str">
        <f t="shared" si="7"/>
        <v>40EPS010</v>
      </c>
      <c r="C35" s="555" t="str">
        <f t="shared" si="8"/>
        <v>40EPS016</v>
      </c>
      <c r="D35" s="555" t="str">
        <f t="shared" si="9"/>
        <v>40EPS037</v>
      </c>
      <c r="E35" s="555" t="str">
        <f t="shared" si="10"/>
        <v>40EPS002</v>
      </c>
      <c r="F35" s="555" t="str">
        <f t="shared" si="11"/>
        <v>40EPS044</v>
      </c>
      <c r="G35" s="555" t="str">
        <f t="shared" si="12"/>
        <v>40EPS023</v>
      </c>
      <c r="H35" s="555" t="str">
        <f t="shared" si="13"/>
        <v>40EPS005</v>
      </c>
      <c r="I35" s="555" t="str">
        <f t="shared" si="14"/>
        <v>40EPS018</v>
      </c>
      <c r="J35" s="555" t="str">
        <f t="shared" si="15"/>
        <v>40EAS016</v>
      </c>
      <c r="K35" s="555" t="str">
        <f t="shared" si="16"/>
        <v>40EAS027</v>
      </c>
      <c r="L35" s="555" t="str">
        <f t="shared" si="17"/>
        <v>40EPS017</v>
      </c>
      <c r="M35" s="555" t="str">
        <f t="shared" si="18"/>
        <v>40EPS033</v>
      </c>
      <c r="N35" s="555" t="str">
        <f t="shared" si="19"/>
        <v>40EPS001</v>
      </c>
      <c r="O35" s="555" t="str">
        <f t="shared" si="20"/>
        <v>40EPS008</v>
      </c>
      <c r="P35" s="555" t="str">
        <f t="shared" si="21"/>
        <v>40EPS040</v>
      </c>
      <c r="Q35" s="555" t="str">
        <f t="shared" si="22"/>
        <v>40ESSC24</v>
      </c>
      <c r="R35" s="555" t="e">
        <f>CONCATENATE(AB36,#REF!)</f>
        <v>#REF!</v>
      </c>
      <c r="S35" s="555" t="str">
        <f t="shared" si="23"/>
        <v>40ESSC91</v>
      </c>
      <c r="T35" s="555" t="str">
        <f t="shared" si="24"/>
        <v>40ESSC02</v>
      </c>
      <c r="U35" s="555" t="str">
        <f t="shared" si="25"/>
        <v>40ESSC62</v>
      </c>
      <c r="V35" s="555" t="e">
        <f>CONCATENATE(AB36,#REF!)</f>
        <v>#REF!</v>
      </c>
      <c r="W35" s="555" t="str">
        <f t="shared" si="26"/>
        <v>40EPSIC3</v>
      </c>
      <c r="X35" s="555" t="str">
        <f t="shared" si="27"/>
        <v>40CCFC55</v>
      </c>
      <c r="Y35" s="555" t="str">
        <f t="shared" si="28"/>
        <v>40ESSC07</v>
      </c>
      <c r="Z35" s="569" t="s">
        <v>62</v>
      </c>
      <c r="AA35" s="572" t="s">
        <v>246</v>
      </c>
      <c r="AB35" s="451">
        <v>31</v>
      </c>
      <c r="AC35" s="77">
        <f t="shared" ref="AC35:AC44" si="62">IFERROR(VLOOKUP(B34,$AZ$9:$BD$950,5,0),0)</f>
        <v>0</v>
      </c>
      <c r="AD35" s="71">
        <f t="shared" ref="AD35:AD44" si="63">IFERROR(VLOOKUP(C34,$AZ$9:$BD$950,5,0),0)</f>
        <v>0</v>
      </c>
      <c r="AE35" s="71">
        <f t="shared" ref="AE35:AE44" si="64">IFERROR(VLOOKUP(D34,$AZ$9:$BD$950,5,0),0)</f>
        <v>1985</v>
      </c>
      <c r="AF35" s="71">
        <f t="shared" ref="AF35:AF44" si="65">IFERROR(VLOOKUP(E34,$AZ$9:$BD$950,5,0),0)</f>
        <v>0</v>
      </c>
      <c r="AG35" s="71">
        <f t="shared" ref="AG35:AG44" si="66">IFERROR(VLOOKUP(F34,$AZ$9:$BD$950,5,0),0)</f>
        <v>1838</v>
      </c>
      <c r="AH35" s="71">
        <f t="shared" ref="AH35:AH44" si="67">IFERROR(VLOOKUP(G34,$AZ$9:$BD$950,5,0),0)</f>
        <v>0</v>
      </c>
      <c r="AI35" s="71">
        <f t="shared" ref="AI35:AI44" si="68">IFERROR(VLOOKUP(H34,$AZ$9:$BD$950,5,0),0)</f>
        <v>0</v>
      </c>
      <c r="AJ35" s="71">
        <f t="shared" ref="AJ35:AJ44" si="69">IFERROR(VLOOKUP(I34,$AZ$9:$BD$950,5,0),0)</f>
        <v>0</v>
      </c>
      <c r="AK35" s="71">
        <f t="shared" ref="AK35:AK44" si="70">IFERROR(VLOOKUP(J34,$AZ$9:$BD$950,5,0),0)</f>
        <v>6</v>
      </c>
      <c r="AL35" s="71">
        <f t="shared" ref="AL35:AL44" si="71">IFERROR(VLOOKUP(K34,$AZ$9:$BD$950,5,0),0)</f>
        <v>0</v>
      </c>
      <c r="AM35" s="71">
        <f t="shared" ref="AM35:AM44" si="72">IFERROR(VLOOKUP(L34,$AZ$9:$BD$950,5,0),0)</f>
        <v>0</v>
      </c>
      <c r="AN35" s="71">
        <f t="shared" ref="AN35:AN44" si="73">IFERROR(VLOOKUP(M34,$AZ$9:$BD$950,5,0),0)</f>
        <v>0</v>
      </c>
      <c r="AO35" s="71">
        <f t="shared" ref="AO35:AO44" si="74">IFERROR(VLOOKUP(N34,$AZ$9:$BD$950,5,0),0)</f>
        <v>0</v>
      </c>
      <c r="AP35" s="377">
        <f t="shared" ref="AP35:AP44" si="75">IFERROR(VLOOKUP(O34,$AZ$9:$BD$950,5,0),0)</f>
        <v>0</v>
      </c>
      <c r="AQ35" s="77">
        <f t="shared" ref="AQ35:AQ44" si="76">IFERROR(VLOOKUP(P34,$AZ$9:$BD$950,5,0),0)</f>
        <v>158</v>
      </c>
      <c r="AR35" s="71">
        <f t="shared" ref="AR35:AR44" si="77">IFERROR(VLOOKUP(Q34,$AZ$9:$BD$950,5,0),0)</f>
        <v>494</v>
      </c>
      <c r="AS35" s="71">
        <f t="shared" ref="AS35:AS44" si="78">IFERROR(VLOOKUP(S34,$AZ$9:$BD$950,5,0),0)</f>
        <v>0</v>
      </c>
      <c r="AT35" s="71">
        <f t="shared" ref="AT35:AT44" si="79">IFERROR(VLOOKUP(T34,$AZ$9:$BD$950,5,0),0)</f>
        <v>0</v>
      </c>
      <c r="AU35" s="71">
        <f t="shared" ref="AU35:AU44" si="80">IFERROR(VLOOKUP(U34,$AZ$9:$BD$950,5,0),0)</f>
        <v>0</v>
      </c>
      <c r="AV35" s="71">
        <f t="shared" ref="AV35:AV44" si="81">IFERROR(VLOOKUP(W34,$AZ$9:$BD$950,5,0),0)</f>
        <v>0</v>
      </c>
      <c r="AW35" s="71">
        <f t="shared" ref="AW35:AW44" si="82">IFERROR(VLOOKUP(X34,$AZ$9:$BD$950,5,0),0)</f>
        <v>0</v>
      </c>
      <c r="AX35" s="377">
        <f t="shared" ref="AX35:AX44" si="83">IFERROR(VLOOKUP(Y34,$AZ$9:$BD$950,5,0),0)</f>
        <v>0</v>
      </c>
      <c r="AY35" s="436">
        <f t="shared" si="6"/>
        <v>4481</v>
      </c>
      <c r="AZ35" s="566" t="str">
        <f t="shared" si="33"/>
        <v>591ESSC91</v>
      </c>
      <c r="BA35" s="724" t="s">
        <v>265</v>
      </c>
      <c r="BB35" s="726">
        <v>591</v>
      </c>
      <c r="BC35" s="724" t="s">
        <v>519</v>
      </c>
      <c r="BD35" s="725">
        <v>16</v>
      </c>
    </row>
    <row r="36" spans="2:56" ht="15" customHeight="1">
      <c r="B36" s="555" t="str">
        <f t="shared" si="7"/>
        <v>190EPS010</v>
      </c>
      <c r="C36" s="555" t="str">
        <f t="shared" si="8"/>
        <v>190EPS016</v>
      </c>
      <c r="D36" s="555" t="str">
        <f t="shared" si="9"/>
        <v>190EPS037</v>
      </c>
      <c r="E36" s="555" t="str">
        <f t="shared" si="10"/>
        <v>190EPS002</v>
      </c>
      <c r="F36" s="555" t="str">
        <f t="shared" si="11"/>
        <v>190EPS044</v>
      </c>
      <c r="G36" s="555" t="str">
        <f t="shared" si="12"/>
        <v>190EPS023</v>
      </c>
      <c r="H36" s="555" t="str">
        <f t="shared" si="13"/>
        <v>190EPS005</v>
      </c>
      <c r="I36" s="555" t="str">
        <f t="shared" si="14"/>
        <v>190EPS018</v>
      </c>
      <c r="J36" s="555" t="str">
        <f t="shared" si="15"/>
        <v>190EAS016</v>
      </c>
      <c r="K36" s="555" t="str">
        <f t="shared" si="16"/>
        <v>190EAS027</v>
      </c>
      <c r="L36" s="555" t="str">
        <f t="shared" si="17"/>
        <v>190EPS017</v>
      </c>
      <c r="M36" s="555" t="str">
        <f t="shared" si="18"/>
        <v>190EPS033</v>
      </c>
      <c r="N36" s="555" t="str">
        <f t="shared" si="19"/>
        <v>190EPS001</v>
      </c>
      <c r="O36" s="555" t="str">
        <f t="shared" si="20"/>
        <v>190EPS008</v>
      </c>
      <c r="P36" s="555" t="str">
        <f t="shared" si="21"/>
        <v>190EPS040</v>
      </c>
      <c r="Q36" s="555" t="str">
        <f t="shared" si="22"/>
        <v>190ESSC24</v>
      </c>
      <c r="R36" s="555" t="e">
        <f>CONCATENATE(AB37,#REF!)</f>
        <v>#REF!</v>
      </c>
      <c r="S36" s="555" t="str">
        <f t="shared" si="23"/>
        <v>190ESSC91</v>
      </c>
      <c r="T36" s="555" t="str">
        <f t="shared" si="24"/>
        <v>190ESSC02</v>
      </c>
      <c r="U36" s="555" t="str">
        <f t="shared" si="25"/>
        <v>190ESSC62</v>
      </c>
      <c r="V36" s="555" t="e">
        <f>CONCATENATE(AB37,#REF!)</f>
        <v>#REF!</v>
      </c>
      <c r="W36" s="555" t="str">
        <f t="shared" si="26"/>
        <v>190EPSIC3</v>
      </c>
      <c r="X36" s="555" t="str">
        <f t="shared" si="27"/>
        <v>190CCFC55</v>
      </c>
      <c r="Y36" s="555" t="str">
        <f t="shared" si="28"/>
        <v>190ESSC07</v>
      </c>
      <c r="Z36" s="564" t="s">
        <v>66</v>
      </c>
      <c r="AA36" s="572" t="s">
        <v>246</v>
      </c>
      <c r="AB36" s="451">
        <v>40</v>
      </c>
      <c r="AC36" s="77">
        <f t="shared" si="62"/>
        <v>0</v>
      </c>
      <c r="AD36" s="71">
        <f t="shared" si="63"/>
        <v>0</v>
      </c>
      <c r="AE36" s="71">
        <f t="shared" si="64"/>
        <v>510</v>
      </c>
      <c r="AF36" s="71">
        <f t="shared" si="65"/>
        <v>0</v>
      </c>
      <c r="AG36" s="71">
        <f t="shared" si="66"/>
        <v>614</v>
      </c>
      <c r="AH36" s="71">
        <f t="shared" si="67"/>
        <v>0</v>
      </c>
      <c r="AI36" s="71">
        <f t="shared" si="68"/>
        <v>0</v>
      </c>
      <c r="AJ36" s="71">
        <f t="shared" si="69"/>
        <v>0</v>
      </c>
      <c r="AK36" s="71">
        <f t="shared" si="70"/>
        <v>0</v>
      </c>
      <c r="AL36" s="71">
        <f t="shared" si="71"/>
        <v>0</v>
      </c>
      <c r="AM36" s="71">
        <f t="shared" si="72"/>
        <v>0</v>
      </c>
      <c r="AN36" s="71">
        <f t="shared" si="73"/>
        <v>0</v>
      </c>
      <c r="AO36" s="71">
        <f t="shared" si="74"/>
        <v>0</v>
      </c>
      <c r="AP36" s="377">
        <f t="shared" si="75"/>
        <v>0</v>
      </c>
      <c r="AQ36" s="77">
        <f t="shared" si="76"/>
        <v>54</v>
      </c>
      <c r="AR36" s="71">
        <f t="shared" si="77"/>
        <v>473</v>
      </c>
      <c r="AS36" s="71">
        <f t="shared" si="78"/>
        <v>0</v>
      </c>
      <c r="AT36" s="71">
        <f t="shared" si="79"/>
        <v>0</v>
      </c>
      <c r="AU36" s="71">
        <f t="shared" si="80"/>
        <v>0</v>
      </c>
      <c r="AV36" s="71">
        <f t="shared" si="81"/>
        <v>0</v>
      </c>
      <c r="AW36" s="71">
        <f t="shared" si="82"/>
        <v>0</v>
      </c>
      <c r="AX36" s="377">
        <f t="shared" si="83"/>
        <v>0</v>
      </c>
      <c r="AY36" s="436">
        <f t="shared" si="6"/>
        <v>1651</v>
      </c>
      <c r="AZ36" s="566" t="str">
        <f t="shared" si="33"/>
        <v>893EPS005</v>
      </c>
      <c r="BA36" s="724" t="s">
        <v>265</v>
      </c>
      <c r="BB36" s="726">
        <v>893</v>
      </c>
      <c r="BC36" s="724" t="s">
        <v>218</v>
      </c>
      <c r="BD36" s="725">
        <v>4</v>
      </c>
    </row>
    <row r="37" spans="2:56" ht="15" customHeight="1">
      <c r="B37" s="555" t="str">
        <f t="shared" si="7"/>
        <v>604EPS010</v>
      </c>
      <c r="C37" s="555" t="str">
        <f t="shared" si="8"/>
        <v>604EPS016</v>
      </c>
      <c r="D37" s="555" t="str">
        <f t="shared" si="9"/>
        <v>604EPS037</v>
      </c>
      <c r="E37" s="555" t="str">
        <f t="shared" si="10"/>
        <v>604EPS002</v>
      </c>
      <c r="F37" s="555" t="str">
        <f t="shared" si="11"/>
        <v>604EPS044</v>
      </c>
      <c r="G37" s="555" t="str">
        <f t="shared" si="12"/>
        <v>604EPS023</v>
      </c>
      <c r="H37" s="555" t="str">
        <f t="shared" si="13"/>
        <v>604EPS005</v>
      </c>
      <c r="I37" s="555" t="str">
        <f t="shared" si="14"/>
        <v>604EPS018</v>
      </c>
      <c r="J37" s="555" t="str">
        <f t="shared" si="15"/>
        <v>604EAS016</v>
      </c>
      <c r="K37" s="555" t="str">
        <f t="shared" si="16"/>
        <v>604EAS027</v>
      </c>
      <c r="L37" s="555" t="str">
        <f t="shared" si="17"/>
        <v>604EPS017</v>
      </c>
      <c r="M37" s="555" t="str">
        <f t="shared" si="18"/>
        <v>604EPS033</v>
      </c>
      <c r="N37" s="555" t="str">
        <f t="shared" si="19"/>
        <v>604EPS001</v>
      </c>
      <c r="O37" s="555" t="str">
        <f t="shared" si="20"/>
        <v>604EPS008</v>
      </c>
      <c r="P37" s="555" t="str">
        <f t="shared" si="21"/>
        <v>604EPS040</v>
      </c>
      <c r="Q37" s="555" t="str">
        <f t="shared" si="22"/>
        <v>604ESSC24</v>
      </c>
      <c r="R37" s="555" t="e">
        <f>CONCATENATE(AB38,#REF!)</f>
        <v>#REF!</v>
      </c>
      <c r="S37" s="555" t="str">
        <f t="shared" si="23"/>
        <v>604ESSC91</v>
      </c>
      <c r="T37" s="555" t="str">
        <f t="shared" si="24"/>
        <v>604ESSC02</v>
      </c>
      <c r="U37" s="555" t="str">
        <f t="shared" si="25"/>
        <v>604ESSC62</v>
      </c>
      <c r="V37" s="555" t="e">
        <f>CONCATENATE(AB38,#REF!)</f>
        <v>#REF!</v>
      </c>
      <c r="W37" s="555" t="str">
        <f t="shared" si="26"/>
        <v>604EPSIC3</v>
      </c>
      <c r="X37" s="555" t="str">
        <f t="shared" si="27"/>
        <v>604CCFC55</v>
      </c>
      <c r="Y37" s="555" t="str">
        <f t="shared" si="28"/>
        <v>604ESSC07</v>
      </c>
      <c r="Z37" s="564" t="s">
        <v>14</v>
      </c>
      <c r="AA37" s="572" t="s">
        <v>246</v>
      </c>
      <c r="AB37" s="451">
        <v>190</v>
      </c>
      <c r="AC37" s="77">
        <f t="shared" si="62"/>
        <v>0</v>
      </c>
      <c r="AD37" s="71">
        <f t="shared" si="63"/>
        <v>0</v>
      </c>
      <c r="AE37" s="71">
        <f t="shared" si="64"/>
        <v>1051</v>
      </c>
      <c r="AF37" s="71">
        <f t="shared" si="65"/>
        <v>0</v>
      </c>
      <c r="AG37" s="71">
        <f t="shared" si="66"/>
        <v>1221</v>
      </c>
      <c r="AH37" s="71">
        <f t="shared" si="67"/>
        <v>0</v>
      </c>
      <c r="AI37" s="71">
        <f t="shared" si="68"/>
        <v>0</v>
      </c>
      <c r="AJ37" s="71">
        <f t="shared" si="69"/>
        <v>0</v>
      </c>
      <c r="AK37" s="71">
        <f t="shared" si="70"/>
        <v>1</v>
      </c>
      <c r="AL37" s="71">
        <f t="shared" si="71"/>
        <v>133</v>
      </c>
      <c r="AM37" s="71">
        <f t="shared" si="72"/>
        <v>0</v>
      </c>
      <c r="AN37" s="71">
        <f t="shared" si="73"/>
        <v>0</v>
      </c>
      <c r="AO37" s="71">
        <f t="shared" si="74"/>
        <v>0</v>
      </c>
      <c r="AP37" s="377">
        <f t="shared" si="75"/>
        <v>0</v>
      </c>
      <c r="AQ37" s="77">
        <f t="shared" si="76"/>
        <v>348</v>
      </c>
      <c r="AR37" s="71">
        <f t="shared" si="77"/>
        <v>0</v>
      </c>
      <c r="AS37" s="71">
        <f t="shared" si="78"/>
        <v>0</v>
      </c>
      <c r="AT37" s="71">
        <f t="shared" si="79"/>
        <v>0</v>
      </c>
      <c r="AU37" s="71">
        <f t="shared" si="80"/>
        <v>0</v>
      </c>
      <c r="AV37" s="71">
        <f t="shared" si="81"/>
        <v>0</v>
      </c>
      <c r="AW37" s="71">
        <f t="shared" si="82"/>
        <v>0</v>
      </c>
      <c r="AX37" s="377">
        <f t="shared" si="83"/>
        <v>0</v>
      </c>
      <c r="AY37" s="436">
        <f t="shared" si="6"/>
        <v>2754</v>
      </c>
      <c r="AZ37" s="566" t="str">
        <f t="shared" si="33"/>
        <v>893EPS037</v>
      </c>
      <c r="BA37" s="724" t="s">
        <v>265</v>
      </c>
      <c r="BB37" s="726">
        <v>893</v>
      </c>
      <c r="BC37" s="724" t="s">
        <v>213</v>
      </c>
      <c r="BD37" s="725">
        <v>167</v>
      </c>
    </row>
    <row r="38" spans="2:56" ht="15" customHeight="1">
      <c r="B38" s="555" t="str">
        <f t="shared" si="7"/>
        <v>670EPS010</v>
      </c>
      <c r="C38" s="555" t="str">
        <f t="shared" si="8"/>
        <v>670EPS016</v>
      </c>
      <c r="D38" s="555" t="str">
        <f t="shared" si="9"/>
        <v>670EPS037</v>
      </c>
      <c r="E38" s="555" t="str">
        <f t="shared" si="10"/>
        <v>670EPS002</v>
      </c>
      <c r="F38" s="555" t="str">
        <f t="shared" si="11"/>
        <v>670EPS044</v>
      </c>
      <c r="G38" s="555" t="str">
        <f t="shared" si="12"/>
        <v>670EPS023</v>
      </c>
      <c r="H38" s="555" t="str">
        <f t="shared" si="13"/>
        <v>670EPS005</v>
      </c>
      <c r="I38" s="555" t="str">
        <f t="shared" si="14"/>
        <v>670EPS018</v>
      </c>
      <c r="J38" s="555" t="str">
        <f t="shared" si="15"/>
        <v>670EAS016</v>
      </c>
      <c r="K38" s="555" t="str">
        <f t="shared" si="16"/>
        <v>670EAS027</v>
      </c>
      <c r="L38" s="555" t="str">
        <f t="shared" si="17"/>
        <v>670EPS017</v>
      </c>
      <c r="M38" s="555" t="str">
        <f t="shared" si="18"/>
        <v>670EPS033</v>
      </c>
      <c r="N38" s="555" t="str">
        <f t="shared" si="19"/>
        <v>670EPS001</v>
      </c>
      <c r="O38" s="555" t="str">
        <f t="shared" si="20"/>
        <v>670EPS008</v>
      </c>
      <c r="P38" s="555" t="str">
        <f t="shared" si="21"/>
        <v>670EPS040</v>
      </c>
      <c r="Q38" s="555" t="str">
        <f t="shared" si="22"/>
        <v>670ESSC24</v>
      </c>
      <c r="R38" s="555" t="e">
        <f>CONCATENATE(AB39,#REF!)</f>
        <v>#REF!</v>
      </c>
      <c r="S38" s="555" t="str">
        <f t="shared" si="23"/>
        <v>670ESSC91</v>
      </c>
      <c r="T38" s="555" t="str">
        <f t="shared" si="24"/>
        <v>670ESSC02</v>
      </c>
      <c r="U38" s="555" t="str">
        <f t="shared" si="25"/>
        <v>670ESSC62</v>
      </c>
      <c r="V38" s="555" t="e">
        <f>CONCATENATE(AB39,#REF!)</f>
        <v>#REF!</v>
      </c>
      <c r="W38" s="555" t="str">
        <f t="shared" si="26"/>
        <v>670EPSIC3</v>
      </c>
      <c r="X38" s="555" t="str">
        <f t="shared" si="27"/>
        <v>670CCFC55</v>
      </c>
      <c r="Y38" s="555" t="str">
        <f t="shared" si="28"/>
        <v>670ESSC07</v>
      </c>
      <c r="Z38" s="564" t="s">
        <v>21</v>
      </c>
      <c r="AA38" s="572" t="s">
        <v>246</v>
      </c>
      <c r="AB38" s="451">
        <v>604</v>
      </c>
      <c r="AC38" s="77">
        <f t="shared" si="62"/>
        <v>0</v>
      </c>
      <c r="AD38" s="71">
        <f t="shared" si="63"/>
        <v>0</v>
      </c>
      <c r="AE38" s="71">
        <f t="shared" si="64"/>
        <v>1180</v>
      </c>
      <c r="AF38" s="71">
        <f t="shared" si="65"/>
        <v>0</v>
      </c>
      <c r="AG38" s="71">
        <f t="shared" si="66"/>
        <v>2038</v>
      </c>
      <c r="AH38" s="71">
        <f t="shared" si="67"/>
        <v>0</v>
      </c>
      <c r="AI38" s="71">
        <f t="shared" si="68"/>
        <v>0</v>
      </c>
      <c r="AJ38" s="71">
        <f t="shared" si="69"/>
        <v>1</v>
      </c>
      <c r="AK38" s="71">
        <f t="shared" si="70"/>
        <v>0</v>
      </c>
      <c r="AL38" s="71">
        <f t="shared" si="71"/>
        <v>0</v>
      </c>
      <c r="AM38" s="71">
        <f t="shared" si="72"/>
        <v>0</v>
      </c>
      <c r="AN38" s="71">
        <f t="shared" si="73"/>
        <v>0</v>
      </c>
      <c r="AO38" s="71">
        <f t="shared" si="74"/>
        <v>0</v>
      </c>
      <c r="AP38" s="377">
        <f t="shared" si="75"/>
        <v>0</v>
      </c>
      <c r="AQ38" s="77">
        <f t="shared" si="76"/>
        <v>275</v>
      </c>
      <c r="AR38" s="71">
        <f t="shared" si="77"/>
        <v>785</v>
      </c>
      <c r="AS38" s="71">
        <f t="shared" si="78"/>
        <v>0</v>
      </c>
      <c r="AT38" s="71">
        <f t="shared" si="79"/>
        <v>2</v>
      </c>
      <c r="AU38" s="71">
        <f t="shared" si="80"/>
        <v>0</v>
      </c>
      <c r="AV38" s="71">
        <f t="shared" si="81"/>
        <v>0</v>
      </c>
      <c r="AW38" s="71">
        <f t="shared" si="82"/>
        <v>0</v>
      </c>
      <c r="AX38" s="377">
        <f t="shared" si="83"/>
        <v>0</v>
      </c>
      <c r="AY38" s="436">
        <f t="shared" si="6"/>
        <v>4281</v>
      </c>
      <c r="AZ38" s="566" t="str">
        <f t="shared" si="33"/>
        <v>893EPS040</v>
      </c>
      <c r="BA38" s="724" t="s">
        <v>265</v>
      </c>
      <c r="BB38" s="726">
        <v>893</v>
      </c>
      <c r="BC38" s="724" t="s">
        <v>833</v>
      </c>
      <c r="BD38" s="725">
        <v>330</v>
      </c>
    </row>
    <row r="39" spans="2:56" ht="15" customHeight="1">
      <c r="B39" s="555" t="str">
        <f t="shared" si="7"/>
        <v>690EPS010</v>
      </c>
      <c r="C39" s="555" t="str">
        <f t="shared" si="8"/>
        <v>690EPS016</v>
      </c>
      <c r="D39" s="555" t="str">
        <f t="shared" si="9"/>
        <v>690EPS037</v>
      </c>
      <c r="E39" s="555" t="str">
        <f t="shared" si="10"/>
        <v>690EPS002</v>
      </c>
      <c r="F39" s="555" t="str">
        <f t="shared" si="11"/>
        <v>690EPS044</v>
      </c>
      <c r="G39" s="555" t="str">
        <f t="shared" si="12"/>
        <v>690EPS023</v>
      </c>
      <c r="H39" s="555" t="str">
        <f t="shared" si="13"/>
        <v>690EPS005</v>
      </c>
      <c r="I39" s="555" t="str">
        <f t="shared" si="14"/>
        <v>690EPS018</v>
      </c>
      <c r="J39" s="555" t="str">
        <f t="shared" si="15"/>
        <v>690EAS016</v>
      </c>
      <c r="K39" s="555" t="str">
        <f t="shared" si="16"/>
        <v>690EAS027</v>
      </c>
      <c r="L39" s="555" t="str">
        <f t="shared" si="17"/>
        <v>690EPS017</v>
      </c>
      <c r="M39" s="555" t="str">
        <f t="shared" si="18"/>
        <v>690EPS033</v>
      </c>
      <c r="N39" s="555" t="str">
        <f t="shared" si="19"/>
        <v>690EPS001</v>
      </c>
      <c r="O39" s="555" t="str">
        <f t="shared" si="20"/>
        <v>690EPS008</v>
      </c>
      <c r="P39" s="555" t="str">
        <f t="shared" si="21"/>
        <v>690EPS040</v>
      </c>
      <c r="Q39" s="555" t="str">
        <f t="shared" si="22"/>
        <v>690ESSC24</v>
      </c>
      <c r="R39" s="555" t="e">
        <f>CONCATENATE(AB40,#REF!)</f>
        <v>#REF!</v>
      </c>
      <c r="S39" s="555" t="str">
        <f t="shared" si="23"/>
        <v>690ESSC91</v>
      </c>
      <c r="T39" s="555" t="str">
        <f t="shared" si="24"/>
        <v>690ESSC02</v>
      </c>
      <c r="U39" s="555" t="str">
        <f t="shared" si="25"/>
        <v>690ESSC62</v>
      </c>
      <c r="V39" s="555" t="e">
        <f>CONCATENATE(AB40,#REF!)</f>
        <v>#REF!</v>
      </c>
      <c r="W39" s="555" t="str">
        <f t="shared" si="26"/>
        <v>690EPSIC3</v>
      </c>
      <c r="X39" s="555" t="str">
        <f t="shared" si="27"/>
        <v>690CCFC55</v>
      </c>
      <c r="Y39" s="555" t="str">
        <f t="shared" si="28"/>
        <v>690ESSC07</v>
      </c>
      <c r="Z39" s="564" t="s">
        <v>95</v>
      </c>
      <c r="AA39" s="572" t="s">
        <v>246</v>
      </c>
      <c r="AB39" s="451">
        <v>670</v>
      </c>
      <c r="AC39" s="77">
        <f t="shared" si="62"/>
        <v>0</v>
      </c>
      <c r="AD39" s="71">
        <f t="shared" si="63"/>
        <v>0</v>
      </c>
      <c r="AE39" s="71">
        <f t="shared" si="64"/>
        <v>1123</v>
      </c>
      <c r="AF39" s="71">
        <f t="shared" si="65"/>
        <v>0</v>
      </c>
      <c r="AG39" s="71">
        <f t="shared" si="66"/>
        <v>1687</v>
      </c>
      <c r="AH39" s="71">
        <f t="shared" si="67"/>
        <v>0</v>
      </c>
      <c r="AI39" s="71">
        <f t="shared" si="68"/>
        <v>0</v>
      </c>
      <c r="AJ39" s="71">
        <f t="shared" si="69"/>
        <v>0</v>
      </c>
      <c r="AK39" s="71">
        <f t="shared" si="70"/>
        <v>1</v>
      </c>
      <c r="AL39" s="71">
        <f t="shared" si="71"/>
        <v>0</v>
      </c>
      <c r="AM39" s="71">
        <f t="shared" si="72"/>
        <v>0</v>
      </c>
      <c r="AN39" s="71">
        <f t="shared" si="73"/>
        <v>0</v>
      </c>
      <c r="AO39" s="71">
        <f t="shared" si="74"/>
        <v>0</v>
      </c>
      <c r="AP39" s="377">
        <f t="shared" si="75"/>
        <v>0</v>
      </c>
      <c r="AQ39" s="77">
        <f t="shared" si="76"/>
        <v>430</v>
      </c>
      <c r="AR39" s="71">
        <f t="shared" si="77"/>
        <v>0</v>
      </c>
      <c r="AS39" s="71">
        <f t="shared" si="78"/>
        <v>0</v>
      </c>
      <c r="AT39" s="71">
        <f t="shared" si="79"/>
        <v>0</v>
      </c>
      <c r="AU39" s="71">
        <f t="shared" si="80"/>
        <v>0</v>
      </c>
      <c r="AV39" s="71">
        <f t="shared" si="81"/>
        <v>0</v>
      </c>
      <c r="AW39" s="71">
        <f t="shared" si="82"/>
        <v>0</v>
      </c>
      <c r="AX39" s="377">
        <f t="shared" si="83"/>
        <v>0</v>
      </c>
      <c r="AY39" s="436">
        <f t="shared" ref="AY39:AY70" si="84">SUM(AC39:AX39)</f>
        <v>3241</v>
      </c>
      <c r="AZ39" s="566" t="str">
        <f t="shared" si="33"/>
        <v>893EPS044</v>
      </c>
      <c r="BA39" s="724" t="s">
        <v>265</v>
      </c>
      <c r="BB39" s="726">
        <v>893</v>
      </c>
      <c r="BC39" s="724" t="s">
        <v>1017</v>
      </c>
      <c r="BD39" s="725">
        <v>234</v>
      </c>
    </row>
    <row r="40" spans="2:56" ht="15" customHeight="1">
      <c r="B40" s="555" t="str">
        <f t="shared" ref="B40:B71" si="85">CONCATENATE(AB41,$AC$5)</f>
        <v>736EPS010</v>
      </c>
      <c r="C40" s="555" t="str">
        <f t="shared" ref="C40:C71" si="86">CONCATENATE(AB41,$AD$5)</f>
        <v>736EPS016</v>
      </c>
      <c r="D40" s="555" t="str">
        <f t="shared" ref="D40:D71" si="87">CONCATENATE(AB41,$AE$5)</f>
        <v>736EPS037</v>
      </c>
      <c r="E40" s="555" t="str">
        <f t="shared" ref="E40:E71" si="88">CONCATENATE(AB41,$AF$5)</f>
        <v>736EPS002</v>
      </c>
      <c r="F40" s="555" t="str">
        <f t="shared" ref="F40:F71" si="89">CONCATENATE(AB41,$AG$5)</f>
        <v>736EPS044</v>
      </c>
      <c r="G40" s="555" t="str">
        <f t="shared" ref="G40:G71" si="90">CONCATENATE(AB41,$AH$5)</f>
        <v>736EPS023</v>
      </c>
      <c r="H40" s="555" t="str">
        <f t="shared" ref="H40:H71" si="91">CONCATENATE(AB41,$AI$5)</f>
        <v>736EPS005</v>
      </c>
      <c r="I40" s="555" t="str">
        <f t="shared" ref="I40:I71" si="92">CONCATENATE(AB41,$AJ$5)</f>
        <v>736EPS018</v>
      </c>
      <c r="J40" s="555" t="str">
        <f t="shared" ref="J40:J71" si="93">CONCATENATE(AB41,$AK$5)</f>
        <v>736EAS016</v>
      </c>
      <c r="K40" s="555" t="str">
        <f t="shared" ref="K40:K71" si="94">CONCATENATE(AB41,$AL$5)</f>
        <v>736EAS027</v>
      </c>
      <c r="L40" s="555" t="str">
        <f t="shared" ref="L40:L71" si="95">CONCATENATE(AB41,$AM$5)</f>
        <v>736EPS017</v>
      </c>
      <c r="M40" s="555" t="str">
        <f t="shared" ref="M40:M71" si="96">CONCATENATE(AB41,$AN$5)</f>
        <v>736EPS033</v>
      </c>
      <c r="N40" s="555" t="str">
        <f t="shared" ref="N40:N71" si="97">CONCATENATE(AB41,$AO$5)</f>
        <v>736EPS001</v>
      </c>
      <c r="O40" s="555" t="str">
        <f t="shared" ref="O40:O71" si="98">CONCATENATE(AB41,$AP$5)</f>
        <v>736EPS008</v>
      </c>
      <c r="P40" s="555" t="str">
        <f t="shared" ref="P40:P71" si="99">CONCATENATE(AB41,$AQ$5)</f>
        <v>736EPS040</v>
      </c>
      <c r="Q40" s="555" t="str">
        <f t="shared" ref="Q40:Q71" si="100">CONCATENATE(AB41,$AR$5)</f>
        <v>736ESSC24</v>
      </c>
      <c r="R40" s="555" t="e">
        <f>CONCATENATE(AB41,#REF!)</f>
        <v>#REF!</v>
      </c>
      <c r="S40" s="555" t="str">
        <f t="shared" ref="S40:S71" si="101">CONCATENATE(AB41,$AS$5)</f>
        <v>736ESSC91</v>
      </c>
      <c r="T40" s="555" t="str">
        <f t="shared" ref="T40:T71" si="102">CONCATENATE(AB41,$AT$5)</f>
        <v>736ESSC02</v>
      </c>
      <c r="U40" s="555" t="str">
        <f t="shared" ref="U40:U71" si="103">CONCATENATE(AB41,$AU$5)</f>
        <v>736ESSC62</v>
      </c>
      <c r="V40" s="555" t="e">
        <f>CONCATENATE(AB41,#REF!)</f>
        <v>#REF!</v>
      </c>
      <c r="W40" s="555" t="str">
        <f t="shared" ref="W40:W71" si="104">CONCATENATE(AB41,$AV$5)</f>
        <v>736EPSIC3</v>
      </c>
      <c r="X40" s="555" t="str">
        <f t="shared" ref="X40:X71" si="105">CONCATENATE(AB41,$AW$5)</f>
        <v>736CCFC55</v>
      </c>
      <c r="Y40" s="555" t="str">
        <f t="shared" ref="Y40:Y71" si="106">CONCATENATE(AB41,$AX$5)</f>
        <v>736ESSC07</v>
      </c>
      <c r="Z40" s="564" t="s">
        <v>24</v>
      </c>
      <c r="AA40" s="572" t="s">
        <v>246</v>
      </c>
      <c r="AB40" s="451">
        <v>690</v>
      </c>
      <c r="AC40" s="77">
        <f t="shared" si="62"/>
        <v>0</v>
      </c>
      <c r="AD40" s="71">
        <f t="shared" si="63"/>
        <v>0</v>
      </c>
      <c r="AE40" s="71">
        <f t="shared" si="64"/>
        <v>390</v>
      </c>
      <c r="AF40" s="71">
        <f t="shared" si="65"/>
        <v>0</v>
      </c>
      <c r="AG40" s="71">
        <f t="shared" si="66"/>
        <v>682</v>
      </c>
      <c r="AH40" s="71">
        <f t="shared" si="67"/>
        <v>0</v>
      </c>
      <c r="AI40" s="71">
        <f t="shared" si="68"/>
        <v>0</v>
      </c>
      <c r="AJ40" s="71">
        <f t="shared" si="69"/>
        <v>0</v>
      </c>
      <c r="AK40" s="71">
        <f t="shared" si="70"/>
        <v>0</v>
      </c>
      <c r="AL40" s="71">
        <f t="shared" si="71"/>
        <v>0</v>
      </c>
      <c r="AM40" s="71">
        <f t="shared" si="72"/>
        <v>0</v>
      </c>
      <c r="AN40" s="71">
        <f t="shared" si="73"/>
        <v>0</v>
      </c>
      <c r="AO40" s="71">
        <f t="shared" si="74"/>
        <v>0</v>
      </c>
      <c r="AP40" s="377">
        <f t="shared" si="75"/>
        <v>0</v>
      </c>
      <c r="AQ40" s="77">
        <f t="shared" si="76"/>
        <v>264</v>
      </c>
      <c r="AR40" s="71">
        <f t="shared" si="77"/>
        <v>0</v>
      </c>
      <c r="AS40" s="71">
        <f t="shared" si="78"/>
        <v>0</v>
      </c>
      <c r="AT40" s="71">
        <f t="shared" si="79"/>
        <v>0</v>
      </c>
      <c r="AU40" s="71">
        <f t="shared" si="80"/>
        <v>0</v>
      </c>
      <c r="AV40" s="71">
        <f t="shared" si="81"/>
        <v>0</v>
      </c>
      <c r="AW40" s="71">
        <f t="shared" si="82"/>
        <v>0</v>
      </c>
      <c r="AX40" s="377">
        <f t="shared" si="83"/>
        <v>0</v>
      </c>
      <c r="AY40" s="436">
        <f t="shared" si="84"/>
        <v>1336</v>
      </c>
      <c r="AZ40" s="566" t="str">
        <f t="shared" si="33"/>
        <v>893ESSC02</v>
      </c>
      <c r="BA40" s="724" t="s">
        <v>265</v>
      </c>
      <c r="BB40" s="726">
        <v>893</v>
      </c>
      <c r="BC40" s="724" t="s">
        <v>516</v>
      </c>
      <c r="BD40" s="725">
        <v>3</v>
      </c>
    </row>
    <row r="41" spans="2:56" ht="15" customHeight="1">
      <c r="B41" s="555" t="str">
        <f t="shared" si="85"/>
        <v>858EPS010</v>
      </c>
      <c r="C41" s="555" t="str">
        <f t="shared" si="86"/>
        <v>858EPS016</v>
      </c>
      <c r="D41" s="555" t="str">
        <f t="shared" si="87"/>
        <v>858EPS037</v>
      </c>
      <c r="E41" s="555" t="str">
        <f t="shared" si="88"/>
        <v>858EPS002</v>
      </c>
      <c r="F41" s="555" t="str">
        <f t="shared" si="89"/>
        <v>858EPS044</v>
      </c>
      <c r="G41" s="555" t="str">
        <f t="shared" si="90"/>
        <v>858EPS023</v>
      </c>
      <c r="H41" s="555" t="str">
        <f t="shared" si="91"/>
        <v>858EPS005</v>
      </c>
      <c r="I41" s="555" t="str">
        <f t="shared" si="92"/>
        <v>858EPS018</v>
      </c>
      <c r="J41" s="555" t="str">
        <f t="shared" si="93"/>
        <v>858EAS016</v>
      </c>
      <c r="K41" s="555" t="str">
        <f t="shared" si="94"/>
        <v>858EAS027</v>
      </c>
      <c r="L41" s="555" t="str">
        <f t="shared" si="95"/>
        <v>858EPS017</v>
      </c>
      <c r="M41" s="555" t="str">
        <f t="shared" si="96"/>
        <v>858EPS033</v>
      </c>
      <c r="N41" s="555" t="str">
        <f t="shared" si="97"/>
        <v>858EPS001</v>
      </c>
      <c r="O41" s="555" t="str">
        <f t="shared" si="98"/>
        <v>858EPS008</v>
      </c>
      <c r="P41" s="555" t="str">
        <f t="shared" si="99"/>
        <v>858EPS040</v>
      </c>
      <c r="Q41" s="555" t="str">
        <f t="shared" si="100"/>
        <v>858ESSC24</v>
      </c>
      <c r="R41" s="555" t="e">
        <f>CONCATENATE(AB42,#REF!)</f>
        <v>#REF!</v>
      </c>
      <c r="S41" s="555" t="str">
        <f t="shared" si="101"/>
        <v>858ESSC91</v>
      </c>
      <c r="T41" s="555" t="str">
        <f t="shared" si="102"/>
        <v>858ESSC02</v>
      </c>
      <c r="U41" s="555" t="str">
        <f t="shared" si="103"/>
        <v>858ESSC62</v>
      </c>
      <c r="V41" s="555" t="e">
        <f>CONCATENATE(AB42,#REF!)</f>
        <v>#REF!</v>
      </c>
      <c r="W41" s="555" t="str">
        <f t="shared" si="104"/>
        <v>858EPSIC3</v>
      </c>
      <c r="X41" s="555" t="str">
        <f t="shared" si="105"/>
        <v>858CCFC55</v>
      </c>
      <c r="Y41" s="555" t="str">
        <f t="shared" si="106"/>
        <v>858ESSC07</v>
      </c>
      <c r="Z41" s="564" t="s">
        <v>25</v>
      </c>
      <c r="AA41" s="572" t="s">
        <v>246</v>
      </c>
      <c r="AB41" s="451">
        <v>736</v>
      </c>
      <c r="AC41" s="77">
        <f t="shared" si="62"/>
        <v>1</v>
      </c>
      <c r="AD41" s="71">
        <f t="shared" si="63"/>
        <v>0</v>
      </c>
      <c r="AE41" s="71">
        <f t="shared" si="64"/>
        <v>3975</v>
      </c>
      <c r="AF41" s="71">
        <f t="shared" si="65"/>
        <v>0</v>
      </c>
      <c r="AG41" s="71">
        <f t="shared" si="66"/>
        <v>8578</v>
      </c>
      <c r="AH41" s="71">
        <f t="shared" si="67"/>
        <v>0</v>
      </c>
      <c r="AI41" s="71">
        <f t="shared" si="68"/>
        <v>0</v>
      </c>
      <c r="AJ41" s="71">
        <f t="shared" si="69"/>
        <v>0</v>
      </c>
      <c r="AK41" s="71">
        <f t="shared" si="70"/>
        <v>0</v>
      </c>
      <c r="AL41" s="71">
        <f t="shared" si="71"/>
        <v>0</v>
      </c>
      <c r="AM41" s="71">
        <f t="shared" si="72"/>
        <v>0</v>
      </c>
      <c r="AN41" s="71">
        <f t="shared" si="73"/>
        <v>0</v>
      </c>
      <c r="AO41" s="71">
        <f t="shared" si="74"/>
        <v>0</v>
      </c>
      <c r="AP41" s="377">
        <f t="shared" si="75"/>
        <v>0</v>
      </c>
      <c r="AQ41" s="77">
        <f t="shared" si="76"/>
        <v>434</v>
      </c>
      <c r="AR41" s="71">
        <f t="shared" si="77"/>
        <v>784</v>
      </c>
      <c r="AS41" s="71">
        <f t="shared" si="78"/>
        <v>0</v>
      </c>
      <c r="AT41" s="71">
        <f t="shared" si="79"/>
        <v>0</v>
      </c>
      <c r="AU41" s="71">
        <f t="shared" si="80"/>
        <v>0</v>
      </c>
      <c r="AV41" s="71">
        <f t="shared" si="81"/>
        <v>9</v>
      </c>
      <c r="AW41" s="71">
        <f t="shared" si="82"/>
        <v>0</v>
      </c>
      <c r="AX41" s="377">
        <f t="shared" si="83"/>
        <v>0</v>
      </c>
      <c r="AY41" s="436">
        <f t="shared" si="84"/>
        <v>13781</v>
      </c>
      <c r="AZ41" s="566" t="str">
        <f t="shared" si="33"/>
        <v>120EPS037</v>
      </c>
      <c r="BA41" s="724" t="s">
        <v>266</v>
      </c>
      <c r="BB41" s="726">
        <v>120</v>
      </c>
      <c r="BC41" s="724" t="s">
        <v>213</v>
      </c>
      <c r="BD41" s="725">
        <v>124</v>
      </c>
    </row>
    <row r="42" spans="2:56" ht="15" customHeight="1">
      <c r="B42" s="555" t="str">
        <f t="shared" si="85"/>
        <v>885EPS010</v>
      </c>
      <c r="C42" s="555" t="str">
        <f t="shared" si="86"/>
        <v>885EPS016</v>
      </c>
      <c r="D42" s="555" t="str">
        <f t="shared" si="87"/>
        <v>885EPS037</v>
      </c>
      <c r="E42" s="555" t="str">
        <f t="shared" si="88"/>
        <v>885EPS002</v>
      </c>
      <c r="F42" s="555" t="str">
        <f t="shared" si="89"/>
        <v>885EPS044</v>
      </c>
      <c r="G42" s="555" t="str">
        <f t="shared" si="90"/>
        <v>885EPS023</v>
      </c>
      <c r="H42" s="555" t="str">
        <f t="shared" si="91"/>
        <v>885EPS005</v>
      </c>
      <c r="I42" s="555" t="str">
        <f t="shared" si="92"/>
        <v>885EPS018</v>
      </c>
      <c r="J42" s="555" t="str">
        <f t="shared" si="93"/>
        <v>885EAS016</v>
      </c>
      <c r="K42" s="555" t="str">
        <f t="shared" si="94"/>
        <v>885EAS027</v>
      </c>
      <c r="L42" s="555" t="str">
        <f t="shared" si="95"/>
        <v>885EPS017</v>
      </c>
      <c r="M42" s="555" t="str">
        <f t="shared" si="96"/>
        <v>885EPS033</v>
      </c>
      <c r="N42" s="555" t="str">
        <f t="shared" si="97"/>
        <v>885EPS001</v>
      </c>
      <c r="O42" s="555" t="str">
        <f t="shared" si="98"/>
        <v>885EPS008</v>
      </c>
      <c r="P42" s="555" t="str">
        <f t="shared" si="99"/>
        <v>885EPS040</v>
      </c>
      <c r="Q42" s="555" t="str">
        <f t="shared" si="100"/>
        <v>885ESSC24</v>
      </c>
      <c r="R42" s="555" t="e">
        <f>CONCATENATE(AB43,#REF!)</f>
        <v>#REF!</v>
      </c>
      <c r="S42" s="555" t="str">
        <f t="shared" si="101"/>
        <v>885ESSC91</v>
      </c>
      <c r="T42" s="555" t="str">
        <f t="shared" si="102"/>
        <v>885ESSC02</v>
      </c>
      <c r="U42" s="555" t="str">
        <f t="shared" si="103"/>
        <v>885ESSC62</v>
      </c>
      <c r="V42" s="555" t="e">
        <f>CONCATENATE(AB43,#REF!)</f>
        <v>#REF!</v>
      </c>
      <c r="W42" s="555" t="str">
        <f t="shared" si="104"/>
        <v>885EPSIC3</v>
      </c>
      <c r="X42" s="555" t="str">
        <f t="shared" si="105"/>
        <v>885CCFC55</v>
      </c>
      <c r="Y42" s="555" t="str">
        <f t="shared" si="106"/>
        <v>885ESSC07</v>
      </c>
      <c r="Z42" s="564" t="s">
        <v>59</v>
      </c>
      <c r="AA42" s="572" t="s">
        <v>246</v>
      </c>
      <c r="AB42" s="451">
        <v>858</v>
      </c>
      <c r="AC42" s="77">
        <f t="shared" si="62"/>
        <v>0</v>
      </c>
      <c r="AD42" s="71">
        <f t="shared" si="63"/>
        <v>0</v>
      </c>
      <c r="AE42" s="71">
        <f t="shared" si="64"/>
        <v>1088</v>
      </c>
      <c r="AF42" s="71">
        <f t="shared" si="65"/>
        <v>0</v>
      </c>
      <c r="AG42" s="71">
        <f t="shared" si="66"/>
        <v>743</v>
      </c>
      <c r="AH42" s="71">
        <f t="shared" si="67"/>
        <v>0</v>
      </c>
      <c r="AI42" s="71">
        <f t="shared" si="68"/>
        <v>0</v>
      </c>
      <c r="AJ42" s="71">
        <f t="shared" si="69"/>
        <v>0</v>
      </c>
      <c r="AK42" s="71">
        <f t="shared" si="70"/>
        <v>0</v>
      </c>
      <c r="AL42" s="71">
        <f t="shared" si="71"/>
        <v>0</v>
      </c>
      <c r="AM42" s="71">
        <f t="shared" si="72"/>
        <v>0</v>
      </c>
      <c r="AN42" s="71">
        <f t="shared" si="73"/>
        <v>0</v>
      </c>
      <c r="AO42" s="71">
        <f t="shared" si="74"/>
        <v>0</v>
      </c>
      <c r="AP42" s="377">
        <f t="shared" si="75"/>
        <v>0</v>
      </c>
      <c r="AQ42" s="77">
        <f t="shared" si="76"/>
        <v>506</v>
      </c>
      <c r="AR42" s="71">
        <f t="shared" si="77"/>
        <v>0</v>
      </c>
      <c r="AS42" s="71">
        <f t="shared" si="78"/>
        <v>0</v>
      </c>
      <c r="AT42" s="71">
        <f t="shared" si="79"/>
        <v>11</v>
      </c>
      <c r="AU42" s="71">
        <f t="shared" si="80"/>
        <v>0</v>
      </c>
      <c r="AV42" s="71">
        <f t="shared" si="81"/>
        <v>0</v>
      </c>
      <c r="AW42" s="71">
        <f t="shared" si="82"/>
        <v>0</v>
      </c>
      <c r="AX42" s="377">
        <f t="shared" si="83"/>
        <v>0</v>
      </c>
      <c r="AY42" s="436">
        <f t="shared" si="84"/>
        <v>2348</v>
      </c>
      <c r="AZ42" s="566" t="str">
        <f t="shared" si="33"/>
        <v>120EPS044</v>
      </c>
      <c r="BA42" s="724" t="s">
        <v>266</v>
      </c>
      <c r="BB42" s="726">
        <v>120</v>
      </c>
      <c r="BC42" s="724" t="s">
        <v>1017</v>
      </c>
      <c r="BD42" s="725">
        <v>408</v>
      </c>
    </row>
    <row r="43" spans="2:56" ht="15" customHeight="1">
      <c r="B43" s="555" t="str">
        <f t="shared" si="85"/>
        <v>890EPS010</v>
      </c>
      <c r="C43" s="555" t="str">
        <f t="shared" si="86"/>
        <v>890EPS016</v>
      </c>
      <c r="D43" s="555" t="str">
        <f t="shared" si="87"/>
        <v>890EPS037</v>
      </c>
      <c r="E43" s="555" t="str">
        <f t="shared" si="88"/>
        <v>890EPS002</v>
      </c>
      <c r="F43" s="555" t="str">
        <f t="shared" si="89"/>
        <v>890EPS044</v>
      </c>
      <c r="G43" s="555" t="str">
        <f t="shared" si="90"/>
        <v>890EPS023</v>
      </c>
      <c r="H43" s="555" t="str">
        <f t="shared" si="91"/>
        <v>890EPS005</v>
      </c>
      <c r="I43" s="555" t="str">
        <f t="shared" si="92"/>
        <v>890EPS018</v>
      </c>
      <c r="J43" s="555" t="str">
        <f t="shared" si="93"/>
        <v>890EAS016</v>
      </c>
      <c r="K43" s="555" t="str">
        <f t="shared" si="94"/>
        <v>890EAS027</v>
      </c>
      <c r="L43" s="555" t="str">
        <f t="shared" si="95"/>
        <v>890EPS017</v>
      </c>
      <c r="M43" s="555" t="str">
        <f t="shared" si="96"/>
        <v>890EPS033</v>
      </c>
      <c r="N43" s="555" t="str">
        <f t="shared" si="97"/>
        <v>890EPS001</v>
      </c>
      <c r="O43" s="555" t="str">
        <f t="shared" si="98"/>
        <v>890EPS008</v>
      </c>
      <c r="P43" s="555" t="str">
        <f t="shared" si="99"/>
        <v>890EPS040</v>
      </c>
      <c r="Q43" s="555" t="str">
        <f t="shared" si="100"/>
        <v>890ESSC24</v>
      </c>
      <c r="R43" s="555" t="e">
        <f>CONCATENATE(AB44,#REF!)</f>
        <v>#REF!</v>
      </c>
      <c r="S43" s="555" t="str">
        <f t="shared" si="101"/>
        <v>890ESSC91</v>
      </c>
      <c r="T43" s="555" t="str">
        <f t="shared" si="102"/>
        <v>890ESSC02</v>
      </c>
      <c r="U43" s="555" t="str">
        <f t="shared" si="103"/>
        <v>890ESSC62</v>
      </c>
      <c r="V43" s="555" t="e">
        <f>CONCATENATE(AB44,#REF!)</f>
        <v>#REF!</v>
      </c>
      <c r="W43" s="555" t="str">
        <f t="shared" si="104"/>
        <v>890EPSIC3</v>
      </c>
      <c r="X43" s="555" t="str">
        <f t="shared" si="105"/>
        <v>890CCFC55</v>
      </c>
      <c r="Y43" s="555" t="str">
        <f t="shared" si="106"/>
        <v>890ESSC07</v>
      </c>
      <c r="Z43" s="564" t="s">
        <v>104</v>
      </c>
      <c r="AA43" s="572" t="s">
        <v>246</v>
      </c>
      <c r="AB43" s="451">
        <v>885</v>
      </c>
      <c r="AC43" s="77">
        <f t="shared" si="62"/>
        <v>0</v>
      </c>
      <c r="AD43" s="71">
        <f t="shared" si="63"/>
        <v>0</v>
      </c>
      <c r="AE43" s="71">
        <f t="shared" si="64"/>
        <v>404</v>
      </c>
      <c r="AF43" s="71">
        <f t="shared" si="65"/>
        <v>0</v>
      </c>
      <c r="AG43" s="71">
        <f t="shared" si="66"/>
        <v>333</v>
      </c>
      <c r="AH43" s="71">
        <f t="shared" si="67"/>
        <v>0</v>
      </c>
      <c r="AI43" s="71">
        <f t="shared" si="68"/>
        <v>0</v>
      </c>
      <c r="AJ43" s="71">
        <f t="shared" si="69"/>
        <v>0</v>
      </c>
      <c r="AK43" s="71">
        <f t="shared" si="70"/>
        <v>0</v>
      </c>
      <c r="AL43" s="71">
        <f t="shared" si="71"/>
        <v>0</v>
      </c>
      <c r="AM43" s="71">
        <f t="shared" si="72"/>
        <v>0</v>
      </c>
      <c r="AN43" s="71">
        <f t="shared" si="73"/>
        <v>0</v>
      </c>
      <c r="AO43" s="71">
        <f t="shared" si="74"/>
        <v>0</v>
      </c>
      <c r="AP43" s="377">
        <f t="shared" si="75"/>
        <v>0</v>
      </c>
      <c r="AQ43" s="77">
        <f t="shared" si="76"/>
        <v>76</v>
      </c>
      <c r="AR43" s="71">
        <f t="shared" si="77"/>
        <v>0</v>
      </c>
      <c r="AS43" s="71">
        <f t="shared" si="78"/>
        <v>0</v>
      </c>
      <c r="AT43" s="71">
        <f t="shared" si="79"/>
        <v>31</v>
      </c>
      <c r="AU43" s="71">
        <f t="shared" si="80"/>
        <v>0</v>
      </c>
      <c r="AV43" s="71">
        <f t="shared" si="81"/>
        <v>0</v>
      </c>
      <c r="AW43" s="71">
        <f t="shared" si="82"/>
        <v>0</v>
      </c>
      <c r="AX43" s="377">
        <f t="shared" si="83"/>
        <v>0</v>
      </c>
      <c r="AY43" s="436">
        <f t="shared" si="84"/>
        <v>844</v>
      </c>
      <c r="AZ43" s="566" t="str">
        <f t="shared" si="33"/>
        <v>120EPSIC3</v>
      </c>
      <c r="BA43" s="724" t="s">
        <v>266</v>
      </c>
      <c r="BB43" s="726">
        <v>120</v>
      </c>
      <c r="BC43" s="724" t="s">
        <v>513</v>
      </c>
      <c r="BD43" s="725">
        <v>12</v>
      </c>
    </row>
    <row r="44" spans="2:56" ht="15" customHeight="1">
      <c r="B44" s="555" t="str">
        <f t="shared" si="85"/>
        <v>EPS010</v>
      </c>
      <c r="C44" s="555" t="str">
        <f t="shared" si="86"/>
        <v>EPS016</v>
      </c>
      <c r="D44" s="555" t="str">
        <f t="shared" si="87"/>
        <v>EPS037</v>
      </c>
      <c r="E44" s="555" t="str">
        <f t="shared" si="88"/>
        <v>EPS002</v>
      </c>
      <c r="F44" s="555" t="str">
        <f t="shared" si="89"/>
        <v>EPS044</v>
      </c>
      <c r="G44" s="555" t="str">
        <f t="shared" si="90"/>
        <v>EPS023</v>
      </c>
      <c r="H44" s="555" t="str">
        <f t="shared" si="91"/>
        <v>EPS005</v>
      </c>
      <c r="I44" s="555" t="str">
        <f t="shared" si="92"/>
        <v>EPS018</v>
      </c>
      <c r="J44" s="555" t="str">
        <f t="shared" si="93"/>
        <v>EAS016</v>
      </c>
      <c r="K44" s="555" t="str">
        <f t="shared" si="94"/>
        <v>EAS027</v>
      </c>
      <c r="L44" s="555" t="str">
        <f t="shared" si="95"/>
        <v>EPS017</v>
      </c>
      <c r="M44" s="555" t="str">
        <f t="shared" si="96"/>
        <v>EPS033</v>
      </c>
      <c r="N44" s="555" t="str">
        <f t="shared" si="97"/>
        <v>EPS001</v>
      </c>
      <c r="O44" s="555" t="str">
        <f t="shared" si="98"/>
        <v>EPS008</v>
      </c>
      <c r="P44" s="555" t="str">
        <f t="shared" si="99"/>
        <v>EPS040</v>
      </c>
      <c r="Q44" s="555" t="str">
        <f t="shared" si="100"/>
        <v>ESSC24</v>
      </c>
      <c r="R44" s="555" t="e">
        <f>CONCATENATE(AB45,#REF!)</f>
        <v>#REF!</v>
      </c>
      <c r="S44" s="555" t="str">
        <f t="shared" si="101"/>
        <v>ESSC91</v>
      </c>
      <c r="T44" s="555" t="str">
        <f t="shared" si="102"/>
        <v>ESSC02</v>
      </c>
      <c r="U44" s="555" t="str">
        <f t="shared" si="103"/>
        <v>ESSC62</v>
      </c>
      <c r="V44" s="555" t="e">
        <f>CONCATENATE(AB45,#REF!)</f>
        <v>#REF!</v>
      </c>
      <c r="W44" s="555" t="str">
        <f t="shared" si="104"/>
        <v>EPSIC3</v>
      </c>
      <c r="X44" s="555" t="str">
        <f t="shared" si="105"/>
        <v>CCFC55</v>
      </c>
      <c r="Y44" s="555" t="str">
        <f t="shared" si="106"/>
        <v>ESSC07</v>
      </c>
      <c r="Z44" s="564" t="s">
        <v>60</v>
      </c>
      <c r="AA44" s="572" t="s">
        <v>246</v>
      </c>
      <c r="AB44" s="451">
        <v>890</v>
      </c>
      <c r="AC44" s="77">
        <f t="shared" si="62"/>
        <v>0</v>
      </c>
      <c r="AD44" s="71">
        <f t="shared" si="63"/>
        <v>1</v>
      </c>
      <c r="AE44" s="71">
        <f t="shared" si="64"/>
        <v>1175</v>
      </c>
      <c r="AF44" s="71">
        <f t="shared" si="65"/>
        <v>3</v>
      </c>
      <c r="AG44" s="71">
        <f t="shared" si="66"/>
        <v>1352</v>
      </c>
      <c r="AH44" s="71">
        <f t="shared" si="67"/>
        <v>0</v>
      </c>
      <c r="AI44" s="71">
        <f t="shared" si="68"/>
        <v>0</v>
      </c>
      <c r="AJ44" s="71">
        <f t="shared" si="69"/>
        <v>0</v>
      </c>
      <c r="AK44" s="71">
        <f t="shared" si="70"/>
        <v>1</v>
      </c>
      <c r="AL44" s="71">
        <f t="shared" si="71"/>
        <v>0</v>
      </c>
      <c r="AM44" s="71">
        <f t="shared" si="72"/>
        <v>0</v>
      </c>
      <c r="AN44" s="71">
        <f t="shared" si="73"/>
        <v>0</v>
      </c>
      <c r="AO44" s="71">
        <f t="shared" si="74"/>
        <v>0</v>
      </c>
      <c r="AP44" s="377">
        <f t="shared" si="75"/>
        <v>0</v>
      </c>
      <c r="AQ44" s="77">
        <f t="shared" si="76"/>
        <v>236</v>
      </c>
      <c r="AR44" s="71">
        <f t="shared" si="77"/>
        <v>200</v>
      </c>
      <c r="AS44" s="71">
        <f t="shared" si="78"/>
        <v>0</v>
      </c>
      <c r="AT44" s="71">
        <f t="shared" si="79"/>
        <v>1</v>
      </c>
      <c r="AU44" s="71">
        <f t="shared" si="80"/>
        <v>0</v>
      </c>
      <c r="AV44" s="71">
        <f t="shared" si="81"/>
        <v>0</v>
      </c>
      <c r="AW44" s="71">
        <f t="shared" si="82"/>
        <v>0</v>
      </c>
      <c r="AX44" s="377">
        <f t="shared" si="83"/>
        <v>0</v>
      </c>
      <c r="AY44" s="436">
        <f t="shared" si="84"/>
        <v>2969</v>
      </c>
      <c r="AZ44" s="566" t="str">
        <f t="shared" si="33"/>
        <v>120ESSC02</v>
      </c>
      <c r="BA44" s="724" t="s">
        <v>266</v>
      </c>
      <c r="BB44" s="726">
        <v>120</v>
      </c>
      <c r="BC44" s="724" t="s">
        <v>516</v>
      </c>
      <c r="BD44" s="725">
        <v>2</v>
      </c>
    </row>
    <row r="45" spans="2:56" ht="15" customHeight="1">
      <c r="B45" s="555" t="str">
        <f t="shared" si="85"/>
        <v>4EPS010</v>
      </c>
      <c r="C45" s="555" t="str">
        <f t="shared" si="86"/>
        <v>4EPS016</v>
      </c>
      <c r="D45" s="555" t="str">
        <f t="shared" si="87"/>
        <v>4EPS037</v>
      </c>
      <c r="E45" s="555" t="str">
        <f t="shared" si="88"/>
        <v>4EPS002</v>
      </c>
      <c r="F45" s="555" t="str">
        <f t="shared" si="89"/>
        <v>4EPS044</v>
      </c>
      <c r="G45" s="555" t="str">
        <f t="shared" si="90"/>
        <v>4EPS023</v>
      </c>
      <c r="H45" s="555" t="str">
        <f t="shared" si="91"/>
        <v>4EPS005</v>
      </c>
      <c r="I45" s="555" t="str">
        <f t="shared" si="92"/>
        <v>4EPS018</v>
      </c>
      <c r="J45" s="555" t="str">
        <f t="shared" si="93"/>
        <v>4EAS016</v>
      </c>
      <c r="K45" s="555" t="str">
        <f t="shared" si="94"/>
        <v>4EAS027</v>
      </c>
      <c r="L45" s="555" t="str">
        <f t="shared" si="95"/>
        <v>4EPS017</v>
      </c>
      <c r="M45" s="555" t="str">
        <f t="shared" si="96"/>
        <v>4EPS033</v>
      </c>
      <c r="N45" s="555" t="str">
        <f t="shared" si="97"/>
        <v>4EPS001</v>
      </c>
      <c r="O45" s="555" t="str">
        <f t="shared" si="98"/>
        <v>4EPS008</v>
      </c>
      <c r="P45" s="555" t="str">
        <f t="shared" si="99"/>
        <v>4EPS040</v>
      </c>
      <c r="Q45" s="555" t="str">
        <f t="shared" si="100"/>
        <v>4ESSC24</v>
      </c>
      <c r="R45" s="555" t="e">
        <f>CONCATENATE(AB46,#REF!)</f>
        <v>#REF!</v>
      </c>
      <c r="S45" s="555" t="str">
        <f t="shared" si="101"/>
        <v>4ESSC91</v>
      </c>
      <c r="T45" s="555" t="str">
        <f t="shared" si="102"/>
        <v>4ESSC02</v>
      </c>
      <c r="U45" s="555" t="str">
        <f t="shared" si="103"/>
        <v>4ESSC62</v>
      </c>
      <c r="V45" s="555" t="e">
        <f>CONCATENATE(AB46,#REF!)</f>
        <v>#REF!</v>
      </c>
      <c r="W45" s="555" t="str">
        <f t="shared" si="104"/>
        <v>4EPSIC3</v>
      </c>
      <c r="X45" s="555" t="str">
        <f t="shared" si="105"/>
        <v>4CCFC55</v>
      </c>
      <c r="Y45" s="555" t="str">
        <f t="shared" si="106"/>
        <v>4ESSC07</v>
      </c>
      <c r="Z45" s="452" t="s">
        <v>302</v>
      </c>
      <c r="AA45" s="318"/>
      <c r="AB45" s="567"/>
      <c r="AC45" s="75">
        <f>SUM(AC46:AC64)</f>
        <v>2</v>
      </c>
      <c r="AD45" s="72">
        <f t="shared" ref="AD45:AX45" si="107">SUM(AD46:AD64)</f>
        <v>2</v>
      </c>
      <c r="AE45" s="72">
        <f t="shared" si="107"/>
        <v>9253</v>
      </c>
      <c r="AF45" s="72">
        <f t="shared" si="107"/>
        <v>20</v>
      </c>
      <c r="AG45" s="72">
        <f t="shared" si="107"/>
        <v>19543</v>
      </c>
      <c r="AH45" s="72">
        <f t="shared" si="107"/>
        <v>0</v>
      </c>
      <c r="AI45" s="72">
        <f t="shared" si="107"/>
        <v>18</v>
      </c>
      <c r="AJ45" s="72">
        <f t="shared" si="107"/>
        <v>4</v>
      </c>
      <c r="AK45" s="72">
        <f t="shared" si="107"/>
        <v>14</v>
      </c>
      <c r="AL45" s="72">
        <f t="shared" si="107"/>
        <v>0</v>
      </c>
      <c r="AM45" s="72">
        <f t="shared" si="107"/>
        <v>0</v>
      </c>
      <c r="AN45" s="72">
        <f t="shared" si="107"/>
        <v>0</v>
      </c>
      <c r="AO45" s="72">
        <f t="shared" si="107"/>
        <v>0</v>
      </c>
      <c r="AP45" s="378">
        <f t="shared" si="107"/>
        <v>0</v>
      </c>
      <c r="AQ45" s="75">
        <f t="shared" si="107"/>
        <v>2924</v>
      </c>
      <c r="AR45" s="72">
        <f t="shared" si="107"/>
        <v>2014</v>
      </c>
      <c r="AS45" s="72">
        <f t="shared" si="107"/>
        <v>188</v>
      </c>
      <c r="AT45" s="72">
        <f t="shared" si="107"/>
        <v>0</v>
      </c>
      <c r="AU45" s="72">
        <f t="shared" si="107"/>
        <v>1</v>
      </c>
      <c r="AV45" s="72">
        <f t="shared" si="107"/>
        <v>34</v>
      </c>
      <c r="AW45" s="72">
        <f t="shared" si="107"/>
        <v>0</v>
      </c>
      <c r="AX45" s="378">
        <f t="shared" si="107"/>
        <v>0</v>
      </c>
      <c r="AY45" s="435">
        <f t="shared" si="84"/>
        <v>34017</v>
      </c>
      <c r="AZ45" s="566" t="str">
        <f t="shared" si="33"/>
        <v>120ESSC24</v>
      </c>
      <c r="BA45" s="724" t="s">
        <v>266</v>
      </c>
      <c r="BB45" s="726">
        <v>120</v>
      </c>
      <c r="BC45" s="724" t="s">
        <v>517</v>
      </c>
      <c r="BD45" s="725">
        <v>557</v>
      </c>
    </row>
    <row r="46" spans="2:56" ht="15" customHeight="1">
      <c r="B46" s="555" t="str">
        <f t="shared" si="85"/>
        <v>42EPS010</v>
      </c>
      <c r="C46" s="555" t="str">
        <f t="shared" si="86"/>
        <v>42EPS016</v>
      </c>
      <c r="D46" s="555" t="str">
        <f t="shared" si="87"/>
        <v>42EPS037</v>
      </c>
      <c r="E46" s="555" t="str">
        <f t="shared" si="88"/>
        <v>42EPS002</v>
      </c>
      <c r="F46" s="555" t="str">
        <f t="shared" si="89"/>
        <v>42EPS044</v>
      </c>
      <c r="G46" s="555" t="str">
        <f t="shared" si="90"/>
        <v>42EPS023</v>
      </c>
      <c r="H46" s="555" t="str">
        <f t="shared" si="91"/>
        <v>42EPS005</v>
      </c>
      <c r="I46" s="555" t="str">
        <f t="shared" si="92"/>
        <v>42EPS018</v>
      </c>
      <c r="J46" s="555" t="str">
        <f t="shared" si="93"/>
        <v>42EAS016</v>
      </c>
      <c r="K46" s="555" t="str">
        <f t="shared" si="94"/>
        <v>42EAS027</v>
      </c>
      <c r="L46" s="555" t="str">
        <f t="shared" si="95"/>
        <v>42EPS017</v>
      </c>
      <c r="M46" s="555" t="str">
        <f t="shared" si="96"/>
        <v>42EPS033</v>
      </c>
      <c r="N46" s="555" t="str">
        <f t="shared" si="97"/>
        <v>42EPS001</v>
      </c>
      <c r="O46" s="555" t="str">
        <f t="shared" si="98"/>
        <v>42EPS008</v>
      </c>
      <c r="P46" s="555" t="str">
        <f t="shared" si="99"/>
        <v>42EPS040</v>
      </c>
      <c r="Q46" s="555" t="str">
        <f t="shared" si="100"/>
        <v>42ESSC24</v>
      </c>
      <c r="R46" s="555" t="e">
        <f>CONCATENATE(AB47,#REF!)</f>
        <v>#REF!</v>
      </c>
      <c r="S46" s="555" t="str">
        <f t="shared" si="101"/>
        <v>42ESSC91</v>
      </c>
      <c r="T46" s="555" t="str">
        <f t="shared" si="102"/>
        <v>42ESSC02</v>
      </c>
      <c r="U46" s="555" t="str">
        <f t="shared" si="103"/>
        <v>42ESSC62</v>
      </c>
      <c r="V46" s="555" t="e">
        <f>CONCATENATE(AB47,#REF!)</f>
        <v>#REF!</v>
      </c>
      <c r="W46" s="555" t="str">
        <f t="shared" si="104"/>
        <v>42EPSIC3</v>
      </c>
      <c r="X46" s="555" t="str">
        <f t="shared" si="105"/>
        <v>42CCFC55</v>
      </c>
      <c r="Y46" s="555" t="str">
        <f t="shared" si="106"/>
        <v>42ESSC07</v>
      </c>
      <c r="Z46" s="564" t="s">
        <v>61</v>
      </c>
      <c r="AA46" s="572" t="s">
        <v>244</v>
      </c>
      <c r="AB46" s="451">
        <v>4</v>
      </c>
      <c r="AC46" s="77">
        <f t="shared" ref="AC46:AC64" si="108">IFERROR(VLOOKUP(B45,$AZ$9:$BD$950,5,0),0)</f>
        <v>0</v>
      </c>
      <c r="AD46" s="71">
        <f t="shared" ref="AD46:AD64" si="109">IFERROR(VLOOKUP(C45,$AZ$9:$BD$950,5,0),0)</f>
        <v>0</v>
      </c>
      <c r="AE46" s="71">
        <f t="shared" ref="AE46:AE64" si="110">IFERROR(VLOOKUP(D45,$AZ$9:$BD$950,5,0),0)</f>
        <v>65</v>
      </c>
      <c r="AF46" s="71">
        <f t="shared" ref="AF46:AF64" si="111">IFERROR(VLOOKUP(E45,$AZ$9:$BD$950,5,0),0)</f>
        <v>0</v>
      </c>
      <c r="AG46" s="71">
        <f t="shared" ref="AG46:AG64" si="112">IFERROR(VLOOKUP(F45,$AZ$9:$BD$950,5,0),0)</f>
        <v>213</v>
      </c>
      <c r="AH46" s="71">
        <f t="shared" ref="AH46:AH64" si="113">IFERROR(VLOOKUP(G45,$AZ$9:$BD$950,5,0),0)</f>
        <v>0</v>
      </c>
      <c r="AI46" s="71">
        <f t="shared" ref="AI46:AI64" si="114">IFERROR(VLOOKUP(H45,$AZ$9:$BD$950,5,0),0)</f>
        <v>0</v>
      </c>
      <c r="AJ46" s="71">
        <f t="shared" ref="AJ46:AJ64" si="115">IFERROR(VLOOKUP(I45,$AZ$9:$BD$950,5,0),0)</f>
        <v>0</v>
      </c>
      <c r="AK46" s="71">
        <f t="shared" ref="AK46:AK64" si="116">IFERROR(VLOOKUP(J45,$AZ$9:$BD$950,5,0),0)</f>
        <v>0</v>
      </c>
      <c r="AL46" s="71">
        <f t="shared" ref="AL46:AL64" si="117">IFERROR(VLOOKUP(K45,$AZ$9:$BD$950,5,0),0)</f>
        <v>0</v>
      </c>
      <c r="AM46" s="71">
        <f t="shared" ref="AM46:AM64" si="118">IFERROR(VLOOKUP(L45,$AZ$9:$BD$950,5,0),0)</f>
        <v>0</v>
      </c>
      <c r="AN46" s="71">
        <f t="shared" ref="AN46:AN64" si="119">IFERROR(VLOOKUP(M45,$AZ$9:$BD$950,5,0),0)</f>
        <v>0</v>
      </c>
      <c r="AO46" s="71">
        <f t="shared" ref="AO46:AO64" si="120">IFERROR(VLOOKUP(N45,$AZ$9:$BD$950,5,0),0)</f>
        <v>0</v>
      </c>
      <c r="AP46" s="377">
        <f t="shared" ref="AP46:AP64" si="121">IFERROR(VLOOKUP(O45,$AZ$9:$BD$950,5,0),0)</f>
        <v>0</v>
      </c>
      <c r="AQ46" s="77">
        <f t="shared" ref="AQ46:AQ64" si="122">IFERROR(VLOOKUP(P45,$AZ$9:$BD$950,5,0),0)</f>
        <v>65</v>
      </c>
      <c r="AR46" s="71">
        <f t="shared" ref="AR46:AR64" si="123">IFERROR(VLOOKUP(Q45,$AZ$9:$BD$950,5,0),0)</f>
        <v>0</v>
      </c>
      <c r="AS46" s="71">
        <f t="shared" ref="AS46:AS64" si="124">IFERROR(VLOOKUP(S45,$AZ$9:$BD$950,5,0),0)</f>
        <v>0</v>
      </c>
      <c r="AT46" s="71">
        <f t="shared" ref="AT46:AT64" si="125">IFERROR(VLOOKUP(T45,$AZ$9:$BD$950,5,0),0)</f>
        <v>0</v>
      </c>
      <c r="AU46" s="71">
        <f t="shared" ref="AU46:AU64" si="126">IFERROR(VLOOKUP(U45,$AZ$9:$BD$950,5,0),0)</f>
        <v>0</v>
      </c>
      <c r="AV46" s="71">
        <f t="shared" ref="AV46:AV64" si="127">IFERROR(VLOOKUP(W45,$AZ$9:$BD$950,5,0),0)</f>
        <v>0</v>
      </c>
      <c r="AW46" s="71">
        <f t="shared" ref="AW46:AW64" si="128">IFERROR(VLOOKUP(X45,$AZ$9:$BD$950,5,0),0)</f>
        <v>0</v>
      </c>
      <c r="AX46" s="377">
        <f t="shared" ref="AX46:AX64" si="129">IFERROR(VLOOKUP(Y45,$AZ$9:$BD$950,5,0),0)</f>
        <v>0</v>
      </c>
      <c r="AY46" s="436">
        <f t="shared" si="84"/>
        <v>343</v>
      </c>
      <c r="AZ46" s="566" t="str">
        <f t="shared" si="33"/>
        <v>154EAS016</v>
      </c>
      <c r="BA46" s="724" t="s">
        <v>266</v>
      </c>
      <c r="BB46" s="726">
        <v>154</v>
      </c>
      <c r="BC46" s="724" t="s">
        <v>220</v>
      </c>
      <c r="BD46" s="725">
        <v>3</v>
      </c>
    </row>
    <row r="47" spans="2:56" ht="15" customHeight="1">
      <c r="B47" s="555" t="str">
        <f t="shared" si="85"/>
        <v>44EPS010</v>
      </c>
      <c r="C47" s="555" t="str">
        <f t="shared" si="86"/>
        <v>44EPS016</v>
      </c>
      <c r="D47" s="555" t="str">
        <f t="shared" si="87"/>
        <v>44EPS037</v>
      </c>
      <c r="E47" s="555" t="str">
        <f t="shared" si="88"/>
        <v>44EPS002</v>
      </c>
      <c r="F47" s="555" t="str">
        <f t="shared" si="89"/>
        <v>44EPS044</v>
      </c>
      <c r="G47" s="555" t="str">
        <f t="shared" si="90"/>
        <v>44EPS023</v>
      </c>
      <c r="H47" s="555" t="str">
        <f t="shared" si="91"/>
        <v>44EPS005</v>
      </c>
      <c r="I47" s="555" t="str">
        <f t="shared" si="92"/>
        <v>44EPS018</v>
      </c>
      <c r="J47" s="555" t="str">
        <f t="shared" si="93"/>
        <v>44EAS016</v>
      </c>
      <c r="K47" s="555" t="str">
        <f t="shared" si="94"/>
        <v>44EAS027</v>
      </c>
      <c r="L47" s="555" t="str">
        <f t="shared" si="95"/>
        <v>44EPS017</v>
      </c>
      <c r="M47" s="555" t="str">
        <f t="shared" si="96"/>
        <v>44EPS033</v>
      </c>
      <c r="N47" s="555" t="str">
        <f t="shared" si="97"/>
        <v>44EPS001</v>
      </c>
      <c r="O47" s="555" t="str">
        <f t="shared" si="98"/>
        <v>44EPS008</v>
      </c>
      <c r="P47" s="555" t="str">
        <f t="shared" si="99"/>
        <v>44EPS040</v>
      </c>
      <c r="Q47" s="555" t="str">
        <f t="shared" si="100"/>
        <v>44ESSC24</v>
      </c>
      <c r="R47" s="555" t="e">
        <f>CONCATENATE(AB48,#REF!)</f>
        <v>#REF!</v>
      </c>
      <c r="S47" s="555" t="str">
        <f t="shared" si="101"/>
        <v>44ESSC91</v>
      </c>
      <c r="T47" s="555" t="str">
        <f t="shared" si="102"/>
        <v>44ESSC02</v>
      </c>
      <c r="U47" s="555" t="str">
        <f t="shared" si="103"/>
        <v>44ESSC62</v>
      </c>
      <c r="V47" s="555" t="e">
        <f>CONCATENATE(AB48,#REF!)</f>
        <v>#REF!</v>
      </c>
      <c r="W47" s="555" t="str">
        <f t="shared" si="104"/>
        <v>44EPSIC3</v>
      </c>
      <c r="X47" s="555" t="str">
        <f t="shared" si="105"/>
        <v>44CCFC55</v>
      </c>
      <c r="Y47" s="555" t="str">
        <f t="shared" si="106"/>
        <v>44ESSC07</v>
      </c>
      <c r="Z47" s="702" t="s">
        <v>188</v>
      </c>
      <c r="AA47" s="572" t="s">
        <v>244</v>
      </c>
      <c r="AB47" s="451">
        <v>42</v>
      </c>
      <c r="AC47" s="77">
        <f t="shared" si="108"/>
        <v>0</v>
      </c>
      <c r="AD47" s="71">
        <f t="shared" si="109"/>
        <v>1</v>
      </c>
      <c r="AE47" s="71">
        <f t="shared" si="110"/>
        <v>2370</v>
      </c>
      <c r="AF47" s="71">
        <f t="shared" si="111"/>
        <v>0</v>
      </c>
      <c r="AG47" s="71">
        <f t="shared" si="112"/>
        <v>5331</v>
      </c>
      <c r="AH47" s="71">
        <f t="shared" si="113"/>
        <v>0</v>
      </c>
      <c r="AI47" s="71">
        <f t="shared" si="114"/>
        <v>1</v>
      </c>
      <c r="AJ47" s="71">
        <f t="shared" si="115"/>
        <v>2</v>
      </c>
      <c r="AK47" s="71">
        <f t="shared" si="116"/>
        <v>4</v>
      </c>
      <c r="AL47" s="71">
        <f t="shared" si="117"/>
        <v>0</v>
      </c>
      <c r="AM47" s="71">
        <f t="shared" si="118"/>
        <v>0</v>
      </c>
      <c r="AN47" s="71">
        <f t="shared" si="119"/>
        <v>0</v>
      </c>
      <c r="AO47" s="71">
        <f t="shared" si="120"/>
        <v>0</v>
      </c>
      <c r="AP47" s="377">
        <f t="shared" si="121"/>
        <v>0</v>
      </c>
      <c r="AQ47" s="77">
        <f t="shared" si="122"/>
        <v>513</v>
      </c>
      <c r="AR47" s="71">
        <f t="shared" si="123"/>
        <v>560</v>
      </c>
      <c r="AS47" s="71">
        <f t="shared" si="124"/>
        <v>2</v>
      </c>
      <c r="AT47" s="71">
        <f t="shared" si="125"/>
        <v>0</v>
      </c>
      <c r="AU47" s="71">
        <f t="shared" si="126"/>
        <v>0</v>
      </c>
      <c r="AV47" s="71">
        <f t="shared" si="127"/>
        <v>0</v>
      </c>
      <c r="AW47" s="71">
        <f t="shared" si="128"/>
        <v>0</v>
      </c>
      <c r="AX47" s="377">
        <f t="shared" si="129"/>
        <v>0</v>
      </c>
      <c r="AY47" s="436">
        <f t="shared" si="84"/>
        <v>8784</v>
      </c>
      <c r="AZ47" s="566" t="str">
        <f t="shared" si="33"/>
        <v>154EPS002</v>
      </c>
      <c r="BA47" s="724" t="s">
        <v>266</v>
      </c>
      <c r="BB47" s="726">
        <v>154</v>
      </c>
      <c r="BC47" s="724" t="s">
        <v>215</v>
      </c>
      <c r="BD47" s="725">
        <v>2</v>
      </c>
    </row>
    <row r="48" spans="2:56" ht="15" customHeight="1">
      <c r="B48" s="555" t="str">
        <f t="shared" si="85"/>
        <v>59EPS010</v>
      </c>
      <c r="C48" s="555" t="str">
        <f t="shared" si="86"/>
        <v>59EPS016</v>
      </c>
      <c r="D48" s="555" t="str">
        <f t="shared" si="87"/>
        <v>59EPS037</v>
      </c>
      <c r="E48" s="555" t="str">
        <f t="shared" si="88"/>
        <v>59EPS002</v>
      </c>
      <c r="F48" s="555" t="str">
        <f t="shared" si="89"/>
        <v>59EPS044</v>
      </c>
      <c r="G48" s="555" t="str">
        <f t="shared" si="90"/>
        <v>59EPS023</v>
      </c>
      <c r="H48" s="555" t="str">
        <f t="shared" si="91"/>
        <v>59EPS005</v>
      </c>
      <c r="I48" s="555" t="str">
        <f t="shared" si="92"/>
        <v>59EPS018</v>
      </c>
      <c r="J48" s="555" t="str">
        <f t="shared" si="93"/>
        <v>59EAS016</v>
      </c>
      <c r="K48" s="555" t="str">
        <f t="shared" si="94"/>
        <v>59EAS027</v>
      </c>
      <c r="L48" s="555" t="str">
        <f t="shared" si="95"/>
        <v>59EPS017</v>
      </c>
      <c r="M48" s="555" t="str">
        <f t="shared" si="96"/>
        <v>59EPS033</v>
      </c>
      <c r="N48" s="555" t="str">
        <f t="shared" si="97"/>
        <v>59EPS001</v>
      </c>
      <c r="O48" s="555" t="str">
        <f t="shared" si="98"/>
        <v>59EPS008</v>
      </c>
      <c r="P48" s="555" t="str">
        <f t="shared" si="99"/>
        <v>59EPS040</v>
      </c>
      <c r="Q48" s="555" t="str">
        <f t="shared" si="100"/>
        <v>59ESSC24</v>
      </c>
      <c r="R48" s="555" t="e">
        <f>CONCATENATE(AB49,#REF!)</f>
        <v>#REF!</v>
      </c>
      <c r="S48" s="555" t="str">
        <f t="shared" si="101"/>
        <v>59ESSC91</v>
      </c>
      <c r="T48" s="555" t="str">
        <f t="shared" si="102"/>
        <v>59ESSC02</v>
      </c>
      <c r="U48" s="555" t="str">
        <f t="shared" si="103"/>
        <v>59ESSC62</v>
      </c>
      <c r="V48" s="555" t="e">
        <f>CONCATENATE(AB49,#REF!)</f>
        <v>#REF!</v>
      </c>
      <c r="W48" s="555" t="str">
        <f t="shared" si="104"/>
        <v>59EPSIC3</v>
      </c>
      <c r="X48" s="555" t="str">
        <f t="shared" si="105"/>
        <v>59CCFC55</v>
      </c>
      <c r="Y48" s="555" t="str">
        <f t="shared" si="106"/>
        <v>59ESSC07</v>
      </c>
      <c r="Z48" s="564" t="s">
        <v>34</v>
      </c>
      <c r="AA48" s="572" t="s">
        <v>244</v>
      </c>
      <c r="AB48" s="451">
        <v>44</v>
      </c>
      <c r="AC48" s="77">
        <f t="shared" si="108"/>
        <v>0</v>
      </c>
      <c r="AD48" s="71">
        <f t="shared" si="109"/>
        <v>0</v>
      </c>
      <c r="AE48" s="71">
        <f t="shared" si="110"/>
        <v>70</v>
      </c>
      <c r="AF48" s="71">
        <f t="shared" si="111"/>
        <v>0</v>
      </c>
      <c r="AG48" s="71">
        <f t="shared" si="112"/>
        <v>1037</v>
      </c>
      <c r="AH48" s="71">
        <f t="shared" si="113"/>
        <v>0</v>
      </c>
      <c r="AI48" s="71">
        <f t="shared" si="114"/>
        <v>0</v>
      </c>
      <c r="AJ48" s="71">
        <f t="shared" si="115"/>
        <v>0</v>
      </c>
      <c r="AK48" s="71">
        <f t="shared" si="116"/>
        <v>0</v>
      </c>
      <c r="AL48" s="71">
        <f t="shared" si="117"/>
        <v>0</v>
      </c>
      <c r="AM48" s="71">
        <f t="shared" si="118"/>
        <v>0</v>
      </c>
      <c r="AN48" s="71">
        <f t="shared" si="119"/>
        <v>0</v>
      </c>
      <c r="AO48" s="71">
        <f t="shared" si="120"/>
        <v>0</v>
      </c>
      <c r="AP48" s="377">
        <f t="shared" si="121"/>
        <v>0</v>
      </c>
      <c r="AQ48" s="77">
        <f t="shared" si="122"/>
        <v>145</v>
      </c>
      <c r="AR48" s="71">
        <f t="shared" si="123"/>
        <v>0</v>
      </c>
      <c r="AS48" s="71">
        <f t="shared" si="124"/>
        <v>0</v>
      </c>
      <c r="AT48" s="71">
        <f t="shared" si="125"/>
        <v>0</v>
      </c>
      <c r="AU48" s="71">
        <f t="shared" si="126"/>
        <v>0</v>
      </c>
      <c r="AV48" s="71">
        <f t="shared" si="127"/>
        <v>0</v>
      </c>
      <c r="AW48" s="71">
        <f t="shared" si="128"/>
        <v>0</v>
      </c>
      <c r="AX48" s="377">
        <f t="shared" si="129"/>
        <v>0</v>
      </c>
      <c r="AY48" s="436">
        <f t="shared" si="84"/>
        <v>1252</v>
      </c>
      <c r="AZ48" s="566" t="str">
        <f t="shared" si="33"/>
        <v>154EPS005</v>
      </c>
      <c r="BA48" s="724" t="s">
        <v>266</v>
      </c>
      <c r="BB48" s="726">
        <v>154</v>
      </c>
      <c r="BC48" s="724" t="s">
        <v>218</v>
      </c>
      <c r="BD48" s="725">
        <v>2</v>
      </c>
    </row>
    <row r="49" spans="2:56" ht="15" customHeight="1">
      <c r="B49" s="555" t="str">
        <f t="shared" si="85"/>
        <v>113EPS010</v>
      </c>
      <c r="C49" s="555" t="str">
        <f t="shared" si="86"/>
        <v>113EPS016</v>
      </c>
      <c r="D49" s="555" t="str">
        <f t="shared" si="87"/>
        <v>113EPS037</v>
      </c>
      <c r="E49" s="555" t="str">
        <f t="shared" si="88"/>
        <v>113EPS002</v>
      </c>
      <c r="F49" s="555" t="str">
        <f t="shared" si="89"/>
        <v>113EPS044</v>
      </c>
      <c r="G49" s="555" t="str">
        <f t="shared" si="90"/>
        <v>113EPS023</v>
      </c>
      <c r="H49" s="555" t="str">
        <f t="shared" si="91"/>
        <v>113EPS005</v>
      </c>
      <c r="I49" s="555" t="str">
        <f t="shared" si="92"/>
        <v>113EPS018</v>
      </c>
      <c r="J49" s="555" t="str">
        <f t="shared" si="93"/>
        <v>113EAS016</v>
      </c>
      <c r="K49" s="555" t="str">
        <f t="shared" si="94"/>
        <v>113EAS027</v>
      </c>
      <c r="L49" s="555" t="str">
        <f t="shared" si="95"/>
        <v>113EPS017</v>
      </c>
      <c r="M49" s="555" t="str">
        <f t="shared" si="96"/>
        <v>113EPS033</v>
      </c>
      <c r="N49" s="555" t="str">
        <f t="shared" si="97"/>
        <v>113EPS001</v>
      </c>
      <c r="O49" s="555" t="str">
        <f t="shared" si="98"/>
        <v>113EPS008</v>
      </c>
      <c r="P49" s="555" t="str">
        <f t="shared" si="99"/>
        <v>113EPS040</v>
      </c>
      <c r="Q49" s="555" t="str">
        <f t="shared" si="100"/>
        <v>113ESSC24</v>
      </c>
      <c r="R49" s="555" t="e">
        <f>CONCATENATE(AB50,#REF!)</f>
        <v>#REF!</v>
      </c>
      <c r="S49" s="555" t="str">
        <f t="shared" si="101"/>
        <v>113ESSC91</v>
      </c>
      <c r="T49" s="555" t="str">
        <f t="shared" si="102"/>
        <v>113ESSC02</v>
      </c>
      <c r="U49" s="555" t="str">
        <f t="shared" si="103"/>
        <v>113ESSC62</v>
      </c>
      <c r="V49" s="555" t="e">
        <f>CONCATENATE(AB50,#REF!)</f>
        <v>#REF!</v>
      </c>
      <c r="W49" s="555" t="str">
        <f t="shared" si="104"/>
        <v>113EPSIC3</v>
      </c>
      <c r="X49" s="555" t="str">
        <f t="shared" si="105"/>
        <v>113CCFC55</v>
      </c>
      <c r="Y49" s="555" t="str">
        <f t="shared" si="106"/>
        <v>113ESSC07</v>
      </c>
      <c r="Z49" s="564" t="s">
        <v>107</v>
      </c>
      <c r="AA49" s="572" t="s">
        <v>244</v>
      </c>
      <c r="AB49" s="451">
        <v>59</v>
      </c>
      <c r="AC49" s="77">
        <f t="shared" si="108"/>
        <v>0</v>
      </c>
      <c r="AD49" s="71">
        <f t="shared" si="109"/>
        <v>0</v>
      </c>
      <c r="AE49" s="71">
        <f t="shared" si="110"/>
        <v>252</v>
      </c>
      <c r="AF49" s="71">
        <f t="shared" si="111"/>
        <v>19</v>
      </c>
      <c r="AG49" s="71">
        <f t="shared" si="112"/>
        <v>772</v>
      </c>
      <c r="AH49" s="71">
        <f t="shared" si="113"/>
        <v>0</v>
      </c>
      <c r="AI49" s="71">
        <f t="shared" si="114"/>
        <v>15</v>
      </c>
      <c r="AJ49" s="71">
        <f t="shared" si="115"/>
        <v>1</v>
      </c>
      <c r="AK49" s="71">
        <f t="shared" si="116"/>
        <v>0</v>
      </c>
      <c r="AL49" s="71">
        <f t="shared" si="117"/>
        <v>0</v>
      </c>
      <c r="AM49" s="71">
        <f t="shared" si="118"/>
        <v>0</v>
      </c>
      <c r="AN49" s="71">
        <f t="shared" si="119"/>
        <v>0</v>
      </c>
      <c r="AO49" s="71">
        <f t="shared" si="120"/>
        <v>0</v>
      </c>
      <c r="AP49" s="377">
        <f t="shared" si="121"/>
        <v>0</v>
      </c>
      <c r="AQ49" s="77">
        <f t="shared" si="122"/>
        <v>31</v>
      </c>
      <c r="AR49" s="71">
        <f t="shared" si="123"/>
        <v>122</v>
      </c>
      <c r="AS49" s="71">
        <f t="shared" si="124"/>
        <v>0</v>
      </c>
      <c r="AT49" s="71">
        <f t="shared" si="125"/>
        <v>0</v>
      </c>
      <c r="AU49" s="71">
        <f t="shared" si="126"/>
        <v>1</v>
      </c>
      <c r="AV49" s="71">
        <f t="shared" si="127"/>
        <v>0</v>
      </c>
      <c r="AW49" s="71">
        <f t="shared" si="128"/>
        <v>0</v>
      </c>
      <c r="AX49" s="377">
        <f t="shared" si="129"/>
        <v>0</v>
      </c>
      <c r="AY49" s="436">
        <f t="shared" si="84"/>
        <v>1213</v>
      </c>
      <c r="AZ49" s="566" t="str">
        <f t="shared" si="33"/>
        <v>154EPS010</v>
      </c>
      <c r="BA49" s="724" t="s">
        <v>266</v>
      </c>
      <c r="BB49" s="726">
        <v>154</v>
      </c>
      <c r="BC49" s="724" t="s">
        <v>210</v>
      </c>
      <c r="BD49" s="725">
        <v>2</v>
      </c>
    </row>
    <row r="50" spans="2:56" ht="15" customHeight="1">
      <c r="B50" s="555" t="str">
        <f t="shared" si="85"/>
        <v>125EPS010</v>
      </c>
      <c r="C50" s="555" t="str">
        <f t="shared" si="86"/>
        <v>125EPS016</v>
      </c>
      <c r="D50" s="555" t="str">
        <f t="shared" si="87"/>
        <v>125EPS037</v>
      </c>
      <c r="E50" s="555" t="str">
        <f t="shared" si="88"/>
        <v>125EPS002</v>
      </c>
      <c r="F50" s="555" t="str">
        <f t="shared" si="89"/>
        <v>125EPS044</v>
      </c>
      <c r="G50" s="555" t="str">
        <f t="shared" si="90"/>
        <v>125EPS023</v>
      </c>
      <c r="H50" s="555" t="str">
        <f t="shared" si="91"/>
        <v>125EPS005</v>
      </c>
      <c r="I50" s="555" t="str">
        <f t="shared" si="92"/>
        <v>125EPS018</v>
      </c>
      <c r="J50" s="555" t="str">
        <f t="shared" si="93"/>
        <v>125EAS016</v>
      </c>
      <c r="K50" s="555" t="str">
        <f t="shared" si="94"/>
        <v>125EAS027</v>
      </c>
      <c r="L50" s="555" t="str">
        <f t="shared" si="95"/>
        <v>125EPS017</v>
      </c>
      <c r="M50" s="555" t="str">
        <f t="shared" si="96"/>
        <v>125EPS033</v>
      </c>
      <c r="N50" s="555" t="str">
        <f t="shared" si="97"/>
        <v>125EPS001</v>
      </c>
      <c r="O50" s="555" t="str">
        <f t="shared" si="98"/>
        <v>125EPS008</v>
      </c>
      <c r="P50" s="555" t="str">
        <f t="shared" si="99"/>
        <v>125EPS040</v>
      </c>
      <c r="Q50" s="555" t="str">
        <f t="shared" si="100"/>
        <v>125ESSC24</v>
      </c>
      <c r="R50" s="555" t="e">
        <f>CONCATENATE(AB51,#REF!)</f>
        <v>#REF!</v>
      </c>
      <c r="S50" s="555" t="str">
        <f t="shared" si="101"/>
        <v>125ESSC91</v>
      </c>
      <c r="T50" s="555" t="str">
        <f t="shared" si="102"/>
        <v>125ESSC02</v>
      </c>
      <c r="U50" s="555" t="str">
        <f t="shared" si="103"/>
        <v>125ESSC62</v>
      </c>
      <c r="V50" s="555" t="e">
        <f>CONCATENATE(AB51,#REF!)</f>
        <v>#REF!</v>
      </c>
      <c r="W50" s="555" t="str">
        <f t="shared" si="104"/>
        <v>125EPSIC3</v>
      </c>
      <c r="X50" s="555" t="str">
        <f t="shared" si="105"/>
        <v>125CCFC55</v>
      </c>
      <c r="Y50" s="555" t="str">
        <f t="shared" si="106"/>
        <v>125ESSC07</v>
      </c>
      <c r="Z50" s="564" t="s">
        <v>36</v>
      </c>
      <c r="AA50" s="572" t="s">
        <v>244</v>
      </c>
      <c r="AB50" s="451">
        <v>113</v>
      </c>
      <c r="AC50" s="77">
        <f t="shared" si="108"/>
        <v>0</v>
      </c>
      <c r="AD50" s="71">
        <f t="shared" si="109"/>
        <v>0</v>
      </c>
      <c r="AE50" s="71">
        <f t="shared" si="110"/>
        <v>929</v>
      </c>
      <c r="AF50" s="71">
        <f t="shared" si="111"/>
        <v>0</v>
      </c>
      <c r="AG50" s="71">
        <f t="shared" si="112"/>
        <v>722</v>
      </c>
      <c r="AH50" s="71">
        <f t="shared" si="113"/>
        <v>0</v>
      </c>
      <c r="AI50" s="71">
        <f t="shared" si="114"/>
        <v>0</v>
      </c>
      <c r="AJ50" s="71">
        <f t="shared" si="115"/>
        <v>0</v>
      </c>
      <c r="AK50" s="71">
        <f t="shared" si="116"/>
        <v>0</v>
      </c>
      <c r="AL50" s="71">
        <f t="shared" si="117"/>
        <v>0</v>
      </c>
      <c r="AM50" s="71">
        <f t="shared" si="118"/>
        <v>0</v>
      </c>
      <c r="AN50" s="71">
        <f t="shared" si="119"/>
        <v>0</v>
      </c>
      <c r="AO50" s="71">
        <f t="shared" si="120"/>
        <v>0</v>
      </c>
      <c r="AP50" s="377">
        <f t="shared" si="121"/>
        <v>0</v>
      </c>
      <c r="AQ50" s="77">
        <f t="shared" si="122"/>
        <v>251</v>
      </c>
      <c r="AR50" s="71">
        <f t="shared" si="123"/>
        <v>0</v>
      </c>
      <c r="AS50" s="71">
        <f t="shared" si="124"/>
        <v>12</v>
      </c>
      <c r="AT50" s="71">
        <f t="shared" si="125"/>
        <v>0</v>
      </c>
      <c r="AU50" s="71">
        <f t="shared" si="126"/>
        <v>0</v>
      </c>
      <c r="AV50" s="71">
        <f t="shared" si="127"/>
        <v>0</v>
      </c>
      <c r="AW50" s="71">
        <f t="shared" si="128"/>
        <v>0</v>
      </c>
      <c r="AX50" s="377">
        <f t="shared" si="129"/>
        <v>0</v>
      </c>
      <c r="AY50" s="436">
        <f t="shared" si="84"/>
        <v>1914</v>
      </c>
      <c r="AZ50" s="566" t="str">
        <f t="shared" si="33"/>
        <v>154EPS016</v>
      </c>
      <c r="BA50" s="724" t="s">
        <v>266</v>
      </c>
      <c r="BB50" s="726">
        <v>154</v>
      </c>
      <c r="BC50" s="724" t="s">
        <v>211</v>
      </c>
      <c r="BD50" s="725">
        <v>6455</v>
      </c>
    </row>
    <row r="51" spans="2:56" ht="15" customHeight="1">
      <c r="B51" s="555" t="str">
        <f t="shared" si="85"/>
        <v>138EPS010</v>
      </c>
      <c r="C51" s="555" t="str">
        <f t="shared" si="86"/>
        <v>138EPS016</v>
      </c>
      <c r="D51" s="555" t="str">
        <f t="shared" si="87"/>
        <v>138EPS037</v>
      </c>
      <c r="E51" s="555" t="str">
        <f t="shared" si="88"/>
        <v>138EPS002</v>
      </c>
      <c r="F51" s="555" t="str">
        <f t="shared" si="89"/>
        <v>138EPS044</v>
      </c>
      <c r="G51" s="555" t="str">
        <f t="shared" si="90"/>
        <v>138EPS023</v>
      </c>
      <c r="H51" s="555" t="str">
        <f t="shared" si="91"/>
        <v>138EPS005</v>
      </c>
      <c r="I51" s="555" t="str">
        <f t="shared" si="92"/>
        <v>138EPS018</v>
      </c>
      <c r="J51" s="555" t="str">
        <f t="shared" si="93"/>
        <v>138EAS016</v>
      </c>
      <c r="K51" s="555" t="str">
        <f t="shared" si="94"/>
        <v>138EAS027</v>
      </c>
      <c r="L51" s="555" t="str">
        <f t="shared" si="95"/>
        <v>138EPS017</v>
      </c>
      <c r="M51" s="555" t="str">
        <f t="shared" si="96"/>
        <v>138EPS033</v>
      </c>
      <c r="N51" s="555" t="str">
        <f t="shared" si="97"/>
        <v>138EPS001</v>
      </c>
      <c r="O51" s="555" t="str">
        <f t="shared" si="98"/>
        <v>138EPS008</v>
      </c>
      <c r="P51" s="555" t="str">
        <f t="shared" si="99"/>
        <v>138EPS040</v>
      </c>
      <c r="Q51" s="555" t="str">
        <f t="shared" si="100"/>
        <v>138ESSC24</v>
      </c>
      <c r="R51" s="555" t="e">
        <f>CONCATENATE(AB52,#REF!)</f>
        <v>#REF!</v>
      </c>
      <c r="S51" s="555" t="str">
        <f t="shared" si="101"/>
        <v>138ESSC91</v>
      </c>
      <c r="T51" s="555" t="str">
        <f t="shared" si="102"/>
        <v>138ESSC02</v>
      </c>
      <c r="U51" s="555" t="str">
        <f t="shared" si="103"/>
        <v>138ESSC62</v>
      </c>
      <c r="V51" s="555" t="e">
        <f>CONCATENATE(AB52,#REF!)</f>
        <v>#REF!</v>
      </c>
      <c r="W51" s="555" t="str">
        <f t="shared" si="104"/>
        <v>138EPSIC3</v>
      </c>
      <c r="X51" s="555" t="str">
        <f t="shared" si="105"/>
        <v>138CCFC55</v>
      </c>
      <c r="Y51" s="555" t="str">
        <f t="shared" si="106"/>
        <v>138ESSC07</v>
      </c>
      <c r="Z51" s="564" t="s">
        <v>74</v>
      </c>
      <c r="AA51" s="572" t="s">
        <v>244</v>
      </c>
      <c r="AB51" s="451">
        <v>125</v>
      </c>
      <c r="AC51" s="77">
        <f t="shared" si="108"/>
        <v>0</v>
      </c>
      <c r="AD51" s="71">
        <f t="shared" si="109"/>
        <v>0</v>
      </c>
      <c r="AE51" s="71">
        <f t="shared" si="110"/>
        <v>96</v>
      </c>
      <c r="AF51" s="71">
        <f t="shared" si="111"/>
        <v>0</v>
      </c>
      <c r="AG51" s="71">
        <f t="shared" si="112"/>
        <v>331</v>
      </c>
      <c r="AH51" s="71">
        <f t="shared" si="113"/>
        <v>0</v>
      </c>
      <c r="AI51" s="71">
        <f t="shared" si="114"/>
        <v>0</v>
      </c>
      <c r="AJ51" s="71">
        <f t="shared" si="115"/>
        <v>0</v>
      </c>
      <c r="AK51" s="71">
        <f t="shared" si="116"/>
        <v>0</v>
      </c>
      <c r="AL51" s="71">
        <f t="shared" si="117"/>
        <v>0</v>
      </c>
      <c r="AM51" s="71">
        <f t="shared" si="118"/>
        <v>0</v>
      </c>
      <c r="AN51" s="71">
        <f t="shared" si="119"/>
        <v>0</v>
      </c>
      <c r="AO51" s="71">
        <f t="shared" si="120"/>
        <v>0</v>
      </c>
      <c r="AP51" s="377">
        <f t="shared" si="121"/>
        <v>0</v>
      </c>
      <c r="AQ51" s="77">
        <f t="shared" si="122"/>
        <v>117</v>
      </c>
      <c r="AR51" s="71">
        <f t="shared" si="123"/>
        <v>0</v>
      </c>
      <c r="AS51" s="71">
        <f t="shared" si="124"/>
        <v>0</v>
      </c>
      <c r="AT51" s="71">
        <f t="shared" si="125"/>
        <v>0</v>
      </c>
      <c r="AU51" s="71">
        <f t="shared" si="126"/>
        <v>0</v>
      </c>
      <c r="AV51" s="71">
        <f t="shared" si="127"/>
        <v>0</v>
      </c>
      <c r="AW51" s="71">
        <f t="shared" si="128"/>
        <v>0</v>
      </c>
      <c r="AX51" s="377">
        <f t="shared" si="129"/>
        <v>0</v>
      </c>
      <c r="AY51" s="436">
        <f t="shared" si="84"/>
        <v>544</v>
      </c>
      <c r="AZ51" s="566" t="str">
        <f t="shared" si="33"/>
        <v>154EPS023</v>
      </c>
      <c r="BA51" s="724" t="s">
        <v>266</v>
      </c>
      <c r="BB51" s="726">
        <v>154</v>
      </c>
      <c r="BC51" s="724" t="s">
        <v>217</v>
      </c>
      <c r="BD51" s="725">
        <v>2</v>
      </c>
    </row>
    <row r="52" spans="2:56" ht="15" customHeight="1">
      <c r="B52" s="555" t="str">
        <f t="shared" si="85"/>
        <v>234EPS010</v>
      </c>
      <c r="C52" s="555" t="str">
        <f t="shared" si="86"/>
        <v>234EPS016</v>
      </c>
      <c r="D52" s="555" t="str">
        <f t="shared" si="87"/>
        <v>234EPS037</v>
      </c>
      <c r="E52" s="555" t="str">
        <f t="shared" si="88"/>
        <v>234EPS002</v>
      </c>
      <c r="F52" s="555" t="str">
        <f t="shared" si="89"/>
        <v>234EPS044</v>
      </c>
      <c r="G52" s="555" t="str">
        <f t="shared" si="90"/>
        <v>234EPS023</v>
      </c>
      <c r="H52" s="555" t="str">
        <f t="shared" si="91"/>
        <v>234EPS005</v>
      </c>
      <c r="I52" s="555" t="str">
        <f t="shared" si="92"/>
        <v>234EPS018</v>
      </c>
      <c r="J52" s="555" t="str">
        <f t="shared" si="93"/>
        <v>234EAS016</v>
      </c>
      <c r="K52" s="555" t="str">
        <f t="shared" si="94"/>
        <v>234EAS027</v>
      </c>
      <c r="L52" s="555" t="str">
        <f t="shared" si="95"/>
        <v>234EPS017</v>
      </c>
      <c r="M52" s="555" t="str">
        <f t="shared" si="96"/>
        <v>234EPS033</v>
      </c>
      <c r="N52" s="555" t="str">
        <f t="shared" si="97"/>
        <v>234EPS001</v>
      </c>
      <c r="O52" s="555" t="str">
        <f t="shared" si="98"/>
        <v>234EPS008</v>
      </c>
      <c r="P52" s="555" t="str">
        <f t="shared" si="99"/>
        <v>234EPS040</v>
      </c>
      <c r="Q52" s="555" t="str">
        <f t="shared" si="100"/>
        <v>234ESSC24</v>
      </c>
      <c r="R52" s="555" t="e">
        <f>CONCATENATE(AB53,#REF!)</f>
        <v>#REF!</v>
      </c>
      <c r="S52" s="555" t="str">
        <f t="shared" si="101"/>
        <v>234ESSC91</v>
      </c>
      <c r="T52" s="555" t="str">
        <f t="shared" si="102"/>
        <v>234ESSC02</v>
      </c>
      <c r="U52" s="555" t="str">
        <f t="shared" si="103"/>
        <v>234ESSC62</v>
      </c>
      <c r="V52" s="555" t="e">
        <f>CONCATENATE(AB53,#REF!)</f>
        <v>#REF!</v>
      </c>
      <c r="W52" s="555" t="str">
        <f t="shared" si="104"/>
        <v>234EPSIC3</v>
      </c>
      <c r="X52" s="555" t="str">
        <f t="shared" si="105"/>
        <v>234CCFC55</v>
      </c>
      <c r="Y52" s="555" t="str">
        <f t="shared" si="106"/>
        <v>234ESSC07</v>
      </c>
      <c r="Z52" s="564" t="s">
        <v>37</v>
      </c>
      <c r="AA52" s="572" t="s">
        <v>244</v>
      </c>
      <c r="AB52" s="451">
        <v>138</v>
      </c>
      <c r="AC52" s="77">
        <f t="shared" si="108"/>
        <v>0</v>
      </c>
      <c r="AD52" s="71">
        <f t="shared" si="109"/>
        <v>0</v>
      </c>
      <c r="AE52" s="71">
        <f t="shared" si="110"/>
        <v>702</v>
      </c>
      <c r="AF52" s="71">
        <f t="shared" si="111"/>
        <v>0</v>
      </c>
      <c r="AG52" s="71">
        <f t="shared" si="112"/>
        <v>703</v>
      </c>
      <c r="AH52" s="71">
        <f t="shared" si="113"/>
        <v>0</v>
      </c>
      <c r="AI52" s="71">
        <f t="shared" si="114"/>
        <v>0</v>
      </c>
      <c r="AJ52" s="71">
        <f t="shared" si="115"/>
        <v>0</v>
      </c>
      <c r="AK52" s="71">
        <f t="shared" si="116"/>
        <v>0</v>
      </c>
      <c r="AL52" s="71">
        <f t="shared" si="117"/>
        <v>0</v>
      </c>
      <c r="AM52" s="71">
        <f t="shared" si="118"/>
        <v>0</v>
      </c>
      <c r="AN52" s="71">
        <f t="shared" si="119"/>
        <v>0</v>
      </c>
      <c r="AO52" s="71">
        <f t="shared" si="120"/>
        <v>0</v>
      </c>
      <c r="AP52" s="377">
        <f t="shared" si="121"/>
        <v>0</v>
      </c>
      <c r="AQ52" s="77">
        <f t="shared" si="122"/>
        <v>213</v>
      </c>
      <c r="AR52" s="71">
        <f t="shared" si="123"/>
        <v>0</v>
      </c>
      <c r="AS52" s="71">
        <f t="shared" si="124"/>
        <v>0</v>
      </c>
      <c r="AT52" s="71">
        <f t="shared" si="125"/>
        <v>0</v>
      </c>
      <c r="AU52" s="71">
        <f t="shared" si="126"/>
        <v>0</v>
      </c>
      <c r="AV52" s="71">
        <f t="shared" si="127"/>
        <v>0</v>
      </c>
      <c r="AW52" s="71">
        <f t="shared" si="128"/>
        <v>0</v>
      </c>
      <c r="AX52" s="377">
        <f t="shared" si="129"/>
        <v>0</v>
      </c>
      <c r="AY52" s="436">
        <f t="shared" si="84"/>
        <v>1618</v>
      </c>
      <c r="AZ52" s="566" t="str">
        <f t="shared" si="33"/>
        <v>154EPS037</v>
      </c>
      <c r="BA52" s="724" t="s">
        <v>266</v>
      </c>
      <c r="BB52" s="726">
        <v>154</v>
      </c>
      <c r="BC52" s="724" t="s">
        <v>213</v>
      </c>
      <c r="BD52" s="725">
        <v>3028</v>
      </c>
    </row>
    <row r="53" spans="2:56" ht="15" customHeight="1">
      <c r="B53" s="555" t="str">
        <f t="shared" si="85"/>
        <v>240EPS010</v>
      </c>
      <c r="C53" s="555" t="str">
        <f t="shared" si="86"/>
        <v>240EPS016</v>
      </c>
      <c r="D53" s="555" t="str">
        <f t="shared" si="87"/>
        <v>240EPS037</v>
      </c>
      <c r="E53" s="555" t="str">
        <f t="shared" si="88"/>
        <v>240EPS002</v>
      </c>
      <c r="F53" s="555" t="str">
        <f t="shared" si="89"/>
        <v>240EPS044</v>
      </c>
      <c r="G53" s="555" t="str">
        <f t="shared" si="90"/>
        <v>240EPS023</v>
      </c>
      <c r="H53" s="555" t="str">
        <f t="shared" si="91"/>
        <v>240EPS005</v>
      </c>
      <c r="I53" s="555" t="str">
        <f t="shared" si="92"/>
        <v>240EPS018</v>
      </c>
      <c r="J53" s="555" t="str">
        <f t="shared" si="93"/>
        <v>240EAS016</v>
      </c>
      <c r="K53" s="555" t="str">
        <f t="shared" si="94"/>
        <v>240EAS027</v>
      </c>
      <c r="L53" s="555" t="str">
        <f t="shared" si="95"/>
        <v>240EPS017</v>
      </c>
      <c r="M53" s="555" t="str">
        <f t="shared" si="96"/>
        <v>240EPS033</v>
      </c>
      <c r="N53" s="555" t="str">
        <f t="shared" si="97"/>
        <v>240EPS001</v>
      </c>
      <c r="O53" s="555" t="str">
        <f t="shared" si="98"/>
        <v>240EPS008</v>
      </c>
      <c r="P53" s="555" t="str">
        <f t="shared" si="99"/>
        <v>240EPS040</v>
      </c>
      <c r="Q53" s="555" t="str">
        <f t="shared" si="100"/>
        <v>240ESSC24</v>
      </c>
      <c r="R53" s="555" t="e">
        <f>CONCATENATE(AB54,#REF!)</f>
        <v>#REF!</v>
      </c>
      <c r="S53" s="555" t="str">
        <f t="shared" si="101"/>
        <v>240ESSC91</v>
      </c>
      <c r="T53" s="555" t="str">
        <f t="shared" si="102"/>
        <v>240ESSC02</v>
      </c>
      <c r="U53" s="555" t="str">
        <f t="shared" si="103"/>
        <v>240ESSC62</v>
      </c>
      <c r="V53" s="555" t="e">
        <f>CONCATENATE(AB54,#REF!)</f>
        <v>#REF!</v>
      </c>
      <c r="W53" s="555" t="str">
        <f t="shared" si="104"/>
        <v>240EPSIC3</v>
      </c>
      <c r="X53" s="555" t="str">
        <f t="shared" si="105"/>
        <v>240CCFC55</v>
      </c>
      <c r="Y53" s="555" t="str">
        <f t="shared" si="106"/>
        <v>240ESSC07</v>
      </c>
      <c r="Z53" s="564" t="s">
        <v>78</v>
      </c>
      <c r="AA53" s="572" t="s">
        <v>244</v>
      </c>
      <c r="AB53" s="451">
        <v>234</v>
      </c>
      <c r="AC53" s="77">
        <f t="shared" si="108"/>
        <v>0</v>
      </c>
      <c r="AD53" s="71">
        <f t="shared" si="109"/>
        <v>0</v>
      </c>
      <c r="AE53" s="71">
        <f t="shared" si="110"/>
        <v>310</v>
      </c>
      <c r="AF53" s="71">
        <f t="shared" si="111"/>
        <v>0</v>
      </c>
      <c r="AG53" s="71">
        <f t="shared" si="112"/>
        <v>873</v>
      </c>
      <c r="AH53" s="71">
        <f t="shared" si="113"/>
        <v>0</v>
      </c>
      <c r="AI53" s="71">
        <f t="shared" si="114"/>
        <v>0</v>
      </c>
      <c r="AJ53" s="71">
        <f t="shared" si="115"/>
        <v>0</v>
      </c>
      <c r="AK53" s="71">
        <f t="shared" si="116"/>
        <v>0</v>
      </c>
      <c r="AL53" s="71">
        <f t="shared" si="117"/>
        <v>0</v>
      </c>
      <c r="AM53" s="71">
        <f t="shared" si="118"/>
        <v>0</v>
      </c>
      <c r="AN53" s="71">
        <f t="shared" si="119"/>
        <v>0</v>
      </c>
      <c r="AO53" s="71">
        <f t="shared" si="120"/>
        <v>0</v>
      </c>
      <c r="AP53" s="377">
        <f t="shared" si="121"/>
        <v>0</v>
      </c>
      <c r="AQ53" s="77">
        <f t="shared" si="122"/>
        <v>0</v>
      </c>
      <c r="AR53" s="71">
        <f t="shared" si="123"/>
        <v>526</v>
      </c>
      <c r="AS53" s="71">
        <f t="shared" si="124"/>
        <v>0</v>
      </c>
      <c r="AT53" s="71">
        <f t="shared" si="125"/>
        <v>0</v>
      </c>
      <c r="AU53" s="71">
        <f t="shared" si="126"/>
        <v>0</v>
      </c>
      <c r="AV53" s="71">
        <f t="shared" si="127"/>
        <v>25</v>
      </c>
      <c r="AW53" s="71">
        <f t="shared" si="128"/>
        <v>0</v>
      </c>
      <c r="AX53" s="377">
        <f t="shared" si="129"/>
        <v>0</v>
      </c>
      <c r="AY53" s="436">
        <f t="shared" si="84"/>
        <v>1734</v>
      </c>
      <c r="AZ53" s="566" t="str">
        <f t="shared" si="33"/>
        <v>154EPS040</v>
      </c>
      <c r="BA53" s="724" t="s">
        <v>266</v>
      </c>
      <c r="BB53" s="726">
        <v>154</v>
      </c>
      <c r="BC53" s="724" t="s">
        <v>833</v>
      </c>
      <c r="BD53" s="725">
        <v>738</v>
      </c>
    </row>
    <row r="54" spans="2:56" ht="15" customHeight="1">
      <c r="B54" s="555" t="str">
        <f t="shared" si="85"/>
        <v>284EPS010</v>
      </c>
      <c r="C54" s="555" t="str">
        <f t="shared" si="86"/>
        <v>284EPS016</v>
      </c>
      <c r="D54" s="555" t="str">
        <f t="shared" si="87"/>
        <v>284EPS037</v>
      </c>
      <c r="E54" s="555" t="str">
        <f t="shared" si="88"/>
        <v>284EPS002</v>
      </c>
      <c r="F54" s="555" t="str">
        <f t="shared" si="89"/>
        <v>284EPS044</v>
      </c>
      <c r="G54" s="555" t="str">
        <f t="shared" si="90"/>
        <v>284EPS023</v>
      </c>
      <c r="H54" s="555" t="str">
        <f t="shared" si="91"/>
        <v>284EPS005</v>
      </c>
      <c r="I54" s="555" t="str">
        <f t="shared" si="92"/>
        <v>284EPS018</v>
      </c>
      <c r="J54" s="555" t="str">
        <f t="shared" si="93"/>
        <v>284EAS016</v>
      </c>
      <c r="K54" s="555" t="str">
        <f t="shared" si="94"/>
        <v>284EAS027</v>
      </c>
      <c r="L54" s="555" t="str">
        <f t="shared" si="95"/>
        <v>284EPS017</v>
      </c>
      <c r="M54" s="555" t="str">
        <f t="shared" si="96"/>
        <v>284EPS033</v>
      </c>
      <c r="N54" s="555" t="str">
        <f t="shared" si="97"/>
        <v>284EPS001</v>
      </c>
      <c r="O54" s="555" t="str">
        <f t="shared" si="98"/>
        <v>284EPS008</v>
      </c>
      <c r="P54" s="555" t="str">
        <f t="shared" si="99"/>
        <v>284EPS040</v>
      </c>
      <c r="Q54" s="555" t="str">
        <f t="shared" si="100"/>
        <v>284ESSC24</v>
      </c>
      <c r="R54" s="555" t="e">
        <f>CONCATENATE(AB55,#REF!)</f>
        <v>#REF!</v>
      </c>
      <c r="S54" s="555" t="str">
        <f t="shared" si="101"/>
        <v>284ESSC91</v>
      </c>
      <c r="T54" s="555" t="str">
        <f t="shared" si="102"/>
        <v>284ESSC02</v>
      </c>
      <c r="U54" s="555" t="str">
        <f t="shared" si="103"/>
        <v>284ESSC62</v>
      </c>
      <c r="V54" s="555" t="e">
        <f>CONCATENATE(AB55,#REF!)</f>
        <v>#REF!</v>
      </c>
      <c r="W54" s="555" t="str">
        <f t="shared" si="104"/>
        <v>284EPSIC3</v>
      </c>
      <c r="X54" s="555" t="str">
        <f t="shared" si="105"/>
        <v>284CCFC55</v>
      </c>
      <c r="Y54" s="555" t="str">
        <f t="shared" si="106"/>
        <v>284ESSC07</v>
      </c>
      <c r="Z54" s="564" t="s">
        <v>39</v>
      </c>
      <c r="AA54" s="572" t="s">
        <v>244</v>
      </c>
      <c r="AB54" s="451">
        <v>240</v>
      </c>
      <c r="AC54" s="77">
        <f t="shared" si="108"/>
        <v>0</v>
      </c>
      <c r="AD54" s="71">
        <f t="shared" si="109"/>
        <v>0</v>
      </c>
      <c r="AE54" s="71">
        <f t="shared" si="110"/>
        <v>378</v>
      </c>
      <c r="AF54" s="71">
        <f t="shared" si="111"/>
        <v>0</v>
      </c>
      <c r="AG54" s="71">
        <f t="shared" si="112"/>
        <v>1204</v>
      </c>
      <c r="AH54" s="71">
        <f t="shared" si="113"/>
        <v>0</v>
      </c>
      <c r="AI54" s="71">
        <f t="shared" si="114"/>
        <v>0</v>
      </c>
      <c r="AJ54" s="71">
        <f t="shared" si="115"/>
        <v>0</v>
      </c>
      <c r="AK54" s="71">
        <f t="shared" si="116"/>
        <v>4</v>
      </c>
      <c r="AL54" s="71">
        <f t="shared" si="117"/>
        <v>0</v>
      </c>
      <c r="AM54" s="71">
        <f t="shared" si="118"/>
        <v>0</v>
      </c>
      <c r="AN54" s="71">
        <f t="shared" si="119"/>
        <v>0</v>
      </c>
      <c r="AO54" s="71">
        <f t="shared" si="120"/>
        <v>0</v>
      </c>
      <c r="AP54" s="377">
        <f t="shared" si="121"/>
        <v>0</v>
      </c>
      <c r="AQ54" s="77">
        <f t="shared" si="122"/>
        <v>269</v>
      </c>
      <c r="AR54" s="71">
        <f t="shared" si="123"/>
        <v>0</v>
      </c>
      <c r="AS54" s="71">
        <f t="shared" si="124"/>
        <v>0</v>
      </c>
      <c r="AT54" s="71">
        <f t="shared" si="125"/>
        <v>0</v>
      </c>
      <c r="AU54" s="71">
        <f t="shared" si="126"/>
        <v>0</v>
      </c>
      <c r="AV54" s="71">
        <f t="shared" si="127"/>
        <v>0</v>
      </c>
      <c r="AW54" s="71">
        <f t="shared" si="128"/>
        <v>0</v>
      </c>
      <c r="AX54" s="377">
        <f t="shared" si="129"/>
        <v>0</v>
      </c>
      <c r="AY54" s="436">
        <f t="shared" si="84"/>
        <v>1855</v>
      </c>
      <c r="AZ54" s="566" t="str">
        <f t="shared" si="33"/>
        <v>154EPS044</v>
      </c>
      <c r="BA54" s="724" t="s">
        <v>266</v>
      </c>
      <c r="BB54" s="726">
        <v>154</v>
      </c>
      <c r="BC54" s="724" t="s">
        <v>1017</v>
      </c>
      <c r="BD54" s="725">
        <v>14105</v>
      </c>
    </row>
    <row r="55" spans="2:56" ht="15" customHeight="1">
      <c r="B55" s="555" t="str">
        <f t="shared" si="85"/>
        <v>306EPS010</v>
      </c>
      <c r="C55" s="555" t="str">
        <f t="shared" si="86"/>
        <v>306EPS016</v>
      </c>
      <c r="D55" s="555" t="str">
        <f t="shared" si="87"/>
        <v>306EPS037</v>
      </c>
      <c r="E55" s="555" t="str">
        <f t="shared" si="88"/>
        <v>306EPS002</v>
      </c>
      <c r="F55" s="555" t="str">
        <f t="shared" si="89"/>
        <v>306EPS044</v>
      </c>
      <c r="G55" s="555" t="str">
        <f t="shared" si="90"/>
        <v>306EPS023</v>
      </c>
      <c r="H55" s="555" t="str">
        <f t="shared" si="91"/>
        <v>306EPS005</v>
      </c>
      <c r="I55" s="555" t="str">
        <f t="shared" si="92"/>
        <v>306EPS018</v>
      </c>
      <c r="J55" s="555" t="str">
        <f t="shared" si="93"/>
        <v>306EAS016</v>
      </c>
      <c r="K55" s="555" t="str">
        <f t="shared" si="94"/>
        <v>306EAS027</v>
      </c>
      <c r="L55" s="555" t="str">
        <f t="shared" si="95"/>
        <v>306EPS017</v>
      </c>
      <c r="M55" s="555" t="str">
        <f t="shared" si="96"/>
        <v>306EPS033</v>
      </c>
      <c r="N55" s="555" t="str">
        <f t="shared" si="97"/>
        <v>306EPS001</v>
      </c>
      <c r="O55" s="555" t="str">
        <f t="shared" si="98"/>
        <v>306EPS008</v>
      </c>
      <c r="P55" s="555" t="str">
        <f t="shared" si="99"/>
        <v>306EPS040</v>
      </c>
      <c r="Q55" s="555" t="str">
        <f t="shared" si="100"/>
        <v>306ESSC24</v>
      </c>
      <c r="R55" s="555" t="e">
        <f>CONCATENATE(AB56,#REF!)</f>
        <v>#REF!</v>
      </c>
      <c r="S55" s="555" t="str">
        <f t="shared" si="101"/>
        <v>306ESSC91</v>
      </c>
      <c r="T55" s="555" t="str">
        <f t="shared" si="102"/>
        <v>306ESSC02</v>
      </c>
      <c r="U55" s="555" t="str">
        <f t="shared" si="103"/>
        <v>306ESSC62</v>
      </c>
      <c r="V55" s="555" t="e">
        <f>CONCATENATE(AB56,#REF!)</f>
        <v>#REF!</v>
      </c>
      <c r="W55" s="555" t="str">
        <f t="shared" si="104"/>
        <v>306EPSIC3</v>
      </c>
      <c r="X55" s="555" t="str">
        <f t="shared" si="105"/>
        <v>306CCFC55</v>
      </c>
      <c r="Y55" s="555" t="str">
        <f t="shared" si="106"/>
        <v>306ESSC07</v>
      </c>
      <c r="Z55" s="564" t="s">
        <v>41</v>
      </c>
      <c r="AA55" s="572" t="s">
        <v>244</v>
      </c>
      <c r="AB55" s="451">
        <v>284</v>
      </c>
      <c r="AC55" s="77">
        <f t="shared" si="108"/>
        <v>1</v>
      </c>
      <c r="AD55" s="71">
        <f t="shared" si="109"/>
        <v>1</v>
      </c>
      <c r="AE55" s="71">
        <f t="shared" si="110"/>
        <v>628</v>
      </c>
      <c r="AF55" s="71">
        <f t="shared" si="111"/>
        <v>0</v>
      </c>
      <c r="AG55" s="71">
        <f t="shared" si="112"/>
        <v>1454</v>
      </c>
      <c r="AH55" s="71">
        <f t="shared" si="113"/>
        <v>0</v>
      </c>
      <c r="AI55" s="71">
        <f t="shared" si="114"/>
        <v>0</v>
      </c>
      <c r="AJ55" s="71">
        <f t="shared" si="115"/>
        <v>0</v>
      </c>
      <c r="AK55" s="71">
        <f t="shared" si="116"/>
        <v>0</v>
      </c>
      <c r="AL55" s="71">
        <f t="shared" si="117"/>
        <v>0</v>
      </c>
      <c r="AM55" s="71">
        <f t="shared" si="118"/>
        <v>0</v>
      </c>
      <c r="AN55" s="71">
        <f t="shared" si="119"/>
        <v>0</v>
      </c>
      <c r="AO55" s="71">
        <f t="shared" si="120"/>
        <v>0</v>
      </c>
      <c r="AP55" s="377">
        <f t="shared" si="121"/>
        <v>0</v>
      </c>
      <c r="AQ55" s="77">
        <f t="shared" si="122"/>
        <v>64</v>
      </c>
      <c r="AR55" s="71">
        <f t="shared" si="123"/>
        <v>463</v>
      </c>
      <c r="AS55" s="71">
        <f t="shared" si="124"/>
        <v>0</v>
      </c>
      <c r="AT55" s="71">
        <f t="shared" si="125"/>
        <v>0</v>
      </c>
      <c r="AU55" s="71">
        <f t="shared" si="126"/>
        <v>0</v>
      </c>
      <c r="AV55" s="71">
        <f t="shared" si="127"/>
        <v>8</v>
      </c>
      <c r="AW55" s="71">
        <f t="shared" si="128"/>
        <v>0</v>
      </c>
      <c r="AX55" s="377">
        <f t="shared" si="129"/>
        <v>0</v>
      </c>
      <c r="AY55" s="436">
        <f t="shared" si="84"/>
        <v>2619</v>
      </c>
      <c r="AZ55" s="566" t="str">
        <f t="shared" si="33"/>
        <v>154EPSIC3</v>
      </c>
      <c r="BA55" s="724" t="s">
        <v>266</v>
      </c>
      <c r="BB55" s="726">
        <v>154</v>
      </c>
      <c r="BC55" s="724" t="s">
        <v>513</v>
      </c>
      <c r="BD55" s="725">
        <v>33</v>
      </c>
    </row>
    <row r="56" spans="2:56" ht="15" customHeight="1">
      <c r="B56" s="555" t="str">
        <f t="shared" si="85"/>
        <v>347EPS010</v>
      </c>
      <c r="C56" s="555" t="str">
        <f t="shared" si="86"/>
        <v>347EPS016</v>
      </c>
      <c r="D56" s="555" t="str">
        <f t="shared" si="87"/>
        <v>347EPS037</v>
      </c>
      <c r="E56" s="555" t="str">
        <f t="shared" si="88"/>
        <v>347EPS002</v>
      </c>
      <c r="F56" s="555" t="str">
        <f t="shared" si="89"/>
        <v>347EPS044</v>
      </c>
      <c r="G56" s="555" t="str">
        <f t="shared" si="90"/>
        <v>347EPS023</v>
      </c>
      <c r="H56" s="555" t="str">
        <f t="shared" si="91"/>
        <v>347EPS005</v>
      </c>
      <c r="I56" s="555" t="str">
        <f t="shared" si="92"/>
        <v>347EPS018</v>
      </c>
      <c r="J56" s="555" t="str">
        <f t="shared" si="93"/>
        <v>347EAS016</v>
      </c>
      <c r="K56" s="555" t="str">
        <f t="shared" si="94"/>
        <v>347EAS027</v>
      </c>
      <c r="L56" s="555" t="str">
        <f t="shared" si="95"/>
        <v>347EPS017</v>
      </c>
      <c r="M56" s="555" t="str">
        <f t="shared" si="96"/>
        <v>347EPS033</v>
      </c>
      <c r="N56" s="555" t="str">
        <f t="shared" si="97"/>
        <v>347EPS001</v>
      </c>
      <c r="O56" s="555" t="str">
        <f t="shared" si="98"/>
        <v>347EPS008</v>
      </c>
      <c r="P56" s="555" t="str">
        <f t="shared" si="99"/>
        <v>347EPS040</v>
      </c>
      <c r="Q56" s="555" t="str">
        <f t="shared" si="100"/>
        <v>347ESSC24</v>
      </c>
      <c r="R56" s="555" t="e">
        <f>CONCATENATE(AB57,#REF!)</f>
        <v>#REF!</v>
      </c>
      <c r="S56" s="555" t="str">
        <f t="shared" si="101"/>
        <v>347ESSC91</v>
      </c>
      <c r="T56" s="555" t="str">
        <f t="shared" si="102"/>
        <v>347ESSC02</v>
      </c>
      <c r="U56" s="555" t="str">
        <f t="shared" si="103"/>
        <v>347ESSC62</v>
      </c>
      <c r="V56" s="555" t="e">
        <f>CONCATENATE(AB57,#REF!)</f>
        <v>#REF!</v>
      </c>
      <c r="W56" s="555" t="str">
        <f t="shared" si="104"/>
        <v>347EPSIC3</v>
      </c>
      <c r="X56" s="555" t="str">
        <f t="shared" si="105"/>
        <v>347CCFC55</v>
      </c>
      <c r="Y56" s="555" t="str">
        <f t="shared" si="106"/>
        <v>347ESSC07</v>
      </c>
      <c r="Z56" s="564" t="s">
        <v>80</v>
      </c>
      <c r="AA56" s="572" t="s">
        <v>244</v>
      </c>
      <c r="AB56" s="451">
        <v>306</v>
      </c>
      <c r="AC56" s="77">
        <f t="shared" si="108"/>
        <v>0</v>
      </c>
      <c r="AD56" s="71">
        <f t="shared" si="109"/>
        <v>0</v>
      </c>
      <c r="AE56" s="71">
        <f t="shared" si="110"/>
        <v>137</v>
      </c>
      <c r="AF56" s="71">
        <f t="shared" si="111"/>
        <v>0</v>
      </c>
      <c r="AG56" s="71">
        <f t="shared" si="112"/>
        <v>472</v>
      </c>
      <c r="AH56" s="71">
        <f t="shared" si="113"/>
        <v>0</v>
      </c>
      <c r="AI56" s="71">
        <f t="shared" si="114"/>
        <v>0</v>
      </c>
      <c r="AJ56" s="71">
        <f t="shared" si="115"/>
        <v>1</v>
      </c>
      <c r="AK56" s="71">
        <f t="shared" si="116"/>
        <v>0</v>
      </c>
      <c r="AL56" s="71">
        <f t="shared" si="117"/>
        <v>0</v>
      </c>
      <c r="AM56" s="71">
        <f t="shared" si="118"/>
        <v>0</v>
      </c>
      <c r="AN56" s="71">
        <f t="shared" si="119"/>
        <v>0</v>
      </c>
      <c r="AO56" s="71">
        <f t="shared" si="120"/>
        <v>0</v>
      </c>
      <c r="AP56" s="377">
        <f t="shared" si="121"/>
        <v>0</v>
      </c>
      <c r="AQ56" s="77">
        <f t="shared" si="122"/>
        <v>0</v>
      </c>
      <c r="AR56" s="71">
        <f t="shared" si="123"/>
        <v>0</v>
      </c>
      <c r="AS56" s="71">
        <f t="shared" si="124"/>
        <v>153</v>
      </c>
      <c r="AT56" s="71">
        <f t="shared" si="125"/>
        <v>0</v>
      </c>
      <c r="AU56" s="71">
        <f t="shared" si="126"/>
        <v>0</v>
      </c>
      <c r="AV56" s="71">
        <f t="shared" si="127"/>
        <v>0</v>
      </c>
      <c r="AW56" s="71">
        <f t="shared" si="128"/>
        <v>0</v>
      </c>
      <c r="AX56" s="377">
        <f t="shared" si="129"/>
        <v>0</v>
      </c>
      <c r="AY56" s="436">
        <f t="shared" si="84"/>
        <v>763</v>
      </c>
      <c r="AZ56" s="566" t="str">
        <f t="shared" si="33"/>
        <v>154ESSC02</v>
      </c>
      <c r="BA56" s="724" t="s">
        <v>266</v>
      </c>
      <c r="BB56" s="726">
        <v>154</v>
      </c>
      <c r="BC56" s="724" t="s">
        <v>516</v>
      </c>
      <c r="BD56" s="725">
        <v>47</v>
      </c>
    </row>
    <row r="57" spans="2:56" ht="15" customHeight="1">
      <c r="B57" s="555" t="str">
        <f t="shared" si="85"/>
        <v>411EPS010</v>
      </c>
      <c r="C57" s="555" t="str">
        <f t="shared" si="86"/>
        <v>411EPS016</v>
      </c>
      <c r="D57" s="555" t="str">
        <f t="shared" si="87"/>
        <v>411EPS037</v>
      </c>
      <c r="E57" s="555" t="str">
        <f t="shared" si="88"/>
        <v>411EPS002</v>
      </c>
      <c r="F57" s="555" t="str">
        <f t="shared" si="89"/>
        <v>411EPS044</v>
      </c>
      <c r="G57" s="555" t="str">
        <f t="shared" si="90"/>
        <v>411EPS023</v>
      </c>
      <c r="H57" s="555" t="str">
        <f t="shared" si="91"/>
        <v>411EPS005</v>
      </c>
      <c r="I57" s="555" t="str">
        <f t="shared" si="92"/>
        <v>411EPS018</v>
      </c>
      <c r="J57" s="555" t="str">
        <f t="shared" si="93"/>
        <v>411EAS016</v>
      </c>
      <c r="K57" s="555" t="str">
        <f t="shared" si="94"/>
        <v>411EAS027</v>
      </c>
      <c r="L57" s="555" t="str">
        <f t="shared" si="95"/>
        <v>411EPS017</v>
      </c>
      <c r="M57" s="555" t="str">
        <f t="shared" si="96"/>
        <v>411EPS033</v>
      </c>
      <c r="N57" s="555" t="str">
        <f t="shared" si="97"/>
        <v>411EPS001</v>
      </c>
      <c r="O57" s="555" t="str">
        <f t="shared" si="98"/>
        <v>411EPS008</v>
      </c>
      <c r="P57" s="555" t="str">
        <f t="shared" si="99"/>
        <v>411EPS040</v>
      </c>
      <c r="Q57" s="555" t="str">
        <f t="shared" si="100"/>
        <v>411ESSC24</v>
      </c>
      <c r="R57" s="555" t="e">
        <f>CONCATENATE(AB58,#REF!)</f>
        <v>#REF!</v>
      </c>
      <c r="S57" s="555" t="str">
        <f t="shared" si="101"/>
        <v>411ESSC91</v>
      </c>
      <c r="T57" s="555" t="str">
        <f t="shared" si="102"/>
        <v>411ESSC02</v>
      </c>
      <c r="U57" s="555" t="str">
        <f t="shared" si="103"/>
        <v>411ESSC62</v>
      </c>
      <c r="V57" s="555" t="e">
        <f>CONCATENATE(AB58,#REF!)</f>
        <v>#REF!</v>
      </c>
      <c r="W57" s="555" t="str">
        <f t="shared" si="104"/>
        <v>411EPSIC3</v>
      </c>
      <c r="X57" s="555" t="str">
        <f t="shared" si="105"/>
        <v>411CCFC55</v>
      </c>
      <c r="Y57" s="555" t="str">
        <f t="shared" si="106"/>
        <v>411ESSC07</v>
      </c>
      <c r="Z57" s="564" t="s">
        <v>82</v>
      </c>
      <c r="AA57" s="572" t="s">
        <v>244</v>
      </c>
      <c r="AB57" s="451">
        <v>347</v>
      </c>
      <c r="AC57" s="77">
        <f t="shared" si="108"/>
        <v>0</v>
      </c>
      <c r="AD57" s="71">
        <f t="shared" si="109"/>
        <v>0</v>
      </c>
      <c r="AE57" s="71">
        <f t="shared" si="110"/>
        <v>312</v>
      </c>
      <c r="AF57" s="71">
        <f t="shared" si="111"/>
        <v>0</v>
      </c>
      <c r="AG57" s="71">
        <f t="shared" si="112"/>
        <v>349</v>
      </c>
      <c r="AH57" s="71">
        <f t="shared" si="113"/>
        <v>0</v>
      </c>
      <c r="AI57" s="71">
        <f t="shared" si="114"/>
        <v>0</v>
      </c>
      <c r="AJ57" s="71">
        <f t="shared" si="115"/>
        <v>0</v>
      </c>
      <c r="AK57" s="71">
        <f t="shared" si="116"/>
        <v>0</v>
      </c>
      <c r="AL57" s="71">
        <f t="shared" si="117"/>
        <v>0</v>
      </c>
      <c r="AM57" s="71">
        <f t="shared" si="118"/>
        <v>0</v>
      </c>
      <c r="AN57" s="71">
        <f t="shared" si="119"/>
        <v>0</v>
      </c>
      <c r="AO57" s="71">
        <f t="shared" si="120"/>
        <v>0</v>
      </c>
      <c r="AP57" s="377">
        <f t="shared" si="121"/>
        <v>0</v>
      </c>
      <c r="AQ57" s="77">
        <f t="shared" si="122"/>
        <v>226</v>
      </c>
      <c r="AR57" s="71">
        <f t="shared" si="123"/>
        <v>0</v>
      </c>
      <c r="AS57" s="71">
        <f t="shared" si="124"/>
        <v>0</v>
      </c>
      <c r="AT57" s="71">
        <f t="shared" si="125"/>
        <v>0</v>
      </c>
      <c r="AU57" s="71">
        <f t="shared" si="126"/>
        <v>0</v>
      </c>
      <c r="AV57" s="71">
        <f t="shared" si="127"/>
        <v>0</v>
      </c>
      <c r="AW57" s="71">
        <f t="shared" si="128"/>
        <v>0</v>
      </c>
      <c r="AX57" s="377">
        <f t="shared" si="129"/>
        <v>0</v>
      </c>
      <c r="AY57" s="436">
        <f t="shared" si="84"/>
        <v>887</v>
      </c>
      <c r="AZ57" s="566" t="str">
        <f t="shared" si="33"/>
        <v>154ESSC24</v>
      </c>
      <c r="BA57" s="724" t="s">
        <v>266</v>
      </c>
      <c r="BB57" s="726">
        <v>154</v>
      </c>
      <c r="BC57" s="724" t="s">
        <v>517</v>
      </c>
      <c r="BD57" s="725">
        <v>1734</v>
      </c>
    </row>
    <row r="58" spans="2:56" ht="15" customHeight="1">
      <c r="B58" s="555" t="str">
        <f t="shared" si="85"/>
        <v>501EPS010</v>
      </c>
      <c r="C58" s="555" t="str">
        <f t="shared" si="86"/>
        <v>501EPS016</v>
      </c>
      <c r="D58" s="555" t="str">
        <f t="shared" si="87"/>
        <v>501EPS037</v>
      </c>
      <c r="E58" s="555" t="str">
        <f t="shared" si="88"/>
        <v>501EPS002</v>
      </c>
      <c r="F58" s="555" t="str">
        <f t="shared" si="89"/>
        <v>501EPS044</v>
      </c>
      <c r="G58" s="555" t="str">
        <f t="shared" si="90"/>
        <v>501EPS023</v>
      </c>
      <c r="H58" s="555" t="str">
        <f t="shared" si="91"/>
        <v>501EPS005</v>
      </c>
      <c r="I58" s="555" t="str">
        <f t="shared" si="92"/>
        <v>501EPS018</v>
      </c>
      <c r="J58" s="555" t="str">
        <f t="shared" si="93"/>
        <v>501EAS016</v>
      </c>
      <c r="K58" s="555" t="str">
        <f t="shared" si="94"/>
        <v>501EAS027</v>
      </c>
      <c r="L58" s="555" t="str">
        <f t="shared" si="95"/>
        <v>501EPS017</v>
      </c>
      <c r="M58" s="555" t="str">
        <f t="shared" si="96"/>
        <v>501EPS033</v>
      </c>
      <c r="N58" s="555" t="str">
        <f t="shared" si="97"/>
        <v>501EPS001</v>
      </c>
      <c r="O58" s="555" t="str">
        <f t="shared" si="98"/>
        <v>501EPS008</v>
      </c>
      <c r="P58" s="555" t="str">
        <f t="shared" si="99"/>
        <v>501EPS040</v>
      </c>
      <c r="Q58" s="555" t="str">
        <f t="shared" si="100"/>
        <v>501ESSC24</v>
      </c>
      <c r="R58" s="555" t="e">
        <f>CONCATENATE(AB59,#REF!)</f>
        <v>#REF!</v>
      </c>
      <c r="S58" s="555" t="str">
        <f t="shared" si="101"/>
        <v>501ESSC91</v>
      </c>
      <c r="T58" s="555" t="str">
        <f t="shared" si="102"/>
        <v>501ESSC02</v>
      </c>
      <c r="U58" s="555" t="str">
        <f t="shared" si="103"/>
        <v>501ESSC62</v>
      </c>
      <c r="V58" s="555" t="e">
        <f>CONCATENATE(AB59,#REF!)</f>
        <v>#REF!</v>
      </c>
      <c r="W58" s="555" t="str">
        <f t="shared" si="104"/>
        <v>501EPSIC3</v>
      </c>
      <c r="X58" s="555" t="str">
        <f t="shared" si="105"/>
        <v>501CCFC55</v>
      </c>
      <c r="Y58" s="555" t="str">
        <f t="shared" si="106"/>
        <v>501ESSC07</v>
      </c>
      <c r="Z58" s="564" t="s">
        <v>47</v>
      </c>
      <c r="AA58" s="572" t="s">
        <v>244</v>
      </c>
      <c r="AB58" s="451">
        <v>411</v>
      </c>
      <c r="AC58" s="77">
        <f t="shared" si="108"/>
        <v>1</v>
      </c>
      <c r="AD58" s="71">
        <f t="shared" si="109"/>
        <v>0</v>
      </c>
      <c r="AE58" s="71">
        <f t="shared" si="110"/>
        <v>282</v>
      </c>
      <c r="AF58" s="71">
        <f t="shared" si="111"/>
        <v>0</v>
      </c>
      <c r="AG58" s="71">
        <f t="shared" si="112"/>
        <v>709</v>
      </c>
      <c r="AH58" s="71">
        <f t="shared" si="113"/>
        <v>0</v>
      </c>
      <c r="AI58" s="71">
        <f t="shared" si="114"/>
        <v>0</v>
      </c>
      <c r="AJ58" s="71">
        <f t="shared" si="115"/>
        <v>0</v>
      </c>
      <c r="AK58" s="71">
        <f t="shared" si="116"/>
        <v>1</v>
      </c>
      <c r="AL58" s="71">
        <f t="shared" si="117"/>
        <v>0</v>
      </c>
      <c r="AM58" s="71">
        <f t="shared" si="118"/>
        <v>0</v>
      </c>
      <c r="AN58" s="71">
        <f t="shared" si="119"/>
        <v>0</v>
      </c>
      <c r="AO58" s="71">
        <f t="shared" si="120"/>
        <v>0</v>
      </c>
      <c r="AP58" s="377">
        <f t="shared" si="121"/>
        <v>0</v>
      </c>
      <c r="AQ58" s="77">
        <f t="shared" si="122"/>
        <v>191</v>
      </c>
      <c r="AR58" s="71">
        <f t="shared" si="123"/>
        <v>0</v>
      </c>
      <c r="AS58" s="71">
        <f t="shared" si="124"/>
        <v>0</v>
      </c>
      <c r="AT58" s="71">
        <f t="shared" si="125"/>
        <v>0</v>
      </c>
      <c r="AU58" s="71">
        <f t="shared" si="126"/>
        <v>0</v>
      </c>
      <c r="AV58" s="71">
        <f t="shared" si="127"/>
        <v>0</v>
      </c>
      <c r="AW58" s="71">
        <f t="shared" si="128"/>
        <v>0</v>
      </c>
      <c r="AX58" s="377">
        <f t="shared" si="129"/>
        <v>0</v>
      </c>
      <c r="AY58" s="436">
        <f t="shared" si="84"/>
        <v>1184</v>
      </c>
      <c r="AZ58" s="566" t="str">
        <f t="shared" si="33"/>
        <v>250EPS016</v>
      </c>
      <c r="BA58" s="724" t="s">
        <v>266</v>
      </c>
      <c r="BB58" s="726">
        <v>250</v>
      </c>
      <c r="BC58" s="724" t="s">
        <v>211</v>
      </c>
      <c r="BD58" s="725">
        <v>1</v>
      </c>
    </row>
    <row r="59" spans="2:56" ht="15" customHeight="1">
      <c r="B59" s="555" t="str">
        <f t="shared" si="85"/>
        <v>543EPS010</v>
      </c>
      <c r="C59" s="555" t="str">
        <f t="shared" si="86"/>
        <v>543EPS016</v>
      </c>
      <c r="D59" s="555" t="str">
        <f t="shared" si="87"/>
        <v>543EPS037</v>
      </c>
      <c r="E59" s="555" t="str">
        <f t="shared" si="88"/>
        <v>543EPS002</v>
      </c>
      <c r="F59" s="555" t="str">
        <f t="shared" si="89"/>
        <v>543EPS044</v>
      </c>
      <c r="G59" s="555" t="str">
        <f t="shared" si="90"/>
        <v>543EPS023</v>
      </c>
      <c r="H59" s="555" t="str">
        <f t="shared" si="91"/>
        <v>543EPS005</v>
      </c>
      <c r="I59" s="555" t="str">
        <f t="shared" si="92"/>
        <v>543EPS018</v>
      </c>
      <c r="J59" s="555" t="str">
        <f t="shared" si="93"/>
        <v>543EAS016</v>
      </c>
      <c r="K59" s="555" t="str">
        <f t="shared" si="94"/>
        <v>543EAS027</v>
      </c>
      <c r="L59" s="555" t="str">
        <f t="shared" si="95"/>
        <v>543EPS017</v>
      </c>
      <c r="M59" s="555" t="str">
        <f t="shared" si="96"/>
        <v>543EPS033</v>
      </c>
      <c r="N59" s="555" t="str">
        <f t="shared" si="97"/>
        <v>543EPS001</v>
      </c>
      <c r="O59" s="555" t="str">
        <f t="shared" si="98"/>
        <v>543EPS008</v>
      </c>
      <c r="P59" s="555" t="str">
        <f t="shared" si="99"/>
        <v>543EPS040</v>
      </c>
      <c r="Q59" s="555" t="str">
        <f t="shared" si="100"/>
        <v>543ESSC24</v>
      </c>
      <c r="R59" s="555" t="e">
        <f>CONCATENATE(AB60,#REF!)</f>
        <v>#REF!</v>
      </c>
      <c r="S59" s="555" t="str">
        <f t="shared" si="101"/>
        <v>543ESSC91</v>
      </c>
      <c r="T59" s="555" t="str">
        <f t="shared" si="102"/>
        <v>543ESSC02</v>
      </c>
      <c r="U59" s="555" t="str">
        <f t="shared" si="103"/>
        <v>543ESSC62</v>
      </c>
      <c r="V59" s="555" t="e">
        <f>CONCATENATE(AB60,#REF!)</f>
        <v>#REF!</v>
      </c>
      <c r="W59" s="555" t="str">
        <f t="shared" si="104"/>
        <v>543EPSIC3</v>
      </c>
      <c r="X59" s="555" t="str">
        <f t="shared" si="105"/>
        <v>543CCFC55</v>
      </c>
      <c r="Y59" s="555" t="str">
        <f t="shared" si="106"/>
        <v>543ESSC07</v>
      </c>
      <c r="Z59" s="564" t="s">
        <v>50</v>
      </c>
      <c r="AA59" s="572" t="s">
        <v>244</v>
      </c>
      <c r="AB59" s="451">
        <v>501</v>
      </c>
      <c r="AC59" s="77">
        <f t="shared" si="108"/>
        <v>0</v>
      </c>
      <c r="AD59" s="71">
        <f t="shared" si="109"/>
        <v>0</v>
      </c>
      <c r="AE59" s="71">
        <f t="shared" si="110"/>
        <v>144</v>
      </c>
      <c r="AF59" s="71">
        <f t="shared" si="111"/>
        <v>0</v>
      </c>
      <c r="AG59" s="71">
        <f t="shared" si="112"/>
        <v>0</v>
      </c>
      <c r="AH59" s="71">
        <f t="shared" si="113"/>
        <v>0</v>
      </c>
      <c r="AI59" s="71">
        <f t="shared" si="114"/>
        <v>0</v>
      </c>
      <c r="AJ59" s="71">
        <f t="shared" si="115"/>
        <v>0</v>
      </c>
      <c r="AK59" s="71">
        <f t="shared" si="116"/>
        <v>0</v>
      </c>
      <c r="AL59" s="71">
        <f t="shared" si="117"/>
        <v>0</v>
      </c>
      <c r="AM59" s="71">
        <f t="shared" si="118"/>
        <v>0</v>
      </c>
      <c r="AN59" s="71">
        <f t="shared" si="119"/>
        <v>0</v>
      </c>
      <c r="AO59" s="71">
        <f t="shared" si="120"/>
        <v>0</v>
      </c>
      <c r="AP59" s="377">
        <f t="shared" si="121"/>
        <v>0</v>
      </c>
      <c r="AQ59" s="77">
        <f t="shared" si="122"/>
        <v>57</v>
      </c>
      <c r="AR59" s="71">
        <f t="shared" si="123"/>
        <v>0</v>
      </c>
      <c r="AS59" s="71">
        <f t="shared" si="124"/>
        <v>0</v>
      </c>
      <c r="AT59" s="71">
        <f t="shared" si="125"/>
        <v>0</v>
      </c>
      <c r="AU59" s="71">
        <f t="shared" si="126"/>
        <v>0</v>
      </c>
      <c r="AV59" s="71">
        <f t="shared" si="127"/>
        <v>0</v>
      </c>
      <c r="AW59" s="71">
        <f t="shared" si="128"/>
        <v>0</v>
      </c>
      <c r="AX59" s="377">
        <f t="shared" si="129"/>
        <v>0</v>
      </c>
      <c r="AY59" s="436">
        <f t="shared" si="84"/>
        <v>201</v>
      </c>
      <c r="AZ59" s="566" t="str">
        <f t="shared" si="33"/>
        <v>250EPS037</v>
      </c>
      <c r="BA59" s="724" t="s">
        <v>266</v>
      </c>
      <c r="BB59" s="726">
        <v>250</v>
      </c>
      <c r="BC59" s="724" t="s">
        <v>213</v>
      </c>
      <c r="BD59" s="725">
        <v>631</v>
      </c>
    </row>
    <row r="60" spans="2:56" ht="15" customHeight="1">
      <c r="B60" s="555" t="str">
        <f t="shared" si="85"/>
        <v>628EPS010</v>
      </c>
      <c r="C60" s="555" t="str">
        <f t="shared" si="86"/>
        <v>628EPS016</v>
      </c>
      <c r="D60" s="555" t="str">
        <f t="shared" si="87"/>
        <v>628EPS037</v>
      </c>
      <c r="E60" s="555" t="str">
        <f t="shared" si="88"/>
        <v>628EPS002</v>
      </c>
      <c r="F60" s="555" t="str">
        <f t="shared" si="89"/>
        <v>628EPS044</v>
      </c>
      <c r="G60" s="555" t="str">
        <f t="shared" si="90"/>
        <v>628EPS023</v>
      </c>
      <c r="H60" s="555" t="str">
        <f t="shared" si="91"/>
        <v>628EPS005</v>
      </c>
      <c r="I60" s="555" t="str">
        <f t="shared" si="92"/>
        <v>628EPS018</v>
      </c>
      <c r="J60" s="555" t="str">
        <f t="shared" si="93"/>
        <v>628EAS016</v>
      </c>
      <c r="K60" s="555" t="str">
        <f t="shared" si="94"/>
        <v>628EAS027</v>
      </c>
      <c r="L60" s="555" t="str">
        <f t="shared" si="95"/>
        <v>628EPS017</v>
      </c>
      <c r="M60" s="555" t="str">
        <f t="shared" si="96"/>
        <v>628EPS033</v>
      </c>
      <c r="N60" s="555" t="str">
        <f t="shared" si="97"/>
        <v>628EPS001</v>
      </c>
      <c r="O60" s="555" t="str">
        <f t="shared" si="98"/>
        <v>628EPS008</v>
      </c>
      <c r="P60" s="555" t="str">
        <f t="shared" si="99"/>
        <v>628EPS040</v>
      </c>
      <c r="Q60" s="555" t="str">
        <f t="shared" si="100"/>
        <v>628ESSC24</v>
      </c>
      <c r="R60" s="555" t="e">
        <f>CONCATENATE(AB61,#REF!)</f>
        <v>#REF!</v>
      </c>
      <c r="S60" s="555" t="str">
        <f t="shared" si="101"/>
        <v>628ESSC91</v>
      </c>
      <c r="T60" s="555" t="str">
        <f t="shared" si="102"/>
        <v>628ESSC02</v>
      </c>
      <c r="U60" s="555" t="str">
        <f t="shared" si="103"/>
        <v>628ESSC62</v>
      </c>
      <c r="V60" s="555" t="e">
        <f>CONCATENATE(AB61,#REF!)</f>
        <v>#REF!</v>
      </c>
      <c r="W60" s="555" t="str">
        <f t="shared" si="104"/>
        <v>628EPSIC3</v>
      </c>
      <c r="X60" s="555" t="str">
        <f t="shared" si="105"/>
        <v>628CCFC55</v>
      </c>
      <c r="Y60" s="555" t="str">
        <f t="shared" si="106"/>
        <v>628ESSC07</v>
      </c>
      <c r="Z60" s="564" t="s">
        <v>88</v>
      </c>
      <c r="AA60" s="572" t="s">
        <v>244</v>
      </c>
      <c r="AB60" s="451">
        <v>543</v>
      </c>
      <c r="AC60" s="77">
        <f t="shared" si="108"/>
        <v>0</v>
      </c>
      <c r="AD60" s="71">
        <f t="shared" si="109"/>
        <v>0</v>
      </c>
      <c r="AE60" s="71">
        <f t="shared" si="110"/>
        <v>30</v>
      </c>
      <c r="AF60" s="71">
        <f t="shared" si="111"/>
        <v>0</v>
      </c>
      <c r="AG60" s="71">
        <f t="shared" si="112"/>
        <v>320</v>
      </c>
      <c r="AH60" s="71">
        <f t="shared" si="113"/>
        <v>0</v>
      </c>
      <c r="AI60" s="71">
        <f t="shared" si="114"/>
        <v>0</v>
      </c>
      <c r="AJ60" s="71">
        <f t="shared" si="115"/>
        <v>0</v>
      </c>
      <c r="AK60" s="71">
        <f t="shared" si="116"/>
        <v>0</v>
      </c>
      <c r="AL60" s="71">
        <f t="shared" si="117"/>
        <v>0</v>
      </c>
      <c r="AM60" s="71">
        <f t="shared" si="118"/>
        <v>0</v>
      </c>
      <c r="AN60" s="71">
        <f t="shared" si="119"/>
        <v>0</v>
      </c>
      <c r="AO60" s="71">
        <f t="shared" si="120"/>
        <v>0</v>
      </c>
      <c r="AP60" s="377">
        <f t="shared" si="121"/>
        <v>0</v>
      </c>
      <c r="AQ60" s="77">
        <f t="shared" si="122"/>
        <v>61</v>
      </c>
      <c r="AR60" s="71">
        <f t="shared" si="123"/>
        <v>181</v>
      </c>
      <c r="AS60" s="71">
        <f t="shared" si="124"/>
        <v>0</v>
      </c>
      <c r="AT60" s="71">
        <f t="shared" si="125"/>
        <v>0</v>
      </c>
      <c r="AU60" s="71">
        <f t="shared" si="126"/>
        <v>0</v>
      </c>
      <c r="AV60" s="71">
        <f t="shared" si="127"/>
        <v>0</v>
      </c>
      <c r="AW60" s="71">
        <f t="shared" si="128"/>
        <v>0</v>
      </c>
      <c r="AX60" s="377">
        <f t="shared" si="129"/>
        <v>0</v>
      </c>
      <c r="AY60" s="436">
        <f t="shared" si="84"/>
        <v>592</v>
      </c>
      <c r="AZ60" s="566" t="str">
        <f t="shared" si="33"/>
        <v>250EPS040</v>
      </c>
      <c r="BA60" s="724" t="s">
        <v>266</v>
      </c>
      <c r="BB60" s="726">
        <v>250</v>
      </c>
      <c r="BC60" s="724" t="s">
        <v>833</v>
      </c>
      <c r="BD60" s="725">
        <v>71</v>
      </c>
    </row>
    <row r="61" spans="2:56" ht="15" customHeight="1">
      <c r="B61" s="555" t="str">
        <f t="shared" si="85"/>
        <v>656EPS010</v>
      </c>
      <c r="C61" s="555" t="str">
        <f t="shared" si="86"/>
        <v>656EPS016</v>
      </c>
      <c r="D61" s="555" t="str">
        <f t="shared" si="87"/>
        <v>656EPS037</v>
      </c>
      <c r="E61" s="555" t="str">
        <f t="shared" si="88"/>
        <v>656EPS002</v>
      </c>
      <c r="F61" s="555" t="str">
        <f t="shared" si="89"/>
        <v>656EPS044</v>
      </c>
      <c r="G61" s="555" t="str">
        <f t="shared" si="90"/>
        <v>656EPS023</v>
      </c>
      <c r="H61" s="555" t="str">
        <f t="shared" si="91"/>
        <v>656EPS005</v>
      </c>
      <c r="I61" s="555" t="str">
        <f t="shared" si="92"/>
        <v>656EPS018</v>
      </c>
      <c r="J61" s="555" t="str">
        <f t="shared" si="93"/>
        <v>656EAS016</v>
      </c>
      <c r="K61" s="555" t="str">
        <f t="shared" si="94"/>
        <v>656EAS027</v>
      </c>
      <c r="L61" s="555" t="str">
        <f t="shared" si="95"/>
        <v>656EPS017</v>
      </c>
      <c r="M61" s="555" t="str">
        <f t="shared" si="96"/>
        <v>656EPS033</v>
      </c>
      <c r="N61" s="555" t="str">
        <f t="shared" si="97"/>
        <v>656EPS001</v>
      </c>
      <c r="O61" s="555" t="str">
        <f t="shared" si="98"/>
        <v>656EPS008</v>
      </c>
      <c r="P61" s="555" t="str">
        <f t="shared" si="99"/>
        <v>656EPS040</v>
      </c>
      <c r="Q61" s="555" t="str">
        <f t="shared" si="100"/>
        <v>656ESSC24</v>
      </c>
      <c r="R61" s="555" t="e">
        <f>CONCATENATE(AB62,#REF!)</f>
        <v>#REF!</v>
      </c>
      <c r="S61" s="555" t="str">
        <f t="shared" si="101"/>
        <v>656ESSC91</v>
      </c>
      <c r="T61" s="555" t="str">
        <f t="shared" si="102"/>
        <v>656ESSC02</v>
      </c>
      <c r="U61" s="555" t="str">
        <f t="shared" si="103"/>
        <v>656ESSC62</v>
      </c>
      <c r="V61" s="555" t="e">
        <f>CONCATENATE(AB62,#REF!)</f>
        <v>#REF!</v>
      </c>
      <c r="W61" s="555" t="str">
        <f t="shared" si="104"/>
        <v>656EPSIC3</v>
      </c>
      <c r="X61" s="555" t="str">
        <f t="shared" si="105"/>
        <v>656CCFC55</v>
      </c>
      <c r="Y61" s="555" t="str">
        <f t="shared" si="106"/>
        <v>656ESSC07</v>
      </c>
      <c r="Z61" s="564" t="s">
        <v>52</v>
      </c>
      <c r="AA61" s="572" t="s">
        <v>244</v>
      </c>
      <c r="AB61" s="451">
        <v>628</v>
      </c>
      <c r="AC61" s="77">
        <f t="shared" si="108"/>
        <v>0</v>
      </c>
      <c r="AD61" s="71">
        <f t="shared" si="109"/>
        <v>0</v>
      </c>
      <c r="AE61" s="71">
        <f t="shared" si="110"/>
        <v>182</v>
      </c>
      <c r="AF61" s="71">
        <f t="shared" si="111"/>
        <v>0</v>
      </c>
      <c r="AG61" s="71">
        <f t="shared" si="112"/>
        <v>494</v>
      </c>
      <c r="AH61" s="71">
        <f t="shared" si="113"/>
        <v>0</v>
      </c>
      <c r="AI61" s="71">
        <f t="shared" si="114"/>
        <v>1</v>
      </c>
      <c r="AJ61" s="71">
        <f t="shared" si="115"/>
        <v>0</v>
      </c>
      <c r="AK61" s="71">
        <f t="shared" si="116"/>
        <v>0</v>
      </c>
      <c r="AL61" s="71">
        <f t="shared" si="117"/>
        <v>0</v>
      </c>
      <c r="AM61" s="71">
        <f t="shared" si="118"/>
        <v>0</v>
      </c>
      <c r="AN61" s="71">
        <f t="shared" si="119"/>
        <v>0</v>
      </c>
      <c r="AO61" s="71">
        <f t="shared" si="120"/>
        <v>0</v>
      </c>
      <c r="AP61" s="377">
        <f t="shared" si="121"/>
        <v>0</v>
      </c>
      <c r="AQ61" s="77">
        <f t="shared" si="122"/>
        <v>120</v>
      </c>
      <c r="AR61" s="71">
        <f t="shared" si="123"/>
        <v>0</v>
      </c>
      <c r="AS61" s="71">
        <f t="shared" si="124"/>
        <v>7</v>
      </c>
      <c r="AT61" s="71">
        <f t="shared" si="125"/>
        <v>0</v>
      </c>
      <c r="AU61" s="71">
        <f t="shared" si="126"/>
        <v>0</v>
      </c>
      <c r="AV61" s="71">
        <f t="shared" si="127"/>
        <v>0</v>
      </c>
      <c r="AW61" s="71">
        <f t="shared" si="128"/>
        <v>0</v>
      </c>
      <c r="AX61" s="377">
        <f t="shared" si="129"/>
        <v>0</v>
      </c>
      <c r="AY61" s="436">
        <f t="shared" si="84"/>
        <v>804</v>
      </c>
      <c r="AZ61" s="566" t="str">
        <f t="shared" si="33"/>
        <v>250EPS044</v>
      </c>
      <c r="BA61" s="724" t="s">
        <v>266</v>
      </c>
      <c r="BB61" s="726">
        <v>250</v>
      </c>
      <c r="BC61" s="724" t="s">
        <v>1017</v>
      </c>
      <c r="BD61" s="725">
        <v>6905</v>
      </c>
    </row>
    <row r="62" spans="2:56" ht="15" customHeight="1">
      <c r="B62" s="555" t="str">
        <f t="shared" si="85"/>
        <v>761EPS010</v>
      </c>
      <c r="C62" s="555" t="str">
        <f t="shared" si="86"/>
        <v>761EPS016</v>
      </c>
      <c r="D62" s="555" t="str">
        <f t="shared" si="87"/>
        <v>761EPS037</v>
      </c>
      <c r="E62" s="555" t="str">
        <f t="shared" si="88"/>
        <v>761EPS002</v>
      </c>
      <c r="F62" s="555" t="str">
        <f t="shared" si="89"/>
        <v>761EPS044</v>
      </c>
      <c r="G62" s="555" t="str">
        <f t="shared" si="90"/>
        <v>761EPS023</v>
      </c>
      <c r="H62" s="555" t="str">
        <f t="shared" si="91"/>
        <v>761EPS005</v>
      </c>
      <c r="I62" s="555" t="str">
        <f t="shared" si="92"/>
        <v>761EPS018</v>
      </c>
      <c r="J62" s="555" t="str">
        <f t="shared" si="93"/>
        <v>761EAS016</v>
      </c>
      <c r="K62" s="555" t="str">
        <f t="shared" si="94"/>
        <v>761EAS027</v>
      </c>
      <c r="L62" s="555" t="str">
        <f t="shared" si="95"/>
        <v>761EPS017</v>
      </c>
      <c r="M62" s="555" t="str">
        <f t="shared" si="96"/>
        <v>761EPS033</v>
      </c>
      <c r="N62" s="555" t="str">
        <f t="shared" si="97"/>
        <v>761EPS001</v>
      </c>
      <c r="O62" s="555" t="str">
        <f t="shared" si="98"/>
        <v>761EPS008</v>
      </c>
      <c r="P62" s="555" t="str">
        <f t="shared" si="99"/>
        <v>761EPS040</v>
      </c>
      <c r="Q62" s="555" t="str">
        <f t="shared" si="100"/>
        <v>761ESSC24</v>
      </c>
      <c r="R62" s="555" t="e">
        <f>CONCATENATE(AB63,#REF!)</f>
        <v>#REF!</v>
      </c>
      <c r="S62" s="555" t="str">
        <f t="shared" si="101"/>
        <v>761ESSC91</v>
      </c>
      <c r="T62" s="555" t="str">
        <f t="shared" si="102"/>
        <v>761ESSC02</v>
      </c>
      <c r="U62" s="555" t="str">
        <f t="shared" si="103"/>
        <v>761ESSC62</v>
      </c>
      <c r="V62" s="555" t="e">
        <f>CONCATENATE(AB63,#REF!)</f>
        <v>#REF!</v>
      </c>
      <c r="W62" s="555" t="str">
        <f t="shared" si="104"/>
        <v>761EPSIC3</v>
      </c>
      <c r="X62" s="555" t="str">
        <f t="shared" si="105"/>
        <v>761CCFC55</v>
      </c>
      <c r="Y62" s="555" t="str">
        <f t="shared" si="106"/>
        <v>761ESSC07</v>
      </c>
      <c r="Z62" s="571" t="s">
        <v>134</v>
      </c>
      <c r="AA62" s="572" t="s">
        <v>244</v>
      </c>
      <c r="AB62" s="451">
        <v>656</v>
      </c>
      <c r="AC62" s="77">
        <f t="shared" si="108"/>
        <v>0</v>
      </c>
      <c r="AD62" s="71">
        <f t="shared" si="109"/>
        <v>0</v>
      </c>
      <c r="AE62" s="71">
        <f t="shared" si="110"/>
        <v>1547</v>
      </c>
      <c r="AF62" s="71">
        <f t="shared" si="111"/>
        <v>0</v>
      </c>
      <c r="AG62" s="71">
        <f t="shared" si="112"/>
        <v>2567</v>
      </c>
      <c r="AH62" s="71">
        <f t="shared" si="113"/>
        <v>0</v>
      </c>
      <c r="AI62" s="71">
        <f t="shared" si="114"/>
        <v>1</v>
      </c>
      <c r="AJ62" s="71">
        <f t="shared" si="115"/>
        <v>0</v>
      </c>
      <c r="AK62" s="71">
        <f t="shared" si="116"/>
        <v>3</v>
      </c>
      <c r="AL62" s="71">
        <f t="shared" si="117"/>
        <v>0</v>
      </c>
      <c r="AM62" s="71">
        <f t="shared" si="118"/>
        <v>0</v>
      </c>
      <c r="AN62" s="71">
        <f t="shared" si="119"/>
        <v>0</v>
      </c>
      <c r="AO62" s="71">
        <f t="shared" si="120"/>
        <v>0</v>
      </c>
      <c r="AP62" s="377">
        <f t="shared" si="121"/>
        <v>0</v>
      </c>
      <c r="AQ62" s="77">
        <f t="shared" si="122"/>
        <v>276</v>
      </c>
      <c r="AR62" s="71">
        <f t="shared" si="123"/>
        <v>0</v>
      </c>
      <c r="AS62" s="71">
        <f t="shared" si="124"/>
        <v>14</v>
      </c>
      <c r="AT62" s="71">
        <f t="shared" si="125"/>
        <v>0</v>
      </c>
      <c r="AU62" s="71">
        <f t="shared" si="126"/>
        <v>0</v>
      </c>
      <c r="AV62" s="71">
        <f t="shared" si="127"/>
        <v>0</v>
      </c>
      <c r="AW62" s="71">
        <f t="shared" si="128"/>
        <v>0</v>
      </c>
      <c r="AX62" s="377">
        <f t="shared" si="129"/>
        <v>0</v>
      </c>
      <c r="AY62" s="436">
        <f t="shared" si="84"/>
        <v>4408</v>
      </c>
      <c r="AZ62" s="566" t="str">
        <f t="shared" si="33"/>
        <v>250EPSIC3</v>
      </c>
      <c r="BA62" s="724" t="s">
        <v>266</v>
      </c>
      <c r="BB62" s="726">
        <v>250</v>
      </c>
      <c r="BC62" s="724" t="s">
        <v>513</v>
      </c>
      <c r="BD62" s="725">
        <v>12</v>
      </c>
    </row>
    <row r="63" spans="2:56" ht="15" customHeight="1">
      <c r="B63" s="555" t="str">
        <f t="shared" si="85"/>
        <v>842EPS010</v>
      </c>
      <c r="C63" s="555" t="str">
        <f t="shared" si="86"/>
        <v>842EPS016</v>
      </c>
      <c r="D63" s="555" t="str">
        <f t="shared" si="87"/>
        <v>842EPS037</v>
      </c>
      <c r="E63" s="555" t="str">
        <f t="shared" si="88"/>
        <v>842EPS002</v>
      </c>
      <c r="F63" s="555" t="str">
        <f t="shared" si="89"/>
        <v>842EPS044</v>
      </c>
      <c r="G63" s="555" t="str">
        <f t="shared" si="90"/>
        <v>842EPS023</v>
      </c>
      <c r="H63" s="555" t="str">
        <f t="shared" si="91"/>
        <v>842EPS005</v>
      </c>
      <c r="I63" s="555" t="str">
        <f t="shared" si="92"/>
        <v>842EPS018</v>
      </c>
      <c r="J63" s="555" t="str">
        <f t="shared" si="93"/>
        <v>842EAS016</v>
      </c>
      <c r="K63" s="555" t="str">
        <f t="shared" si="94"/>
        <v>842EAS027</v>
      </c>
      <c r="L63" s="555" t="str">
        <f t="shared" si="95"/>
        <v>842EPS017</v>
      </c>
      <c r="M63" s="555" t="str">
        <f t="shared" si="96"/>
        <v>842EPS033</v>
      </c>
      <c r="N63" s="555" t="str">
        <f t="shared" si="97"/>
        <v>842EPS001</v>
      </c>
      <c r="O63" s="555" t="str">
        <f t="shared" si="98"/>
        <v>842EPS008</v>
      </c>
      <c r="P63" s="555" t="str">
        <f t="shared" si="99"/>
        <v>842EPS040</v>
      </c>
      <c r="Q63" s="555" t="str">
        <f t="shared" si="100"/>
        <v>842ESSC24</v>
      </c>
      <c r="R63" s="555" t="e">
        <f>CONCATENATE(AB64,#REF!)</f>
        <v>#REF!</v>
      </c>
      <c r="S63" s="555" t="str">
        <f t="shared" si="101"/>
        <v>842ESSC91</v>
      </c>
      <c r="T63" s="555" t="str">
        <f t="shared" si="102"/>
        <v>842ESSC02</v>
      </c>
      <c r="U63" s="555" t="str">
        <f t="shared" si="103"/>
        <v>842ESSC62</v>
      </c>
      <c r="V63" s="555" t="e">
        <f>CONCATENATE(AB64,#REF!)</f>
        <v>#REF!</v>
      </c>
      <c r="W63" s="555" t="str">
        <f t="shared" si="104"/>
        <v>842EPSIC3</v>
      </c>
      <c r="X63" s="555" t="str">
        <f t="shared" si="105"/>
        <v>842CCFC55</v>
      </c>
      <c r="Y63" s="555" t="str">
        <f t="shared" si="106"/>
        <v>842ESSC07</v>
      </c>
      <c r="Z63" s="564" t="s">
        <v>97</v>
      </c>
      <c r="AA63" s="572" t="s">
        <v>244</v>
      </c>
      <c r="AB63" s="451">
        <v>761</v>
      </c>
      <c r="AC63" s="77">
        <f t="shared" si="108"/>
        <v>0</v>
      </c>
      <c r="AD63" s="71">
        <f t="shared" si="109"/>
        <v>0</v>
      </c>
      <c r="AE63" s="71">
        <f t="shared" si="110"/>
        <v>677</v>
      </c>
      <c r="AF63" s="71">
        <f t="shared" si="111"/>
        <v>1</v>
      </c>
      <c r="AG63" s="71">
        <f t="shared" si="112"/>
        <v>1743</v>
      </c>
      <c r="AH63" s="71">
        <f t="shared" si="113"/>
        <v>0</v>
      </c>
      <c r="AI63" s="71">
        <f t="shared" si="114"/>
        <v>0</v>
      </c>
      <c r="AJ63" s="71">
        <f t="shared" si="115"/>
        <v>0</v>
      </c>
      <c r="AK63" s="71">
        <f t="shared" si="116"/>
        <v>2</v>
      </c>
      <c r="AL63" s="71">
        <f t="shared" si="117"/>
        <v>0</v>
      </c>
      <c r="AM63" s="71">
        <f t="shared" si="118"/>
        <v>0</v>
      </c>
      <c r="AN63" s="71">
        <f t="shared" si="119"/>
        <v>0</v>
      </c>
      <c r="AO63" s="71">
        <f t="shared" si="120"/>
        <v>0</v>
      </c>
      <c r="AP63" s="377">
        <f t="shared" si="121"/>
        <v>0</v>
      </c>
      <c r="AQ63" s="77">
        <f t="shared" si="122"/>
        <v>325</v>
      </c>
      <c r="AR63" s="71">
        <f t="shared" si="123"/>
        <v>0</v>
      </c>
      <c r="AS63" s="71">
        <f t="shared" si="124"/>
        <v>0</v>
      </c>
      <c r="AT63" s="71">
        <f t="shared" si="125"/>
        <v>0</v>
      </c>
      <c r="AU63" s="71">
        <f t="shared" si="126"/>
        <v>0</v>
      </c>
      <c r="AV63" s="71">
        <f t="shared" si="127"/>
        <v>0</v>
      </c>
      <c r="AW63" s="71">
        <f t="shared" si="128"/>
        <v>0</v>
      </c>
      <c r="AX63" s="377">
        <f t="shared" si="129"/>
        <v>0</v>
      </c>
      <c r="AY63" s="436">
        <f t="shared" si="84"/>
        <v>2748</v>
      </c>
      <c r="AZ63" s="566" t="str">
        <f t="shared" si="33"/>
        <v>250ESSC02</v>
      </c>
      <c r="BA63" s="724" t="s">
        <v>266</v>
      </c>
      <c r="BB63" s="726">
        <v>250</v>
      </c>
      <c r="BC63" s="724" t="s">
        <v>516</v>
      </c>
      <c r="BD63" s="725">
        <v>4</v>
      </c>
    </row>
    <row r="64" spans="2:56" ht="15" customHeight="1">
      <c r="B64" s="555" t="str">
        <f t="shared" si="85"/>
        <v>EPS010</v>
      </c>
      <c r="C64" s="555" t="str">
        <f t="shared" si="86"/>
        <v>EPS016</v>
      </c>
      <c r="D64" s="555" t="str">
        <f t="shared" si="87"/>
        <v>EPS037</v>
      </c>
      <c r="E64" s="555" t="str">
        <f t="shared" si="88"/>
        <v>EPS002</v>
      </c>
      <c r="F64" s="555" t="str">
        <f t="shared" si="89"/>
        <v>EPS044</v>
      </c>
      <c r="G64" s="555" t="str">
        <f t="shared" si="90"/>
        <v>EPS023</v>
      </c>
      <c r="H64" s="555" t="str">
        <f t="shared" si="91"/>
        <v>EPS005</v>
      </c>
      <c r="I64" s="555" t="str">
        <f t="shared" si="92"/>
        <v>EPS018</v>
      </c>
      <c r="J64" s="555" t="str">
        <f t="shared" si="93"/>
        <v>EAS016</v>
      </c>
      <c r="K64" s="555" t="str">
        <f t="shared" si="94"/>
        <v>EAS027</v>
      </c>
      <c r="L64" s="555" t="str">
        <f t="shared" si="95"/>
        <v>EPS017</v>
      </c>
      <c r="M64" s="555" t="str">
        <f t="shared" si="96"/>
        <v>EPS033</v>
      </c>
      <c r="N64" s="555" t="str">
        <f t="shared" si="97"/>
        <v>EPS001</v>
      </c>
      <c r="O64" s="555" t="str">
        <f t="shared" si="98"/>
        <v>EPS008</v>
      </c>
      <c r="P64" s="555" t="str">
        <f t="shared" si="99"/>
        <v>EPS040</v>
      </c>
      <c r="Q64" s="555" t="str">
        <f t="shared" si="100"/>
        <v>ESSC24</v>
      </c>
      <c r="R64" s="555" t="e">
        <f>CONCATENATE(AB65,#REF!)</f>
        <v>#REF!</v>
      </c>
      <c r="S64" s="555" t="str">
        <f t="shared" si="101"/>
        <v>ESSC91</v>
      </c>
      <c r="T64" s="555" t="str">
        <f t="shared" si="102"/>
        <v>ESSC02</v>
      </c>
      <c r="U64" s="555" t="str">
        <f t="shared" si="103"/>
        <v>ESSC62</v>
      </c>
      <c r="V64" s="555" t="e">
        <f>CONCATENATE(AB65,#REF!)</f>
        <v>#REF!</v>
      </c>
      <c r="W64" s="555" t="str">
        <f t="shared" si="104"/>
        <v>EPSIC3</v>
      </c>
      <c r="X64" s="555" t="str">
        <f t="shared" si="105"/>
        <v>CCFC55</v>
      </c>
      <c r="Y64" s="555" t="str">
        <f t="shared" si="106"/>
        <v>ESSC07</v>
      </c>
      <c r="Z64" s="564" t="s">
        <v>100</v>
      </c>
      <c r="AA64" s="572" t="s">
        <v>244</v>
      </c>
      <c r="AB64" s="451">
        <v>842</v>
      </c>
      <c r="AC64" s="77">
        <f t="shared" si="108"/>
        <v>0</v>
      </c>
      <c r="AD64" s="71">
        <f t="shared" si="109"/>
        <v>0</v>
      </c>
      <c r="AE64" s="71">
        <f t="shared" si="110"/>
        <v>142</v>
      </c>
      <c r="AF64" s="71">
        <f t="shared" si="111"/>
        <v>0</v>
      </c>
      <c r="AG64" s="71">
        <f t="shared" si="112"/>
        <v>249</v>
      </c>
      <c r="AH64" s="71">
        <f t="shared" si="113"/>
        <v>0</v>
      </c>
      <c r="AI64" s="71">
        <f t="shared" si="114"/>
        <v>0</v>
      </c>
      <c r="AJ64" s="71">
        <f t="shared" si="115"/>
        <v>0</v>
      </c>
      <c r="AK64" s="71">
        <f t="shared" si="116"/>
        <v>0</v>
      </c>
      <c r="AL64" s="71">
        <f t="shared" si="117"/>
        <v>0</v>
      </c>
      <c r="AM64" s="71">
        <f t="shared" si="118"/>
        <v>0</v>
      </c>
      <c r="AN64" s="71">
        <f t="shared" si="119"/>
        <v>0</v>
      </c>
      <c r="AO64" s="71">
        <f t="shared" si="120"/>
        <v>0</v>
      </c>
      <c r="AP64" s="377">
        <f t="shared" si="121"/>
        <v>0</v>
      </c>
      <c r="AQ64" s="77">
        <f t="shared" si="122"/>
        <v>0</v>
      </c>
      <c r="AR64" s="71">
        <f t="shared" si="123"/>
        <v>162</v>
      </c>
      <c r="AS64" s="71">
        <f t="shared" si="124"/>
        <v>0</v>
      </c>
      <c r="AT64" s="71">
        <f t="shared" si="125"/>
        <v>0</v>
      </c>
      <c r="AU64" s="71">
        <f t="shared" si="126"/>
        <v>0</v>
      </c>
      <c r="AV64" s="71">
        <f t="shared" si="127"/>
        <v>1</v>
      </c>
      <c r="AW64" s="71">
        <f t="shared" si="128"/>
        <v>0</v>
      </c>
      <c r="AX64" s="377">
        <f t="shared" si="129"/>
        <v>0</v>
      </c>
      <c r="AY64" s="436">
        <f t="shared" si="84"/>
        <v>554</v>
      </c>
      <c r="AZ64" s="566" t="str">
        <f t="shared" si="33"/>
        <v>250ESSC24</v>
      </c>
      <c r="BA64" s="724" t="s">
        <v>266</v>
      </c>
      <c r="BB64" s="726">
        <v>250</v>
      </c>
      <c r="BC64" s="724" t="s">
        <v>517</v>
      </c>
      <c r="BD64" s="725">
        <v>1228</v>
      </c>
    </row>
    <row r="65" spans="2:56" ht="15" customHeight="1">
      <c r="B65" s="555" t="str">
        <f t="shared" si="85"/>
        <v>38EPS010</v>
      </c>
      <c r="C65" s="555" t="str">
        <f t="shared" si="86"/>
        <v>38EPS016</v>
      </c>
      <c r="D65" s="555" t="str">
        <f t="shared" si="87"/>
        <v>38EPS037</v>
      </c>
      <c r="E65" s="555" t="str">
        <f t="shared" si="88"/>
        <v>38EPS002</v>
      </c>
      <c r="F65" s="555" t="str">
        <f t="shared" si="89"/>
        <v>38EPS044</v>
      </c>
      <c r="G65" s="555" t="str">
        <f t="shared" si="90"/>
        <v>38EPS023</v>
      </c>
      <c r="H65" s="555" t="str">
        <f t="shared" si="91"/>
        <v>38EPS005</v>
      </c>
      <c r="I65" s="555" t="str">
        <f t="shared" si="92"/>
        <v>38EPS018</v>
      </c>
      <c r="J65" s="555" t="str">
        <f t="shared" si="93"/>
        <v>38EAS016</v>
      </c>
      <c r="K65" s="555" t="str">
        <f t="shared" si="94"/>
        <v>38EAS027</v>
      </c>
      <c r="L65" s="555" t="str">
        <f t="shared" si="95"/>
        <v>38EPS017</v>
      </c>
      <c r="M65" s="555" t="str">
        <f t="shared" si="96"/>
        <v>38EPS033</v>
      </c>
      <c r="N65" s="555" t="str">
        <f t="shared" si="97"/>
        <v>38EPS001</v>
      </c>
      <c r="O65" s="555" t="str">
        <f t="shared" si="98"/>
        <v>38EPS008</v>
      </c>
      <c r="P65" s="555" t="str">
        <f t="shared" si="99"/>
        <v>38EPS040</v>
      </c>
      <c r="Q65" s="555" t="str">
        <f t="shared" si="100"/>
        <v>38ESSC24</v>
      </c>
      <c r="R65" s="555" t="e">
        <f>CONCATENATE(AB66,#REF!)</f>
        <v>#REF!</v>
      </c>
      <c r="S65" s="555" t="str">
        <f t="shared" si="101"/>
        <v>38ESSC91</v>
      </c>
      <c r="T65" s="555" t="str">
        <f t="shared" si="102"/>
        <v>38ESSC02</v>
      </c>
      <c r="U65" s="555" t="str">
        <f t="shared" si="103"/>
        <v>38ESSC62</v>
      </c>
      <c r="V65" s="555" t="e">
        <f>CONCATENATE(AB66,#REF!)</f>
        <v>#REF!</v>
      </c>
      <c r="W65" s="555" t="str">
        <f t="shared" si="104"/>
        <v>38EPSIC3</v>
      </c>
      <c r="X65" s="555" t="str">
        <f t="shared" si="105"/>
        <v>38CCFC55</v>
      </c>
      <c r="Y65" s="555" t="str">
        <f t="shared" si="106"/>
        <v>38ESSC07</v>
      </c>
      <c r="Z65" s="452" t="s">
        <v>303</v>
      </c>
      <c r="AA65" s="318"/>
      <c r="AB65" s="567"/>
      <c r="AC65" s="75">
        <f>SUM(AC66:AC82)</f>
        <v>16547</v>
      </c>
      <c r="AD65" s="72">
        <f t="shared" ref="AD65:AX65" si="130">SUM(AD66:AD82)</f>
        <v>23258</v>
      </c>
      <c r="AE65" s="72">
        <f t="shared" si="130"/>
        <v>12651</v>
      </c>
      <c r="AF65" s="72">
        <f t="shared" si="130"/>
        <v>4155</v>
      </c>
      <c r="AG65" s="72">
        <f t="shared" si="130"/>
        <v>17580</v>
      </c>
      <c r="AH65" s="72">
        <f t="shared" si="130"/>
        <v>1</v>
      </c>
      <c r="AI65" s="72">
        <f t="shared" si="130"/>
        <v>6</v>
      </c>
      <c r="AJ65" s="72">
        <f t="shared" si="130"/>
        <v>1</v>
      </c>
      <c r="AK65" s="72">
        <f t="shared" si="130"/>
        <v>187</v>
      </c>
      <c r="AL65" s="72">
        <f t="shared" si="130"/>
        <v>0</v>
      </c>
      <c r="AM65" s="72">
        <f t="shared" si="130"/>
        <v>0</v>
      </c>
      <c r="AN65" s="72">
        <f t="shared" si="130"/>
        <v>0</v>
      </c>
      <c r="AO65" s="72">
        <f t="shared" si="130"/>
        <v>0</v>
      </c>
      <c r="AP65" s="378">
        <f t="shared" si="130"/>
        <v>0</v>
      </c>
      <c r="AQ65" s="75">
        <f t="shared" si="130"/>
        <v>5838</v>
      </c>
      <c r="AR65" s="72">
        <f t="shared" si="130"/>
        <v>1636</v>
      </c>
      <c r="AS65" s="72">
        <f t="shared" si="130"/>
        <v>0</v>
      </c>
      <c r="AT65" s="72">
        <f t="shared" si="130"/>
        <v>2</v>
      </c>
      <c r="AU65" s="72">
        <f t="shared" si="130"/>
        <v>0</v>
      </c>
      <c r="AV65" s="72">
        <f t="shared" si="130"/>
        <v>0</v>
      </c>
      <c r="AW65" s="72">
        <f t="shared" si="130"/>
        <v>0</v>
      </c>
      <c r="AX65" s="378">
        <f t="shared" si="130"/>
        <v>0</v>
      </c>
      <c r="AY65" s="435">
        <f t="shared" si="84"/>
        <v>81862</v>
      </c>
      <c r="AZ65" s="566" t="str">
        <f t="shared" si="33"/>
        <v>495EPS010</v>
      </c>
      <c r="BA65" s="724" t="s">
        <v>266</v>
      </c>
      <c r="BB65" s="726">
        <v>495</v>
      </c>
      <c r="BC65" s="724" t="s">
        <v>210</v>
      </c>
      <c r="BD65" s="725">
        <v>1</v>
      </c>
    </row>
    <row r="66" spans="2:56" ht="15" customHeight="1">
      <c r="B66" s="555" t="str">
        <f t="shared" si="85"/>
        <v>86EPS010</v>
      </c>
      <c r="C66" s="555" t="str">
        <f t="shared" si="86"/>
        <v>86EPS016</v>
      </c>
      <c r="D66" s="555" t="str">
        <f t="shared" si="87"/>
        <v>86EPS037</v>
      </c>
      <c r="E66" s="555" t="str">
        <f t="shared" si="88"/>
        <v>86EPS002</v>
      </c>
      <c r="F66" s="555" t="str">
        <f t="shared" si="89"/>
        <v>86EPS044</v>
      </c>
      <c r="G66" s="555" t="str">
        <f t="shared" si="90"/>
        <v>86EPS023</v>
      </c>
      <c r="H66" s="555" t="str">
        <f t="shared" si="91"/>
        <v>86EPS005</v>
      </c>
      <c r="I66" s="555" t="str">
        <f t="shared" si="92"/>
        <v>86EPS018</v>
      </c>
      <c r="J66" s="555" t="str">
        <f t="shared" si="93"/>
        <v>86EAS016</v>
      </c>
      <c r="K66" s="555" t="str">
        <f t="shared" si="94"/>
        <v>86EAS027</v>
      </c>
      <c r="L66" s="555" t="str">
        <f t="shared" si="95"/>
        <v>86EPS017</v>
      </c>
      <c r="M66" s="555" t="str">
        <f t="shared" si="96"/>
        <v>86EPS033</v>
      </c>
      <c r="N66" s="555" t="str">
        <f t="shared" si="97"/>
        <v>86EPS001</v>
      </c>
      <c r="O66" s="555" t="str">
        <f t="shared" si="98"/>
        <v>86EPS008</v>
      </c>
      <c r="P66" s="555" t="str">
        <f t="shared" si="99"/>
        <v>86EPS040</v>
      </c>
      <c r="Q66" s="555" t="str">
        <f t="shared" si="100"/>
        <v>86ESSC24</v>
      </c>
      <c r="R66" s="555" t="e">
        <f>CONCATENATE(AB67,#REF!)</f>
        <v>#REF!</v>
      </c>
      <c r="S66" s="555" t="str">
        <f t="shared" si="101"/>
        <v>86ESSC91</v>
      </c>
      <c r="T66" s="555" t="str">
        <f t="shared" si="102"/>
        <v>86ESSC02</v>
      </c>
      <c r="U66" s="555" t="str">
        <f t="shared" si="103"/>
        <v>86ESSC62</v>
      </c>
      <c r="V66" s="555" t="e">
        <f>CONCATENATE(AB67,#REF!)</f>
        <v>#REF!</v>
      </c>
      <c r="W66" s="555" t="str">
        <f t="shared" si="104"/>
        <v>86EPSIC3</v>
      </c>
      <c r="X66" s="555" t="str">
        <f t="shared" si="105"/>
        <v>86CCFC55</v>
      </c>
      <c r="Y66" s="555" t="str">
        <f t="shared" si="106"/>
        <v>86ESSC07</v>
      </c>
      <c r="Z66" s="564" t="s">
        <v>65</v>
      </c>
      <c r="AA66" s="572" t="s">
        <v>247</v>
      </c>
      <c r="AB66" s="451">
        <v>38</v>
      </c>
      <c r="AC66" s="77">
        <f t="shared" ref="AC66:AC82" si="131">IFERROR(VLOOKUP(B65,$AZ$9:$BD$950,5,0),0)</f>
        <v>0</v>
      </c>
      <c r="AD66" s="71">
        <f t="shared" ref="AD66:AD82" si="132">IFERROR(VLOOKUP(C65,$AZ$9:$BD$950,5,0),0)</f>
        <v>0</v>
      </c>
      <c r="AE66" s="71">
        <f t="shared" ref="AE66:AE82" si="133">IFERROR(VLOOKUP(D65,$AZ$9:$BD$950,5,0),0)</f>
        <v>430</v>
      </c>
      <c r="AF66" s="71">
        <f t="shared" ref="AF66:AF82" si="134">IFERROR(VLOOKUP(E65,$AZ$9:$BD$950,5,0),0)</f>
        <v>0</v>
      </c>
      <c r="AG66" s="71">
        <f t="shared" ref="AG66:AG82" si="135">IFERROR(VLOOKUP(F65,$AZ$9:$BD$950,5,0),0)</f>
        <v>231</v>
      </c>
      <c r="AH66" s="71">
        <f t="shared" ref="AH66:AH82" si="136">IFERROR(VLOOKUP(G65,$AZ$9:$BD$950,5,0),0)</f>
        <v>0</v>
      </c>
      <c r="AI66" s="71">
        <f t="shared" ref="AI66:AI82" si="137">IFERROR(VLOOKUP(H65,$AZ$9:$BD$950,5,0),0)</f>
        <v>0</v>
      </c>
      <c r="AJ66" s="71">
        <f t="shared" ref="AJ66:AJ82" si="138">IFERROR(VLOOKUP(I65,$AZ$9:$BD$950,5,0),0)</f>
        <v>0</v>
      </c>
      <c r="AK66" s="71">
        <f t="shared" ref="AK66:AK82" si="139">IFERROR(VLOOKUP(J65,$AZ$9:$BD$950,5,0),0)</f>
        <v>1</v>
      </c>
      <c r="AL66" s="71">
        <f t="shared" ref="AL66:AL82" si="140">IFERROR(VLOOKUP(K65,$AZ$9:$BD$950,5,0),0)</f>
        <v>0</v>
      </c>
      <c r="AM66" s="71">
        <f t="shared" ref="AM66:AM82" si="141">IFERROR(VLOOKUP(L65,$AZ$9:$BD$950,5,0),0)</f>
        <v>0</v>
      </c>
      <c r="AN66" s="71">
        <f t="shared" ref="AN66:AN82" si="142">IFERROR(VLOOKUP(M65,$AZ$9:$BD$950,5,0),0)</f>
        <v>0</v>
      </c>
      <c r="AO66" s="71">
        <f t="shared" ref="AO66:AO82" si="143">IFERROR(VLOOKUP(N65,$AZ$9:$BD$950,5,0),0)</f>
        <v>0</v>
      </c>
      <c r="AP66" s="377">
        <f t="shared" ref="AP66:AP82" si="144">IFERROR(VLOOKUP(O65,$AZ$9:$BD$950,5,0),0)</f>
        <v>0</v>
      </c>
      <c r="AQ66" s="77">
        <f t="shared" ref="AQ66:AQ82" si="145">IFERROR(VLOOKUP(P65,$AZ$9:$BD$950,5,0),0)</f>
        <v>0</v>
      </c>
      <c r="AR66" s="71">
        <f t="shared" ref="AR66:AR82" si="146">IFERROR(VLOOKUP(Q65,$AZ$9:$BD$950,5,0),0)</f>
        <v>409</v>
      </c>
      <c r="AS66" s="71">
        <f t="shared" ref="AS66:AS82" si="147">IFERROR(VLOOKUP(S65,$AZ$9:$BD$950,5,0),0)</f>
        <v>0</v>
      </c>
      <c r="AT66" s="71">
        <f t="shared" ref="AT66:AT82" si="148">IFERROR(VLOOKUP(T65,$AZ$9:$BD$950,5,0),0)</f>
        <v>0</v>
      </c>
      <c r="AU66" s="71">
        <f t="shared" ref="AU66:AU82" si="149">IFERROR(VLOOKUP(U65,$AZ$9:$BD$950,5,0),0)</f>
        <v>0</v>
      </c>
      <c r="AV66" s="71">
        <f t="shared" ref="AV66:AV82" si="150">IFERROR(VLOOKUP(W65,$AZ$9:$BD$950,5,0),0)</f>
        <v>0</v>
      </c>
      <c r="AW66" s="71">
        <f t="shared" ref="AW66:AW82" si="151">IFERROR(VLOOKUP(X65,$AZ$9:$BD$950,5,0),0)</f>
        <v>0</v>
      </c>
      <c r="AX66" s="377">
        <f t="shared" ref="AX66:AX82" si="152">IFERROR(VLOOKUP(Y65,$AZ$9:$BD$950,5,0),0)</f>
        <v>0</v>
      </c>
      <c r="AY66" s="436">
        <f t="shared" si="84"/>
        <v>1071</v>
      </c>
      <c r="AZ66" s="566" t="str">
        <f t="shared" si="33"/>
        <v>495EPS037</v>
      </c>
      <c r="BA66" s="724" t="s">
        <v>266</v>
      </c>
      <c r="BB66" s="726">
        <v>495</v>
      </c>
      <c r="BC66" s="724" t="s">
        <v>213</v>
      </c>
      <c r="BD66" s="725">
        <v>102</v>
      </c>
    </row>
    <row r="67" spans="2:56" ht="15" customHeight="1">
      <c r="B67" s="555" t="str">
        <f t="shared" si="85"/>
        <v>107EPS010</v>
      </c>
      <c r="C67" s="555" t="str">
        <f t="shared" si="86"/>
        <v>107EPS016</v>
      </c>
      <c r="D67" s="555" t="str">
        <f t="shared" si="87"/>
        <v>107EPS037</v>
      </c>
      <c r="E67" s="555" t="str">
        <f t="shared" si="88"/>
        <v>107EPS002</v>
      </c>
      <c r="F67" s="555" t="str">
        <f t="shared" si="89"/>
        <v>107EPS044</v>
      </c>
      <c r="G67" s="555" t="str">
        <f t="shared" si="90"/>
        <v>107EPS023</v>
      </c>
      <c r="H67" s="555" t="str">
        <f t="shared" si="91"/>
        <v>107EPS005</v>
      </c>
      <c r="I67" s="555" t="str">
        <f t="shared" si="92"/>
        <v>107EPS018</v>
      </c>
      <c r="J67" s="555" t="str">
        <f t="shared" si="93"/>
        <v>107EAS016</v>
      </c>
      <c r="K67" s="555" t="str">
        <f t="shared" si="94"/>
        <v>107EAS027</v>
      </c>
      <c r="L67" s="555" t="str">
        <f t="shared" si="95"/>
        <v>107EPS017</v>
      </c>
      <c r="M67" s="555" t="str">
        <f t="shared" si="96"/>
        <v>107EPS033</v>
      </c>
      <c r="N67" s="555" t="str">
        <f t="shared" si="97"/>
        <v>107EPS001</v>
      </c>
      <c r="O67" s="555" t="str">
        <f t="shared" si="98"/>
        <v>107EPS008</v>
      </c>
      <c r="P67" s="555" t="str">
        <f t="shared" si="99"/>
        <v>107EPS040</v>
      </c>
      <c r="Q67" s="555" t="str">
        <f t="shared" si="100"/>
        <v>107ESSC24</v>
      </c>
      <c r="R67" s="555" t="e">
        <f>CONCATENATE(AB68,#REF!)</f>
        <v>#REF!</v>
      </c>
      <c r="S67" s="555" t="str">
        <f t="shared" si="101"/>
        <v>107ESSC91</v>
      </c>
      <c r="T67" s="555" t="str">
        <f t="shared" si="102"/>
        <v>107ESSC02</v>
      </c>
      <c r="U67" s="555" t="str">
        <f t="shared" si="103"/>
        <v>107ESSC62</v>
      </c>
      <c r="V67" s="555" t="e">
        <f>CONCATENATE(AB68,#REF!)</f>
        <v>#REF!</v>
      </c>
      <c r="W67" s="555" t="str">
        <f t="shared" si="104"/>
        <v>107EPSIC3</v>
      </c>
      <c r="X67" s="555" t="str">
        <f t="shared" si="105"/>
        <v>107CCFC55</v>
      </c>
      <c r="Y67" s="555" t="str">
        <f t="shared" si="106"/>
        <v>107ESSC07</v>
      </c>
      <c r="Z67" s="564" t="s">
        <v>7</v>
      </c>
      <c r="AA67" s="572" t="s">
        <v>247</v>
      </c>
      <c r="AB67" s="451">
        <v>86</v>
      </c>
      <c r="AC67" s="77">
        <f t="shared" si="131"/>
        <v>0</v>
      </c>
      <c r="AD67" s="71">
        <f t="shared" si="132"/>
        <v>321</v>
      </c>
      <c r="AE67" s="71">
        <f t="shared" si="133"/>
        <v>549</v>
      </c>
      <c r="AF67" s="71">
        <f t="shared" si="134"/>
        <v>0</v>
      </c>
      <c r="AG67" s="71">
        <f t="shared" si="135"/>
        <v>0</v>
      </c>
      <c r="AH67" s="71">
        <f t="shared" si="136"/>
        <v>1</v>
      </c>
      <c r="AI67" s="71">
        <f t="shared" si="137"/>
        <v>0</v>
      </c>
      <c r="AJ67" s="71">
        <f t="shared" si="138"/>
        <v>0</v>
      </c>
      <c r="AK67" s="71">
        <f t="shared" si="139"/>
        <v>0</v>
      </c>
      <c r="AL67" s="71">
        <f t="shared" si="140"/>
        <v>0</v>
      </c>
      <c r="AM67" s="71">
        <f t="shared" si="141"/>
        <v>0</v>
      </c>
      <c r="AN67" s="71">
        <f t="shared" si="142"/>
        <v>0</v>
      </c>
      <c r="AO67" s="71">
        <f t="shared" si="143"/>
        <v>0</v>
      </c>
      <c r="AP67" s="377">
        <f t="shared" si="144"/>
        <v>0</v>
      </c>
      <c r="AQ67" s="77">
        <f t="shared" si="145"/>
        <v>178</v>
      </c>
      <c r="AR67" s="71">
        <f t="shared" si="146"/>
        <v>0</v>
      </c>
      <c r="AS67" s="71">
        <f t="shared" si="147"/>
        <v>0</v>
      </c>
      <c r="AT67" s="71">
        <f t="shared" si="148"/>
        <v>0</v>
      </c>
      <c r="AU67" s="71">
        <f t="shared" si="149"/>
        <v>0</v>
      </c>
      <c r="AV67" s="71">
        <f t="shared" si="150"/>
        <v>0</v>
      </c>
      <c r="AW67" s="71">
        <f t="shared" si="151"/>
        <v>0</v>
      </c>
      <c r="AX67" s="377">
        <f t="shared" si="152"/>
        <v>0</v>
      </c>
      <c r="AY67" s="436">
        <f t="shared" si="84"/>
        <v>1049</v>
      </c>
      <c r="AZ67" s="566" t="str">
        <f t="shared" si="33"/>
        <v>495EPS044</v>
      </c>
      <c r="BA67" s="724" t="s">
        <v>266</v>
      </c>
      <c r="BB67" s="726">
        <v>495</v>
      </c>
      <c r="BC67" s="724" t="s">
        <v>1017</v>
      </c>
      <c r="BD67" s="725">
        <v>521</v>
      </c>
    </row>
    <row r="68" spans="2:56" ht="15" customHeight="1">
      <c r="B68" s="555" t="str">
        <f t="shared" si="85"/>
        <v>134EPS010</v>
      </c>
      <c r="C68" s="555" t="str">
        <f t="shared" si="86"/>
        <v>134EPS016</v>
      </c>
      <c r="D68" s="555" t="str">
        <f t="shared" si="87"/>
        <v>134EPS037</v>
      </c>
      <c r="E68" s="555" t="str">
        <f t="shared" si="88"/>
        <v>134EPS002</v>
      </c>
      <c r="F68" s="555" t="str">
        <f t="shared" si="89"/>
        <v>134EPS044</v>
      </c>
      <c r="G68" s="555" t="str">
        <f t="shared" si="90"/>
        <v>134EPS023</v>
      </c>
      <c r="H68" s="555" t="str">
        <f t="shared" si="91"/>
        <v>134EPS005</v>
      </c>
      <c r="I68" s="555" t="str">
        <f t="shared" si="92"/>
        <v>134EPS018</v>
      </c>
      <c r="J68" s="555" t="str">
        <f t="shared" si="93"/>
        <v>134EAS016</v>
      </c>
      <c r="K68" s="555" t="str">
        <f t="shared" si="94"/>
        <v>134EAS027</v>
      </c>
      <c r="L68" s="555" t="str">
        <f t="shared" si="95"/>
        <v>134EPS017</v>
      </c>
      <c r="M68" s="555" t="str">
        <f t="shared" si="96"/>
        <v>134EPS033</v>
      </c>
      <c r="N68" s="555" t="str">
        <f t="shared" si="97"/>
        <v>134EPS001</v>
      </c>
      <c r="O68" s="555" t="str">
        <f t="shared" si="98"/>
        <v>134EPS008</v>
      </c>
      <c r="P68" s="555" t="str">
        <f t="shared" si="99"/>
        <v>134EPS040</v>
      </c>
      <c r="Q68" s="555" t="str">
        <f t="shared" si="100"/>
        <v>134ESSC24</v>
      </c>
      <c r="R68" s="555" t="e">
        <f>CONCATENATE(AB69,#REF!)</f>
        <v>#REF!</v>
      </c>
      <c r="S68" s="555" t="str">
        <f t="shared" si="101"/>
        <v>134ESSC91</v>
      </c>
      <c r="T68" s="555" t="str">
        <f t="shared" si="102"/>
        <v>134ESSC02</v>
      </c>
      <c r="U68" s="555" t="str">
        <f t="shared" si="103"/>
        <v>134ESSC62</v>
      </c>
      <c r="V68" s="555" t="e">
        <f>CONCATENATE(AB69,#REF!)</f>
        <v>#REF!</v>
      </c>
      <c r="W68" s="555" t="str">
        <f t="shared" si="104"/>
        <v>134EPSIC3</v>
      </c>
      <c r="X68" s="555" t="str">
        <f t="shared" si="105"/>
        <v>134CCFC55</v>
      </c>
      <c r="Y68" s="555" t="str">
        <f t="shared" si="106"/>
        <v>134ESSC07</v>
      </c>
      <c r="Z68" s="564" t="s">
        <v>72</v>
      </c>
      <c r="AA68" s="572" t="s">
        <v>247</v>
      </c>
      <c r="AB68" s="451">
        <v>107</v>
      </c>
      <c r="AC68" s="77">
        <f t="shared" si="131"/>
        <v>0</v>
      </c>
      <c r="AD68" s="71">
        <f t="shared" si="132"/>
        <v>0</v>
      </c>
      <c r="AE68" s="71">
        <f t="shared" si="133"/>
        <v>153</v>
      </c>
      <c r="AF68" s="71">
        <f t="shared" si="134"/>
        <v>0</v>
      </c>
      <c r="AG68" s="71">
        <f t="shared" si="135"/>
        <v>429</v>
      </c>
      <c r="AH68" s="71">
        <f t="shared" si="136"/>
        <v>0</v>
      </c>
      <c r="AI68" s="71">
        <f t="shared" si="137"/>
        <v>0</v>
      </c>
      <c r="AJ68" s="71">
        <f t="shared" si="138"/>
        <v>0</v>
      </c>
      <c r="AK68" s="71">
        <f t="shared" si="139"/>
        <v>0</v>
      </c>
      <c r="AL68" s="71">
        <f t="shared" si="140"/>
        <v>0</v>
      </c>
      <c r="AM68" s="71">
        <f t="shared" si="141"/>
        <v>0</v>
      </c>
      <c r="AN68" s="71">
        <f t="shared" si="142"/>
        <v>0</v>
      </c>
      <c r="AO68" s="71">
        <f t="shared" si="143"/>
        <v>0</v>
      </c>
      <c r="AP68" s="377">
        <f t="shared" si="144"/>
        <v>0</v>
      </c>
      <c r="AQ68" s="77">
        <f t="shared" si="145"/>
        <v>6</v>
      </c>
      <c r="AR68" s="71">
        <f t="shared" si="146"/>
        <v>226</v>
      </c>
      <c r="AS68" s="71">
        <f t="shared" si="147"/>
        <v>0</v>
      </c>
      <c r="AT68" s="71">
        <f t="shared" si="148"/>
        <v>0</v>
      </c>
      <c r="AU68" s="71">
        <f t="shared" si="149"/>
        <v>0</v>
      </c>
      <c r="AV68" s="71">
        <f t="shared" si="150"/>
        <v>0</v>
      </c>
      <c r="AW68" s="71">
        <f t="shared" si="151"/>
        <v>0</v>
      </c>
      <c r="AX68" s="377">
        <f t="shared" si="152"/>
        <v>0</v>
      </c>
      <c r="AY68" s="436">
        <f t="shared" si="84"/>
        <v>814</v>
      </c>
      <c r="AZ68" s="566" t="str">
        <f t="shared" si="33"/>
        <v>495ESSC02</v>
      </c>
      <c r="BA68" s="724" t="s">
        <v>266</v>
      </c>
      <c r="BB68" s="726">
        <v>495</v>
      </c>
      <c r="BC68" s="724" t="s">
        <v>516</v>
      </c>
      <c r="BD68" s="725">
        <v>4</v>
      </c>
    </row>
    <row r="69" spans="2:56" ht="15" customHeight="1">
      <c r="B69" s="555" t="str">
        <f t="shared" si="85"/>
        <v>150EPS010</v>
      </c>
      <c r="C69" s="555" t="str">
        <f t="shared" si="86"/>
        <v>150EPS016</v>
      </c>
      <c r="D69" s="555" t="str">
        <f t="shared" si="87"/>
        <v>150EPS037</v>
      </c>
      <c r="E69" s="555" t="str">
        <f t="shared" si="88"/>
        <v>150EPS002</v>
      </c>
      <c r="F69" s="555" t="str">
        <f t="shared" si="89"/>
        <v>150EPS044</v>
      </c>
      <c r="G69" s="555" t="str">
        <f t="shared" si="90"/>
        <v>150EPS023</v>
      </c>
      <c r="H69" s="555" t="str">
        <f t="shared" si="91"/>
        <v>150EPS005</v>
      </c>
      <c r="I69" s="555" t="str">
        <f t="shared" si="92"/>
        <v>150EPS018</v>
      </c>
      <c r="J69" s="555" t="str">
        <f t="shared" si="93"/>
        <v>150EAS016</v>
      </c>
      <c r="K69" s="555" t="str">
        <f t="shared" si="94"/>
        <v>150EAS027</v>
      </c>
      <c r="L69" s="555" t="str">
        <f t="shared" si="95"/>
        <v>150EPS017</v>
      </c>
      <c r="M69" s="555" t="str">
        <f t="shared" si="96"/>
        <v>150EPS033</v>
      </c>
      <c r="N69" s="555" t="str">
        <f t="shared" si="97"/>
        <v>150EPS001</v>
      </c>
      <c r="O69" s="555" t="str">
        <f t="shared" si="98"/>
        <v>150EPS008</v>
      </c>
      <c r="P69" s="555" t="str">
        <f t="shared" si="99"/>
        <v>150EPS040</v>
      </c>
      <c r="Q69" s="555" t="str">
        <f t="shared" si="100"/>
        <v>150ESSC24</v>
      </c>
      <c r="R69" s="555" t="e">
        <f>CONCATENATE(AB70,#REF!)</f>
        <v>#REF!</v>
      </c>
      <c r="S69" s="555" t="str">
        <f t="shared" si="101"/>
        <v>150ESSC91</v>
      </c>
      <c r="T69" s="555" t="str">
        <f t="shared" si="102"/>
        <v>150ESSC02</v>
      </c>
      <c r="U69" s="555" t="str">
        <f t="shared" si="103"/>
        <v>150ESSC62</v>
      </c>
      <c r="V69" s="555" t="e">
        <f>CONCATENATE(AB70,#REF!)</f>
        <v>#REF!</v>
      </c>
      <c r="W69" s="555" t="str">
        <f t="shared" si="104"/>
        <v>150EPSIC3</v>
      </c>
      <c r="X69" s="555" t="str">
        <f t="shared" si="105"/>
        <v>150CCFC55</v>
      </c>
      <c r="Y69" s="555" t="str">
        <f t="shared" si="106"/>
        <v>150ESSC07</v>
      </c>
      <c r="Z69" s="564" t="s">
        <v>75</v>
      </c>
      <c r="AA69" s="572" t="s">
        <v>247</v>
      </c>
      <c r="AB69" s="451">
        <v>134</v>
      </c>
      <c r="AC69" s="77">
        <f t="shared" si="131"/>
        <v>0</v>
      </c>
      <c r="AD69" s="71">
        <f t="shared" si="132"/>
        <v>0</v>
      </c>
      <c r="AE69" s="71">
        <f t="shared" si="133"/>
        <v>134</v>
      </c>
      <c r="AF69" s="71">
        <f t="shared" si="134"/>
        <v>0</v>
      </c>
      <c r="AG69" s="71">
        <f t="shared" si="135"/>
        <v>374</v>
      </c>
      <c r="AH69" s="71">
        <f t="shared" si="136"/>
        <v>0</v>
      </c>
      <c r="AI69" s="71">
        <f t="shared" si="137"/>
        <v>0</v>
      </c>
      <c r="AJ69" s="71">
        <f t="shared" si="138"/>
        <v>0</v>
      </c>
      <c r="AK69" s="71">
        <f t="shared" si="139"/>
        <v>0</v>
      </c>
      <c r="AL69" s="71">
        <f t="shared" si="140"/>
        <v>0</v>
      </c>
      <c r="AM69" s="71">
        <f t="shared" si="141"/>
        <v>0</v>
      </c>
      <c r="AN69" s="71">
        <f t="shared" si="142"/>
        <v>0</v>
      </c>
      <c r="AO69" s="71">
        <f t="shared" si="143"/>
        <v>0</v>
      </c>
      <c r="AP69" s="377">
        <f t="shared" si="144"/>
        <v>0</v>
      </c>
      <c r="AQ69" s="77">
        <f t="shared" si="145"/>
        <v>98</v>
      </c>
      <c r="AR69" s="71">
        <f t="shared" si="146"/>
        <v>0</v>
      </c>
      <c r="AS69" s="71">
        <f t="shared" si="147"/>
        <v>0</v>
      </c>
      <c r="AT69" s="71">
        <f t="shared" si="148"/>
        <v>0</v>
      </c>
      <c r="AU69" s="71">
        <f t="shared" si="149"/>
        <v>0</v>
      </c>
      <c r="AV69" s="71">
        <f t="shared" si="150"/>
        <v>0</v>
      </c>
      <c r="AW69" s="71">
        <f t="shared" si="151"/>
        <v>0</v>
      </c>
      <c r="AX69" s="377">
        <f t="shared" si="152"/>
        <v>0</v>
      </c>
      <c r="AY69" s="436">
        <f t="shared" si="84"/>
        <v>606</v>
      </c>
      <c r="AZ69" s="566" t="str">
        <f t="shared" si="33"/>
        <v>495ESSC24</v>
      </c>
      <c r="BA69" s="724" t="s">
        <v>266</v>
      </c>
      <c r="BB69" s="726">
        <v>495</v>
      </c>
      <c r="BC69" s="724" t="s">
        <v>517</v>
      </c>
      <c r="BD69" s="725">
        <v>591</v>
      </c>
    </row>
    <row r="70" spans="2:56" ht="15" customHeight="1">
      <c r="B70" s="555" t="str">
        <f t="shared" si="85"/>
        <v>237EPS010</v>
      </c>
      <c r="C70" s="555" t="str">
        <f t="shared" si="86"/>
        <v>237EPS016</v>
      </c>
      <c r="D70" s="555" t="str">
        <f t="shared" si="87"/>
        <v>237EPS037</v>
      </c>
      <c r="E70" s="555" t="str">
        <f t="shared" si="88"/>
        <v>237EPS002</v>
      </c>
      <c r="F70" s="555" t="str">
        <f t="shared" si="89"/>
        <v>237EPS044</v>
      </c>
      <c r="G70" s="555" t="str">
        <f t="shared" si="90"/>
        <v>237EPS023</v>
      </c>
      <c r="H70" s="555" t="str">
        <f t="shared" si="91"/>
        <v>237EPS005</v>
      </c>
      <c r="I70" s="555" t="str">
        <f t="shared" si="92"/>
        <v>237EPS018</v>
      </c>
      <c r="J70" s="555" t="str">
        <f t="shared" si="93"/>
        <v>237EAS016</v>
      </c>
      <c r="K70" s="555" t="str">
        <f t="shared" si="94"/>
        <v>237EAS027</v>
      </c>
      <c r="L70" s="555" t="str">
        <f t="shared" si="95"/>
        <v>237EPS017</v>
      </c>
      <c r="M70" s="555" t="str">
        <f t="shared" si="96"/>
        <v>237EPS033</v>
      </c>
      <c r="N70" s="555" t="str">
        <f t="shared" si="97"/>
        <v>237EPS001</v>
      </c>
      <c r="O70" s="555" t="str">
        <f t="shared" si="98"/>
        <v>237EPS008</v>
      </c>
      <c r="P70" s="555" t="str">
        <f t="shared" si="99"/>
        <v>237EPS040</v>
      </c>
      <c r="Q70" s="555" t="str">
        <f t="shared" si="100"/>
        <v>237ESSC24</v>
      </c>
      <c r="R70" s="555" t="e">
        <f>CONCATENATE(AB71,#REF!)</f>
        <v>#REF!</v>
      </c>
      <c r="S70" s="555" t="str">
        <f t="shared" si="101"/>
        <v>237ESSC91</v>
      </c>
      <c r="T70" s="555" t="str">
        <f t="shared" si="102"/>
        <v>237ESSC02</v>
      </c>
      <c r="U70" s="555" t="str">
        <f t="shared" si="103"/>
        <v>237ESSC62</v>
      </c>
      <c r="V70" s="555" t="e">
        <f>CONCATENATE(AB71,#REF!)</f>
        <v>#REF!</v>
      </c>
      <c r="W70" s="555" t="str">
        <f t="shared" si="104"/>
        <v>237EPSIC3</v>
      </c>
      <c r="X70" s="555" t="str">
        <f t="shared" si="105"/>
        <v>237CCFC55</v>
      </c>
      <c r="Y70" s="555" t="str">
        <f t="shared" si="106"/>
        <v>237ESSC07</v>
      </c>
      <c r="Z70" s="571" t="s">
        <v>127</v>
      </c>
      <c r="AA70" s="572" t="s">
        <v>247</v>
      </c>
      <c r="AB70" s="451">
        <v>150</v>
      </c>
      <c r="AC70" s="77">
        <f t="shared" si="131"/>
        <v>0</v>
      </c>
      <c r="AD70" s="71">
        <f t="shared" si="132"/>
        <v>0</v>
      </c>
      <c r="AE70" s="71">
        <f t="shared" si="133"/>
        <v>342</v>
      </c>
      <c r="AF70" s="71">
        <f t="shared" si="134"/>
        <v>0</v>
      </c>
      <c r="AG70" s="71">
        <f t="shared" si="135"/>
        <v>657</v>
      </c>
      <c r="AH70" s="71">
        <f t="shared" si="136"/>
        <v>0</v>
      </c>
      <c r="AI70" s="71">
        <f t="shared" si="137"/>
        <v>0</v>
      </c>
      <c r="AJ70" s="71">
        <f t="shared" si="138"/>
        <v>0</v>
      </c>
      <c r="AK70" s="71">
        <f t="shared" si="139"/>
        <v>36</v>
      </c>
      <c r="AL70" s="71">
        <f t="shared" si="140"/>
        <v>0</v>
      </c>
      <c r="AM70" s="71">
        <f t="shared" si="141"/>
        <v>0</v>
      </c>
      <c r="AN70" s="71">
        <f t="shared" si="142"/>
        <v>0</v>
      </c>
      <c r="AO70" s="71">
        <f t="shared" si="143"/>
        <v>0</v>
      </c>
      <c r="AP70" s="377">
        <f t="shared" si="144"/>
        <v>0</v>
      </c>
      <c r="AQ70" s="77">
        <f t="shared" si="145"/>
        <v>98</v>
      </c>
      <c r="AR70" s="71">
        <f t="shared" si="146"/>
        <v>0</v>
      </c>
      <c r="AS70" s="71">
        <f t="shared" si="147"/>
        <v>0</v>
      </c>
      <c r="AT70" s="71">
        <f t="shared" si="148"/>
        <v>0</v>
      </c>
      <c r="AU70" s="71">
        <f t="shared" si="149"/>
        <v>0</v>
      </c>
      <c r="AV70" s="71">
        <f t="shared" si="150"/>
        <v>0</v>
      </c>
      <c r="AW70" s="71">
        <f t="shared" si="151"/>
        <v>0</v>
      </c>
      <c r="AX70" s="377">
        <f t="shared" si="152"/>
        <v>0</v>
      </c>
      <c r="AY70" s="436">
        <f t="shared" si="84"/>
        <v>1133</v>
      </c>
      <c r="AZ70" s="566" t="str">
        <f t="shared" si="33"/>
        <v>790EPS037</v>
      </c>
      <c r="BA70" s="724" t="s">
        <v>266</v>
      </c>
      <c r="BB70" s="726">
        <v>790</v>
      </c>
      <c r="BC70" s="724" t="s">
        <v>213</v>
      </c>
      <c r="BD70" s="725">
        <v>226</v>
      </c>
    </row>
    <row r="71" spans="2:56" ht="15" customHeight="1">
      <c r="B71" s="555" t="str">
        <f t="shared" si="85"/>
        <v>264EPS010</v>
      </c>
      <c r="C71" s="555" t="str">
        <f t="shared" si="86"/>
        <v>264EPS016</v>
      </c>
      <c r="D71" s="555" t="str">
        <f t="shared" si="87"/>
        <v>264EPS037</v>
      </c>
      <c r="E71" s="555" t="str">
        <f t="shared" si="88"/>
        <v>264EPS002</v>
      </c>
      <c r="F71" s="555" t="str">
        <f t="shared" si="89"/>
        <v>264EPS044</v>
      </c>
      <c r="G71" s="555" t="str">
        <f t="shared" si="90"/>
        <v>264EPS023</v>
      </c>
      <c r="H71" s="555" t="str">
        <f t="shared" si="91"/>
        <v>264EPS005</v>
      </c>
      <c r="I71" s="555" t="str">
        <f t="shared" si="92"/>
        <v>264EPS018</v>
      </c>
      <c r="J71" s="555" t="str">
        <f t="shared" si="93"/>
        <v>264EAS016</v>
      </c>
      <c r="K71" s="555" t="str">
        <f t="shared" si="94"/>
        <v>264EAS027</v>
      </c>
      <c r="L71" s="555" t="str">
        <f t="shared" si="95"/>
        <v>264EPS017</v>
      </c>
      <c r="M71" s="555" t="str">
        <f t="shared" si="96"/>
        <v>264EPS033</v>
      </c>
      <c r="N71" s="555" t="str">
        <f t="shared" si="97"/>
        <v>264EPS001</v>
      </c>
      <c r="O71" s="555" t="str">
        <f t="shared" si="98"/>
        <v>264EPS008</v>
      </c>
      <c r="P71" s="555" t="str">
        <f t="shared" si="99"/>
        <v>264EPS040</v>
      </c>
      <c r="Q71" s="555" t="str">
        <f t="shared" si="100"/>
        <v>264ESSC24</v>
      </c>
      <c r="R71" s="555" t="e">
        <f>CONCATENATE(AB72,#REF!)</f>
        <v>#REF!</v>
      </c>
      <c r="S71" s="555" t="str">
        <f t="shared" si="101"/>
        <v>264ESSC91</v>
      </c>
      <c r="T71" s="555" t="str">
        <f t="shared" si="102"/>
        <v>264ESSC02</v>
      </c>
      <c r="U71" s="555" t="str">
        <f t="shared" si="103"/>
        <v>264ESSC62</v>
      </c>
      <c r="V71" s="555" t="e">
        <f>CONCATENATE(AB72,#REF!)</f>
        <v>#REF!</v>
      </c>
      <c r="W71" s="555" t="str">
        <f t="shared" si="104"/>
        <v>264EPSIC3</v>
      </c>
      <c r="X71" s="555" t="str">
        <f t="shared" si="105"/>
        <v>264CCFC55</v>
      </c>
      <c r="Y71" s="555" t="str">
        <f t="shared" si="106"/>
        <v>264ESSC07</v>
      </c>
      <c r="Z71" s="701" t="s">
        <v>108</v>
      </c>
      <c r="AA71" s="572" t="s">
        <v>247</v>
      </c>
      <c r="AB71" s="451">
        <v>237</v>
      </c>
      <c r="AC71" s="77">
        <f t="shared" si="131"/>
        <v>8162</v>
      </c>
      <c r="AD71" s="71">
        <f t="shared" si="132"/>
        <v>0</v>
      </c>
      <c r="AE71" s="71">
        <f t="shared" si="133"/>
        <v>647</v>
      </c>
      <c r="AF71" s="71">
        <f t="shared" si="134"/>
        <v>770</v>
      </c>
      <c r="AG71" s="71">
        <f t="shared" si="135"/>
        <v>2383</v>
      </c>
      <c r="AH71" s="71">
        <f t="shared" si="136"/>
        <v>0</v>
      </c>
      <c r="AI71" s="71">
        <f t="shared" si="137"/>
        <v>0</v>
      </c>
      <c r="AJ71" s="71">
        <f t="shared" si="138"/>
        <v>0</v>
      </c>
      <c r="AK71" s="71">
        <f t="shared" si="139"/>
        <v>12</v>
      </c>
      <c r="AL71" s="71">
        <f t="shared" si="140"/>
        <v>0</v>
      </c>
      <c r="AM71" s="71">
        <f t="shared" si="141"/>
        <v>0</v>
      </c>
      <c r="AN71" s="71">
        <f t="shared" si="142"/>
        <v>0</v>
      </c>
      <c r="AO71" s="71">
        <f t="shared" si="143"/>
        <v>0</v>
      </c>
      <c r="AP71" s="377">
        <f t="shared" si="144"/>
        <v>0</v>
      </c>
      <c r="AQ71" s="77">
        <f t="shared" si="145"/>
        <v>604</v>
      </c>
      <c r="AR71" s="71">
        <f t="shared" si="146"/>
        <v>0</v>
      </c>
      <c r="AS71" s="71">
        <f t="shared" si="147"/>
        <v>0</v>
      </c>
      <c r="AT71" s="71">
        <f t="shared" si="148"/>
        <v>0</v>
      </c>
      <c r="AU71" s="71">
        <f t="shared" si="149"/>
        <v>0</v>
      </c>
      <c r="AV71" s="71">
        <f t="shared" si="150"/>
        <v>0</v>
      </c>
      <c r="AW71" s="71">
        <f t="shared" si="151"/>
        <v>0</v>
      </c>
      <c r="AX71" s="377">
        <f t="shared" si="152"/>
        <v>0</v>
      </c>
      <c r="AY71" s="436">
        <f t="shared" ref="AY71:AY102" si="153">SUM(AC71:AX71)</f>
        <v>12578</v>
      </c>
      <c r="AZ71" s="566" t="str">
        <f t="shared" si="33"/>
        <v>790EPS040</v>
      </c>
      <c r="BA71" s="724" t="s">
        <v>266</v>
      </c>
      <c r="BB71" s="726">
        <v>790</v>
      </c>
      <c r="BC71" s="724" t="s">
        <v>833</v>
      </c>
      <c r="BD71" s="725">
        <v>154</v>
      </c>
    </row>
    <row r="72" spans="2:56" ht="15" customHeight="1">
      <c r="B72" s="555" t="str">
        <f t="shared" ref="B72:B103" si="154">CONCATENATE(AB73,$AC$5)</f>
        <v>310EPS010</v>
      </c>
      <c r="C72" s="555" t="str">
        <f t="shared" ref="C72:C103" si="155">CONCATENATE(AB73,$AD$5)</f>
        <v>310EPS016</v>
      </c>
      <c r="D72" s="555" t="str">
        <f t="shared" ref="D72:D103" si="156">CONCATENATE(AB73,$AE$5)</f>
        <v>310EPS037</v>
      </c>
      <c r="E72" s="555" t="str">
        <f t="shared" ref="E72:E103" si="157">CONCATENATE(AB73,$AF$5)</f>
        <v>310EPS002</v>
      </c>
      <c r="F72" s="555" t="str">
        <f t="shared" ref="F72:F103" si="158">CONCATENATE(AB73,$AG$5)</f>
        <v>310EPS044</v>
      </c>
      <c r="G72" s="555" t="str">
        <f t="shared" ref="G72:G103" si="159">CONCATENATE(AB73,$AH$5)</f>
        <v>310EPS023</v>
      </c>
      <c r="H72" s="555" t="str">
        <f t="shared" ref="H72:H103" si="160">CONCATENATE(AB73,$AI$5)</f>
        <v>310EPS005</v>
      </c>
      <c r="I72" s="555" t="str">
        <f t="shared" ref="I72:I103" si="161">CONCATENATE(AB73,$AJ$5)</f>
        <v>310EPS018</v>
      </c>
      <c r="J72" s="555" t="str">
        <f t="shared" ref="J72:J103" si="162">CONCATENATE(AB73,$AK$5)</f>
        <v>310EAS016</v>
      </c>
      <c r="K72" s="555" t="str">
        <f t="shared" ref="K72:K103" si="163">CONCATENATE(AB73,$AL$5)</f>
        <v>310EAS027</v>
      </c>
      <c r="L72" s="555" t="str">
        <f t="shared" ref="L72:L103" si="164">CONCATENATE(AB73,$AM$5)</f>
        <v>310EPS017</v>
      </c>
      <c r="M72" s="555" t="str">
        <f t="shared" ref="M72:M103" si="165">CONCATENATE(AB73,$AN$5)</f>
        <v>310EPS033</v>
      </c>
      <c r="N72" s="555" t="str">
        <f t="shared" ref="N72:N103" si="166">CONCATENATE(AB73,$AO$5)</f>
        <v>310EPS001</v>
      </c>
      <c r="O72" s="555" t="str">
        <f t="shared" ref="O72:O103" si="167">CONCATENATE(AB73,$AP$5)</f>
        <v>310EPS008</v>
      </c>
      <c r="P72" s="555" t="str">
        <f t="shared" ref="P72:P103" si="168">CONCATENATE(AB73,$AQ$5)</f>
        <v>310EPS040</v>
      </c>
      <c r="Q72" s="555" t="str">
        <f t="shared" ref="Q72:Q103" si="169">CONCATENATE(AB73,$AR$5)</f>
        <v>310ESSC24</v>
      </c>
      <c r="R72" s="555" t="e">
        <f>CONCATENATE(AB73,#REF!)</f>
        <v>#REF!</v>
      </c>
      <c r="S72" s="555" t="str">
        <f t="shared" ref="S72:S103" si="170">CONCATENATE(AB73,$AS$5)</f>
        <v>310ESSC91</v>
      </c>
      <c r="T72" s="555" t="str">
        <f t="shared" ref="T72:T103" si="171">CONCATENATE(AB73,$AT$5)</f>
        <v>310ESSC02</v>
      </c>
      <c r="U72" s="555" t="str">
        <f t="shared" ref="U72:U103" si="172">CONCATENATE(AB73,$AU$5)</f>
        <v>310ESSC62</v>
      </c>
      <c r="V72" s="555" t="e">
        <f>CONCATENATE(AB73,#REF!)</f>
        <v>#REF!</v>
      </c>
      <c r="W72" s="555" t="str">
        <f t="shared" ref="W72:W103" si="173">CONCATENATE(AB73,$AV$5)</f>
        <v>310EPSIC3</v>
      </c>
      <c r="X72" s="555" t="str">
        <f t="shared" ref="X72:X103" si="174">CONCATENATE(AB73,$AW$5)</f>
        <v>310CCFC55</v>
      </c>
      <c r="Y72" s="555" t="str">
        <f t="shared" ref="Y72:Y103" si="175">CONCATENATE(AB73,$AX$5)</f>
        <v>310ESSC07</v>
      </c>
      <c r="Z72" s="571" t="s">
        <v>128</v>
      </c>
      <c r="AA72" s="572" t="s">
        <v>247</v>
      </c>
      <c r="AB72" s="451">
        <v>264</v>
      </c>
      <c r="AC72" s="77">
        <f t="shared" si="131"/>
        <v>0</v>
      </c>
      <c r="AD72" s="71">
        <f t="shared" si="132"/>
        <v>4</v>
      </c>
      <c r="AE72" s="71">
        <f t="shared" si="133"/>
        <v>2945</v>
      </c>
      <c r="AF72" s="71">
        <f t="shared" si="134"/>
        <v>1785</v>
      </c>
      <c r="AG72" s="71">
        <f t="shared" si="135"/>
        <v>1087</v>
      </c>
      <c r="AH72" s="71">
        <f t="shared" si="136"/>
        <v>0</v>
      </c>
      <c r="AI72" s="71">
        <f t="shared" si="137"/>
        <v>0</v>
      </c>
      <c r="AJ72" s="71">
        <f t="shared" si="138"/>
        <v>0</v>
      </c>
      <c r="AK72" s="71">
        <f t="shared" si="139"/>
        <v>0</v>
      </c>
      <c r="AL72" s="71">
        <f t="shared" si="140"/>
        <v>0</v>
      </c>
      <c r="AM72" s="71">
        <f t="shared" si="141"/>
        <v>0</v>
      </c>
      <c r="AN72" s="71">
        <f t="shared" si="142"/>
        <v>0</v>
      </c>
      <c r="AO72" s="71">
        <f t="shared" si="143"/>
        <v>0</v>
      </c>
      <c r="AP72" s="377">
        <f t="shared" si="144"/>
        <v>0</v>
      </c>
      <c r="AQ72" s="77">
        <f t="shared" si="145"/>
        <v>324</v>
      </c>
      <c r="AR72" s="71">
        <f t="shared" si="146"/>
        <v>0</v>
      </c>
      <c r="AS72" s="71">
        <f t="shared" si="147"/>
        <v>0</v>
      </c>
      <c r="AT72" s="71">
        <f t="shared" si="148"/>
        <v>0</v>
      </c>
      <c r="AU72" s="71">
        <f t="shared" si="149"/>
        <v>0</v>
      </c>
      <c r="AV72" s="71">
        <f t="shared" si="150"/>
        <v>0</v>
      </c>
      <c r="AW72" s="71">
        <f t="shared" si="151"/>
        <v>0</v>
      </c>
      <c r="AX72" s="377">
        <f t="shared" si="152"/>
        <v>0</v>
      </c>
      <c r="AY72" s="436">
        <f t="shared" si="153"/>
        <v>6145</v>
      </c>
      <c r="AZ72" s="566" t="str">
        <f t="shared" si="33"/>
        <v>790EPS044</v>
      </c>
      <c r="BA72" s="724" t="s">
        <v>266</v>
      </c>
      <c r="BB72" s="726">
        <v>790</v>
      </c>
      <c r="BC72" s="724" t="s">
        <v>1017</v>
      </c>
      <c r="BD72" s="725">
        <v>1455</v>
      </c>
    </row>
    <row r="73" spans="2:56" ht="15" customHeight="1">
      <c r="B73" s="555" t="str">
        <f t="shared" si="154"/>
        <v>315EPS010</v>
      </c>
      <c r="C73" s="555" t="str">
        <f t="shared" si="155"/>
        <v>315EPS016</v>
      </c>
      <c r="D73" s="555" t="str">
        <f t="shared" si="156"/>
        <v>315EPS037</v>
      </c>
      <c r="E73" s="555" t="str">
        <f t="shared" si="157"/>
        <v>315EPS002</v>
      </c>
      <c r="F73" s="555" t="str">
        <f t="shared" si="158"/>
        <v>315EPS044</v>
      </c>
      <c r="G73" s="555" t="str">
        <f t="shared" si="159"/>
        <v>315EPS023</v>
      </c>
      <c r="H73" s="555" t="str">
        <f t="shared" si="160"/>
        <v>315EPS005</v>
      </c>
      <c r="I73" s="555" t="str">
        <f t="shared" si="161"/>
        <v>315EPS018</v>
      </c>
      <c r="J73" s="555" t="str">
        <f t="shared" si="162"/>
        <v>315EAS016</v>
      </c>
      <c r="K73" s="555" t="str">
        <f t="shared" si="163"/>
        <v>315EAS027</v>
      </c>
      <c r="L73" s="555" t="str">
        <f t="shared" si="164"/>
        <v>315EPS017</v>
      </c>
      <c r="M73" s="555" t="str">
        <f t="shared" si="165"/>
        <v>315EPS033</v>
      </c>
      <c r="N73" s="555" t="str">
        <f t="shared" si="166"/>
        <v>315EPS001</v>
      </c>
      <c r="O73" s="555" t="str">
        <f t="shared" si="167"/>
        <v>315EPS008</v>
      </c>
      <c r="P73" s="555" t="str">
        <f t="shared" si="168"/>
        <v>315EPS040</v>
      </c>
      <c r="Q73" s="555" t="str">
        <f t="shared" si="169"/>
        <v>315ESSC24</v>
      </c>
      <c r="R73" s="555" t="e">
        <f>CONCATENATE(AB74,#REF!)</f>
        <v>#REF!</v>
      </c>
      <c r="S73" s="555" t="str">
        <f t="shared" si="170"/>
        <v>315ESSC91</v>
      </c>
      <c r="T73" s="555" t="str">
        <f t="shared" si="171"/>
        <v>315ESSC02</v>
      </c>
      <c r="U73" s="555" t="str">
        <f t="shared" si="172"/>
        <v>315ESSC62</v>
      </c>
      <c r="V73" s="555" t="e">
        <f>CONCATENATE(AB74,#REF!)</f>
        <v>#REF!</v>
      </c>
      <c r="W73" s="555" t="str">
        <f t="shared" si="173"/>
        <v>315EPSIC3</v>
      </c>
      <c r="X73" s="555" t="str">
        <f t="shared" si="174"/>
        <v>315CCFC55</v>
      </c>
      <c r="Y73" s="555" t="str">
        <f t="shared" si="175"/>
        <v>315ESSC07</v>
      </c>
      <c r="Z73" s="703" t="s">
        <v>236</v>
      </c>
      <c r="AA73" s="572" t="s">
        <v>247</v>
      </c>
      <c r="AB73" s="451">
        <v>310</v>
      </c>
      <c r="AC73" s="77">
        <f t="shared" si="131"/>
        <v>0</v>
      </c>
      <c r="AD73" s="71">
        <f t="shared" si="132"/>
        <v>0</v>
      </c>
      <c r="AE73" s="71">
        <f t="shared" si="133"/>
        <v>825</v>
      </c>
      <c r="AF73" s="71">
        <f t="shared" si="134"/>
        <v>0</v>
      </c>
      <c r="AG73" s="71">
        <f t="shared" si="135"/>
        <v>1192</v>
      </c>
      <c r="AH73" s="71">
        <f t="shared" si="136"/>
        <v>0</v>
      </c>
      <c r="AI73" s="71">
        <f t="shared" si="137"/>
        <v>0</v>
      </c>
      <c r="AJ73" s="71">
        <f t="shared" si="138"/>
        <v>0</v>
      </c>
      <c r="AK73" s="71">
        <f t="shared" si="139"/>
        <v>94</v>
      </c>
      <c r="AL73" s="71">
        <f t="shared" si="140"/>
        <v>0</v>
      </c>
      <c r="AM73" s="71">
        <f t="shared" si="141"/>
        <v>0</v>
      </c>
      <c r="AN73" s="71">
        <f t="shared" si="142"/>
        <v>0</v>
      </c>
      <c r="AO73" s="71">
        <f t="shared" si="143"/>
        <v>0</v>
      </c>
      <c r="AP73" s="377">
        <f t="shared" si="144"/>
        <v>0</v>
      </c>
      <c r="AQ73" s="77">
        <f t="shared" si="145"/>
        <v>167</v>
      </c>
      <c r="AR73" s="71">
        <f t="shared" si="146"/>
        <v>0</v>
      </c>
      <c r="AS73" s="71">
        <f t="shared" si="147"/>
        <v>0</v>
      </c>
      <c r="AT73" s="71">
        <f t="shared" si="148"/>
        <v>0</v>
      </c>
      <c r="AU73" s="71">
        <f t="shared" si="149"/>
        <v>0</v>
      </c>
      <c r="AV73" s="71">
        <f t="shared" si="150"/>
        <v>0</v>
      </c>
      <c r="AW73" s="71">
        <f t="shared" si="151"/>
        <v>0</v>
      </c>
      <c r="AX73" s="377">
        <f t="shared" si="152"/>
        <v>0</v>
      </c>
      <c r="AY73" s="436">
        <f t="shared" si="153"/>
        <v>2278</v>
      </c>
      <c r="AZ73" s="566" t="str">
        <f t="shared" si="33"/>
        <v>790ESSC02</v>
      </c>
      <c r="BA73" s="724" t="s">
        <v>266</v>
      </c>
      <c r="BB73" s="726">
        <v>790</v>
      </c>
      <c r="BC73" s="724" t="s">
        <v>516</v>
      </c>
      <c r="BD73" s="725">
        <v>3</v>
      </c>
    </row>
    <row r="74" spans="2:56" ht="15" customHeight="1">
      <c r="B74" s="555" t="str">
        <f t="shared" si="154"/>
        <v>361EPS010</v>
      </c>
      <c r="C74" s="555" t="str">
        <f t="shared" si="155"/>
        <v>361EPS016</v>
      </c>
      <c r="D74" s="555" t="str">
        <f t="shared" si="156"/>
        <v>361EPS037</v>
      </c>
      <c r="E74" s="555" t="str">
        <f t="shared" si="157"/>
        <v>361EPS002</v>
      </c>
      <c r="F74" s="555" t="str">
        <f t="shared" si="158"/>
        <v>361EPS044</v>
      </c>
      <c r="G74" s="555" t="str">
        <f t="shared" si="159"/>
        <v>361EPS023</v>
      </c>
      <c r="H74" s="555" t="str">
        <f t="shared" si="160"/>
        <v>361EPS005</v>
      </c>
      <c r="I74" s="555" t="str">
        <f t="shared" si="161"/>
        <v>361EPS018</v>
      </c>
      <c r="J74" s="555" t="str">
        <f t="shared" si="162"/>
        <v>361EAS016</v>
      </c>
      <c r="K74" s="555" t="str">
        <f t="shared" si="163"/>
        <v>361EAS027</v>
      </c>
      <c r="L74" s="555" t="str">
        <f t="shared" si="164"/>
        <v>361EPS017</v>
      </c>
      <c r="M74" s="555" t="str">
        <f t="shared" si="165"/>
        <v>361EPS033</v>
      </c>
      <c r="N74" s="555" t="str">
        <f t="shared" si="166"/>
        <v>361EPS001</v>
      </c>
      <c r="O74" s="555" t="str">
        <f t="shared" si="167"/>
        <v>361EPS008</v>
      </c>
      <c r="P74" s="555" t="str">
        <f t="shared" si="168"/>
        <v>361EPS040</v>
      </c>
      <c r="Q74" s="555" t="str">
        <f t="shared" si="169"/>
        <v>361ESSC24</v>
      </c>
      <c r="R74" s="555" t="e">
        <f>CONCATENATE(AB75,#REF!)</f>
        <v>#REF!</v>
      </c>
      <c r="S74" s="555" t="str">
        <f t="shared" si="170"/>
        <v>361ESSC91</v>
      </c>
      <c r="T74" s="555" t="str">
        <f t="shared" si="171"/>
        <v>361ESSC02</v>
      </c>
      <c r="U74" s="555" t="str">
        <f t="shared" si="172"/>
        <v>361ESSC62</v>
      </c>
      <c r="V74" s="555" t="e">
        <f>CONCATENATE(AB75,#REF!)</f>
        <v>#REF!</v>
      </c>
      <c r="W74" s="555" t="str">
        <f t="shared" si="173"/>
        <v>361EPSIC3</v>
      </c>
      <c r="X74" s="555" t="str">
        <f t="shared" si="174"/>
        <v>361CCFC55</v>
      </c>
      <c r="Y74" s="555" t="str">
        <f t="shared" si="175"/>
        <v>361ESSC07</v>
      </c>
      <c r="Z74" s="564" t="s">
        <v>43</v>
      </c>
      <c r="AA74" s="572" t="s">
        <v>247</v>
      </c>
      <c r="AB74" s="451">
        <v>315</v>
      </c>
      <c r="AC74" s="77">
        <f t="shared" si="131"/>
        <v>0</v>
      </c>
      <c r="AD74" s="71">
        <f t="shared" si="132"/>
        <v>0</v>
      </c>
      <c r="AE74" s="71">
        <f t="shared" si="133"/>
        <v>340</v>
      </c>
      <c r="AF74" s="71">
        <f t="shared" si="134"/>
        <v>1</v>
      </c>
      <c r="AG74" s="71">
        <f t="shared" si="135"/>
        <v>834</v>
      </c>
      <c r="AH74" s="71">
        <f t="shared" si="136"/>
        <v>0</v>
      </c>
      <c r="AI74" s="71">
        <f t="shared" si="137"/>
        <v>0</v>
      </c>
      <c r="AJ74" s="71">
        <f t="shared" si="138"/>
        <v>0</v>
      </c>
      <c r="AK74" s="71">
        <f t="shared" si="139"/>
        <v>22</v>
      </c>
      <c r="AL74" s="71">
        <f t="shared" si="140"/>
        <v>0</v>
      </c>
      <c r="AM74" s="71">
        <f t="shared" si="141"/>
        <v>0</v>
      </c>
      <c r="AN74" s="71">
        <f t="shared" si="142"/>
        <v>0</v>
      </c>
      <c r="AO74" s="71">
        <f t="shared" si="143"/>
        <v>0</v>
      </c>
      <c r="AP74" s="377">
        <f t="shared" si="144"/>
        <v>0</v>
      </c>
      <c r="AQ74" s="77">
        <f t="shared" si="145"/>
        <v>128</v>
      </c>
      <c r="AR74" s="71">
        <f t="shared" si="146"/>
        <v>0</v>
      </c>
      <c r="AS74" s="71">
        <f t="shared" si="147"/>
        <v>0</v>
      </c>
      <c r="AT74" s="71">
        <f t="shared" si="148"/>
        <v>0</v>
      </c>
      <c r="AU74" s="71">
        <f t="shared" si="149"/>
        <v>0</v>
      </c>
      <c r="AV74" s="71">
        <f t="shared" si="150"/>
        <v>0</v>
      </c>
      <c r="AW74" s="71">
        <f t="shared" si="151"/>
        <v>0</v>
      </c>
      <c r="AX74" s="377">
        <f t="shared" si="152"/>
        <v>0</v>
      </c>
      <c r="AY74" s="436">
        <f t="shared" si="153"/>
        <v>1325</v>
      </c>
      <c r="AZ74" s="566" t="str">
        <f t="shared" ref="AZ74:AZ136" si="176">CONCATENATE(BB74,BC74)</f>
        <v>790ESSC24</v>
      </c>
      <c r="BA74" s="724" t="s">
        <v>266</v>
      </c>
      <c r="BB74" s="726">
        <v>790</v>
      </c>
      <c r="BC74" s="724" t="s">
        <v>517</v>
      </c>
      <c r="BD74" s="725">
        <v>774</v>
      </c>
    </row>
    <row r="75" spans="2:56" ht="15" customHeight="1">
      <c r="B75" s="555" t="str">
        <f t="shared" si="154"/>
        <v>647EPS010</v>
      </c>
      <c r="C75" s="555" t="str">
        <f t="shared" si="155"/>
        <v>647EPS016</v>
      </c>
      <c r="D75" s="555" t="str">
        <f t="shared" si="156"/>
        <v>647EPS037</v>
      </c>
      <c r="E75" s="555" t="str">
        <f t="shared" si="157"/>
        <v>647EPS002</v>
      </c>
      <c r="F75" s="555" t="str">
        <f t="shared" si="158"/>
        <v>647EPS044</v>
      </c>
      <c r="G75" s="555" t="str">
        <f t="shared" si="159"/>
        <v>647EPS023</v>
      </c>
      <c r="H75" s="555" t="str">
        <f t="shared" si="160"/>
        <v>647EPS005</v>
      </c>
      <c r="I75" s="555" t="str">
        <f t="shared" si="161"/>
        <v>647EPS018</v>
      </c>
      <c r="J75" s="555" t="str">
        <f t="shared" si="162"/>
        <v>647EAS016</v>
      </c>
      <c r="K75" s="555" t="str">
        <f t="shared" si="163"/>
        <v>647EAS027</v>
      </c>
      <c r="L75" s="555" t="str">
        <f t="shared" si="164"/>
        <v>647EPS017</v>
      </c>
      <c r="M75" s="555" t="str">
        <f t="shared" si="165"/>
        <v>647EPS033</v>
      </c>
      <c r="N75" s="555" t="str">
        <f t="shared" si="166"/>
        <v>647EPS001</v>
      </c>
      <c r="O75" s="555" t="str">
        <f t="shared" si="167"/>
        <v>647EPS008</v>
      </c>
      <c r="P75" s="555" t="str">
        <f t="shared" si="168"/>
        <v>647EPS040</v>
      </c>
      <c r="Q75" s="555" t="str">
        <f t="shared" si="169"/>
        <v>647ESSC24</v>
      </c>
      <c r="R75" s="555" t="e">
        <f>CONCATENATE(AB76,#REF!)</f>
        <v>#REF!</v>
      </c>
      <c r="S75" s="555" t="str">
        <f t="shared" si="170"/>
        <v>647ESSC91</v>
      </c>
      <c r="T75" s="555" t="str">
        <f t="shared" si="171"/>
        <v>647ESSC02</v>
      </c>
      <c r="U75" s="555" t="str">
        <f t="shared" si="172"/>
        <v>647ESSC62</v>
      </c>
      <c r="V75" s="555" t="e">
        <f>CONCATENATE(AB76,#REF!)</f>
        <v>#REF!</v>
      </c>
      <c r="W75" s="555" t="str">
        <f t="shared" si="173"/>
        <v>647EPSIC3</v>
      </c>
      <c r="X75" s="555" t="str">
        <f t="shared" si="174"/>
        <v>647CCFC55</v>
      </c>
      <c r="Y75" s="555" t="str">
        <f t="shared" si="175"/>
        <v>647ESSC07</v>
      </c>
      <c r="Z75" s="564" t="s">
        <v>45</v>
      </c>
      <c r="AA75" s="572" t="s">
        <v>247</v>
      </c>
      <c r="AB75" s="451">
        <v>361</v>
      </c>
      <c r="AC75" s="77">
        <f t="shared" si="131"/>
        <v>0</v>
      </c>
      <c r="AD75" s="71">
        <f t="shared" si="132"/>
        <v>0</v>
      </c>
      <c r="AE75" s="71">
        <f t="shared" si="133"/>
        <v>543</v>
      </c>
      <c r="AF75" s="71">
        <f t="shared" si="134"/>
        <v>0</v>
      </c>
      <c r="AG75" s="71">
        <f t="shared" si="135"/>
        <v>1597</v>
      </c>
      <c r="AH75" s="71">
        <f t="shared" si="136"/>
        <v>0</v>
      </c>
      <c r="AI75" s="71">
        <f t="shared" si="137"/>
        <v>0</v>
      </c>
      <c r="AJ75" s="71">
        <f t="shared" si="138"/>
        <v>0</v>
      </c>
      <c r="AK75" s="71">
        <f t="shared" si="139"/>
        <v>1</v>
      </c>
      <c r="AL75" s="71">
        <f t="shared" si="140"/>
        <v>0</v>
      </c>
      <c r="AM75" s="71">
        <f t="shared" si="141"/>
        <v>0</v>
      </c>
      <c r="AN75" s="71">
        <f t="shared" si="142"/>
        <v>0</v>
      </c>
      <c r="AO75" s="71">
        <f t="shared" si="143"/>
        <v>0</v>
      </c>
      <c r="AP75" s="377">
        <f t="shared" si="144"/>
        <v>0</v>
      </c>
      <c r="AQ75" s="77">
        <f t="shared" si="145"/>
        <v>338</v>
      </c>
      <c r="AR75" s="71">
        <f t="shared" si="146"/>
        <v>0</v>
      </c>
      <c r="AS75" s="71">
        <f t="shared" si="147"/>
        <v>0</v>
      </c>
      <c r="AT75" s="71">
        <f t="shared" si="148"/>
        <v>0</v>
      </c>
      <c r="AU75" s="71">
        <f t="shared" si="149"/>
        <v>0</v>
      </c>
      <c r="AV75" s="71">
        <f t="shared" si="150"/>
        <v>0</v>
      </c>
      <c r="AW75" s="71">
        <f t="shared" si="151"/>
        <v>0</v>
      </c>
      <c r="AX75" s="377">
        <f t="shared" si="152"/>
        <v>0</v>
      </c>
      <c r="AY75" s="436">
        <f t="shared" si="153"/>
        <v>2479</v>
      </c>
      <c r="AZ75" s="566" t="str">
        <f t="shared" si="176"/>
        <v>895EPS037</v>
      </c>
      <c r="BA75" s="724" t="s">
        <v>266</v>
      </c>
      <c r="BB75" s="726">
        <v>895</v>
      </c>
      <c r="BC75" s="724" t="s">
        <v>213</v>
      </c>
      <c r="BD75" s="725">
        <v>175</v>
      </c>
    </row>
    <row r="76" spans="2:56" ht="15" customHeight="1">
      <c r="B76" s="555" t="str">
        <f t="shared" si="154"/>
        <v>658EPS010</v>
      </c>
      <c r="C76" s="555" t="str">
        <f t="shared" si="155"/>
        <v>658EPS016</v>
      </c>
      <c r="D76" s="555" t="str">
        <f t="shared" si="156"/>
        <v>658EPS037</v>
      </c>
      <c r="E76" s="555" t="str">
        <f t="shared" si="157"/>
        <v>658EPS002</v>
      </c>
      <c r="F76" s="555" t="str">
        <f t="shared" si="158"/>
        <v>658EPS044</v>
      </c>
      <c r="G76" s="555" t="str">
        <f t="shared" si="159"/>
        <v>658EPS023</v>
      </c>
      <c r="H76" s="555" t="str">
        <f t="shared" si="160"/>
        <v>658EPS005</v>
      </c>
      <c r="I76" s="555" t="str">
        <f t="shared" si="161"/>
        <v>658EPS018</v>
      </c>
      <c r="J76" s="555" t="str">
        <f t="shared" si="162"/>
        <v>658EAS016</v>
      </c>
      <c r="K76" s="555" t="str">
        <f t="shared" si="163"/>
        <v>658EAS027</v>
      </c>
      <c r="L76" s="555" t="str">
        <f t="shared" si="164"/>
        <v>658EPS017</v>
      </c>
      <c r="M76" s="555" t="str">
        <f t="shared" si="165"/>
        <v>658EPS033</v>
      </c>
      <c r="N76" s="555" t="str">
        <f t="shared" si="166"/>
        <v>658EPS001</v>
      </c>
      <c r="O76" s="555" t="str">
        <f t="shared" si="167"/>
        <v>658EPS008</v>
      </c>
      <c r="P76" s="555" t="str">
        <f t="shared" si="168"/>
        <v>658EPS040</v>
      </c>
      <c r="Q76" s="555" t="str">
        <f t="shared" si="169"/>
        <v>658ESSC24</v>
      </c>
      <c r="R76" s="555" t="e">
        <f>CONCATENATE(AB77,#REF!)</f>
        <v>#REF!</v>
      </c>
      <c r="S76" s="555" t="str">
        <f t="shared" si="170"/>
        <v>658ESSC91</v>
      </c>
      <c r="T76" s="555" t="str">
        <f t="shared" si="171"/>
        <v>658ESSC02</v>
      </c>
      <c r="U76" s="555" t="str">
        <f t="shared" si="172"/>
        <v>658ESSC62</v>
      </c>
      <c r="V76" s="555" t="e">
        <f>CONCATENATE(AB77,#REF!)</f>
        <v>#REF!</v>
      </c>
      <c r="W76" s="555" t="str">
        <f t="shared" si="173"/>
        <v>658EPSIC3</v>
      </c>
      <c r="X76" s="555" t="str">
        <f t="shared" si="174"/>
        <v>658CCFC55</v>
      </c>
      <c r="Y76" s="555" t="str">
        <f t="shared" si="175"/>
        <v>658ESSC07</v>
      </c>
      <c r="Z76" s="701" t="s">
        <v>53</v>
      </c>
      <c r="AA76" s="572" t="s">
        <v>247</v>
      </c>
      <c r="AB76" s="451">
        <v>647</v>
      </c>
      <c r="AC76" s="77">
        <f t="shared" si="131"/>
        <v>0</v>
      </c>
      <c r="AD76" s="71">
        <f t="shared" si="132"/>
        <v>0</v>
      </c>
      <c r="AE76" s="71">
        <f t="shared" si="133"/>
        <v>742</v>
      </c>
      <c r="AF76" s="71">
        <f t="shared" si="134"/>
        <v>0</v>
      </c>
      <c r="AG76" s="71">
        <f t="shared" si="135"/>
        <v>446</v>
      </c>
      <c r="AH76" s="71">
        <f t="shared" si="136"/>
        <v>0</v>
      </c>
      <c r="AI76" s="71">
        <f t="shared" si="137"/>
        <v>2</v>
      </c>
      <c r="AJ76" s="71">
        <f t="shared" si="138"/>
        <v>0</v>
      </c>
      <c r="AK76" s="71">
        <f t="shared" si="139"/>
        <v>0</v>
      </c>
      <c r="AL76" s="71">
        <f t="shared" si="140"/>
        <v>0</v>
      </c>
      <c r="AM76" s="71">
        <f t="shared" si="141"/>
        <v>0</v>
      </c>
      <c r="AN76" s="71">
        <f t="shared" si="142"/>
        <v>0</v>
      </c>
      <c r="AO76" s="71">
        <f t="shared" si="143"/>
        <v>0</v>
      </c>
      <c r="AP76" s="377">
        <f t="shared" si="144"/>
        <v>0</v>
      </c>
      <c r="AQ76" s="77">
        <f t="shared" si="145"/>
        <v>209</v>
      </c>
      <c r="AR76" s="71">
        <f t="shared" si="146"/>
        <v>0</v>
      </c>
      <c r="AS76" s="71">
        <f t="shared" si="147"/>
        <v>0</v>
      </c>
      <c r="AT76" s="71">
        <f t="shared" si="148"/>
        <v>0</v>
      </c>
      <c r="AU76" s="71">
        <f t="shared" si="149"/>
        <v>0</v>
      </c>
      <c r="AV76" s="71">
        <f t="shared" si="150"/>
        <v>0</v>
      </c>
      <c r="AW76" s="71">
        <f t="shared" si="151"/>
        <v>0</v>
      </c>
      <c r="AX76" s="377">
        <f t="shared" si="152"/>
        <v>0</v>
      </c>
      <c r="AY76" s="436">
        <f t="shared" si="153"/>
        <v>1399</v>
      </c>
      <c r="AZ76" s="566" t="str">
        <f t="shared" si="176"/>
        <v>895EPS040</v>
      </c>
      <c r="BA76" s="724" t="s">
        <v>266</v>
      </c>
      <c r="BB76" s="726">
        <v>895</v>
      </c>
      <c r="BC76" s="724" t="s">
        <v>833</v>
      </c>
      <c r="BD76" s="725">
        <v>93</v>
      </c>
    </row>
    <row r="77" spans="2:56" ht="15" customHeight="1">
      <c r="B77" s="555" t="str">
        <f t="shared" si="154"/>
        <v>664EPS010</v>
      </c>
      <c r="C77" s="555" t="str">
        <f t="shared" si="155"/>
        <v>664EPS016</v>
      </c>
      <c r="D77" s="555" t="str">
        <f t="shared" si="156"/>
        <v>664EPS037</v>
      </c>
      <c r="E77" s="555" t="str">
        <f t="shared" si="157"/>
        <v>664EPS002</v>
      </c>
      <c r="F77" s="555" t="str">
        <f t="shared" si="158"/>
        <v>664EPS044</v>
      </c>
      <c r="G77" s="555" t="str">
        <f t="shared" si="159"/>
        <v>664EPS023</v>
      </c>
      <c r="H77" s="555" t="str">
        <f t="shared" si="160"/>
        <v>664EPS005</v>
      </c>
      <c r="I77" s="555" t="str">
        <f t="shared" si="161"/>
        <v>664EPS018</v>
      </c>
      <c r="J77" s="555" t="str">
        <f t="shared" si="162"/>
        <v>664EAS016</v>
      </c>
      <c r="K77" s="555" t="str">
        <f t="shared" si="163"/>
        <v>664EAS027</v>
      </c>
      <c r="L77" s="555" t="str">
        <f t="shared" si="164"/>
        <v>664EPS017</v>
      </c>
      <c r="M77" s="555" t="str">
        <f t="shared" si="165"/>
        <v>664EPS033</v>
      </c>
      <c r="N77" s="555" t="str">
        <f t="shared" si="166"/>
        <v>664EPS001</v>
      </c>
      <c r="O77" s="555" t="str">
        <f t="shared" si="167"/>
        <v>664EPS008</v>
      </c>
      <c r="P77" s="555" t="str">
        <f t="shared" si="168"/>
        <v>664EPS040</v>
      </c>
      <c r="Q77" s="555" t="str">
        <f t="shared" si="169"/>
        <v>664ESSC24</v>
      </c>
      <c r="R77" s="555" t="e">
        <f>CONCATENATE(AB78,#REF!)</f>
        <v>#REF!</v>
      </c>
      <c r="S77" s="555" t="str">
        <f t="shared" si="170"/>
        <v>664ESSC91</v>
      </c>
      <c r="T77" s="555" t="str">
        <f t="shared" si="171"/>
        <v>664ESSC02</v>
      </c>
      <c r="U77" s="555" t="str">
        <f t="shared" si="172"/>
        <v>664ESSC62</v>
      </c>
      <c r="V77" s="555" t="e">
        <f>CONCATENATE(AB78,#REF!)</f>
        <v>#REF!</v>
      </c>
      <c r="W77" s="555" t="str">
        <f t="shared" si="173"/>
        <v>664EPSIC3</v>
      </c>
      <c r="X77" s="555" t="str">
        <f t="shared" si="174"/>
        <v>664CCFC55</v>
      </c>
      <c r="Y77" s="555" t="str">
        <f t="shared" si="175"/>
        <v>664ESSC07</v>
      </c>
      <c r="Z77" s="703" t="s">
        <v>92</v>
      </c>
      <c r="AA77" s="572" t="s">
        <v>247</v>
      </c>
      <c r="AB77" s="451">
        <v>658</v>
      </c>
      <c r="AC77" s="77">
        <f t="shared" si="131"/>
        <v>0</v>
      </c>
      <c r="AD77" s="71">
        <f t="shared" si="132"/>
        <v>0</v>
      </c>
      <c r="AE77" s="71">
        <f t="shared" si="133"/>
        <v>234</v>
      </c>
      <c r="AF77" s="71">
        <f t="shared" si="134"/>
        <v>1</v>
      </c>
      <c r="AG77" s="71">
        <f t="shared" si="135"/>
        <v>660</v>
      </c>
      <c r="AH77" s="71">
        <f t="shared" si="136"/>
        <v>0</v>
      </c>
      <c r="AI77" s="71">
        <f t="shared" si="137"/>
        <v>0</v>
      </c>
      <c r="AJ77" s="71">
        <f t="shared" si="138"/>
        <v>0</v>
      </c>
      <c r="AK77" s="71">
        <f t="shared" si="139"/>
        <v>1</v>
      </c>
      <c r="AL77" s="71">
        <f t="shared" si="140"/>
        <v>0</v>
      </c>
      <c r="AM77" s="71">
        <f t="shared" si="141"/>
        <v>0</v>
      </c>
      <c r="AN77" s="71">
        <f t="shared" si="142"/>
        <v>0</v>
      </c>
      <c r="AO77" s="71">
        <f t="shared" si="143"/>
        <v>0</v>
      </c>
      <c r="AP77" s="377">
        <f t="shared" si="144"/>
        <v>0</v>
      </c>
      <c r="AQ77" s="77">
        <f t="shared" si="145"/>
        <v>136</v>
      </c>
      <c r="AR77" s="71">
        <f t="shared" si="146"/>
        <v>0</v>
      </c>
      <c r="AS77" s="71">
        <f t="shared" si="147"/>
        <v>0</v>
      </c>
      <c r="AT77" s="71">
        <f t="shared" si="148"/>
        <v>0</v>
      </c>
      <c r="AU77" s="71">
        <f t="shared" si="149"/>
        <v>0</v>
      </c>
      <c r="AV77" s="71">
        <f t="shared" si="150"/>
        <v>0</v>
      </c>
      <c r="AW77" s="71">
        <f t="shared" si="151"/>
        <v>0</v>
      </c>
      <c r="AX77" s="377">
        <f t="shared" si="152"/>
        <v>0</v>
      </c>
      <c r="AY77" s="436">
        <f t="shared" si="153"/>
        <v>1032</v>
      </c>
      <c r="AZ77" s="566" t="str">
        <f t="shared" si="176"/>
        <v>895EPS044</v>
      </c>
      <c r="BA77" s="724" t="s">
        <v>266</v>
      </c>
      <c r="BB77" s="726">
        <v>895</v>
      </c>
      <c r="BC77" s="724" t="s">
        <v>1017</v>
      </c>
      <c r="BD77" s="725">
        <v>1090</v>
      </c>
    </row>
    <row r="78" spans="2:56" ht="15" customHeight="1">
      <c r="B78" s="555" t="str">
        <f t="shared" si="154"/>
        <v>686EPS010</v>
      </c>
      <c r="C78" s="555" t="str">
        <f t="shared" si="155"/>
        <v>686EPS016</v>
      </c>
      <c r="D78" s="555" t="str">
        <f t="shared" si="156"/>
        <v>686EPS037</v>
      </c>
      <c r="E78" s="555" t="str">
        <f t="shared" si="157"/>
        <v>686EPS002</v>
      </c>
      <c r="F78" s="555" t="str">
        <f t="shared" si="158"/>
        <v>686EPS044</v>
      </c>
      <c r="G78" s="555" t="str">
        <f t="shared" si="159"/>
        <v>686EPS023</v>
      </c>
      <c r="H78" s="555" t="str">
        <f t="shared" si="160"/>
        <v>686EPS005</v>
      </c>
      <c r="I78" s="555" t="str">
        <f t="shared" si="161"/>
        <v>686EPS018</v>
      </c>
      <c r="J78" s="555" t="str">
        <f t="shared" si="162"/>
        <v>686EAS016</v>
      </c>
      <c r="K78" s="555" t="str">
        <f t="shared" si="163"/>
        <v>686EAS027</v>
      </c>
      <c r="L78" s="555" t="str">
        <f t="shared" si="164"/>
        <v>686EPS017</v>
      </c>
      <c r="M78" s="555" t="str">
        <f t="shared" si="165"/>
        <v>686EPS033</v>
      </c>
      <c r="N78" s="555" t="str">
        <f t="shared" si="166"/>
        <v>686EPS001</v>
      </c>
      <c r="O78" s="555" t="str">
        <f t="shared" si="167"/>
        <v>686EPS008</v>
      </c>
      <c r="P78" s="555" t="str">
        <f t="shared" si="168"/>
        <v>686EPS040</v>
      </c>
      <c r="Q78" s="555" t="str">
        <f t="shared" si="169"/>
        <v>686ESSC24</v>
      </c>
      <c r="R78" s="555" t="e">
        <f>CONCATENATE(AB79,#REF!)</f>
        <v>#REF!</v>
      </c>
      <c r="S78" s="555" t="str">
        <f t="shared" si="170"/>
        <v>686ESSC91</v>
      </c>
      <c r="T78" s="555" t="str">
        <f t="shared" si="171"/>
        <v>686ESSC02</v>
      </c>
      <c r="U78" s="555" t="str">
        <f t="shared" si="172"/>
        <v>686ESSC62</v>
      </c>
      <c r="V78" s="555" t="e">
        <f>CONCATENATE(AB79,#REF!)</f>
        <v>#REF!</v>
      </c>
      <c r="W78" s="555" t="str">
        <f t="shared" si="173"/>
        <v>686EPSIC3</v>
      </c>
      <c r="X78" s="555" t="str">
        <f t="shared" si="174"/>
        <v>686CCFC55</v>
      </c>
      <c r="Y78" s="555" t="str">
        <f t="shared" si="175"/>
        <v>686ESSC07</v>
      </c>
      <c r="Z78" s="701" t="s">
        <v>129</v>
      </c>
      <c r="AA78" s="572" t="s">
        <v>247</v>
      </c>
      <c r="AB78" s="451">
        <v>664</v>
      </c>
      <c r="AC78" s="77">
        <f t="shared" si="131"/>
        <v>0</v>
      </c>
      <c r="AD78" s="71">
        <f t="shared" si="132"/>
        <v>8693</v>
      </c>
      <c r="AE78" s="71">
        <f t="shared" si="133"/>
        <v>2737</v>
      </c>
      <c r="AF78" s="71">
        <f t="shared" si="134"/>
        <v>629</v>
      </c>
      <c r="AG78" s="71">
        <f t="shared" si="135"/>
        <v>1111</v>
      </c>
      <c r="AH78" s="71">
        <f t="shared" si="136"/>
        <v>0</v>
      </c>
      <c r="AI78" s="71">
        <f t="shared" si="137"/>
        <v>0</v>
      </c>
      <c r="AJ78" s="71">
        <f t="shared" si="138"/>
        <v>0</v>
      </c>
      <c r="AK78" s="71">
        <f t="shared" si="139"/>
        <v>1</v>
      </c>
      <c r="AL78" s="71">
        <f t="shared" si="140"/>
        <v>0</v>
      </c>
      <c r="AM78" s="71">
        <f t="shared" si="141"/>
        <v>0</v>
      </c>
      <c r="AN78" s="71">
        <f t="shared" si="142"/>
        <v>0</v>
      </c>
      <c r="AO78" s="71">
        <f t="shared" si="143"/>
        <v>0</v>
      </c>
      <c r="AP78" s="377">
        <f t="shared" si="144"/>
        <v>0</v>
      </c>
      <c r="AQ78" s="77">
        <f t="shared" si="145"/>
        <v>839</v>
      </c>
      <c r="AR78" s="71">
        <f t="shared" si="146"/>
        <v>0</v>
      </c>
      <c r="AS78" s="71">
        <f t="shared" si="147"/>
        <v>0</v>
      </c>
      <c r="AT78" s="71">
        <f t="shared" si="148"/>
        <v>0</v>
      </c>
      <c r="AU78" s="71">
        <f t="shared" si="149"/>
        <v>0</v>
      </c>
      <c r="AV78" s="71">
        <f t="shared" si="150"/>
        <v>0</v>
      </c>
      <c r="AW78" s="71">
        <f t="shared" si="151"/>
        <v>0</v>
      </c>
      <c r="AX78" s="377">
        <f t="shared" si="152"/>
        <v>0</v>
      </c>
      <c r="AY78" s="436">
        <f t="shared" si="153"/>
        <v>14010</v>
      </c>
      <c r="AZ78" s="566" t="str">
        <f t="shared" si="176"/>
        <v>895EPSIC3</v>
      </c>
      <c r="BA78" s="724" t="s">
        <v>266</v>
      </c>
      <c r="BB78" s="726">
        <v>895</v>
      </c>
      <c r="BC78" s="724" t="s">
        <v>513</v>
      </c>
      <c r="BD78" s="725">
        <v>27</v>
      </c>
    </row>
    <row r="79" spans="2:56" ht="15" customHeight="1">
      <c r="B79" s="555" t="str">
        <f t="shared" si="154"/>
        <v>819EPS010</v>
      </c>
      <c r="C79" s="555" t="str">
        <f t="shared" si="155"/>
        <v>819EPS016</v>
      </c>
      <c r="D79" s="555" t="str">
        <f t="shared" si="156"/>
        <v>819EPS037</v>
      </c>
      <c r="E79" s="555" t="str">
        <f t="shared" si="157"/>
        <v>819EPS002</v>
      </c>
      <c r="F79" s="555" t="str">
        <f t="shared" si="158"/>
        <v>819EPS044</v>
      </c>
      <c r="G79" s="555" t="str">
        <f t="shared" si="159"/>
        <v>819EPS023</v>
      </c>
      <c r="H79" s="555" t="str">
        <f t="shared" si="160"/>
        <v>819EPS005</v>
      </c>
      <c r="I79" s="555" t="str">
        <f t="shared" si="161"/>
        <v>819EPS018</v>
      </c>
      <c r="J79" s="555" t="str">
        <f t="shared" si="162"/>
        <v>819EAS016</v>
      </c>
      <c r="K79" s="555" t="str">
        <f t="shared" si="163"/>
        <v>819EAS027</v>
      </c>
      <c r="L79" s="555" t="str">
        <f t="shared" si="164"/>
        <v>819EPS017</v>
      </c>
      <c r="M79" s="555" t="str">
        <f t="shared" si="165"/>
        <v>819EPS033</v>
      </c>
      <c r="N79" s="555" t="str">
        <f t="shared" si="166"/>
        <v>819EPS001</v>
      </c>
      <c r="O79" s="555" t="str">
        <f t="shared" si="167"/>
        <v>819EPS008</v>
      </c>
      <c r="P79" s="555" t="str">
        <f t="shared" si="168"/>
        <v>819EPS040</v>
      </c>
      <c r="Q79" s="555" t="str">
        <f t="shared" si="169"/>
        <v>819ESSC24</v>
      </c>
      <c r="R79" s="555" t="e">
        <f>CONCATENATE(AB80,#REF!)</f>
        <v>#REF!</v>
      </c>
      <c r="S79" s="555" t="str">
        <f t="shared" si="170"/>
        <v>819ESSC91</v>
      </c>
      <c r="T79" s="555" t="str">
        <f t="shared" si="171"/>
        <v>819ESSC02</v>
      </c>
      <c r="U79" s="555" t="str">
        <f t="shared" si="172"/>
        <v>819ESSC62</v>
      </c>
      <c r="V79" s="555" t="e">
        <f>CONCATENATE(AB80,#REF!)</f>
        <v>#REF!</v>
      </c>
      <c r="W79" s="555" t="str">
        <f t="shared" si="173"/>
        <v>819EPSIC3</v>
      </c>
      <c r="X79" s="555" t="str">
        <f t="shared" si="174"/>
        <v>819CCFC55</v>
      </c>
      <c r="Y79" s="555" t="str">
        <f t="shared" si="175"/>
        <v>819ESSC07</v>
      </c>
      <c r="Z79" s="702" t="s">
        <v>130</v>
      </c>
      <c r="AA79" s="572" t="s">
        <v>247</v>
      </c>
      <c r="AB79" s="451">
        <v>686</v>
      </c>
      <c r="AC79" s="77">
        <f t="shared" si="131"/>
        <v>5533</v>
      </c>
      <c r="AD79" s="71">
        <f t="shared" si="132"/>
        <v>8086</v>
      </c>
      <c r="AE79" s="71">
        <f t="shared" si="133"/>
        <v>560</v>
      </c>
      <c r="AF79" s="71">
        <f t="shared" si="134"/>
        <v>661</v>
      </c>
      <c r="AG79" s="71">
        <f t="shared" si="135"/>
        <v>1852</v>
      </c>
      <c r="AH79" s="71">
        <f t="shared" si="136"/>
        <v>0</v>
      </c>
      <c r="AI79" s="71">
        <f t="shared" si="137"/>
        <v>0</v>
      </c>
      <c r="AJ79" s="71">
        <f t="shared" si="138"/>
        <v>0</v>
      </c>
      <c r="AK79" s="71">
        <f t="shared" si="139"/>
        <v>17</v>
      </c>
      <c r="AL79" s="71">
        <f t="shared" si="140"/>
        <v>0</v>
      </c>
      <c r="AM79" s="71">
        <f t="shared" si="141"/>
        <v>0</v>
      </c>
      <c r="AN79" s="71">
        <f t="shared" si="142"/>
        <v>0</v>
      </c>
      <c r="AO79" s="71">
        <f t="shared" si="143"/>
        <v>0</v>
      </c>
      <c r="AP79" s="377">
        <f t="shared" si="144"/>
        <v>0</v>
      </c>
      <c r="AQ79" s="77">
        <f t="shared" si="145"/>
        <v>1682</v>
      </c>
      <c r="AR79" s="71">
        <f t="shared" si="146"/>
        <v>0</v>
      </c>
      <c r="AS79" s="71">
        <f t="shared" si="147"/>
        <v>0</v>
      </c>
      <c r="AT79" s="71">
        <f t="shared" si="148"/>
        <v>0</v>
      </c>
      <c r="AU79" s="71">
        <f t="shared" si="149"/>
        <v>0</v>
      </c>
      <c r="AV79" s="71">
        <f t="shared" si="150"/>
        <v>0</v>
      </c>
      <c r="AW79" s="71">
        <f t="shared" si="151"/>
        <v>0</v>
      </c>
      <c r="AX79" s="377">
        <f t="shared" si="152"/>
        <v>0</v>
      </c>
      <c r="AY79" s="436">
        <f t="shared" si="153"/>
        <v>18391</v>
      </c>
      <c r="AZ79" s="566" t="str">
        <f t="shared" si="176"/>
        <v>895ESSC24</v>
      </c>
      <c r="BA79" s="724" t="s">
        <v>266</v>
      </c>
      <c r="BB79" s="726">
        <v>895</v>
      </c>
      <c r="BC79" s="724" t="s">
        <v>517</v>
      </c>
      <c r="BD79" s="725">
        <v>644</v>
      </c>
    </row>
    <row r="80" spans="2:56" ht="15" customHeight="1">
      <c r="B80" s="555" t="str">
        <f t="shared" si="154"/>
        <v>854EPS010</v>
      </c>
      <c r="C80" s="555" t="str">
        <f t="shared" si="155"/>
        <v>854EPS016</v>
      </c>
      <c r="D80" s="555" t="str">
        <f t="shared" si="156"/>
        <v>854EPS037</v>
      </c>
      <c r="E80" s="555" t="str">
        <f t="shared" si="157"/>
        <v>854EPS002</v>
      </c>
      <c r="F80" s="555" t="str">
        <f t="shared" si="158"/>
        <v>854EPS044</v>
      </c>
      <c r="G80" s="555" t="str">
        <f t="shared" si="159"/>
        <v>854EPS023</v>
      </c>
      <c r="H80" s="555" t="str">
        <f t="shared" si="160"/>
        <v>854EPS005</v>
      </c>
      <c r="I80" s="555" t="str">
        <f t="shared" si="161"/>
        <v>854EPS018</v>
      </c>
      <c r="J80" s="555" t="str">
        <f t="shared" si="162"/>
        <v>854EAS016</v>
      </c>
      <c r="K80" s="555" t="str">
        <f t="shared" si="163"/>
        <v>854EAS027</v>
      </c>
      <c r="L80" s="555" t="str">
        <f t="shared" si="164"/>
        <v>854EPS017</v>
      </c>
      <c r="M80" s="555" t="str">
        <f t="shared" si="165"/>
        <v>854EPS033</v>
      </c>
      <c r="N80" s="555" t="str">
        <f t="shared" si="166"/>
        <v>854EPS001</v>
      </c>
      <c r="O80" s="555" t="str">
        <f t="shared" si="167"/>
        <v>854EPS008</v>
      </c>
      <c r="P80" s="555" t="str">
        <f t="shared" si="168"/>
        <v>854EPS040</v>
      </c>
      <c r="Q80" s="555" t="str">
        <f t="shared" si="169"/>
        <v>854ESSC24</v>
      </c>
      <c r="R80" s="555" t="e">
        <f>CONCATENATE(AB81,#REF!)</f>
        <v>#REF!</v>
      </c>
      <c r="S80" s="555" t="str">
        <f t="shared" si="170"/>
        <v>854ESSC91</v>
      </c>
      <c r="T80" s="555" t="str">
        <f t="shared" si="171"/>
        <v>854ESSC02</v>
      </c>
      <c r="U80" s="555" t="str">
        <f t="shared" si="172"/>
        <v>854ESSC62</v>
      </c>
      <c r="V80" s="555" t="e">
        <f>CONCATENATE(AB81,#REF!)</f>
        <v>#REF!</v>
      </c>
      <c r="W80" s="555" t="str">
        <f t="shared" si="173"/>
        <v>854EPSIC3</v>
      </c>
      <c r="X80" s="555" t="str">
        <f t="shared" si="174"/>
        <v>854CCFC55</v>
      </c>
      <c r="Y80" s="555" t="str">
        <f t="shared" si="175"/>
        <v>854ESSC07</v>
      </c>
      <c r="Z80" s="564" t="s">
        <v>58</v>
      </c>
      <c r="AA80" s="572" t="s">
        <v>247</v>
      </c>
      <c r="AB80" s="451">
        <v>819</v>
      </c>
      <c r="AC80" s="77">
        <f t="shared" si="131"/>
        <v>0</v>
      </c>
      <c r="AD80" s="71">
        <f t="shared" si="132"/>
        <v>0</v>
      </c>
      <c r="AE80" s="71">
        <f t="shared" si="133"/>
        <v>393</v>
      </c>
      <c r="AF80" s="71">
        <f t="shared" si="134"/>
        <v>0</v>
      </c>
      <c r="AG80" s="71">
        <f t="shared" si="135"/>
        <v>389</v>
      </c>
      <c r="AH80" s="71">
        <f t="shared" si="136"/>
        <v>0</v>
      </c>
      <c r="AI80" s="71">
        <f t="shared" si="137"/>
        <v>0</v>
      </c>
      <c r="AJ80" s="71">
        <f t="shared" si="138"/>
        <v>0</v>
      </c>
      <c r="AK80" s="71">
        <f t="shared" si="139"/>
        <v>0</v>
      </c>
      <c r="AL80" s="71">
        <f t="shared" si="140"/>
        <v>0</v>
      </c>
      <c r="AM80" s="71">
        <f t="shared" si="141"/>
        <v>0</v>
      </c>
      <c r="AN80" s="71">
        <f t="shared" si="142"/>
        <v>0</v>
      </c>
      <c r="AO80" s="71">
        <f t="shared" si="143"/>
        <v>0</v>
      </c>
      <c r="AP80" s="377">
        <f t="shared" si="144"/>
        <v>0</v>
      </c>
      <c r="AQ80" s="77">
        <f t="shared" si="145"/>
        <v>200</v>
      </c>
      <c r="AR80" s="71">
        <f t="shared" si="146"/>
        <v>0</v>
      </c>
      <c r="AS80" s="71">
        <f t="shared" si="147"/>
        <v>0</v>
      </c>
      <c r="AT80" s="71">
        <f t="shared" si="148"/>
        <v>0</v>
      </c>
      <c r="AU80" s="71">
        <f t="shared" si="149"/>
        <v>0</v>
      </c>
      <c r="AV80" s="71">
        <f t="shared" si="150"/>
        <v>0</v>
      </c>
      <c r="AW80" s="71">
        <f t="shared" si="151"/>
        <v>0</v>
      </c>
      <c r="AX80" s="377">
        <f t="shared" si="152"/>
        <v>0</v>
      </c>
      <c r="AY80" s="436">
        <f t="shared" si="153"/>
        <v>982</v>
      </c>
      <c r="AZ80" s="566" t="str">
        <f t="shared" si="176"/>
        <v>45EPS010</v>
      </c>
      <c r="BA80" s="724" t="s">
        <v>287</v>
      </c>
      <c r="BB80" s="726">
        <v>45</v>
      </c>
      <c r="BC80" s="724" t="s">
        <v>210</v>
      </c>
      <c r="BD80" s="725">
        <v>15979</v>
      </c>
    </row>
    <row r="81" spans="2:56" ht="15" customHeight="1">
      <c r="B81" s="555" t="str">
        <f t="shared" si="154"/>
        <v>887EPS010</v>
      </c>
      <c r="C81" s="555" t="str">
        <f t="shared" si="155"/>
        <v>887EPS016</v>
      </c>
      <c r="D81" s="555" t="str">
        <f t="shared" si="156"/>
        <v>887EPS037</v>
      </c>
      <c r="E81" s="555" t="str">
        <f t="shared" si="157"/>
        <v>887EPS002</v>
      </c>
      <c r="F81" s="555" t="str">
        <f t="shared" si="158"/>
        <v>887EPS044</v>
      </c>
      <c r="G81" s="555" t="str">
        <f t="shared" si="159"/>
        <v>887EPS023</v>
      </c>
      <c r="H81" s="555" t="str">
        <f t="shared" si="160"/>
        <v>887EPS005</v>
      </c>
      <c r="I81" s="555" t="str">
        <f t="shared" si="161"/>
        <v>887EPS018</v>
      </c>
      <c r="J81" s="555" t="str">
        <f t="shared" si="162"/>
        <v>887EAS016</v>
      </c>
      <c r="K81" s="555" t="str">
        <f t="shared" si="163"/>
        <v>887EAS027</v>
      </c>
      <c r="L81" s="555" t="str">
        <f t="shared" si="164"/>
        <v>887EPS017</v>
      </c>
      <c r="M81" s="555" t="str">
        <f t="shared" si="165"/>
        <v>887EPS033</v>
      </c>
      <c r="N81" s="555" t="str">
        <f t="shared" si="166"/>
        <v>887EPS001</v>
      </c>
      <c r="O81" s="555" t="str">
        <f t="shared" si="167"/>
        <v>887EPS008</v>
      </c>
      <c r="P81" s="555" t="str">
        <f t="shared" si="168"/>
        <v>887EPS040</v>
      </c>
      <c r="Q81" s="555" t="str">
        <f t="shared" si="169"/>
        <v>887ESSC24</v>
      </c>
      <c r="R81" s="555" t="e">
        <f>CONCATENATE(AB82,#REF!)</f>
        <v>#REF!</v>
      </c>
      <c r="S81" s="555" t="str">
        <f t="shared" si="170"/>
        <v>887ESSC91</v>
      </c>
      <c r="T81" s="555" t="str">
        <f t="shared" si="171"/>
        <v>887ESSC02</v>
      </c>
      <c r="U81" s="555" t="str">
        <f t="shared" si="172"/>
        <v>887ESSC62</v>
      </c>
      <c r="V81" s="555" t="e">
        <f>CONCATENATE(AB82,#REF!)</f>
        <v>#REF!</v>
      </c>
      <c r="W81" s="555" t="str">
        <f t="shared" si="173"/>
        <v>887EPSIC3</v>
      </c>
      <c r="X81" s="555" t="str">
        <f t="shared" si="174"/>
        <v>887CCFC55</v>
      </c>
      <c r="Y81" s="555" t="str">
        <f t="shared" si="175"/>
        <v>887ESSC07</v>
      </c>
      <c r="Z81" s="564" t="s">
        <v>102</v>
      </c>
      <c r="AA81" s="572" t="s">
        <v>247</v>
      </c>
      <c r="AB81" s="451">
        <v>854</v>
      </c>
      <c r="AC81" s="77">
        <f t="shared" si="131"/>
        <v>0</v>
      </c>
      <c r="AD81" s="71">
        <f t="shared" si="132"/>
        <v>0</v>
      </c>
      <c r="AE81" s="71">
        <f t="shared" si="133"/>
        <v>180</v>
      </c>
      <c r="AF81" s="71">
        <f t="shared" si="134"/>
        <v>0</v>
      </c>
      <c r="AG81" s="71">
        <f t="shared" si="135"/>
        <v>633</v>
      </c>
      <c r="AH81" s="71">
        <f t="shared" si="136"/>
        <v>0</v>
      </c>
      <c r="AI81" s="71">
        <f t="shared" si="137"/>
        <v>0</v>
      </c>
      <c r="AJ81" s="71">
        <f t="shared" si="138"/>
        <v>0</v>
      </c>
      <c r="AK81" s="71">
        <f t="shared" si="139"/>
        <v>0</v>
      </c>
      <c r="AL81" s="71">
        <f t="shared" si="140"/>
        <v>0</v>
      </c>
      <c r="AM81" s="71">
        <f t="shared" si="141"/>
        <v>0</v>
      </c>
      <c r="AN81" s="71">
        <f t="shared" si="142"/>
        <v>0</v>
      </c>
      <c r="AO81" s="71">
        <f t="shared" si="143"/>
        <v>0</v>
      </c>
      <c r="AP81" s="377">
        <f t="shared" si="144"/>
        <v>0</v>
      </c>
      <c r="AQ81" s="77">
        <f t="shared" si="145"/>
        <v>0</v>
      </c>
      <c r="AR81" s="71">
        <f t="shared" si="146"/>
        <v>493</v>
      </c>
      <c r="AS81" s="71">
        <f t="shared" si="147"/>
        <v>0</v>
      </c>
      <c r="AT81" s="71">
        <f t="shared" si="148"/>
        <v>1</v>
      </c>
      <c r="AU81" s="71">
        <f t="shared" si="149"/>
        <v>0</v>
      </c>
      <c r="AV81" s="71">
        <f t="shared" si="150"/>
        <v>0</v>
      </c>
      <c r="AW81" s="71">
        <f t="shared" si="151"/>
        <v>0</v>
      </c>
      <c r="AX81" s="377">
        <f t="shared" si="152"/>
        <v>0</v>
      </c>
      <c r="AY81" s="436">
        <f t="shared" si="153"/>
        <v>1307</v>
      </c>
      <c r="AZ81" s="566" t="str">
        <f t="shared" si="176"/>
        <v>45EPS016</v>
      </c>
      <c r="BA81" s="724" t="s">
        <v>287</v>
      </c>
      <c r="BB81" s="726">
        <v>45</v>
      </c>
      <c r="BC81" s="724" t="s">
        <v>211</v>
      </c>
      <c r="BD81" s="725">
        <v>30655</v>
      </c>
    </row>
    <row r="82" spans="2:56" ht="15" customHeight="1">
      <c r="B82" s="555" t="str">
        <f t="shared" si="154"/>
        <v>EPS010</v>
      </c>
      <c r="C82" s="555" t="str">
        <f t="shared" si="155"/>
        <v>EPS016</v>
      </c>
      <c r="D82" s="555" t="str">
        <f t="shared" si="156"/>
        <v>EPS037</v>
      </c>
      <c r="E82" s="555" t="str">
        <f t="shared" si="157"/>
        <v>EPS002</v>
      </c>
      <c r="F82" s="555" t="str">
        <f t="shared" si="158"/>
        <v>EPS044</v>
      </c>
      <c r="G82" s="555" t="str">
        <f t="shared" si="159"/>
        <v>EPS023</v>
      </c>
      <c r="H82" s="555" t="str">
        <f t="shared" si="160"/>
        <v>EPS005</v>
      </c>
      <c r="I82" s="555" t="str">
        <f t="shared" si="161"/>
        <v>EPS018</v>
      </c>
      <c r="J82" s="555" t="str">
        <f t="shared" si="162"/>
        <v>EAS016</v>
      </c>
      <c r="K82" s="555" t="str">
        <f t="shared" si="163"/>
        <v>EAS027</v>
      </c>
      <c r="L82" s="555" t="str">
        <f t="shared" si="164"/>
        <v>EPS017</v>
      </c>
      <c r="M82" s="555" t="str">
        <f t="shared" si="165"/>
        <v>EPS033</v>
      </c>
      <c r="N82" s="555" t="str">
        <f t="shared" si="166"/>
        <v>EPS001</v>
      </c>
      <c r="O82" s="555" t="str">
        <f t="shared" si="167"/>
        <v>EPS008</v>
      </c>
      <c r="P82" s="555" t="str">
        <f t="shared" si="168"/>
        <v>EPS040</v>
      </c>
      <c r="Q82" s="555" t="str">
        <f t="shared" si="169"/>
        <v>ESSC24</v>
      </c>
      <c r="R82" s="555" t="e">
        <f>CONCATENATE(AB83,#REF!)</f>
        <v>#REF!</v>
      </c>
      <c r="S82" s="555" t="str">
        <f t="shared" si="170"/>
        <v>ESSC91</v>
      </c>
      <c r="T82" s="555" t="str">
        <f t="shared" si="171"/>
        <v>ESSC02</v>
      </c>
      <c r="U82" s="555" t="str">
        <f t="shared" si="172"/>
        <v>ESSC62</v>
      </c>
      <c r="V82" s="555" t="e">
        <f>CONCATENATE(AB83,#REF!)</f>
        <v>#REF!</v>
      </c>
      <c r="W82" s="555" t="str">
        <f t="shared" si="173"/>
        <v>EPSIC3</v>
      </c>
      <c r="X82" s="555" t="str">
        <f t="shared" si="174"/>
        <v>CCFC55</v>
      </c>
      <c r="Y82" s="555" t="str">
        <f t="shared" si="175"/>
        <v>ESSC07</v>
      </c>
      <c r="Z82" s="564" t="s">
        <v>29</v>
      </c>
      <c r="AA82" s="572" t="s">
        <v>247</v>
      </c>
      <c r="AB82" s="451">
        <v>887</v>
      </c>
      <c r="AC82" s="77">
        <f t="shared" si="131"/>
        <v>2852</v>
      </c>
      <c r="AD82" s="71">
        <f t="shared" si="132"/>
        <v>6154</v>
      </c>
      <c r="AE82" s="71">
        <f t="shared" si="133"/>
        <v>897</v>
      </c>
      <c r="AF82" s="71">
        <f t="shared" si="134"/>
        <v>308</v>
      </c>
      <c r="AG82" s="71">
        <f t="shared" si="135"/>
        <v>3705</v>
      </c>
      <c r="AH82" s="71">
        <f t="shared" si="136"/>
        <v>0</v>
      </c>
      <c r="AI82" s="71">
        <f t="shared" si="137"/>
        <v>4</v>
      </c>
      <c r="AJ82" s="71">
        <f t="shared" si="138"/>
        <v>1</v>
      </c>
      <c r="AK82" s="71">
        <f t="shared" si="139"/>
        <v>2</v>
      </c>
      <c r="AL82" s="71">
        <f t="shared" si="140"/>
        <v>0</v>
      </c>
      <c r="AM82" s="71">
        <f t="shared" si="141"/>
        <v>0</v>
      </c>
      <c r="AN82" s="71">
        <f t="shared" si="142"/>
        <v>0</v>
      </c>
      <c r="AO82" s="71">
        <f t="shared" si="143"/>
        <v>0</v>
      </c>
      <c r="AP82" s="377">
        <f t="shared" si="144"/>
        <v>0</v>
      </c>
      <c r="AQ82" s="77">
        <f t="shared" si="145"/>
        <v>831</v>
      </c>
      <c r="AR82" s="71">
        <f t="shared" si="146"/>
        <v>508</v>
      </c>
      <c r="AS82" s="71">
        <f t="shared" si="147"/>
        <v>0</v>
      </c>
      <c r="AT82" s="71">
        <f t="shared" si="148"/>
        <v>1</v>
      </c>
      <c r="AU82" s="71">
        <f t="shared" si="149"/>
        <v>0</v>
      </c>
      <c r="AV82" s="71">
        <f t="shared" si="150"/>
        <v>0</v>
      </c>
      <c r="AW82" s="71">
        <f t="shared" si="151"/>
        <v>0</v>
      </c>
      <c r="AX82" s="377">
        <f t="shared" si="152"/>
        <v>0</v>
      </c>
      <c r="AY82" s="436">
        <f t="shared" si="153"/>
        <v>15263</v>
      </c>
      <c r="AZ82" s="566" t="str">
        <f t="shared" si="176"/>
        <v>45EPS018</v>
      </c>
      <c r="BA82" s="724" t="s">
        <v>287</v>
      </c>
      <c r="BB82" s="726">
        <v>45</v>
      </c>
      <c r="BC82" s="724" t="s">
        <v>190</v>
      </c>
      <c r="BD82" s="725">
        <v>2</v>
      </c>
    </row>
    <row r="83" spans="2:56" ht="15" customHeight="1">
      <c r="B83" s="555" t="str">
        <f t="shared" si="154"/>
        <v>2EPS010</v>
      </c>
      <c r="C83" s="555" t="str">
        <f t="shared" si="155"/>
        <v>2EPS016</v>
      </c>
      <c r="D83" s="555" t="str">
        <f t="shared" si="156"/>
        <v>2EPS037</v>
      </c>
      <c r="E83" s="555" t="str">
        <f t="shared" si="157"/>
        <v>2EPS002</v>
      </c>
      <c r="F83" s="555" t="str">
        <f t="shared" si="158"/>
        <v>2EPS044</v>
      </c>
      <c r="G83" s="555" t="str">
        <f t="shared" si="159"/>
        <v>2EPS023</v>
      </c>
      <c r="H83" s="555" t="str">
        <f t="shared" si="160"/>
        <v>2EPS005</v>
      </c>
      <c r="I83" s="555" t="str">
        <f t="shared" si="161"/>
        <v>2EPS018</v>
      </c>
      <c r="J83" s="555" t="str">
        <f t="shared" si="162"/>
        <v>2EAS016</v>
      </c>
      <c r="K83" s="555" t="str">
        <f t="shared" si="163"/>
        <v>2EAS027</v>
      </c>
      <c r="L83" s="555" t="str">
        <f t="shared" si="164"/>
        <v>2EPS017</v>
      </c>
      <c r="M83" s="555" t="str">
        <f t="shared" si="165"/>
        <v>2EPS033</v>
      </c>
      <c r="N83" s="555" t="str">
        <f t="shared" si="166"/>
        <v>2EPS001</v>
      </c>
      <c r="O83" s="555" t="str">
        <f t="shared" si="167"/>
        <v>2EPS008</v>
      </c>
      <c r="P83" s="555" t="str">
        <f t="shared" si="168"/>
        <v>2EPS040</v>
      </c>
      <c r="Q83" s="555" t="str">
        <f t="shared" si="169"/>
        <v>2ESSC24</v>
      </c>
      <c r="R83" s="555" t="e">
        <f>CONCATENATE(AB84,#REF!)</f>
        <v>#REF!</v>
      </c>
      <c r="S83" s="555" t="str">
        <f t="shared" si="170"/>
        <v>2ESSC91</v>
      </c>
      <c r="T83" s="555" t="str">
        <f t="shared" si="171"/>
        <v>2ESSC02</v>
      </c>
      <c r="U83" s="555" t="str">
        <f t="shared" si="172"/>
        <v>2ESSC62</v>
      </c>
      <c r="V83" s="555" t="e">
        <f>CONCATENATE(AB84,#REF!)</f>
        <v>#REF!</v>
      </c>
      <c r="W83" s="555" t="str">
        <f t="shared" si="173"/>
        <v>2EPSIC3</v>
      </c>
      <c r="X83" s="555" t="str">
        <f t="shared" si="174"/>
        <v>2CCFC55</v>
      </c>
      <c r="Y83" s="555" t="str">
        <f t="shared" si="175"/>
        <v>2ESSC07</v>
      </c>
      <c r="Z83" s="452" t="s">
        <v>304</v>
      </c>
      <c r="AA83" s="318"/>
      <c r="AB83" s="567"/>
      <c r="AC83" s="75">
        <f>SUM(AC84:AC106)</f>
        <v>124104</v>
      </c>
      <c r="AD83" s="72">
        <f t="shared" ref="AD83:AX83" si="177">SUM(AD84:AD106)</f>
        <v>92098</v>
      </c>
      <c r="AE83" s="72">
        <f t="shared" si="177"/>
        <v>63751</v>
      </c>
      <c r="AF83" s="72">
        <f t="shared" si="177"/>
        <v>9670</v>
      </c>
      <c r="AG83" s="72">
        <f t="shared" si="177"/>
        <v>29955</v>
      </c>
      <c r="AH83" s="72">
        <f t="shared" si="177"/>
        <v>4</v>
      </c>
      <c r="AI83" s="72">
        <f t="shared" si="177"/>
        <v>4937</v>
      </c>
      <c r="AJ83" s="72">
        <f t="shared" si="177"/>
        <v>11</v>
      </c>
      <c r="AK83" s="72">
        <f t="shared" si="177"/>
        <v>520</v>
      </c>
      <c r="AL83" s="72">
        <f t="shared" si="177"/>
        <v>0</v>
      </c>
      <c r="AM83" s="72">
        <f t="shared" si="177"/>
        <v>0</v>
      </c>
      <c r="AN83" s="72">
        <f t="shared" si="177"/>
        <v>1</v>
      </c>
      <c r="AO83" s="72">
        <f t="shared" si="177"/>
        <v>0</v>
      </c>
      <c r="AP83" s="378">
        <f t="shared" si="177"/>
        <v>0</v>
      </c>
      <c r="AQ83" s="75">
        <f t="shared" si="177"/>
        <v>13518</v>
      </c>
      <c r="AR83" s="72">
        <f t="shared" si="177"/>
        <v>162</v>
      </c>
      <c r="AS83" s="72">
        <f t="shared" si="177"/>
        <v>401</v>
      </c>
      <c r="AT83" s="72">
        <f t="shared" si="177"/>
        <v>12</v>
      </c>
      <c r="AU83" s="72">
        <f t="shared" si="177"/>
        <v>0</v>
      </c>
      <c r="AV83" s="72">
        <f t="shared" si="177"/>
        <v>0</v>
      </c>
      <c r="AW83" s="72">
        <f t="shared" si="177"/>
        <v>0</v>
      </c>
      <c r="AX83" s="378">
        <f t="shared" si="177"/>
        <v>0</v>
      </c>
      <c r="AY83" s="435">
        <f t="shared" si="153"/>
        <v>339144</v>
      </c>
      <c r="AZ83" s="566" t="str">
        <f t="shared" si="176"/>
        <v>45EPS023</v>
      </c>
      <c r="BA83" s="724" t="s">
        <v>287</v>
      </c>
      <c r="BB83" s="726">
        <v>45</v>
      </c>
      <c r="BC83" s="724" t="s">
        <v>217</v>
      </c>
      <c r="BD83" s="725">
        <v>13</v>
      </c>
    </row>
    <row r="84" spans="2:56" ht="15" customHeight="1">
      <c r="B84" s="555" t="str">
        <f t="shared" si="154"/>
        <v>21EPS010</v>
      </c>
      <c r="C84" s="555" t="str">
        <f t="shared" si="155"/>
        <v>21EPS016</v>
      </c>
      <c r="D84" s="555" t="str">
        <f t="shared" si="156"/>
        <v>21EPS037</v>
      </c>
      <c r="E84" s="555" t="str">
        <f t="shared" si="157"/>
        <v>21EPS002</v>
      </c>
      <c r="F84" s="555" t="str">
        <f t="shared" si="158"/>
        <v>21EPS044</v>
      </c>
      <c r="G84" s="555" t="str">
        <f t="shared" si="159"/>
        <v>21EPS023</v>
      </c>
      <c r="H84" s="555" t="str">
        <f t="shared" si="160"/>
        <v>21EPS005</v>
      </c>
      <c r="I84" s="555" t="str">
        <f t="shared" si="161"/>
        <v>21EPS018</v>
      </c>
      <c r="J84" s="555" t="str">
        <f t="shared" si="162"/>
        <v>21EAS016</v>
      </c>
      <c r="K84" s="555" t="str">
        <f t="shared" si="163"/>
        <v>21EAS027</v>
      </c>
      <c r="L84" s="555" t="str">
        <f t="shared" si="164"/>
        <v>21EPS017</v>
      </c>
      <c r="M84" s="555" t="str">
        <f t="shared" si="165"/>
        <v>21EPS033</v>
      </c>
      <c r="N84" s="555" t="str">
        <f t="shared" si="166"/>
        <v>21EPS001</v>
      </c>
      <c r="O84" s="555" t="str">
        <f t="shared" si="167"/>
        <v>21EPS008</v>
      </c>
      <c r="P84" s="555" t="str">
        <f t="shared" si="168"/>
        <v>21EPS040</v>
      </c>
      <c r="Q84" s="555" t="str">
        <f t="shared" si="169"/>
        <v>21ESSC24</v>
      </c>
      <c r="R84" s="555" t="e">
        <f>CONCATENATE(AB85,#REF!)</f>
        <v>#REF!</v>
      </c>
      <c r="S84" s="555" t="str">
        <f t="shared" si="170"/>
        <v>21ESSC91</v>
      </c>
      <c r="T84" s="555" t="str">
        <f t="shared" si="171"/>
        <v>21ESSC02</v>
      </c>
      <c r="U84" s="555" t="str">
        <f t="shared" si="172"/>
        <v>21ESSC62</v>
      </c>
      <c r="V84" s="555" t="e">
        <f>CONCATENATE(AB85,#REF!)</f>
        <v>#REF!</v>
      </c>
      <c r="W84" s="555" t="str">
        <f t="shared" si="173"/>
        <v>21EPSIC3</v>
      </c>
      <c r="X84" s="555" t="str">
        <f t="shared" si="174"/>
        <v>21CCFC55</v>
      </c>
      <c r="Y84" s="555" t="str">
        <f t="shared" si="175"/>
        <v>21ESSC07</v>
      </c>
      <c r="Z84" s="564" t="s">
        <v>31</v>
      </c>
      <c r="AA84" s="572" t="s">
        <v>243</v>
      </c>
      <c r="AB84" s="451">
        <v>2</v>
      </c>
      <c r="AC84" s="77">
        <f t="shared" ref="AC84:AC106" si="178">IFERROR(VLOOKUP(B83,$AZ$9:$BD$950,5,0),0)</f>
        <v>0</v>
      </c>
      <c r="AD84" s="71">
        <f t="shared" ref="AD84:AD106" si="179">IFERROR(VLOOKUP(C83,$AZ$9:$BD$950,5,0),0)</f>
        <v>0</v>
      </c>
      <c r="AE84" s="71">
        <f t="shared" ref="AE84:AE106" si="180">IFERROR(VLOOKUP(D83,$AZ$9:$BD$950,5,0),0)</f>
        <v>1053</v>
      </c>
      <c r="AF84" s="71">
        <f t="shared" ref="AF84:AF106" si="181">IFERROR(VLOOKUP(E83,$AZ$9:$BD$950,5,0),0)</f>
        <v>0</v>
      </c>
      <c r="AG84" s="71">
        <f t="shared" ref="AG84:AG106" si="182">IFERROR(VLOOKUP(F83,$AZ$9:$BD$950,5,0),0)</f>
        <v>844</v>
      </c>
      <c r="AH84" s="71">
        <f t="shared" ref="AH84:AH106" si="183">IFERROR(VLOOKUP(G83,$AZ$9:$BD$950,5,0),0)</f>
        <v>0</v>
      </c>
      <c r="AI84" s="71">
        <f t="shared" ref="AI84:AI106" si="184">IFERROR(VLOOKUP(H83,$AZ$9:$BD$950,5,0),0)</f>
        <v>2</v>
      </c>
      <c r="AJ84" s="71">
        <f t="shared" ref="AJ84:AJ106" si="185">IFERROR(VLOOKUP(I83,$AZ$9:$BD$950,5,0),0)</f>
        <v>0</v>
      </c>
      <c r="AK84" s="71">
        <f t="shared" ref="AK84:AK106" si="186">IFERROR(VLOOKUP(J83,$AZ$9:$BD$950,5,0),0)</f>
        <v>3</v>
      </c>
      <c r="AL84" s="71">
        <f t="shared" ref="AL84:AL106" si="187">IFERROR(VLOOKUP(K83,$AZ$9:$BD$950,5,0),0)</f>
        <v>0</v>
      </c>
      <c r="AM84" s="71">
        <f t="shared" ref="AM84:AM106" si="188">IFERROR(VLOOKUP(L83,$AZ$9:$BD$950,5,0),0)</f>
        <v>0</v>
      </c>
      <c r="AN84" s="71">
        <f t="shared" ref="AN84:AN106" si="189">IFERROR(VLOOKUP(M83,$AZ$9:$BD$950,5,0),0)</f>
        <v>0</v>
      </c>
      <c r="AO84" s="71">
        <f t="shared" ref="AO84:AO106" si="190">IFERROR(VLOOKUP(N83,$AZ$9:$BD$950,5,0),0)</f>
        <v>0</v>
      </c>
      <c r="AP84" s="377">
        <f t="shared" ref="AP84:AP106" si="191">IFERROR(VLOOKUP(O83,$AZ$9:$BD$950,5,0),0)</f>
        <v>0</v>
      </c>
      <c r="AQ84" s="77">
        <f t="shared" ref="AQ84:AQ106" si="192">IFERROR(VLOOKUP(P83,$AZ$9:$BD$950,5,0),0)</f>
        <v>389</v>
      </c>
      <c r="AR84" s="71">
        <f t="shared" ref="AR84:AR106" si="193">IFERROR(VLOOKUP(Q83,$AZ$9:$BD$950,5,0),0)</f>
        <v>162</v>
      </c>
      <c r="AS84" s="71">
        <f t="shared" ref="AS84:AS106" si="194">IFERROR(VLOOKUP(S83,$AZ$9:$BD$950,5,0),0)</f>
        <v>0</v>
      </c>
      <c r="AT84" s="71">
        <f t="shared" ref="AT84:AT106" si="195">IFERROR(VLOOKUP(T83,$AZ$9:$BD$950,5,0),0)</f>
        <v>0</v>
      </c>
      <c r="AU84" s="71">
        <f t="shared" ref="AU84:AU106" si="196">IFERROR(VLOOKUP(U83,$AZ$9:$BD$950,5,0),0)</f>
        <v>0</v>
      </c>
      <c r="AV84" s="71">
        <f t="shared" ref="AV84:AV106" si="197">IFERROR(VLOOKUP(W83,$AZ$9:$BD$950,5,0),0)</f>
        <v>0</v>
      </c>
      <c r="AW84" s="71">
        <f t="shared" ref="AW84:AW106" si="198">IFERROR(VLOOKUP(X83,$AZ$9:$BD$950,5,0),0)</f>
        <v>0</v>
      </c>
      <c r="AX84" s="377">
        <f t="shared" ref="AX84:AX106" si="199">IFERROR(VLOOKUP(Y83,$AZ$9:$BD$950,5,0),0)</f>
        <v>0</v>
      </c>
      <c r="AY84" s="436">
        <f t="shared" si="153"/>
        <v>2453</v>
      </c>
      <c r="AZ84" s="566" t="str">
        <f t="shared" si="176"/>
        <v>45EPS037</v>
      </c>
      <c r="BA84" s="724" t="s">
        <v>287</v>
      </c>
      <c r="BB84" s="726">
        <v>45</v>
      </c>
      <c r="BC84" s="724" t="s">
        <v>213</v>
      </c>
      <c r="BD84" s="725">
        <v>19659</v>
      </c>
    </row>
    <row r="85" spans="2:56" ht="15" customHeight="1">
      <c r="B85" s="555" t="str">
        <f t="shared" si="154"/>
        <v>55EPS010</v>
      </c>
      <c r="C85" s="555" t="str">
        <f t="shared" si="155"/>
        <v>55EPS016</v>
      </c>
      <c r="D85" s="555" t="str">
        <f t="shared" si="156"/>
        <v>55EPS037</v>
      </c>
      <c r="E85" s="555" t="str">
        <f t="shared" si="157"/>
        <v>55EPS002</v>
      </c>
      <c r="F85" s="555" t="str">
        <f t="shared" si="158"/>
        <v>55EPS044</v>
      </c>
      <c r="G85" s="555" t="str">
        <f t="shared" si="159"/>
        <v>55EPS023</v>
      </c>
      <c r="H85" s="555" t="str">
        <f t="shared" si="160"/>
        <v>55EPS005</v>
      </c>
      <c r="I85" s="555" t="str">
        <f t="shared" si="161"/>
        <v>55EPS018</v>
      </c>
      <c r="J85" s="555" t="str">
        <f t="shared" si="162"/>
        <v>55EAS016</v>
      </c>
      <c r="K85" s="555" t="str">
        <f t="shared" si="163"/>
        <v>55EAS027</v>
      </c>
      <c r="L85" s="555" t="str">
        <f t="shared" si="164"/>
        <v>55EPS017</v>
      </c>
      <c r="M85" s="555" t="str">
        <f t="shared" si="165"/>
        <v>55EPS033</v>
      </c>
      <c r="N85" s="555" t="str">
        <f t="shared" si="166"/>
        <v>55EPS001</v>
      </c>
      <c r="O85" s="555" t="str">
        <f t="shared" si="167"/>
        <v>55EPS008</v>
      </c>
      <c r="P85" s="555" t="str">
        <f t="shared" si="168"/>
        <v>55EPS040</v>
      </c>
      <c r="Q85" s="555" t="str">
        <f t="shared" si="169"/>
        <v>55ESSC24</v>
      </c>
      <c r="R85" s="555" t="e">
        <f>CONCATENATE(AB86,#REF!)</f>
        <v>#REF!</v>
      </c>
      <c r="S85" s="555" t="str">
        <f t="shared" si="170"/>
        <v>55ESSC91</v>
      </c>
      <c r="T85" s="555" t="str">
        <f t="shared" si="171"/>
        <v>55ESSC02</v>
      </c>
      <c r="U85" s="555" t="str">
        <f t="shared" si="172"/>
        <v>55ESSC62</v>
      </c>
      <c r="V85" s="555" t="e">
        <f>CONCATENATE(AB86,#REF!)</f>
        <v>#REF!</v>
      </c>
      <c r="W85" s="555" t="str">
        <f t="shared" si="173"/>
        <v>55EPSIC3</v>
      </c>
      <c r="X85" s="555" t="str">
        <f t="shared" si="174"/>
        <v>55CCFC55</v>
      </c>
      <c r="Y85" s="555" t="str">
        <f t="shared" si="175"/>
        <v>55ESSC07</v>
      </c>
      <c r="Z85" s="564" t="s">
        <v>32</v>
      </c>
      <c r="AA85" s="572" t="s">
        <v>243</v>
      </c>
      <c r="AB85" s="451">
        <v>21</v>
      </c>
      <c r="AC85" s="77">
        <f t="shared" si="178"/>
        <v>0</v>
      </c>
      <c r="AD85" s="71">
        <f t="shared" si="179"/>
        <v>0</v>
      </c>
      <c r="AE85" s="71">
        <f t="shared" si="180"/>
        <v>154</v>
      </c>
      <c r="AF85" s="71">
        <f t="shared" si="181"/>
        <v>0</v>
      </c>
      <c r="AG85" s="71">
        <f t="shared" si="182"/>
        <v>265</v>
      </c>
      <c r="AH85" s="71">
        <f t="shared" si="183"/>
        <v>0</v>
      </c>
      <c r="AI85" s="71">
        <f t="shared" si="184"/>
        <v>0</v>
      </c>
      <c r="AJ85" s="71">
        <f t="shared" si="185"/>
        <v>0</v>
      </c>
      <c r="AK85" s="71">
        <f t="shared" si="186"/>
        <v>0</v>
      </c>
      <c r="AL85" s="71">
        <f t="shared" si="187"/>
        <v>0</v>
      </c>
      <c r="AM85" s="71">
        <f t="shared" si="188"/>
        <v>0</v>
      </c>
      <c r="AN85" s="71">
        <f t="shared" si="189"/>
        <v>0</v>
      </c>
      <c r="AO85" s="71">
        <f t="shared" si="190"/>
        <v>0</v>
      </c>
      <c r="AP85" s="377">
        <f t="shared" si="191"/>
        <v>0</v>
      </c>
      <c r="AQ85" s="77">
        <f t="shared" si="192"/>
        <v>115</v>
      </c>
      <c r="AR85" s="71">
        <f t="shared" si="193"/>
        <v>0</v>
      </c>
      <c r="AS85" s="71">
        <f t="shared" si="194"/>
        <v>0</v>
      </c>
      <c r="AT85" s="71">
        <f t="shared" si="195"/>
        <v>0</v>
      </c>
      <c r="AU85" s="71">
        <f t="shared" si="196"/>
        <v>0</v>
      </c>
      <c r="AV85" s="71">
        <f t="shared" si="197"/>
        <v>0</v>
      </c>
      <c r="AW85" s="71">
        <f t="shared" si="198"/>
        <v>0</v>
      </c>
      <c r="AX85" s="377">
        <f t="shared" si="199"/>
        <v>0</v>
      </c>
      <c r="AY85" s="436">
        <f t="shared" si="153"/>
        <v>534</v>
      </c>
      <c r="AZ85" s="566" t="str">
        <f t="shared" si="176"/>
        <v>45EPS040</v>
      </c>
      <c r="BA85" s="724" t="s">
        <v>287</v>
      </c>
      <c r="BB85" s="726">
        <v>45</v>
      </c>
      <c r="BC85" s="724" t="s">
        <v>833</v>
      </c>
      <c r="BD85" s="725">
        <v>1899</v>
      </c>
    </row>
    <row r="86" spans="2:56" ht="15" customHeight="1">
      <c r="B86" s="555" t="str">
        <f t="shared" si="154"/>
        <v>148EPS010</v>
      </c>
      <c r="C86" s="555" t="str">
        <f t="shared" si="155"/>
        <v>148EPS016</v>
      </c>
      <c r="D86" s="555" t="str">
        <f t="shared" si="156"/>
        <v>148EPS037</v>
      </c>
      <c r="E86" s="555" t="str">
        <f t="shared" si="157"/>
        <v>148EPS002</v>
      </c>
      <c r="F86" s="555" t="str">
        <f t="shared" si="158"/>
        <v>148EPS044</v>
      </c>
      <c r="G86" s="555" t="str">
        <f t="shared" si="159"/>
        <v>148EPS023</v>
      </c>
      <c r="H86" s="555" t="str">
        <f t="shared" si="160"/>
        <v>148EPS005</v>
      </c>
      <c r="I86" s="555" t="str">
        <f t="shared" si="161"/>
        <v>148EPS018</v>
      </c>
      <c r="J86" s="555" t="str">
        <f t="shared" si="162"/>
        <v>148EAS016</v>
      </c>
      <c r="K86" s="555" t="str">
        <f t="shared" si="163"/>
        <v>148EAS027</v>
      </c>
      <c r="L86" s="555" t="str">
        <f t="shared" si="164"/>
        <v>148EPS017</v>
      </c>
      <c r="M86" s="555" t="str">
        <f t="shared" si="165"/>
        <v>148EPS033</v>
      </c>
      <c r="N86" s="555" t="str">
        <f t="shared" si="166"/>
        <v>148EPS001</v>
      </c>
      <c r="O86" s="555" t="str">
        <f t="shared" si="167"/>
        <v>148EPS008</v>
      </c>
      <c r="P86" s="555" t="str">
        <f t="shared" si="168"/>
        <v>148EPS040</v>
      </c>
      <c r="Q86" s="555" t="str">
        <f t="shared" si="169"/>
        <v>148ESSC24</v>
      </c>
      <c r="R86" s="555" t="e">
        <f>CONCATENATE(AB87,#REF!)</f>
        <v>#REF!</v>
      </c>
      <c r="S86" s="555" t="str">
        <f t="shared" si="170"/>
        <v>148ESSC91</v>
      </c>
      <c r="T86" s="555" t="str">
        <f t="shared" si="171"/>
        <v>148ESSC02</v>
      </c>
      <c r="U86" s="555" t="str">
        <f t="shared" si="172"/>
        <v>148ESSC62</v>
      </c>
      <c r="V86" s="555" t="e">
        <f>CONCATENATE(AB87,#REF!)</f>
        <v>#REF!</v>
      </c>
      <c r="W86" s="555" t="str">
        <f t="shared" si="173"/>
        <v>148EPSIC3</v>
      </c>
      <c r="X86" s="555" t="str">
        <f t="shared" si="174"/>
        <v>148CCFC55</v>
      </c>
      <c r="Y86" s="555" t="str">
        <f t="shared" si="175"/>
        <v>148ESSC07</v>
      </c>
      <c r="Z86" s="564" t="s">
        <v>68</v>
      </c>
      <c r="AA86" s="572" t="s">
        <v>243</v>
      </c>
      <c r="AB86" s="451">
        <v>55</v>
      </c>
      <c r="AC86" s="77">
        <f t="shared" si="178"/>
        <v>0</v>
      </c>
      <c r="AD86" s="71">
        <f t="shared" si="179"/>
        <v>0</v>
      </c>
      <c r="AE86" s="71">
        <f t="shared" si="180"/>
        <v>130</v>
      </c>
      <c r="AF86" s="71">
        <f t="shared" si="181"/>
        <v>0</v>
      </c>
      <c r="AG86" s="71">
        <f t="shared" si="182"/>
        <v>245</v>
      </c>
      <c r="AH86" s="71">
        <f t="shared" si="183"/>
        <v>0</v>
      </c>
      <c r="AI86" s="71">
        <f t="shared" si="184"/>
        <v>0</v>
      </c>
      <c r="AJ86" s="71">
        <f t="shared" si="185"/>
        <v>0</v>
      </c>
      <c r="AK86" s="71">
        <f t="shared" si="186"/>
        <v>0</v>
      </c>
      <c r="AL86" s="71">
        <f t="shared" si="187"/>
        <v>0</v>
      </c>
      <c r="AM86" s="71">
        <f t="shared" si="188"/>
        <v>0</v>
      </c>
      <c r="AN86" s="71">
        <f t="shared" si="189"/>
        <v>0</v>
      </c>
      <c r="AO86" s="71">
        <f t="shared" si="190"/>
        <v>0</v>
      </c>
      <c r="AP86" s="377">
        <f t="shared" si="191"/>
        <v>0</v>
      </c>
      <c r="AQ86" s="77">
        <f t="shared" si="192"/>
        <v>123</v>
      </c>
      <c r="AR86" s="71">
        <f t="shared" si="193"/>
        <v>0</v>
      </c>
      <c r="AS86" s="71">
        <f t="shared" si="194"/>
        <v>0</v>
      </c>
      <c r="AT86" s="71">
        <f t="shared" si="195"/>
        <v>0</v>
      </c>
      <c r="AU86" s="71">
        <f t="shared" si="196"/>
        <v>0</v>
      </c>
      <c r="AV86" s="71">
        <f t="shared" si="197"/>
        <v>0</v>
      </c>
      <c r="AW86" s="71">
        <f t="shared" si="198"/>
        <v>0</v>
      </c>
      <c r="AX86" s="377">
        <f t="shared" si="199"/>
        <v>0</v>
      </c>
      <c r="AY86" s="436">
        <f t="shared" si="153"/>
        <v>498</v>
      </c>
      <c r="AZ86" s="566" t="str">
        <f t="shared" si="176"/>
        <v>45EPS044</v>
      </c>
      <c r="BA86" s="724" t="s">
        <v>287</v>
      </c>
      <c r="BB86" s="726">
        <v>45</v>
      </c>
      <c r="BC86" s="724" t="s">
        <v>1017</v>
      </c>
      <c r="BD86" s="725">
        <v>17438</v>
      </c>
    </row>
    <row r="87" spans="2:56" ht="15" customHeight="1">
      <c r="B87" s="555" t="str">
        <f t="shared" si="154"/>
        <v>197EPS010</v>
      </c>
      <c r="C87" s="555" t="str">
        <f t="shared" si="155"/>
        <v>197EPS016</v>
      </c>
      <c r="D87" s="555" t="str">
        <f t="shared" si="156"/>
        <v>197EPS037</v>
      </c>
      <c r="E87" s="555" t="str">
        <f t="shared" si="157"/>
        <v>197EPS002</v>
      </c>
      <c r="F87" s="555" t="str">
        <f t="shared" si="158"/>
        <v>197EPS044</v>
      </c>
      <c r="G87" s="555" t="str">
        <f t="shared" si="159"/>
        <v>197EPS023</v>
      </c>
      <c r="H87" s="555" t="str">
        <f t="shared" si="160"/>
        <v>197EPS005</v>
      </c>
      <c r="I87" s="555" t="str">
        <f t="shared" si="161"/>
        <v>197EPS018</v>
      </c>
      <c r="J87" s="555" t="str">
        <f t="shared" si="162"/>
        <v>197EAS016</v>
      </c>
      <c r="K87" s="555" t="str">
        <f t="shared" si="163"/>
        <v>197EAS027</v>
      </c>
      <c r="L87" s="555" t="str">
        <f t="shared" si="164"/>
        <v>197EPS017</v>
      </c>
      <c r="M87" s="555" t="str">
        <f t="shared" si="165"/>
        <v>197EPS033</v>
      </c>
      <c r="N87" s="555" t="str">
        <f t="shared" si="166"/>
        <v>197EPS001</v>
      </c>
      <c r="O87" s="555" t="str">
        <f t="shared" si="167"/>
        <v>197EPS008</v>
      </c>
      <c r="P87" s="555" t="str">
        <f t="shared" si="168"/>
        <v>197EPS040</v>
      </c>
      <c r="Q87" s="555" t="str">
        <f t="shared" si="169"/>
        <v>197ESSC24</v>
      </c>
      <c r="R87" s="555" t="e">
        <f>CONCATENATE(AB88,#REF!)</f>
        <v>#REF!</v>
      </c>
      <c r="S87" s="555" t="str">
        <f t="shared" si="170"/>
        <v>197ESSC91</v>
      </c>
      <c r="T87" s="555" t="str">
        <f t="shared" si="171"/>
        <v>197ESSC02</v>
      </c>
      <c r="U87" s="555" t="str">
        <f t="shared" si="172"/>
        <v>197ESSC62</v>
      </c>
      <c r="V87" s="555" t="e">
        <f>CONCATENATE(AB88,#REF!)</f>
        <v>#REF!</v>
      </c>
      <c r="W87" s="555" t="str">
        <f t="shared" si="173"/>
        <v>197EPSIC3</v>
      </c>
      <c r="X87" s="555" t="str">
        <f t="shared" si="174"/>
        <v>197CCFC55</v>
      </c>
      <c r="Y87" s="555" t="str">
        <f t="shared" si="175"/>
        <v>197ESSC07</v>
      </c>
      <c r="Z87" s="704" t="s">
        <v>139</v>
      </c>
      <c r="AA87" s="572" t="s">
        <v>243</v>
      </c>
      <c r="AB87" s="451">
        <v>148</v>
      </c>
      <c r="AC87" s="77">
        <f t="shared" si="178"/>
        <v>5</v>
      </c>
      <c r="AD87" s="71">
        <f t="shared" si="179"/>
        <v>11794</v>
      </c>
      <c r="AE87" s="71">
        <f t="shared" si="180"/>
        <v>7935</v>
      </c>
      <c r="AF87" s="71">
        <f t="shared" si="181"/>
        <v>0</v>
      </c>
      <c r="AG87" s="71">
        <f t="shared" si="182"/>
        <v>1738</v>
      </c>
      <c r="AH87" s="71">
        <f t="shared" si="183"/>
        <v>0</v>
      </c>
      <c r="AI87" s="71">
        <f t="shared" si="184"/>
        <v>1</v>
      </c>
      <c r="AJ87" s="71">
        <f t="shared" si="185"/>
        <v>0</v>
      </c>
      <c r="AK87" s="71">
        <f t="shared" si="186"/>
        <v>12</v>
      </c>
      <c r="AL87" s="71">
        <f t="shared" si="187"/>
        <v>0</v>
      </c>
      <c r="AM87" s="71">
        <f t="shared" si="188"/>
        <v>0</v>
      </c>
      <c r="AN87" s="71">
        <f t="shared" si="189"/>
        <v>1</v>
      </c>
      <c r="AO87" s="71">
        <f t="shared" si="190"/>
        <v>0</v>
      </c>
      <c r="AP87" s="377">
        <f t="shared" si="191"/>
        <v>0</v>
      </c>
      <c r="AQ87" s="77">
        <f t="shared" si="192"/>
        <v>1182</v>
      </c>
      <c r="AR87" s="71">
        <f t="shared" si="193"/>
        <v>0</v>
      </c>
      <c r="AS87" s="71">
        <f t="shared" si="194"/>
        <v>41</v>
      </c>
      <c r="AT87" s="71">
        <f t="shared" si="195"/>
        <v>0</v>
      </c>
      <c r="AU87" s="71">
        <f t="shared" si="196"/>
        <v>0</v>
      </c>
      <c r="AV87" s="71">
        <f t="shared" si="197"/>
        <v>0</v>
      </c>
      <c r="AW87" s="71">
        <f t="shared" si="198"/>
        <v>0</v>
      </c>
      <c r="AX87" s="377">
        <f t="shared" si="199"/>
        <v>0</v>
      </c>
      <c r="AY87" s="436">
        <f t="shared" si="153"/>
        <v>22709</v>
      </c>
      <c r="AZ87" s="566" t="str">
        <f t="shared" si="176"/>
        <v>45EPSIC3</v>
      </c>
      <c r="BA87" s="724" t="s">
        <v>287</v>
      </c>
      <c r="BB87" s="726">
        <v>45</v>
      </c>
      <c r="BC87" s="724" t="s">
        <v>513</v>
      </c>
      <c r="BD87" s="725">
        <v>16</v>
      </c>
    </row>
    <row r="88" spans="2:56" ht="15" customHeight="1">
      <c r="B88" s="555" t="str">
        <f t="shared" si="154"/>
        <v>206EPS010</v>
      </c>
      <c r="C88" s="555" t="str">
        <f t="shared" si="155"/>
        <v>206EPS016</v>
      </c>
      <c r="D88" s="555" t="str">
        <f t="shared" si="156"/>
        <v>206EPS037</v>
      </c>
      <c r="E88" s="555" t="str">
        <f t="shared" si="157"/>
        <v>206EPS002</v>
      </c>
      <c r="F88" s="555" t="str">
        <f t="shared" si="158"/>
        <v>206EPS044</v>
      </c>
      <c r="G88" s="555" t="str">
        <f t="shared" si="159"/>
        <v>206EPS023</v>
      </c>
      <c r="H88" s="555" t="str">
        <f t="shared" si="160"/>
        <v>206EPS005</v>
      </c>
      <c r="I88" s="555" t="str">
        <f t="shared" si="161"/>
        <v>206EPS018</v>
      </c>
      <c r="J88" s="555" t="str">
        <f t="shared" si="162"/>
        <v>206EAS016</v>
      </c>
      <c r="K88" s="555" t="str">
        <f t="shared" si="163"/>
        <v>206EAS027</v>
      </c>
      <c r="L88" s="555" t="str">
        <f t="shared" si="164"/>
        <v>206EPS017</v>
      </c>
      <c r="M88" s="555" t="str">
        <f t="shared" si="165"/>
        <v>206EPS033</v>
      </c>
      <c r="N88" s="555" t="str">
        <f t="shared" si="166"/>
        <v>206EPS001</v>
      </c>
      <c r="O88" s="555" t="str">
        <f t="shared" si="167"/>
        <v>206EPS008</v>
      </c>
      <c r="P88" s="555" t="str">
        <f t="shared" si="168"/>
        <v>206EPS040</v>
      </c>
      <c r="Q88" s="555" t="str">
        <f t="shared" si="169"/>
        <v>206ESSC24</v>
      </c>
      <c r="R88" s="555" t="e">
        <f>CONCATENATE(AB89,#REF!)</f>
        <v>#REF!</v>
      </c>
      <c r="S88" s="555" t="str">
        <f t="shared" si="170"/>
        <v>206ESSC91</v>
      </c>
      <c r="T88" s="555" t="str">
        <f t="shared" si="171"/>
        <v>206ESSC02</v>
      </c>
      <c r="U88" s="555" t="str">
        <f t="shared" si="172"/>
        <v>206ESSC62</v>
      </c>
      <c r="V88" s="555" t="e">
        <f>CONCATENATE(AB89,#REF!)</f>
        <v>#REF!</v>
      </c>
      <c r="W88" s="555" t="str">
        <f t="shared" si="173"/>
        <v>206EPSIC3</v>
      </c>
      <c r="X88" s="555" t="str">
        <f t="shared" si="174"/>
        <v>206CCFC55</v>
      </c>
      <c r="Y88" s="555" t="str">
        <f t="shared" si="175"/>
        <v>206ESSC07</v>
      </c>
      <c r="Z88" s="564" t="s">
        <v>113</v>
      </c>
      <c r="AA88" s="572" t="s">
        <v>243</v>
      </c>
      <c r="AB88" s="451">
        <v>197</v>
      </c>
      <c r="AC88" s="77">
        <f t="shared" si="178"/>
        <v>0</v>
      </c>
      <c r="AD88" s="71">
        <f t="shared" si="179"/>
        <v>0</v>
      </c>
      <c r="AE88" s="71">
        <f t="shared" si="180"/>
        <v>1302</v>
      </c>
      <c r="AF88" s="71">
        <f t="shared" si="181"/>
        <v>0</v>
      </c>
      <c r="AG88" s="71">
        <f t="shared" si="182"/>
        <v>765</v>
      </c>
      <c r="AH88" s="71">
        <f t="shared" si="183"/>
        <v>0</v>
      </c>
      <c r="AI88" s="71">
        <f t="shared" si="184"/>
        <v>0</v>
      </c>
      <c r="AJ88" s="71">
        <f t="shared" si="185"/>
        <v>0</v>
      </c>
      <c r="AK88" s="71">
        <f t="shared" si="186"/>
        <v>2</v>
      </c>
      <c r="AL88" s="71">
        <f t="shared" si="187"/>
        <v>0</v>
      </c>
      <c r="AM88" s="71">
        <f t="shared" si="188"/>
        <v>0</v>
      </c>
      <c r="AN88" s="71">
        <f t="shared" si="189"/>
        <v>0</v>
      </c>
      <c r="AO88" s="71">
        <f t="shared" si="190"/>
        <v>0</v>
      </c>
      <c r="AP88" s="377">
        <f t="shared" si="191"/>
        <v>0</v>
      </c>
      <c r="AQ88" s="77">
        <f t="shared" si="192"/>
        <v>303</v>
      </c>
      <c r="AR88" s="71">
        <f t="shared" si="193"/>
        <v>0</v>
      </c>
      <c r="AS88" s="71">
        <f t="shared" si="194"/>
        <v>25</v>
      </c>
      <c r="AT88" s="71">
        <f t="shared" si="195"/>
        <v>0</v>
      </c>
      <c r="AU88" s="71">
        <f t="shared" si="196"/>
        <v>0</v>
      </c>
      <c r="AV88" s="71">
        <f t="shared" si="197"/>
        <v>0</v>
      </c>
      <c r="AW88" s="71">
        <f t="shared" si="198"/>
        <v>0</v>
      </c>
      <c r="AX88" s="377">
        <f t="shared" si="199"/>
        <v>0</v>
      </c>
      <c r="AY88" s="436">
        <f t="shared" si="153"/>
        <v>2397</v>
      </c>
      <c r="AZ88" s="566" t="str">
        <f t="shared" si="176"/>
        <v>45ESSC02</v>
      </c>
      <c r="BA88" s="724" t="s">
        <v>287</v>
      </c>
      <c r="BB88" s="726">
        <v>45</v>
      </c>
      <c r="BC88" s="724" t="s">
        <v>516</v>
      </c>
      <c r="BD88" s="725">
        <v>224</v>
      </c>
    </row>
    <row r="89" spans="2:56" ht="15" customHeight="1">
      <c r="B89" s="555" t="str">
        <f t="shared" si="154"/>
        <v>313EPS010</v>
      </c>
      <c r="C89" s="555" t="str">
        <f t="shared" si="155"/>
        <v>313EPS016</v>
      </c>
      <c r="D89" s="555" t="str">
        <f t="shared" si="156"/>
        <v>313EPS037</v>
      </c>
      <c r="E89" s="555" t="str">
        <f t="shared" si="157"/>
        <v>313EPS002</v>
      </c>
      <c r="F89" s="555" t="str">
        <f t="shared" si="158"/>
        <v>313EPS044</v>
      </c>
      <c r="G89" s="555" t="str">
        <f t="shared" si="159"/>
        <v>313EPS023</v>
      </c>
      <c r="H89" s="555" t="str">
        <f t="shared" si="160"/>
        <v>313EPS005</v>
      </c>
      <c r="I89" s="555" t="str">
        <f t="shared" si="161"/>
        <v>313EPS018</v>
      </c>
      <c r="J89" s="555" t="str">
        <f t="shared" si="162"/>
        <v>313EAS016</v>
      </c>
      <c r="K89" s="555" t="str">
        <f t="shared" si="163"/>
        <v>313EAS027</v>
      </c>
      <c r="L89" s="555" t="str">
        <f t="shared" si="164"/>
        <v>313EPS017</v>
      </c>
      <c r="M89" s="555" t="str">
        <f t="shared" si="165"/>
        <v>313EPS033</v>
      </c>
      <c r="N89" s="555" t="str">
        <f t="shared" si="166"/>
        <v>313EPS001</v>
      </c>
      <c r="O89" s="555" t="str">
        <f t="shared" si="167"/>
        <v>313EPS008</v>
      </c>
      <c r="P89" s="555" t="str">
        <f t="shared" si="168"/>
        <v>313EPS040</v>
      </c>
      <c r="Q89" s="555" t="str">
        <f t="shared" si="169"/>
        <v>313ESSC24</v>
      </c>
      <c r="R89" s="555" t="e">
        <f>CONCATENATE(AB90,#REF!)</f>
        <v>#REF!</v>
      </c>
      <c r="S89" s="555" t="str">
        <f t="shared" si="170"/>
        <v>313ESSC91</v>
      </c>
      <c r="T89" s="555" t="str">
        <f t="shared" si="171"/>
        <v>313ESSC02</v>
      </c>
      <c r="U89" s="555" t="str">
        <f t="shared" si="172"/>
        <v>313ESSC62</v>
      </c>
      <c r="V89" s="555" t="e">
        <f>CONCATENATE(AB90,#REF!)</f>
        <v>#REF!</v>
      </c>
      <c r="W89" s="555" t="str">
        <f t="shared" si="173"/>
        <v>313EPSIC3</v>
      </c>
      <c r="X89" s="555" t="str">
        <f t="shared" si="174"/>
        <v>313CCFC55</v>
      </c>
      <c r="Y89" s="555" t="str">
        <f t="shared" si="175"/>
        <v>313ESSC07</v>
      </c>
      <c r="Z89" s="571" t="s">
        <v>138</v>
      </c>
      <c r="AA89" s="572" t="s">
        <v>243</v>
      </c>
      <c r="AB89" s="451">
        <v>206</v>
      </c>
      <c r="AC89" s="77">
        <f t="shared" si="178"/>
        <v>0</v>
      </c>
      <c r="AD89" s="71">
        <f t="shared" si="179"/>
        <v>0</v>
      </c>
      <c r="AE89" s="71">
        <f t="shared" si="180"/>
        <v>116</v>
      </c>
      <c r="AF89" s="71">
        <f t="shared" si="181"/>
        <v>0</v>
      </c>
      <c r="AG89" s="71">
        <f t="shared" si="182"/>
        <v>404</v>
      </c>
      <c r="AH89" s="71">
        <f t="shared" si="183"/>
        <v>0</v>
      </c>
      <c r="AI89" s="71">
        <f t="shared" si="184"/>
        <v>0</v>
      </c>
      <c r="AJ89" s="71">
        <f t="shared" si="185"/>
        <v>0</v>
      </c>
      <c r="AK89" s="71">
        <f t="shared" si="186"/>
        <v>2</v>
      </c>
      <c r="AL89" s="71">
        <f t="shared" si="187"/>
        <v>0</v>
      </c>
      <c r="AM89" s="71">
        <f t="shared" si="188"/>
        <v>0</v>
      </c>
      <c r="AN89" s="71">
        <f t="shared" si="189"/>
        <v>0</v>
      </c>
      <c r="AO89" s="71">
        <f t="shared" si="190"/>
        <v>0</v>
      </c>
      <c r="AP89" s="377">
        <f t="shared" si="191"/>
        <v>0</v>
      </c>
      <c r="AQ89" s="77">
        <f t="shared" si="192"/>
        <v>96</v>
      </c>
      <c r="AR89" s="71">
        <f t="shared" si="193"/>
        <v>0</v>
      </c>
      <c r="AS89" s="71">
        <f t="shared" si="194"/>
        <v>4</v>
      </c>
      <c r="AT89" s="71">
        <f t="shared" si="195"/>
        <v>0</v>
      </c>
      <c r="AU89" s="71">
        <f t="shared" si="196"/>
        <v>0</v>
      </c>
      <c r="AV89" s="71">
        <f t="shared" si="197"/>
        <v>0</v>
      </c>
      <c r="AW89" s="71">
        <f t="shared" si="198"/>
        <v>0</v>
      </c>
      <c r="AX89" s="377">
        <f t="shared" si="199"/>
        <v>0</v>
      </c>
      <c r="AY89" s="436">
        <f t="shared" si="153"/>
        <v>622</v>
      </c>
      <c r="AZ89" s="566" t="str">
        <f t="shared" si="176"/>
        <v>51EPS016</v>
      </c>
      <c r="BA89" s="724" t="s">
        <v>287</v>
      </c>
      <c r="BB89" s="726">
        <v>51</v>
      </c>
      <c r="BC89" s="724" t="s">
        <v>211</v>
      </c>
      <c r="BD89" s="725">
        <v>2671</v>
      </c>
    </row>
    <row r="90" spans="2:56" ht="15" customHeight="1">
      <c r="B90" s="555" t="str">
        <f t="shared" si="154"/>
        <v>318EPS010</v>
      </c>
      <c r="C90" s="555" t="str">
        <f t="shared" si="155"/>
        <v>318EPS016</v>
      </c>
      <c r="D90" s="555" t="str">
        <f t="shared" si="156"/>
        <v>318EPS037</v>
      </c>
      <c r="E90" s="555" t="str">
        <f t="shared" si="157"/>
        <v>318EPS002</v>
      </c>
      <c r="F90" s="555" t="str">
        <f t="shared" si="158"/>
        <v>318EPS044</v>
      </c>
      <c r="G90" s="555" t="str">
        <f t="shared" si="159"/>
        <v>318EPS023</v>
      </c>
      <c r="H90" s="555" t="str">
        <f t="shared" si="160"/>
        <v>318EPS005</v>
      </c>
      <c r="I90" s="555" t="str">
        <f t="shared" si="161"/>
        <v>318EPS018</v>
      </c>
      <c r="J90" s="555" t="str">
        <f t="shared" si="162"/>
        <v>318EAS016</v>
      </c>
      <c r="K90" s="555" t="str">
        <f t="shared" si="163"/>
        <v>318EAS027</v>
      </c>
      <c r="L90" s="555" t="str">
        <f t="shared" si="164"/>
        <v>318EPS017</v>
      </c>
      <c r="M90" s="555" t="str">
        <f t="shared" si="165"/>
        <v>318EPS033</v>
      </c>
      <c r="N90" s="555" t="str">
        <f t="shared" si="166"/>
        <v>318EPS001</v>
      </c>
      <c r="O90" s="555" t="str">
        <f t="shared" si="167"/>
        <v>318EPS008</v>
      </c>
      <c r="P90" s="555" t="str">
        <f t="shared" si="168"/>
        <v>318EPS040</v>
      </c>
      <c r="Q90" s="555" t="str">
        <f t="shared" si="169"/>
        <v>318ESSC24</v>
      </c>
      <c r="R90" s="555" t="e">
        <f>CONCATENATE(AB91,#REF!)</f>
        <v>#REF!</v>
      </c>
      <c r="S90" s="555" t="str">
        <f t="shared" si="170"/>
        <v>318ESSC91</v>
      </c>
      <c r="T90" s="555" t="str">
        <f t="shared" si="171"/>
        <v>318ESSC02</v>
      </c>
      <c r="U90" s="555" t="str">
        <f t="shared" si="172"/>
        <v>318ESSC62</v>
      </c>
      <c r="V90" s="555" t="e">
        <f>CONCATENATE(AB91,#REF!)</f>
        <v>#REF!</v>
      </c>
      <c r="W90" s="555" t="str">
        <f t="shared" si="173"/>
        <v>318EPSIC3</v>
      </c>
      <c r="X90" s="555" t="str">
        <f t="shared" si="174"/>
        <v>318CCFC55</v>
      </c>
      <c r="Y90" s="555" t="str">
        <f t="shared" si="175"/>
        <v>318ESSC07</v>
      </c>
      <c r="Z90" s="564" t="s">
        <v>81</v>
      </c>
      <c r="AA90" s="572" t="s">
        <v>243</v>
      </c>
      <c r="AB90" s="451">
        <v>313</v>
      </c>
      <c r="AC90" s="77">
        <f t="shared" si="178"/>
        <v>2</v>
      </c>
      <c r="AD90" s="71">
        <f t="shared" si="179"/>
        <v>0</v>
      </c>
      <c r="AE90" s="71">
        <f t="shared" si="180"/>
        <v>719</v>
      </c>
      <c r="AF90" s="71">
        <f t="shared" si="181"/>
        <v>0</v>
      </c>
      <c r="AG90" s="71">
        <f t="shared" si="182"/>
        <v>657</v>
      </c>
      <c r="AH90" s="71">
        <f t="shared" si="183"/>
        <v>0</v>
      </c>
      <c r="AI90" s="71">
        <f t="shared" si="184"/>
        <v>1</v>
      </c>
      <c r="AJ90" s="71">
        <f t="shared" si="185"/>
        <v>0</v>
      </c>
      <c r="AK90" s="71">
        <f t="shared" si="186"/>
        <v>0</v>
      </c>
      <c r="AL90" s="71">
        <f t="shared" si="187"/>
        <v>0</v>
      </c>
      <c r="AM90" s="71">
        <f t="shared" si="188"/>
        <v>0</v>
      </c>
      <c r="AN90" s="71">
        <f t="shared" si="189"/>
        <v>0</v>
      </c>
      <c r="AO90" s="71">
        <f t="shared" si="190"/>
        <v>0</v>
      </c>
      <c r="AP90" s="377">
        <f t="shared" si="191"/>
        <v>0</v>
      </c>
      <c r="AQ90" s="77">
        <f t="shared" si="192"/>
        <v>202</v>
      </c>
      <c r="AR90" s="71">
        <f t="shared" si="193"/>
        <v>0</v>
      </c>
      <c r="AS90" s="71">
        <f t="shared" si="194"/>
        <v>11</v>
      </c>
      <c r="AT90" s="71">
        <f t="shared" si="195"/>
        <v>0</v>
      </c>
      <c r="AU90" s="71">
        <f t="shared" si="196"/>
        <v>0</v>
      </c>
      <c r="AV90" s="71">
        <f t="shared" si="197"/>
        <v>0</v>
      </c>
      <c r="AW90" s="71">
        <f t="shared" si="198"/>
        <v>0</v>
      </c>
      <c r="AX90" s="377">
        <f t="shared" si="199"/>
        <v>0</v>
      </c>
      <c r="AY90" s="436">
        <f t="shared" si="153"/>
        <v>1592</v>
      </c>
      <c r="AZ90" s="566" t="str">
        <f t="shared" si="176"/>
        <v>51EPS033</v>
      </c>
      <c r="BA90" s="724" t="s">
        <v>287</v>
      </c>
      <c r="BB90" s="726">
        <v>51</v>
      </c>
      <c r="BC90" s="724" t="s">
        <v>222</v>
      </c>
      <c r="BD90" s="725">
        <v>1</v>
      </c>
    </row>
    <row r="91" spans="2:56" ht="15" customHeight="1">
      <c r="B91" s="555" t="str">
        <f t="shared" si="154"/>
        <v>321EPS010</v>
      </c>
      <c r="C91" s="555" t="str">
        <f t="shared" si="155"/>
        <v>321EPS016</v>
      </c>
      <c r="D91" s="555" t="str">
        <f t="shared" si="156"/>
        <v>321EPS037</v>
      </c>
      <c r="E91" s="555" t="str">
        <f t="shared" si="157"/>
        <v>321EPS002</v>
      </c>
      <c r="F91" s="555" t="str">
        <f t="shared" si="158"/>
        <v>321EPS044</v>
      </c>
      <c r="G91" s="555" t="str">
        <f t="shared" si="159"/>
        <v>321EPS023</v>
      </c>
      <c r="H91" s="555" t="str">
        <f t="shared" si="160"/>
        <v>321EPS005</v>
      </c>
      <c r="I91" s="555" t="str">
        <f t="shared" si="161"/>
        <v>321EPS018</v>
      </c>
      <c r="J91" s="555" t="str">
        <f t="shared" si="162"/>
        <v>321EAS016</v>
      </c>
      <c r="K91" s="555" t="str">
        <f t="shared" si="163"/>
        <v>321EAS027</v>
      </c>
      <c r="L91" s="555" t="str">
        <f t="shared" si="164"/>
        <v>321EPS017</v>
      </c>
      <c r="M91" s="555" t="str">
        <f t="shared" si="165"/>
        <v>321EPS033</v>
      </c>
      <c r="N91" s="555" t="str">
        <f t="shared" si="166"/>
        <v>321EPS001</v>
      </c>
      <c r="O91" s="555" t="str">
        <f t="shared" si="167"/>
        <v>321EPS008</v>
      </c>
      <c r="P91" s="555" t="str">
        <f t="shared" si="168"/>
        <v>321EPS040</v>
      </c>
      <c r="Q91" s="555" t="str">
        <f t="shared" si="169"/>
        <v>321ESSC24</v>
      </c>
      <c r="R91" s="555" t="e">
        <f>CONCATENATE(AB92,#REF!)</f>
        <v>#REF!</v>
      </c>
      <c r="S91" s="555" t="str">
        <f t="shared" si="170"/>
        <v>321ESSC91</v>
      </c>
      <c r="T91" s="555" t="str">
        <f t="shared" si="171"/>
        <v>321ESSC02</v>
      </c>
      <c r="U91" s="555" t="str">
        <f t="shared" si="172"/>
        <v>321ESSC62</v>
      </c>
      <c r="V91" s="555" t="e">
        <f>CONCATENATE(AB92,#REF!)</f>
        <v>#REF!</v>
      </c>
      <c r="W91" s="555" t="str">
        <f t="shared" si="173"/>
        <v>321EPSIC3</v>
      </c>
      <c r="X91" s="555" t="str">
        <f t="shared" si="174"/>
        <v>321CCFC55</v>
      </c>
      <c r="Y91" s="555" t="str">
        <f t="shared" si="175"/>
        <v>321ESSC07</v>
      </c>
      <c r="Z91" s="564" t="s">
        <v>44</v>
      </c>
      <c r="AA91" s="572" t="s">
        <v>243</v>
      </c>
      <c r="AB91" s="451">
        <v>318</v>
      </c>
      <c r="AC91" s="77">
        <f t="shared" si="178"/>
        <v>8251</v>
      </c>
      <c r="AD91" s="71">
        <f t="shared" si="179"/>
        <v>8542</v>
      </c>
      <c r="AE91" s="71">
        <f t="shared" si="180"/>
        <v>4058</v>
      </c>
      <c r="AF91" s="71">
        <f t="shared" si="181"/>
        <v>785</v>
      </c>
      <c r="AG91" s="71">
        <f t="shared" si="182"/>
        <v>1262</v>
      </c>
      <c r="AH91" s="71">
        <f t="shared" si="183"/>
        <v>2</v>
      </c>
      <c r="AI91" s="71">
        <f t="shared" si="184"/>
        <v>11</v>
      </c>
      <c r="AJ91" s="71">
        <f t="shared" si="185"/>
        <v>1</v>
      </c>
      <c r="AK91" s="71">
        <f t="shared" si="186"/>
        <v>56</v>
      </c>
      <c r="AL91" s="71">
        <f t="shared" si="187"/>
        <v>0</v>
      </c>
      <c r="AM91" s="71">
        <f t="shared" si="188"/>
        <v>0</v>
      </c>
      <c r="AN91" s="71">
        <f t="shared" si="189"/>
        <v>0</v>
      </c>
      <c r="AO91" s="71">
        <f t="shared" si="190"/>
        <v>0</v>
      </c>
      <c r="AP91" s="377">
        <f t="shared" si="191"/>
        <v>0</v>
      </c>
      <c r="AQ91" s="77">
        <f t="shared" si="192"/>
        <v>1155</v>
      </c>
      <c r="AR91" s="71">
        <f t="shared" si="193"/>
        <v>0</v>
      </c>
      <c r="AS91" s="71">
        <f t="shared" si="194"/>
        <v>0</v>
      </c>
      <c r="AT91" s="71">
        <f t="shared" si="195"/>
        <v>5</v>
      </c>
      <c r="AU91" s="71">
        <f t="shared" si="196"/>
        <v>0</v>
      </c>
      <c r="AV91" s="71">
        <f t="shared" si="197"/>
        <v>0</v>
      </c>
      <c r="AW91" s="71">
        <f t="shared" si="198"/>
        <v>0</v>
      </c>
      <c r="AX91" s="377">
        <f t="shared" si="199"/>
        <v>0</v>
      </c>
      <c r="AY91" s="436">
        <f t="shared" si="153"/>
        <v>24128</v>
      </c>
      <c r="AZ91" s="566" t="str">
        <f t="shared" si="176"/>
        <v>51EPS037</v>
      </c>
      <c r="BA91" s="724" t="s">
        <v>287</v>
      </c>
      <c r="BB91" s="726">
        <v>51</v>
      </c>
      <c r="BC91" s="724" t="s">
        <v>213</v>
      </c>
      <c r="BD91" s="725">
        <v>247</v>
      </c>
    </row>
    <row r="92" spans="2:56" ht="15" customHeight="1">
      <c r="B92" s="555" t="str">
        <f t="shared" si="154"/>
        <v>376EPS010</v>
      </c>
      <c r="C92" s="555" t="str">
        <f t="shared" si="155"/>
        <v>376EPS016</v>
      </c>
      <c r="D92" s="555" t="str">
        <f t="shared" si="156"/>
        <v>376EPS037</v>
      </c>
      <c r="E92" s="555" t="str">
        <f t="shared" si="157"/>
        <v>376EPS002</v>
      </c>
      <c r="F92" s="555" t="str">
        <f t="shared" si="158"/>
        <v>376EPS044</v>
      </c>
      <c r="G92" s="555" t="str">
        <f t="shared" si="159"/>
        <v>376EPS023</v>
      </c>
      <c r="H92" s="555" t="str">
        <f t="shared" si="160"/>
        <v>376EPS005</v>
      </c>
      <c r="I92" s="555" t="str">
        <f t="shared" si="161"/>
        <v>376EPS018</v>
      </c>
      <c r="J92" s="555" t="str">
        <f t="shared" si="162"/>
        <v>376EAS016</v>
      </c>
      <c r="K92" s="555" t="str">
        <f t="shared" si="163"/>
        <v>376EAS027</v>
      </c>
      <c r="L92" s="555" t="str">
        <f t="shared" si="164"/>
        <v>376EPS017</v>
      </c>
      <c r="M92" s="555" t="str">
        <f t="shared" si="165"/>
        <v>376EPS033</v>
      </c>
      <c r="N92" s="555" t="str">
        <f t="shared" si="166"/>
        <v>376EPS001</v>
      </c>
      <c r="O92" s="555" t="str">
        <f t="shared" si="167"/>
        <v>376EPS008</v>
      </c>
      <c r="P92" s="555" t="str">
        <f t="shared" si="168"/>
        <v>376EPS040</v>
      </c>
      <c r="Q92" s="555" t="str">
        <f t="shared" si="169"/>
        <v>376ESSC24</v>
      </c>
      <c r="R92" s="555" t="e">
        <f>CONCATENATE(AB93,#REF!)</f>
        <v>#REF!</v>
      </c>
      <c r="S92" s="555" t="str">
        <f t="shared" si="170"/>
        <v>376ESSC91</v>
      </c>
      <c r="T92" s="555" t="str">
        <f t="shared" si="171"/>
        <v>376ESSC02</v>
      </c>
      <c r="U92" s="555" t="str">
        <f t="shared" si="172"/>
        <v>376ESSC62</v>
      </c>
      <c r="V92" s="555" t="e">
        <f>CONCATENATE(AB93,#REF!)</f>
        <v>#REF!</v>
      </c>
      <c r="W92" s="555" t="str">
        <f t="shared" si="173"/>
        <v>376EPSIC3</v>
      </c>
      <c r="X92" s="555" t="str">
        <f t="shared" si="174"/>
        <v>376CCFC55</v>
      </c>
      <c r="Y92" s="555" t="str">
        <f t="shared" si="175"/>
        <v>376ESSC07</v>
      </c>
      <c r="Z92" s="564" t="s">
        <v>109</v>
      </c>
      <c r="AA92" s="572" t="s">
        <v>243</v>
      </c>
      <c r="AB92" s="451">
        <v>321</v>
      </c>
      <c r="AC92" s="77">
        <f t="shared" si="178"/>
        <v>1</v>
      </c>
      <c r="AD92" s="71">
        <f t="shared" si="179"/>
        <v>0</v>
      </c>
      <c r="AE92" s="71">
        <f t="shared" si="180"/>
        <v>921</v>
      </c>
      <c r="AF92" s="71">
        <f t="shared" si="181"/>
        <v>0</v>
      </c>
      <c r="AG92" s="71">
        <f t="shared" si="182"/>
        <v>1229</v>
      </c>
      <c r="AH92" s="71">
        <f t="shared" si="183"/>
        <v>0</v>
      </c>
      <c r="AI92" s="71">
        <f t="shared" si="184"/>
        <v>1</v>
      </c>
      <c r="AJ92" s="71">
        <f t="shared" si="185"/>
        <v>0</v>
      </c>
      <c r="AK92" s="71">
        <f t="shared" si="186"/>
        <v>126</v>
      </c>
      <c r="AL92" s="71">
        <f t="shared" si="187"/>
        <v>0</v>
      </c>
      <c r="AM92" s="71">
        <f t="shared" si="188"/>
        <v>0</v>
      </c>
      <c r="AN92" s="71">
        <f t="shared" si="189"/>
        <v>0</v>
      </c>
      <c r="AO92" s="71">
        <f t="shared" si="190"/>
        <v>0</v>
      </c>
      <c r="AP92" s="377">
        <f t="shared" si="191"/>
        <v>0</v>
      </c>
      <c r="AQ92" s="77">
        <f t="shared" si="192"/>
        <v>266</v>
      </c>
      <c r="AR92" s="71">
        <f t="shared" si="193"/>
        <v>0</v>
      </c>
      <c r="AS92" s="71">
        <f t="shared" si="194"/>
        <v>0</v>
      </c>
      <c r="AT92" s="71">
        <f t="shared" si="195"/>
        <v>0</v>
      </c>
      <c r="AU92" s="71">
        <f t="shared" si="196"/>
        <v>0</v>
      </c>
      <c r="AV92" s="71">
        <f t="shared" si="197"/>
        <v>0</v>
      </c>
      <c r="AW92" s="71">
        <f t="shared" si="198"/>
        <v>0</v>
      </c>
      <c r="AX92" s="377">
        <f t="shared" si="199"/>
        <v>0</v>
      </c>
      <c r="AY92" s="436">
        <f t="shared" si="153"/>
        <v>2544</v>
      </c>
      <c r="AZ92" s="566" t="str">
        <f t="shared" si="176"/>
        <v>51EPS040</v>
      </c>
      <c r="BA92" s="724" t="s">
        <v>287</v>
      </c>
      <c r="BB92" s="726">
        <v>51</v>
      </c>
      <c r="BC92" s="724" t="s">
        <v>833</v>
      </c>
      <c r="BD92" s="725">
        <v>224</v>
      </c>
    </row>
    <row r="93" spans="2:56" ht="15" customHeight="1">
      <c r="B93" s="555" t="str">
        <f t="shared" si="154"/>
        <v>400EPS010</v>
      </c>
      <c r="C93" s="555" t="str">
        <f t="shared" si="155"/>
        <v>400EPS016</v>
      </c>
      <c r="D93" s="555" t="str">
        <f t="shared" si="156"/>
        <v>400EPS037</v>
      </c>
      <c r="E93" s="555" t="str">
        <f t="shared" si="157"/>
        <v>400EPS002</v>
      </c>
      <c r="F93" s="555" t="str">
        <f t="shared" si="158"/>
        <v>400EPS044</v>
      </c>
      <c r="G93" s="555" t="str">
        <f t="shared" si="159"/>
        <v>400EPS023</v>
      </c>
      <c r="H93" s="555" t="str">
        <f t="shared" si="160"/>
        <v>400EPS005</v>
      </c>
      <c r="I93" s="555" t="str">
        <f t="shared" si="161"/>
        <v>400EPS018</v>
      </c>
      <c r="J93" s="555" t="str">
        <f t="shared" si="162"/>
        <v>400EAS016</v>
      </c>
      <c r="K93" s="555" t="str">
        <f t="shared" si="163"/>
        <v>400EAS027</v>
      </c>
      <c r="L93" s="555" t="str">
        <f t="shared" si="164"/>
        <v>400EPS017</v>
      </c>
      <c r="M93" s="555" t="str">
        <f t="shared" si="165"/>
        <v>400EPS033</v>
      </c>
      <c r="N93" s="555" t="str">
        <f t="shared" si="166"/>
        <v>400EPS001</v>
      </c>
      <c r="O93" s="555" t="str">
        <f t="shared" si="167"/>
        <v>400EPS008</v>
      </c>
      <c r="P93" s="555" t="str">
        <f t="shared" si="168"/>
        <v>400EPS040</v>
      </c>
      <c r="Q93" s="555" t="str">
        <f t="shared" si="169"/>
        <v>400ESSC24</v>
      </c>
      <c r="R93" s="555" t="e">
        <f>CONCATENATE(AB94,#REF!)</f>
        <v>#REF!</v>
      </c>
      <c r="S93" s="555" t="str">
        <f t="shared" si="170"/>
        <v>400ESSC91</v>
      </c>
      <c r="T93" s="555" t="str">
        <f t="shared" si="171"/>
        <v>400ESSC02</v>
      </c>
      <c r="U93" s="555" t="str">
        <f t="shared" si="172"/>
        <v>400ESSC62</v>
      </c>
      <c r="V93" s="555" t="e">
        <f>CONCATENATE(AB94,#REF!)</f>
        <v>#REF!</v>
      </c>
      <c r="W93" s="555" t="str">
        <f t="shared" si="173"/>
        <v>400EPSIC3</v>
      </c>
      <c r="X93" s="555" t="str">
        <f t="shared" si="174"/>
        <v>400CCFC55</v>
      </c>
      <c r="Y93" s="555" t="str">
        <f t="shared" si="175"/>
        <v>400ESSC07</v>
      </c>
      <c r="Z93" s="564" t="s">
        <v>83</v>
      </c>
      <c r="AA93" s="572" t="s">
        <v>243</v>
      </c>
      <c r="AB93" s="451">
        <v>376</v>
      </c>
      <c r="AC93" s="77">
        <f t="shared" si="178"/>
        <v>28135</v>
      </c>
      <c r="AD93" s="71">
        <f t="shared" si="179"/>
        <v>19842</v>
      </c>
      <c r="AE93" s="71">
        <f t="shared" si="180"/>
        <v>4748</v>
      </c>
      <c r="AF93" s="71">
        <f t="shared" si="181"/>
        <v>80</v>
      </c>
      <c r="AG93" s="71">
        <f t="shared" si="182"/>
        <v>1361</v>
      </c>
      <c r="AH93" s="71">
        <f t="shared" si="183"/>
        <v>0</v>
      </c>
      <c r="AI93" s="71">
        <f t="shared" si="184"/>
        <v>14</v>
      </c>
      <c r="AJ93" s="71">
        <f t="shared" si="185"/>
        <v>0</v>
      </c>
      <c r="AK93" s="71">
        <f t="shared" si="186"/>
        <v>61</v>
      </c>
      <c r="AL93" s="71">
        <f t="shared" si="187"/>
        <v>0</v>
      </c>
      <c r="AM93" s="71">
        <f t="shared" si="188"/>
        <v>0</v>
      </c>
      <c r="AN93" s="71">
        <f t="shared" si="189"/>
        <v>0</v>
      </c>
      <c r="AO93" s="71">
        <f t="shared" si="190"/>
        <v>0</v>
      </c>
      <c r="AP93" s="377">
        <f t="shared" si="191"/>
        <v>0</v>
      </c>
      <c r="AQ93" s="77">
        <f t="shared" si="192"/>
        <v>1117</v>
      </c>
      <c r="AR93" s="71">
        <f t="shared" si="193"/>
        <v>0</v>
      </c>
      <c r="AS93" s="71">
        <f t="shared" si="194"/>
        <v>139</v>
      </c>
      <c r="AT93" s="71">
        <f t="shared" si="195"/>
        <v>0</v>
      </c>
      <c r="AU93" s="71">
        <f t="shared" si="196"/>
        <v>0</v>
      </c>
      <c r="AV93" s="71">
        <f t="shared" si="197"/>
        <v>0</v>
      </c>
      <c r="AW93" s="71">
        <f t="shared" si="198"/>
        <v>0</v>
      </c>
      <c r="AX93" s="377">
        <f t="shared" si="199"/>
        <v>0</v>
      </c>
      <c r="AY93" s="436">
        <f t="shared" si="153"/>
        <v>55497</v>
      </c>
      <c r="AZ93" s="566" t="str">
        <f t="shared" si="176"/>
        <v>51EPS044</v>
      </c>
      <c r="BA93" s="724" t="s">
        <v>287</v>
      </c>
      <c r="BB93" s="726">
        <v>51</v>
      </c>
      <c r="BC93" s="724" t="s">
        <v>1017</v>
      </c>
      <c r="BD93" s="725">
        <v>513</v>
      </c>
    </row>
    <row r="94" spans="2:56" ht="15" customHeight="1">
      <c r="B94" s="555" t="str">
        <f t="shared" si="154"/>
        <v>440EPS010</v>
      </c>
      <c r="C94" s="555" t="str">
        <f t="shared" si="155"/>
        <v>440EPS016</v>
      </c>
      <c r="D94" s="555" t="str">
        <f t="shared" si="156"/>
        <v>440EPS037</v>
      </c>
      <c r="E94" s="555" t="str">
        <f t="shared" si="157"/>
        <v>440EPS002</v>
      </c>
      <c r="F94" s="555" t="str">
        <f t="shared" si="158"/>
        <v>440EPS044</v>
      </c>
      <c r="G94" s="555" t="str">
        <f t="shared" si="159"/>
        <v>440EPS023</v>
      </c>
      <c r="H94" s="555" t="str">
        <f t="shared" si="160"/>
        <v>440EPS005</v>
      </c>
      <c r="I94" s="555" t="str">
        <f t="shared" si="161"/>
        <v>440EPS018</v>
      </c>
      <c r="J94" s="555" t="str">
        <f t="shared" si="162"/>
        <v>440EAS016</v>
      </c>
      <c r="K94" s="555" t="str">
        <f t="shared" si="163"/>
        <v>440EAS027</v>
      </c>
      <c r="L94" s="555" t="str">
        <f t="shared" si="164"/>
        <v>440EPS017</v>
      </c>
      <c r="M94" s="555" t="str">
        <f t="shared" si="165"/>
        <v>440EPS033</v>
      </c>
      <c r="N94" s="555" t="str">
        <f t="shared" si="166"/>
        <v>440EPS001</v>
      </c>
      <c r="O94" s="555" t="str">
        <f t="shared" si="167"/>
        <v>440EPS008</v>
      </c>
      <c r="P94" s="555" t="str">
        <f t="shared" si="168"/>
        <v>440EPS040</v>
      </c>
      <c r="Q94" s="555" t="str">
        <f t="shared" si="169"/>
        <v>440ESSC24</v>
      </c>
      <c r="R94" s="555" t="e">
        <f>CONCATENATE(AB95,#REF!)</f>
        <v>#REF!</v>
      </c>
      <c r="S94" s="555" t="str">
        <f t="shared" si="170"/>
        <v>440ESSC91</v>
      </c>
      <c r="T94" s="555" t="str">
        <f t="shared" si="171"/>
        <v>440ESSC02</v>
      </c>
      <c r="U94" s="555" t="str">
        <f t="shared" si="172"/>
        <v>440ESSC62</v>
      </c>
      <c r="V94" s="555" t="e">
        <f>CONCATENATE(AB95,#REF!)</f>
        <v>#REF!</v>
      </c>
      <c r="W94" s="555" t="str">
        <f t="shared" si="173"/>
        <v>440EPSIC3</v>
      </c>
      <c r="X94" s="555" t="str">
        <f t="shared" si="174"/>
        <v>440CCFC55</v>
      </c>
      <c r="Y94" s="555" t="str">
        <f t="shared" si="175"/>
        <v>440ESSC07</v>
      </c>
      <c r="Z94" s="571" t="s">
        <v>141</v>
      </c>
      <c r="AA94" s="572" t="s">
        <v>243</v>
      </c>
      <c r="AB94" s="451">
        <v>400</v>
      </c>
      <c r="AC94" s="77">
        <f t="shared" si="178"/>
        <v>0</v>
      </c>
      <c r="AD94" s="71">
        <f t="shared" si="179"/>
        <v>5569</v>
      </c>
      <c r="AE94" s="71">
        <f t="shared" si="180"/>
        <v>796</v>
      </c>
      <c r="AF94" s="71">
        <f t="shared" si="181"/>
        <v>1449</v>
      </c>
      <c r="AG94" s="71">
        <f t="shared" si="182"/>
        <v>1244</v>
      </c>
      <c r="AH94" s="71">
        <f t="shared" si="183"/>
        <v>0</v>
      </c>
      <c r="AI94" s="71">
        <f t="shared" si="184"/>
        <v>0</v>
      </c>
      <c r="AJ94" s="71">
        <f t="shared" si="185"/>
        <v>0</v>
      </c>
      <c r="AK94" s="71">
        <f t="shared" si="186"/>
        <v>2</v>
      </c>
      <c r="AL94" s="71">
        <f t="shared" si="187"/>
        <v>0</v>
      </c>
      <c r="AM94" s="71">
        <f t="shared" si="188"/>
        <v>0</v>
      </c>
      <c r="AN94" s="71">
        <f t="shared" si="189"/>
        <v>0</v>
      </c>
      <c r="AO94" s="71">
        <f t="shared" si="190"/>
        <v>0</v>
      </c>
      <c r="AP94" s="377">
        <f t="shared" si="191"/>
        <v>0</v>
      </c>
      <c r="AQ94" s="77">
        <f t="shared" si="192"/>
        <v>767</v>
      </c>
      <c r="AR94" s="71">
        <f t="shared" si="193"/>
        <v>0</v>
      </c>
      <c r="AS94" s="71">
        <f t="shared" si="194"/>
        <v>0</v>
      </c>
      <c r="AT94" s="71">
        <f t="shared" si="195"/>
        <v>0</v>
      </c>
      <c r="AU94" s="71">
        <f t="shared" si="196"/>
        <v>0</v>
      </c>
      <c r="AV94" s="71">
        <f t="shared" si="197"/>
        <v>0</v>
      </c>
      <c r="AW94" s="71">
        <f t="shared" si="198"/>
        <v>0</v>
      </c>
      <c r="AX94" s="377">
        <f t="shared" si="199"/>
        <v>0</v>
      </c>
      <c r="AY94" s="436">
        <f t="shared" si="153"/>
        <v>9827</v>
      </c>
      <c r="AZ94" s="566" t="str">
        <f t="shared" si="176"/>
        <v>51EPSIC3</v>
      </c>
      <c r="BA94" s="724" t="s">
        <v>287</v>
      </c>
      <c r="BB94" s="726">
        <v>51</v>
      </c>
      <c r="BC94" s="724" t="s">
        <v>513</v>
      </c>
      <c r="BD94" s="725">
        <v>15</v>
      </c>
    </row>
    <row r="95" spans="2:56" ht="15" customHeight="1">
      <c r="B95" s="555" t="str">
        <f t="shared" si="154"/>
        <v>483EPS010</v>
      </c>
      <c r="C95" s="555" t="str">
        <f t="shared" si="155"/>
        <v>483EPS016</v>
      </c>
      <c r="D95" s="555" t="str">
        <f t="shared" si="156"/>
        <v>483EPS037</v>
      </c>
      <c r="E95" s="555" t="str">
        <f t="shared" si="157"/>
        <v>483EPS002</v>
      </c>
      <c r="F95" s="555" t="str">
        <f t="shared" si="158"/>
        <v>483EPS044</v>
      </c>
      <c r="G95" s="555" t="str">
        <f t="shared" si="159"/>
        <v>483EPS023</v>
      </c>
      <c r="H95" s="555" t="str">
        <f t="shared" si="160"/>
        <v>483EPS005</v>
      </c>
      <c r="I95" s="555" t="str">
        <f t="shared" si="161"/>
        <v>483EPS018</v>
      </c>
      <c r="J95" s="555" t="str">
        <f t="shared" si="162"/>
        <v>483EAS016</v>
      </c>
      <c r="K95" s="555" t="str">
        <f t="shared" si="163"/>
        <v>483EAS027</v>
      </c>
      <c r="L95" s="555" t="str">
        <f t="shared" si="164"/>
        <v>483EPS017</v>
      </c>
      <c r="M95" s="555" t="str">
        <f t="shared" si="165"/>
        <v>483EPS033</v>
      </c>
      <c r="N95" s="555" t="str">
        <f t="shared" si="166"/>
        <v>483EPS001</v>
      </c>
      <c r="O95" s="555" t="str">
        <f t="shared" si="167"/>
        <v>483EPS008</v>
      </c>
      <c r="P95" s="555" t="str">
        <f t="shared" si="168"/>
        <v>483EPS040</v>
      </c>
      <c r="Q95" s="555" t="str">
        <f t="shared" si="169"/>
        <v>483ESSC24</v>
      </c>
      <c r="R95" s="555" t="e">
        <f>CONCATENATE(AB96,#REF!)</f>
        <v>#REF!</v>
      </c>
      <c r="S95" s="555" t="str">
        <f t="shared" si="170"/>
        <v>483ESSC91</v>
      </c>
      <c r="T95" s="555" t="str">
        <f t="shared" si="171"/>
        <v>483ESSC02</v>
      </c>
      <c r="U95" s="555" t="str">
        <f t="shared" si="172"/>
        <v>483ESSC62</v>
      </c>
      <c r="V95" s="555" t="e">
        <f>CONCATENATE(AB96,#REF!)</f>
        <v>#REF!</v>
      </c>
      <c r="W95" s="555" t="str">
        <f t="shared" si="173"/>
        <v>483EPSIC3</v>
      </c>
      <c r="X95" s="555" t="str">
        <f t="shared" si="174"/>
        <v>483CCFC55</v>
      </c>
      <c r="Y95" s="555" t="str">
        <f t="shared" si="175"/>
        <v>483ESSC07</v>
      </c>
      <c r="Z95" s="564" t="s">
        <v>84</v>
      </c>
      <c r="AA95" s="572" t="s">
        <v>243</v>
      </c>
      <c r="AB95" s="451">
        <v>440</v>
      </c>
      <c r="AC95" s="77">
        <f t="shared" si="178"/>
        <v>11254</v>
      </c>
      <c r="AD95" s="71">
        <f t="shared" si="179"/>
        <v>12665</v>
      </c>
      <c r="AE95" s="71">
        <f t="shared" si="180"/>
        <v>6194</v>
      </c>
      <c r="AF95" s="71">
        <f t="shared" si="181"/>
        <v>1620</v>
      </c>
      <c r="AG95" s="71">
        <f t="shared" si="182"/>
        <v>1935</v>
      </c>
      <c r="AH95" s="71">
        <f t="shared" si="183"/>
        <v>2</v>
      </c>
      <c r="AI95" s="71">
        <f t="shared" si="184"/>
        <v>2</v>
      </c>
      <c r="AJ95" s="71">
        <f t="shared" si="185"/>
        <v>1</v>
      </c>
      <c r="AK95" s="71">
        <f t="shared" si="186"/>
        <v>20</v>
      </c>
      <c r="AL95" s="71">
        <f t="shared" si="187"/>
        <v>0</v>
      </c>
      <c r="AM95" s="71">
        <f t="shared" si="188"/>
        <v>0</v>
      </c>
      <c r="AN95" s="71">
        <f t="shared" si="189"/>
        <v>0</v>
      </c>
      <c r="AO95" s="71">
        <f t="shared" si="190"/>
        <v>0</v>
      </c>
      <c r="AP95" s="377">
        <f t="shared" si="191"/>
        <v>0</v>
      </c>
      <c r="AQ95" s="77">
        <f t="shared" si="192"/>
        <v>1141</v>
      </c>
      <c r="AR95" s="71">
        <f t="shared" si="193"/>
        <v>0</v>
      </c>
      <c r="AS95" s="71">
        <f t="shared" si="194"/>
        <v>0</v>
      </c>
      <c r="AT95" s="71">
        <f t="shared" si="195"/>
        <v>2</v>
      </c>
      <c r="AU95" s="71">
        <f t="shared" si="196"/>
        <v>0</v>
      </c>
      <c r="AV95" s="71">
        <f t="shared" si="197"/>
        <v>0</v>
      </c>
      <c r="AW95" s="71">
        <f t="shared" si="198"/>
        <v>0</v>
      </c>
      <c r="AX95" s="377">
        <f t="shared" si="199"/>
        <v>0</v>
      </c>
      <c r="AY95" s="436">
        <f t="shared" si="153"/>
        <v>34836</v>
      </c>
      <c r="AZ95" s="566" t="str">
        <f t="shared" si="176"/>
        <v>51ESSC02</v>
      </c>
      <c r="BA95" s="724" t="s">
        <v>287</v>
      </c>
      <c r="BB95" s="726">
        <v>51</v>
      </c>
      <c r="BC95" s="724" t="s">
        <v>516</v>
      </c>
      <c r="BD95" s="725">
        <v>58</v>
      </c>
    </row>
    <row r="96" spans="2:56" ht="15" customHeight="1">
      <c r="B96" s="555" t="str">
        <f t="shared" si="154"/>
        <v>541EPS010</v>
      </c>
      <c r="C96" s="555" t="str">
        <f t="shared" si="155"/>
        <v>541EPS016</v>
      </c>
      <c r="D96" s="555" t="str">
        <f t="shared" si="156"/>
        <v>541EPS037</v>
      </c>
      <c r="E96" s="555" t="str">
        <f t="shared" si="157"/>
        <v>541EPS002</v>
      </c>
      <c r="F96" s="555" t="str">
        <f t="shared" si="158"/>
        <v>541EPS044</v>
      </c>
      <c r="G96" s="555" t="str">
        <f t="shared" si="159"/>
        <v>541EPS023</v>
      </c>
      <c r="H96" s="555" t="str">
        <f t="shared" si="160"/>
        <v>541EPS005</v>
      </c>
      <c r="I96" s="555" t="str">
        <f t="shared" si="161"/>
        <v>541EPS018</v>
      </c>
      <c r="J96" s="555" t="str">
        <f t="shared" si="162"/>
        <v>541EAS016</v>
      </c>
      <c r="K96" s="555" t="str">
        <f t="shared" si="163"/>
        <v>541EAS027</v>
      </c>
      <c r="L96" s="555" t="str">
        <f t="shared" si="164"/>
        <v>541EPS017</v>
      </c>
      <c r="M96" s="555" t="str">
        <f t="shared" si="165"/>
        <v>541EPS033</v>
      </c>
      <c r="N96" s="555" t="str">
        <f t="shared" si="166"/>
        <v>541EPS001</v>
      </c>
      <c r="O96" s="555" t="str">
        <f t="shared" si="167"/>
        <v>541EPS008</v>
      </c>
      <c r="P96" s="555" t="str">
        <f t="shared" si="168"/>
        <v>541EPS040</v>
      </c>
      <c r="Q96" s="555" t="str">
        <f t="shared" si="169"/>
        <v>541ESSC24</v>
      </c>
      <c r="R96" s="555" t="e">
        <f>CONCATENATE(AB97,#REF!)</f>
        <v>#REF!</v>
      </c>
      <c r="S96" s="555" t="str">
        <f t="shared" si="170"/>
        <v>541ESSC91</v>
      </c>
      <c r="T96" s="555" t="str">
        <f t="shared" si="171"/>
        <v>541ESSC02</v>
      </c>
      <c r="U96" s="555" t="str">
        <f t="shared" si="172"/>
        <v>541ESSC62</v>
      </c>
      <c r="V96" s="555" t="e">
        <f>CONCATENATE(AB97,#REF!)</f>
        <v>#REF!</v>
      </c>
      <c r="W96" s="555" t="str">
        <f t="shared" si="173"/>
        <v>541EPSIC3</v>
      </c>
      <c r="X96" s="555" t="str">
        <f t="shared" si="174"/>
        <v>541CCFC55</v>
      </c>
      <c r="Y96" s="555" t="str">
        <f t="shared" si="175"/>
        <v>541ESSC07</v>
      </c>
      <c r="Z96" s="564" t="s">
        <v>116</v>
      </c>
      <c r="AA96" s="572" t="s">
        <v>243</v>
      </c>
      <c r="AB96" s="451">
        <v>483</v>
      </c>
      <c r="AC96" s="77">
        <f t="shared" si="178"/>
        <v>0</v>
      </c>
      <c r="AD96" s="71">
        <f t="shared" si="179"/>
        <v>0</v>
      </c>
      <c r="AE96" s="71">
        <f t="shared" si="180"/>
        <v>163</v>
      </c>
      <c r="AF96" s="71">
        <f t="shared" si="181"/>
        <v>0</v>
      </c>
      <c r="AG96" s="71">
        <f t="shared" si="182"/>
        <v>475</v>
      </c>
      <c r="AH96" s="71">
        <f t="shared" si="183"/>
        <v>0</v>
      </c>
      <c r="AI96" s="71">
        <f t="shared" si="184"/>
        <v>0</v>
      </c>
      <c r="AJ96" s="71">
        <f t="shared" si="185"/>
        <v>0</v>
      </c>
      <c r="AK96" s="71">
        <f t="shared" si="186"/>
        <v>0</v>
      </c>
      <c r="AL96" s="71">
        <f t="shared" si="187"/>
        <v>0</v>
      </c>
      <c r="AM96" s="71">
        <f t="shared" si="188"/>
        <v>0</v>
      </c>
      <c r="AN96" s="71">
        <f t="shared" si="189"/>
        <v>0</v>
      </c>
      <c r="AO96" s="71">
        <f t="shared" si="190"/>
        <v>0</v>
      </c>
      <c r="AP96" s="377">
        <f t="shared" si="191"/>
        <v>0</v>
      </c>
      <c r="AQ96" s="77">
        <f t="shared" si="192"/>
        <v>53</v>
      </c>
      <c r="AR96" s="71">
        <f t="shared" si="193"/>
        <v>0</v>
      </c>
      <c r="AS96" s="71">
        <f t="shared" si="194"/>
        <v>2</v>
      </c>
      <c r="AT96" s="71">
        <f t="shared" si="195"/>
        <v>0</v>
      </c>
      <c r="AU96" s="71">
        <f t="shared" si="196"/>
        <v>0</v>
      </c>
      <c r="AV96" s="71">
        <f t="shared" si="197"/>
        <v>0</v>
      </c>
      <c r="AW96" s="71">
        <f t="shared" si="198"/>
        <v>0</v>
      </c>
      <c r="AX96" s="377">
        <f t="shared" si="199"/>
        <v>0</v>
      </c>
      <c r="AY96" s="436">
        <f t="shared" si="153"/>
        <v>693</v>
      </c>
      <c r="AZ96" s="566" t="str">
        <f t="shared" si="176"/>
        <v>147EPS010</v>
      </c>
      <c r="BA96" s="724" t="s">
        <v>287</v>
      </c>
      <c r="BB96" s="726">
        <v>147</v>
      </c>
      <c r="BC96" s="724" t="s">
        <v>210</v>
      </c>
      <c r="BD96" s="725">
        <v>1704</v>
      </c>
    </row>
    <row r="97" spans="2:56" ht="15" customHeight="1">
      <c r="B97" s="555" t="str">
        <f t="shared" si="154"/>
        <v>607EPS010</v>
      </c>
      <c r="C97" s="555" t="str">
        <f t="shared" si="155"/>
        <v>607EPS016</v>
      </c>
      <c r="D97" s="555" t="str">
        <f t="shared" si="156"/>
        <v>607EPS037</v>
      </c>
      <c r="E97" s="555" t="str">
        <f t="shared" si="157"/>
        <v>607EPS002</v>
      </c>
      <c r="F97" s="555" t="str">
        <f t="shared" si="158"/>
        <v>607EPS044</v>
      </c>
      <c r="G97" s="555" t="str">
        <f t="shared" si="159"/>
        <v>607EPS023</v>
      </c>
      <c r="H97" s="555" t="str">
        <f t="shared" si="160"/>
        <v>607EPS005</v>
      </c>
      <c r="I97" s="555" t="str">
        <f t="shared" si="161"/>
        <v>607EPS018</v>
      </c>
      <c r="J97" s="555" t="str">
        <f t="shared" si="162"/>
        <v>607EAS016</v>
      </c>
      <c r="K97" s="555" t="str">
        <f t="shared" si="163"/>
        <v>607EAS027</v>
      </c>
      <c r="L97" s="555" t="str">
        <f t="shared" si="164"/>
        <v>607EPS017</v>
      </c>
      <c r="M97" s="555" t="str">
        <f t="shared" si="165"/>
        <v>607EPS033</v>
      </c>
      <c r="N97" s="555" t="str">
        <f t="shared" si="166"/>
        <v>607EPS001</v>
      </c>
      <c r="O97" s="555" t="str">
        <f t="shared" si="167"/>
        <v>607EPS008</v>
      </c>
      <c r="P97" s="555" t="str">
        <f t="shared" si="168"/>
        <v>607EPS040</v>
      </c>
      <c r="Q97" s="555" t="str">
        <f t="shared" si="169"/>
        <v>607ESSC24</v>
      </c>
      <c r="R97" s="555" t="e">
        <f>CONCATENATE(AB98,#REF!)</f>
        <v>#REF!</v>
      </c>
      <c r="S97" s="555" t="str">
        <f t="shared" si="170"/>
        <v>607ESSC91</v>
      </c>
      <c r="T97" s="555" t="str">
        <f t="shared" si="171"/>
        <v>607ESSC02</v>
      </c>
      <c r="U97" s="555" t="str">
        <f t="shared" si="172"/>
        <v>607ESSC62</v>
      </c>
      <c r="V97" s="555" t="e">
        <f>CONCATENATE(AB98,#REF!)</f>
        <v>#REF!</v>
      </c>
      <c r="W97" s="555" t="str">
        <f t="shared" si="173"/>
        <v>607EPSIC3</v>
      </c>
      <c r="X97" s="555" t="str">
        <f t="shared" si="174"/>
        <v>607CCFC55</v>
      </c>
      <c r="Y97" s="555" t="str">
        <f t="shared" si="175"/>
        <v>607ESSC07</v>
      </c>
      <c r="Z97" s="705" t="s">
        <v>87</v>
      </c>
      <c r="AA97" s="572" t="s">
        <v>243</v>
      </c>
      <c r="AB97" s="451">
        <v>541</v>
      </c>
      <c r="AC97" s="77">
        <f t="shared" si="178"/>
        <v>2</v>
      </c>
      <c r="AD97" s="71">
        <f t="shared" si="179"/>
        <v>0</v>
      </c>
      <c r="AE97" s="71">
        <f t="shared" si="180"/>
        <v>2556</v>
      </c>
      <c r="AF97" s="71">
        <f t="shared" si="181"/>
        <v>555</v>
      </c>
      <c r="AG97" s="71">
        <f t="shared" si="182"/>
        <v>1392</v>
      </c>
      <c r="AH97" s="71">
        <f t="shared" si="183"/>
        <v>0</v>
      </c>
      <c r="AI97" s="71">
        <f t="shared" si="184"/>
        <v>1</v>
      </c>
      <c r="AJ97" s="71">
        <f t="shared" si="185"/>
        <v>0</v>
      </c>
      <c r="AK97" s="71">
        <f t="shared" si="186"/>
        <v>48</v>
      </c>
      <c r="AL97" s="71">
        <f t="shared" si="187"/>
        <v>0</v>
      </c>
      <c r="AM97" s="71">
        <f t="shared" si="188"/>
        <v>0</v>
      </c>
      <c r="AN97" s="71">
        <f t="shared" si="189"/>
        <v>0</v>
      </c>
      <c r="AO97" s="71">
        <f t="shared" si="190"/>
        <v>0</v>
      </c>
      <c r="AP97" s="377">
        <f t="shared" si="191"/>
        <v>0</v>
      </c>
      <c r="AQ97" s="77">
        <f t="shared" si="192"/>
        <v>114</v>
      </c>
      <c r="AR97" s="71">
        <f t="shared" si="193"/>
        <v>0</v>
      </c>
      <c r="AS97" s="71">
        <f t="shared" si="194"/>
        <v>85</v>
      </c>
      <c r="AT97" s="71">
        <f t="shared" si="195"/>
        <v>0</v>
      </c>
      <c r="AU97" s="71">
        <f t="shared" si="196"/>
        <v>0</v>
      </c>
      <c r="AV97" s="71">
        <f t="shared" si="197"/>
        <v>0</v>
      </c>
      <c r="AW97" s="71">
        <f t="shared" si="198"/>
        <v>0</v>
      </c>
      <c r="AX97" s="377">
        <f t="shared" si="199"/>
        <v>0</v>
      </c>
      <c r="AY97" s="436">
        <f t="shared" si="153"/>
        <v>4753</v>
      </c>
      <c r="AZ97" s="566" t="str">
        <f t="shared" si="176"/>
        <v>147EPS016</v>
      </c>
      <c r="BA97" s="724" t="s">
        <v>287</v>
      </c>
      <c r="BB97" s="726">
        <v>147</v>
      </c>
      <c r="BC97" s="724" t="s">
        <v>211</v>
      </c>
      <c r="BD97" s="725">
        <v>10847</v>
      </c>
    </row>
    <row r="98" spans="2:56" ht="15" customHeight="1">
      <c r="B98" s="555" t="str">
        <f t="shared" si="154"/>
        <v>615EPS010</v>
      </c>
      <c r="C98" s="555" t="str">
        <f t="shared" si="155"/>
        <v>615EPS016</v>
      </c>
      <c r="D98" s="555" t="str">
        <f t="shared" si="156"/>
        <v>615EPS037</v>
      </c>
      <c r="E98" s="555" t="str">
        <f t="shared" si="157"/>
        <v>615EPS002</v>
      </c>
      <c r="F98" s="555" t="str">
        <f t="shared" si="158"/>
        <v>615EPS044</v>
      </c>
      <c r="G98" s="555" t="str">
        <f t="shared" si="159"/>
        <v>615EPS023</v>
      </c>
      <c r="H98" s="555" t="str">
        <f t="shared" si="160"/>
        <v>615EPS005</v>
      </c>
      <c r="I98" s="555" t="str">
        <f t="shared" si="161"/>
        <v>615EPS018</v>
      </c>
      <c r="J98" s="555" t="str">
        <f t="shared" si="162"/>
        <v>615EAS016</v>
      </c>
      <c r="K98" s="555" t="str">
        <f t="shared" si="163"/>
        <v>615EAS027</v>
      </c>
      <c r="L98" s="555" t="str">
        <f t="shared" si="164"/>
        <v>615EPS017</v>
      </c>
      <c r="M98" s="555" t="str">
        <f t="shared" si="165"/>
        <v>615EPS033</v>
      </c>
      <c r="N98" s="555" t="str">
        <f t="shared" si="166"/>
        <v>615EPS001</v>
      </c>
      <c r="O98" s="555" t="str">
        <f t="shared" si="167"/>
        <v>615EPS008</v>
      </c>
      <c r="P98" s="555" t="str">
        <f t="shared" si="168"/>
        <v>615EPS040</v>
      </c>
      <c r="Q98" s="555" t="str">
        <f t="shared" si="169"/>
        <v>615ESSC24</v>
      </c>
      <c r="R98" s="555" t="e">
        <f>CONCATENATE(AB99,#REF!)</f>
        <v>#REF!</v>
      </c>
      <c r="S98" s="555" t="str">
        <f t="shared" si="170"/>
        <v>615ESSC91</v>
      </c>
      <c r="T98" s="555" t="str">
        <f t="shared" si="171"/>
        <v>615ESSC02</v>
      </c>
      <c r="U98" s="555" t="str">
        <f t="shared" si="172"/>
        <v>615ESSC62</v>
      </c>
      <c r="V98" s="555" t="e">
        <f>CONCATENATE(AB99,#REF!)</f>
        <v>#REF!</v>
      </c>
      <c r="W98" s="555" t="str">
        <f t="shared" si="173"/>
        <v>615EPSIC3</v>
      </c>
      <c r="X98" s="555" t="str">
        <f t="shared" si="174"/>
        <v>615CCFC55</v>
      </c>
      <c r="Y98" s="555" t="str">
        <f t="shared" si="175"/>
        <v>615ESSC07</v>
      </c>
      <c r="Z98" s="569" t="s">
        <v>240</v>
      </c>
      <c r="AA98" s="572" t="s">
        <v>243</v>
      </c>
      <c r="AB98" s="451">
        <v>607</v>
      </c>
      <c r="AC98" s="77">
        <f t="shared" si="178"/>
        <v>3</v>
      </c>
      <c r="AD98" s="71">
        <f t="shared" si="179"/>
        <v>1</v>
      </c>
      <c r="AE98" s="71">
        <f t="shared" si="180"/>
        <v>5438</v>
      </c>
      <c r="AF98" s="71">
        <f t="shared" si="181"/>
        <v>0</v>
      </c>
      <c r="AG98" s="71">
        <f t="shared" si="182"/>
        <v>800</v>
      </c>
      <c r="AH98" s="71">
        <f t="shared" si="183"/>
        <v>0</v>
      </c>
      <c r="AI98" s="71">
        <f t="shared" si="184"/>
        <v>21</v>
      </c>
      <c r="AJ98" s="71">
        <f t="shared" si="185"/>
        <v>0</v>
      </c>
      <c r="AK98" s="71">
        <f t="shared" si="186"/>
        <v>33</v>
      </c>
      <c r="AL98" s="71">
        <f t="shared" si="187"/>
        <v>0</v>
      </c>
      <c r="AM98" s="71">
        <f t="shared" si="188"/>
        <v>0</v>
      </c>
      <c r="AN98" s="71">
        <f t="shared" si="189"/>
        <v>0</v>
      </c>
      <c r="AO98" s="71">
        <f t="shared" si="190"/>
        <v>0</v>
      </c>
      <c r="AP98" s="377">
        <f t="shared" si="191"/>
        <v>0</v>
      </c>
      <c r="AQ98" s="77">
        <f t="shared" si="192"/>
        <v>380</v>
      </c>
      <c r="AR98" s="71">
        <f t="shared" si="193"/>
        <v>0</v>
      </c>
      <c r="AS98" s="71">
        <f t="shared" si="194"/>
        <v>5</v>
      </c>
      <c r="AT98" s="71">
        <f t="shared" si="195"/>
        <v>0</v>
      </c>
      <c r="AU98" s="71">
        <f t="shared" si="196"/>
        <v>0</v>
      </c>
      <c r="AV98" s="71">
        <f t="shared" si="197"/>
        <v>0</v>
      </c>
      <c r="AW98" s="71">
        <f t="shared" si="198"/>
        <v>0</v>
      </c>
      <c r="AX98" s="377">
        <f t="shared" si="199"/>
        <v>0</v>
      </c>
      <c r="AY98" s="436">
        <f t="shared" si="153"/>
        <v>6681</v>
      </c>
      <c r="AZ98" s="566" t="str">
        <f t="shared" si="176"/>
        <v>147EPS023</v>
      </c>
      <c r="BA98" s="724" t="s">
        <v>287</v>
      </c>
      <c r="BB98" s="726">
        <v>147</v>
      </c>
      <c r="BC98" s="724" t="s">
        <v>217</v>
      </c>
      <c r="BD98" s="725">
        <v>4</v>
      </c>
    </row>
    <row r="99" spans="2:56" ht="15" customHeight="1">
      <c r="B99" s="555" t="str">
        <f t="shared" si="154"/>
        <v>649EPS010</v>
      </c>
      <c r="C99" s="555" t="str">
        <f t="shared" si="155"/>
        <v>649EPS016</v>
      </c>
      <c r="D99" s="555" t="str">
        <f t="shared" si="156"/>
        <v>649EPS037</v>
      </c>
      <c r="E99" s="555" t="str">
        <f t="shared" si="157"/>
        <v>649EPS002</v>
      </c>
      <c r="F99" s="555" t="str">
        <f t="shared" si="158"/>
        <v>649EPS044</v>
      </c>
      <c r="G99" s="555" t="str">
        <f t="shared" si="159"/>
        <v>649EPS023</v>
      </c>
      <c r="H99" s="555" t="str">
        <f t="shared" si="160"/>
        <v>649EPS005</v>
      </c>
      <c r="I99" s="555" t="str">
        <f t="shared" si="161"/>
        <v>649EPS018</v>
      </c>
      <c r="J99" s="555" t="str">
        <f t="shared" si="162"/>
        <v>649EAS016</v>
      </c>
      <c r="K99" s="555" t="str">
        <f t="shared" si="163"/>
        <v>649EAS027</v>
      </c>
      <c r="L99" s="555" t="str">
        <f t="shared" si="164"/>
        <v>649EPS017</v>
      </c>
      <c r="M99" s="555" t="str">
        <f t="shared" si="165"/>
        <v>649EPS033</v>
      </c>
      <c r="N99" s="555" t="str">
        <f t="shared" si="166"/>
        <v>649EPS001</v>
      </c>
      <c r="O99" s="555" t="str">
        <f t="shared" si="167"/>
        <v>649EPS008</v>
      </c>
      <c r="P99" s="555" t="str">
        <f t="shared" si="168"/>
        <v>649EPS040</v>
      </c>
      <c r="Q99" s="555" t="str">
        <f t="shared" si="169"/>
        <v>649ESSC24</v>
      </c>
      <c r="R99" s="555" t="e">
        <f>CONCATENATE(AB100,#REF!)</f>
        <v>#REF!</v>
      </c>
      <c r="S99" s="555" t="str">
        <f t="shared" si="170"/>
        <v>649ESSC91</v>
      </c>
      <c r="T99" s="555" t="str">
        <f t="shared" si="171"/>
        <v>649ESSC02</v>
      </c>
      <c r="U99" s="555" t="str">
        <f t="shared" si="172"/>
        <v>649ESSC62</v>
      </c>
      <c r="V99" s="555" t="e">
        <f>CONCATENATE(AB100,#REF!)</f>
        <v>#REF!</v>
      </c>
      <c r="W99" s="555" t="str">
        <f t="shared" si="173"/>
        <v>649EPSIC3</v>
      </c>
      <c r="X99" s="555" t="str">
        <f t="shared" si="174"/>
        <v>649CCFC55</v>
      </c>
      <c r="Y99" s="555" t="str">
        <f t="shared" si="175"/>
        <v>649ESSC07</v>
      </c>
      <c r="Z99" s="564" t="s">
        <v>51</v>
      </c>
      <c r="AA99" s="572" t="s">
        <v>243</v>
      </c>
      <c r="AB99" s="451">
        <v>615</v>
      </c>
      <c r="AC99" s="77">
        <f t="shared" si="178"/>
        <v>76442</v>
      </c>
      <c r="AD99" s="71">
        <f t="shared" si="179"/>
        <v>28027</v>
      </c>
      <c r="AE99" s="71">
        <f t="shared" si="180"/>
        <v>14907</v>
      </c>
      <c r="AF99" s="71">
        <f t="shared" si="181"/>
        <v>5180</v>
      </c>
      <c r="AG99" s="71">
        <f t="shared" si="182"/>
        <v>7524</v>
      </c>
      <c r="AH99" s="71">
        <f t="shared" si="183"/>
        <v>0</v>
      </c>
      <c r="AI99" s="71">
        <f t="shared" si="184"/>
        <v>4878</v>
      </c>
      <c r="AJ99" s="71">
        <f t="shared" si="185"/>
        <v>8</v>
      </c>
      <c r="AK99" s="71">
        <f t="shared" si="186"/>
        <v>100</v>
      </c>
      <c r="AL99" s="71">
        <f t="shared" si="187"/>
        <v>0</v>
      </c>
      <c r="AM99" s="71">
        <f t="shared" si="188"/>
        <v>0</v>
      </c>
      <c r="AN99" s="71">
        <f t="shared" si="189"/>
        <v>0</v>
      </c>
      <c r="AO99" s="71">
        <f t="shared" si="190"/>
        <v>0</v>
      </c>
      <c r="AP99" s="377">
        <f t="shared" si="191"/>
        <v>0</v>
      </c>
      <c r="AQ99" s="77">
        <f t="shared" si="192"/>
        <v>3115</v>
      </c>
      <c r="AR99" s="71">
        <f t="shared" si="193"/>
        <v>0</v>
      </c>
      <c r="AS99" s="71">
        <f t="shared" si="194"/>
        <v>41</v>
      </c>
      <c r="AT99" s="71">
        <f t="shared" si="195"/>
        <v>5</v>
      </c>
      <c r="AU99" s="71">
        <f t="shared" si="196"/>
        <v>0</v>
      </c>
      <c r="AV99" s="71">
        <f t="shared" si="197"/>
        <v>0</v>
      </c>
      <c r="AW99" s="71">
        <f t="shared" si="198"/>
        <v>0</v>
      </c>
      <c r="AX99" s="377">
        <f t="shared" si="199"/>
        <v>0</v>
      </c>
      <c r="AY99" s="436">
        <f t="shared" si="153"/>
        <v>140227</v>
      </c>
      <c r="AZ99" s="566" t="str">
        <f t="shared" si="176"/>
        <v>147EPS037</v>
      </c>
      <c r="BA99" s="724" t="s">
        <v>287</v>
      </c>
      <c r="BB99" s="726">
        <v>147</v>
      </c>
      <c r="BC99" s="724" t="s">
        <v>213</v>
      </c>
      <c r="BD99" s="725">
        <v>7159</v>
      </c>
    </row>
    <row r="100" spans="2:56" ht="15" customHeight="1">
      <c r="B100" s="555" t="str">
        <f t="shared" si="154"/>
        <v>652EPS010</v>
      </c>
      <c r="C100" s="555" t="str">
        <f t="shared" si="155"/>
        <v>652EPS016</v>
      </c>
      <c r="D100" s="555" t="str">
        <f t="shared" si="156"/>
        <v>652EPS037</v>
      </c>
      <c r="E100" s="555" t="str">
        <f t="shared" si="157"/>
        <v>652EPS002</v>
      </c>
      <c r="F100" s="555" t="str">
        <f t="shared" si="158"/>
        <v>652EPS044</v>
      </c>
      <c r="G100" s="555" t="str">
        <f t="shared" si="159"/>
        <v>652EPS023</v>
      </c>
      <c r="H100" s="555" t="str">
        <f t="shared" si="160"/>
        <v>652EPS005</v>
      </c>
      <c r="I100" s="555" t="str">
        <f t="shared" si="161"/>
        <v>652EPS018</v>
      </c>
      <c r="J100" s="555" t="str">
        <f t="shared" si="162"/>
        <v>652EAS016</v>
      </c>
      <c r="K100" s="555" t="str">
        <f t="shared" si="163"/>
        <v>652EAS027</v>
      </c>
      <c r="L100" s="555" t="str">
        <f t="shared" si="164"/>
        <v>652EPS017</v>
      </c>
      <c r="M100" s="555" t="str">
        <f t="shared" si="165"/>
        <v>652EPS033</v>
      </c>
      <c r="N100" s="555" t="str">
        <f t="shared" si="166"/>
        <v>652EPS001</v>
      </c>
      <c r="O100" s="555" t="str">
        <f t="shared" si="167"/>
        <v>652EPS008</v>
      </c>
      <c r="P100" s="555" t="str">
        <f t="shared" si="168"/>
        <v>652EPS040</v>
      </c>
      <c r="Q100" s="555" t="str">
        <f t="shared" si="169"/>
        <v>652ESSC24</v>
      </c>
      <c r="R100" s="555" t="e">
        <f>CONCATENATE(AB101,#REF!)</f>
        <v>#REF!</v>
      </c>
      <c r="S100" s="555" t="str">
        <f t="shared" si="170"/>
        <v>652ESSC91</v>
      </c>
      <c r="T100" s="555" t="str">
        <f t="shared" si="171"/>
        <v>652ESSC02</v>
      </c>
      <c r="U100" s="555" t="str">
        <f t="shared" si="172"/>
        <v>652ESSC62</v>
      </c>
      <c r="V100" s="555" t="e">
        <f>CONCATENATE(AB101,#REF!)</f>
        <v>#REF!</v>
      </c>
      <c r="W100" s="555" t="str">
        <f t="shared" si="173"/>
        <v>652EPSIC3</v>
      </c>
      <c r="X100" s="555" t="str">
        <f t="shared" si="174"/>
        <v>652CCFC55</v>
      </c>
      <c r="Y100" s="555" t="str">
        <f t="shared" si="175"/>
        <v>652ESSC07</v>
      </c>
      <c r="Z100" s="564" t="s">
        <v>91</v>
      </c>
      <c r="AA100" s="572" t="s">
        <v>243</v>
      </c>
      <c r="AB100" s="451">
        <v>649</v>
      </c>
      <c r="AC100" s="77">
        <f t="shared" si="178"/>
        <v>3</v>
      </c>
      <c r="AD100" s="71">
        <f t="shared" si="179"/>
        <v>0</v>
      </c>
      <c r="AE100" s="71">
        <f t="shared" si="180"/>
        <v>757</v>
      </c>
      <c r="AF100" s="71">
        <f t="shared" si="181"/>
        <v>0</v>
      </c>
      <c r="AG100" s="71">
        <f t="shared" si="182"/>
        <v>1401</v>
      </c>
      <c r="AH100" s="71">
        <f t="shared" si="183"/>
        <v>0</v>
      </c>
      <c r="AI100" s="71">
        <f t="shared" si="184"/>
        <v>0</v>
      </c>
      <c r="AJ100" s="71">
        <f t="shared" si="185"/>
        <v>0</v>
      </c>
      <c r="AK100" s="71">
        <f t="shared" si="186"/>
        <v>2</v>
      </c>
      <c r="AL100" s="71">
        <f t="shared" si="187"/>
        <v>0</v>
      </c>
      <c r="AM100" s="71">
        <f t="shared" si="188"/>
        <v>0</v>
      </c>
      <c r="AN100" s="71">
        <f t="shared" si="189"/>
        <v>0</v>
      </c>
      <c r="AO100" s="71">
        <f t="shared" si="190"/>
        <v>0</v>
      </c>
      <c r="AP100" s="377">
        <f t="shared" si="191"/>
        <v>0</v>
      </c>
      <c r="AQ100" s="77">
        <f t="shared" si="192"/>
        <v>240</v>
      </c>
      <c r="AR100" s="71">
        <f t="shared" si="193"/>
        <v>0</v>
      </c>
      <c r="AS100" s="71">
        <f t="shared" si="194"/>
        <v>32</v>
      </c>
      <c r="AT100" s="71">
        <f t="shared" si="195"/>
        <v>0</v>
      </c>
      <c r="AU100" s="71">
        <f t="shared" si="196"/>
        <v>0</v>
      </c>
      <c r="AV100" s="71">
        <f t="shared" si="197"/>
        <v>0</v>
      </c>
      <c r="AW100" s="71">
        <f t="shared" si="198"/>
        <v>0</v>
      </c>
      <c r="AX100" s="377">
        <f t="shared" si="199"/>
        <v>0</v>
      </c>
      <c r="AY100" s="436">
        <f t="shared" si="153"/>
        <v>2435</v>
      </c>
      <c r="AZ100" s="566" t="str">
        <f t="shared" si="176"/>
        <v>147EPS040</v>
      </c>
      <c r="BA100" s="724" t="s">
        <v>287</v>
      </c>
      <c r="BB100" s="726">
        <v>147</v>
      </c>
      <c r="BC100" s="724" t="s">
        <v>833</v>
      </c>
      <c r="BD100" s="725">
        <v>700</v>
      </c>
    </row>
    <row r="101" spans="2:56" ht="15" customHeight="1">
      <c r="B101" s="555" t="str">
        <f t="shared" si="154"/>
        <v>660EPS010</v>
      </c>
      <c r="C101" s="555" t="str">
        <f t="shared" si="155"/>
        <v>660EPS016</v>
      </c>
      <c r="D101" s="555" t="str">
        <f t="shared" si="156"/>
        <v>660EPS037</v>
      </c>
      <c r="E101" s="555" t="str">
        <f t="shared" si="157"/>
        <v>660EPS002</v>
      </c>
      <c r="F101" s="555" t="str">
        <f t="shared" si="158"/>
        <v>660EPS044</v>
      </c>
      <c r="G101" s="555" t="str">
        <f t="shared" si="159"/>
        <v>660EPS023</v>
      </c>
      <c r="H101" s="555" t="str">
        <f t="shared" si="160"/>
        <v>660EPS005</v>
      </c>
      <c r="I101" s="555" t="str">
        <f t="shared" si="161"/>
        <v>660EPS018</v>
      </c>
      <c r="J101" s="555" t="str">
        <f t="shared" si="162"/>
        <v>660EAS016</v>
      </c>
      <c r="K101" s="555" t="str">
        <f t="shared" si="163"/>
        <v>660EAS027</v>
      </c>
      <c r="L101" s="555" t="str">
        <f t="shared" si="164"/>
        <v>660EPS017</v>
      </c>
      <c r="M101" s="555" t="str">
        <f t="shared" si="165"/>
        <v>660EPS033</v>
      </c>
      <c r="N101" s="555" t="str">
        <f t="shared" si="166"/>
        <v>660EPS001</v>
      </c>
      <c r="O101" s="555" t="str">
        <f t="shared" si="167"/>
        <v>660EPS008</v>
      </c>
      <c r="P101" s="555" t="str">
        <f t="shared" si="168"/>
        <v>660EPS040</v>
      </c>
      <c r="Q101" s="555" t="str">
        <f t="shared" si="169"/>
        <v>660ESSC24</v>
      </c>
      <c r="R101" s="555" t="e">
        <f>CONCATENATE(AB102,#REF!)</f>
        <v>#REF!</v>
      </c>
      <c r="S101" s="555" t="str">
        <f t="shared" si="170"/>
        <v>660ESSC91</v>
      </c>
      <c r="T101" s="555" t="str">
        <f t="shared" si="171"/>
        <v>660ESSC02</v>
      </c>
      <c r="U101" s="555" t="str">
        <f t="shared" si="172"/>
        <v>660ESSC62</v>
      </c>
      <c r="V101" s="555" t="e">
        <f>CONCATENATE(AB102,#REF!)</f>
        <v>#REF!</v>
      </c>
      <c r="W101" s="555" t="str">
        <f t="shared" si="173"/>
        <v>660EPSIC3</v>
      </c>
      <c r="X101" s="555" t="str">
        <f t="shared" si="174"/>
        <v>660CCFC55</v>
      </c>
      <c r="Y101" s="555" t="str">
        <f t="shared" si="175"/>
        <v>660ESSC07</v>
      </c>
      <c r="Z101" s="564" t="s">
        <v>54</v>
      </c>
      <c r="AA101" s="572" t="s">
        <v>243</v>
      </c>
      <c r="AB101" s="451">
        <v>652</v>
      </c>
      <c r="AC101" s="77">
        <f t="shared" si="178"/>
        <v>0</v>
      </c>
      <c r="AD101" s="71">
        <f t="shared" si="179"/>
        <v>0</v>
      </c>
      <c r="AE101" s="71">
        <f t="shared" si="180"/>
        <v>89</v>
      </c>
      <c r="AF101" s="71">
        <f t="shared" si="181"/>
        <v>0</v>
      </c>
      <c r="AG101" s="71">
        <f t="shared" si="182"/>
        <v>243</v>
      </c>
      <c r="AH101" s="71">
        <f t="shared" si="183"/>
        <v>0</v>
      </c>
      <c r="AI101" s="71">
        <f t="shared" si="184"/>
        <v>0</v>
      </c>
      <c r="AJ101" s="71">
        <f t="shared" si="185"/>
        <v>0</v>
      </c>
      <c r="AK101" s="71">
        <f t="shared" si="186"/>
        <v>0</v>
      </c>
      <c r="AL101" s="71">
        <f t="shared" si="187"/>
        <v>0</v>
      </c>
      <c r="AM101" s="71">
        <f t="shared" si="188"/>
        <v>0</v>
      </c>
      <c r="AN101" s="71">
        <f t="shared" si="189"/>
        <v>0</v>
      </c>
      <c r="AO101" s="71">
        <f t="shared" si="190"/>
        <v>0</v>
      </c>
      <c r="AP101" s="377">
        <f t="shared" si="191"/>
        <v>0</v>
      </c>
      <c r="AQ101" s="77">
        <f t="shared" si="192"/>
        <v>132</v>
      </c>
      <c r="AR101" s="71">
        <f t="shared" si="193"/>
        <v>0</v>
      </c>
      <c r="AS101" s="71">
        <f t="shared" si="194"/>
        <v>0</v>
      </c>
      <c r="AT101" s="71">
        <f t="shared" si="195"/>
        <v>0</v>
      </c>
      <c r="AU101" s="71">
        <f t="shared" si="196"/>
        <v>0</v>
      </c>
      <c r="AV101" s="71">
        <f t="shared" si="197"/>
        <v>0</v>
      </c>
      <c r="AW101" s="71">
        <f t="shared" si="198"/>
        <v>0</v>
      </c>
      <c r="AX101" s="377">
        <f t="shared" si="199"/>
        <v>0</v>
      </c>
      <c r="AY101" s="436">
        <f t="shared" si="153"/>
        <v>464</v>
      </c>
      <c r="AZ101" s="566" t="str">
        <f t="shared" si="176"/>
        <v>147EPS044</v>
      </c>
      <c r="BA101" s="724" t="s">
        <v>287</v>
      </c>
      <c r="BB101" s="726">
        <v>147</v>
      </c>
      <c r="BC101" s="724" t="s">
        <v>1017</v>
      </c>
      <c r="BD101" s="725">
        <v>4134</v>
      </c>
    </row>
    <row r="102" spans="2:56" ht="15" customHeight="1">
      <c r="B102" s="555" t="str">
        <f t="shared" si="154"/>
        <v>667EPS010</v>
      </c>
      <c r="C102" s="555" t="str">
        <f t="shared" si="155"/>
        <v>667EPS016</v>
      </c>
      <c r="D102" s="555" t="str">
        <f t="shared" si="156"/>
        <v>667EPS037</v>
      </c>
      <c r="E102" s="555" t="str">
        <f t="shared" si="157"/>
        <v>667EPS002</v>
      </c>
      <c r="F102" s="555" t="str">
        <f t="shared" si="158"/>
        <v>667EPS044</v>
      </c>
      <c r="G102" s="555" t="str">
        <f t="shared" si="159"/>
        <v>667EPS023</v>
      </c>
      <c r="H102" s="555" t="str">
        <f t="shared" si="160"/>
        <v>667EPS005</v>
      </c>
      <c r="I102" s="555" t="str">
        <f t="shared" si="161"/>
        <v>667EPS018</v>
      </c>
      <c r="J102" s="555" t="str">
        <f t="shared" si="162"/>
        <v>667EAS016</v>
      </c>
      <c r="K102" s="555" t="str">
        <f t="shared" si="163"/>
        <v>667EAS027</v>
      </c>
      <c r="L102" s="555" t="str">
        <f t="shared" si="164"/>
        <v>667EPS017</v>
      </c>
      <c r="M102" s="555" t="str">
        <f t="shared" si="165"/>
        <v>667EPS033</v>
      </c>
      <c r="N102" s="555" t="str">
        <f t="shared" si="166"/>
        <v>667EPS001</v>
      </c>
      <c r="O102" s="555" t="str">
        <f t="shared" si="167"/>
        <v>667EPS008</v>
      </c>
      <c r="P102" s="555" t="str">
        <f t="shared" si="168"/>
        <v>667EPS040</v>
      </c>
      <c r="Q102" s="555" t="str">
        <f t="shared" si="169"/>
        <v>667ESSC24</v>
      </c>
      <c r="R102" s="555" t="e">
        <f>CONCATENATE(AB103,#REF!)</f>
        <v>#REF!</v>
      </c>
      <c r="S102" s="555" t="str">
        <f t="shared" si="170"/>
        <v>667ESSC91</v>
      </c>
      <c r="T102" s="555" t="str">
        <f t="shared" si="171"/>
        <v>667ESSC02</v>
      </c>
      <c r="U102" s="555" t="str">
        <f t="shared" si="172"/>
        <v>667ESSC62</v>
      </c>
      <c r="V102" s="555" t="e">
        <f>CONCATENATE(AB103,#REF!)</f>
        <v>#REF!</v>
      </c>
      <c r="W102" s="555" t="str">
        <f t="shared" si="173"/>
        <v>667EPSIC3</v>
      </c>
      <c r="X102" s="555" t="str">
        <f t="shared" si="174"/>
        <v>667CCFC55</v>
      </c>
      <c r="Y102" s="555" t="str">
        <f t="shared" si="175"/>
        <v>667ESSC07</v>
      </c>
      <c r="Z102" s="564" t="s">
        <v>55</v>
      </c>
      <c r="AA102" s="572" t="s">
        <v>243</v>
      </c>
      <c r="AB102" s="451">
        <v>660</v>
      </c>
      <c r="AC102" s="77">
        <f t="shared" si="178"/>
        <v>1</v>
      </c>
      <c r="AD102" s="71">
        <f t="shared" si="179"/>
        <v>0</v>
      </c>
      <c r="AE102" s="71">
        <f t="shared" si="180"/>
        <v>1658</v>
      </c>
      <c r="AF102" s="71">
        <f t="shared" si="181"/>
        <v>1</v>
      </c>
      <c r="AG102" s="71">
        <f t="shared" si="182"/>
        <v>1282</v>
      </c>
      <c r="AH102" s="71">
        <f t="shared" si="183"/>
        <v>0</v>
      </c>
      <c r="AI102" s="71">
        <f t="shared" si="184"/>
        <v>0</v>
      </c>
      <c r="AJ102" s="71">
        <f t="shared" si="185"/>
        <v>1</v>
      </c>
      <c r="AK102" s="71">
        <f t="shared" si="186"/>
        <v>0</v>
      </c>
      <c r="AL102" s="71">
        <f t="shared" si="187"/>
        <v>0</v>
      </c>
      <c r="AM102" s="71">
        <f t="shared" si="188"/>
        <v>0</v>
      </c>
      <c r="AN102" s="71">
        <f t="shared" si="189"/>
        <v>0</v>
      </c>
      <c r="AO102" s="71">
        <f t="shared" si="190"/>
        <v>0</v>
      </c>
      <c r="AP102" s="377">
        <f t="shared" si="191"/>
        <v>0</v>
      </c>
      <c r="AQ102" s="77">
        <f t="shared" si="192"/>
        <v>344</v>
      </c>
      <c r="AR102" s="71">
        <f t="shared" si="193"/>
        <v>0</v>
      </c>
      <c r="AS102" s="71">
        <f t="shared" si="194"/>
        <v>0</v>
      </c>
      <c r="AT102" s="71">
        <f t="shared" si="195"/>
        <v>0</v>
      </c>
      <c r="AU102" s="71">
        <f t="shared" si="196"/>
        <v>0</v>
      </c>
      <c r="AV102" s="71">
        <f t="shared" si="197"/>
        <v>0</v>
      </c>
      <c r="AW102" s="71">
        <f t="shared" si="198"/>
        <v>0</v>
      </c>
      <c r="AX102" s="377">
        <f t="shared" si="199"/>
        <v>0</v>
      </c>
      <c r="AY102" s="436">
        <f t="shared" si="153"/>
        <v>3287</v>
      </c>
      <c r="AZ102" s="566" t="str">
        <f t="shared" si="176"/>
        <v>147ESSC02</v>
      </c>
      <c r="BA102" s="724" t="s">
        <v>287</v>
      </c>
      <c r="BB102" s="726">
        <v>147</v>
      </c>
      <c r="BC102" s="724" t="s">
        <v>516</v>
      </c>
      <c r="BD102" s="725">
        <v>157</v>
      </c>
    </row>
    <row r="103" spans="2:56" ht="15" customHeight="1">
      <c r="B103" s="555" t="str">
        <f t="shared" si="154"/>
        <v>674EPS010</v>
      </c>
      <c r="C103" s="555" t="str">
        <f t="shared" si="155"/>
        <v>674EPS016</v>
      </c>
      <c r="D103" s="555" t="str">
        <f t="shared" si="156"/>
        <v>674EPS037</v>
      </c>
      <c r="E103" s="555" t="str">
        <f t="shared" si="157"/>
        <v>674EPS002</v>
      </c>
      <c r="F103" s="555" t="str">
        <f t="shared" si="158"/>
        <v>674EPS044</v>
      </c>
      <c r="G103" s="555" t="str">
        <f t="shared" si="159"/>
        <v>674EPS023</v>
      </c>
      <c r="H103" s="555" t="str">
        <f t="shared" si="160"/>
        <v>674EPS005</v>
      </c>
      <c r="I103" s="555" t="str">
        <f t="shared" si="161"/>
        <v>674EPS018</v>
      </c>
      <c r="J103" s="555" t="str">
        <f t="shared" si="162"/>
        <v>674EAS016</v>
      </c>
      <c r="K103" s="555" t="str">
        <f t="shared" si="163"/>
        <v>674EAS027</v>
      </c>
      <c r="L103" s="555" t="str">
        <f t="shared" si="164"/>
        <v>674EPS017</v>
      </c>
      <c r="M103" s="555" t="str">
        <f t="shared" si="165"/>
        <v>674EPS033</v>
      </c>
      <c r="N103" s="555" t="str">
        <f t="shared" si="166"/>
        <v>674EPS001</v>
      </c>
      <c r="O103" s="555" t="str">
        <f t="shared" si="167"/>
        <v>674EPS008</v>
      </c>
      <c r="P103" s="555" t="str">
        <f t="shared" si="168"/>
        <v>674EPS040</v>
      </c>
      <c r="Q103" s="555" t="str">
        <f t="shared" si="169"/>
        <v>674ESSC24</v>
      </c>
      <c r="R103" s="555" t="e">
        <f>CONCATENATE(AB104,#REF!)</f>
        <v>#REF!</v>
      </c>
      <c r="S103" s="555" t="str">
        <f t="shared" si="170"/>
        <v>674ESSC91</v>
      </c>
      <c r="T103" s="555" t="str">
        <f t="shared" si="171"/>
        <v>674ESSC02</v>
      </c>
      <c r="U103" s="555" t="str">
        <f t="shared" si="172"/>
        <v>674ESSC62</v>
      </c>
      <c r="V103" s="555" t="e">
        <f>CONCATENATE(AB104,#REF!)</f>
        <v>#REF!</v>
      </c>
      <c r="W103" s="555" t="str">
        <f t="shared" si="173"/>
        <v>674EPSIC3</v>
      </c>
      <c r="X103" s="555" t="str">
        <f t="shared" si="174"/>
        <v>674CCFC55</v>
      </c>
      <c r="Y103" s="555" t="str">
        <f t="shared" si="175"/>
        <v>674ESSC07</v>
      </c>
      <c r="Z103" s="564" t="s">
        <v>56</v>
      </c>
      <c r="AA103" s="572" t="s">
        <v>243</v>
      </c>
      <c r="AB103" s="451">
        <v>667</v>
      </c>
      <c r="AC103" s="77">
        <f t="shared" si="178"/>
        <v>2</v>
      </c>
      <c r="AD103" s="71">
        <f t="shared" si="179"/>
        <v>0</v>
      </c>
      <c r="AE103" s="71">
        <f t="shared" si="180"/>
        <v>1508</v>
      </c>
      <c r="AF103" s="71">
        <f t="shared" si="181"/>
        <v>0</v>
      </c>
      <c r="AG103" s="71">
        <f t="shared" si="182"/>
        <v>1136</v>
      </c>
      <c r="AH103" s="71">
        <f t="shared" si="183"/>
        <v>0</v>
      </c>
      <c r="AI103" s="71">
        <f t="shared" si="184"/>
        <v>0</v>
      </c>
      <c r="AJ103" s="71">
        <f t="shared" si="185"/>
        <v>0</v>
      </c>
      <c r="AK103" s="71">
        <f t="shared" si="186"/>
        <v>49</v>
      </c>
      <c r="AL103" s="71">
        <f t="shared" si="187"/>
        <v>0</v>
      </c>
      <c r="AM103" s="71">
        <f t="shared" si="188"/>
        <v>0</v>
      </c>
      <c r="AN103" s="71">
        <f t="shared" si="189"/>
        <v>0</v>
      </c>
      <c r="AO103" s="71">
        <f t="shared" si="190"/>
        <v>0</v>
      </c>
      <c r="AP103" s="377">
        <f t="shared" si="191"/>
        <v>0</v>
      </c>
      <c r="AQ103" s="77">
        <f t="shared" si="192"/>
        <v>481</v>
      </c>
      <c r="AR103" s="71">
        <f t="shared" si="193"/>
        <v>0</v>
      </c>
      <c r="AS103" s="71">
        <f t="shared" si="194"/>
        <v>12</v>
      </c>
      <c r="AT103" s="71">
        <f t="shared" si="195"/>
        <v>0</v>
      </c>
      <c r="AU103" s="71">
        <f t="shared" si="196"/>
        <v>0</v>
      </c>
      <c r="AV103" s="71">
        <f t="shared" si="197"/>
        <v>0</v>
      </c>
      <c r="AW103" s="71">
        <f t="shared" si="198"/>
        <v>0</v>
      </c>
      <c r="AX103" s="377">
        <f t="shared" si="199"/>
        <v>0</v>
      </c>
      <c r="AY103" s="436">
        <f t="shared" ref="AY103:AY134" si="200">SUM(AC103:AX103)</f>
        <v>3188</v>
      </c>
      <c r="AZ103" s="566" t="str">
        <f t="shared" si="176"/>
        <v>172EPS005</v>
      </c>
      <c r="BA103" s="724" t="s">
        <v>287</v>
      </c>
      <c r="BB103" s="726">
        <v>172</v>
      </c>
      <c r="BC103" s="724" t="s">
        <v>218</v>
      </c>
      <c r="BD103" s="725">
        <v>1</v>
      </c>
    </row>
    <row r="104" spans="2:56" ht="15" customHeight="1">
      <c r="B104" s="555" t="str">
        <f t="shared" ref="B104:B140" si="201">CONCATENATE(AB105,$AC$5)</f>
        <v>697EPS010</v>
      </c>
      <c r="C104" s="555" t="str">
        <f t="shared" ref="C104:C140" si="202">CONCATENATE(AB105,$AD$5)</f>
        <v>697EPS016</v>
      </c>
      <c r="D104" s="555" t="str">
        <f t="shared" ref="D104:D140" si="203">CONCATENATE(AB105,$AE$5)</f>
        <v>697EPS037</v>
      </c>
      <c r="E104" s="555" t="str">
        <f t="shared" ref="E104:E140" si="204">CONCATENATE(AB105,$AF$5)</f>
        <v>697EPS002</v>
      </c>
      <c r="F104" s="555" t="str">
        <f t="shared" ref="F104:F140" si="205">CONCATENATE(AB105,$AG$5)</f>
        <v>697EPS044</v>
      </c>
      <c r="G104" s="555" t="str">
        <f t="shared" ref="G104:G140" si="206">CONCATENATE(AB105,$AH$5)</f>
        <v>697EPS023</v>
      </c>
      <c r="H104" s="555" t="str">
        <f t="shared" ref="H104:H140" si="207">CONCATENATE(AB105,$AI$5)</f>
        <v>697EPS005</v>
      </c>
      <c r="I104" s="555" t="str">
        <f t="shared" ref="I104:I140" si="208">CONCATENATE(AB105,$AJ$5)</f>
        <v>697EPS018</v>
      </c>
      <c r="J104" s="555" t="str">
        <f t="shared" ref="J104:J140" si="209">CONCATENATE(AB105,$AK$5)</f>
        <v>697EAS016</v>
      </c>
      <c r="K104" s="555" t="str">
        <f t="shared" ref="K104:K140" si="210">CONCATENATE(AB105,$AL$5)</f>
        <v>697EAS027</v>
      </c>
      <c r="L104" s="555" t="str">
        <f t="shared" ref="L104:L140" si="211">CONCATENATE(AB105,$AM$5)</f>
        <v>697EPS017</v>
      </c>
      <c r="M104" s="555" t="str">
        <f t="shared" ref="M104:M140" si="212">CONCATENATE(AB105,$AN$5)</f>
        <v>697EPS033</v>
      </c>
      <c r="N104" s="555" t="str">
        <f t="shared" ref="N104:N140" si="213">CONCATENATE(AB105,$AO$5)</f>
        <v>697EPS001</v>
      </c>
      <c r="O104" s="555" t="str">
        <f t="shared" ref="O104:O140" si="214">CONCATENATE(AB105,$AP$5)</f>
        <v>697EPS008</v>
      </c>
      <c r="P104" s="555" t="str">
        <f t="shared" ref="P104:P140" si="215">CONCATENATE(AB105,$AQ$5)</f>
        <v>697EPS040</v>
      </c>
      <c r="Q104" s="555" t="str">
        <f t="shared" ref="Q104:Q140" si="216">CONCATENATE(AB105,$AR$5)</f>
        <v>697ESSC24</v>
      </c>
      <c r="R104" s="555" t="e">
        <f>CONCATENATE(AB105,#REF!)</f>
        <v>#REF!</v>
      </c>
      <c r="S104" s="555" t="str">
        <f t="shared" ref="S104:S140" si="217">CONCATENATE(AB105,$AS$5)</f>
        <v>697ESSC91</v>
      </c>
      <c r="T104" s="555" t="str">
        <f t="shared" ref="T104:T140" si="218">CONCATENATE(AB105,$AT$5)</f>
        <v>697ESSC02</v>
      </c>
      <c r="U104" s="555" t="str">
        <f t="shared" ref="U104:U140" si="219">CONCATENATE(AB105,$AU$5)</f>
        <v>697ESSC62</v>
      </c>
      <c r="V104" s="555" t="e">
        <f>CONCATENATE(AB105,#REF!)</f>
        <v>#REF!</v>
      </c>
      <c r="W104" s="555" t="str">
        <f t="shared" ref="W104:W140" si="220">CONCATENATE(AB105,$AV$5)</f>
        <v>697EPSIC3</v>
      </c>
      <c r="X104" s="555" t="str">
        <f t="shared" ref="X104:X140" si="221">CONCATENATE(AB105,$AW$5)</f>
        <v>697CCFC55</v>
      </c>
      <c r="Y104" s="555" t="str">
        <f t="shared" ref="Y104:Y140" si="222">CONCATENATE(AB105,$AX$5)</f>
        <v>697ESSC07</v>
      </c>
      <c r="Z104" s="564" t="s">
        <v>96</v>
      </c>
      <c r="AA104" s="572" t="s">
        <v>243</v>
      </c>
      <c r="AB104" s="451">
        <v>674</v>
      </c>
      <c r="AC104" s="77">
        <f t="shared" si="178"/>
        <v>0</v>
      </c>
      <c r="AD104" s="71">
        <f t="shared" si="179"/>
        <v>0</v>
      </c>
      <c r="AE104" s="71">
        <f t="shared" si="180"/>
        <v>994</v>
      </c>
      <c r="AF104" s="71">
        <f t="shared" si="181"/>
        <v>0</v>
      </c>
      <c r="AG104" s="71">
        <f t="shared" si="182"/>
        <v>667</v>
      </c>
      <c r="AH104" s="71">
        <f t="shared" si="183"/>
        <v>0</v>
      </c>
      <c r="AI104" s="71">
        <f t="shared" si="184"/>
        <v>1</v>
      </c>
      <c r="AJ104" s="71">
        <f t="shared" si="185"/>
        <v>0</v>
      </c>
      <c r="AK104" s="71">
        <f t="shared" si="186"/>
        <v>0</v>
      </c>
      <c r="AL104" s="71">
        <f t="shared" si="187"/>
        <v>0</v>
      </c>
      <c r="AM104" s="71">
        <f t="shared" si="188"/>
        <v>0</v>
      </c>
      <c r="AN104" s="71">
        <f t="shared" si="189"/>
        <v>0</v>
      </c>
      <c r="AO104" s="71">
        <f t="shared" si="190"/>
        <v>0</v>
      </c>
      <c r="AP104" s="377">
        <f t="shared" si="191"/>
        <v>0</v>
      </c>
      <c r="AQ104" s="77">
        <f t="shared" si="192"/>
        <v>517</v>
      </c>
      <c r="AR104" s="71">
        <f t="shared" si="193"/>
        <v>0</v>
      </c>
      <c r="AS104" s="71">
        <f t="shared" si="194"/>
        <v>0</v>
      </c>
      <c r="AT104" s="71">
        <f t="shared" si="195"/>
        <v>0</v>
      </c>
      <c r="AU104" s="71">
        <f t="shared" si="196"/>
        <v>0</v>
      </c>
      <c r="AV104" s="71">
        <f t="shared" si="197"/>
        <v>0</v>
      </c>
      <c r="AW104" s="71">
        <f t="shared" si="198"/>
        <v>0</v>
      </c>
      <c r="AX104" s="377">
        <f t="shared" si="199"/>
        <v>0</v>
      </c>
      <c r="AY104" s="436">
        <f t="shared" si="200"/>
        <v>2179</v>
      </c>
      <c r="AZ104" s="566" t="str">
        <f t="shared" si="176"/>
        <v>172EPS010</v>
      </c>
      <c r="BA104" s="724" t="s">
        <v>287</v>
      </c>
      <c r="BB104" s="726">
        <v>172</v>
      </c>
      <c r="BC104" s="724" t="s">
        <v>210</v>
      </c>
      <c r="BD104" s="725">
        <v>3804</v>
      </c>
    </row>
    <row r="105" spans="2:56" ht="15" customHeight="1">
      <c r="B105" s="555" t="str">
        <f t="shared" si="201"/>
        <v>756EPS010</v>
      </c>
      <c r="C105" s="555" t="str">
        <f t="shared" si="202"/>
        <v>756EPS016</v>
      </c>
      <c r="D105" s="555" t="str">
        <f t="shared" si="203"/>
        <v>756EPS037</v>
      </c>
      <c r="E105" s="555" t="str">
        <f t="shared" si="204"/>
        <v>756EPS002</v>
      </c>
      <c r="F105" s="555" t="str">
        <f t="shared" si="205"/>
        <v>756EPS044</v>
      </c>
      <c r="G105" s="555" t="str">
        <f t="shared" si="206"/>
        <v>756EPS023</v>
      </c>
      <c r="H105" s="555" t="str">
        <f t="shared" si="207"/>
        <v>756EPS005</v>
      </c>
      <c r="I105" s="555" t="str">
        <f t="shared" si="208"/>
        <v>756EPS018</v>
      </c>
      <c r="J105" s="555" t="str">
        <f t="shared" si="209"/>
        <v>756EAS016</v>
      </c>
      <c r="K105" s="555" t="str">
        <f t="shared" si="210"/>
        <v>756EAS027</v>
      </c>
      <c r="L105" s="555" t="str">
        <f t="shared" si="211"/>
        <v>756EPS017</v>
      </c>
      <c r="M105" s="555" t="str">
        <f t="shared" si="212"/>
        <v>756EPS033</v>
      </c>
      <c r="N105" s="555" t="str">
        <f t="shared" si="213"/>
        <v>756EPS001</v>
      </c>
      <c r="O105" s="555" t="str">
        <f t="shared" si="214"/>
        <v>756EPS008</v>
      </c>
      <c r="P105" s="555" t="str">
        <f t="shared" si="215"/>
        <v>756EPS040</v>
      </c>
      <c r="Q105" s="555" t="str">
        <f t="shared" si="216"/>
        <v>756ESSC24</v>
      </c>
      <c r="R105" s="555" t="e">
        <f>CONCATENATE(AB106,#REF!)</f>
        <v>#REF!</v>
      </c>
      <c r="S105" s="555" t="str">
        <f t="shared" si="217"/>
        <v>756ESSC91</v>
      </c>
      <c r="T105" s="555" t="str">
        <f t="shared" si="218"/>
        <v>756ESSC02</v>
      </c>
      <c r="U105" s="555" t="str">
        <f t="shared" si="219"/>
        <v>756ESSC62</v>
      </c>
      <c r="V105" s="555" t="e">
        <f>CONCATENATE(AB106,#REF!)</f>
        <v>#REF!</v>
      </c>
      <c r="W105" s="555" t="str">
        <f t="shared" si="220"/>
        <v>756EPSIC3</v>
      </c>
      <c r="X105" s="555" t="str">
        <f t="shared" si="221"/>
        <v>756CCFC55</v>
      </c>
      <c r="Y105" s="555" t="str">
        <f t="shared" si="222"/>
        <v>756ESSC07</v>
      </c>
      <c r="Z105" s="573" t="s">
        <v>187</v>
      </c>
      <c r="AA105" s="572" t="s">
        <v>243</v>
      </c>
      <c r="AB105" s="451">
        <v>697</v>
      </c>
      <c r="AC105" s="77">
        <f t="shared" si="178"/>
        <v>3</v>
      </c>
      <c r="AD105" s="71">
        <f t="shared" si="179"/>
        <v>5658</v>
      </c>
      <c r="AE105" s="71">
        <f t="shared" si="180"/>
        <v>4779</v>
      </c>
      <c r="AF105" s="71">
        <f t="shared" si="181"/>
        <v>0</v>
      </c>
      <c r="AG105" s="71">
        <f t="shared" si="182"/>
        <v>696</v>
      </c>
      <c r="AH105" s="71">
        <f t="shared" si="183"/>
        <v>0</v>
      </c>
      <c r="AI105" s="71">
        <f t="shared" si="184"/>
        <v>4</v>
      </c>
      <c r="AJ105" s="71">
        <f t="shared" si="185"/>
        <v>0</v>
      </c>
      <c r="AK105" s="71">
        <f t="shared" si="186"/>
        <v>4</v>
      </c>
      <c r="AL105" s="71">
        <f t="shared" si="187"/>
        <v>0</v>
      </c>
      <c r="AM105" s="71">
        <f t="shared" si="188"/>
        <v>0</v>
      </c>
      <c r="AN105" s="71">
        <f t="shared" si="189"/>
        <v>0</v>
      </c>
      <c r="AO105" s="71">
        <f t="shared" si="190"/>
        <v>0</v>
      </c>
      <c r="AP105" s="377">
        <f t="shared" si="191"/>
        <v>0</v>
      </c>
      <c r="AQ105" s="77">
        <f t="shared" si="192"/>
        <v>579</v>
      </c>
      <c r="AR105" s="71">
        <f t="shared" si="193"/>
        <v>0</v>
      </c>
      <c r="AS105" s="71">
        <f t="shared" si="194"/>
        <v>0</v>
      </c>
      <c r="AT105" s="71">
        <f t="shared" si="195"/>
        <v>0</v>
      </c>
      <c r="AU105" s="71">
        <f t="shared" si="196"/>
        <v>0</v>
      </c>
      <c r="AV105" s="71">
        <f t="shared" si="197"/>
        <v>0</v>
      </c>
      <c r="AW105" s="71">
        <f t="shared" si="198"/>
        <v>0</v>
      </c>
      <c r="AX105" s="377">
        <f t="shared" si="199"/>
        <v>0</v>
      </c>
      <c r="AY105" s="436">
        <f t="shared" si="200"/>
        <v>11723</v>
      </c>
      <c r="AZ105" s="566" t="str">
        <f t="shared" si="176"/>
        <v>172EPS016</v>
      </c>
      <c r="BA105" s="724" t="s">
        <v>287</v>
      </c>
      <c r="BB105" s="726">
        <v>172</v>
      </c>
      <c r="BC105" s="724" t="s">
        <v>211</v>
      </c>
      <c r="BD105" s="725">
        <v>12092</v>
      </c>
    </row>
    <row r="106" spans="2:56" ht="15" customHeight="1">
      <c r="B106" s="555" t="str">
        <f t="shared" si="201"/>
        <v>EPS010</v>
      </c>
      <c r="C106" s="555" t="str">
        <f t="shared" si="202"/>
        <v>EPS016</v>
      </c>
      <c r="D106" s="555" t="str">
        <f t="shared" si="203"/>
        <v>EPS037</v>
      </c>
      <c r="E106" s="555" t="str">
        <f t="shared" si="204"/>
        <v>EPS002</v>
      </c>
      <c r="F106" s="555" t="str">
        <f t="shared" si="205"/>
        <v>EPS044</v>
      </c>
      <c r="G106" s="555" t="str">
        <f t="shared" si="206"/>
        <v>EPS023</v>
      </c>
      <c r="H106" s="555" t="str">
        <f t="shared" si="207"/>
        <v>EPS005</v>
      </c>
      <c r="I106" s="555" t="str">
        <f t="shared" si="208"/>
        <v>EPS018</v>
      </c>
      <c r="J106" s="555" t="str">
        <f t="shared" si="209"/>
        <v>EAS016</v>
      </c>
      <c r="K106" s="555" t="str">
        <f t="shared" si="210"/>
        <v>EAS027</v>
      </c>
      <c r="L106" s="555" t="str">
        <f t="shared" si="211"/>
        <v>EPS017</v>
      </c>
      <c r="M106" s="555" t="str">
        <f t="shared" si="212"/>
        <v>EPS033</v>
      </c>
      <c r="N106" s="555" t="str">
        <f t="shared" si="213"/>
        <v>EPS001</v>
      </c>
      <c r="O106" s="555" t="str">
        <f t="shared" si="214"/>
        <v>EPS008</v>
      </c>
      <c r="P106" s="555" t="str">
        <f t="shared" si="215"/>
        <v>EPS040</v>
      </c>
      <c r="Q106" s="555" t="str">
        <f t="shared" si="216"/>
        <v>ESSC24</v>
      </c>
      <c r="R106" s="555" t="e">
        <f>CONCATENATE(AB107,#REF!)</f>
        <v>#REF!</v>
      </c>
      <c r="S106" s="555" t="str">
        <f t="shared" si="217"/>
        <v>ESSC91</v>
      </c>
      <c r="T106" s="555" t="str">
        <f t="shared" si="218"/>
        <v>ESSC02</v>
      </c>
      <c r="U106" s="555" t="str">
        <f t="shared" si="219"/>
        <v>ESSC62</v>
      </c>
      <c r="V106" s="555" t="e">
        <f>CONCATENATE(AB107,#REF!)</f>
        <v>#REF!</v>
      </c>
      <c r="W106" s="555" t="str">
        <f t="shared" si="220"/>
        <v>EPSIC3</v>
      </c>
      <c r="X106" s="555" t="str">
        <f t="shared" si="221"/>
        <v>CCFC55</v>
      </c>
      <c r="Y106" s="555" t="str">
        <f t="shared" si="222"/>
        <v>ESSC07</v>
      </c>
      <c r="Z106" s="564" t="s">
        <v>57</v>
      </c>
      <c r="AA106" s="572" t="s">
        <v>243</v>
      </c>
      <c r="AB106" s="451">
        <v>756</v>
      </c>
      <c r="AC106" s="77">
        <f t="shared" si="178"/>
        <v>0</v>
      </c>
      <c r="AD106" s="71">
        <f t="shared" si="179"/>
        <v>0</v>
      </c>
      <c r="AE106" s="71">
        <f t="shared" si="180"/>
        <v>2776</v>
      </c>
      <c r="AF106" s="71">
        <f t="shared" si="181"/>
        <v>0</v>
      </c>
      <c r="AG106" s="71">
        <f t="shared" si="182"/>
        <v>2390</v>
      </c>
      <c r="AH106" s="71">
        <f t="shared" si="183"/>
        <v>0</v>
      </c>
      <c r="AI106" s="71">
        <f t="shared" si="184"/>
        <v>0</v>
      </c>
      <c r="AJ106" s="71">
        <f t="shared" si="185"/>
        <v>0</v>
      </c>
      <c r="AK106" s="71">
        <f t="shared" si="186"/>
        <v>0</v>
      </c>
      <c r="AL106" s="71">
        <f t="shared" si="187"/>
        <v>0</v>
      </c>
      <c r="AM106" s="71">
        <f t="shared" si="188"/>
        <v>0</v>
      </c>
      <c r="AN106" s="71">
        <f t="shared" si="189"/>
        <v>0</v>
      </c>
      <c r="AO106" s="71">
        <f t="shared" si="190"/>
        <v>0</v>
      </c>
      <c r="AP106" s="377">
        <f t="shared" si="191"/>
        <v>0</v>
      </c>
      <c r="AQ106" s="77">
        <f t="shared" si="192"/>
        <v>707</v>
      </c>
      <c r="AR106" s="71">
        <f t="shared" si="193"/>
        <v>0</v>
      </c>
      <c r="AS106" s="71">
        <f t="shared" si="194"/>
        <v>4</v>
      </c>
      <c r="AT106" s="71">
        <f t="shared" si="195"/>
        <v>0</v>
      </c>
      <c r="AU106" s="71">
        <f t="shared" si="196"/>
        <v>0</v>
      </c>
      <c r="AV106" s="71">
        <f t="shared" si="197"/>
        <v>0</v>
      </c>
      <c r="AW106" s="71">
        <f t="shared" si="198"/>
        <v>0</v>
      </c>
      <c r="AX106" s="377">
        <f t="shared" si="199"/>
        <v>0</v>
      </c>
      <c r="AY106" s="436">
        <f t="shared" si="200"/>
        <v>5877</v>
      </c>
      <c r="AZ106" s="566" t="str">
        <f t="shared" si="176"/>
        <v>172EPS023</v>
      </c>
      <c r="BA106" s="724" t="s">
        <v>287</v>
      </c>
      <c r="BB106" s="726">
        <v>172</v>
      </c>
      <c r="BC106" s="724" t="s">
        <v>217</v>
      </c>
      <c r="BD106" s="725">
        <v>3</v>
      </c>
    </row>
    <row r="107" spans="2:56" ht="15" customHeight="1">
      <c r="B107" s="555" t="str">
        <f t="shared" si="201"/>
        <v>30EPS010</v>
      </c>
      <c r="C107" s="555" t="str">
        <f t="shared" si="202"/>
        <v>30EPS016</v>
      </c>
      <c r="D107" s="555" t="str">
        <f t="shared" si="203"/>
        <v>30EPS037</v>
      </c>
      <c r="E107" s="555" t="str">
        <f t="shared" si="204"/>
        <v>30EPS002</v>
      </c>
      <c r="F107" s="555" t="str">
        <f t="shared" si="205"/>
        <v>30EPS044</v>
      </c>
      <c r="G107" s="555" t="str">
        <f t="shared" si="206"/>
        <v>30EPS023</v>
      </c>
      <c r="H107" s="555" t="str">
        <f t="shared" si="207"/>
        <v>30EPS005</v>
      </c>
      <c r="I107" s="555" t="str">
        <f t="shared" si="208"/>
        <v>30EPS018</v>
      </c>
      <c r="J107" s="555" t="str">
        <f t="shared" si="209"/>
        <v>30EAS016</v>
      </c>
      <c r="K107" s="555" t="str">
        <f t="shared" si="210"/>
        <v>30EAS027</v>
      </c>
      <c r="L107" s="555" t="str">
        <f t="shared" si="211"/>
        <v>30EPS017</v>
      </c>
      <c r="M107" s="555" t="str">
        <f t="shared" si="212"/>
        <v>30EPS033</v>
      </c>
      <c r="N107" s="555" t="str">
        <f t="shared" si="213"/>
        <v>30EPS001</v>
      </c>
      <c r="O107" s="555" t="str">
        <f t="shared" si="214"/>
        <v>30EPS008</v>
      </c>
      <c r="P107" s="555" t="str">
        <f t="shared" si="215"/>
        <v>30EPS040</v>
      </c>
      <c r="Q107" s="555" t="str">
        <f t="shared" si="216"/>
        <v>30ESSC24</v>
      </c>
      <c r="R107" s="555" t="e">
        <f>CONCATENATE(AB108,#REF!)</f>
        <v>#REF!</v>
      </c>
      <c r="S107" s="555" t="str">
        <f t="shared" si="217"/>
        <v>30ESSC91</v>
      </c>
      <c r="T107" s="555" t="str">
        <f t="shared" si="218"/>
        <v>30ESSC02</v>
      </c>
      <c r="U107" s="555" t="str">
        <f t="shared" si="219"/>
        <v>30ESSC62</v>
      </c>
      <c r="V107" s="555" t="e">
        <f>CONCATENATE(AB108,#REF!)</f>
        <v>#REF!</v>
      </c>
      <c r="W107" s="555" t="str">
        <f t="shared" si="220"/>
        <v>30EPSIC3</v>
      </c>
      <c r="X107" s="555" t="str">
        <f t="shared" si="221"/>
        <v>30CCFC55</v>
      </c>
      <c r="Y107" s="555" t="str">
        <f t="shared" si="222"/>
        <v>30ESSC07</v>
      </c>
      <c r="Z107" s="452" t="s">
        <v>305</v>
      </c>
      <c r="AA107" s="318"/>
      <c r="AB107" s="567"/>
      <c r="AC107" s="75">
        <f t="shared" ref="AC107:AX107" si="223">SUM(AC108:AC130)</f>
        <v>7</v>
      </c>
      <c r="AD107" s="72">
        <f t="shared" si="223"/>
        <v>7201</v>
      </c>
      <c r="AE107" s="72">
        <f t="shared" si="223"/>
        <v>28724</v>
      </c>
      <c r="AF107" s="72">
        <f t="shared" si="223"/>
        <v>2863</v>
      </c>
      <c r="AG107" s="72">
        <f t="shared" si="223"/>
        <v>36773</v>
      </c>
      <c r="AH107" s="72">
        <f t="shared" si="223"/>
        <v>5</v>
      </c>
      <c r="AI107" s="72">
        <f t="shared" si="223"/>
        <v>14</v>
      </c>
      <c r="AJ107" s="72">
        <f t="shared" si="223"/>
        <v>4</v>
      </c>
      <c r="AK107" s="72">
        <f t="shared" si="223"/>
        <v>12</v>
      </c>
      <c r="AL107" s="72">
        <f t="shared" si="223"/>
        <v>58</v>
      </c>
      <c r="AM107" s="72">
        <f t="shared" si="223"/>
        <v>0</v>
      </c>
      <c r="AN107" s="72">
        <f t="shared" si="223"/>
        <v>0</v>
      </c>
      <c r="AO107" s="72">
        <f t="shared" si="223"/>
        <v>0</v>
      </c>
      <c r="AP107" s="378">
        <f t="shared" si="223"/>
        <v>0</v>
      </c>
      <c r="AQ107" s="75">
        <f t="shared" si="223"/>
        <v>6089</v>
      </c>
      <c r="AR107" s="72">
        <f t="shared" si="223"/>
        <v>2624</v>
      </c>
      <c r="AS107" s="72">
        <f t="shared" si="223"/>
        <v>228</v>
      </c>
      <c r="AT107" s="72">
        <f t="shared" si="223"/>
        <v>4</v>
      </c>
      <c r="AU107" s="72">
        <f t="shared" si="223"/>
        <v>0</v>
      </c>
      <c r="AV107" s="72">
        <f t="shared" si="223"/>
        <v>14</v>
      </c>
      <c r="AW107" s="72">
        <f t="shared" si="223"/>
        <v>0</v>
      </c>
      <c r="AX107" s="378">
        <f t="shared" si="223"/>
        <v>0</v>
      </c>
      <c r="AY107" s="435">
        <f t="shared" si="200"/>
        <v>84620</v>
      </c>
      <c r="AZ107" s="566" t="str">
        <f t="shared" si="176"/>
        <v>172EPS037</v>
      </c>
      <c r="BA107" s="724" t="s">
        <v>287</v>
      </c>
      <c r="BB107" s="726">
        <v>172</v>
      </c>
      <c r="BC107" s="724" t="s">
        <v>213</v>
      </c>
      <c r="BD107" s="725">
        <v>7398</v>
      </c>
    </row>
    <row r="108" spans="2:56" ht="15" customHeight="1">
      <c r="B108" s="555" t="str">
        <f t="shared" si="201"/>
        <v>34EPS010</v>
      </c>
      <c r="C108" s="555" t="str">
        <f t="shared" si="202"/>
        <v>34EPS016</v>
      </c>
      <c r="D108" s="555" t="str">
        <f t="shared" si="203"/>
        <v>34EPS037</v>
      </c>
      <c r="E108" s="555" t="str">
        <f t="shared" si="204"/>
        <v>34EPS002</v>
      </c>
      <c r="F108" s="555" t="str">
        <f t="shared" si="205"/>
        <v>34EPS044</v>
      </c>
      <c r="G108" s="555" t="str">
        <f t="shared" si="206"/>
        <v>34EPS023</v>
      </c>
      <c r="H108" s="555" t="str">
        <f t="shared" si="207"/>
        <v>34EPS005</v>
      </c>
      <c r="I108" s="555" t="str">
        <f t="shared" si="208"/>
        <v>34EPS018</v>
      </c>
      <c r="J108" s="555" t="str">
        <f t="shared" si="209"/>
        <v>34EAS016</v>
      </c>
      <c r="K108" s="555" t="str">
        <f t="shared" si="210"/>
        <v>34EAS027</v>
      </c>
      <c r="L108" s="555" t="str">
        <f t="shared" si="211"/>
        <v>34EPS017</v>
      </c>
      <c r="M108" s="555" t="str">
        <f t="shared" si="212"/>
        <v>34EPS033</v>
      </c>
      <c r="N108" s="555" t="str">
        <f t="shared" si="213"/>
        <v>34EPS001</v>
      </c>
      <c r="O108" s="555" t="str">
        <f t="shared" si="214"/>
        <v>34EPS008</v>
      </c>
      <c r="P108" s="555" t="str">
        <f t="shared" si="215"/>
        <v>34EPS040</v>
      </c>
      <c r="Q108" s="555" t="str">
        <f t="shared" si="216"/>
        <v>34ESSC24</v>
      </c>
      <c r="R108" s="555" t="e">
        <f>CONCATENATE(AB109,#REF!)</f>
        <v>#REF!</v>
      </c>
      <c r="S108" s="555" t="str">
        <f t="shared" si="217"/>
        <v>34ESSC91</v>
      </c>
      <c r="T108" s="555" t="str">
        <f t="shared" si="218"/>
        <v>34ESSC02</v>
      </c>
      <c r="U108" s="555" t="str">
        <f t="shared" si="219"/>
        <v>34ESSC62</v>
      </c>
      <c r="V108" s="555" t="e">
        <f>CONCATENATE(AB109,#REF!)</f>
        <v>#REF!</v>
      </c>
      <c r="W108" s="555" t="str">
        <f t="shared" si="220"/>
        <v>34EPSIC3</v>
      </c>
      <c r="X108" s="555" t="str">
        <f t="shared" si="221"/>
        <v>34CCFC55</v>
      </c>
      <c r="Y108" s="555" t="str">
        <f t="shared" si="222"/>
        <v>34ESSC07</v>
      </c>
      <c r="Z108" s="564" t="s">
        <v>5</v>
      </c>
      <c r="AA108" s="572" t="s">
        <v>245</v>
      </c>
      <c r="AB108" s="451">
        <v>30</v>
      </c>
      <c r="AC108" s="77">
        <f t="shared" ref="AC108:AC130" si="224">IFERROR(VLOOKUP(B107,$AZ$9:$BD$950,5,0),0)</f>
        <v>1</v>
      </c>
      <c r="AD108" s="71">
        <f t="shared" ref="AD108:AD130" si="225">IFERROR(VLOOKUP(C107,$AZ$9:$BD$950,5,0),0)</f>
        <v>6026</v>
      </c>
      <c r="AE108" s="71">
        <f t="shared" ref="AE108:AE130" si="226">IFERROR(VLOOKUP(D107,$AZ$9:$BD$950,5,0),0)</f>
        <v>2296</v>
      </c>
      <c r="AF108" s="71">
        <f t="shared" ref="AF108:AF130" si="227">IFERROR(VLOOKUP(E107,$AZ$9:$BD$950,5,0),0)</f>
        <v>2856</v>
      </c>
      <c r="AG108" s="71">
        <f t="shared" ref="AG108:AG130" si="228">IFERROR(VLOOKUP(F107,$AZ$9:$BD$950,5,0),0)</f>
        <v>1775</v>
      </c>
      <c r="AH108" s="71">
        <f t="shared" ref="AH108:AH130" si="229">IFERROR(VLOOKUP(G107,$AZ$9:$BD$950,5,0),0)</f>
        <v>0</v>
      </c>
      <c r="AI108" s="71">
        <f t="shared" ref="AI108:AI130" si="230">IFERROR(VLOOKUP(H107,$AZ$9:$BD$950,5,0),0)</f>
        <v>0</v>
      </c>
      <c r="AJ108" s="71">
        <f t="shared" ref="AJ108:AJ130" si="231">IFERROR(VLOOKUP(I107,$AZ$9:$BD$950,5,0),0)</f>
        <v>0</v>
      </c>
      <c r="AK108" s="71">
        <f t="shared" ref="AK108:AK130" si="232">IFERROR(VLOOKUP(J107,$AZ$9:$BD$950,5,0),0)</f>
        <v>0</v>
      </c>
      <c r="AL108" s="71">
        <f t="shared" ref="AL108:AL130" si="233">IFERROR(VLOOKUP(K107,$AZ$9:$BD$950,5,0),0)</f>
        <v>42</v>
      </c>
      <c r="AM108" s="71">
        <f t="shared" ref="AM108:AM130" si="234">IFERROR(VLOOKUP(L107,$AZ$9:$BD$950,5,0),0)</f>
        <v>0</v>
      </c>
      <c r="AN108" s="71">
        <f t="shared" ref="AN108:AN130" si="235">IFERROR(VLOOKUP(M107,$AZ$9:$BD$950,5,0),0)</f>
        <v>0</v>
      </c>
      <c r="AO108" s="71">
        <f t="shared" ref="AO108:AO130" si="236">IFERROR(VLOOKUP(N107,$AZ$9:$BD$950,5,0),0)</f>
        <v>0</v>
      </c>
      <c r="AP108" s="377">
        <f t="shared" ref="AP108:AP130" si="237">IFERROR(VLOOKUP(O107,$AZ$9:$BD$950,5,0),0)</f>
        <v>0</v>
      </c>
      <c r="AQ108" s="77">
        <f t="shared" ref="AQ108:AQ130" si="238">IFERROR(VLOOKUP(P107,$AZ$9:$BD$950,5,0),0)</f>
        <v>277</v>
      </c>
      <c r="AR108" s="71">
        <f t="shared" ref="AR108:AR130" si="239">IFERROR(VLOOKUP(Q107,$AZ$9:$BD$950,5,0),0)</f>
        <v>457</v>
      </c>
      <c r="AS108" s="71">
        <f t="shared" ref="AS108:AS130" si="240">IFERROR(VLOOKUP(S107,$AZ$9:$BD$950,5,0),0)</f>
        <v>0</v>
      </c>
      <c r="AT108" s="71">
        <f t="shared" ref="AT108:AT130" si="241">IFERROR(VLOOKUP(T107,$AZ$9:$BD$950,5,0),0)</f>
        <v>1</v>
      </c>
      <c r="AU108" s="71">
        <f t="shared" ref="AU108:AU130" si="242">IFERROR(VLOOKUP(U107,$AZ$9:$BD$950,5,0),0)</f>
        <v>0</v>
      </c>
      <c r="AV108" s="71">
        <f t="shared" ref="AV108:AV130" si="243">IFERROR(VLOOKUP(W107,$AZ$9:$BD$950,5,0),0)</f>
        <v>0</v>
      </c>
      <c r="AW108" s="71">
        <f t="shared" ref="AW108:AW130" si="244">IFERROR(VLOOKUP(X107,$AZ$9:$BD$950,5,0),0)</f>
        <v>0</v>
      </c>
      <c r="AX108" s="377">
        <f t="shared" ref="AX108:AX130" si="245">IFERROR(VLOOKUP(Y107,$AZ$9:$BD$950,5,0),0)</f>
        <v>0</v>
      </c>
      <c r="AY108" s="436">
        <f t="shared" si="200"/>
        <v>13731</v>
      </c>
      <c r="AZ108" s="566" t="str">
        <f t="shared" si="176"/>
        <v>172EPS040</v>
      </c>
      <c r="BA108" s="724" t="s">
        <v>287</v>
      </c>
      <c r="BB108" s="726">
        <v>172</v>
      </c>
      <c r="BC108" s="724" t="s">
        <v>833</v>
      </c>
      <c r="BD108" s="725">
        <v>895</v>
      </c>
    </row>
    <row r="109" spans="2:56" ht="15" customHeight="1">
      <c r="B109" s="555" t="str">
        <f t="shared" si="201"/>
        <v>36EPS010</v>
      </c>
      <c r="C109" s="555" t="str">
        <f t="shared" si="202"/>
        <v>36EPS016</v>
      </c>
      <c r="D109" s="555" t="str">
        <f t="shared" si="203"/>
        <v>36EPS037</v>
      </c>
      <c r="E109" s="555" t="str">
        <f t="shared" si="204"/>
        <v>36EPS002</v>
      </c>
      <c r="F109" s="555" t="str">
        <f t="shared" si="205"/>
        <v>36EPS044</v>
      </c>
      <c r="G109" s="555" t="str">
        <f t="shared" si="206"/>
        <v>36EPS023</v>
      </c>
      <c r="H109" s="555" t="str">
        <f t="shared" si="207"/>
        <v>36EPS005</v>
      </c>
      <c r="I109" s="555" t="str">
        <f t="shared" si="208"/>
        <v>36EPS018</v>
      </c>
      <c r="J109" s="555" t="str">
        <f t="shared" si="209"/>
        <v>36EAS016</v>
      </c>
      <c r="K109" s="555" t="str">
        <f t="shared" si="210"/>
        <v>36EAS027</v>
      </c>
      <c r="L109" s="555" t="str">
        <f t="shared" si="211"/>
        <v>36EPS017</v>
      </c>
      <c r="M109" s="555" t="str">
        <f t="shared" si="212"/>
        <v>36EPS033</v>
      </c>
      <c r="N109" s="555" t="str">
        <f t="shared" si="213"/>
        <v>36EPS001</v>
      </c>
      <c r="O109" s="555" t="str">
        <f t="shared" si="214"/>
        <v>36EPS008</v>
      </c>
      <c r="P109" s="555" t="str">
        <f t="shared" si="215"/>
        <v>36EPS040</v>
      </c>
      <c r="Q109" s="555" t="str">
        <f t="shared" si="216"/>
        <v>36ESSC24</v>
      </c>
      <c r="R109" s="555" t="e">
        <f>CONCATENATE(AB110,#REF!)</f>
        <v>#REF!</v>
      </c>
      <c r="S109" s="555" t="str">
        <f t="shared" si="217"/>
        <v>36ESSC91</v>
      </c>
      <c r="T109" s="555" t="str">
        <f t="shared" si="218"/>
        <v>36ESSC02</v>
      </c>
      <c r="U109" s="555" t="str">
        <f t="shared" si="219"/>
        <v>36ESSC62</v>
      </c>
      <c r="V109" s="555" t="e">
        <f>CONCATENATE(AB110,#REF!)</f>
        <v>#REF!</v>
      </c>
      <c r="W109" s="555" t="str">
        <f t="shared" si="220"/>
        <v>36EPSIC3</v>
      </c>
      <c r="X109" s="555" t="str">
        <f t="shared" si="221"/>
        <v>36CCFC55</v>
      </c>
      <c r="Y109" s="555" t="str">
        <f t="shared" si="222"/>
        <v>36ESSC07</v>
      </c>
      <c r="Z109" s="564" t="s">
        <v>63</v>
      </c>
      <c r="AA109" s="572" t="s">
        <v>245</v>
      </c>
      <c r="AB109" s="451">
        <v>34</v>
      </c>
      <c r="AC109" s="77">
        <f t="shared" si="224"/>
        <v>0</v>
      </c>
      <c r="AD109" s="71">
        <f t="shared" si="225"/>
        <v>0</v>
      </c>
      <c r="AE109" s="71">
        <f t="shared" si="226"/>
        <v>2888</v>
      </c>
      <c r="AF109" s="71">
        <f t="shared" si="227"/>
        <v>0</v>
      </c>
      <c r="AG109" s="71">
        <f t="shared" si="228"/>
        <v>4585</v>
      </c>
      <c r="AH109" s="71">
        <f t="shared" si="229"/>
        <v>0</v>
      </c>
      <c r="AI109" s="71">
        <f t="shared" si="230"/>
        <v>0</v>
      </c>
      <c r="AJ109" s="71">
        <f t="shared" si="231"/>
        <v>2</v>
      </c>
      <c r="AK109" s="71">
        <f t="shared" si="232"/>
        <v>0</v>
      </c>
      <c r="AL109" s="71">
        <f t="shared" si="233"/>
        <v>0</v>
      </c>
      <c r="AM109" s="71">
        <f t="shared" si="234"/>
        <v>0</v>
      </c>
      <c r="AN109" s="71">
        <f t="shared" si="235"/>
        <v>0</v>
      </c>
      <c r="AO109" s="71">
        <f t="shared" si="236"/>
        <v>0</v>
      </c>
      <c r="AP109" s="377">
        <f t="shared" si="237"/>
        <v>0</v>
      </c>
      <c r="AQ109" s="77">
        <f t="shared" si="238"/>
        <v>792</v>
      </c>
      <c r="AR109" s="71">
        <f t="shared" si="239"/>
        <v>0</v>
      </c>
      <c r="AS109" s="71">
        <f t="shared" si="240"/>
        <v>32</v>
      </c>
      <c r="AT109" s="71">
        <f t="shared" si="241"/>
        <v>0</v>
      </c>
      <c r="AU109" s="71">
        <f t="shared" si="242"/>
        <v>0</v>
      </c>
      <c r="AV109" s="71">
        <f t="shared" si="243"/>
        <v>0</v>
      </c>
      <c r="AW109" s="71">
        <f t="shared" si="244"/>
        <v>0</v>
      </c>
      <c r="AX109" s="377">
        <f t="shared" si="245"/>
        <v>0</v>
      </c>
      <c r="AY109" s="436">
        <f t="shared" si="200"/>
        <v>8299</v>
      </c>
      <c r="AZ109" s="566" t="str">
        <f t="shared" si="176"/>
        <v>172EPS044</v>
      </c>
      <c r="BA109" s="724" t="s">
        <v>287</v>
      </c>
      <c r="BB109" s="726">
        <v>172</v>
      </c>
      <c r="BC109" s="724" t="s">
        <v>1017</v>
      </c>
      <c r="BD109" s="725">
        <v>4970</v>
      </c>
    </row>
    <row r="110" spans="2:56" ht="15" customHeight="1">
      <c r="B110" s="555" t="str">
        <f t="shared" si="201"/>
        <v>91EPS010</v>
      </c>
      <c r="C110" s="555" t="str">
        <f t="shared" si="202"/>
        <v>91EPS016</v>
      </c>
      <c r="D110" s="555" t="str">
        <f t="shared" si="203"/>
        <v>91EPS037</v>
      </c>
      <c r="E110" s="555" t="str">
        <f t="shared" si="204"/>
        <v>91EPS002</v>
      </c>
      <c r="F110" s="555" t="str">
        <f t="shared" si="205"/>
        <v>91EPS044</v>
      </c>
      <c r="G110" s="555" t="str">
        <f t="shared" si="206"/>
        <v>91EPS023</v>
      </c>
      <c r="H110" s="555" t="str">
        <f t="shared" si="207"/>
        <v>91EPS005</v>
      </c>
      <c r="I110" s="555" t="str">
        <f t="shared" si="208"/>
        <v>91EPS018</v>
      </c>
      <c r="J110" s="555" t="str">
        <f t="shared" si="209"/>
        <v>91EAS016</v>
      </c>
      <c r="K110" s="555" t="str">
        <f t="shared" si="210"/>
        <v>91EAS027</v>
      </c>
      <c r="L110" s="555" t="str">
        <f t="shared" si="211"/>
        <v>91EPS017</v>
      </c>
      <c r="M110" s="555" t="str">
        <f t="shared" si="212"/>
        <v>91EPS033</v>
      </c>
      <c r="N110" s="555" t="str">
        <f t="shared" si="213"/>
        <v>91EPS001</v>
      </c>
      <c r="O110" s="555" t="str">
        <f t="shared" si="214"/>
        <v>91EPS008</v>
      </c>
      <c r="P110" s="555" t="str">
        <f t="shared" si="215"/>
        <v>91EPS040</v>
      </c>
      <c r="Q110" s="555" t="str">
        <f t="shared" si="216"/>
        <v>91ESSC24</v>
      </c>
      <c r="R110" s="555" t="e">
        <f>CONCATENATE(AB111,#REF!)</f>
        <v>#REF!</v>
      </c>
      <c r="S110" s="555" t="str">
        <f t="shared" si="217"/>
        <v>91ESSC91</v>
      </c>
      <c r="T110" s="555" t="str">
        <f t="shared" si="218"/>
        <v>91ESSC02</v>
      </c>
      <c r="U110" s="555" t="str">
        <f t="shared" si="219"/>
        <v>91ESSC62</v>
      </c>
      <c r="V110" s="555" t="e">
        <f>CONCATENATE(AB111,#REF!)</f>
        <v>#REF!</v>
      </c>
      <c r="W110" s="555" t="str">
        <f t="shared" si="220"/>
        <v>91EPSIC3</v>
      </c>
      <c r="X110" s="555" t="str">
        <f t="shared" si="221"/>
        <v>91CCFC55</v>
      </c>
      <c r="Y110" s="555" t="str">
        <f t="shared" si="222"/>
        <v>91ESSC07</v>
      </c>
      <c r="Z110" s="564" t="s">
        <v>64</v>
      </c>
      <c r="AA110" s="572" t="s">
        <v>245</v>
      </c>
      <c r="AB110" s="451">
        <v>36</v>
      </c>
      <c r="AC110" s="77">
        <f t="shared" si="224"/>
        <v>0</v>
      </c>
      <c r="AD110" s="71">
        <f t="shared" si="225"/>
        <v>0</v>
      </c>
      <c r="AE110" s="71">
        <f t="shared" si="226"/>
        <v>742</v>
      </c>
      <c r="AF110" s="71">
        <f t="shared" si="227"/>
        <v>0</v>
      </c>
      <c r="AG110" s="71">
        <f t="shared" si="228"/>
        <v>646</v>
      </c>
      <c r="AH110" s="71">
        <f t="shared" si="229"/>
        <v>0</v>
      </c>
      <c r="AI110" s="71">
        <f t="shared" si="230"/>
        <v>0</v>
      </c>
      <c r="AJ110" s="71">
        <f t="shared" si="231"/>
        <v>0</v>
      </c>
      <c r="AK110" s="71">
        <f t="shared" si="232"/>
        <v>0</v>
      </c>
      <c r="AL110" s="71">
        <f t="shared" si="233"/>
        <v>0</v>
      </c>
      <c r="AM110" s="71">
        <f t="shared" si="234"/>
        <v>0</v>
      </c>
      <c r="AN110" s="71">
        <f t="shared" si="235"/>
        <v>0</v>
      </c>
      <c r="AO110" s="71">
        <f t="shared" si="236"/>
        <v>0</v>
      </c>
      <c r="AP110" s="377">
        <f t="shared" si="237"/>
        <v>0</v>
      </c>
      <c r="AQ110" s="77">
        <f t="shared" si="238"/>
        <v>0</v>
      </c>
      <c r="AR110" s="71">
        <f t="shared" si="239"/>
        <v>0</v>
      </c>
      <c r="AS110" s="71">
        <f t="shared" si="240"/>
        <v>84</v>
      </c>
      <c r="AT110" s="71">
        <f t="shared" si="241"/>
        <v>0</v>
      </c>
      <c r="AU110" s="71">
        <f t="shared" si="242"/>
        <v>0</v>
      </c>
      <c r="AV110" s="71">
        <f t="shared" si="243"/>
        <v>0</v>
      </c>
      <c r="AW110" s="71">
        <f t="shared" si="244"/>
        <v>0</v>
      </c>
      <c r="AX110" s="377">
        <f t="shared" si="245"/>
        <v>0</v>
      </c>
      <c r="AY110" s="436">
        <f t="shared" si="200"/>
        <v>1472</v>
      </c>
      <c r="AZ110" s="566" t="str">
        <f t="shared" si="176"/>
        <v>172EPSIC3</v>
      </c>
      <c r="BA110" s="724" t="s">
        <v>287</v>
      </c>
      <c r="BB110" s="726">
        <v>172</v>
      </c>
      <c r="BC110" s="724" t="s">
        <v>513</v>
      </c>
      <c r="BD110" s="725">
        <v>7</v>
      </c>
    </row>
    <row r="111" spans="2:56" ht="15" customHeight="1">
      <c r="B111" s="555" t="str">
        <f t="shared" si="201"/>
        <v>93EPS010</v>
      </c>
      <c r="C111" s="555" t="str">
        <f t="shared" si="202"/>
        <v>93EPS016</v>
      </c>
      <c r="D111" s="555" t="str">
        <f t="shared" si="203"/>
        <v>93EPS037</v>
      </c>
      <c r="E111" s="555" t="str">
        <f t="shared" si="204"/>
        <v>93EPS002</v>
      </c>
      <c r="F111" s="555" t="str">
        <f t="shared" si="205"/>
        <v>93EPS044</v>
      </c>
      <c r="G111" s="555" t="str">
        <f t="shared" si="206"/>
        <v>93EPS023</v>
      </c>
      <c r="H111" s="555" t="str">
        <f t="shared" si="207"/>
        <v>93EPS005</v>
      </c>
      <c r="I111" s="555" t="str">
        <f t="shared" si="208"/>
        <v>93EPS018</v>
      </c>
      <c r="J111" s="555" t="str">
        <f t="shared" si="209"/>
        <v>93EAS016</v>
      </c>
      <c r="K111" s="555" t="str">
        <f t="shared" si="210"/>
        <v>93EAS027</v>
      </c>
      <c r="L111" s="555" t="str">
        <f t="shared" si="211"/>
        <v>93EPS017</v>
      </c>
      <c r="M111" s="555" t="str">
        <f t="shared" si="212"/>
        <v>93EPS033</v>
      </c>
      <c r="N111" s="555" t="str">
        <f t="shared" si="213"/>
        <v>93EPS001</v>
      </c>
      <c r="O111" s="555" t="str">
        <f t="shared" si="214"/>
        <v>93EPS008</v>
      </c>
      <c r="P111" s="555" t="str">
        <f t="shared" si="215"/>
        <v>93EPS040</v>
      </c>
      <c r="Q111" s="555" t="str">
        <f t="shared" si="216"/>
        <v>93ESSC24</v>
      </c>
      <c r="R111" s="555" t="e">
        <f>CONCATENATE(AB112,#REF!)</f>
        <v>#REF!</v>
      </c>
      <c r="S111" s="555" t="str">
        <f t="shared" si="217"/>
        <v>93ESSC91</v>
      </c>
      <c r="T111" s="555" t="str">
        <f t="shared" si="218"/>
        <v>93ESSC02</v>
      </c>
      <c r="U111" s="555" t="str">
        <f t="shared" si="219"/>
        <v>93ESSC62</v>
      </c>
      <c r="V111" s="555" t="e">
        <f>CONCATENATE(AB112,#REF!)</f>
        <v>#REF!</v>
      </c>
      <c r="W111" s="555" t="str">
        <f t="shared" si="220"/>
        <v>93EPSIC3</v>
      </c>
      <c r="X111" s="555" t="str">
        <f t="shared" si="221"/>
        <v>93CCFC55</v>
      </c>
      <c r="Y111" s="555" t="str">
        <f t="shared" si="222"/>
        <v>93ESSC07</v>
      </c>
      <c r="Z111" s="564" t="s">
        <v>8</v>
      </c>
      <c r="AA111" s="572" t="s">
        <v>245</v>
      </c>
      <c r="AB111" s="451">
        <v>91</v>
      </c>
      <c r="AC111" s="77">
        <f t="shared" si="224"/>
        <v>0</v>
      </c>
      <c r="AD111" s="71">
        <f t="shared" si="225"/>
        <v>0</v>
      </c>
      <c r="AE111" s="71">
        <f t="shared" si="226"/>
        <v>336</v>
      </c>
      <c r="AF111" s="71">
        <f t="shared" si="227"/>
        <v>0</v>
      </c>
      <c r="AG111" s="71">
        <f t="shared" si="228"/>
        <v>382</v>
      </c>
      <c r="AH111" s="71">
        <f t="shared" si="229"/>
        <v>0</v>
      </c>
      <c r="AI111" s="71">
        <f t="shared" si="230"/>
        <v>0</v>
      </c>
      <c r="AJ111" s="71">
        <f t="shared" si="231"/>
        <v>0</v>
      </c>
      <c r="AK111" s="71">
        <f t="shared" si="232"/>
        <v>0</v>
      </c>
      <c r="AL111" s="71">
        <f t="shared" si="233"/>
        <v>0</v>
      </c>
      <c r="AM111" s="71">
        <f t="shared" si="234"/>
        <v>0</v>
      </c>
      <c r="AN111" s="71">
        <f t="shared" si="235"/>
        <v>0</v>
      </c>
      <c r="AO111" s="71">
        <f t="shared" si="236"/>
        <v>0</v>
      </c>
      <c r="AP111" s="377">
        <f t="shared" si="237"/>
        <v>0</v>
      </c>
      <c r="AQ111" s="77">
        <f t="shared" si="238"/>
        <v>84</v>
      </c>
      <c r="AR111" s="71">
        <f t="shared" si="239"/>
        <v>0</v>
      </c>
      <c r="AS111" s="71">
        <f t="shared" si="240"/>
        <v>13</v>
      </c>
      <c r="AT111" s="71">
        <f t="shared" si="241"/>
        <v>0</v>
      </c>
      <c r="AU111" s="71">
        <f t="shared" si="242"/>
        <v>0</v>
      </c>
      <c r="AV111" s="71">
        <f t="shared" si="243"/>
        <v>0</v>
      </c>
      <c r="AW111" s="71">
        <f t="shared" si="244"/>
        <v>0</v>
      </c>
      <c r="AX111" s="377">
        <f t="shared" si="245"/>
        <v>0</v>
      </c>
      <c r="AY111" s="436">
        <f t="shared" si="200"/>
        <v>815</v>
      </c>
      <c r="AZ111" s="566" t="str">
        <f t="shared" si="176"/>
        <v>172ESSC02</v>
      </c>
      <c r="BA111" s="724" t="s">
        <v>287</v>
      </c>
      <c r="BB111" s="726">
        <v>172</v>
      </c>
      <c r="BC111" s="724" t="s">
        <v>516</v>
      </c>
      <c r="BD111" s="725">
        <v>185</v>
      </c>
    </row>
    <row r="112" spans="2:56" ht="15" customHeight="1">
      <c r="B112" s="555" t="str">
        <f t="shared" si="201"/>
        <v>101EPS010</v>
      </c>
      <c r="C112" s="555" t="str">
        <f t="shared" si="202"/>
        <v>101EPS016</v>
      </c>
      <c r="D112" s="555" t="str">
        <f t="shared" si="203"/>
        <v>101EPS037</v>
      </c>
      <c r="E112" s="555" t="str">
        <f t="shared" si="204"/>
        <v>101EPS002</v>
      </c>
      <c r="F112" s="555" t="str">
        <f t="shared" si="205"/>
        <v>101EPS044</v>
      </c>
      <c r="G112" s="555" t="str">
        <f t="shared" si="206"/>
        <v>101EPS023</v>
      </c>
      <c r="H112" s="555" t="str">
        <f t="shared" si="207"/>
        <v>101EPS005</v>
      </c>
      <c r="I112" s="555" t="str">
        <f t="shared" si="208"/>
        <v>101EPS018</v>
      </c>
      <c r="J112" s="555" t="str">
        <f t="shared" si="209"/>
        <v>101EAS016</v>
      </c>
      <c r="K112" s="555" t="str">
        <f t="shared" si="210"/>
        <v>101EAS027</v>
      </c>
      <c r="L112" s="555" t="str">
        <f t="shared" si="211"/>
        <v>101EPS017</v>
      </c>
      <c r="M112" s="555" t="str">
        <f t="shared" si="212"/>
        <v>101EPS033</v>
      </c>
      <c r="N112" s="555" t="str">
        <f t="shared" si="213"/>
        <v>101EPS001</v>
      </c>
      <c r="O112" s="555" t="str">
        <f t="shared" si="214"/>
        <v>101EPS008</v>
      </c>
      <c r="P112" s="555" t="str">
        <f t="shared" si="215"/>
        <v>101EPS040</v>
      </c>
      <c r="Q112" s="555" t="str">
        <f t="shared" si="216"/>
        <v>101ESSC24</v>
      </c>
      <c r="R112" s="555" t="e">
        <f>CONCATENATE(AB113,#REF!)</f>
        <v>#REF!</v>
      </c>
      <c r="S112" s="555" t="str">
        <f t="shared" si="217"/>
        <v>101ESSC91</v>
      </c>
      <c r="T112" s="555" t="str">
        <f t="shared" si="218"/>
        <v>101ESSC02</v>
      </c>
      <c r="U112" s="555" t="str">
        <f t="shared" si="219"/>
        <v>101ESSC62</v>
      </c>
      <c r="V112" s="555" t="e">
        <f>CONCATENATE(AB113,#REF!)</f>
        <v>#REF!</v>
      </c>
      <c r="W112" s="555" t="str">
        <f t="shared" si="220"/>
        <v>101EPSIC3</v>
      </c>
      <c r="X112" s="555" t="str">
        <f t="shared" si="221"/>
        <v>101CCFC55</v>
      </c>
      <c r="Y112" s="555" t="str">
        <f t="shared" si="222"/>
        <v>101ESSC07</v>
      </c>
      <c r="Z112" s="564" t="s">
        <v>70</v>
      </c>
      <c r="AA112" s="572" t="s">
        <v>245</v>
      </c>
      <c r="AB112" s="451">
        <v>93</v>
      </c>
      <c r="AC112" s="77">
        <f t="shared" si="224"/>
        <v>0</v>
      </c>
      <c r="AD112" s="71">
        <f t="shared" si="225"/>
        <v>0</v>
      </c>
      <c r="AE112" s="71">
        <f t="shared" si="226"/>
        <v>266</v>
      </c>
      <c r="AF112" s="71">
        <f t="shared" si="227"/>
        <v>0</v>
      </c>
      <c r="AG112" s="71">
        <f t="shared" si="228"/>
        <v>685</v>
      </c>
      <c r="AH112" s="71">
        <f t="shared" si="229"/>
        <v>0</v>
      </c>
      <c r="AI112" s="71">
        <f t="shared" si="230"/>
        <v>0</v>
      </c>
      <c r="AJ112" s="71">
        <f t="shared" si="231"/>
        <v>0</v>
      </c>
      <c r="AK112" s="71">
        <f t="shared" si="232"/>
        <v>0</v>
      </c>
      <c r="AL112" s="71">
        <f t="shared" si="233"/>
        <v>0</v>
      </c>
      <c r="AM112" s="71">
        <f t="shared" si="234"/>
        <v>0</v>
      </c>
      <c r="AN112" s="71">
        <f t="shared" si="235"/>
        <v>0</v>
      </c>
      <c r="AO112" s="71">
        <f t="shared" si="236"/>
        <v>0</v>
      </c>
      <c r="AP112" s="377">
        <f t="shared" si="237"/>
        <v>0</v>
      </c>
      <c r="AQ112" s="77">
        <f t="shared" si="238"/>
        <v>237</v>
      </c>
      <c r="AR112" s="71">
        <f t="shared" si="239"/>
        <v>0</v>
      </c>
      <c r="AS112" s="71">
        <f t="shared" si="240"/>
        <v>0</v>
      </c>
      <c r="AT112" s="71">
        <f t="shared" si="241"/>
        <v>0</v>
      </c>
      <c r="AU112" s="71">
        <f t="shared" si="242"/>
        <v>0</v>
      </c>
      <c r="AV112" s="71">
        <f t="shared" si="243"/>
        <v>0</v>
      </c>
      <c r="AW112" s="71">
        <f t="shared" si="244"/>
        <v>0</v>
      </c>
      <c r="AX112" s="377">
        <f t="shared" si="245"/>
        <v>0</v>
      </c>
      <c r="AY112" s="436">
        <f t="shared" si="200"/>
        <v>1188</v>
      </c>
      <c r="AZ112" s="566" t="str">
        <f t="shared" si="176"/>
        <v>475EPS005</v>
      </c>
      <c r="BA112" s="724" t="s">
        <v>287</v>
      </c>
      <c r="BB112" s="726">
        <v>475</v>
      </c>
      <c r="BC112" s="724" t="s">
        <v>218</v>
      </c>
      <c r="BD112" s="725">
        <v>1</v>
      </c>
    </row>
    <row r="113" spans="2:56" ht="15" customHeight="1">
      <c r="B113" s="555" t="str">
        <f t="shared" si="201"/>
        <v>145EPS010</v>
      </c>
      <c r="C113" s="555" t="str">
        <f t="shared" si="202"/>
        <v>145EPS016</v>
      </c>
      <c r="D113" s="555" t="str">
        <f t="shared" si="203"/>
        <v>145EPS037</v>
      </c>
      <c r="E113" s="555" t="str">
        <f t="shared" si="204"/>
        <v>145EPS002</v>
      </c>
      <c r="F113" s="555" t="str">
        <f t="shared" si="205"/>
        <v>145EPS044</v>
      </c>
      <c r="G113" s="555" t="str">
        <f t="shared" si="206"/>
        <v>145EPS023</v>
      </c>
      <c r="H113" s="555" t="str">
        <f t="shared" si="207"/>
        <v>145EPS005</v>
      </c>
      <c r="I113" s="555" t="str">
        <f t="shared" si="208"/>
        <v>145EPS018</v>
      </c>
      <c r="J113" s="555" t="str">
        <f t="shared" si="209"/>
        <v>145EAS016</v>
      </c>
      <c r="K113" s="555" t="str">
        <f t="shared" si="210"/>
        <v>145EAS027</v>
      </c>
      <c r="L113" s="555" t="str">
        <f t="shared" si="211"/>
        <v>145EPS017</v>
      </c>
      <c r="M113" s="555" t="str">
        <f t="shared" si="212"/>
        <v>145EPS033</v>
      </c>
      <c r="N113" s="555" t="str">
        <f t="shared" si="213"/>
        <v>145EPS001</v>
      </c>
      <c r="O113" s="555" t="str">
        <f t="shared" si="214"/>
        <v>145EPS008</v>
      </c>
      <c r="P113" s="555" t="str">
        <f t="shared" si="215"/>
        <v>145EPS040</v>
      </c>
      <c r="Q113" s="555" t="str">
        <f t="shared" si="216"/>
        <v>145ESSC24</v>
      </c>
      <c r="R113" s="555" t="e">
        <f>CONCATENATE(AB114,#REF!)</f>
        <v>#REF!</v>
      </c>
      <c r="S113" s="555" t="str">
        <f t="shared" si="217"/>
        <v>145ESSC91</v>
      </c>
      <c r="T113" s="555" t="str">
        <f t="shared" si="218"/>
        <v>145ESSC02</v>
      </c>
      <c r="U113" s="555" t="str">
        <f t="shared" si="219"/>
        <v>145ESSC62</v>
      </c>
      <c r="V113" s="555" t="e">
        <f>CONCATENATE(AB114,#REF!)</f>
        <v>#REF!</v>
      </c>
      <c r="W113" s="555" t="str">
        <f t="shared" si="220"/>
        <v>145EPSIC3</v>
      </c>
      <c r="X113" s="555" t="str">
        <f t="shared" si="221"/>
        <v>145CCFC55</v>
      </c>
      <c r="Y113" s="555" t="str">
        <f t="shared" si="222"/>
        <v>145ESSC07</v>
      </c>
      <c r="Z113" s="701" t="s">
        <v>71</v>
      </c>
      <c r="AA113" s="572" t="s">
        <v>245</v>
      </c>
      <c r="AB113" s="451">
        <v>101</v>
      </c>
      <c r="AC113" s="77">
        <f t="shared" si="224"/>
        <v>0</v>
      </c>
      <c r="AD113" s="71">
        <f t="shared" si="225"/>
        <v>1</v>
      </c>
      <c r="AE113" s="71">
        <f t="shared" si="226"/>
        <v>1636</v>
      </c>
      <c r="AF113" s="71">
        <f t="shared" si="227"/>
        <v>0</v>
      </c>
      <c r="AG113" s="71">
        <f t="shared" si="228"/>
        <v>4812</v>
      </c>
      <c r="AH113" s="71">
        <f t="shared" si="229"/>
        <v>0</v>
      </c>
      <c r="AI113" s="71">
        <f t="shared" si="230"/>
        <v>3</v>
      </c>
      <c r="AJ113" s="71">
        <f t="shared" si="231"/>
        <v>0</v>
      </c>
      <c r="AK113" s="71">
        <f t="shared" si="232"/>
        <v>0</v>
      </c>
      <c r="AL113" s="71">
        <f t="shared" si="233"/>
        <v>0</v>
      </c>
      <c r="AM113" s="71">
        <f t="shared" si="234"/>
        <v>0</v>
      </c>
      <c r="AN113" s="71">
        <f t="shared" si="235"/>
        <v>0</v>
      </c>
      <c r="AO113" s="71">
        <f t="shared" si="236"/>
        <v>0</v>
      </c>
      <c r="AP113" s="377">
        <f t="shared" si="237"/>
        <v>0</v>
      </c>
      <c r="AQ113" s="77">
        <f t="shared" si="238"/>
        <v>335</v>
      </c>
      <c r="AR113" s="71">
        <f t="shared" si="239"/>
        <v>567</v>
      </c>
      <c r="AS113" s="71">
        <f t="shared" si="240"/>
        <v>0</v>
      </c>
      <c r="AT113" s="71">
        <f t="shared" si="241"/>
        <v>0</v>
      </c>
      <c r="AU113" s="71">
        <f t="shared" si="242"/>
        <v>0</v>
      </c>
      <c r="AV113" s="71">
        <f t="shared" si="243"/>
        <v>0</v>
      </c>
      <c r="AW113" s="71">
        <f t="shared" si="244"/>
        <v>0</v>
      </c>
      <c r="AX113" s="377">
        <f t="shared" si="245"/>
        <v>0</v>
      </c>
      <c r="AY113" s="436">
        <f t="shared" si="200"/>
        <v>7354</v>
      </c>
      <c r="AZ113" s="566" t="str">
        <f t="shared" si="176"/>
        <v>475EPS037</v>
      </c>
      <c r="BA113" s="724" t="s">
        <v>287</v>
      </c>
      <c r="BB113" s="726">
        <v>475</v>
      </c>
      <c r="BC113" s="724" t="s">
        <v>213</v>
      </c>
      <c r="BD113" s="725">
        <v>193</v>
      </c>
    </row>
    <row r="114" spans="2:56" ht="15" customHeight="1">
      <c r="B114" s="555" t="str">
        <f t="shared" si="201"/>
        <v>209EPS010</v>
      </c>
      <c r="C114" s="555" t="str">
        <f t="shared" si="202"/>
        <v>209EPS016</v>
      </c>
      <c r="D114" s="555" t="str">
        <f t="shared" si="203"/>
        <v>209EPS037</v>
      </c>
      <c r="E114" s="555" t="str">
        <f t="shared" si="204"/>
        <v>209EPS002</v>
      </c>
      <c r="F114" s="555" t="str">
        <f t="shared" si="205"/>
        <v>209EPS044</v>
      </c>
      <c r="G114" s="555" t="str">
        <f t="shared" si="206"/>
        <v>209EPS023</v>
      </c>
      <c r="H114" s="555" t="str">
        <f t="shared" si="207"/>
        <v>209EPS005</v>
      </c>
      <c r="I114" s="555" t="str">
        <f t="shared" si="208"/>
        <v>209EPS018</v>
      </c>
      <c r="J114" s="555" t="str">
        <f t="shared" si="209"/>
        <v>209EAS016</v>
      </c>
      <c r="K114" s="555" t="str">
        <f t="shared" si="210"/>
        <v>209EAS027</v>
      </c>
      <c r="L114" s="555" t="str">
        <f t="shared" si="211"/>
        <v>209EPS017</v>
      </c>
      <c r="M114" s="555" t="str">
        <f t="shared" si="212"/>
        <v>209EPS033</v>
      </c>
      <c r="N114" s="555" t="str">
        <f t="shared" si="213"/>
        <v>209EPS001</v>
      </c>
      <c r="O114" s="555" t="str">
        <f t="shared" si="214"/>
        <v>209EPS008</v>
      </c>
      <c r="P114" s="555" t="str">
        <f t="shared" si="215"/>
        <v>209EPS040</v>
      </c>
      <c r="Q114" s="555" t="str">
        <f t="shared" si="216"/>
        <v>209ESSC24</v>
      </c>
      <c r="R114" s="555" t="e">
        <f>CONCATENATE(AB115,#REF!)</f>
        <v>#REF!</v>
      </c>
      <c r="S114" s="555" t="str">
        <f t="shared" si="217"/>
        <v>209ESSC91</v>
      </c>
      <c r="T114" s="555" t="str">
        <f t="shared" si="218"/>
        <v>209ESSC02</v>
      </c>
      <c r="U114" s="555" t="str">
        <f t="shared" si="219"/>
        <v>209ESSC62</v>
      </c>
      <c r="V114" s="555" t="e">
        <f>CONCATENATE(AB115,#REF!)</f>
        <v>#REF!</v>
      </c>
      <c r="W114" s="555" t="str">
        <f t="shared" si="220"/>
        <v>209EPSIC3</v>
      </c>
      <c r="X114" s="555" t="str">
        <f t="shared" si="221"/>
        <v>209CCFC55</v>
      </c>
      <c r="Y114" s="555" t="str">
        <f t="shared" si="222"/>
        <v>209ESSC07</v>
      </c>
      <c r="Z114" s="564" t="s">
        <v>10</v>
      </c>
      <c r="AA114" s="572" t="s">
        <v>245</v>
      </c>
      <c r="AB114" s="451">
        <v>145</v>
      </c>
      <c r="AC114" s="77">
        <f t="shared" si="224"/>
        <v>0</v>
      </c>
      <c r="AD114" s="71">
        <f t="shared" si="225"/>
        <v>0</v>
      </c>
      <c r="AE114" s="71">
        <f t="shared" si="226"/>
        <v>271</v>
      </c>
      <c r="AF114" s="71">
        <f t="shared" si="227"/>
        <v>0</v>
      </c>
      <c r="AG114" s="71">
        <f t="shared" si="228"/>
        <v>272</v>
      </c>
      <c r="AH114" s="71">
        <f t="shared" si="229"/>
        <v>0</v>
      </c>
      <c r="AI114" s="71">
        <f t="shared" si="230"/>
        <v>0</v>
      </c>
      <c r="AJ114" s="71">
        <f t="shared" si="231"/>
        <v>0</v>
      </c>
      <c r="AK114" s="71">
        <f t="shared" si="232"/>
        <v>0</v>
      </c>
      <c r="AL114" s="71">
        <f t="shared" si="233"/>
        <v>0</v>
      </c>
      <c r="AM114" s="71">
        <f t="shared" si="234"/>
        <v>0</v>
      </c>
      <c r="AN114" s="71">
        <f t="shared" si="235"/>
        <v>0</v>
      </c>
      <c r="AO114" s="71">
        <f t="shared" si="236"/>
        <v>0</v>
      </c>
      <c r="AP114" s="377">
        <f t="shared" si="237"/>
        <v>0</v>
      </c>
      <c r="AQ114" s="77">
        <f t="shared" si="238"/>
        <v>118</v>
      </c>
      <c r="AR114" s="71">
        <f t="shared" si="239"/>
        <v>0</v>
      </c>
      <c r="AS114" s="71">
        <f t="shared" si="240"/>
        <v>0</v>
      </c>
      <c r="AT114" s="71">
        <f t="shared" si="241"/>
        <v>0</v>
      </c>
      <c r="AU114" s="71">
        <f t="shared" si="242"/>
        <v>0</v>
      </c>
      <c r="AV114" s="71">
        <f t="shared" si="243"/>
        <v>0</v>
      </c>
      <c r="AW114" s="71">
        <f t="shared" si="244"/>
        <v>0</v>
      </c>
      <c r="AX114" s="377">
        <f t="shared" si="245"/>
        <v>0</v>
      </c>
      <c r="AY114" s="436">
        <f t="shared" si="200"/>
        <v>661</v>
      </c>
      <c r="AZ114" s="566" t="str">
        <f t="shared" si="176"/>
        <v>475EPS040</v>
      </c>
      <c r="BA114" s="724" t="s">
        <v>287</v>
      </c>
      <c r="BB114" s="726">
        <v>475</v>
      </c>
      <c r="BC114" s="724" t="s">
        <v>833</v>
      </c>
      <c r="BD114" s="725">
        <v>40</v>
      </c>
    </row>
    <row r="115" spans="2:56" ht="15" customHeight="1">
      <c r="B115" s="555" t="str">
        <f t="shared" si="201"/>
        <v>282EPS010</v>
      </c>
      <c r="C115" s="555" t="str">
        <f t="shared" si="202"/>
        <v>282EPS016</v>
      </c>
      <c r="D115" s="555" t="str">
        <f t="shared" si="203"/>
        <v>282EPS037</v>
      </c>
      <c r="E115" s="555" t="str">
        <f t="shared" si="204"/>
        <v>282EPS002</v>
      </c>
      <c r="F115" s="555" t="str">
        <f t="shared" si="205"/>
        <v>282EPS044</v>
      </c>
      <c r="G115" s="555" t="str">
        <f t="shared" si="206"/>
        <v>282EPS023</v>
      </c>
      <c r="H115" s="555" t="str">
        <f t="shared" si="207"/>
        <v>282EPS005</v>
      </c>
      <c r="I115" s="555" t="str">
        <f t="shared" si="208"/>
        <v>282EPS018</v>
      </c>
      <c r="J115" s="555" t="str">
        <f t="shared" si="209"/>
        <v>282EAS016</v>
      </c>
      <c r="K115" s="555" t="str">
        <f t="shared" si="210"/>
        <v>282EAS027</v>
      </c>
      <c r="L115" s="555" t="str">
        <f t="shared" si="211"/>
        <v>282EPS017</v>
      </c>
      <c r="M115" s="555" t="str">
        <f t="shared" si="212"/>
        <v>282EPS033</v>
      </c>
      <c r="N115" s="555" t="str">
        <f t="shared" si="213"/>
        <v>282EPS001</v>
      </c>
      <c r="O115" s="555" t="str">
        <f t="shared" si="214"/>
        <v>282EPS008</v>
      </c>
      <c r="P115" s="555" t="str">
        <f t="shared" si="215"/>
        <v>282EPS040</v>
      </c>
      <c r="Q115" s="555" t="str">
        <f t="shared" si="216"/>
        <v>282ESSC24</v>
      </c>
      <c r="R115" s="555" t="e">
        <f>CONCATENATE(AB116,#REF!)</f>
        <v>#REF!</v>
      </c>
      <c r="S115" s="555" t="str">
        <f t="shared" si="217"/>
        <v>282ESSC91</v>
      </c>
      <c r="T115" s="555" t="str">
        <f t="shared" si="218"/>
        <v>282ESSC02</v>
      </c>
      <c r="U115" s="555" t="str">
        <f t="shared" si="219"/>
        <v>282ESSC62</v>
      </c>
      <c r="V115" s="555" t="e">
        <f>CONCATENATE(AB116,#REF!)</f>
        <v>#REF!</v>
      </c>
      <c r="W115" s="555" t="str">
        <f t="shared" si="220"/>
        <v>282EPSIC3</v>
      </c>
      <c r="X115" s="555" t="str">
        <f t="shared" si="221"/>
        <v>282CCFC55</v>
      </c>
      <c r="Y115" s="555" t="str">
        <f t="shared" si="222"/>
        <v>282ESSC07</v>
      </c>
      <c r="Z115" s="564" t="s">
        <v>77</v>
      </c>
      <c r="AA115" s="572" t="s">
        <v>245</v>
      </c>
      <c r="AB115" s="451">
        <v>209</v>
      </c>
      <c r="AC115" s="77">
        <f t="shared" si="224"/>
        <v>0</v>
      </c>
      <c r="AD115" s="71">
        <f t="shared" si="225"/>
        <v>0</v>
      </c>
      <c r="AE115" s="71">
        <f t="shared" si="226"/>
        <v>822</v>
      </c>
      <c r="AF115" s="71">
        <f t="shared" si="227"/>
        <v>0</v>
      </c>
      <c r="AG115" s="71">
        <f t="shared" si="228"/>
        <v>2125</v>
      </c>
      <c r="AH115" s="71">
        <f t="shared" si="229"/>
        <v>0</v>
      </c>
      <c r="AI115" s="71">
        <f t="shared" si="230"/>
        <v>0</v>
      </c>
      <c r="AJ115" s="71">
        <f t="shared" si="231"/>
        <v>0</v>
      </c>
      <c r="AK115" s="71">
        <f t="shared" si="232"/>
        <v>0</v>
      </c>
      <c r="AL115" s="71">
        <f t="shared" si="233"/>
        <v>0</v>
      </c>
      <c r="AM115" s="71">
        <f t="shared" si="234"/>
        <v>0</v>
      </c>
      <c r="AN115" s="71">
        <f t="shared" si="235"/>
        <v>0</v>
      </c>
      <c r="AO115" s="71">
        <f t="shared" si="236"/>
        <v>0</v>
      </c>
      <c r="AP115" s="377">
        <f t="shared" si="237"/>
        <v>0</v>
      </c>
      <c r="AQ115" s="77">
        <f t="shared" si="238"/>
        <v>266</v>
      </c>
      <c r="AR115" s="71">
        <f t="shared" si="239"/>
        <v>0</v>
      </c>
      <c r="AS115" s="71">
        <f t="shared" si="240"/>
        <v>12</v>
      </c>
      <c r="AT115" s="71">
        <f t="shared" si="241"/>
        <v>0</v>
      </c>
      <c r="AU115" s="71">
        <f t="shared" si="242"/>
        <v>0</v>
      </c>
      <c r="AV115" s="71">
        <f t="shared" si="243"/>
        <v>0</v>
      </c>
      <c r="AW115" s="71">
        <f t="shared" si="244"/>
        <v>0</v>
      </c>
      <c r="AX115" s="377">
        <f t="shared" si="245"/>
        <v>0</v>
      </c>
      <c r="AY115" s="436">
        <f t="shared" si="200"/>
        <v>3225</v>
      </c>
      <c r="AZ115" s="566" t="str">
        <f t="shared" si="176"/>
        <v>475EPSIC3</v>
      </c>
      <c r="BA115" s="724" t="s">
        <v>287</v>
      </c>
      <c r="BB115" s="726">
        <v>475</v>
      </c>
      <c r="BC115" s="724" t="s">
        <v>513</v>
      </c>
      <c r="BD115" s="725">
        <v>5</v>
      </c>
    </row>
    <row r="116" spans="2:56" ht="15" customHeight="1">
      <c r="B116" s="555" t="str">
        <f t="shared" si="201"/>
        <v>353EPS010</v>
      </c>
      <c r="C116" s="555" t="str">
        <f t="shared" si="202"/>
        <v>353EPS016</v>
      </c>
      <c r="D116" s="555" t="str">
        <f t="shared" si="203"/>
        <v>353EPS037</v>
      </c>
      <c r="E116" s="555" t="str">
        <f t="shared" si="204"/>
        <v>353EPS002</v>
      </c>
      <c r="F116" s="555" t="str">
        <f t="shared" si="205"/>
        <v>353EPS044</v>
      </c>
      <c r="G116" s="555" t="str">
        <f t="shared" si="206"/>
        <v>353EPS023</v>
      </c>
      <c r="H116" s="555" t="str">
        <f t="shared" si="207"/>
        <v>353EPS005</v>
      </c>
      <c r="I116" s="555" t="str">
        <f t="shared" si="208"/>
        <v>353EPS018</v>
      </c>
      <c r="J116" s="555" t="str">
        <f t="shared" si="209"/>
        <v>353EAS016</v>
      </c>
      <c r="K116" s="555" t="str">
        <f t="shared" si="210"/>
        <v>353EAS027</v>
      </c>
      <c r="L116" s="555" t="str">
        <f t="shared" si="211"/>
        <v>353EPS017</v>
      </c>
      <c r="M116" s="555" t="str">
        <f t="shared" si="212"/>
        <v>353EPS033</v>
      </c>
      <c r="N116" s="555" t="str">
        <f t="shared" si="213"/>
        <v>353EPS001</v>
      </c>
      <c r="O116" s="555" t="str">
        <f t="shared" si="214"/>
        <v>353EPS008</v>
      </c>
      <c r="P116" s="555" t="str">
        <f t="shared" si="215"/>
        <v>353EPS040</v>
      </c>
      <c r="Q116" s="555" t="str">
        <f t="shared" si="216"/>
        <v>353ESSC24</v>
      </c>
      <c r="R116" s="555" t="e">
        <f>CONCATENATE(AB117,#REF!)</f>
        <v>#REF!</v>
      </c>
      <c r="S116" s="555" t="str">
        <f t="shared" si="217"/>
        <v>353ESSC91</v>
      </c>
      <c r="T116" s="555" t="str">
        <f t="shared" si="218"/>
        <v>353ESSC02</v>
      </c>
      <c r="U116" s="555" t="str">
        <f t="shared" si="219"/>
        <v>353ESSC62</v>
      </c>
      <c r="V116" s="555" t="e">
        <f>CONCATENATE(AB117,#REF!)</f>
        <v>#REF!</v>
      </c>
      <c r="W116" s="555" t="str">
        <f t="shared" si="220"/>
        <v>353EPSIC3</v>
      </c>
      <c r="X116" s="555" t="str">
        <f t="shared" si="221"/>
        <v>353CCFC55</v>
      </c>
      <c r="Y116" s="555" t="str">
        <f t="shared" si="222"/>
        <v>353ESSC07</v>
      </c>
      <c r="Z116" s="564" t="s">
        <v>79</v>
      </c>
      <c r="AA116" s="572" t="s">
        <v>245</v>
      </c>
      <c r="AB116" s="451">
        <v>282</v>
      </c>
      <c r="AC116" s="77">
        <f t="shared" si="224"/>
        <v>1</v>
      </c>
      <c r="AD116" s="71">
        <f t="shared" si="225"/>
        <v>1</v>
      </c>
      <c r="AE116" s="71">
        <f t="shared" si="226"/>
        <v>2031</v>
      </c>
      <c r="AF116" s="71">
        <f t="shared" si="227"/>
        <v>0</v>
      </c>
      <c r="AG116" s="71">
        <f t="shared" si="228"/>
        <v>4317</v>
      </c>
      <c r="AH116" s="71">
        <f t="shared" si="229"/>
        <v>0</v>
      </c>
      <c r="AI116" s="71">
        <f t="shared" si="230"/>
        <v>0</v>
      </c>
      <c r="AJ116" s="71">
        <f t="shared" si="231"/>
        <v>0</v>
      </c>
      <c r="AK116" s="71">
        <f t="shared" si="232"/>
        <v>1</v>
      </c>
      <c r="AL116" s="71">
        <f t="shared" si="233"/>
        <v>16</v>
      </c>
      <c r="AM116" s="71">
        <f t="shared" si="234"/>
        <v>0</v>
      </c>
      <c r="AN116" s="71">
        <f t="shared" si="235"/>
        <v>0</v>
      </c>
      <c r="AO116" s="71">
        <f t="shared" si="236"/>
        <v>0</v>
      </c>
      <c r="AP116" s="377">
        <f t="shared" si="237"/>
        <v>0</v>
      </c>
      <c r="AQ116" s="77">
        <f t="shared" si="238"/>
        <v>713</v>
      </c>
      <c r="AR116" s="71">
        <f t="shared" si="239"/>
        <v>0</v>
      </c>
      <c r="AS116" s="71">
        <f t="shared" si="240"/>
        <v>0</v>
      </c>
      <c r="AT116" s="71">
        <f t="shared" si="241"/>
        <v>0</v>
      </c>
      <c r="AU116" s="71">
        <f t="shared" si="242"/>
        <v>0</v>
      </c>
      <c r="AV116" s="71">
        <f t="shared" si="243"/>
        <v>0</v>
      </c>
      <c r="AW116" s="71">
        <f t="shared" si="244"/>
        <v>0</v>
      </c>
      <c r="AX116" s="377">
        <f t="shared" si="245"/>
        <v>0</v>
      </c>
      <c r="AY116" s="436">
        <f t="shared" si="200"/>
        <v>7080</v>
      </c>
      <c r="AZ116" s="566" t="str">
        <f t="shared" si="176"/>
        <v>480EPS037</v>
      </c>
      <c r="BA116" s="724" t="s">
        <v>287</v>
      </c>
      <c r="BB116" s="726">
        <v>480</v>
      </c>
      <c r="BC116" s="724" t="s">
        <v>213</v>
      </c>
      <c r="BD116" s="725">
        <v>628</v>
      </c>
    </row>
    <row r="117" spans="2:56" ht="15" customHeight="1">
      <c r="B117" s="555" t="str">
        <f t="shared" si="201"/>
        <v>364EPS010</v>
      </c>
      <c r="C117" s="555" t="str">
        <f t="shared" si="202"/>
        <v>364EPS016</v>
      </c>
      <c r="D117" s="555" t="str">
        <f t="shared" si="203"/>
        <v>364EPS037</v>
      </c>
      <c r="E117" s="555" t="str">
        <f t="shared" si="204"/>
        <v>364EPS002</v>
      </c>
      <c r="F117" s="555" t="str">
        <f t="shared" si="205"/>
        <v>364EPS044</v>
      </c>
      <c r="G117" s="555" t="str">
        <f t="shared" si="206"/>
        <v>364EPS023</v>
      </c>
      <c r="H117" s="555" t="str">
        <f t="shared" si="207"/>
        <v>364EPS005</v>
      </c>
      <c r="I117" s="555" t="str">
        <f t="shared" si="208"/>
        <v>364EPS018</v>
      </c>
      <c r="J117" s="555" t="str">
        <f t="shared" si="209"/>
        <v>364EAS016</v>
      </c>
      <c r="K117" s="555" t="str">
        <f t="shared" si="210"/>
        <v>364EAS027</v>
      </c>
      <c r="L117" s="555" t="str">
        <f t="shared" si="211"/>
        <v>364EPS017</v>
      </c>
      <c r="M117" s="555" t="str">
        <f t="shared" si="212"/>
        <v>364EPS033</v>
      </c>
      <c r="N117" s="555" t="str">
        <f t="shared" si="213"/>
        <v>364EPS001</v>
      </c>
      <c r="O117" s="555" t="str">
        <f t="shared" si="214"/>
        <v>364EPS008</v>
      </c>
      <c r="P117" s="555" t="str">
        <f t="shared" si="215"/>
        <v>364EPS040</v>
      </c>
      <c r="Q117" s="555" t="str">
        <f t="shared" si="216"/>
        <v>364ESSC24</v>
      </c>
      <c r="R117" s="555" t="e">
        <f>CONCATENATE(AB118,#REF!)</f>
        <v>#REF!</v>
      </c>
      <c r="S117" s="555" t="str">
        <f t="shared" si="217"/>
        <v>364ESSC91</v>
      </c>
      <c r="T117" s="555" t="str">
        <f t="shared" si="218"/>
        <v>364ESSC02</v>
      </c>
      <c r="U117" s="555" t="str">
        <f t="shared" si="219"/>
        <v>364ESSC62</v>
      </c>
      <c r="V117" s="555" t="e">
        <f>CONCATENATE(AB118,#REF!)</f>
        <v>#REF!</v>
      </c>
      <c r="W117" s="555" t="str">
        <f t="shared" si="220"/>
        <v>364EPSIC3</v>
      </c>
      <c r="X117" s="555" t="str">
        <f t="shared" si="221"/>
        <v>364CCFC55</v>
      </c>
      <c r="Y117" s="555" t="str">
        <f t="shared" si="222"/>
        <v>364ESSC07</v>
      </c>
      <c r="Z117" s="564" t="s">
        <v>114</v>
      </c>
      <c r="AA117" s="572" t="s">
        <v>245</v>
      </c>
      <c r="AB117" s="451">
        <v>353</v>
      </c>
      <c r="AC117" s="77">
        <f t="shared" si="224"/>
        <v>0</v>
      </c>
      <c r="AD117" s="71">
        <f t="shared" si="225"/>
        <v>0</v>
      </c>
      <c r="AE117" s="71">
        <f t="shared" si="226"/>
        <v>469</v>
      </c>
      <c r="AF117" s="71">
        <f t="shared" si="227"/>
        <v>0</v>
      </c>
      <c r="AG117" s="71">
        <f t="shared" si="228"/>
        <v>342</v>
      </c>
      <c r="AH117" s="71">
        <f t="shared" si="229"/>
        <v>0</v>
      </c>
      <c r="AI117" s="71">
        <f t="shared" si="230"/>
        <v>0</v>
      </c>
      <c r="AJ117" s="71">
        <f t="shared" si="231"/>
        <v>0</v>
      </c>
      <c r="AK117" s="71">
        <f t="shared" si="232"/>
        <v>1</v>
      </c>
      <c r="AL117" s="71">
        <f t="shared" si="233"/>
        <v>0</v>
      </c>
      <c r="AM117" s="71">
        <f t="shared" si="234"/>
        <v>0</v>
      </c>
      <c r="AN117" s="71">
        <f t="shared" si="235"/>
        <v>0</v>
      </c>
      <c r="AO117" s="71">
        <f t="shared" si="236"/>
        <v>0</v>
      </c>
      <c r="AP117" s="377">
        <f t="shared" si="237"/>
        <v>0</v>
      </c>
      <c r="AQ117" s="77">
        <f t="shared" si="238"/>
        <v>50</v>
      </c>
      <c r="AR117" s="71">
        <f t="shared" si="239"/>
        <v>166</v>
      </c>
      <c r="AS117" s="71">
        <f t="shared" si="240"/>
        <v>0</v>
      </c>
      <c r="AT117" s="71">
        <f t="shared" si="241"/>
        <v>0</v>
      </c>
      <c r="AU117" s="71">
        <f t="shared" si="242"/>
        <v>0</v>
      </c>
      <c r="AV117" s="71">
        <f t="shared" si="243"/>
        <v>0</v>
      </c>
      <c r="AW117" s="71">
        <f t="shared" si="244"/>
        <v>0</v>
      </c>
      <c r="AX117" s="377">
        <f t="shared" si="245"/>
        <v>0</v>
      </c>
      <c r="AY117" s="436">
        <f t="shared" si="200"/>
        <v>1028</v>
      </c>
      <c r="AZ117" s="566" t="str">
        <f t="shared" si="176"/>
        <v>480EPS040</v>
      </c>
      <c r="BA117" s="724" t="s">
        <v>287</v>
      </c>
      <c r="BB117" s="726">
        <v>480</v>
      </c>
      <c r="BC117" s="724" t="s">
        <v>833</v>
      </c>
      <c r="BD117" s="725">
        <v>241</v>
      </c>
    </row>
    <row r="118" spans="2:56" ht="15" customHeight="1">
      <c r="B118" s="555" t="str">
        <f t="shared" si="201"/>
        <v>368EPS010</v>
      </c>
      <c r="C118" s="555" t="str">
        <f t="shared" si="202"/>
        <v>368EPS016</v>
      </c>
      <c r="D118" s="555" t="str">
        <f t="shared" si="203"/>
        <v>368EPS037</v>
      </c>
      <c r="E118" s="555" t="str">
        <f t="shared" si="204"/>
        <v>368EPS002</v>
      </c>
      <c r="F118" s="555" t="str">
        <f t="shared" si="205"/>
        <v>368EPS044</v>
      </c>
      <c r="G118" s="555" t="str">
        <f t="shared" si="206"/>
        <v>368EPS023</v>
      </c>
      <c r="H118" s="555" t="str">
        <f t="shared" si="207"/>
        <v>368EPS005</v>
      </c>
      <c r="I118" s="555" t="str">
        <f t="shared" si="208"/>
        <v>368EPS018</v>
      </c>
      <c r="J118" s="555" t="str">
        <f t="shared" si="209"/>
        <v>368EAS016</v>
      </c>
      <c r="K118" s="555" t="str">
        <f t="shared" si="210"/>
        <v>368EAS027</v>
      </c>
      <c r="L118" s="555" t="str">
        <f t="shared" si="211"/>
        <v>368EPS017</v>
      </c>
      <c r="M118" s="555" t="str">
        <f t="shared" si="212"/>
        <v>368EPS033</v>
      </c>
      <c r="N118" s="555" t="str">
        <f t="shared" si="213"/>
        <v>368EPS001</v>
      </c>
      <c r="O118" s="555" t="str">
        <f t="shared" si="214"/>
        <v>368EPS008</v>
      </c>
      <c r="P118" s="555" t="str">
        <f t="shared" si="215"/>
        <v>368EPS040</v>
      </c>
      <c r="Q118" s="555" t="str">
        <f t="shared" si="216"/>
        <v>368ESSC24</v>
      </c>
      <c r="R118" s="555" t="e">
        <f>CONCATENATE(AB119,#REF!)</f>
        <v>#REF!</v>
      </c>
      <c r="S118" s="555" t="str">
        <f t="shared" si="217"/>
        <v>368ESSC91</v>
      </c>
      <c r="T118" s="555" t="str">
        <f t="shared" si="218"/>
        <v>368ESSC02</v>
      </c>
      <c r="U118" s="555" t="str">
        <f t="shared" si="219"/>
        <v>368ESSC62</v>
      </c>
      <c r="V118" s="555" t="e">
        <f>CONCATENATE(AB119,#REF!)</f>
        <v>#REF!</v>
      </c>
      <c r="W118" s="555" t="str">
        <f t="shared" si="220"/>
        <v>368EPSIC3</v>
      </c>
      <c r="X118" s="555" t="str">
        <f t="shared" si="221"/>
        <v>368CCFC55</v>
      </c>
      <c r="Y118" s="555" t="str">
        <f t="shared" si="222"/>
        <v>368ESSC07</v>
      </c>
      <c r="Z118" s="564" t="s">
        <v>16</v>
      </c>
      <c r="AA118" s="572" t="s">
        <v>245</v>
      </c>
      <c r="AB118" s="451">
        <v>364</v>
      </c>
      <c r="AC118" s="77">
        <f t="shared" si="224"/>
        <v>0</v>
      </c>
      <c r="AD118" s="71">
        <f t="shared" si="225"/>
        <v>0</v>
      </c>
      <c r="AE118" s="71">
        <f t="shared" si="226"/>
        <v>1586</v>
      </c>
      <c r="AF118" s="71">
        <f t="shared" si="227"/>
        <v>0</v>
      </c>
      <c r="AG118" s="71">
        <f t="shared" si="228"/>
        <v>1407</v>
      </c>
      <c r="AH118" s="71">
        <f t="shared" si="229"/>
        <v>0</v>
      </c>
      <c r="AI118" s="71">
        <f t="shared" si="230"/>
        <v>1</v>
      </c>
      <c r="AJ118" s="71">
        <f t="shared" si="231"/>
        <v>0</v>
      </c>
      <c r="AK118" s="71">
        <f t="shared" si="232"/>
        <v>0</v>
      </c>
      <c r="AL118" s="71">
        <f t="shared" si="233"/>
        <v>0</v>
      </c>
      <c r="AM118" s="71">
        <f t="shared" si="234"/>
        <v>0</v>
      </c>
      <c r="AN118" s="71">
        <f t="shared" si="235"/>
        <v>0</v>
      </c>
      <c r="AO118" s="71">
        <f t="shared" si="236"/>
        <v>0</v>
      </c>
      <c r="AP118" s="377">
        <f t="shared" si="237"/>
        <v>0</v>
      </c>
      <c r="AQ118" s="77">
        <f t="shared" si="238"/>
        <v>343</v>
      </c>
      <c r="AR118" s="71">
        <f t="shared" si="239"/>
        <v>0</v>
      </c>
      <c r="AS118" s="71">
        <f t="shared" si="240"/>
        <v>0</v>
      </c>
      <c r="AT118" s="71">
        <f t="shared" si="241"/>
        <v>0</v>
      </c>
      <c r="AU118" s="71">
        <f t="shared" si="242"/>
        <v>0</v>
      </c>
      <c r="AV118" s="71">
        <f t="shared" si="243"/>
        <v>11</v>
      </c>
      <c r="AW118" s="71">
        <f t="shared" si="244"/>
        <v>0</v>
      </c>
      <c r="AX118" s="377">
        <f t="shared" si="245"/>
        <v>0</v>
      </c>
      <c r="AY118" s="436">
        <f t="shared" si="200"/>
        <v>3348</v>
      </c>
      <c r="AZ118" s="566" t="str">
        <f t="shared" si="176"/>
        <v>480EPS044</v>
      </c>
      <c r="BA118" s="724" t="s">
        <v>287</v>
      </c>
      <c r="BB118" s="726">
        <v>480</v>
      </c>
      <c r="BC118" s="724" t="s">
        <v>1017</v>
      </c>
      <c r="BD118" s="725">
        <v>1166</v>
      </c>
    </row>
    <row r="119" spans="2:56" ht="15" customHeight="1">
      <c r="B119" s="555" t="str">
        <f t="shared" si="201"/>
        <v>390EPS010</v>
      </c>
      <c r="C119" s="555" t="str">
        <f t="shared" si="202"/>
        <v>390EPS016</v>
      </c>
      <c r="D119" s="555" t="str">
        <f t="shared" si="203"/>
        <v>390EPS037</v>
      </c>
      <c r="E119" s="555" t="str">
        <f t="shared" si="204"/>
        <v>390EPS002</v>
      </c>
      <c r="F119" s="555" t="str">
        <f t="shared" si="205"/>
        <v>390EPS044</v>
      </c>
      <c r="G119" s="555" t="str">
        <f t="shared" si="206"/>
        <v>390EPS023</v>
      </c>
      <c r="H119" s="555" t="str">
        <f t="shared" si="207"/>
        <v>390EPS005</v>
      </c>
      <c r="I119" s="555" t="str">
        <f t="shared" si="208"/>
        <v>390EPS018</v>
      </c>
      <c r="J119" s="555" t="str">
        <f t="shared" si="209"/>
        <v>390EAS016</v>
      </c>
      <c r="K119" s="555" t="str">
        <f t="shared" si="210"/>
        <v>390EAS027</v>
      </c>
      <c r="L119" s="555" t="str">
        <f t="shared" si="211"/>
        <v>390EPS017</v>
      </c>
      <c r="M119" s="555" t="str">
        <f t="shared" si="212"/>
        <v>390EPS033</v>
      </c>
      <c r="N119" s="555" t="str">
        <f t="shared" si="213"/>
        <v>390EPS001</v>
      </c>
      <c r="O119" s="555" t="str">
        <f t="shared" si="214"/>
        <v>390EPS008</v>
      </c>
      <c r="P119" s="555" t="str">
        <f t="shared" si="215"/>
        <v>390EPS040</v>
      </c>
      <c r="Q119" s="555" t="str">
        <f t="shared" si="216"/>
        <v>390ESSC24</v>
      </c>
      <c r="R119" s="555" t="e">
        <f>CONCATENATE(AB120,#REF!)</f>
        <v>#REF!</v>
      </c>
      <c r="S119" s="555" t="str">
        <f t="shared" si="217"/>
        <v>390ESSC91</v>
      </c>
      <c r="T119" s="555" t="str">
        <f t="shared" si="218"/>
        <v>390ESSC02</v>
      </c>
      <c r="U119" s="555" t="str">
        <f t="shared" si="219"/>
        <v>390ESSC62</v>
      </c>
      <c r="V119" s="555" t="e">
        <f>CONCATENATE(AB120,#REF!)</f>
        <v>#REF!</v>
      </c>
      <c r="W119" s="555" t="str">
        <f t="shared" si="220"/>
        <v>390EPSIC3</v>
      </c>
      <c r="X119" s="555" t="str">
        <f t="shared" si="221"/>
        <v>390CCFC55</v>
      </c>
      <c r="Y119" s="555" t="str">
        <f t="shared" si="222"/>
        <v>390ESSC07</v>
      </c>
      <c r="Z119" s="564" t="s">
        <v>110</v>
      </c>
      <c r="AA119" s="572" t="s">
        <v>245</v>
      </c>
      <c r="AB119" s="451">
        <v>368</v>
      </c>
      <c r="AC119" s="77">
        <f t="shared" si="224"/>
        <v>1</v>
      </c>
      <c r="AD119" s="71">
        <f t="shared" si="225"/>
        <v>0</v>
      </c>
      <c r="AE119" s="71">
        <f t="shared" si="226"/>
        <v>1957</v>
      </c>
      <c r="AF119" s="71">
        <f t="shared" si="227"/>
        <v>0</v>
      </c>
      <c r="AG119" s="71">
        <f t="shared" si="228"/>
        <v>1269</v>
      </c>
      <c r="AH119" s="71">
        <f t="shared" si="229"/>
        <v>0</v>
      </c>
      <c r="AI119" s="71">
        <f t="shared" si="230"/>
        <v>1</v>
      </c>
      <c r="AJ119" s="71">
        <f t="shared" si="231"/>
        <v>0</v>
      </c>
      <c r="AK119" s="71">
        <f t="shared" si="232"/>
        <v>0</v>
      </c>
      <c r="AL119" s="71">
        <f t="shared" si="233"/>
        <v>0</v>
      </c>
      <c r="AM119" s="71">
        <f t="shared" si="234"/>
        <v>0</v>
      </c>
      <c r="AN119" s="71">
        <f t="shared" si="235"/>
        <v>0</v>
      </c>
      <c r="AO119" s="71">
        <f t="shared" si="236"/>
        <v>0</v>
      </c>
      <c r="AP119" s="377">
        <f t="shared" si="237"/>
        <v>0</v>
      </c>
      <c r="AQ119" s="77">
        <f t="shared" si="238"/>
        <v>0</v>
      </c>
      <c r="AR119" s="71">
        <f t="shared" si="239"/>
        <v>439</v>
      </c>
      <c r="AS119" s="71">
        <f t="shared" si="240"/>
        <v>0</v>
      </c>
      <c r="AT119" s="71">
        <f t="shared" si="241"/>
        <v>0</v>
      </c>
      <c r="AU119" s="71">
        <f t="shared" si="242"/>
        <v>0</v>
      </c>
      <c r="AV119" s="71">
        <f t="shared" si="243"/>
        <v>0</v>
      </c>
      <c r="AW119" s="71">
        <f t="shared" si="244"/>
        <v>0</v>
      </c>
      <c r="AX119" s="377">
        <f t="shared" si="245"/>
        <v>0</v>
      </c>
      <c r="AY119" s="436">
        <f t="shared" si="200"/>
        <v>3667</v>
      </c>
      <c r="AZ119" s="566" t="str">
        <f t="shared" si="176"/>
        <v>480EPSIC3</v>
      </c>
      <c r="BA119" s="724" t="s">
        <v>287</v>
      </c>
      <c r="BB119" s="726">
        <v>480</v>
      </c>
      <c r="BC119" s="724" t="s">
        <v>513</v>
      </c>
      <c r="BD119" s="725">
        <v>6</v>
      </c>
    </row>
    <row r="120" spans="2:56" ht="15" customHeight="1">
      <c r="B120" s="555" t="str">
        <f t="shared" si="201"/>
        <v>467EPS010</v>
      </c>
      <c r="C120" s="555" t="str">
        <f t="shared" si="202"/>
        <v>467EPS016</v>
      </c>
      <c r="D120" s="555" t="str">
        <f t="shared" si="203"/>
        <v>467EPS037</v>
      </c>
      <c r="E120" s="555" t="str">
        <f t="shared" si="204"/>
        <v>467EPS002</v>
      </c>
      <c r="F120" s="555" t="str">
        <f t="shared" si="205"/>
        <v>467EPS044</v>
      </c>
      <c r="G120" s="555" t="str">
        <f t="shared" si="206"/>
        <v>467EPS023</v>
      </c>
      <c r="H120" s="555" t="str">
        <f t="shared" si="207"/>
        <v>467EPS005</v>
      </c>
      <c r="I120" s="555" t="str">
        <f t="shared" si="208"/>
        <v>467EPS018</v>
      </c>
      <c r="J120" s="555" t="str">
        <f t="shared" si="209"/>
        <v>467EAS016</v>
      </c>
      <c r="K120" s="555" t="str">
        <f t="shared" si="210"/>
        <v>467EAS027</v>
      </c>
      <c r="L120" s="555" t="str">
        <f t="shared" si="211"/>
        <v>467EPS017</v>
      </c>
      <c r="M120" s="555" t="str">
        <f t="shared" si="212"/>
        <v>467EPS033</v>
      </c>
      <c r="N120" s="555" t="str">
        <f t="shared" si="213"/>
        <v>467EPS001</v>
      </c>
      <c r="O120" s="555" t="str">
        <f t="shared" si="214"/>
        <v>467EPS008</v>
      </c>
      <c r="P120" s="555" t="str">
        <f t="shared" si="215"/>
        <v>467EPS040</v>
      </c>
      <c r="Q120" s="555" t="str">
        <f t="shared" si="216"/>
        <v>467ESSC24</v>
      </c>
      <c r="R120" s="555" t="e">
        <f>CONCATENATE(AB121,#REF!)</f>
        <v>#REF!</v>
      </c>
      <c r="S120" s="555" t="str">
        <f t="shared" si="217"/>
        <v>467ESSC91</v>
      </c>
      <c r="T120" s="555" t="str">
        <f t="shared" si="218"/>
        <v>467ESSC02</v>
      </c>
      <c r="U120" s="555" t="str">
        <f t="shared" si="219"/>
        <v>467ESSC62</v>
      </c>
      <c r="V120" s="555" t="e">
        <f>CONCATENATE(AB121,#REF!)</f>
        <v>#REF!</v>
      </c>
      <c r="W120" s="555" t="str">
        <f t="shared" si="220"/>
        <v>467EPSIC3</v>
      </c>
      <c r="X120" s="555" t="str">
        <f t="shared" si="221"/>
        <v>467CCFC55</v>
      </c>
      <c r="Y120" s="555" t="str">
        <f t="shared" si="222"/>
        <v>467ESSC07</v>
      </c>
      <c r="Z120" s="564" t="s">
        <v>17</v>
      </c>
      <c r="AA120" s="572" t="s">
        <v>245</v>
      </c>
      <c r="AB120" s="451">
        <v>390</v>
      </c>
      <c r="AC120" s="77">
        <f t="shared" si="224"/>
        <v>1</v>
      </c>
      <c r="AD120" s="71">
        <f t="shared" si="225"/>
        <v>0</v>
      </c>
      <c r="AE120" s="71">
        <f t="shared" si="226"/>
        <v>1986</v>
      </c>
      <c r="AF120" s="71">
        <f t="shared" si="227"/>
        <v>0</v>
      </c>
      <c r="AG120" s="71">
        <f t="shared" si="228"/>
        <v>896</v>
      </c>
      <c r="AH120" s="71">
        <f t="shared" si="229"/>
        <v>0</v>
      </c>
      <c r="AI120" s="71">
        <f t="shared" si="230"/>
        <v>0</v>
      </c>
      <c r="AJ120" s="71">
        <f t="shared" si="231"/>
        <v>1</v>
      </c>
      <c r="AK120" s="71">
        <f t="shared" si="232"/>
        <v>0</v>
      </c>
      <c r="AL120" s="71">
        <f t="shared" si="233"/>
        <v>0</v>
      </c>
      <c r="AM120" s="71">
        <f t="shared" si="234"/>
        <v>0</v>
      </c>
      <c r="AN120" s="71">
        <f t="shared" si="235"/>
        <v>0</v>
      </c>
      <c r="AO120" s="71">
        <f t="shared" si="236"/>
        <v>0</v>
      </c>
      <c r="AP120" s="377">
        <f t="shared" si="237"/>
        <v>0</v>
      </c>
      <c r="AQ120" s="77">
        <f t="shared" si="238"/>
        <v>513</v>
      </c>
      <c r="AR120" s="71">
        <f t="shared" si="239"/>
        <v>0</v>
      </c>
      <c r="AS120" s="71">
        <f t="shared" si="240"/>
        <v>0</v>
      </c>
      <c r="AT120" s="71">
        <f t="shared" si="241"/>
        <v>0</v>
      </c>
      <c r="AU120" s="71">
        <f t="shared" si="242"/>
        <v>0</v>
      </c>
      <c r="AV120" s="71">
        <f t="shared" si="243"/>
        <v>0</v>
      </c>
      <c r="AW120" s="71">
        <f t="shared" si="244"/>
        <v>0</v>
      </c>
      <c r="AX120" s="377">
        <f t="shared" si="245"/>
        <v>0</v>
      </c>
      <c r="AY120" s="436">
        <f t="shared" si="200"/>
        <v>3397</v>
      </c>
      <c r="AZ120" s="566" t="str">
        <f t="shared" si="176"/>
        <v>480ESSC02</v>
      </c>
      <c r="BA120" s="724" t="s">
        <v>287</v>
      </c>
      <c r="BB120" s="726">
        <v>480</v>
      </c>
      <c r="BC120" s="724" t="s">
        <v>516</v>
      </c>
      <c r="BD120" s="725">
        <v>15</v>
      </c>
    </row>
    <row r="121" spans="2:56" ht="15" customHeight="1">
      <c r="B121" s="555" t="str">
        <f t="shared" si="201"/>
        <v>576EPS010</v>
      </c>
      <c r="C121" s="555" t="str">
        <f t="shared" si="202"/>
        <v>576EPS016</v>
      </c>
      <c r="D121" s="555" t="str">
        <f t="shared" si="203"/>
        <v>576EPS037</v>
      </c>
      <c r="E121" s="555" t="str">
        <f t="shared" si="204"/>
        <v>576EPS002</v>
      </c>
      <c r="F121" s="555" t="str">
        <f t="shared" si="205"/>
        <v>576EPS044</v>
      </c>
      <c r="G121" s="555" t="str">
        <f t="shared" si="206"/>
        <v>576EPS023</v>
      </c>
      <c r="H121" s="555" t="str">
        <f t="shared" si="207"/>
        <v>576EPS005</v>
      </c>
      <c r="I121" s="555" t="str">
        <f t="shared" si="208"/>
        <v>576EPS018</v>
      </c>
      <c r="J121" s="555" t="str">
        <f t="shared" si="209"/>
        <v>576EAS016</v>
      </c>
      <c r="K121" s="555" t="str">
        <f t="shared" si="210"/>
        <v>576EAS027</v>
      </c>
      <c r="L121" s="555" t="str">
        <f t="shared" si="211"/>
        <v>576EPS017</v>
      </c>
      <c r="M121" s="555" t="str">
        <f t="shared" si="212"/>
        <v>576EPS033</v>
      </c>
      <c r="N121" s="555" t="str">
        <f t="shared" si="213"/>
        <v>576EPS001</v>
      </c>
      <c r="O121" s="555" t="str">
        <f t="shared" si="214"/>
        <v>576EPS008</v>
      </c>
      <c r="P121" s="555" t="str">
        <f t="shared" si="215"/>
        <v>576EPS040</v>
      </c>
      <c r="Q121" s="555" t="str">
        <f t="shared" si="216"/>
        <v>576ESSC24</v>
      </c>
      <c r="R121" s="555" t="e">
        <f>CONCATENATE(AB122,#REF!)</f>
        <v>#REF!</v>
      </c>
      <c r="S121" s="555" t="str">
        <f t="shared" si="217"/>
        <v>576ESSC91</v>
      </c>
      <c r="T121" s="555" t="str">
        <f t="shared" si="218"/>
        <v>576ESSC02</v>
      </c>
      <c r="U121" s="555" t="str">
        <f t="shared" si="219"/>
        <v>576ESSC62</v>
      </c>
      <c r="V121" s="555" t="e">
        <f>CONCATENATE(AB122,#REF!)</f>
        <v>#REF!</v>
      </c>
      <c r="W121" s="555" t="str">
        <f t="shared" si="220"/>
        <v>576EPSIC3</v>
      </c>
      <c r="X121" s="555" t="str">
        <f t="shared" si="221"/>
        <v>576CCFC55</v>
      </c>
      <c r="Y121" s="555" t="str">
        <f t="shared" si="222"/>
        <v>576ESSC07</v>
      </c>
      <c r="Z121" s="564" t="s">
        <v>85</v>
      </c>
      <c r="AA121" s="572" t="s">
        <v>245</v>
      </c>
      <c r="AB121" s="451">
        <v>467</v>
      </c>
      <c r="AC121" s="77">
        <f t="shared" si="224"/>
        <v>0</v>
      </c>
      <c r="AD121" s="71">
        <f t="shared" si="225"/>
        <v>0</v>
      </c>
      <c r="AE121" s="71">
        <f t="shared" si="226"/>
        <v>609</v>
      </c>
      <c r="AF121" s="71">
        <f t="shared" si="227"/>
        <v>0</v>
      </c>
      <c r="AG121" s="71">
        <f t="shared" si="228"/>
        <v>166</v>
      </c>
      <c r="AH121" s="71">
        <f t="shared" si="229"/>
        <v>0</v>
      </c>
      <c r="AI121" s="71">
        <f t="shared" si="230"/>
        <v>1</v>
      </c>
      <c r="AJ121" s="71">
        <f t="shared" si="231"/>
        <v>0</v>
      </c>
      <c r="AK121" s="71">
        <f t="shared" si="232"/>
        <v>0</v>
      </c>
      <c r="AL121" s="71">
        <f t="shared" si="233"/>
        <v>0</v>
      </c>
      <c r="AM121" s="71">
        <f t="shared" si="234"/>
        <v>0</v>
      </c>
      <c r="AN121" s="71">
        <f t="shared" si="235"/>
        <v>0</v>
      </c>
      <c r="AO121" s="71">
        <f t="shared" si="236"/>
        <v>0</v>
      </c>
      <c r="AP121" s="377">
        <f t="shared" si="237"/>
        <v>0</v>
      </c>
      <c r="AQ121" s="77">
        <f t="shared" si="238"/>
        <v>81</v>
      </c>
      <c r="AR121" s="71">
        <f t="shared" si="239"/>
        <v>0</v>
      </c>
      <c r="AS121" s="71">
        <f t="shared" si="240"/>
        <v>0</v>
      </c>
      <c r="AT121" s="71">
        <f t="shared" si="241"/>
        <v>0</v>
      </c>
      <c r="AU121" s="71">
        <f t="shared" si="242"/>
        <v>0</v>
      </c>
      <c r="AV121" s="71">
        <f t="shared" si="243"/>
        <v>0</v>
      </c>
      <c r="AW121" s="71">
        <f t="shared" si="244"/>
        <v>0</v>
      </c>
      <c r="AX121" s="377">
        <f t="shared" si="245"/>
        <v>0</v>
      </c>
      <c r="AY121" s="436">
        <f t="shared" si="200"/>
        <v>857</v>
      </c>
      <c r="AZ121" s="566" t="str">
        <f t="shared" si="176"/>
        <v>490EPS016</v>
      </c>
      <c r="BA121" s="724" t="s">
        <v>287</v>
      </c>
      <c r="BB121" s="726">
        <v>490</v>
      </c>
      <c r="BC121" s="724" t="s">
        <v>211</v>
      </c>
      <c r="BD121" s="725">
        <v>1</v>
      </c>
    </row>
    <row r="122" spans="2:56" ht="15" customHeight="1">
      <c r="B122" s="555" t="str">
        <f t="shared" si="201"/>
        <v>642EPS010</v>
      </c>
      <c r="C122" s="555" t="str">
        <f t="shared" si="202"/>
        <v>642EPS016</v>
      </c>
      <c r="D122" s="555" t="str">
        <f t="shared" si="203"/>
        <v>642EPS037</v>
      </c>
      <c r="E122" s="555" t="str">
        <f t="shared" si="204"/>
        <v>642EPS002</v>
      </c>
      <c r="F122" s="555" t="str">
        <f t="shared" si="205"/>
        <v>642EPS044</v>
      </c>
      <c r="G122" s="555" t="str">
        <f t="shared" si="206"/>
        <v>642EPS023</v>
      </c>
      <c r="H122" s="555" t="str">
        <f t="shared" si="207"/>
        <v>642EPS005</v>
      </c>
      <c r="I122" s="555" t="str">
        <f t="shared" si="208"/>
        <v>642EPS018</v>
      </c>
      <c r="J122" s="555" t="str">
        <f t="shared" si="209"/>
        <v>642EAS016</v>
      </c>
      <c r="K122" s="555" t="str">
        <f t="shared" si="210"/>
        <v>642EAS027</v>
      </c>
      <c r="L122" s="555" t="str">
        <f t="shared" si="211"/>
        <v>642EPS017</v>
      </c>
      <c r="M122" s="555" t="str">
        <f t="shared" si="212"/>
        <v>642EPS033</v>
      </c>
      <c r="N122" s="555" t="str">
        <f t="shared" si="213"/>
        <v>642EPS001</v>
      </c>
      <c r="O122" s="555" t="str">
        <f t="shared" si="214"/>
        <v>642EPS008</v>
      </c>
      <c r="P122" s="555" t="str">
        <f t="shared" si="215"/>
        <v>642EPS040</v>
      </c>
      <c r="Q122" s="555" t="str">
        <f t="shared" si="216"/>
        <v>642ESSC24</v>
      </c>
      <c r="R122" s="555" t="e">
        <f>CONCATENATE(AB123,#REF!)</f>
        <v>#REF!</v>
      </c>
      <c r="S122" s="555" t="str">
        <f t="shared" si="217"/>
        <v>642ESSC91</v>
      </c>
      <c r="T122" s="555" t="str">
        <f t="shared" si="218"/>
        <v>642ESSC02</v>
      </c>
      <c r="U122" s="555" t="str">
        <f t="shared" si="219"/>
        <v>642ESSC62</v>
      </c>
      <c r="V122" s="555" t="e">
        <f>CONCATENATE(AB123,#REF!)</f>
        <v>#REF!</v>
      </c>
      <c r="W122" s="555" t="str">
        <f t="shared" si="220"/>
        <v>642EPSIC3</v>
      </c>
      <c r="X122" s="555" t="str">
        <f t="shared" si="221"/>
        <v>642CCFC55</v>
      </c>
      <c r="Y122" s="555" t="str">
        <f t="shared" si="222"/>
        <v>642ESSC07</v>
      </c>
      <c r="Z122" s="564" t="s">
        <v>89</v>
      </c>
      <c r="AA122" s="572" t="s">
        <v>245</v>
      </c>
      <c r="AB122" s="451">
        <v>576</v>
      </c>
      <c r="AC122" s="77">
        <f t="shared" si="224"/>
        <v>0</v>
      </c>
      <c r="AD122" s="71">
        <f t="shared" si="225"/>
        <v>0</v>
      </c>
      <c r="AE122" s="71">
        <f t="shared" si="226"/>
        <v>306</v>
      </c>
      <c r="AF122" s="71">
        <f t="shared" si="227"/>
        <v>0</v>
      </c>
      <c r="AG122" s="71">
        <f t="shared" si="228"/>
        <v>661</v>
      </c>
      <c r="AH122" s="71">
        <f t="shared" si="229"/>
        <v>0</v>
      </c>
      <c r="AI122" s="71">
        <f t="shared" si="230"/>
        <v>0</v>
      </c>
      <c r="AJ122" s="71">
        <f t="shared" si="231"/>
        <v>0</v>
      </c>
      <c r="AK122" s="71">
        <f t="shared" si="232"/>
        <v>0</v>
      </c>
      <c r="AL122" s="71">
        <f t="shared" si="233"/>
        <v>0</v>
      </c>
      <c r="AM122" s="71">
        <f t="shared" si="234"/>
        <v>0</v>
      </c>
      <c r="AN122" s="71">
        <f t="shared" si="235"/>
        <v>0</v>
      </c>
      <c r="AO122" s="71">
        <f t="shared" si="236"/>
        <v>0</v>
      </c>
      <c r="AP122" s="377">
        <f t="shared" si="237"/>
        <v>0</v>
      </c>
      <c r="AQ122" s="77">
        <f t="shared" si="238"/>
        <v>35</v>
      </c>
      <c r="AR122" s="71">
        <f t="shared" si="239"/>
        <v>186</v>
      </c>
      <c r="AS122" s="71">
        <f t="shared" si="240"/>
        <v>4</v>
      </c>
      <c r="AT122" s="71">
        <f t="shared" si="241"/>
        <v>0</v>
      </c>
      <c r="AU122" s="71">
        <f t="shared" si="242"/>
        <v>0</v>
      </c>
      <c r="AV122" s="71">
        <f t="shared" si="243"/>
        <v>0</v>
      </c>
      <c r="AW122" s="71">
        <f t="shared" si="244"/>
        <v>0</v>
      </c>
      <c r="AX122" s="377">
        <f t="shared" si="245"/>
        <v>0</v>
      </c>
      <c r="AY122" s="436">
        <f t="shared" si="200"/>
        <v>1192</v>
      </c>
      <c r="AZ122" s="566" t="str">
        <f t="shared" si="176"/>
        <v>490EPS037</v>
      </c>
      <c r="BA122" s="724" t="s">
        <v>287</v>
      </c>
      <c r="BB122" s="726">
        <v>490</v>
      </c>
      <c r="BC122" s="724" t="s">
        <v>213</v>
      </c>
      <c r="BD122" s="725">
        <v>1880</v>
      </c>
    </row>
    <row r="123" spans="2:56" ht="15" customHeight="1">
      <c r="B123" s="555" t="str">
        <f t="shared" si="201"/>
        <v>679EPS010</v>
      </c>
      <c r="C123" s="555" t="str">
        <f t="shared" si="202"/>
        <v>679EPS016</v>
      </c>
      <c r="D123" s="555" t="str">
        <f t="shared" si="203"/>
        <v>679EPS037</v>
      </c>
      <c r="E123" s="555" t="str">
        <f t="shared" si="204"/>
        <v>679EPS002</v>
      </c>
      <c r="F123" s="555" t="str">
        <f t="shared" si="205"/>
        <v>679EPS044</v>
      </c>
      <c r="G123" s="555" t="str">
        <f t="shared" si="206"/>
        <v>679EPS023</v>
      </c>
      <c r="H123" s="555" t="str">
        <f t="shared" si="207"/>
        <v>679EPS005</v>
      </c>
      <c r="I123" s="555" t="str">
        <f t="shared" si="208"/>
        <v>679EPS018</v>
      </c>
      <c r="J123" s="555" t="str">
        <f t="shared" si="209"/>
        <v>679EAS016</v>
      </c>
      <c r="K123" s="555" t="str">
        <f t="shared" si="210"/>
        <v>679EAS027</v>
      </c>
      <c r="L123" s="555" t="str">
        <f t="shared" si="211"/>
        <v>679EPS017</v>
      </c>
      <c r="M123" s="555" t="str">
        <f t="shared" si="212"/>
        <v>679EPS033</v>
      </c>
      <c r="N123" s="555" t="str">
        <f t="shared" si="213"/>
        <v>679EPS001</v>
      </c>
      <c r="O123" s="555" t="str">
        <f t="shared" si="214"/>
        <v>679EPS008</v>
      </c>
      <c r="P123" s="555" t="str">
        <f t="shared" si="215"/>
        <v>679EPS040</v>
      </c>
      <c r="Q123" s="555" t="str">
        <f t="shared" si="216"/>
        <v>679ESSC24</v>
      </c>
      <c r="R123" s="555" t="e">
        <f>CONCATENATE(AB124,#REF!)</f>
        <v>#REF!</v>
      </c>
      <c r="S123" s="555" t="str">
        <f t="shared" si="217"/>
        <v>679ESSC91</v>
      </c>
      <c r="T123" s="555" t="str">
        <f t="shared" si="218"/>
        <v>679ESSC02</v>
      </c>
      <c r="U123" s="555" t="str">
        <f t="shared" si="219"/>
        <v>679ESSC62</v>
      </c>
      <c r="V123" s="555" t="e">
        <f>CONCATENATE(AB124,#REF!)</f>
        <v>#REF!</v>
      </c>
      <c r="W123" s="555" t="str">
        <f t="shared" si="220"/>
        <v>679EPSIC3</v>
      </c>
      <c r="X123" s="555" t="str">
        <f t="shared" si="221"/>
        <v>679CCFC55</v>
      </c>
      <c r="Y123" s="555" t="str">
        <f t="shared" si="222"/>
        <v>679ESSC07</v>
      </c>
      <c r="Z123" s="564" t="s">
        <v>22</v>
      </c>
      <c r="AA123" s="572" t="s">
        <v>245</v>
      </c>
      <c r="AB123" s="451">
        <v>642</v>
      </c>
      <c r="AC123" s="77">
        <f t="shared" si="224"/>
        <v>0</v>
      </c>
      <c r="AD123" s="71">
        <f t="shared" si="225"/>
        <v>0</v>
      </c>
      <c r="AE123" s="71">
        <f t="shared" si="226"/>
        <v>789</v>
      </c>
      <c r="AF123" s="71">
        <f t="shared" si="227"/>
        <v>2</v>
      </c>
      <c r="AG123" s="71">
        <f t="shared" si="228"/>
        <v>1014</v>
      </c>
      <c r="AH123" s="71">
        <f t="shared" si="229"/>
        <v>0</v>
      </c>
      <c r="AI123" s="71">
        <f t="shared" si="230"/>
        <v>1</v>
      </c>
      <c r="AJ123" s="71">
        <f t="shared" si="231"/>
        <v>1</v>
      </c>
      <c r="AK123" s="71">
        <f t="shared" si="232"/>
        <v>1</v>
      </c>
      <c r="AL123" s="71">
        <f t="shared" si="233"/>
        <v>0</v>
      </c>
      <c r="AM123" s="71">
        <f t="shared" si="234"/>
        <v>0</v>
      </c>
      <c r="AN123" s="71">
        <f t="shared" si="235"/>
        <v>0</v>
      </c>
      <c r="AO123" s="71">
        <f t="shared" si="236"/>
        <v>0</v>
      </c>
      <c r="AP123" s="377">
        <f t="shared" si="237"/>
        <v>0</v>
      </c>
      <c r="AQ123" s="77">
        <f t="shared" si="238"/>
        <v>228</v>
      </c>
      <c r="AR123" s="71">
        <f t="shared" si="239"/>
        <v>0</v>
      </c>
      <c r="AS123" s="71">
        <f t="shared" si="240"/>
        <v>75</v>
      </c>
      <c r="AT123" s="71">
        <f t="shared" si="241"/>
        <v>2</v>
      </c>
      <c r="AU123" s="71">
        <f t="shared" si="242"/>
        <v>0</v>
      </c>
      <c r="AV123" s="71">
        <f t="shared" si="243"/>
        <v>0</v>
      </c>
      <c r="AW123" s="71">
        <f t="shared" si="244"/>
        <v>0</v>
      </c>
      <c r="AX123" s="377">
        <f t="shared" si="245"/>
        <v>0</v>
      </c>
      <c r="AY123" s="436">
        <f t="shared" si="200"/>
        <v>2113</v>
      </c>
      <c r="AZ123" s="566" t="str">
        <f t="shared" si="176"/>
        <v>490EPS040</v>
      </c>
      <c r="BA123" s="724" t="s">
        <v>287</v>
      </c>
      <c r="BB123" s="726">
        <v>490</v>
      </c>
      <c r="BC123" s="724" t="s">
        <v>833</v>
      </c>
      <c r="BD123" s="725">
        <v>329</v>
      </c>
    </row>
    <row r="124" spans="2:56" ht="15" customHeight="1">
      <c r="B124" s="555" t="str">
        <f t="shared" si="201"/>
        <v>789EPS010</v>
      </c>
      <c r="C124" s="555" t="str">
        <f t="shared" si="202"/>
        <v>789EPS016</v>
      </c>
      <c r="D124" s="555" t="str">
        <f t="shared" si="203"/>
        <v>789EPS037</v>
      </c>
      <c r="E124" s="555" t="str">
        <f t="shared" si="204"/>
        <v>789EPS002</v>
      </c>
      <c r="F124" s="555" t="str">
        <f t="shared" si="205"/>
        <v>789EPS044</v>
      </c>
      <c r="G124" s="555" t="str">
        <f t="shared" si="206"/>
        <v>789EPS023</v>
      </c>
      <c r="H124" s="555" t="str">
        <f t="shared" si="207"/>
        <v>789EPS005</v>
      </c>
      <c r="I124" s="555" t="str">
        <f t="shared" si="208"/>
        <v>789EPS018</v>
      </c>
      <c r="J124" s="555" t="str">
        <f t="shared" si="209"/>
        <v>789EAS016</v>
      </c>
      <c r="K124" s="555" t="str">
        <f t="shared" si="210"/>
        <v>789EAS027</v>
      </c>
      <c r="L124" s="555" t="str">
        <f t="shared" si="211"/>
        <v>789EPS017</v>
      </c>
      <c r="M124" s="555" t="str">
        <f t="shared" si="212"/>
        <v>789EPS033</v>
      </c>
      <c r="N124" s="555" t="str">
        <f t="shared" si="213"/>
        <v>789EPS001</v>
      </c>
      <c r="O124" s="555" t="str">
        <f t="shared" si="214"/>
        <v>789EPS008</v>
      </c>
      <c r="P124" s="555" t="str">
        <f t="shared" si="215"/>
        <v>789EPS040</v>
      </c>
      <c r="Q124" s="555" t="str">
        <f t="shared" si="216"/>
        <v>789ESSC24</v>
      </c>
      <c r="R124" s="555" t="e">
        <f>CONCATENATE(AB125,#REF!)</f>
        <v>#REF!</v>
      </c>
      <c r="S124" s="555" t="str">
        <f t="shared" si="217"/>
        <v>789ESSC91</v>
      </c>
      <c r="T124" s="555" t="str">
        <f t="shared" si="218"/>
        <v>789ESSC02</v>
      </c>
      <c r="U124" s="555" t="str">
        <f t="shared" si="219"/>
        <v>789ESSC62</v>
      </c>
      <c r="V124" s="555" t="e">
        <f>CONCATENATE(AB125,#REF!)</f>
        <v>#REF!</v>
      </c>
      <c r="W124" s="555" t="str">
        <f t="shared" si="220"/>
        <v>789EPSIC3</v>
      </c>
      <c r="X124" s="555" t="str">
        <f t="shared" si="221"/>
        <v>789CCFC55</v>
      </c>
      <c r="Y124" s="555" t="str">
        <f t="shared" si="222"/>
        <v>789ESSC07</v>
      </c>
      <c r="Z124" s="564" t="s">
        <v>23</v>
      </c>
      <c r="AA124" s="572" t="s">
        <v>245</v>
      </c>
      <c r="AB124" s="451">
        <v>679</v>
      </c>
      <c r="AC124" s="77">
        <f t="shared" si="224"/>
        <v>3</v>
      </c>
      <c r="AD124" s="71">
        <f t="shared" si="225"/>
        <v>1173</v>
      </c>
      <c r="AE124" s="71">
        <f t="shared" si="226"/>
        <v>1448</v>
      </c>
      <c r="AF124" s="71">
        <f t="shared" si="227"/>
        <v>1</v>
      </c>
      <c r="AG124" s="71">
        <f t="shared" si="228"/>
        <v>2884</v>
      </c>
      <c r="AH124" s="71">
        <f t="shared" si="229"/>
        <v>0</v>
      </c>
      <c r="AI124" s="71">
        <f t="shared" si="230"/>
        <v>1</v>
      </c>
      <c r="AJ124" s="71">
        <f t="shared" si="231"/>
        <v>0</v>
      </c>
      <c r="AK124" s="71">
        <f t="shared" si="232"/>
        <v>1</v>
      </c>
      <c r="AL124" s="71">
        <f t="shared" si="233"/>
        <v>0</v>
      </c>
      <c r="AM124" s="71">
        <f t="shared" si="234"/>
        <v>0</v>
      </c>
      <c r="AN124" s="71">
        <f t="shared" si="235"/>
        <v>0</v>
      </c>
      <c r="AO124" s="71">
        <f t="shared" si="236"/>
        <v>0</v>
      </c>
      <c r="AP124" s="377">
        <f t="shared" si="237"/>
        <v>0</v>
      </c>
      <c r="AQ124" s="77">
        <f t="shared" si="238"/>
        <v>387</v>
      </c>
      <c r="AR124" s="71">
        <f t="shared" si="239"/>
        <v>255</v>
      </c>
      <c r="AS124" s="71">
        <f t="shared" si="240"/>
        <v>8</v>
      </c>
      <c r="AT124" s="71">
        <f t="shared" si="241"/>
        <v>0</v>
      </c>
      <c r="AU124" s="71">
        <f t="shared" si="242"/>
        <v>0</v>
      </c>
      <c r="AV124" s="71">
        <f t="shared" si="243"/>
        <v>0</v>
      </c>
      <c r="AW124" s="71">
        <f t="shared" si="244"/>
        <v>0</v>
      </c>
      <c r="AX124" s="377">
        <f t="shared" si="245"/>
        <v>0</v>
      </c>
      <c r="AY124" s="436">
        <f t="shared" si="200"/>
        <v>6161</v>
      </c>
      <c r="AZ124" s="566" t="str">
        <f t="shared" si="176"/>
        <v>490EPS044</v>
      </c>
      <c r="BA124" s="724" t="s">
        <v>287</v>
      </c>
      <c r="BB124" s="726">
        <v>490</v>
      </c>
      <c r="BC124" s="724" t="s">
        <v>1017</v>
      </c>
      <c r="BD124" s="725">
        <v>1740</v>
      </c>
    </row>
    <row r="125" spans="2:56" ht="15" customHeight="1">
      <c r="B125" s="555" t="str">
        <f t="shared" si="201"/>
        <v>792EPS010</v>
      </c>
      <c r="C125" s="555" t="str">
        <f t="shared" si="202"/>
        <v>792EPS016</v>
      </c>
      <c r="D125" s="555" t="str">
        <f t="shared" si="203"/>
        <v>792EPS037</v>
      </c>
      <c r="E125" s="555" t="str">
        <f t="shared" si="204"/>
        <v>792EPS002</v>
      </c>
      <c r="F125" s="555" t="str">
        <f t="shared" si="205"/>
        <v>792EPS044</v>
      </c>
      <c r="G125" s="555" t="str">
        <f t="shared" si="206"/>
        <v>792EPS023</v>
      </c>
      <c r="H125" s="555" t="str">
        <f t="shared" si="207"/>
        <v>792EPS005</v>
      </c>
      <c r="I125" s="555" t="str">
        <f t="shared" si="208"/>
        <v>792EPS018</v>
      </c>
      <c r="J125" s="555" t="str">
        <f t="shared" si="209"/>
        <v>792EAS016</v>
      </c>
      <c r="K125" s="555" t="str">
        <f t="shared" si="210"/>
        <v>792EAS027</v>
      </c>
      <c r="L125" s="555" t="str">
        <f t="shared" si="211"/>
        <v>792EPS017</v>
      </c>
      <c r="M125" s="555" t="str">
        <f t="shared" si="212"/>
        <v>792EPS033</v>
      </c>
      <c r="N125" s="555" t="str">
        <f t="shared" si="213"/>
        <v>792EPS001</v>
      </c>
      <c r="O125" s="555" t="str">
        <f t="shared" si="214"/>
        <v>792EPS008</v>
      </c>
      <c r="P125" s="555" t="str">
        <f t="shared" si="215"/>
        <v>792EPS040</v>
      </c>
      <c r="Q125" s="555" t="str">
        <f t="shared" si="216"/>
        <v>792ESSC24</v>
      </c>
      <c r="R125" s="555" t="e">
        <f>CONCATENATE(AB126,#REF!)</f>
        <v>#REF!</v>
      </c>
      <c r="S125" s="555" t="str">
        <f t="shared" si="217"/>
        <v>792ESSC91</v>
      </c>
      <c r="T125" s="555" t="str">
        <f t="shared" si="218"/>
        <v>792ESSC02</v>
      </c>
      <c r="U125" s="555" t="str">
        <f t="shared" si="219"/>
        <v>792ESSC62</v>
      </c>
      <c r="V125" s="555" t="e">
        <f>CONCATENATE(AB126,#REF!)</f>
        <v>#REF!</v>
      </c>
      <c r="W125" s="555" t="str">
        <f t="shared" si="220"/>
        <v>792EPSIC3</v>
      </c>
      <c r="X125" s="555" t="str">
        <f t="shared" si="221"/>
        <v>792CCFC55</v>
      </c>
      <c r="Y125" s="555" t="str">
        <f t="shared" si="222"/>
        <v>792ESSC07</v>
      </c>
      <c r="Z125" s="564" t="s">
        <v>115</v>
      </c>
      <c r="AA125" s="572" t="s">
        <v>245</v>
      </c>
      <c r="AB125" s="451">
        <v>789</v>
      </c>
      <c r="AC125" s="77">
        <f t="shared" si="224"/>
        <v>0</v>
      </c>
      <c r="AD125" s="71">
        <f t="shared" si="225"/>
        <v>0</v>
      </c>
      <c r="AE125" s="71">
        <f t="shared" si="226"/>
        <v>1390</v>
      </c>
      <c r="AF125" s="71">
        <f t="shared" si="227"/>
        <v>1</v>
      </c>
      <c r="AG125" s="71">
        <f t="shared" si="228"/>
        <v>2128</v>
      </c>
      <c r="AH125" s="71">
        <f t="shared" si="229"/>
        <v>0</v>
      </c>
      <c r="AI125" s="71">
        <f t="shared" si="230"/>
        <v>0</v>
      </c>
      <c r="AJ125" s="71">
        <f t="shared" si="231"/>
        <v>0</v>
      </c>
      <c r="AK125" s="71">
        <f t="shared" si="232"/>
        <v>2</v>
      </c>
      <c r="AL125" s="71">
        <f t="shared" si="233"/>
        <v>0</v>
      </c>
      <c r="AM125" s="71">
        <f t="shared" si="234"/>
        <v>0</v>
      </c>
      <c r="AN125" s="71">
        <f t="shared" si="235"/>
        <v>0</v>
      </c>
      <c r="AO125" s="71">
        <f t="shared" si="236"/>
        <v>0</v>
      </c>
      <c r="AP125" s="377">
        <f t="shared" si="237"/>
        <v>0</v>
      </c>
      <c r="AQ125" s="77">
        <f t="shared" si="238"/>
        <v>102</v>
      </c>
      <c r="AR125" s="71">
        <f t="shared" si="239"/>
        <v>554</v>
      </c>
      <c r="AS125" s="71">
        <f t="shared" si="240"/>
        <v>0</v>
      </c>
      <c r="AT125" s="71">
        <f t="shared" si="241"/>
        <v>0</v>
      </c>
      <c r="AU125" s="71">
        <f t="shared" si="242"/>
        <v>0</v>
      </c>
      <c r="AV125" s="71">
        <f t="shared" si="243"/>
        <v>0</v>
      </c>
      <c r="AW125" s="71">
        <f t="shared" si="244"/>
        <v>0</v>
      </c>
      <c r="AX125" s="377">
        <f t="shared" si="245"/>
        <v>0</v>
      </c>
      <c r="AY125" s="436">
        <f t="shared" si="200"/>
        <v>4177</v>
      </c>
      <c r="AZ125" s="566" t="str">
        <f t="shared" si="176"/>
        <v>490EPSIC3</v>
      </c>
      <c r="BA125" s="724" t="s">
        <v>287</v>
      </c>
      <c r="BB125" s="726">
        <v>490</v>
      </c>
      <c r="BC125" s="724" t="s">
        <v>513</v>
      </c>
      <c r="BD125" s="725">
        <v>7</v>
      </c>
    </row>
    <row r="126" spans="2:56" ht="15" customHeight="1">
      <c r="B126" s="555" t="str">
        <f t="shared" si="201"/>
        <v>809EPS010</v>
      </c>
      <c r="C126" s="555" t="str">
        <f t="shared" si="202"/>
        <v>809EPS016</v>
      </c>
      <c r="D126" s="555" t="str">
        <f t="shared" si="203"/>
        <v>809EPS037</v>
      </c>
      <c r="E126" s="555" t="str">
        <f t="shared" si="204"/>
        <v>809EPS002</v>
      </c>
      <c r="F126" s="555" t="str">
        <f t="shared" si="205"/>
        <v>809EPS044</v>
      </c>
      <c r="G126" s="555" t="str">
        <f t="shared" si="206"/>
        <v>809EPS023</v>
      </c>
      <c r="H126" s="555" t="str">
        <f t="shared" si="207"/>
        <v>809EPS005</v>
      </c>
      <c r="I126" s="555" t="str">
        <f t="shared" si="208"/>
        <v>809EPS018</v>
      </c>
      <c r="J126" s="555" t="str">
        <f t="shared" si="209"/>
        <v>809EAS016</v>
      </c>
      <c r="K126" s="555" t="str">
        <f t="shared" si="210"/>
        <v>809EAS027</v>
      </c>
      <c r="L126" s="555" t="str">
        <f t="shared" si="211"/>
        <v>809EPS017</v>
      </c>
      <c r="M126" s="555" t="str">
        <f t="shared" si="212"/>
        <v>809EPS033</v>
      </c>
      <c r="N126" s="555" t="str">
        <f t="shared" si="213"/>
        <v>809EPS001</v>
      </c>
      <c r="O126" s="555" t="str">
        <f t="shared" si="214"/>
        <v>809EPS008</v>
      </c>
      <c r="P126" s="555" t="str">
        <f t="shared" si="215"/>
        <v>809EPS040</v>
      </c>
      <c r="Q126" s="555" t="str">
        <f t="shared" si="216"/>
        <v>809ESSC24</v>
      </c>
      <c r="R126" s="555" t="e">
        <f>CONCATENATE(AB127,#REF!)</f>
        <v>#REF!</v>
      </c>
      <c r="S126" s="555" t="str">
        <f t="shared" si="217"/>
        <v>809ESSC91</v>
      </c>
      <c r="T126" s="555" t="str">
        <f t="shared" si="218"/>
        <v>809ESSC02</v>
      </c>
      <c r="U126" s="555" t="str">
        <f t="shared" si="219"/>
        <v>809ESSC62</v>
      </c>
      <c r="V126" s="555" t="e">
        <f>CONCATENATE(AB127,#REF!)</f>
        <v>#REF!</v>
      </c>
      <c r="W126" s="555" t="str">
        <f t="shared" si="220"/>
        <v>809EPSIC3</v>
      </c>
      <c r="X126" s="555" t="str">
        <f t="shared" si="221"/>
        <v>809CCFC55</v>
      </c>
      <c r="Y126" s="555" t="str">
        <f t="shared" si="222"/>
        <v>809ESSC07</v>
      </c>
      <c r="Z126" s="564" t="s">
        <v>112</v>
      </c>
      <c r="AA126" s="572" t="s">
        <v>245</v>
      </c>
      <c r="AB126" s="451">
        <v>792</v>
      </c>
      <c r="AC126" s="77">
        <f t="shared" si="224"/>
        <v>0</v>
      </c>
      <c r="AD126" s="71">
        <f t="shared" si="225"/>
        <v>0</v>
      </c>
      <c r="AE126" s="71">
        <f t="shared" si="226"/>
        <v>585</v>
      </c>
      <c r="AF126" s="71">
        <f t="shared" si="227"/>
        <v>0</v>
      </c>
      <c r="AG126" s="71">
        <f t="shared" si="228"/>
        <v>1125</v>
      </c>
      <c r="AH126" s="71">
        <f t="shared" si="229"/>
        <v>0</v>
      </c>
      <c r="AI126" s="71">
        <f t="shared" si="230"/>
        <v>0</v>
      </c>
      <c r="AJ126" s="71">
        <f t="shared" si="231"/>
        <v>0</v>
      </c>
      <c r="AK126" s="71">
        <f t="shared" si="232"/>
        <v>2</v>
      </c>
      <c r="AL126" s="71">
        <f t="shared" si="233"/>
        <v>0</v>
      </c>
      <c r="AM126" s="71">
        <f t="shared" si="234"/>
        <v>0</v>
      </c>
      <c r="AN126" s="71">
        <f t="shared" si="235"/>
        <v>0</v>
      </c>
      <c r="AO126" s="71">
        <f t="shared" si="236"/>
        <v>0</v>
      </c>
      <c r="AP126" s="377">
        <f t="shared" si="237"/>
        <v>0</v>
      </c>
      <c r="AQ126" s="77">
        <f t="shared" si="238"/>
        <v>217</v>
      </c>
      <c r="AR126" s="71">
        <f t="shared" si="239"/>
        <v>0</v>
      </c>
      <c r="AS126" s="71">
        <f t="shared" si="240"/>
        <v>0</v>
      </c>
      <c r="AT126" s="71">
        <f t="shared" si="241"/>
        <v>0</v>
      </c>
      <c r="AU126" s="71">
        <f t="shared" si="242"/>
        <v>0</v>
      </c>
      <c r="AV126" s="71">
        <f t="shared" si="243"/>
        <v>0</v>
      </c>
      <c r="AW126" s="71">
        <f t="shared" si="244"/>
        <v>0</v>
      </c>
      <c r="AX126" s="377">
        <f t="shared" si="245"/>
        <v>0</v>
      </c>
      <c r="AY126" s="436">
        <f t="shared" si="200"/>
        <v>1929</v>
      </c>
      <c r="AZ126" s="566" t="str">
        <f t="shared" si="176"/>
        <v>490ESSC02</v>
      </c>
      <c r="BA126" s="724" t="s">
        <v>287</v>
      </c>
      <c r="BB126" s="726">
        <v>490</v>
      </c>
      <c r="BC126" s="724" t="s">
        <v>516</v>
      </c>
      <c r="BD126" s="725">
        <v>314</v>
      </c>
    </row>
    <row r="127" spans="2:56" ht="15" customHeight="1">
      <c r="B127" s="555" t="str">
        <f t="shared" si="201"/>
        <v>847EPS010</v>
      </c>
      <c r="C127" s="555" t="str">
        <f t="shared" si="202"/>
        <v>847EPS016</v>
      </c>
      <c r="D127" s="555" t="str">
        <f t="shared" si="203"/>
        <v>847EPS037</v>
      </c>
      <c r="E127" s="555" t="str">
        <f t="shared" si="204"/>
        <v>847EPS002</v>
      </c>
      <c r="F127" s="555" t="str">
        <f t="shared" si="205"/>
        <v>847EPS044</v>
      </c>
      <c r="G127" s="555" t="str">
        <f t="shared" si="206"/>
        <v>847EPS023</v>
      </c>
      <c r="H127" s="555" t="str">
        <f t="shared" si="207"/>
        <v>847EPS005</v>
      </c>
      <c r="I127" s="555" t="str">
        <f t="shared" si="208"/>
        <v>847EPS018</v>
      </c>
      <c r="J127" s="555" t="str">
        <f t="shared" si="209"/>
        <v>847EAS016</v>
      </c>
      <c r="K127" s="555" t="str">
        <f t="shared" si="210"/>
        <v>847EAS027</v>
      </c>
      <c r="L127" s="555" t="str">
        <f t="shared" si="211"/>
        <v>847EPS017</v>
      </c>
      <c r="M127" s="555" t="str">
        <f t="shared" si="212"/>
        <v>847EPS033</v>
      </c>
      <c r="N127" s="555" t="str">
        <f t="shared" si="213"/>
        <v>847EPS001</v>
      </c>
      <c r="O127" s="555" t="str">
        <f t="shared" si="214"/>
        <v>847EPS008</v>
      </c>
      <c r="P127" s="555" t="str">
        <f t="shared" si="215"/>
        <v>847EPS040</v>
      </c>
      <c r="Q127" s="555" t="str">
        <f t="shared" si="216"/>
        <v>847ESSC24</v>
      </c>
      <c r="R127" s="555" t="e">
        <f>CONCATENATE(AB128,#REF!)</f>
        <v>#REF!</v>
      </c>
      <c r="S127" s="555" t="str">
        <f t="shared" si="217"/>
        <v>847ESSC91</v>
      </c>
      <c r="T127" s="555" t="str">
        <f t="shared" si="218"/>
        <v>847ESSC02</v>
      </c>
      <c r="U127" s="555" t="str">
        <f t="shared" si="219"/>
        <v>847ESSC62</v>
      </c>
      <c r="V127" s="555" t="e">
        <f>CONCATENATE(AB128,#REF!)</f>
        <v>#REF!</v>
      </c>
      <c r="W127" s="555" t="str">
        <f t="shared" si="220"/>
        <v>847EPSIC3</v>
      </c>
      <c r="X127" s="555" t="str">
        <f t="shared" si="221"/>
        <v>847CCFC55</v>
      </c>
      <c r="Y127" s="555" t="str">
        <f t="shared" si="222"/>
        <v>847ESSC07</v>
      </c>
      <c r="Z127" s="564" t="s">
        <v>99</v>
      </c>
      <c r="AA127" s="572" t="s">
        <v>245</v>
      </c>
      <c r="AB127" s="451">
        <v>809</v>
      </c>
      <c r="AC127" s="77">
        <f t="shared" si="224"/>
        <v>0</v>
      </c>
      <c r="AD127" s="71">
        <f t="shared" si="225"/>
        <v>0</v>
      </c>
      <c r="AE127" s="71">
        <f t="shared" si="226"/>
        <v>1429</v>
      </c>
      <c r="AF127" s="71">
        <f t="shared" si="227"/>
        <v>3</v>
      </c>
      <c r="AG127" s="71">
        <f t="shared" si="228"/>
        <v>1820</v>
      </c>
      <c r="AH127" s="71">
        <f t="shared" si="229"/>
        <v>0</v>
      </c>
      <c r="AI127" s="71">
        <f t="shared" si="230"/>
        <v>1</v>
      </c>
      <c r="AJ127" s="71">
        <f t="shared" si="231"/>
        <v>0</v>
      </c>
      <c r="AK127" s="71">
        <f t="shared" si="232"/>
        <v>0</v>
      </c>
      <c r="AL127" s="71">
        <f t="shared" si="233"/>
        <v>0</v>
      </c>
      <c r="AM127" s="71">
        <f t="shared" si="234"/>
        <v>0</v>
      </c>
      <c r="AN127" s="71">
        <f t="shared" si="235"/>
        <v>0</v>
      </c>
      <c r="AO127" s="71">
        <f t="shared" si="236"/>
        <v>0</v>
      </c>
      <c r="AP127" s="377">
        <f t="shared" si="237"/>
        <v>0</v>
      </c>
      <c r="AQ127" s="77">
        <f t="shared" si="238"/>
        <v>247</v>
      </c>
      <c r="AR127" s="71">
        <f t="shared" si="239"/>
        <v>0</v>
      </c>
      <c r="AS127" s="71">
        <f t="shared" si="240"/>
        <v>0</v>
      </c>
      <c r="AT127" s="71">
        <f t="shared" si="241"/>
        <v>0</v>
      </c>
      <c r="AU127" s="71">
        <f t="shared" si="242"/>
        <v>0</v>
      </c>
      <c r="AV127" s="71">
        <f t="shared" si="243"/>
        <v>0</v>
      </c>
      <c r="AW127" s="71">
        <f t="shared" si="244"/>
        <v>0</v>
      </c>
      <c r="AX127" s="377">
        <f t="shared" si="245"/>
        <v>0</v>
      </c>
      <c r="AY127" s="436">
        <f t="shared" si="200"/>
        <v>3500</v>
      </c>
      <c r="AZ127" s="566" t="str">
        <f t="shared" si="176"/>
        <v>659EPS037</v>
      </c>
      <c r="BA127" s="724" t="s">
        <v>287</v>
      </c>
      <c r="BB127" s="726">
        <v>659</v>
      </c>
      <c r="BC127" s="724" t="s">
        <v>213</v>
      </c>
      <c r="BD127" s="725">
        <v>339</v>
      </c>
    </row>
    <row r="128" spans="2:56" ht="15" customHeight="1">
      <c r="B128" s="555" t="str">
        <f t="shared" si="201"/>
        <v>856EPS010</v>
      </c>
      <c r="C128" s="555" t="str">
        <f t="shared" si="202"/>
        <v>856EPS016</v>
      </c>
      <c r="D128" s="555" t="str">
        <f t="shared" si="203"/>
        <v>856EPS037</v>
      </c>
      <c r="E128" s="555" t="str">
        <f t="shared" si="204"/>
        <v>856EPS002</v>
      </c>
      <c r="F128" s="555" t="str">
        <f t="shared" si="205"/>
        <v>856EPS044</v>
      </c>
      <c r="G128" s="555" t="str">
        <f t="shared" si="206"/>
        <v>856EPS023</v>
      </c>
      <c r="H128" s="555" t="str">
        <f t="shared" si="207"/>
        <v>856EPS005</v>
      </c>
      <c r="I128" s="555" t="str">
        <f t="shared" si="208"/>
        <v>856EPS018</v>
      </c>
      <c r="J128" s="555" t="str">
        <f t="shared" si="209"/>
        <v>856EAS016</v>
      </c>
      <c r="K128" s="555" t="str">
        <f t="shared" si="210"/>
        <v>856EAS027</v>
      </c>
      <c r="L128" s="555" t="str">
        <f t="shared" si="211"/>
        <v>856EPS017</v>
      </c>
      <c r="M128" s="555" t="str">
        <f t="shared" si="212"/>
        <v>856EPS033</v>
      </c>
      <c r="N128" s="555" t="str">
        <f t="shared" si="213"/>
        <v>856EPS001</v>
      </c>
      <c r="O128" s="555" t="str">
        <f t="shared" si="214"/>
        <v>856EPS008</v>
      </c>
      <c r="P128" s="555" t="str">
        <f t="shared" si="215"/>
        <v>856EPS040</v>
      </c>
      <c r="Q128" s="555" t="str">
        <f t="shared" si="216"/>
        <v>856ESSC24</v>
      </c>
      <c r="R128" s="555" t="e">
        <f>CONCATENATE(AB129,#REF!)</f>
        <v>#REF!</v>
      </c>
      <c r="S128" s="555" t="str">
        <f t="shared" si="217"/>
        <v>856ESSC91</v>
      </c>
      <c r="T128" s="555" t="str">
        <f t="shared" si="218"/>
        <v>856ESSC02</v>
      </c>
      <c r="U128" s="555" t="str">
        <f t="shared" si="219"/>
        <v>856ESSC62</v>
      </c>
      <c r="V128" s="555" t="e">
        <f>CONCATENATE(AB129,#REF!)</f>
        <v>#REF!</v>
      </c>
      <c r="W128" s="555" t="str">
        <f t="shared" si="220"/>
        <v>856EPSIC3</v>
      </c>
      <c r="X128" s="555" t="str">
        <f t="shared" si="221"/>
        <v>856CCFC55</v>
      </c>
      <c r="Y128" s="555" t="str">
        <f t="shared" si="222"/>
        <v>856ESSC07</v>
      </c>
      <c r="Z128" s="564" t="s">
        <v>101</v>
      </c>
      <c r="AA128" s="572" t="s">
        <v>245</v>
      </c>
      <c r="AB128" s="451">
        <v>847</v>
      </c>
      <c r="AC128" s="77">
        <f t="shared" si="224"/>
        <v>0</v>
      </c>
      <c r="AD128" s="71">
        <f t="shared" si="225"/>
        <v>0</v>
      </c>
      <c r="AE128" s="71">
        <f t="shared" si="226"/>
        <v>2459</v>
      </c>
      <c r="AF128" s="71">
        <f t="shared" si="227"/>
        <v>0</v>
      </c>
      <c r="AG128" s="71">
        <f t="shared" si="228"/>
        <v>920</v>
      </c>
      <c r="AH128" s="71">
        <f t="shared" si="229"/>
        <v>0</v>
      </c>
      <c r="AI128" s="71">
        <f t="shared" si="230"/>
        <v>1</v>
      </c>
      <c r="AJ128" s="71">
        <f t="shared" si="231"/>
        <v>0</v>
      </c>
      <c r="AK128" s="71">
        <f t="shared" si="232"/>
        <v>0</v>
      </c>
      <c r="AL128" s="71">
        <f t="shared" si="233"/>
        <v>0</v>
      </c>
      <c r="AM128" s="71">
        <f t="shared" si="234"/>
        <v>0</v>
      </c>
      <c r="AN128" s="71">
        <f t="shared" si="235"/>
        <v>0</v>
      </c>
      <c r="AO128" s="71">
        <f t="shared" si="236"/>
        <v>0</v>
      </c>
      <c r="AP128" s="377">
        <f t="shared" si="237"/>
        <v>0</v>
      </c>
      <c r="AQ128" s="77">
        <f t="shared" si="238"/>
        <v>481</v>
      </c>
      <c r="AR128" s="71">
        <f t="shared" si="239"/>
        <v>0</v>
      </c>
      <c r="AS128" s="71">
        <f t="shared" si="240"/>
        <v>0</v>
      </c>
      <c r="AT128" s="71">
        <f t="shared" si="241"/>
        <v>0</v>
      </c>
      <c r="AU128" s="71">
        <f t="shared" si="242"/>
        <v>0</v>
      </c>
      <c r="AV128" s="71">
        <f t="shared" si="243"/>
        <v>0</v>
      </c>
      <c r="AW128" s="71">
        <f t="shared" si="244"/>
        <v>0</v>
      </c>
      <c r="AX128" s="377">
        <f t="shared" si="245"/>
        <v>0</v>
      </c>
      <c r="AY128" s="436">
        <f t="shared" si="200"/>
        <v>3861</v>
      </c>
      <c r="AZ128" s="566" t="str">
        <f t="shared" si="176"/>
        <v>659EPS040</v>
      </c>
      <c r="BA128" s="724" t="s">
        <v>287</v>
      </c>
      <c r="BB128" s="726">
        <v>659</v>
      </c>
      <c r="BC128" s="724" t="s">
        <v>833</v>
      </c>
      <c r="BD128" s="725">
        <v>158</v>
      </c>
    </row>
    <row r="129" spans="2:56" ht="15" customHeight="1">
      <c r="B129" s="555" t="str">
        <f t="shared" si="201"/>
        <v>861EPS010</v>
      </c>
      <c r="C129" s="555" t="str">
        <f t="shared" si="202"/>
        <v>861EPS016</v>
      </c>
      <c r="D129" s="555" t="str">
        <f t="shared" si="203"/>
        <v>861EPS037</v>
      </c>
      <c r="E129" s="555" t="str">
        <f t="shared" si="204"/>
        <v>861EPS002</v>
      </c>
      <c r="F129" s="555" t="str">
        <f t="shared" si="205"/>
        <v>861EPS044</v>
      </c>
      <c r="G129" s="555" t="str">
        <f t="shared" si="206"/>
        <v>861EPS023</v>
      </c>
      <c r="H129" s="555" t="str">
        <f t="shared" si="207"/>
        <v>861EPS005</v>
      </c>
      <c r="I129" s="555" t="str">
        <f t="shared" si="208"/>
        <v>861EPS018</v>
      </c>
      <c r="J129" s="555" t="str">
        <f t="shared" si="209"/>
        <v>861EAS016</v>
      </c>
      <c r="K129" s="555" t="str">
        <f t="shared" si="210"/>
        <v>861EAS027</v>
      </c>
      <c r="L129" s="555" t="str">
        <f t="shared" si="211"/>
        <v>861EPS017</v>
      </c>
      <c r="M129" s="555" t="str">
        <f t="shared" si="212"/>
        <v>861EPS033</v>
      </c>
      <c r="N129" s="555" t="str">
        <f t="shared" si="213"/>
        <v>861EPS001</v>
      </c>
      <c r="O129" s="555" t="str">
        <f t="shared" si="214"/>
        <v>861EPS008</v>
      </c>
      <c r="P129" s="555" t="str">
        <f t="shared" si="215"/>
        <v>861EPS040</v>
      </c>
      <c r="Q129" s="555" t="str">
        <f t="shared" si="216"/>
        <v>861ESSC24</v>
      </c>
      <c r="R129" s="555" t="e">
        <f>CONCATENATE(AB130,#REF!)</f>
        <v>#REF!</v>
      </c>
      <c r="S129" s="555" t="str">
        <f t="shared" si="217"/>
        <v>861ESSC91</v>
      </c>
      <c r="T129" s="555" t="str">
        <f t="shared" si="218"/>
        <v>861ESSC02</v>
      </c>
      <c r="U129" s="555" t="str">
        <f t="shared" si="219"/>
        <v>861ESSC62</v>
      </c>
      <c r="V129" s="555" t="e">
        <f>CONCATENATE(AB130,#REF!)</f>
        <v>#REF!</v>
      </c>
      <c r="W129" s="555" t="str">
        <f t="shared" si="220"/>
        <v>861EPSIC3</v>
      </c>
      <c r="X129" s="555" t="str">
        <f t="shared" si="221"/>
        <v>861CCFC55</v>
      </c>
      <c r="Y129" s="555" t="str">
        <f t="shared" si="222"/>
        <v>861ESSC07</v>
      </c>
      <c r="Z129" s="564" t="s">
        <v>103</v>
      </c>
      <c r="AA129" s="572" t="s">
        <v>245</v>
      </c>
      <c r="AB129" s="451">
        <v>856</v>
      </c>
      <c r="AC129" s="77">
        <f t="shared" si="224"/>
        <v>0</v>
      </c>
      <c r="AD129" s="71">
        <f t="shared" si="225"/>
        <v>0</v>
      </c>
      <c r="AE129" s="71">
        <f t="shared" si="226"/>
        <v>540</v>
      </c>
      <c r="AF129" s="71">
        <f t="shared" si="227"/>
        <v>0</v>
      </c>
      <c r="AG129" s="71">
        <f t="shared" si="228"/>
        <v>788</v>
      </c>
      <c r="AH129" s="71">
        <f t="shared" si="229"/>
        <v>0</v>
      </c>
      <c r="AI129" s="71">
        <f t="shared" si="230"/>
        <v>0</v>
      </c>
      <c r="AJ129" s="71">
        <f t="shared" si="231"/>
        <v>0</v>
      </c>
      <c r="AK129" s="71">
        <f t="shared" si="232"/>
        <v>0</v>
      </c>
      <c r="AL129" s="71">
        <f t="shared" si="233"/>
        <v>0</v>
      </c>
      <c r="AM129" s="71">
        <f t="shared" si="234"/>
        <v>0</v>
      </c>
      <c r="AN129" s="71">
        <f t="shared" si="235"/>
        <v>0</v>
      </c>
      <c r="AO129" s="71">
        <f t="shared" si="236"/>
        <v>0</v>
      </c>
      <c r="AP129" s="377">
        <f t="shared" si="237"/>
        <v>0</v>
      </c>
      <c r="AQ129" s="77">
        <f t="shared" si="238"/>
        <v>226</v>
      </c>
      <c r="AR129" s="71">
        <f t="shared" si="239"/>
        <v>0</v>
      </c>
      <c r="AS129" s="71">
        <f t="shared" si="240"/>
        <v>0</v>
      </c>
      <c r="AT129" s="71">
        <f t="shared" si="241"/>
        <v>0</v>
      </c>
      <c r="AU129" s="71">
        <f t="shared" si="242"/>
        <v>0</v>
      </c>
      <c r="AV129" s="71">
        <f t="shared" si="243"/>
        <v>3</v>
      </c>
      <c r="AW129" s="71">
        <f t="shared" si="244"/>
        <v>0</v>
      </c>
      <c r="AX129" s="377">
        <f t="shared" si="245"/>
        <v>0</v>
      </c>
      <c r="AY129" s="436">
        <f t="shared" si="200"/>
        <v>1557</v>
      </c>
      <c r="AZ129" s="566" t="str">
        <f t="shared" si="176"/>
        <v>659EPS044</v>
      </c>
      <c r="BA129" s="724" t="s">
        <v>287</v>
      </c>
      <c r="BB129" s="726">
        <v>659</v>
      </c>
      <c r="BC129" s="724" t="s">
        <v>1017</v>
      </c>
      <c r="BD129" s="725">
        <v>398</v>
      </c>
    </row>
    <row r="130" spans="2:56" ht="15" customHeight="1">
      <c r="B130" s="555" t="str">
        <f t="shared" si="201"/>
        <v>EPS010</v>
      </c>
      <c r="C130" s="555" t="str">
        <f t="shared" si="202"/>
        <v>EPS016</v>
      </c>
      <c r="D130" s="555" t="str">
        <f t="shared" si="203"/>
        <v>EPS037</v>
      </c>
      <c r="E130" s="555" t="str">
        <f t="shared" si="204"/>
        <v>EPS002</v>
      </c>
      <c r="F130" s="555" t="str">
        <f t="shared" si="205"/>
        <v>EPS044</v>
      </c>
      <c r="G130" s="555" t="str">
        <f t="shared" si="206"/>
        <v>EPS023</v>
      </c>
      <c r="H130" s="555" t="str">
        <f t="shared" si="207"/>
        <v>EPS005</v>
      </c>
      <c r="I130" s="555" t="str">
        <f t="shared" si="208"/>
        <v>EPS018</v>
      </c>
      <c r="J130" s="555" t="str">
        <f t="shared" si="209"/>
        <v>EAS016</v>
      </c>
      <c r="K130" s="555" t="str">
        <f t="shared" si="210"/>
        <v>EAS027</v>
      </c>
      <c r="L130" s="555" t="str">
        <f t="shared" si="211"/>
        <v>EPS017</v>
      </c>
      <c r="M130" s="555" t="str">
        <f t="shared" si="212"/>
        <v>EPS033</v>
      </c>
      <c r="N130" s="555" t="str">
        <f t="shared" si="213"/>
        <v>EPS001</v>
      </c>
      <c r="O130" s="555" t="str">
        <f t="shared" si="214"/>
        <v>EPS008</v>
      </c>
      <c r="P130" s="555" t="str">
        <f t="shared" si="215"/>
        <v>EPS040</v>
      </c>
      <c r="Q130" s="555" t="str">
        <f t="shared" si="216"/>
        <v>ESSC24</v>
      </c>
      <c r="R130" s="555" t="e">
        <f>CONCATENATE(AB131,#REF!)</f>
        <v>#REF!</v>
      </c>
      <c r="S130" s="555" t="str">
        <f t="shared" si="217"/>
        <v>ESSC91</v>
      </c>
      <c r="T130" s="555" t="str">
        <f t="shared" si="218"/>
        <v>ESSC02</v>
      </c>
      <c r="U130" s="555" t="str">
        <f t="shared" si="219"/>
        <v>ESSC62</v>
      </c>
      <c r="V130" s="555" t="e">
        <f>CONCATENATE(AB131,#REF!)</f>
        <v>#REF!</v>
      </c>
      <c r="W130" s="555" t="str">
        <f t="shared" si="220"/>
        <v>EPSIC3</v>
      </c>
      <c r="X130" s="555" t="str">
        <f t="shared" si="221"/>
        <v>CCFC55</v>
      </c>
      <c r="Y130" s="555" t="str">
        <f t="shared" si="222"/>
        <v>ESSC07</v>
      </c>
      <c r="Z130" s="564" t="s">
        <v>27</v>
      </c>
      <c r="AA130" s="572" t="s">
        <v>245</v>
      </c>
      <c r="AB130" s="451">
        <v>861</v>
      </c>
      <c r="AC130" s="77">
        <f t="shared" si="224"/>
        <v>0</v>
      </c>
      <c r="AD130" s="71">
        <f t="shared" si="225"/>
        <v>0</v>
      </c>
      <c r="AE130" s="71">
        <f t="shared" si="226"/>
        <v>1883</v>
      </c>
      <c r="AF130" s="71">
        <f t="shared" si="227"/>
        <v>0</v>
      </c>
      <c r="AG130" s="71">
        <f t="shared" si="228"/>
        <v>1754</v>
      </c>
      <c r="AH130" s="71">
        <f t="shared" si="229"/>
        <v>5</v>
      </c>
      <c r="AI130" s="71">
        <f t="shared" si="230"/>
        <v>4</v>
      </c>
      <c r="AJ130" s="71">
        <f t="shared" si="231"/>
        <v>0</v>
      </c>
      <c r="AK130" s="71">
        <f t="shared" si="232"/>
        <v>4</v>
      </c>
      <c r="AL130" s="71">
        <f t="shared" si="233"/>
        <v>0</v>
      </c>
      <c r="AM130" s="71">
        <f t="shared" si="234"/>
        <v>0</v>
      </c>
      <c r="AN130" s="71">
        <f t="shared" si="235"/>
        <v>0</v>
      </c>
      <c r="AO130" s="71">
        <f t="shared" si="236"/>
        <v>0</v>
      </c>
      <c r="AP130" s="377">
        <f t="shared" si="237"/>
        <v>0</v>
      </c>
      <c r="AQ130" s="77">
        <f t="shared" si="238"/>
        <v>357</v>
      </c>
      <c r="AR130" s="71">
        <f t="shared" si="239"/>
        <v>0</v>
      </c>
      <c r="AS130" s="71">
        <f t="shared" si="240"/>
        <v>0</v>
      </c>
      <c r="AT130" s="71">
        <f t="shared" si="241"/>
        <v>1</v>
      </c>
      <c r="AU130" s="71">
        <f t="shared" si="242"/>
        <v>0</v>
      </c>
      <c r="AV130" s="71">
        <f t="shared" si="243"/>
        <v>0</v>
      </c>
      <c r="AW130" s="71">
        <f t="shared" si="244"/>
        <v>0</v>
      </c>
      <c r="AX130" s="377">
        <f t="shared" si="245"/>
        <v>0</v>
      </c>
      <c r="AY130" s="436">
        <f t="shared" si="200"/>
        <v>4008</v>
      </c>
      <c r="AZ130" s="566" t="str">
        <f t="shared" si="176"/>
        <v>659EPSIC3</v>
      </c>
      <c r="BA130" s="724" t="s">
        <v>287</v>
      </c>
      <c r="BB130" s="726">
        <v>659</v>
      </c>
      <c r="BC130" s="724" t="s">
        <v>513</v>
      </c>
      <c r="BD130" s="725">
        <v>3</v>
      </c>
    </row>
    <row r="131" spans="2:56" ht="15" customHeight="1">
      <c r="B131" s="555" t="str">
        <f t="shared" si="201"/>
        <v>1EPS010</v>
      </c>
      <c r="C131" s="555" t="str">
        <f t="shared" si="202"/>
        <v>1EPS016</v>
      </c>
      <c r="D131" s="555" t="str">
        <f t="shared" si="203"/>
        <v>1EPS037</v>
      </c>
      <c r="E131" s="555" t="str">
        <f t="shared" si="204"/>
        <v>1EPS002</v>
      </c>
      <c r="F131" s="555" t="str">
        <f t="shared" si="205"/>
        <v>1EPS044</v>
      </c>
      <c r="G131" s="555" t="str">
        <f t="shared" si="206"/>
        <v>1EPS023</v>
      </c>
      <c r="H131" s="555" t="str">
        <f t="shared" si="207"/>
        <v>1EPS005</v>
      </c>
      <c r="I131" s="555" t="str">
        <f t="shared" si="208"/>
        <v>1EPS018</v>
      </c>
      <c r="J131" s="555" t="str">
        <f t="shared" si="209"/>
        <v>1EAS016</v>
      </c>
      <c r="K131" s="555" t="str">
        <f t="shared" si="210"/>
        <v>1EAS027</v>
      </c>
      <c r="L131" s="555" t="str">
        <f t="shared" si="211"/>
        <v>1EPS017</v>
      </c>
      <c r="M131" s="555" t="str">
        <f t="shared" si="212"/>
        <v>1EPS033</v>
      </c>
      <c r="N131" s="555" t="str">
        <f t="shared" si="213"/>
        <v>1EPS001</v>
      </c>
      <c r="O131" s="555" t="str">
        <f t="shared" si="214"/>
        <v>1EPS008</v>
      </c>
      <c r="P131" s="555" t="str">
        <f t="shared" si="215"/>
        <v>1EPS040</v>
      </c>
      <c r="Q131" s="555" t="str">
        <f t="shared" si="216"/>
        <v>1ESSC24</v>
      </c>
      <c r="R131" s="555" t="e">
        <f>CONCATENATE(AB132,#REF!)</f>
        <v>#REF!</v>
      </c>
      <c r="S131" s="555" t="str">
        <f t="shared" si="217"/>
        <v>1ESSC91</v>
      </c>
      <c r="T131" s="555" t="str">
        <f t="shared" si="218"/>
        <v>1ESSC02</v>
      </c>
      <c r="U131" s="555" t="str">
        <f t="shared" si="219"/>
        <v>1ESSC62</v>
      </c>
      <c r="V131" s="555" t="e">
        <f>CONCATENATE(AB132,#REF!)</f>
        <v>#REF!</v>
      </c>
      <c r="W131" s="555" t="str">
        <f t="shared" si="220"/>
        <v>1EPSIC3</v>
      </c>
      <c r="X131" s="555" t="str">
        <f t="shared" si="221"/>
        <v>1CCFC55</v>
      </c>
      <c r="Y131" s="555" t="str">
        <f t="shared" si="222"/>
        <v>1ESSC07</v>
      </c>
      <c r="Z131" s="452" t="s">
        <v>306</v>
      </c>
      <c r="AA131" s="318"/>
      <c r="AB131" s="567"/>
      <c r="AC131" s="75">
        <f>SUM(AC132:AC141)</f>
        <v>1567062</v>
      </c>
      <c r="AD131" s="72">
        <f t="shared" ref="AD131:AX131" si="246">SUM(AD132:AD141)</f>
        <v>322618</v>
      </c>
      <c r="AE131" s="72">
        <f t="shared" si="246"/>
        <v>314199</v>
      </c>
      <c r="AF131" s="72">
        <f t="shared" si="246"/>
        <v>287701</v>
      </c>
      <c r="AG131" s="72">
        <f t="shared" si="246"/>
        <v>183729</v>
      </c>
      <c r="AH131" s="72">
        <f t="shared" si="246"/>
        <v>64755</v>
      </c>
      <c r="AI131" s="72">
        <f t="shared" si="246"/>
        <v>74155</v>
      </c>
      <c r="AJ131" s="72">
        <f t="shared" si="246"/>
        <v>827</v>
      </c>
      <c r="AK131" s="72">
        <f t="shared" si="246"/>
        <v>8847</v>
      </c>
      <c r="AL131" s="72">
        <f t="shared" si="246"/>
        <v>2265</v>
      </c>
      <c r="AM131" s="72">
        <f t="shared" si="246"/>
        <v>26</v>
      </c>
      <c r="AN131" s="72">
        <f t="shared" si="246"/>
        <v>0</v>
      </c>
      <c r="AO131" s="72">
        <f t="shared" si="246"/>
        <v>0</v>
      </c>
      <c r="AP131" s="378">
        <f t="shared" si="246"/>
        <v>0</v>
      </c>
      <c r="AQ131" s="75">
        <f t="shared" si="246"/>
        <v>63602</v>
      </c>
      <c r="AR131" s="72">
        <f t="shared" si="246"/>
        <v>2</v>
      </c>
      <c r="AS131" s="72">
        <f t="shared" si="246"/>
        <v>0</v>
      </c>
      <c r="AT131" s="72">
        <f t="shared" si="246"/>
        <v>683</v>
      </c>
      <c r="AU131" s="72">
        <f t="shared" si="246"/>
        <v>1</v>
      </c>
      <c r="AV131" s="72">
        <f t="shared" si="246"/>
        <v>0</v>
      </c>
      <c r="AW131" s="72">
        <f t="shared" si="246"/>
        <v>0</v>
      </c>
      <c r="AX131" s="378">
        <f t="shared" si="246"/>
        <v>0</v>
      </c>
      <c r="AY131" s="435">
        <f t="shared" si="200"/>
        <v>2890472</v>
      </c>
      <c r="AZ131" s="566" t="str">
        <f t="shared" si="176"/>
        <v>659ESSC02</v>
      </c>
      <c r="BA131" s="724" t="s">
        <v>287</v>
      </c>
      <c r="BB131" s="726">
        <v>659</v>
      </c>
      <c r="BC131" s="724" t="s">
        <v>516</v>
      </c>
      <c r="BD131" s="725">
        <v>41</v>
      </c>
    </row>
    <row r="132" spans="2:56" ht="15" customHeight="1">
      <c r="B132" s="555" t="str">
        <f t="shared" si="201"/>
        <v>79EPS010</v>
      </c>
      <c r="C132" s="555" t="str">
        <f t="shared" si="202"/>
        <v>79EPS016</v>
      </c>
      <c r="D132" s="555" t="str">
        <f t="shared" si="203"/>
        <v>79EPS037</v>
      </c>
      <c r="E132" s="555" t="str">
        <f t="shared" si="204"/>
        <v>79EPS002</v>
      </c>
      <c r="F132" s="555" t="str">
        <f t="shared" si="205"/>
        <v>79EPS044</v>
      </c>
      <c r="G132" s="555" t="str">
        <f t="shared" si="206"/>
        <v>79EPS023</v>
      </c>
      <c r="H132" s="555" t="str">
        <f t="shared" si="207"/>
        <v>79EPS005</v>
      </c>
      <c r="I132" s="555" t="str">
        <f t="shared" si="208"/>
        <v>79EPS018</v>
      </c>
      <c r="J132" s="555" t="str">
        <f t="shared" si="209"/>
        <v>79EAS016</v>
      </c>
      <c r="K132" s="555" t="str">
        <f t="shared" si="210"/>
        <v>79EAS027</v>
      </c>
      <c r="L132" s="555" t="str">
        <f t="shared" si="211"/>
        <v>79EPS017</v>
      </c>
      <c r="M132" s="555" t="str">
        <f t="shared" si="212"/>
        <v>79EPS033</v>
      </c>
      <c r="N132" s="555" t="str">
        <f t="shared" si="213"/>
        <v>79EPS001</v>
      </c>
      <c r="O132" s="555" t="str">
        <f t="shared" si="214"/>
        <v>79EPS008</v>
      </c>
      <c r="P132" s="555" t="str">
        <f t="shared" si="215"/>
        <v>79EPS040</v>
      </c>
      <c r="Q132" s="555" t="str">
        <f t="shared" si="216"/>
        <v>79ESSC24</v>
      </c>
      <c r="R132" s="555" t="e">
        <f>CONCATENATE(AB133,#REF!)</f>
        <v>#REF!</v>
      </c>
      <c r="S132" s="555" t="str">
        <f t="shared" si="217"/>
        <v>79ESSC91</v>
      </c>
      <c r="T132" s="555" t="str">
        <f t="shared" si="218"/>
        <v>79ESSC02</v>
      </c>
      <c r="U132" s="555" t="str">
        <f t="shared" si="219"/>
        <v>79ESSC62</v>
      </c>
      <c r="V132" s="555" t="e">
        <f>CONCATENATE(AB133,#REF!)</f>
        <v>#REF!</v>
      </c>
      <c r="W132" s="555" t="str">
        <f t="shared" si="220"/>
        <v>79EPSIC3</v>
      </c>
      <c r="X132" s="555" t="str">
        <f t="shared" si="221"/>
        <v>79CCFC55</v>
      </c>
      <c r="Y132" s="555" t="str">
        <f t="shared" si="222"/>
        <v>79ESSC07</v>
      </c>
      <c r="Z132" s="701" t="s">
        <v>30</v>
      </c>
      <c r="AA132" s="572" t="s">
        <v>242</v>
      </c>
      <c r="AB132" s="451">
        <v>1</v>
      </c>
      <c r="AC132" s="77">
        <f t="shared" ref="AC132:AC141" si="247">IFERROR(VLOOKUP(B131,$AZ$9:$BD$950,5,0),0)</f>
        <v>1020080</v>
      </c>
      <c r="AD132" s="71">
        <f t="shared" ref="AD132:AD141" si="248">IFERROR(VLOOKUP(C131,$AZ$9:$BD$950,5,0),0)</f>
        <v>230234</v>
      </c>
      <c r="AE132" s="71">
        <f t="shared" ref="AE132:AE141" si="249">IFERROR(VLOOKUP(D131,$AZ$9:$BD$950,5,0),0)</f>
        <v>200911</v>
      </c>
      <c r="AF132" s="71">
        <f t="shared" ref="AF132:AF141" si="250">IFERROR(VLOOKUP(E131,$AZ$9:$BD$950,5,0),0)</f>
        <v>193384</v>
      </c>
      <c r="AG132" s="71">
        <f t="shared" ref="AG132:AG141" si="251">IFERROR(VLOOKUP(F131,$AZ$9:$BD$950,5,0),0)</f>
        <v>115867</v>
      </c>
      <c r="AH132" s="71">
        <f t="shared" ref="AH132:AH141" si="252">IFERROR(VLOOKUP(G131,$AZ$9:$BD$950,5,0),0)</f>
        <v>54487</v>
      </c>
      <c r="AI132" s="71">
        <f t="shared" ref="AI132:AI141" si="253">IFERROR(VLOOKUP(H131,$AZ$9:$BD$950,5,0),0)</f>
        <v>58396</v>
      </c>
      <c r="AJ132" s="71">
        <f t="shared" ref="AJ132:AJ141" si="254">IFERROR(VLOOKUP(I131,$AZ$9:$BD$950,5,0),0)</f>
        <v>330</v>
      </c>
      <c r="AK132" s="71">
        <f t="shared" ref="AK132:AK141" si="255">IFERROR(VLOOKUP(J131,$AZ$9:$BD$950,5,0),0)</f>
        <v>6142</v>
      </c>
      <c r="AL132" s="71">
        <f t="shared" ref="AL132:AL141" si="256">IFERROR(VLOOKUP(K131,$AZ$9:$BD$950,5,0),0)</f>
        <v>1338</v>
      </c>
      <c r="AM132" s="71">
        <f t="shared" ref="AM132:AM141" si="257">IFERROR(VLOOKUP(L131,$AZ$9:$BD$950,5,0),0)</f>
        <v>25</v>
      </c>
      <c r="AN132" s="71">
        <f t="shared" ref="AN132:AN141" si="258">IFERROR(VLOOKUP(M131,$AZ$9:$BD$950,5,0),0)</f>
        <v>0</v>
      </c>
      <c r="AO132" s="71">
        <f t="shared" ref="AO132:AO141" si="259">IFERROR(VLOOKUP(N131,$AZ$9:$BD$950,5,0),0)</f>
        <v>0</v>
      </c>
      <c r="AP132" s="377">
        <f t="shared" ref="AP132:AP141" si="260">IFERROR(VLOOKUP(O131,$AZ$9:$BD$950,5,0),0)</f>
        <v>0</v>
      </c>
      <c r="AQ132" s="77">
        <f t="shared" ref="AQ132:AQ141" si="261">IFERROR(VLOOKUP(P131,$AZ$9:$BD$950,5,0),0)</f>
        <v>45437</v>
      </c>
      <c r="AR132" s="71">
        <f t="shared" ref="AR132:AR141" si="262">IFERROR(VLOOKUP(Q131,$AZ$9:$BD$950,5,0),0)</f>
        <v>2</v>
      </c>
      <c r="AS132" s="71">
        <f t="shared" ref="AS132:AS141" si="263">IFERROR(VLOOKUP(S131,$AZ$9:$BD$950,5,0),0)</f>
        <v>0</v>
      </c>
      <c r="AT132" s="71">
        <f t="shared" ref="AT132:AT141" si="264">IFERROR(VLOOKUP(T131,$AZ$9:$BD$950,5,0),0)</f>
        <v>598</v>
      </c>
      <c r="AU132" s="71">
        <f t="shared" ref="AU132:AU141" si="265">IFERROR(VLOOKUP(U131,$AZ$9:$BD$950,5,0),0)</f>
        <v>0</v>
      </c>
      <c r="AV132" s="71">
        <f t="shared" ref="AV132:AV141" si="266">IFERROR(VLOOKUP(W131,$AZ$9:$BD$950,5,0),0)</f>
        <v>0</v>
      </c>
      <c r="AW132" s="71">
        <f t="shared" ref="AW132:AW141" si="267">IFERROR(VLOOKUP(X131,$AZ$9:$BD$950,5,0),0)</f>
        <v>0</v>
      </c>
      <c r="AX132" s="377">
        <f t="shared" ref="AX132:AX141" si="268">IFERROR(VLOOKUP(Y131,$AZ$9:$BD$950,5,0),0)</f>
        <v>0</v>
      </c>
      <c r="AY132" s="436">
        <f t="shared" si="200"/>
        <v>1927231</v>
      </c>
      <c r="AZ132" s="566" t="str">
        <f t="shared" si="176"/>
        <v>665EPS016</v>
      </c>
      <c r="BA132" s="724" t="s">
        <v>287</v>
      </c>
      <c r="BB132" s="726">
        <v>665</v>
      </c>
      <c r="BC132" s="724" t="s">
        <v>211</v>
      </c>
      <c r="BD132" s="725">
        <v>784</v>
      </c>
    </row>
    <row r="133" spans="2:56" ht="15" customHeight="1">
      <c r="B133" s="555" t="str">
        <f t="shared" si="201"/>
        <v>88EPS010</v>
      </c>
      <c r="C133" s="555" t="str">
        <f t="shared" si="202"/>
        <v>88EPS016</v>
      </c>
      <c r="D133" s="555" t="str">
        <f t="shared" si="203"/>
        <v>88EPS037</v>
      </c>
      <c r="E133" s="555" t="str">
        <f t="shared" si="204"/>
        <v>88EPS002</v>
      </c>
      <c r="F133" s="555" t="str">
        <f t="shared" si="205"/>
        <v>88EPS044</v>
      </c>
      <c r="G133" s="555" t="str">
        <f t="shared" si="206"/>
        <v>88EPS023</v>
      </c>
      <c r="H133" s="555" t="str">
        <f t="shared" si="207"/>
        <v>88EPS005</v>
      </c>
      <c r="I133" s="555" t="str">
        <f t="shared" si="208"/>
        <v>88EPS018</v>
      </c>
      <c r="J133" s="555" t="str">
        <f t="shared" si="209"/>
        <v>88EAS016</v>
      </c>
      <c r="K133" s="555" t="str">
        <f t="shared" si="210"/>
        <v>88EAS027</v>
      </c>
      <c r="L133" s="555" t="str">
        <f t="shared" si="211"/>
        <v>88EPS017</v>
      </c>
      <c r="M133" s="555" t="str">
        <f t="shared" si="212"/>
        <v>88EPS033</v>
      </c>
      <c r="N133" s="555" t="str">
        <f t="shared" si="213"/>
        <v>88EPS001</v>
      </c>
      <c r="O133" s="555" t="str">
        <f t="shared" si="214"/>
        <v>88EPS008</v>
      </c>
      <c r="P133" s="555" t="str">
        <f t="shared" si="215"/>
        <v>88EPS040</v>
      </c>
      <c r="Q133" s="555" t="str">
        <f t="shared" si="216"/>
        <v>88ESSC24</v>
      </c>
      <c r="R133" s="555" t="e">
        <f>CONCATENATE(AB134,#REF!)</f>
        <v>#REF!</v>
      </c>
      <c r="S133" s="555" t="str">
        <f t="shared" si="217"/>
        <v>88ESSC91</v>
      </c>
      <c r="T133" s="555" t="str">
        <f t="shared" si="218"/>
        <v>88ESSC02</v>
      </c>
      <c r="U133" s="555" t="str">
        <f t="shared" si="219"/>
        <v>88ESSC62</v>
      </c>
      <c r="V133" s="555" t="e">
        <f>CONCATENATE(AB134,#REF!)</f>
        <v>#REF!</v>
      </c>
      <c r="W133" s="555" t="str">
        <f t="shared" si="220"/>
        <v>88EPSIC3</v>
      </c>
      <c r="X133" s="555" t="str">
        <f t="shared" si="221"/>
        <v>88CCFC55</v>
      </c>
      <c r="Y133" s="555" t="str">
        <f t="shared" si="222"/>
        <v>88ESSC07</v>
      </c>
      <c r="Z133" s="564" t="s">
        <v>69</v>
      </c>
      <c r="AA133" s="572" t="s">
        <v>242</v>
      </c>
      <c r="AB133" s="451">
        <v>79</v>
      </c>
      <c r="AC133" s="77">
        <f t="shared" si="247"/>
        <v>7232</v>
      </c>
      <c r="AD133" s="71">
        <f t="shared" si="248"/>
        <v>5569</v>
      </c>
      <c r="AE133" s="71">
        <f t="shared" si="249"/>
        <v>4172</v>
      </c>
      <c r="AF133" s="71">
        <f t="shared" si="250"/>
        <v>854</v>
      </c>
      <c r="AG133" s="71">
        <f t="shared" si="251"/>
        <v>2669</v>
      </c>
      <c r="AH133" s="71">
        <f t="shared" si="252"/>
        <v>0</v>
      </c>
      <c r="AI133" s="71">
        <f t="shared" si="253"/>
        <v>1</v>
      </c>
      <c r="AJ133" s="71">
        <f t="shared" si="254"/>
        <v>0</v>
      </c>
      <c r="AK133" s="71">
        <f t="shared" si="255"/>
        <v>22</v>
      </c>
      <c r="AL133" s="71">
        <f t="shared" si="256"/>
        <v>84</v>
      </c>
      <c r="AM133" s="71">
        <f t="shared" si="257"/>
        <v>0</v>
      </c>
      <c r="AN133" s="71">
        <f t="shared" si="258"/>
        <v>0</v>
      </c>
      <c r="AO133" s="71">
        <f t="shared" si="259"/>
        <v>0</v>
      </c>
      <c r="AP133" s="377">
        <f t="shared" si="260"/>
        <v>0</v>
      </c>
      <c r="AQ133" s="77">
        <f t="shared" si="261"/>
        <v>1195</v>
      </c>
      <c r="AR133" s="71">
        <f t="shared" si="262"/>
        <v>0</v>
      </c>
      <c r="AS133" s="71">
        <f t="shared" si="263"/>
        <v>0</v>
      </c>
      <c r="AT133" s="71">
        <f t="shared" si="264"/>
        <v>7</v>
      </c>
      <c r="AU133" s="71">
        <f t="shared" si="265"/>
        <v>0</v>
      </c>
      <c r="AV133" s="71">
        <f t="shared" si="266"/>
        <v>0</v>
      </c>
      <c r="AW133" s="71">
        <f t="shared" si="267"/>
        <v>0</v>
      </c>
      <c r="AX133" s="377">
        <f t="shared" si="268"/>
        <v>0</v>
      </c>
      <c r="AY133" s="436">
        <f t="shared" si="200"/>
        <v>21805</v>
      </c>
      <c r="AZ133" s="566" t="str">
        <f t="shared" si="176"/>
        <v>665EPS037</v>
      </c>
      <c r="BA133" s="724" t="s">
        <v>287</v>
      </c>
      <c r="BB133" s="726">
        <v>665</v>
      </c>
      <c r="BC133" s="724" t="s">
        <v>213</v>
      </c>
      <c r="BD133" s="725">
        <v>159</v>
      </c>
    </row>
    <row r="134" spans="2:56" ht="15" customHeight="1">
      <c r="B134" s="555" t="str">
        <f t="shared" si="201"/>
        <v>129EPS010</v>
      </c>
      <c r="C134" s="555" t="str">
        <f t="shared" si="202"/>
        <v>129EPS016</v>
      </c>
      <c r="D134" s="555" t="str">
        <f t="shared" si="203"/>
        <v>129EPS037</v>
      </c>
      <c r="E134" s="555" t="str">
        <f t="shared" si="204"/>
        <v>129EPS002</v>
      </c>
      <c r="F134" s="555" t="str">
        <f t="shared" si="205"/>
        <v>129EPS044</v>
      </c>
      <c r="G134" s="555" t="str">
        <f t="shared" si="206"/>
        <v>129EPS023</v>
      </c>
      <c r="H134" s="555" t="str">
        <f t="shared" si="207"/>
        <v>129EPS005</v>
      </c>
      <c r="I134" s="555" t="str">
        <f t="shared" si="208"/>
        <v>129EPS018</v>
      </c>
      <c r="J134" s="555" t="str">
        <f t="shared" si="209"/>
        <v>129EAS016</v>
      </c>
      <c r="K134" s="555" t="str">
        <f t="shared" si="210"/>
        <v>129EAS027</v>
      </c>
      <c r="L134" s="555" t="str">
        <f t="shared" si="211"/>
        <v>129EPS017</v>
      </c>
      <c r="M134" s="555" t="str">
        <f t="shared" si="212"/>
        <v>129EPS033</v>
      </c>
      <c r="N134" s="555" t="str">
        <f t="shared" si="213"/>
        <v>129EPS001</v>
      </c>
      <c r="O134" s="555" t="str">
        <f t="shared" si="214"/>
        <v>129EPS008</v>
      </c>
      <c r="P134" s="555" t="str">
        <f t="shared" si="215"/>
        <v>129EPS040</v>
      </c>
      <c r="Q134" s="555" t="str">
        <f t="shared" si="216"/>
        <v>129ESSC24</v>
      </c>
      <c r="R134" s="555" t="e">
        <f>CONCATENATE(AB135,#REF!)</f>
        <v>#REF!</v>
      </c>
      <c r="S134" s="555" t="str">
        <f t="shared" si="217"/>
        <v>129ESSC91</v>
      </c>
      <c r="T134" s="555" t="str">
        <f t="shared" si="218"/>
        <v>129ESSC02</v>
      </c>
      <c r="U134" s="555" t="str">
        <f t="shared" si="219"/>
        <v>129ESSC62</v>
      </c>
      <c r="V134" s="555" t="e">
        <f>CONCATENATE(AB135,#REF!)</f>
        <v>#REF!</v>
      </c>
      <c r="W134" s="555" t="str">
        <f t="shared" si="220"/>
        <v>129EPSIC3</v>
      </c>
      <c r="X134" s="555" t="str">
        <f t="shared" si="221"/>
        <v>129CCFC55</v>
      </c>
      <c r="Y134" s="555" t="str">
        <f t="shared" si="222"/>
        <v>129ESSC07</v>
      </c>
      <c r="Z134" s="564" t="s">
        <v>35</v>
      </c>
      <c r="AA134" s="572" t="s">
        <v>242</v>
      </c>
      <c r="AB134" s="451">
        <v>88</v>
      </c>
      <c r="AC134" s="77">
        <f t="shared" si="247"/>
        <v>158939</v>
      </c>
      <c r="AD134" s="71">
        <f t="shared" si="248"/>
        <v>30524</v>
      </c>
      <c r="AE134" s="71">
        <f t="shared" si="249"/>
        <v>35472</v>
      </c>
      <c r="AF134" s="71">
        <f t="shared" si="250"/>
        <v>37180</v>
      </c>
      <c r="AG134" s="71">
        <f t="shared" si="251"/>
        <v>26974</v>
      </c>
      <c r="AH134" s="71">
        <f t="shared" si="252"/>
        <v>5663</v>
      </c>
      <c r="AI134" s="71">
        <f t="shared" si="253"/>
        <v>5616</v>
      </c>
      <c r="AJ134" s="71">
        <f t="shared" si="254"/>
        <v>22</v>
      </c>
      <c r="AK134" s="71">
        <f t="shared" si="255"/>
        <v>760</v>
      </c>
      <c r="AL134" s="71">
        <f t="shared" si="256"/>
        <v>593</v>
      </c>
      <c r="AM134" s="71">
        <f t="shared" si="257"/>
        <v>1</v>
      </c>
      <c r="AN134" s="71">
        <f t="shared" si="258"/>
        <v>0</v>
      </c>
      <c r="AO134" s="71">
        <f t="shared" si="259"/>
        <v>0</v>
      </c>
      <c r="AP134" s="377">
        <f t="shared" si="260"/>
        <v>0</v>
      </c>
      <c r="AQ134" s="77">
        <f t="shared" si="261"/>
        <v>6105</v>
      </c>
      <c r="AR134" s="71">
        <f t="shared" si="262"/>
        <v>0</v>
      </c>
      <c r="AS134" s="71">
        <f t="shared" si="263"/>
        <v>0</v>
      </c>
      <c r="AT134" s="71">
        <f t="shared" si="264"/>
        <v>43</v>
      </c>
      <c r="AU134" s="71">
        <f t="shared" si="265"/>
        <v>0</v>
      </c>
      <c r="AV134" s="71">
        <f t="shared" si="266"/>
        <v>0</v>
      </c>
      <c r="AW134" s="71">
        <f t="shared" si="267"/>
        <v>0</v>
      </c>
      <c r="AX134" s="377">
        <f t="shared" si="268"/>
        <v>0</v>
      </c>
      <c r="AY134" s="436">
        <f t="shared" si="200"/>
        <v>307892</v>
      </c>
      <c r="AZ134" s="566" t="str">
        <f t="shared" si="176"/>
        <v>665EPS040</v>
      </c>
      <c r="BA134" s="724" t="s">
        <v>287</v>
      </c>
      <c r="BB134" s="726">
        <v>665</v>
      </c>
      <c r="BC134" s="724" t="s">
        <v>833</v>
      </c>
      <c r="BD134" s="725">
        <v>314</v>
      </c>
    </row>
    <row r="135" spans="2:56" ht="15" customHeight="1">
      <c r="B135" s="555" t="str">
        <f t="shared" si="201"/>
        <v>212EPS010</v>
      </c>
      <c r="C135" s="555" t="str">
        <f t="shared" si="202"/>
        <v>212EPS016</v>
      </c>
      <c r="D135" s="555" t="str">
        <f t="shared" si="203"/>
        <v>212EPS037</v>
      </c>
      <c r="E135" s="555" t="str">
        <f t="shared" si="204"/>
        <v>212EPS002</v>
      </c>
      <c r="F135" s="555" t="str">
        <f t="shared" si="205"/>
        <v>212EPS044</v>
      </c>
      <c r="G135" s="555" t="str">
        <f t="shared" si="206"/>
        <v>212EPS023</v>
      </c>
      <c r="H135" s="555" t="str">
        <f t="shared" si="207"/>
        <v>212EPS005</v>
      </c>
      <c r="I135" s="555" t="str">
        <f t="shared" si="208"/>
        <v>212EPS018</v>
      </c>
      <c r="J135" s="555" t="str">
        <f t="shared" si="209"/>
        <v>212EAS016</v>
      </c>
      <c r="K135" s="555" t="str">
        <f t="shared" si="210"/>
        <v>212EAS027</v>
      </c>
      <c r="L135" s="555" t="str">
        <f t="shared" si="211"/>
        <v>212EPS017</v>
      </c>
      <c r="M135" s="555" t="str">
        <f t="shared" si="212"/>
        <v>212EPS033</v>
      </c>
      <c r="N135" s="555" t="str">
        <f t="shared" si="213"/>
        <v>212EPS001</v>
      </c>
      <c r="O135" s="555" t="str">
        <f t="shared" si="214"/>
        <v>212EPS008</v>
      </c>
      <c r="P135" s="555" t="str">
        <f t="shared" si="215"/>
        <v>212EPS040</v>
      </c>
      <c r="Q135" s="555" t="str">
        <f t="shared" si="216"/>
        <v>212ESSC24</v>
      </c>
      <c r="R135" s="555" t="e">
        <f>CONCATENATE(AB136,#REF!)</f>
        <v>#REF!</v>
      </c>
      <c r="S135" s="555" t="str">
        <f t="shared" si="217"/>
        <v>212ESSC91</v>
      </c>
      <c r="T135" s="555" t="str">
        <f t="shared" si="218"/>
        <v>212ESSC02</v>
      </c>
      <c r="U135" s="555" t="str">
        <f t="shared" si="219"/>
        <v>212ESSC62</v>
      </c>
      <c r="V135" s="555" t="e">
        <f>CONCATENATE(AB136,#REF!)</f>
        <v>#REF!</v>
      </c>
      <c r="W135" s="555" t="str">
        <f t="shared" si="220"/>
        <v>212EPSIC3</v>
      </c>
      <c r="X135" s="555" t="str">
        <f t="shared" si="221"/>
        <v>212CCFC55</v>
      </c>
      <c r="Y135" s="555" t="str">
        <f t="shared" si="222"/>
        <v>212ESSC07</v>
      </c>
      <c r="Z135" s="564" t="s">
        <v>9</v>
      </c>
      <c r="AA135" s="572" t="s">
        <v>242</v>
      </c>
      <c r="AB135" s="451">
        <v>129</v>
      </c>
      <c r="AC135" s="77">
        <f t="shared" si="247"/>
        <v>50512</v>
      </c>
      <c r="AD135" s="71">
        <f t="shared" si="248"/>
        <v>5102</v>
      </c>
      <c r="AE135" s="71">
        <f t="shared" si="249"/>
        <v>7452</v>
      </c>
      <c r="AF135" s="71">
        <f t="shared" si="250"/>
        <v>3146</v>
      </c>
      <c r="AG135" s="71">
        <f t="shared" si="251"/>
        <v>3738</v>
      </c>
      <c r="AH135" s="71">
        <f t="shared" si="252"/>
        <v>2</v>
      </c>
      <c r="AI135" s="71">
        <f t="shared" si="253"/>
        <v>11</v>
      </c>
      <c r="AJ135" s="71">
        <f t="shared" si="254"/>
        <v>8</v>
      </c>
      <c r="AK135" s="71">
        <f t="shared" si="255"/>
        <v>74</v>
      </c>
      <c r="AL135" s="71">
        <f t="shared" si="256"/>
        <v>84</v>
      </c>
      <c r="AM135" s="71">
        <f t="shared" si="257"/>
        <v>0</v>
      </c>
      <c r="AN135" s="71">
        <f t="shared" si="258"/>
        <v>0</v>
      </c>
      <c r="AO135" s="71">
        <f t="shared" si="259"/>
        <v>0</v>
      </c>
      <c r="AP135" s="377">
        <f t="shared" si="260"/>
        <v>0</v>
      </c>
      <c r="AQ135" s="77">
        <f t="shared" si="261"/>
        <v>1534</v>
      </c>
      <c r="AR135" s="71">
        <f t="shared" si="262"/>
        <v>0</v>
      </c>
      <c r="AS135" s="71">
        <f t="shared" si="263"/>
        <v>0</v>
      </c>
      <c r="AT135" s="71">
        <f t="shared" si="264"/>
        <v>2</v>
      </c>
      <c r="AU135" s="71">
        <f t="shared" si="265"/>
        <v>0</v>
      </c>
      <c r="AV135" s="71">
        <f t="shared" si="266"/>
        <v>0</v>
      </c>
      <c r="AW135" s="71">
        <f t="shared" si="267"/>
        <v>0</v>
      </c>
      <c r="AX135" s="377">
        <f t="shared" si="268"/>
        <v>0</v>
      </c>
      <c r="AY135" s="436">
        <f t="shared" ref="AY135:AY141" si="269">SUM(AC135:AX135)</f>
        <v>71665</v>
      </c>
      <c r="AZ135" s="566" t="str">
        <f t="shared" si="176"/>
        <v>665EPS044</v>
      </c>
      <c r="BA135" s="724" t="s">
        <v>287</v>
      </c>
      <c r="BB135" s="726">
        <v>665</v>
      </c>
      <c r="BC135" s="724" t="s">
        <v>1017</v>
      </c>
      <c r="BD135" s="725">
        <v>1174</v>
      </c>
    </row>
    <row r="136" spans="2:56" ht="15" customHeight="1">
      <c r="B136" s="555" t="str">
        <f t="shared" si="201"/>
        <v>266EPS010</v>
      </c>
      <c r="C136" s="555" t="str">
        <f t="shared" si="202"/>
        <v>266EPS016</v>
      </c>
      <c r="D136" s="555" t="str">
        <f t="shared" si="203"/>
        <v>266EPS037</v>
      </c>
      <c r="E136" s="555" t="str">
        <f t="shared" si="204"/>
        <v>266EPS002</v>
      </c>
      <c r="F136" s="555" t="str">
        <f t="shared" si="205"/>
        <v>266EPS044</v>
      </c>
      <c r="G136" s="555" t="str">
        <f t="shared" si="206"/>
        <v>266EPS023</v>
      </c>
      <c r="H136" s="555" t="str">
        <f t="shared" si="207"/>
        <v>266EPS005</v>
      </c>
      <c r="I136" s="555" t="str">
        <f t="shared" si="208"/>
        <v>266EPS018</v>
      </c>
      <c r="J136" s="555" t="str">
        <f t="shared" si="209"/>
        <v>266EAS016</v>
      </c>
      <c r="K136" s="555" t="str">
        <f t="shared" si="210"/>
        <v>266EAS027</v>
      </c>
      <c r="L136" s="555" t="str">
        <f t="shared" si="211"/>
        <v>266EPS017</v>
      </c>
      <c r="M136" s="555" t="str">
        <f t="shared" si="212"/>
        <v>266EPS033</v>
      </c>
      <c r="N136" s="555" t="str">
        <f t="shared" si="213"/>
        <v>266EPS001</v>
      </c>
      <c r="O136" s="555" t="str">
        <f t="shared" si="214"/>
        <v>266EPS008</v>
      </c>
      <c r="P136" s="555" t="str">
        <f t="shared" si="215"/>
        <v>266EPS040</v>
      </c>
      <c r="Q136" s="555" t="str">
        <f t="shared" si="216"/>
        <v>266ESSC24</v>
      </c>
      <c r="R136" s="555" t="e">
        <f>CONCATENATE(AB137,#REF!)</f>
        <v>#REF!</v>
      </c>
      <c r="S136" s="555" t="str">
        <f t="shared" si="217"/>
        <v>266ESSC91</v>
      </c>
      <c r="T136" s="555" t="str">
        <f t="shared" si="218"/>
        <v>266ESSC02</v>
      </c>
      <c r="U136" s="555" t="str">
        <f t="shared" si="219"/>
        <v>266ESSC62</v>
      </c>
      <c r="V136" s="555" t="e">
        <f>CONCATENATE(AB137,#REF!)</f>
        <v>#REF!</v>
      </c>
      <c r="W136" s="555" t="str">
        <f t="shared" si="220"/>
        <v>266EPSIC3</v>
      </c>
      <c r="X136" s="555" t="str">
        <f t="shared" si="221"/>
        <v>266CCFC55</v>
      </c>
      <c r="Y136" s="555" t="str">
        <f t="shared" si="222"/>
        <v>266ESSC07</v>
      </c>
      <c r="Z136" s="564" t="s">
        <v>38</v>
      </c>
      <c r="AA136" s="572" t="s">
        <v>242</v>
      </c>
      <c r="AB136" s="451">
        <v>212</v>
      </c>
      <c r="AC136" s="77">
        <f t="shared" si="247"/>
        <v>30470</v>
      </c>
      <c r="AD136" s="71">
        <f t="shared" si="248"/>
        <v>0</v>
      </c>
      <c r="AE136" s="71">
        <f t="shared" si="249"/>
        <v>7675</v>
      </c>
      <c r="AF136" s="71">
        <f t="shared" si="250"/>
        <v>1103</v>
      </c>
      <c r="AG136" s="71">
        <f t="shared" si="251"/>
        <v>2593</v>
      </c>
      <c r="AH136" s="71">
        <f t="shared" si="252"/>
        <v>0</v>
      </c>
      <c r="AI136" s="71">
        <f t="shared" si="253"/>
        <v>11</v>
      </c>
      <c r="AJ136" s="71">
        <f t="shared" si="254"/>
        <v>2</v>
      </c>
      <c r="AK136" s="71">
        <f t="shared" si="255"/>
        <v>160</v>
      </c>
      <c r="AL136" s="71">
        <f t="shared" si="256"/>
        <v>120</v>
      </c>
      <c r="AM136" s="71">
        <f t="shared" si="257"/>
        <v>0</v>
      </c>
      <c r="AN136" s="71">
        <f t="shared" si="258"/>
        <v>0</v>
      </c>
      <c r="AO136" s="71">
        <f t="shared" si="259"/>
        <v>0</v>
      </c>
      <c r="AP136" s="377">
        <f t="shared" si="260"/>
        <v>0</v>
      </c>
      <c r="AQ136" s="77">
        <f t="shared" si="261"/>
        <v>1271</v>
      </c>
      <c r="AR136" s="71">
        <f t="shared" si="262"/>
        <v>0</v>
      </c>
      <c r="AS136" s="71">
        <f t="shared" si="263"/>
        <v>0</v>
      </c>
      <c r="AT136" s="71">
        <f t="shared" si="264"/>
        <v>6</v>
      </c>
      <c r="AU136" s="71">
        <f t="shared" si="265"/>
        <v>0</v>
      </c>
      <c r="AV136" s="71">
        <f t="shared" si="266"/>
        <v>0</v>
      </c>
      <c r="AW136" s="71">
        <f t="shared" si="267"/>
        <v>0</v>
      </c>
      <c r="AX136" s="377">
        <f t="shared" si="268"/>
        <v>0</v>
      </c>
      <c r="AY136" s="436">
        <f t="shared" si="269"/>
        <v>43411</v>
      </c>
      <c r="AZ136" s="566" t="str">
        <f t="shared" si="176"/>
        <v>665ESSC02</v>
      </c>
      <c r="BA136" s="724" t="s">
        <v>287</v>
      </c>
      <c r="BB136" s="726">
        <v>665</v>
      </c>
      <c r="BC136" s="724" t="s">
        <v>516</v>
      </c>
      <c r="BD136" s="725">
        <v>35</v>
      </c>
    </row>
    <row r="137" spans="2:56" ht="15" customHeight="1">
      <c r="B137" s="555" t="str">
        <f t="shared" si="201"/>
        <v>308EPS010</v>
      </c>
      <c r="C137" s="555" t="str">
        <f t="shared" si="202"/>
        <v>308EPS016</v>
      </c>
      <c r="D137" s="555" t="str">
        <f t="shared" si="203"/>
        <v>308EPS037</v>
      </c>
      <c r="E137" s="555" t="str">
        <f t="shared" si="204"/>
        <v>308EPS002</v>
      </c>
      <c r="F137" s="555" t="str">
        <f t="shared" si="205"/>
        <v>308EPS044</v>
      </c>
      <c r="G137" s="555" t="str">
        <f t="shared" si="206"/>
        <v>308EPS023</v>
      </c>
      <c r="H137" s="555" t="str">
        <f t="shared" si="207"/>
        <v>308EPS005</v>
      </c>
      <c r="I137" s="555" t="str">
        <f t="shared" si="208"/>
        <v>308EPS018</v>
      </c>
      <c r="J137" s="555" t="str">
        <f t="shared" si="209"/>
        <v>308EAS016</v>
      </c>
      <c r="K137" s="555" t="str">
        <f t="shared" si="210"/>
        <v>308EAS027</v>
      </c>
      <c r="L137" s="555" t="str">
        <f t="shared" si="211"/>
        <v>308EPS017</v>
      </c>
      <c r="M137" s="555" t="str">
        <f t="shared" si="212"/>
        <v>308EPS033</v>
      </c>
      <c r="N137" s="555" t="str">
        <f t="shared" si="213"/>
        <v>308EPS001</v>
      </c>
      <c r="O137" s="555" t="str">
        <f t="shared" si="214"/>
        <v>308EPS008</v>
      </c>
      <c r="P137" s="555" t="str">
        <f t="shared" si="215"/>
        <v>308EPS040</v>
      </c>
      <c r="Q137" s="555" t="str">
        <f t="shared" si="216"/>
        <v>308ESSC24</v>
      </c>
      <c r="R137" s="555" t="e">
        <f>CONCATENATE(AB138,#REF!)</f>
        <v>#REF!</v>
      </c>
      <c r="S137" s="555" t="str">
        <f t="shared" si="217"/>
        <v>308ESSC91</v>
      </c>
      <c r="T137" s="555" t="str">
        <f t="shared" si="218"/>
        <v>308ESSC02</v>
      </c>
      <c r="U137" s="555" t="str">
        <f t="shared" si="219"/>
        <v>308ESSC62</v>
      </c>
      <c r="V137" s="555" t="e">
        <f>CONCATENATE(AB138,#REF!)</f>
        <v>#REF!</v>
      </c>
      <c r="W137" s="555" t="str">
        <f t="shared" si="220"/>
        <v>308EPSIC3</v>
      </c>
      <c r="X137" s="555" t="str">
        <f t="shared" si="221"/>
        <v>308CCFC55</v>
      </c>
      <c r="Y137" s="555" t="str">
        <f t="shared" si="222"/>
        <v>308ESSC07</v>
      </c>
      <c r="Z137" s="564" t="s">
        <v>40</v>
      </c>
      <c r="AA137" s="572" t="s">
        <v>242</v>
      </c>
      <c r="AB137" s="451">
        <v>266</v>
      </c>
      <c r="AC137" s="77">
        <f t="shared" si="247"/>
        <v>84574</v>
      </c>
      <c r="AD137" s="71">
        <f t="shared" si="248"/>
        <v>23507</v>
      </c>
      <c r="AE137" s="71">
        <f t="shared" si="249"/>
        <v>17490</v>
      </c>
      <c r="AF137" s="71">
        <f t="shared" si="250"/>
        <v>12579</v>
      </c>
      <c r="AG137" s="71">
        <f t="shared" si="251"/>
        <v>6843</v>
      </c>
      <c r="AH137" s="71">
        <f t="shared" si="252"/>
        <v>375</v>
      </c>
      <c r="AI137" s="71">
        <f t="shared" si="253"/>
        <v>6633</v>
      </c>
      <c r="AJ137" s="71">
        <f t="shared" si="254"/>
        <v>19</v>
      </c>
      <c r="AK137" s="71">
        <f t="shared" si="255"/>
        <v>933</v>
      </c>
      <c r="AL137" s="71">
        <f t="shared" si="256"/>
        <v>0</v>
      </c>
      <c r="AM137" s="71">
        <f t="shared" si="257"/>
        <v>0</v>
      </c>
      <c r="AN137" s="71">
        <f t="shared" si="258"/>
        <v>0</v>
      </c>
      <c r="AO137" s="71">
        <f t="shared" si="259"/>
        <v>0</v>
      </c>
      <c r="AP137" s="377">
        <f t="shared" si="260"/>
        <v>0</v>
      </c>
      <c r="AQ137" s="77">
        <f t="shared" si="261"/>
        <v>1679</v>
      </c>
      <c r="AR137" s="71">
        <f t="shared" si="262"/>
        <v>0</v>
      </c>
      <c r="AS137" s="71">
        <f t="shared" si="263"/>
        <v>0</v>
      </c>
      <c r="AT137" s="71">
        <f t="shared" si="264"/>
        <v>6</v>
      </c>
      <c r="AU137" s="71">
        <f t="shared" si="265"/>
        <v>0</v>
      </c>
      <c r="AV137" s="71">
        <f t="shared" si="266"/>
        <v>0</v>
      </c>
      <c r="AW137" s="71">
        <f t="shared" si="267"/>
        <v>0</v>
      </c>
      <c r="AX137" s="377">
        <f t="shared" si="268"/>
        <v>0</v>
      </c>
      <c r="AY137" s="436">
        <f t="shared" si="269"/>
        <v>154638</v>
      </c>
      <c r="AZ137" s="566" t="str">
        <f t="shared" ref="AZ137:AZ200" si="270">CONCATENATE(BB137,BC137)</f>
        <v>837EPS002</v>
      </c>
      <c r="BA137" s="724" t="s">
        <v>287</v>
      </c>
      <c r="BB137" s="726">
        <v>837</v>
      </c>
      <c r="BC137" s="724" t="s">
        <v>215</v>
      </c>
      <c r="BD137" s="725">
        <v>3</v>
      </c>
    </row>
    <row r="138" spans="2:56" ht="15" customHeight="1">
      <c r="B138" s="555" t="str">
        <f t="shared" si="201"/>
        <v>360EPS010</v>
      </c>
      <c r="C138" s="555" t="str">
        <f t="shared" si="202"/>
        <v>360EPS016</v>
      </c>
      <c r="D138" s="555" t="str">
        <f t="shared" si="203"/>
        <v>360EPS037</v>
      </c>
      <c r="E138" s="555" t="str">
        <f t="shared" si="204"/>
        <v>360EPS002</v>
      </c>
      <c r="F138" s="555" t="str">
        <f t="shared" si="205"/>
        <v>360EPS044</v>
      </c>
      <c r="G138" s="555" t="str">
        <f t="shared" si="206"/>
        <v>360EPS023</v>
      </c>
      <c r="H138" s="555" t="str">
        <f t="shared" si="207"/>
        <v>360EPS005</v>
      </c>
      <c r="I138" s="555" t="str">
        <f t="shared" si="208"/>
        <v>360EPS018</v>
      </c>
      <c r="J138" s="555" t="str">
        <f t="shared" si="209"/>
        <v>360EAS016</v>
      </c>
      <c r="K138" s="555" t="str">
        <f t="shared" si="210"/>
        <v>360EAS027</v>
      </c>
      <c r="L138" s="555" t="str">
        <f t="shared" si="211"/>
        <v>360EPS017</v>
      </c>
      <c r="M138" s="555" t="str">
        <f t="shared" si="212"/>
        <v>360EPS033</v>
      </c>
      <c r="N138" s="555" t="str">
        <f t="shared" si="213"/>
        <v>360EPS001</v>
      </c>
      <c r="O138" s="555" t="str">
        <f t="shared" si="214"/>
        <v>360EPS008</v>
      </c>
      <c r="P138" s="555" t="str">
        <f t="shared" si="215"/>
        <v>360EPS040</v>
      </c>
      <c r="Q138" s="555" t="str">
        <f t="shared" si="216"/>
        <v>360ESSC24</v>
      </c>
      <c r="R138" s="555" t="e">
        <f>CONCATENATE(AB139,#REF!)</f>
        <v>#REF!</v>
      </c>
      <c r="S138" s="555" t="str">
        <f t="shared" si="217"/>
        <v>360ESSC91</v>
      </c>
      <c r="T138" s="555" t="str">
        <f t="shared" si="218"/>
        <v>360ESSC02</v>
      </c>
      <c r="U138" s="555" t="str">
        <f t="shared" si="219"/>
        <v>360ESSC62</v>
      </c>
      <c r="V138" s="555" t="e">
        <f>CONCATENATE(AB139,#REF!)</f>
        <v>#REF!</v>
      </c>
      <c r="W138" s="555" t="str">
        <f t="shared" si="220"/>
        <v>360EPSIC3</v>
      </c>
      <c r="X138" s="555" t="str">
        <f t="shared" si="221"/>
        <v>360CCFC55</v>
      </c>
      <c r="Y138" s="555" t="str">
        <f t="shared" si="222"/>
        <v>360ESSC07</v>
      </c>
      <c r="Z138" s="564" t="s">
        <v>42</v>
      </c>
      <c r="AA138" s="572" t="s">
        <v>242</v>
      </c>
      <c r="AB138" s="451">
        <v>308</v>
      </c>
      <c r="AC138" s="77">
        <f t="shared" si="247"/>
        <v>23083</v>
      </c>
      <c r="AD138" s="71">
        <f t="shared" si="248"/>
        <v>2</v>
      </c>
      <c r="AE138" s="71">
        <f t="shared" si="249"/>
        <v>5151</v>
      </c>
      <c r="AF138" s="71">
        <f t="shared" si="250"/>
        <v>2235</v>
      </c>
      <c r="AG138" s="71">
        <f t="shared" si="251"/>
        <v>2076</v>
      </c>
      <c r="AH138" s="71">
        <f t="shared" si="252"/>
        <v>2</v>
      </c>
      <c r="AI138" s="71">
        <f t="shared" si="253"/>
        <v>3</v>
      </c>
      <c r="AJ138" s="71">
        <f t="shared" si="254"/>
        <v>1</v>
      </c>
      <c r="AK138" s="71">
        <f t="shared" si="255"/>
        <v>94</v>
      </c>
      <c r="AL138" s="71">
        <f t="shared" si="256"/>
        <v>46</v>
      </c>
      <c r="AM138" s="71">
        <f t="shared" si="257"/>
        <v>0</v>
      </c>
      <c r="AN138" s="71">
        <f t="shared" si="258"/>
        <v>0</v>
      </c>
      <c r="AO138" s="71">
        <f t="shared" si="259"/>
        <v>0</v>
      </c>
      <c r="AP138" s="377">
        <f t="shared" si="260"/>
        <v>0</v>
      </c>
      <c r="AQ138" s="77">
        <f t="shared" si="261"/>
        <v>1229</v>
      </c>
      <c r="AR138" s="71">
        <f t="shared" si="262"/>
        <v>0</v>
      </c>
      <c r="AS138" s="71">
        <f t="shared" si="263"/>
        <v>0</v>
      </c>
      <c r="AT138" s="71">
        <f t="shared" si="264"/>
        <v>0</v>
      </c>
      <c r="AU138" s="71">
        <f t="shared" si="265"/>
        <v>0</v>
      </c>
      <c r="AV138" s="71">
        <f t="shared" si="266"/>
        <v>0</v>
      </c>
      <c r="AW138" s="71">
        <f t="shared" si="267"/>
        <v>0</v>
      </c>
      <c r="AX138" s="377">
        <f t="shared" si="268"/>
        <v>0</v>
      </c>
      <c r="AY138" s="436">
        <f t="shared" si="269"/>
        <v>33922</v>
      </c>
      <c r="AZ138" s="566" t="str">
        <f t="shared" si="270"/>
        <v>837EPS005</v>
      </c>
      <c r="BA138" s="724" t="s">
        <v>287</v>
      </c>
      <c r="BB138" s="726">
        <v>837</v>
      </c>
      <c r="BC138" s="724" t="s">
        <v>218</v>
      </c>
      <c r="BD138" s="725">
        <v>2</v>
      </c>
    </row>
    <row r="139" spans="2:56" ht="15" customHeight="1">
      <c r="B139" s="555" t="str">
        <f t="shared" si="201"/>
        <v>380EPS010</v>
      </c>
      <c r="C139" s="555" t="str">
        <f t="shared" si="202"/>
        <v>380EPS016</v>
      </c>
      <c r="D139" s="555" t="str">
        <f t="shared" si="203"/>
        <v>380EPS037</v>
      </c>
      <c r="E139" s="555" t="str">
        <f t="shared" si="204"/>
        <v>380EPS002</v>
      </c>
      <c r="F139" s="555" t="str">
        <f t="shared" si="205"/>
        <v>380EPS044</v>
      </c>
      <c r="G139" s="555" t="str">
        <f t="shared" si="206"/>
        <v>380EPS023</v>
      </c>
      <c r="H139" s="555" t="str">
        <f t="shared" si="207"/>
        <v>380EPS005</v>
      </c>
      <c r="I139" s="555" t="str">
        <f t="shared" si="208"/>
        <v>380EPS018</v>
      </c>
      <c r="J139" s="555" t="str">
        <f t="shared" si="209"/>
        <v>380EAS016</v>
      </c>
      <c r="K139" s="555" t="str">
        <f t="shared" si="210"/>
        <v>380EAS027</v>
      </c>
      <c r="L139" s="555" t="str">
        <f t="shared" si="211"/>
        <v>380EPS017</v>
      </c>
      <c r="M139" s="555" t="str">
        <f t="shared" si="212"/>
        <v>380EPS033</v>
      </c>
      <c r="N139" s="555" t="str">
        <f t="shared" si="213"/>
        <v>380EPS001</v>
      </c>
      <c r="O139" s="555" t="str">
        <f t="shared" si="214"/>
        <v>380EPS008</v>
      </c>
      <c r="P139" s="555" t="str">
        <f t="shared" si="215"/>
        <v>380EPS040</v>
      </c>
      <c r="Q139" s="555" t="str">
        <f t="shared" si="216"/>
        <v>380ESSC24</v>
      </c>
      <c r="R139" s="555" t="e">
        <f>CONCATENATE(AB140,#REF!)</f>
        <v>#REF!</v>
      </c>
      <c r="S139" s="555" t="str">
        <f t="shared" si="217"/>
        <v>380ESSC91</v>
      </c>
      <c r="T139" s="555" t="str">
        <f t="shared" si="218"/>
        <v>380ESSC02</v>
      </c>
      <c r="U139" s="555" t="str">
        <f t="shared" si="219"/>
        <v>380ESSC62</v>
      </c>
      <c r="V139" s="555" t="e">
        <f>CONCATENATE(AB140,#REF!)</f>
        <v>#REF!</v>
      </c>
      <c r="W139" s="555" t="str">
        <f t="shared" si="220"/>
        <v>380EPSIC3</v>
      </c>
      <c r="X139" s="555" t="str">
        <f t="shared" si="221"/>
        <v>380CCFC55</v>
      </c>
      <c r="Y139" s="555" t="str">
        <f t="shared" si="222"/>
        <v>380ESSC07</v>
      </c>
      <c r="Z139" s="703" t="s">
        <v>229</v>
      </c>
      <c r="AA139" s="572" t="s">
        <v>242</v>
      </c>
      <c r="AB139" s="451">
        <v>360</v>
      </c>
      <c r="AC139" s="77">
        <f t="shared" si="247"/>
        <v>150373</v>
      </c>
      <c r="AD139" s="71">
        <f t="shared" si="248"/>
        <v>22048</v>
      </c>
      <c r="AE139" s="71">
        <f t="shared" si="249"/>
        <v>25935</v>
      </c>
      <c r="AF139" s="71">
        <f t="shared" si="250"/>
        <v>37220</v>
      </c>
      <c r="AG139" s="71">
        <f t="shared" si="251"/>
        <v>19412</v>
      </c>
      <c r="AH139" s="71">
        <f t="shared" si="252"/>
        <v>4226</v>
      </c>
      <c r="AI139" s="71">
        <f t="shared" si="253"/>
        <v>3412</v>
      </c>
      <c r="AJ139" s="71">
        <f t="shared" si="254"/>
        <v>441</v>
      </c>
      <c r="AK139" s="71">
        <f t="shared" si="255"/>
        <v>354</v>
      </c>
      <c r="AL139" s="71">
        <f t="shared" si="256"/>
        <v>0</v>
      </c>
      <c r="AM139" s="71">
        <f t="shared" si="257"/>
        <v>0</v>
      </c>
      <c r="AN139" s="71">
        <f t="shared" si="258"/>
        <v>0</v>
      </c>
      <c r="AO139" s="71">
        <f t="shared" si="259"/>
        <v>0</v>
      </c>
      <c r="AP139" s="377">
        <f t="shared" si="260"/>
        <v>0</v>
      </c>
      <c r="AQ139" s="77">
        <f t="shared" si="261"/>
        <v>3524</v>
      </c>
      <c r="AR139" s="71">
        <f t="shared" si="262"/>
        <v>0</v>
      </c>
      <c r="AS139" s="71">
        <f t="shared" si="263"/>
        <v>0</v>
      </c>
      <c r="AT139" s="71">
        <f t="shared" si="264"/>
        <v>20</v>
      </c>
      <c r="AU139" s="71">
        <f t="shared" si="265"/>
        <v>1</v>
      </c>
      <c r="AV139" s="71">
        <f t="shared" si="266"/>
        <v>0</v>
      </c>
      <c r="AW139" s="71">
        <f t="shared" si="267"/>
        <v>0</v>
      </c>
      <c r="AX139" s="377">
        <f t="shared" si="268"/>
        <v>0</v>
      </c>
      <c r="AY139" s="436">
        <f t="shared" si="269"/>
        <v>266966</v>
      </c>
      <c r="AZ139" s="566" t="str">
        <f t="shared" si="270"/>
        <v>837EPS010</v>
      </c>
      <c r="BA139" s="724" t="s">
        <v>287</v>
      </c>
      <c r="BB139" s="726">
        <v>837</v>
      </c>
      <c r="BC139" s="724" t="s">
        <v>210</v>
      </c>
      <c r="BD139" s="725">
        <v>4184</v>
      </c>
    </row>
    <row r="140" spans="2:56" ht="15" customHeight="1">
      <c r="B140" s="555" t="str">
        <f t="shared" si="201"/>
        <v>631EPS010</v>
      </c>
      <c r="C140" s="555" t="str">
        <f t="shared" si="202"/>
        <v>631EPS016</v>
      </c>
      <c r="D140" s="555" t="str">
        <f t="shared" si="203"/>
        <v>631EPS037</v>
      </c>
      <c r="E140" s="555" t="str">
        <f t="shared" si="204"/>
        <v>631EPS002</v>
      </c>
      <c r="F140" s="555" t="str">
        <f t="shared" si="205"/>
        <v>631EPS044</v>
      </c>
      <c r="G140" s="555" t="str">
        <f t="shared" si="206"/>
        <v>631EPS023</v>
      </c>
      <c r="H140" s="555" t="str">
        <f t="shared" si="207"/>
        <v>631EPS005</v>
      </c>
      <c r="I140" s="555" t="str">
        <f t="shared" si="208"/>
        <v>631EPS018</v>
      </c>
      <c r="J140" s="555" t="str">
        <f t="shared" si="209"/>
        <v>631EAS016</v>
      </c>
      <c r="K140" s="555" t="str">
        <f t="shared" si="210"/>
        <v>631EAS027</v>
      </c>
      <c r="L140" s="555" t="str">
        <f t="shared" si="211"/>
        <v>631EPS017</v>
      </c>
      <c r="M140" s="555" t="str">
        <f t="shared" si="212"/>
        <v>631EPS033</v>
      </c>
      <c r="N140" s="555" t="str">
        <f t="shared" si="213"/>
        <v>631EPS001</v>
      </c>
      <c r="O140" s="555" t="str">
        <f t="shared" si="214"/>
        <v>631EPS008</v>
      </c>
      <c r="P140" s="555" t="str">
        <f t="shared" si="215"/>
        <v>631EPS040</v>
      </c>
      <c r="Q140" s="555" t="str">
        <f t="shared" si="216"/>
        <v>631ESSC24</v>
      </c>
      <c r="R140" s="555" t="e">
        <f>CONCATENATE(AB141,#REF!)</f>
        <v>#REF!</v>
      </c>
      <c r="S140" s="555" t="str">
        <f t="shared" si="217"/>
        <v>631ESSC91</v>
      </c>
      <c r="T140" s="555" t="str">
        <f t="shared" si="218"/>
        <v>631ESSC02</v>
      </c>
      <c r="U140" s="555" t="str">
        <f t="shared" si="219"/>
        <v>631ESSC62</v>
      </c>
      <c r="V140" s="555" t="e">
        <f>CONCATENATE(AB141,#REF!)</f>
        <v>#REF!</v>
      </c>
      <c r="W140" s="555" t="str">
        <f t="shared" si="220"/>
        <v>631EPSIC3</v>
      </c>
      <c r="X140" s="555" t="str">
        <f t="shared" si="221"/>
        <v>631CCFC55</v>
      </c>
      <c r="Y140" s="555" t="str">
        <f t="shared" si="222"/>
        <v>631ESSC07</v>
      </c>
      <c r="Z140" s="564" t="s">
        <v>46</v>
      </c>
      <c r="AA140" s="572" t="s">
        <v>242</v>
      </c>
      <c r="AB140" s="451">
        <v>380</v>
      </c>
      <c r="AC140" s="77">
        <f t="shared" si="247"/>
        <v>16</v>
      </c>
      <c r="AD140" s="71">
        <f t="shared" si="248"/>
        <v>0</v>
      </c>
      <c r="AE140" s="71">
        <f t="shared" si="249"/>
        <v>5870</v>
      </c>
      <c r="AF140" s="71">
        <f t="shared" si="250"/>
        <v>0</v>
      </c>
      <c r="AG140" s="71">
        <f t="shared" si="251"/>
        <v>1237</v>
      </c>
      <c r="AH140" s="71">
        <f t="shared" si="252"/>
        <v>0</v>
      </c>
      <c r="AI140" s="71">
        <f t="shared" si="253"/>
        <v>16</v>
      </c>
      <c r="AJ140" s="71">
        <f t="shared" si="254"/>
        <v>1</v>
      </c>
      <c r="AK140" s="71">
        <f t="shared" si="255"/>
        <v>128</v>
      </c>
      <c r="AL140" s="71">
        <f t="shared" si="256"/>
        <v>0</v>
      </c>
      <c r="AM140" s="71">
        <f t="shared" si="257"/>
        <v>0</v>
      </c>
      <c r="AN140" s="71">
        <f t="shared" si="258"/>
        <v>0</v>
      </c>
      <c r="AO140" s="71">
        <f t="shared" si="259"/>
        <v>0</v>
      </c>
      <c r="AP140" s="377">
        <f t="shared" si="260"/>
        <v>0</v>
      </c>
      <c r="AQ140" s="77">
        <f t="shared" si="261"/>
        <v>894</v>
      </c>
      <c r="AR140" s="71">
        <f t="shared" si="262"/>
        <v>0</v>
      </c>
      <c r="AS140" s="71">
        <f t="shared" si="263"/>
        <v>0</v>
      </c>
      <c r="AT140" s="71">
        <f t="shared" si="264"/>
        <v>1</v>
      </c>
      <c r="AU140" s="71">
        <f t="shared" si="265"/>
        <v>0</v>
      </c>
      <c r="AV140" s="71">
        <f t="shared" si="266"/>
        <v>0</v>
      </c>
      <c r="AW140" s="71">
        <f t="shared" si="267"/>
        <v>0</v>
      </c>
      <c r="AX140" s="377">
        <f t="shared" si="268"/>
        <v>0</v>
      </c>
      <c r="AY140" s="436">
        <f t="shared" si="269"/>
        <v>8163</v>
      </c>
      <c r="AZ140" s="566" t="str">
        <f t="shared" si="270"/>
        <v>837EPS016</v>
      </c>
      <c r="BA140" s="724" t="s">
        <v>287</v>
      </c>
      <c r="BB140" s="726">
        <v>837</v>
      </c>
      <c r="BC140" s="724" t="s">
        <v>211</v>
      </c>
      <c r="BD140" s="725">
        <v>16799</v>
      </c>
    </row>
    <row r="141" spans="2:56" ht="15" customHeight="1" thickBot="1">
      <c r="Z141" s="706" t="s">
        <v>90</v>
      </c>
      <c r="AA141" s="574" t="s">
        <v>242</v>
      </c>
      <c r="AB141" s="453">
        <v>631</v>
      </c>
      <c r="AC141" s="78">
        <f t="shared" si="247"/>
        <v>41783</v>
      </c>
      <c r="AD141" s="79">
        <f t="shared" si="248"/>
        <v>5632</v>
      </c>
      <c r="AE141" s="79">
        <f t="shared" si="249"/>
        <v>4071</v>
      </c>
      <c r="AF141" s="79">
        <f t="shared" si="250"/>
        <v>0</v>
      </c>
      <c r="AG141" s="79">
        <f t="shared" si="251"/>
        <v>2320</v>
      </c>
      <c r="AH141" s="79">
        <f t="shared" si="252"/>
        <v>0</v>
      </c>
      <c r="AI141" s="79">
        <f t="shared" si="253"/>
        <v>56</v>
      </c>
      <c r="AJ141" s="79">
        <f t="shared" si="254"/>
        <v>3</v>
      </c>
      <c r="AK141" s="79">
        <f t="shared" si="255"/>
        <v>180</v>
      </c>
      <c r="AL141" s="79">
        <f t="shared" si="256"/>
        <v>0</v>
      </c>
      <c r="AM141" s="79">
        <f t="shared" si="257"/>
        <v>0</v>
      </c>
      <c r="AN141" s="79">
        <f t="shared" si="258"/>
        <v>0</v>
      </c>
      <c r="AO141" s="79">
        <f t="shared" si="259"/>
        <v>0</v>
      </c>
      <c r="AP141" s="379">
        <f t="shared" si="260"/>
        <v>0</v>
      </c>
      <c r="AQ141" s="78">
        <f t="shared" si="261"/>
        <v>734</v>
      </c>
      <c r="AR141" s="79">
        <f t="shared" si="262"/>
        <v>0</v>
      </c>
      <c r="AS141" s="79">
        <f t="shared" si="263"/>
        <v>0</v>
      </c>
      <c r="AT141" s="79">
        <f t="shared" si="264"/>
        <v>0</v>
      </c>
      <c r="AU141" s="79">
        <f t="shared" si="265"/>
        <v>0</v>
      </c>
      <c r="AV141" s="79">
        <f t="shared" si="266"/>
        <v>0</v>
      </c>
      <c r="AW141" s="79">
        <f t="shared" si="267"/>
        <v>0</v>
      </c>
      <c r="AX141" s="379">
        <f t="shared" si="268"/>
        <v>0</v>
      </c>
      <c r="AY141" s="436">
        <f t="shared" si="269"/>
        <v>54779</v>
      </c>
      <c r="AZ141" s="566" t="str">
        <f t="shared" si="270"/>
        <v>837EPS037</v>
      </c>
      <c r="BA141" s="724" t="s">
        <v>287</v>
      </c>
      <c r="BB141" s="726">
        <v>837</v>
      </c>
      <c r="BC141" s="724" t="s">
        <v>213</v>
      </c>
      <c r="BD141" s="725">
        <v>8232</v>
      </c>
    </row>
    <row r="142" spans="2:56" ht="15" customHeight="1">
      <c r="AZ142" s="566" t="str">
        <f t="shared" si="270"/>
        <v>837EPS040</v>
      </c>
      <c r="BA142" s="724" t="s">
        <v>287</v>
      </c>
      <c r="BB142" s="726">
        <v>837</v>
      </c>
      <c r="BC142" s="724" t="s">
        <v>833</v>
      </c>
      <c r="BD142" s="725">
        <v>762</v>
      </c>
    </row>
    <row r="143" spans="2:56" ht="15" customHeight="1">
      <c r="Z143" s="639" t="s">
        <v>851</v>
      </c>
      <c r="AA143" s="796" t="str">
        <f>'1.COBERTURA  DANE'!B141</f>
        <v>SISPRO-BODEGA DE DATOS JUNIO 2018</v>
      </c>
      <c r="AB143" s="796"/>
      <c r="AZ143" s="566" t="str">
        <f t="shared" si="270"/>
        <v>837EPS044</v>
      </c>
      <c r="BA143" s="724" t="s">
        <v>287</v>
      </c>
      <c r="BB143" s="726">
        <v>837</v>
      </c>
      <c r="BC143" s="724" t="s">
        <v>1017</v>
      </c>
      <c r="BD143" s="725">
        <v>5613</v>
      </c>
    </row>
    <row r="144" spans="2:56" ht="15" customHeight="1">
      <c r="Z144" s="641"/>
      <c r="AA144" s="797" t="s">
        <v>1045</v>
      </c>
      <c r="AB144" s="797"/>
      <c r="AZ144" s="566" t="str">
        <f t="shared" si="270"/>
        <v>837EPSIC3</v>
      </c>
      <c r="BA144" s="724" t="s">
        <v>287</v>
      </c>
      <c r="BB144" s="726">
        <v>837</v>
      </c>
      <c r="BC144" s="724" t="s">
        <v>513</v>
      </c>
      <c r="BD144" s="725">
        <v>13</v>
      </c>
    </row>
    <row r="145" spans="26:56" ht="15" customHeight="1">
      <c r="Z145" s="642" t="s">
        <v>1024</v>
      </c>
      <c r="AA145" s="798" t="s">
        <v>1023</v>
      </c>
      <c r="AB145" s="798"/>
      <c r="AZ145" s="566" t="str">
        <f t="shared" si="270"/>
        <v>837ESSC02</v>
      </c>
      <c r="BA145" s="724" t="s">
        <v>287</v>
      </c>
      <c r="BB145" s="726">
        <v>837</v>
      </c>
      <c r="BC145" s="724" t="s">
        <v>516</v>
      </c>
      <c r="BD145" s="725">
        <v>1147</v>
      </c>
    </row>
    <row r="146" spans="26:56" ht="15" customHeight="1">
      <c r="AZ146" s="566" t="str">
        <f t="shared" si="270"/>
        <v>873EPS037</v>
      </c>
      <c r="BA146" s="724" t="s">
        <v>287</v>
      </c>
      <c r="BB146" s="726">
        <v>873</v>
      </c>
      <c r="BC146" s="724" t="s">
        <v>213</v>
      </c>
      <c r="BD146" s="725">
        <v>52</v>
      </c>
    </row>
    <row r="147" spans="26:56" ht="15" customHeight="1">
      <c r="AZ147" s="566" t="str">
        <f t="shared" si="270"/>
        <v>873EPS040</v>
      </c>
      <c r="BA147" s="724" t="s">
        <v>287</v>
      </c>
      <c r="BB147" s="726">
        <v>873</v>
      </c>
      <c r="BC147" s="724" t="s">
        <v>833</v>
      </c>
      <c r="BD147" s="725">
        <v>91</v>
      </c>
    </row>
    <row r="148" spans="26:56" ht="15" customHeight="1">
      <c r="AZ148" s="566" t="str">
        <f t="shared" si="270"/>
        <v>873EPSIC3</v>
      </c>
      <c r="BA148" s="724" t="s">
        <v>287</v>
      </c>
      <c r="BB148" s="726">
        <v>873</v>
      </c>
      <c r="BC148" s="724" t="s">
        <v>513</v>
      </c>
      <c r="BD148" s="725">
        <v>6</v>
      </c>
    </row>
    <row r="149" spans="26:56" ht="15" customHeight="1">
      <c r="AZ149" s="566" t="str">
        <f t="shared" si="270"/>
        <v>31EAS016</v>
      </c>
      <c r="BA149" s="724" t="s">
        <v>297</v>
      </c>
      <c r="BB149" s="726">
        <v>31</v>
      </c>
      <c r="BC149" s="724" t="s">
        <v>220</v>
      </c>
      <c r="BD149" s="725">
        <v>6</v>
      </c>
    </row>
    <row r="150" spans="26:56" ht="15" customHeight="1">
      <c r="AZ150" s="566" t="str">
        <f t="shared" si="270"/>
        <v>31EPS037</v>
      </c>
      <c r="BA150" s="724" t="s">
        <v>297</v>
      </c>
      <c r="BB150" s="726">
        <v>31</v>
      </c>
      <c r="BC150" s="724" t="s">
        <v>213</v>
      </c>
      <c r="BD150" s="725">
        <v>1985</v>
      </c>
    </row>
    <row r="151" spans="26:56" ht="15" customHeight="1">
      <c r="AZ151" s="566" t="str">
        <f t="shared" si="270"/>
        <v>31EPS040</v>
      </c>
      <c r="BA151" s="724" t="s">
        <v>297</v>
      </c>
      <c r="BB151" s="726">
        <v>31</v>
      </c>
      <c r="BC151" s="724" t="s">
        <v>833</v>
      </c>
      <c r="BD151" s="725">
        <v>158</v>
      </c>
    </row>
    <row r="152" spans="26:56" ht="15" customHeight="1">
      <c r="AZ152" s="566" t="str">
        <f t="shared" si="270"/>
        <v>31EPS044</v>
      </c>
      <c r="BA152" s="724" t="s">
        <v>297</v>
      </c>
      <c r="BB152" s="726">
        <v>31</v>
      </c>
      <c r="BC152" s="724" t="s">
        <v>1017</v>
      </c>
      <c r="BD152" s="725">
        <v>1838</v>
      </c>
    </row>
    <row r="153" spans="26:56" ht="15" customHeight="1">
      <c r="AZ153" s="566" t="str">
        <f t="shared" si="270"/>
        <v>31ESSC24</v>
      </c>
      <c r="BA153" s="724" t="s">
        <v>297</v>
      </c>
      <c r="BB153" s="726">
        <v>31</v>
      </c>
      <c r="BC153" s="724" t="s">
        <v>517</v>
      </c>
      <c r="BD153" s="725">
        <v>494</v>
      </c>
    </row>
    <row r="154" spans="26:56" ht="15" customHeight="1">
      <c r="AZ154" s="566" t="str">
        <f t="shared" si="270"/>
        <v>40EPS037</v>
      </c>
      <c r="BA154" s="724" t="s">
        <v>297</v>
      </c>
      <c r="BB154" s="726">
        <v>40</v>
      </c>
      <c r="BC154" s="724" t="s">
        <v>213</v>
      </c>
      <c r="BD154" s="725">
        <v>510</v>
      </c>
    </row>
    <row r="155" spans="26:56" ht="15" customHeight="1">
      <c r="AZ155" s="566" t="str">
        <f t="shared" si="270"/>
        <v>40EPS040</v>
      </c>
      <c r="BA155" s="724" t="s">
        <v>297</v>
      </c>
      <c r="BB155" s="726">
        <v>40</v>
      </c>
      <c r="BC155" s="724" t="s">
        <v>833</v>
      </c>
      <c r="BD155" s="725">
        <v>54</v>
      </c>
    </row>
    <row r="156" spans="26:56" ht="15" customHeight="1">
      <c r="AZ156" s="566" t="str">
        <f t="shared" si="270"/>
        <v>40EPS044</v>
      </c>
      <c r="BA156" s="724" t="s">
        <v>297</v>
      </c>
      <c r="BB156" s="726">
        <v>40</v>
      </c>
      <c r="BC156" s="724" t="s">
        <v>1017</v>
      </c>
      <c r="BD156" s="725">
        <v>614</v>
      </c>
    </row>
    <row r="157" spans="26:56" ht="15" customHeight="1">
      <c r="AZ157" s="566" t="str">
        <f t="shared" si="270"/>
        <v>40ESSC24</v>
      </c>
      <c r="BA157" s="724" t="s">
        <v>297</v>
      </c>
      <c r="BB157" s="726">
        <v>40</v>
      </c>
      <c r="BC157" s="724" t="s">
        <v>517</v>
      </c>
      <c r="BD157" s="725">
        <v>473</v>
      </c>
    </row>
    <row r="158" spans="26:56" ht="15" customHeight="1">
      <c r="AZ158" s="566" t="str">
        <f t="shared" si="270"/>
        <v>190EAS016</v>
      </c>
      <c r="BA158" s="724" t="s">
        <v>297</v>
      </c>
      <c r="BB158" s="726">
        <v>190</v>
      </c>
      <c r="BC158" s="724" t="s">
        <v>220</v>
      </c>
      <c r="BD158" s="725">
        <v>1</v>
      </c>
    </row>
    <row r="159" spans="26:56" ht="15" customHeight="1">
      <c r="AZ159" s="566" t="str">
        <f t="shared" si="270"/>
        <v>190EAS027</v>
      </c>
      <c r="BA159" s="724" t="s">
        <v>297</v>
      </c>
      <c r="BB159" s="726">
        <v>190</v>
      </c>
      <c r="BC159" s="724" t="s">
        <v>221</v>
      </c>
      <c r="BD159" s="725">
        <v>133</v>
      </c>
    </row>
    <row r="160" spans="26:56" ht="15" customHeight="1">
      <c r="AZ160" s="566" t="str">
        <f t="shared" si="270"/>
        <v>190EPS037</v>
      </c>
      <c r="BA160" s="724" t="s">
        <v>297</v>
      </c>
      <c r="BB160" s="726">
        <v>190</v>
      </c>
      <c r="BC160" s="724" t="s">
        <v>213</v>
      </c>
      <c r="BD160" s="725">
        <v>1051</v>
      </c>
    </row>
    <row r="161" spans="52:56" ht="15" customHeight="1">
      <c r="AZ161" s="566" t="str">
        <f t="shared" si="270"/>
        <v>190EPS040</v>
      </c>
      <c r="BA161" s="724" t="s">
        <v>297</v>
      </c>
      <c r="BB161" s="726">
        <v>190</v>
      </c>
      <c r="BC161" s="724" t="s">
        <v>833</v>
      </c>
      <c r="BD161" s="725">
        <v>348</v>
      </c>
    </row>
    <row r="162" spans="52:56" ht="15" customHeight="1">
      <c r="AZ162" s="566" t="str">
        <f t="shared" si="270"/>
        <v>190EPS044</v>
      </c>
      <c r="BA162" s="724" t="s">
        <v>297</v>
      </c>
      <c r="BB162" s="726">
        <v>190</v>
      </c>
      <c r="BC162" s="724" t="s">
        <v>1017</v>
      </c>
      <c r="BD162" s="725">
        <v>1221</v>
      </c>
    </row>
    <row r="163" spans="52:56" ht="15" customHeight="1">
      <c r="AZ163" s="566" t="str">
        <f t="shared" si="270"/>
        <v>604EPS018</v>
      </c>
      <c r="BA163" s="724" t="s">
        <v>297</v>
      </c>
      <c r="BB163" s="726">
        <v>604</v>
      </c>
      <c r="BC163" s="724" t="s">
        <v>190</v>
      </c>
      <c r="BD163" s="725">
        <v>1</v>
      </c>
    </row>
    <row r="164" spans="52:56" ht="15" customHeight="1">
      <c r="AZ164" s="566" t="str">
        <f t="shared" si="270"/>
        <v>604EPS037</v>
      </c>
      <c r="BA164" s="724" t="s">
        <v>297</v>
      </c>
      <c r="BB164" s="726">
        <v>604</v>
      </c>
      <c r="BC164" s="724" t="s">
        <v>213</v>
      </c>
      <c r="BD164" s="725">
        <v>1180</v>
      </c>
    </row>
    <row r="165" spans="52:56" ht="15" customHeight="1">
      <c r="AZ165" s="566" t="str">
        <f t="shared" si="270"/>
        <v>604EPS040</v>
      </c>
      <c r="BA165" s="724" t="s">
        <v>297</v>
      </c>
      <c r="BB165" s="726">
        <v>604</v>
      </c>
      <c r="BC165" s="724" t="s">
        <v>833</v>
      </c>
      <c r="BD165" s="725">
        <v>275</v>
      </c>
    </row>
    <row r="166" spans="52:56" ht="15" customHeight="1">
      <c r="AZ166" s="566" t="str">
        <f t="shared" si="270"/>
        <v>604EPS044</v>
      </c>
      <c r="BA166" s="724" t="s">
        <v>297</v>
      </c>
      <c r="BB166" s="726">
        <v>604</v>
      </c>
      <c r="BC166" s="724" t="s">
        <v>1017</v>
      </c>
      <c r="BD166" s="725">
        <v>2038</v>
      </c>
    </row>
    <row r="167" spans="52:56" ht="15" customHeight="1">
      <c r="AZ167" s="566" t="str">
        <f t="shared" si="270"/>
        <v>604ESSC02</v>
      </c>
      <c r="BA167" s="724" t="s">
        <v>297</v>
      </c>
      <c r="BB167" s="726">
        <v>604</v>
      </c>
      <c r="BC167" s="724" t="s">
        <v>516</v>
      </c>
      <c r="BD167" s="725">
        <v>2</v>
      </c>
    </row>
    <row r="168" spans="52:56" ht="15" customHeight="1">
      <c r="AZ168" s="566" t="str">
        <f t="shared" si="270"/>
        <v>604ESSC24</v>
      </c>
      <c r="BA168" s="724" t="s">
        <v>297</v>
      </c>
      <c r="BB168" s="726">
        <v>604</v>
      </c>
      <c r="BC168" s="724" t="s">
        <v>517</v>
      </c>
      <c r="BD168" s="725">
        <v>785</v>
      </c>
    </row>
    <row r="169" spans="52:56" ht="15" customHeight="1">
      <c r="AZ169" s="566" t="str">
        <f t="shared" si="270"/>
        <v>670EAS016</v>
      </c>
      <c r="BA169" s="724" t="s">
        <v>297</v>
      </c>
      <c r="BB169" s="726">
        <v>670</v>
      </c>
      <c r="BC169" s="724" t="s">
        <v>220</v>
      </c>
      <c r="BD169" s="725">
        <v>1</v>
      </c>
    </row>
    <row r="170" spans="52:56" ht="15" customHeight="1">
      <c r="AZ170" s="566" t="str">
        <f t="shared" si="270"/>
        <v>670EPS037</v>
      </c>
      <c r="BA170" s="724" t="s">
        <v>297</v>
      </c>
      <c r="BB170" s="726">
        <v>670</v>
      </c>
      <c r="BC170" s="724" t="s">
        <v>213</v>
      </c>
      <c r="BD170" s="725">
        <v>1123</v>
      </c>
    </row>
    <row r="171" spans="52:56" ht="15" customHeight="1">
      <c r="AZ171" s="566" t="str">
        <f t="shared" si="270"/>
        <v>670EPS040</v>
      </c>
      <c r="BA171" s="724" t="s">
        <v>297</v>
      </c>
      <c r="BB171" s="726">
        <v>670</v>
      </c>
      <c r="BC171" s="724" t="s">
        <v>833</v>
      </c>
      <c r="BD171" s="725">
        <v>430</v>
      </c>
    </row>
    <row r="172" spans="52:56" ht="15" customHeight="1">
      <c r="AZ172" s="566" t="str">
        <f t="shared" si="270"/>
        <v>670EPS044</v>
      </c>
      <c r="BA172" s="724" t="s">
        <v>297</v>
      </c>
      <c r="BB172" s="726">
        <v>670</v>
      </c>
      <c r="BC172" s="724" t="s">
        <v>1017</v>
      </c>
      <c r="BD172" s="725">
        <v>1687</v>
      </c>
    </row>
    <row r="173" spans="52:56" ht="15" customHeight="1">
      <c r="AZ173" s="566" t="str">
        <f t="shared" si="270"/>
        <v>690EPS037</v>
      </c>
      <c r="BA173" s="724" t="s">
        <v>297</v>
      </c>
      <c r="BB173" s="726">
        <v>690</v>
      </c>
      <c r="BC173" s="724" t="s">
        <v>213</v>
      </c>
      <c r="BD173" s="725">
        <v>390</v>
      </c>
    </row>
    <row r="174" spans="52:56" ht="15" customHeight="1">
      <c r="AZ174" s="566" t="str">
        <f t="shared" si="270"/>
        <v>690EPS040</v>
      </c>
      <c r="BA174" s="724" t="s">
        <v>297</v>
      </c>
      <c r="BB174" s="726">
        <v>690</v>
      </c>
      <c r="BC174" s="724" t="s">
        <v>833</v>
      </c>
      <c r="BD174" s="725">
        <v>264</v>
      </c>
    </row>
    <row r="175" spans="52:56" ht="15" customHeight="1">
      <c r="AZ175" s="566" t="str">
        <f t="shared" si="270"/>
        <v>690EPS044</v>
      </c>
      <c r="BA175" s="724" t="s">
        <v>297</v>
      </c>
      <c r="BB175" s="726">
        <v>690</v>
      </c>
      <c r="BC175" s="724" t="s">
        <v>1017</v>
      </c>
      <c r="BD175" s="725">
        <v>682</v>
      </c>
    </row>
    <row r="176" spans="52:56" ht="15" customHeight="1">
      <c r="AZ176" s="566" t="str">
        <f t="shared" si="270"/>
        <v>736EPS010</v>
      </c>
      <c r="BA176" s="724" t="s">
        <v>297</v>
      </c>
      <c r="BB176" s="726">
        <v>736</v>
      </c>
      <c r="BC176" s="724" t="s">
        <v>210</v>
      </c>
      <c r="BD176" s="725">
        <v>1</v>
      </c>
    </row>
    <row r="177" spans="52:56" ht="15" customHeight="1">
      <c r="AZ177" s="566" t="str">
        <f t="shared" si="270"/>
        <v>736EPS037</v>
      </c>
      <c r="BA177" s="724" t="s">
        <v>297</v>
      </c>
      <c r="BB177" s="726">
        <v>736</v>
      </c>
      <c r="BC177" s="724" t="s">
        <v>213</v>
      </c>
      <c r="BD177" s="725">
        <v>3975</v>
      </c>
    </row>
    <row r="178" spans="52:56" ht="15" customHeight="1">
      <c r="AZ178" s="566" t="str">
        <f t="shared" si="270"/>
        <v>736EPS040</v>
      </c>
      <c r="BA178" s="724" t="s">
        <v>297</v>
      </c>
      <c r="BB178" s="726">
        <v>736</v>
      </c>
      <c r="BC178" s="724" t="s">
        <v>833</v>
      </c>
      <c r="BD178" s="725">
        <v>434</v>
      </c>
    </row>
    <row r="179" spans="52:56" ht="15" customHeight="1">
      <c r="AZ179" s="566" t="str">
        <f t="shared" si="270"/>
        <v>736EPS044</v>
      </c>
      <c r="BA179" s="724" t="s">
        <v>297</v>
      </c>
      <c r="BB179" s="726">
        <v>736</v>
      </c>
      <c r="BC179" s="724" t="s">
        <v>1017</v>
      </c>
      <c r="BD179" s="725">
        <v>8578</v>
      </c>
    </row>
    <row r="180" spans="52:56" ht="15" customHeight="1">
      <c r="AZ180" s="566" t="str">
        <f t="shared" si="270"/>
        <v>736EPSIC3</v>
      </c>
      <c r="BA180" s="724" t="s">
        <v>297</v>
      </c>
      <c r="BB180" s="726">
        <v>736</v>
      </c>
      <c r="BC180" s="724" t="s">
        <v>513</v>
      </c>
      <c r="BD180" s="725">
        <v>9</v>
      </c>
    </row>
    <row r="181" spans="52:56" ht="15" customHeight="1">
      <c r="AZ181" s="566" t="str">
        <f t="shared" si="270"/>
        <v>736ESSC24</v>
      </c>
      <c r="BA181" s="724" t="s">
        <v>297</v>
      </c>
      <c r="BB181" s="726">
        <v>736</v>
      </c>
      <c r="BC181" s="724" t="s">
        <v>517</v>
      </c>
      <c r="BD181" s="725">
        <v>784</v>
      </c>
    </row>
    <row r="182" spans="52:56" ht="15" customHeight="1">
      <c r="AZ182" s="566" t="str">
        <f t="shared" si="270"/>
        <v>858EPS037</v>
      </c>
      <c r="BA182" s="724" t="s">
        <v>297</v>
      </c>
      <c r="BB182" s="726">
        <v>858</v>
      </c>
      <c r="BC182" s="724" t="s">
        <v>213</v>
      </c>
      <c r="BD182" s="725">
        <v>1088</v>
      </c>
    </row>
    <row r="183" spans="52:56" ht="15" customHeight="1">
      <c r="AZ183" s="566" t="str">
        <f t="shared" si="270"/>
        <v>858EPS040</v>
      </c>
      <c r="BA183" s="724" t="s">
        <v>297</v>
      </c>
      <c r="BB183" s="726">
        <v>858</v>
      </c>
      <c r="BC183" s="724" t="s">
        <v>833</v>
      </c>
      <c r="BD183" s="725">
        <v>506</v>
      </c>
    </row>
    <row r="184" spans="52:56" ht="15" customHeight="1">
      <c r="AZ184" s="566" t="str">
        <f t="shared" si="270"/>
        <v>858EPS044</v>
      </c>
      <c r="BA184" s="724" t="s">
        <v>297</v>
      </c>
      <c r="BB184" s="726">
        <v>858</v>
      </c>
      <c r="BC184" s="724" t="s">
        <v>1017</v>
      </c>
      <c r="BD184" s="725">
        <v>743</v>
      </c>
    </row>
    <row r="185" spans="52:56" ht="15" customHeight="1">
      <c r="AZ185" s="566" t="str">
        <f t="shared" si="270"/>
        <v>858ESSC02</v>
      </c>
      <c r="BA185" s="724" t="s">
        <v>297</v>
      </c>
      <c r="BB185" s="726">
        <v>858</v>
      </c>
      <c r="BC185" s="724" t="s">
        <v>516</v>
      </c>
      <c r="BD185" s="725">
        <v>11</v>
      </c>
    </row>
    <row r="186" spans="52:56" ht="15" customHeight="1">
      <c r="AZ186" s="566" t="str">
        <f t="shared" si="270"/>
        <v>885EPS037</v>
      </c>
      <c r="BA186" s="724" t="s">
        <v>297</v>
      </c>
      <c r="BB186" s="726">
        <v>885</v>
      </c>
      <c r="BC186" s="724" t="s">
        <v>213</v>
      </c>
      <c r="BD186" s="725">
        <v>404</v>
      </c>
    </row>
    <row r="187" spans="52:56" ht="15" customHeight="1">
      <c r="AZ187" s="566" t="str">
        <f t="shared" si="270"/>
        <v>885EPS040</v>
      </c>
      <c r="BA187" s="724" t="s">
        <v>297</v>
      </c>
      <c r="BB187" s="726">
        <v>885</v>
      </c>
      <c r="BC187" s="724" t="s">
        <v>833</v>
      </c>
      <c r="BD187" s="725">
        <v>76</v>
      </c>
    </row>
    <row r="188" spans="52:56" ht="15" customHeight="1">
      <c r="AZ188" s="566" t="str">
        <f t="shared" si="270"/>
        <v>885EPS044</v>
      </c>
      <c r="BA188" s="724" t="s">
        <v>297</v>
      </c>
      <c r="BB188" s="726">
        <v>885</v>
      </c>
      <c r="BC188" s="724" t="s">
        <v>1017</v>
      </c>
      <c r="BD188" s="725">
        <v>333</v>
      </c>
    </row>
    <row r="189" spans="52:56" ht="15" customHeight="1">
      <c r="AZ189" s="566" t="str">
        <f t="shared" si="270"/>
        <v>885ESSC02</v>
      </c>
      <c r="BA189" s="724" t="s">
        <v>297</v>
      </c>
      <c r="BB189" s="726">
        <v>885</v>
      </c>
      <c r="BC189" s="724" t="s">
        <v>516</v>
      </c>
      <c r="BD189" s="725">
        <v>31</v>
      </c>
    </row>
    <row r="190" spans="52:56" ht="15" customHeight="1">
      <c r="AZ190" s="566" t="str">
        <f t="shared" si="270"/>
        <v>890EAS016</v>
      </c>
      <c r="BA190" s="724" t="s">
        <v>297</v>
      </c>
      <c r="BB190" s="726">
        <v>890</v>
      </c>
      <c r="BC190" s="724" t="s">
        <v>220</v>
      </c>
      <c r="BD190" s="725">
        <v>1</v>
      </c>
    </row>
    <row r="191" spans="52:56" ht="15" customHeight="1">
      <c r="AZ191" s="566" t="str">
        <f t="shared" si="270"/>
        <v>890EPS002</v>
      </c>
      <c r="BA191" s="724" t="s">
        <v>297</v>
      </c>
      <c r="BB191" s="726">
        <v>890</v>
      </c>
      <c r="BC191" s="724" t="s">
        <v>215</v>
      </c>
      <c r="BD191" s="725">
        <v>3</v>
      </c>
    </row>
    <row r="192" spans="52:56" ht="15" customHeight="1">
      <c r="AZ192" s="566" t="str">
        <f t="shared" si="270"/>
        <v>890EPS016</v>
      </c>
      <c r="BA192" s="724" t="s">
        <v>297</v>
      </c>
      <c r="BB192" s="726">
        <v>890</v>
      </c>
      <c r="BC192" s="724" t="s">
        <v>211</v>
      </c>
      <c r="BD192" s="725">
        <v>1</v>
      </c>
    </row>
    <row r="193" spans="52:56" ht="15" customHeight="1">
      <c r="AZ193" s="566" t="str">
        <f t="shared" si="270"/>
        <v>890EPS037</v>
      </c>
      <c r="BA193" s="724" t="s">
        <v>297</v>
      </c>
      <c r="BB193" s="726">
        <v>890</v>
      </c>
      <c r="BC193" s="724" t="s">
        <v>213</v>
      </c>
      <c r="BD193" s="725">
        <v>1175</v>
      </c>
    </row>
    <row r="194" spans="52:56" ht="15" customHeight="1">
      <c r="AZ194" s="566" t="str">
        <f t="shared" si="270"/>
        <v>890EPS040</v>
      </c>
      <c r="BA194" s="724" t="s">
        <v>297</v>
      </c>
      <c r="BB194" s="726">
        <v>890</v>
      </c>
      <c r="BC194" s="724" t="s">
        <v>833</v>
      </c>
      <c r="BD194" s="725">
        <v>236</v>
      </c>
    </row>
    <row r="195" spans="52:56" ht="15" customHeight="1">
      <c r="AZ195" s="566" t="str">
        <f t="shared" si="270"/>
        <v>890EPS044</v>
      </c>
      <c r="BA195" s="724" t="s">
        <v>297</v>
      </c>
      <c r="BB195" s="726">
        <v>890</v>
      </c>
      <c r="BC195" s="724" t="s">
        <v>1017</v>
      </c>
      <c r="BD195" s="725">
        <v>1352</v>
      </c>
    </row>
    <row r="196" spans="52:56" ht="15" customHeight="1">
      <c r="AZ196" s="566" t="str">
        <f t="shared" si="270"/>
        <v>890ESSC02</v>
      </c>
      <c r="BA196" s="724" t="s">
        <v>297</v>
      </c>
      <c r="BB196" s="726">
        <v>890</v>
      </c>
      <c r="BC196" s="724" t="s">
        <v>516</v>
      </c>
      <c r="BD196" s="725">
        <v>1</v>
      </c>
    </row>
    <row r="197" spans="52:56" ht="15" customHeight="1">
      <c r="AZ197" s="566" t="str">
        <f t="shared" si="270"/>
        <v>890ESSC24</v>
      </c>
      <c r="BA197" s="724" t="s">
        <v>297</v>
      </c>
      <c r="BB197" s="726">
        <v>890</v>
      </c>
      <c r="BC197" s="724" t="s">
        <v>517</v>
      </c>
      <c r="BD197" s="725">
        <v>200</v>
      </c>
    </row>
    <row r="198" spans="52:56" ht="15" customHeight="1">
      <c r="AZ198" s="566" t="str">
        <f t="shared" si="270"/>
        <v>4EPS037</v>
      </c>
      <c r="BA198" s="724" t="s">
        <v>294</v>
      </c>
      <c r="BB198" s="726">
        <v>4</v>
      </c>
      <c r="BC198" s="724" t="s">
        <v>213</v>
      </c>
      <c r="BD198" s="725">
        <v>65</v>
      </c>
    </row>
    <row r="199" spans="52:56" ht="15" customHeight="1">
      <c r="AZ199" s="566" t="str">
        <f t="shared" si="270"/>
        <v>4EPS040</v>
      </c>
      <c r="BA199" s="724" t="s">
        <v>294</v>
      </c>
      <c r="BB199" s="726">
        <v>4</v>
      </c>
      <c r="BC199" s="724" t="s">
        <v>833</v>
      </c>
      <c r="BD199" s="725">
        <v>65</v>
      </c>
    </row>
    <row r="200" spans="52:56" ht="15" customHeight="1">
      <c r="AZ200" s="566" t="str">
        <f t="shared" si="270"/>
        <v>4EPS044</v>
      </c>
      <c r="BA200" s="724" t="s">
        <v>294</v>
      </c>
      <c r="BB200" s="726">
        <v>4</v>
      </c>
      <c r="BC200" s="724" t="s">
        <v>1017</v>
      </c>
      <c r="BD200" s="725">
        <v>213</v>
      </c>
    </row>
    <row r="201" spans="52:56" ht="15" customHeight="1">
      <c r="AZ201" s="566" t="str">
        <f t="shared" ref="AZ201:AZ264" si="271">CONCATENATE(BB201,BC201)</f>
        <v>42EAS016</v>
      </c>
      <c r="BA201" s="724" t="s">
        <v>294</v>
      </c>
      <c r="BB201" s="726">
        <v>42</v>
      </c>
      <c r="BC201" s="724" t="s">
        <v>220</v>
      </c>
      <c r="BD201" s="725">
        <v>4</v>
      </c>
    </row>
    <row r="202" spans="52:56" ht="15" customHeight="1">
      <c r="AZ202" s="566" t="str">
        <f t="shared" si="271"/>
        <v>42EPS005</v>
      </c>
      <c r="BA202" s="724" t="s">
        <v>294</v>
      </c>
      <c r="BB202" s="726">
        <v>42</v>
      </c>
      <c r="BC202" s="724" t="s">
        <v>218</v>
      </c>
      <c r="BD202" s="725">
        <v>1</v>
      </c>
    </row>
    <row r="203" spans="52:56" ht="15" customHeight="1">
      <c r="AZ203" s="566" t="str">
        <f t="shared" si="271"/>
        <v>42EPS016</v>
      </c>
      <c r="BA203" s="724" t="s">
        <v>294</v>
      </c>
      <c r="BB203" s="726">
        <v>42</v>
      </c>
      <c r="BC203" s="724" t="s">
        <v>211</v>
      </c>
      <c r="BD203" s="725">
        <v>1</v>
      </c>
    </row>
    <row r="204" spans="52:56" ht="15" customHeight="1">
      <c r="AZ204" s="566" t="str">
        <f t="shared" si="271"/>
        <v>42EPS018</v>
      </c>
      <c r="BA204" s="724" t="s">
        <v>294</v>
      </c>
      <c r="BB204" s="726">
        <v>42</v>
      </c>
      <c r="BC204" s="724" t="s">
        <v>190</v>
      </c>
      <c r="BD204" s="725">
        <v>2</v>
      </c>
    </row>
    <row r="205" spans="52:56" ht="15" customHeight="1">
      <c r="AZ205" s="566" t="str">
        <f t="shared" si="271"/>
        <v>42EPS037</v>
      </c>
      <c r="BA205" s="724" t="s">
        <v>294</v>
      </c>
      <c r="BB205" s="726">
        <v>42</v>
      </c>
      <c r="BC205" s="724" t="s">
        <v>213</v>
      </c>
      <c r="BD205" s="725">
        <v>2370</v>
      </c>
    </row>
    <row r="206" spans="52:56" ht="15" customHeight="1">
      <c r="AZ206" s="566" t="str">
        <f t="shared" si="271"/>
        <v>42EPS040</v>
      </c>
      <c r="BA206" s="724" t="s">
        <v>294</v>
      </c>
      <c r="BB206" s="726">
        <v>42</v>
      </c>
      <c r="BC206" s="724" t="s">
        <v>833</v>
      </c>
      <c r="BD206" s="725">
        <v>513</v>
      </c>
    </row>
    <row r="207" spans="52:56" ht="15" customHeight="1">
      <c r="AZ207" s="566" t="str">
        <f t="shared" si="271"/>
        <v>42EPS044</v>
      </c>
      <c r="BA207" s="724" t="s">
        <v>294</v>
      </c>
      <c r="BB207" s="726">
        <v>42</v>
      </c>
      <c r="BC207" s="724" t="s">
        <v>1017</v>
      </c>
      <c r="BD207" s="725">
        <v>5331</v>
      </c>
    </row>
    <row r="208" spans="52:56" ht="15" customHeight="1">
      <c r="AZ208" s="566" t="str">
        <f t="shared" si="271"/>
        <v>42ESSC24</v>
      </c>
      <c r="BA208" s="724" t="s">
        <v>294</v>
      </c>
      <c r="BB208" s="726">
        <v>42</v>
      </c>
      <c r="BC208" s="724" t="s">
        <v>517</v>
      </c>
      <c r="BD208" s="725">
        <v>560</v>
      </c>
    </row>
    <row r="209" spans="52:56" ht="15" customHeight="1">
      <c r="AZ209" s="566" t="str">
        <f t="shared" si="271"/>
        <v>42ESSC91</v>
      </c>
      <c r="BA209" s="724" t="s">
        <v>294</v>
      </c>
      <c r="BB209" s="726">
        <v>42</v>
      </c>
      <c r="BC209" s="724" t="s">
        <v>519</v>
      </c>
      <c r="BD209" s="725">
        <v>2</v>
      </c>
    </row>
    <row r="210" spans="52:56" ht="15" customHeight="1">
      <c r="AZ210" s="566" t="str">
        <f t="shared" si="271"/>
        <v>44EPS037</v>
      </c>
      <c r="BA210" s="724" t="s">
        <v>294</v>
      </c>
      <c r="BB210" s="726">
        <v>44</v>
      </c>
      <c r="BC210" s="724" t="s">
        <v>213</v>
      </c>
      <c r="BD210" s="725">
        <v>70</v>
      </c>
    </row>
    <row r="211" spans="52:56" ht="15" customHeight="1">
      <c r="AZ211" s="566" t="str">
        <f t="shared" si="271"/>
        <v>44EPS040</v>
      </c>
      <c r="BA211" s="724" t="s">
        <v>294</v>
      </c>
      <c r="BB211" s="726">
        <v>44</v>
      </c>
      <c r="BC211" s="724" t="s">
        <v>833</v>
      </c>
      <c r="BD211" s="725">
        <v>145</v>
      </c>
    </row>
    <row r="212" spans="52:56" ht="15" customHeight="1">
      <c r="AZ212" s="566" t="str">
        <f t="shared" si="271"/>
        <v>44EPS044</v>
      </c>
      <c r="BA212" s="724" t="s">
        <v>294</v>
      </c>
      <c r="BB212" s="726">
        <v>44</v>
      </c>
      <c r="BC212" s="724" t="s">
        <v>1017</v>
      </c>
      <c r="BD212" s="725">
        <v>1037</v>
      </c>
    </row>
    <row r="213" spans="52:56" ht="15" customHeight="1">
      <c r="AZ213" s="566" t="str">
        <f t="shared" si="271"/>
        <v>59EPS002</v>
      </c>
      <c r="BA213" s="724" t="s">
        <v>294</v>
      </c>
      <c r="BB213" s="726">
        <v>59</v>
      </c>
      <c r="BC213" s="724" t="s">
        <v>215</v>
      </c>
      <c r="BD213" s="725">
        <v>19</v>
      </c>
    </row>
    <row r="214" spans="52:56" ht="15" customHeight="1">
      <c r="AZ214" s="566" t="str">
        <f t="shared" si="271"/>
        <v>59EPS005</v>
      </c>
      <c r="BA214" s="724" t="s">
        <v>294</v>
      </c>
      <c r="BB214" s="726">
        <v>59</v>
      </c>
      <c r="BC214" s="724" t="s">
        <v>218</v>
      </c>
      <c r="BD214" s="725">
        <v>15</v>
      </c>
    </row>
    <row r="215" spans="52:56" ht="15" customHeight="1">
      <c r="AZ215" s="566" t="str">
        <f t="shared" si="271"/>
        <v>59EPS018</v>
      </c>
      <c r="BA215" s="724" t="s">
        <v>294</v>
      </c>
      <c r="BB215" s="726">
        <v>59</v>
      </c>
      <c r="BC215" s="724" t="s">
        <v>190</v>
      </c>
      <c r="BD215" s="725">
        <v>1</v>
      </c>
    </row>
    <row r="216" spans="52:56" ht="15" customHeight="1">
      <c r="AZ216" s="566" t="str">
        <f t="shared" si="271"/>
        <v>59EPS037</v>
      </c>
      <c r="BA216" s="724" t="s">
        <v>294</v>
      </c>
      <c r="BB216" s="726">
        <v>59</v>
      </c>
      <c r="BC216" s="724" t="s">
        <v>213</v>
      </c>
      <c r="BD216" s="725">
        <v>252</v>
      </c>
    </row>
    <row r="217" spans="52:56" ht="15" customHeight="1">
      <c r="AZ217" s="566" t="str">
        <f t="shared" si="271"/>
        <v>59EPS040</v>
      </c>
      <c r="BA217" s="724" t="s">
        <v>294</v>
      </c>
      <c r="BB217" s="726">
        <v>59</v>
      </c>
      <c r="BC217" s="724" t="s">
        <v>833</v>
      </c>
      <c r="BD217" s="725">
        <v>31</v>
      </c>
    </row>
    <row r="218" spans="52:56" ht="15" customHeight="1">
      <c r="AZ218" s="566" t="str">
        <f t="shared" si="271"/>
        <v>59EPS044</v>
      </c>
      <c r="BA218" s="724" t="s">
        <v>294</v>
      </c>
      <c r="BB218" s="726">
        <v>59</v>
      </c>
      <c r="BC218" s="724" t="s">
        <v>1017</v>
      </c>
      <c r="BD218" s="725">
        <v>772</v>
      </c>
    </row>
    <row r="219" spans="52:56" ht="15" customHeight="1">
      <c r="AZ219" s="566" t="str">
        <f t="shared" si="271"/>
        <v>59ESSC24</v>
      </c>
      <c r="BA219" s="724" t="s">
        <v>294</v>
      </c>
      <c r="BB219" s="726">
        <v>59</v>
      </c>
      <c r="BC219" s="724" t="s">
        <v>517</v>
      </c>
      <c r="BD219" s="725">
        <v>122</v>
      </c>
    </row>
    <row r="220" spans="52:56" ht="15" customHeight="1">
      <c r="AZ220" s="566" t="str">
        <f t="shared" si="271"/>
        <v>59ESSC62</v>
      </c>
      <c r="BA220" s="724" t="s">
        <v>294</v>
      </c>
      <c r="BB220" s="726">
        <v>59</v>
      </c>
      <c r="BC220" s="724" t="s">
        <v>518</v>
      </c>
      <c r="BD220" s="725">
        <v>1</v>
      </c>
    </row>
    <row r="221" spans="52:56" ht="15" customHeight="1">
      <c r="AZ221" s="566" t="str">
        <f t="shared" si="271"/>
        <v>113EPS037</v>
      </c>
      <c r="BA221" s="724" t="s">
        <v>294</v>
      </c>
      <c r="BB221" s="726">
        <v>113</v>
      </c>
      <c r="BC221" s="724" t="s">
        <v>213</v>
      </c>
      <c r="BD221" s="725">
        <v>929</v>
      </c>
    </row>
    <row r="222" spans="52:56" ht="15" customHeight="1">
      <c r="AZ222" s="566" t="str">
        <f t="shared" si="271"/>
        <v>113EPS040</v>
      </c>
      <c r="BA222" s="724" t="s">
        <v>294</v>
      </c>
      <c r="BB222" s="726">
        <v>113</v>
      </c>
      <c r="BC222" s="724" t="s">
        <v>833</v>
      </c>
      <c r="BD222" s="725">
        <v>251</v>
      </c>
    </row>
    <row r="223" spans="52:56" ht="15" customHeight="1">
      <c r="AZ223" s="566" t="str">
        <f t="shared" si="271"/>
        <v>113EPS044</v>
      </c>
      <c r="BA223" s="724" t="s">
        <v>294</v>
      </c>
      <c r="BB223" s="726">
        <v>113</v>
      </c>
      <c r="BC223" s="724" t="s">
        <v>1017</v>
      </c>
      <c r="BD223" s="725">
        <v>722</v>
      </c>
    </row>
    <row r="224" spans="52:56" ht="15" customHeight="1">
      <c r="AZ224" s="566" t="str">
        <f t="shared" si="271"/>
        <v>113ESSC91</v>
      </c>
      <c r="BA224" s="724" t="s">
        <v>294</v>
      </c>
      <c r="BB224" s="726">
        <v>113</v>
      </c>
      <c r="BC224" s="724" t="s">
        <v>519</v>
      </c>
      <c r="BD224" s="725">
        <v>12</v>
      </c>
    </row>
    <row r="225" spans="52:56" ht="15" customHeight="1">
      <c r="AZ225" s="566" t="str">
        <f t="shared" si="271"/>
        <v>125EPS037</v>
      </c>
      <c r="BA225" s="724" t="s">
        <v>294</v>
      </c>
      <c r="BB225" s="726">
        <v>125</v>
      </c>
      <c r="BC225" s="724" t="s">
        <v>213</v>
      </c>
      <c r="BD225" s="725">
        <v>96</v>
      </c>
    </row>
    <row r="226" spans="52:56" ht="15" customHeight="1">
      <c r="AZ226" s="566" t="str">
        <f t="shared" si="271"/>
        <v>125EPS040</v>
      </c>
      <c r="BA226" s="724" t="s">
        <v>294</v>
      </c>
      <c r="BB226" s="726">
        <v>125</v>
      </c>
      <c r="BC226" s="724" t="s">
        <v>833</v>
      </c>
      <c r="BD226" s="725">
        <v>117</v>
      </c>
    </row>
    <row r="227" spans="52:56" ht="15" customHeight="1">
      <c r="AZ227" s="566" t="str">
        <f t="shared" si="271"/>
        <v>125EPS044</v>
      </c>
      <c r="BA227" s="724" t="s">
        <v>294</v>
      </c>
      <c r="BB227" s="726">
        <v>125</v>
      </c>
      <c r="BC227" s="724" t="s">
        <v>1017</v>
      </c>
      <c r="BD227" s="725">
        <v>331</v>
      </c>
    </row>
    <row r="228" spans="52:56" ht="15" customHeight="1">
      <c r="AZ228" s="566" t="str">
        <f t="shared" si="271"/>
        <v>138EPS037</v>
      </c>
      <c r="BA228" s="724" t="s">
        <v>294</v>
      </c>
      <c r="BB228" s="726">
        <v>138</v>
      </c>
      <c r="BC228" s="724" t="s">
        <v>213</v>
      </c>
      <c r="BD228" s="725">
        <v>702</v>
      </c>
    </row>
    <row r="229" spans="52:56" ht="15" customHeight="1">
      <c r="AZ229" s="566" t="str">
        <f t="shared" si="271"/>
        <v>138EPS040</v>
      </c>
      <c r="BA229" s="724" t="s">
        <v>294</v>
      </c>
      <c r="BB229" s="726">
        <v>138</v>
      </c>
      <c r="BC229" s="724" t="s">
        <v>833</v>
      </c>
      <c r="BD229" s="725">
        <v>213</v>
      </c>
    </row>
    <row r="230" spans="52:56" ht="15" customHeight="1">
      <c r="AZ230" s="566" t="str">
        <f t="shared" si="271"/>
        <v>138EPS044</v>
      </c>
      <c r="BA230" s="724" t="s">
        <v>294</v>
      </c>
      <c r="BB230" s="726">
        <v>138</v>
      </c>
      <c r="BC230" s="724" t="s">
        <v>1017</v>
      </c>
      <c r="BD230" s="725">
        <v>703</v>
      </c>
    </row>
    <row r="231" spans="52:56" ht="15" customHeight="1">
      <c r="AZ231" s="566" t="str">
        <f t="shared" si="271"/>
        <v>234EPS037</v>
      </c>
      <c r="BA231" s="724" t="s">
        <v>294</v>
      </c>
      <c r="BB231" s="726">
        <v>234</v>
      </c>
      <c r="BC231" s="724" t="s">
        <v>213</v>
      </c>
      <c r="BD231" s="725">
        <v>310</v>
      </c>
    </row>
    <row r="232" spans="52:56" ht="15" customHeight="1">
      <c r="AZ232" s="566" t="str">
        <f t="shared" si="271"/>
        <v>234EPS044</v>
      </c>
      <c r="BA232" s="724" t="s">
        <v>294</v>
      </c>
      <c r="BB232" s="726">
        <v>234</v>
      </c>
      <c r="BC232" s="724" t="s">
        <v>1017</v>
      </c>
      <c r="BD232" s="725">
        <v>873</v>
      </c>
    </row>
    <row r="233" spans="52:56" ht="15" customHeight="1">
      <c r="AZ233" s="566" t="str">
        <f t="shared" si="271"/>
        <v>234EPSIC3</v>
      </c>
      <c r="BA233" s="724" t="s">
        <v>294</v>
      </c>
      <c r="BB233" s="726">
        <v>234</v>
      </c>
      <c r="BC233" s="724" t="s">
        <v>513</v>
      </c>
      <c r="BD233" s="725">
        <v>25</v>
      </c>
    </row>
    <row r="234" spans="52:56" ht="15" customHeight="1">
      <c r="AZ234" s="566" t="str">
        <f t="shared" si="271"/>
        <v>234ESSC24</v>
      </c>
      <c r="BA234" s="724" t="s">
        <v>294</v>
      </c>
      <c r="BB234" s="726">
        <v>234</v>
      </c>
      <c r="BC234" s="724" t="s">
        <v>517</v>
      </c>
      <c r="BD234" s="725">
        <v>526</v>
      </c>
    </row>
    <row r="235" spans="52:56" ht="15" customHeight="1">
      <c r="AZ235" s="566" t="str">
        <f t="shared" si="271"/>
        <v>240EAS016</v>
      </c>
      <c r="BA235" s="724" t="s">
        <v>294</v>
      </c>
      <c r="BB235" s="726">
        <v>240</v>
      </c>
      <c r="BC235" s="724" t="s">
        <v>220</v>
      </c>
      <c r="BD235" s="725">
        <v>4</v>
      </c>
    </row>
    <row r="236" spans="52:56" ht="15" customHeight="1">
      <c r="AZ236" s="566" t="str">
        <f t="shared" si="271"/>
        <v>240EPS037</v>
      </c>
      <c r="BA236" s="724" t="s">
        <v>294</v>
      </c>
      <c r="BB236" s="726">
        <v>240</v>
      </c>
      <c r="BC236" s="724" t="s">
        <v>213</v>
      </c>
      <c r="BD236" s="725">
        <v>378</v>
      </c>
    </row>
    <row r="237" spans="52:56" ht="15" customHeight="1">
      <c r="AZ237" s="566" t="str">
        <f t="shared" si="271"/>
        <v>240EPS040</v>
      </c>
      <c r="BA237" s="724" t="s">
        <v>294</v>
      </c>
      <c r="BB237" s="726">
        <v>240</v>
      </c>
      <c r="BC237" s="724" t="s">
        <v>833</v>
      </c>
      <c r="BD237" s="725">
        <v>269</v>
      </c>
    </row>
    <row r="238" spans="52:56" ht="15" customHeight="1">
      <c r="AZ238" s="566" t="str">
        <f t="shared" si="271"/>
        <v>240EPS044</v>
      </c>
      <c r="BA238" s="724" t="s">
        <v>294</v>
      </c>
      <c r="BB238" s="726">
        <v>240</v>
      </c>
      <c r="BC238" s="724" t="s">
        <v>1017</v>
      </c>
      <c r="BD238" s="725">
        <v>1204</v>
      </c>
    </row>
    <row r="239" spans="52:56" ht="15" customHeight="1">
      <c r="AZ239" s="566" t="str">
        <f t="shared" si="271"/>
        <v>284EPS010</v>
      </c>
      <c r="BA239" s="724" t="s">
        <v>294</v>
      </c>
      <c r="BB239" s="726">
        <v>284</v>
      </c>
      <c r="BC239" s="724" t="s">
        <v>210</v>
      </c>
      <c r="BD239" s="725">
        <v>1</v>
      </c>
    </row>
    <row r="240" spans="52:56" ht="15" customHeight="1">
      <c r="AZ240" s="566" t="str">
        <f t="shared" si="271"/>
        <v>284EPS016</v>
      </c>
      <c r="BA240" s="724" t="s">
        <v>294</v>
      </c>
      <c r="BB240" s="726">
        <v>284</v>
      </c>
      <c r="BC240" s="724" t="s">
        <v>211</v>
      </c>
      <c r="BD240" s="725">
        <v>1</v>
      </c>
    </row>
    <row r="241" spans="52:56" ht="15" customHeight="1">
      <c r="AZ241" s="566" t="str">
        <f t="shared" si="271"/>
        <v>284EPS037</v>
      </c>
      <c r="BA241" s="724" t="s">
        <v>294</v>
      </c>
      <c r="BB241" s="726">
        <v>284</v>
      </c>
      <c r="BC241" s="724" t="s">
        <v>213</v>
      </c>
      <c r="BD241" s="725">
        <v>628</v>
      </c>
    </row>
    <row r="242" spans="52:56" ht="15" customHeight="1">
      <c r="AZ242" s="566" t="str">
        <f t="shared" si="271"/>
        <v>284EPS040</v>
      </c>
      <c r="BA242" s="724" t="s">
        <v>294</v>
      </c>
      <c r="BB242" s="726">
        <v>284</v>
      </c>
      <c r="BC242" s="724" t="s">
        <v>833</v>
      </c>
      <c r="BD242" s="725">
        <v>64</v>
      </c>
    </row>
    <row r="243" spans="52:56" ht="15" customHeight="1">
      <c r="AZ243" s="566" t="str">
        <f t="shared" si="271"/>
        <v>284EPS044</v>
      </c>
      <c r="BA243" s="724" t="s">
        <v>294</v>
      </c>
      <c r="BB243" s="726">
        <v>284</v>
      </c>
      <c r="BC243" s="724" t="s">
        <v>1017</v>
      </c>
      <c r="BD243" s="725">
        <v>1454</v>
      </c>
    </row>
    <row r="244" spans="52:56" ht="15" customHeight="1">
      <c r="AZ244" s="566" t="str">
        <f t="shared" si="271"/>
        <v>284EPSIC3</v>
      </c>
      <c r="BA244" s="724" t="s">
        <v>294</v>
      </c>
      <c r="BB244" s="726">
        <v>284</v>
      </c>
      <c r="BC244" s="724" t="s">
        <v>513</v>
      </c>
      <c r="BD244" s="725">
        <v>8</v>
      </c>
    </row>
    <row r="245" spans="52:56" ht="15" customHeight="1">
      <c r="AZ245" s="566" t="str">
        <f t="shared" si="271"/>
        <v>284ESSC24</v>
      </c>
      <c r="BA245" s="724" t="s">
        <v>294</v>
      </c>
      <c r="BB245" s="726">
        <v>284</v>
      </c>
      <c r="BC245" s="724" t="s">
        <v>517</v>
      </c>
      <c r="BD245" s="725">
        <v>463</v>
      </c>
    </row>
    <row r="246" spans="52:56" ht="15" customHeight="1">
      <c r="AZ246" s="566" t="str">
        <f t="shared" si="271"/>
        <v>306EPS018</v>
      </c>
      <c r="BA246" s="724" t="s">
        <v>294</v>
      </c>
      <c r="BB246" s="726">
        <v>306</v>
      </c>
      <c r="BC246" s="724" t="s">
        <v>190</v>
      </c>
      <c r="BD246" s="725">
        <v>1</v>
      </c>
    </row>
    <row r="247" spans="52:56" ht="15" customHeight="1">
      <c r="AZ247" s="566" t="str">
        <f t="shared" si="271"/>
        <v>306EPS037</v>
      </c>
      <c r="BA247" s="724" t="s">
        <v>294</v>
      </c>
      <c r="BB247" s="726">
        <v>306</v>
      </c>
      <c r="BC247" s="724" t="s">
        <v>213</v>
      </c>
      <c r="BD247" s="725">
        <v>137</v>
      </c>
    </row>
    <row r="248" spans="52:56" ht="15" customHeight="1">
      <c r="AZ248" s="566" t="str">
        <f t="shared" si="271"/>
        <v>306EPS044</v>
      </c>
      <c r="BA248" s="724" t="s">
        <v>294</v>
      </c>
      <c r="BB248" s="726">
        <v>306</v>
      </c>
      <c r="BC248" s="724" t="s">
        <v>1017</v>
      </c>
      <c r="BD248" s="725">
        <v>472</v>
      </c>
    </row>
    <row r="249" spans="52:56" ht="15" customHeight="1">
      <c r="AZ249" s="566" t="str">
        <f t="shared" si="271"/>
        <v>306ESSC91</v>
      </c>
      <c r="BA249" s="724" t="s">
        <v>294</v>
      </c>
      <c r="BB249" s="726">
        <v>306</v>
      </c>
      <c r="BC249" s="724" t="s">
        <v>519</v>
      </c>
      <c r="BD249" s="725">
        <v>153</v>
      </c>
    </row>
    <row r="250" spans="52:56" ht="15" customHeight="1">
      <c r="AZ250" s="566" t="str">
        <f t="shared" si="271"/>
        <v>347EPS037</v>
      </c>
      <c r="BA250" s="724" t="s">
        <v>294</v>
      </c>
      <c r="BB250" s="726">
        <v>347</v>
      </c>
      <c r="BC250" s="724" t="s">
        <v>213</v>
      </c>
      <c r="BD250" s="725">
        <v>312</v>
      </c>
    </row>
    <row r="251" spans="52:56" ht="15" customHeight="1">
      <c r="AZ251" s="566" t="str">
        <f t="shared" si="271"/>
        <v>347EPS040</v>
      </c>
      <c r="BA251" s="724" t="s">
        <v>294</v>
      </c>
      <c r="BB251" s="726">
        <v>347</v>
      </c>
      <c r="BC251" s="724" t="s">
        <v>833</v>
      </c>
      <c r="BD251" s="725">
        <v>226</v>
      </c>
    </row>
    <row r="252" spans="52:56" ht="15" customHeight="1">
      <c r="AZ252" s="566" t="str">
        <f t="shared" si="271"/>
        <v>347EPS044</v>
      </c>
      <c r="BA252" s="724" t="s">
        <v>294</v>
      </c>
      <c r="BB252" s="726">
        <v>347</v>
      </c>
      <c r="BC252" s="724" t="s">
        <v>1017</v>
      </c>
      <c r="BD252" s="725">
        <v>349</v>
      </c>
    </row>
    <row r="253" spans="52:56" ht="15" customHeight="1">
      <c r="AZ253" s="566" t="str">
        <f t="shared" si="271"/>
        <v>411EAS016</v>
      </c>
      <c r="BA253" s="724" t="s">
        <v>294</v>
      </c>
      <c r="BB253" s="726">
        <v>411</v>
      </c>
      <c r="BC253" s="724" t="s">
        <v>220</v>
      </c>
      <c r="BD253" s="725">
        <v>1</v>
      </c>
    </row>
    <row r="254" spans="52:56" ht="15" customHeight="1">
      <c r="AZ254" s="566" t="str">
        <f t="shared" si="271"/>
        <v>411EPS010</v>
      </c>
      <c r="BA254" s="724" t="s">
        <v>294</v>
      </c>
      <c r="BB254" s="726">
        <v>411</v>
      </c>
      <c r="BC254" s="724" t="s">
        <v>210</v>
      </c>
      <c r="BD254" s="725">
        <v>1</v>
      </c>
    </row>
    <row r="255" spans="52:56" ht="15" customHeight="1">
      <c r="AZ255" s="566" t="str">
        <f t="shared" si="271"/>
        <v>411EPS037</v>
      </c>
      <c r="BA255" s="724" t="s">
        <v>294</v>
      </c>
      <c r="BB255" s="726">
        <v>411</v>
      </c>
      <c r="BC255" s="724" t="s">
        <v>213</v>
      </c>
      <c r="BD255" s="725">
        <v>282</v>
      </c>
    </row>
    <row r="256" spans="52:56" ht="15" customHeight="1">
      <c r="AZ256" s="566" t="str">
        <f t="shared" si="271"/>
        <v>411EPS040</v>
      </c>
      <c r="BA256" s="724" t="s">
        <v>294</v>
      </c>
      <c r="BB256" s="726">
        <v>411</v>
      </c>
      <c r="BC256" s="724" t="s">
        <v>833</v>
      </c>
      <c r="BD256" s="725">
        <v>191</v>
      </c>
    </row>
    <row r="257" spans="52:56" ht="15" customHeight="1">
      <c r="AZ257" s="566" t="str">
        <f t="shared" si="271"/>
        <v>411EPS044</v>
      </c>
      <c r="BA257" s="724" t="s">
        <v>294</v>
      </c>
      <c r="BB257" s="726">
        <v>411</v>
      </c>
      <c r="BC257" s="724" t="s">
        <v>1017</v>
      </c>
      <c r="BD257" s="725">
        <v>709</v>
      </c>
    </row>
    <row r="258" spans="52:56" ht="15" customHeight="1">
      <c r="AZ258" s="566" t="str">
        <f t="shared" si="271"/>
        <v>501EPS037</v>
      </c>
      <c r="BA258" s="724" t="s">
        <v>294</v>
      </c>
      <c r="BB258" s="726">
        <v>501</v>
      </c>
      <c r="BC258" s="724" t="s">
        <v>213</v>
      </c>
      <c r="BD258" s="725">
        <v>144</v>
      </c>
    </row>
    <row r="259" spans="52:56" ht="15" customHeight="1">
      <c r="AZ259" s="566" t="str">
        <f t="shared" si="271"/>
        <v>501EPS040</v>
      </c>
      <c r="BA259" s="724" t="s">
        <v>294</v>
      </c>
      <c r="BB259" s="726">
        <v>501</v>
      </c>
      <c r="BC259" s="724" t="s">
        <v>833</v>
      </c>
      <c r="BD259" s="725">
        <v>57</v>
      </c>
    </row>
    <row r="260" spans="52:56" ht="15" customHeight="1">
      <c r="AZ260" s="566" t="str">
        <f t="shared" si="271"/>
        <v>543EPS037</v>
      </c>
      <c r="BA260" s="724" t="s">
        <v>294</v>
      </c>
      <c r="BB260" s="726">
        <v>543</v>
      </c>
      <c r="BC260" s="724" t="s">
        <v>213</v>
      </c>
      <c r="BD260" s="725">
        <v>30</v>
      </c>
    </row>
    <row r="261" spans="52:56" ht="15" customHeight="1">
      <c r="AZ261" s="566" t="str">
        <f t="shared" si="271"/>
        <v>543EPS040</v>
      </c>
      <c r="BA261" s="724" t="s">
        <v>294</v>
      </c>
      <c r="BB261" s="726">
        <v>543</v>
      </c>
      <c r="BC261" s="724" t="s">
        <v>833</v>
      </c>
      <c r="BD261" s="725">
        <v>61</v>
      </c>
    </row>
    <row r="262" spans="52:56" ht="15" customHeight="1">
      <c r="AZ262" s="566" t="str">
        <f t="shared" si="271"/>
        <v>543EPS044</v>
      </c>
      <c r="BA262" s="724" t="s">
        <v>294</v>
      </c>
      <c r="BB262" s="726">
        <v>543</v>
      </c>
      <c r="BC262" s="724" t="s">
        <v>1017</v>
      </c>
      <c r="BD262" s="725">
        <v>320</v>
      </c>
    </row>
    <row r="263" spans="52:56" ht="15" customHeight="1">
      <c r="AZ263" s="566" t="str">
        <f t="shared" si="271"/>
        <v>543ESSC24</v>
      </c>
      <c r="BA263" s="724" t="s">
        <v>294</v>
      </c>
      <c r="BB263" s="726">
        <v>543</v>
      </c>
      <c r="BC263" s="724" t="s">
        <v>517</v>
      </c>
      <c r="BD263" s="725">
        <v>181</v>
      </c>
    </row>
    <row r="264" spans="52:56" ht="15" customHeight="1">
      <c r="AZ264" s="566" t="str">
        <f t="shared" si="271"/>
        <v>628EPS005</v>
      </c>
      <c r="BA264" s="724" t="s">
        <v>294</v>
      </c>
      <c r="BB264" s="726">
        <v>628</v>
      </c>
      <c r="BC264" s="724" t="s">
        <v>218</v>
      </c>
      <c r="BD264" s="725">
        <v>1</v>
      </c>
    </row>
    <row r="265" spans="52:56" ht="15" customHeight="1">
      <c r="AZ265" s="566" t="str">
        <f t="shared" ref="AZ265:AZ328" si="272">CONCATENATE(BB265,BC265)</f>
        <v>628EPS037</v>
      </c>
      <c r="BA265" s="724" t="s">
        <v>294</v>
      </c>
      <c r="BB265" s="726">
        <v>628</v>
      </c>
      <c r="BC265" s="724" t="s">
        <v>213</v>
      </c>
      <c r="BD265" s="725">
        <v>182</v>
      </c>
    </row>
    <row r="266" spans="52:56" ht="15" customHeight="1">
      <c r="AZ266" s="566" t="str">
        <f t="shared" si="272"/>
        <v>628EPS040</v>
      </c>
      <c r="BA266" s="724" t="s">
        <v>294</v>
      </c>
      <c r="BB266" s="726">
        <v>628</v>
      </c>
      <c r="BC266" s="724" t="s">
        <v>833</v>
      </c>
      <c r="BD266" s="725">
        <v>120</v>
      </c>
    </row>
    <row r="267" spans="52:56" ht="15" customHeight="1">
      <c r="AZ267" s="566" t="str">
        <f t="shared" si="272"/>
        <v>628EPS044</v>
      </c>
      <c r="BA267" s="724" t="s">
        <v>294</v>
      </c>
      <c r="BB267" s="726">
        <v>628</v>
      </c>
      <c r="BC267" s="724" t="s">
        <v>1017</v>
      </c>
      <c r="BD267" s="725">
        <v>494</v>
      </c>
    </row>
    <row r="268" spans="52:56" ht="15" customHeight="1">
      <c r="AZ268" s="566" t="str">
        <f t="shared" si="272"/>
        <v>628ESSC91</v>
      </c>
      <c r="BA268" s="724" t="s">
        <v>294</v>
      </c>
      <c r="BB268" s="726">
        <v>628</v>
      </c>
      <c r="BC268" s="724" t="s">
        <v>519</v>
      </c>
      <c r="BD268" s="725">
        <v>7</v>
      </c>
    </row>
    <row r="269" spans="52:56" ht="15" customHeight="1">
      <c r="AZ269" s="566" t="str">
        <f t="shared" si="272"/>
        <v>656EAS016</v>
      </c>
      <c r="BA269" s="724" t="s">
        <v>294</v>
      </c>
      <c r="BB269" s="726">
        <v>656</v>
      </c>
      <c r="BC269" s="724" t="s">
        <v>220</v>
      </c>
      <c r="BD269" s="725">
        <v>3</v>
      </c>
    </row>
    <row r="270" spans="52:56" ht="15" customHeight="1">
      <c r="AZ270" s="566" t="str">
        <f t="shared" si="272"/>
        <v>656EPS005</v>
      </c>
      <c r="BA270" s="724" t="s">
        <v>294</v>
      </c>
      <c r="BB270" s="726">
        <v>656</v>
      </c>
      <c r="BC270" s="724" t="s">
        <v>218</v>
      </c>
      <c r="BD270" s="725">
        <v>1</v>
      </c>
    </row>
    <row r="271" spans="52:56" ht="15" customHeight="1">
      <c r="AZ271" s="566" t="str">
        <f t="shared" si="272"/>
        <v>656EPS037</v>
      </c>
      <c r="BA271" s="724" t="s">
        <v>294</v>
      </c>
      <c r="BB271" s="726">
        <v>656</v>
      </c>
      <c r="BC271" s="724" t="s">
        <v>213</v>
      </c>
      <c r="BD271" s="725">
        <v>1547</v>
      </c>
    </row>
    <row r="272" spans="52:56" ht="15" customHeight="1">
      <c r="AZ272" s="566" t="str">
        <f t="shared" si="272"/>
        <v>656EPS040</v>
      </c>
      <c r="BA272" s="724" t="s">
        <v>294</v>
      </c>
      <c r="BB272" s="726">
        <v>656</v>
      </c>
      <c r="BC272" s="724" t="s">
        <v>833</v>
      </c>
      <c r="BD272" s="725">
        <v>276</v>
      </c>
    </row>
    <row r="273" spans="52:56" ht="15" customHeight="1">
      <c r="AZ273" s="566" t="str">
        <f t="shared" si="272"/>
        <v>656EPS044</v>
      </c>
      <c r="BA273" s="724" t="s">
        <v>294</v>
      </c>
      <c r="BB273" s="726">
        <v>656</v>
      </c>
      <c r="BC273" s="724" t="s">
        <v>1017</v>
      </c>
      <c r="BD273" s="725">
        <v>2567</v>
      </c>
    </row>
    <row r="274" spans="52:56" ht="15" customHeight="1">
      <c r="AZ274" s="566" t="str">
        <f t="shared" si="272"/>
        <v>656ESSC91</v>
      </c>
      <c r="BA274" s="724" t="s">
        <v>294</v>
      </c>
      <c r="BB274" s="726">
        <v>656</v>
      </c>
      <c r="BC274" s="724" t="s">
        <v>519</v>
      </c>
      <c r="BD274" s="725">
        <v>14</v>
      </c>
    </row>
    <row r="275" spans="52:56" ht="15" customHeight="1">
      <c r="AZ275" s="566" t="str">
        <f t="shared" si="272"/>
        <v>761EAS016</v>
      </c>
      <c r="BA275" s="724" t="s">
        <v>294</v>
      </c>
      <c r="BB275" s="726">
        <v>761</v>
      </c>
      <c r="BC275" s="724" t="s">
        <v>220</v>
      </c>
      <c r="BD275" s="725">
        <v>2</v>
      </c>
    </row>
    <row r="276" spans="52:56" ht="15" customHeight="1">
      <c r="AZ276" s="566" t="str">
        <f t="shared" si="272"/>
        <v>761EPS002</v>
      </c>
      <c r="BA276" s="724" t="s">
        <v>294</v>
      </c>
      <c r="BB276" s="726">
        <v>761</v>
      </c>
      <c r="BC276" s="724" t="s">
        <v>215</v>
      </c>
      <c r="BD276" s="725">
        <v>1</v>
      </c>
    </row>
    <row r="277" spans="52:56" ht="15" customHeight="1">
      <c r="AZ277" s="566" t="str">
        <f t="shared" si="272"/>
        <v>761EPS037</v>
      </c>
      <c r="BA277" s="724" t="s">
        <v>294</v>
      </c>
      <c r="BB277" s="726">
        <v>761</v>
      </c>
      <c r="BC277" s="724" t="s">
        <v>213</v>
      </c>
      <c r="BD277" s="725">
        <v>677</v>
      </c>
    </row>
    <row r="278" spans="52:56" ht="15" customHeight="1">
      <c r="AZ278" s="566" t="str">
        <f t="shared" si="272"/>
        <v>761EPS040</v>
      </c>
      <c r="BA278" s="724" t="s">
        <v>294</v>
      </c>
      <c r="BB278" s="726">
        <v>761</v>
      </c>
      <c r="BC278" s="724" t="s">
        <v>833</v>
      </c>
      <c r="BD278" s="725">
        <v>325</v>
      </c>
    </row>
    <row r="279" spans="52:56" ht="15" customHeight="1">
      <c r="AZ279" s="566" t="str">
        <f t="shared" si="272"/>
        <v>761EPS044</v>
      </c>
      <c r="BA279" s="724" t="s">
        <v>294</v>
      </c>
      <c r="BB279" s="726">
        <v>761</v>
      </c>
      <c r="BC279" s="724" t="s">
        <v>1017</v>
      </c>
      <c r="BD279" s="725">
        <v>1743</v>
      </c>
    </row>
    <row r="280" spans="52:56" ht="15" customHeight="1">
      <c r="AZ280" s="566" t="str">
        <f t="shared" si="272"/>
        <v>842EPS037</v>
      </c>
      <c r="BA280" s="724" t="s">
        <v>294</v>
      </c>
      <c r="BB280" s="726">
        <v>842</v>
      </c>
      <c r="BC280" s="724" t="s">
        <v>213</v>
      </c>
      <c r="BD280" s="725">
        <v>142</v>
      </c>
    </row>
    <row r="281" spans="52:56" ht="15" customHeight="1">
      <c r="AZ281" s="566" t="str">
        <f t="shared" si="272"/>
        <v>842EPS044</v>
      </c>
      <c r="BA281" s="724" t="s">
        <v>294</v>
      </c>
      <c r="BB281" s="726">
        <v>842</v>
      </c>
      <c r="BC281" s="724" t="s">
        <v>1017</v>
      </c>
      <c r="BD281" s="725">
        <v>249</v>
      </c>
    </row>
    <row r="282" spans="52:56" ht="15" customHeight="1">
      <c r="AZ282" s="566" t="str">
        <f t="shared" si="272"/>
        <v>842EPSIC3</v>
      </c>
      <c r="BA282" s="724" t="s">
        <v>294</v>
      </c>
      <c r="BB282" s="726">
        <v>842</v>
      </c>
      <c r="BC282" s="724" t="s">
        <v>513</v>
      </c>
      <c r="BD282" s="725">
        <v>1</v>
      </c>
    </row>
    <row r="283" spans="52:56" ht="15" customHeight="1">
      <c r="AZ283" s="566" t="str">
        <f t="shared" si="272"/>
        <v>842ESSC24</v>
      </c>
      <c r="BA283" s="724" t="s">
        <v>294</v>
      </c>
      <c r="BB283" s="726">
        <v>842</v>
      </c>
      <c r="BC283" s="724" t="s">
        <v>517</v>
      </c>
      <c r="BD283" s="725">
        <v>162</v>
      </c>
    </row>
    <row r="284" spans="52:56" ht="15" customHeight="1">
      <c r="AZ284" s="566" t="str">
        <f t="shared" si="272"/>
        <v>38EAS016</v>
      </c>
      <c r="BA284" s="724" t="s">
        <v>295</v>
      </c>
      <c r="BB284" s="726">
        <v>38</v>
      </c>
      <c r="BC284" s="724" t="s">
        <v>220</v>
      </c>
      <c r="BD284" s="725">
        <v>1</v>
      </c>
    </row>
    <row r="285" spans="52:56" ht="15" customHeight="1">
      <c r="AZ285" s="566" t="str">
        <f t="shared" si="272"/>
        <v>38EPS037</v>
      </c>
      <c r="BA285" s="724" t="s">
        <v>295</v>
      </c>
      <c r="BB285" s="726">
        <v>38</v>
      </c>
      <c r="BC285" s="724" t="s">
        <v>213</v>
      </c>
      <c r="BD285" s="725">
        <v>430</v>
      </c>
    </row>
    <row r="286" spans="52:56" ht="15" customHeight="1">
      <c r="AZ286" s="566" t="str">
        <f t="shared" si="272"/>
        <v>38EPS044</v>
      </c>
      <c r="BA286" s="724" t="s">
        <v>295</v>
      </c>
      <c r="BB286" s="726">
        <v>38</v>
      </c>
      <c r="BC286" s="724" t="s">
        <v>1017</v>
      </c>
      <c r="BD286" s="725">
        <v>231</v>
      </c>
    </row>
    <row r="287" spans="52:56" ht="15" customHeight="1">
      <c r="AZ287" s="566" t="str">
        <f t="shared" si="272"/>
        <v>38ESSC24</v>
      </c>
      <c r="BA287" s="724" t="s">
        <v>295</v>
      </c>
      <c r="BB287" s="726">
        <v>38</v>
      </c>
      <c r="BC287" s="724" t="s">
        <v>517</v>
      </c>
      <c r="BD287" s="725">
        <v>409</v>
      </c>
    </row>
    <row r="288" spans="52:56" ht="15" customHeight="1">
      <c r="AZ288" s="566" t="str">
        <f t="shared" si="272"/>
        <v>86EPS016</v>
      </c>
      <c r="BA288" s="724" t="s">
        <v>295</v>
      </c>
      <c r="BB288" s="726">
        <v>86</v>
      </c>
      <c r="BC288" s="724" t="s">
        <v>211</v>
      </c>
      <c r="BD288" s="725">
        <v>321</v>
      </c>
    </row>
    <row r="289" spans="52:56" ht="15" customHeight="1">
      <c r="AZ289" s="566" t="str">
        <f t="shared" si="272"/>
        <v>86EPS023</v>
      </c>
      <c r="BA289" s="724" t="s">
        <v>295</v>
      </c>
      <c r="BB289" s="726">
        <v>86</v>
      </c>
      <c r="BC289" s="724" t="s">
        <v>217</v>
      </c>
      <c r="BD289" s="725">
        <v>1</v>
      </c>
    </row>
    <row r="290" spans="52:56" ht="15" customHeight="1">
      <c r="AZ290" s="566" t="str">
        <f t="shared" si="272"/>
        <v>86EPS037</v>
      </c>
      <c r="BA290" s="724" t="s">
        <v>295</v>
      </c>
      <c r="BB290" s="726">
        <v>86</v>
      </c>
      <c r="BC290" s="724" t="s">
        <v>213</v>
      </c>
      <c r="BD290" s="725">
        <v>549</v>
      </c>
    </row>
    <row r="291" spans="52:56" ht="15" customHeight="1">
      <c r="AZ291" s="566" t="str">
        <f t="shared" si="272"/>
        <v>86EPS040</v>
      </c>
      <c r="BA291" s="724" t="s">
        <v>295</v>
      </c>
      <c r="BB291" s="726">
        <v>86</v>
      </c>
      <c r="BC291" s="724" t="s">
        <v>833</v>
      </c>
      <c r="BD291" s="725">
        <v>178</v>
      </c>
    </row>
    <row r="292" spans="52:56" ht="15" customHeight="1">
      <c r="AZ292" s="566" t="str">
        <f t="shared" si="272"/>
        <v>107EPS037</v>
      </c>
      <c r="BA292" s="724" t="s">
        <v>295</v>
      </c>
      <c r="BB292" s="726">
        <v>107</v>
      </c>
      <c r="BC292" s="724" t="s">
        <v>213</v>
      </c>
      <c r="BD292" s="725">
        <v>153</v>
      </c>
    </row>
    <row r="293" spans="52:56" ht="15" customHeight="1">
      <c r="AZ293" s="566" t="str">
        <f t="shared" si="272"/>
        <v>107EPS040</v>
      </c>
      <c r="BA293" s="724" t="s">
        <v>295</v>
      </c>
      <c r="BB293" s="726">
        <v>107</v>
      </c>
      <c r="BC293" s="724" t="s">
        <v>833</v>
      </c>
      <c r="BD293" s="725">
        <v>6</v>
      </c>
    </row>
    <row r="294" spans="52:56" ht="15" customHeight="1">
      <c r="AZ294" s="566" t="str">
        <f t="shared" si="272"/>
        <v>107EPS044</v>
      </c>
      <c r="BA294" s="724" t="s">
        <v>295</v>
      </c>
      <c r="BB294" s="726">
        <v>107</v>
      </c>
      <c r="BC294" s="724" t="s">
        <v>1017</v>
      </c>
      <c r="BD294" s="725">
        <v>429</v>
      </c>
    </row>
    <row r="295" spans="52:56" ht="15" customHeight="1">
      <c r="AZ295" s="566" t="str">
        <f t="shared" si="272"/>
        <v>107ESSC24</v>
      </c>
      <c r="BA295" s="724" t="s">
        <v>295</v>
      </c>
      <c r="BB295" s="726">
        <v>107</v>
      </c>
      <c r="BC295" s="724" t="s">
        <v>517</v>
      </c>
      <c r="BD295" s="725">
        <v>226</v>
      </c>
    </row>
    <row r="296" spans="52:56" ht="15" customHeight="1">
      <c r="AZ296" s="566" t="str">
        <f t="shared" si="272"/>
        <v>134EPS037</v>
      </c>
      <c r="BA296" s="724" t="s">
        <v>295</v>
      </c>
      <c r="BB296" s="726">
        <v>134</v>
      </c>
      <c r="BC296" s="724" t="s">
        <v>213</v>
      </c>
      <c r="BD296" s="725">
        <v>134</v>
      </c>
    </row>
    <row r="297" spans="52:56" ht="15" customHeight="1">
      <c r="AZ297" s="566" t="str">
        <f t="shared" si="272"/>
        <v>134EPS040</v>
      </c>
      <c r="BA297" s="724" t="s">
        <v>295</v>
      </c>
      <c r="BB297" s="726">
        <v>134</v>
      </c>
      <c r="BC297" s="724" t="s">
        <v>833</v>
      </c>
      <c r="BD297" s="725">
        <v>98</v>
      </c>
    </row>
    <row r="298" spans="52:56" ht="15" customHeight="1">
      <c r="AZ298" s="566" t="str">
        <f t="shared" si="272"/>
        <v>134EPS044</v>
      </c>
      <c r="BA298" s="724" t="s">
        <v>295</v>
      </c>
      <c r="BB298" s="726">
        <v>134</v>
      </c>
      <c r="BC298" s="724" t="s">
        <v>1017</v>
      </c>
      <c r="BD298" s="725">
        <v>374</v>
      </c>
    </row>
    <row r="299" spans="52:56" ht="15" customHeight="1">
      <c r="AZ299" s="566" t="str">
        <f t="shared" si="272"/>
        <v>150EAS016</v>
      </c>
      <c r="BA299" s="724" t="s">
        <v>295</v>
      </c>
      <c r="BB299" s="726">
        <v>150</v>
      </c>
      <c r="BC299" s="724" t="s">
        <v>220</v>
      </c>
      <c r="BD299" s="725">
        <v>36</v>
      </c>
    </row>
    <row r="300" spans="52:56" ht="15" customHeight="1">
      <c r="AZ300" s="566" t="str">
        <f t="shared" si="272"/>
        <v>150EPS037</v>
      </c>
      <c r="BA300" s="724" t="s">
        <v>295</v>
      </c>
      <c r="BB300" s="726">
        <v>150</v>
      </c>
      <c r="BC300" s="724" t="s">
        <v>213</v>
      </c>
      <c r="BD300" s="725">
        <v>342</v>
      </c>
    </row>
    <row r="301" spans="52:56" ht="15" customHeight="1">
      <c r="AZ301" s="566" t="str">
        <f t="shared" si="272"/>
        <v>150EPS040</v>
      </c>
      <c r="BA301" s="724" t="s">
        <v>295</v>
      </c>
      <c r="BB301" s="726">
        <v>150</v>
      </c>
      <c r="BC301" s="724" t="s">
        <v>833</v>
      </c>
      <c r="BD301" s="725">
        <v>98</v>
      </c>
    </row>
    <row r="302" spans="52:56" ht="15" customHeight="1">
      <c r="AZ302" s="566" t="str">
        <f t="shared" si="272"/>
        <v>150EPS044</v>
      </c>
      <c r="BA302" s="724" t="s">
        <v>295</v>
      </c>
      <c r="BB302" s="726">
        <v>150</v>
      </c>
      <c r="BC302" s="724" t="s">
        <v>1017</v>
      </c>
      <c r="BD302" s="725">
        <v>657</v>
      </c>
    </row>
    <row r="303" spans="52:56" ht="15" customHeight="1">
      <c r="AZ303" s="566" t="str">
        <f t="shared" si="272"/>
        <v>237EAS016</v>
      </c>
      <c r="BA303" s="724" t="s">
        <v>295</v>
      </c>
      <c r="BB303" s="726">
        <v>237</v>
      </c>
      <c r="BC303" s="724" t="s">
        <v>220</v>
      </c>
      <c r="BD303" s="725">
        <v>12</v>
      </c>
    </row>
    <row r="304" spans="52:56" ht="15" customHeight="1">
      <c r="AZ304" s="566" t="str">
        <f t="shared" si="272"/>
        <v>237EPS002</v>
      </c>
      <c r="BA304" s="724" t="s">
        <v>295</v>
      </c>
      <c r="BB304" s="726">
        <v>237</v>
      </c>
      <c r="BC304" s="724" t="s">
        <v>215</v>
      </c>
      <c r="BD304" s="725">
        <v>770</v>
      </c>
    </row>
    <row r="305" spans="52:56" ht="15" customHeight="1">
      <c r="AZ305" s="566" t="str">
        <f t="shared" si="272"/>
        <v>237EPS010</v>
      </c>
      <c r="BA305" s="724" t="s">
        <v>295</v>
      </c>
      <c r="BB305" s="726">
        <v>237</v>
      </c>
      <c r="BC305" s="724" t="s">
        <v>210</v>
      </c>
      <c r="BD305" s="725">
        <v>8162</v>
      </c>
    </row>
    <row r="306" spans="52:56" ht="15" customHeight="1">
      <c r="AZ306" s="566" t="str">
        <f t="shared" si="272"/>
        <v>237EPS037</v>
      </c>
      <c r="BA306" s="724" t="s">
        <v>295</v>
      </c>
      <c r="BB306" s="726">
        <v>237</v>
      </c>
      <c r="BC306" s="724" t="s">
        <v>213</v>
      </c>
      <c r="BD306" s="725">
        <v>647</v>
      </c>
    </row>
    <row r="307" spans="52:56" ht="15" customHeight="1">
      <c r="AZ307" s="566" t="str">
        <f t="shared" si="272"/>
        <v>237EPS040</v>
      </c>
      <c r="BA307" s="724" t="s">
        <v>295</v>
      </c>
      <c r="BB307" s="726">
        <v>237</v>
      </c>
      <c r="BC307" s="724" t="s">
        <v>833</v>
      </c>
      <c r="BD307" s="725">
        <v>604</v>
      </c>
    </row>
    <row r="308" spans="52:56" ht="15" customHeight="1">
      <c r="AZ308" s="566" t="str">
        <f t="shared" si="272"/>
        <v>237EPS044</v>
      </c>
      <c r="BA308" s="724" t="s">
        <v>295</v>
      </c>
      <c r="BB308" s="726">
        <v>237</v>
      </c>
      <c r="BC308" s="724" t="s">
        <v>1017</v>
      </c>
      <c r="BD308" s="725">
        <v>2383</v>
      </c>
    </row>
    <row r="309" spans="52:56" ht="15" customHeight="1">
      <c r="AZ309" s="566" t="str">
        <f t="shared" si="272"/>
        <v>264EPS002</v>
      </c>
      <c r="BA309" s="724" t="s">
        <v>295</v>
      </c>
      <c r="BB309" s="726">
        <v>264</v>
      </c>
      <c r="BC309" s="724" t="s">
        <v>215</v>
      </c>
      <c r="BD309" s="725">
        <v>1785</v>
      </c>
    </row>
    <row r="310" spans="52:56" ht="15" customHeight="1">
      <c r="AZ310" s="566" t="str">
        <f t="shared" si="272"/>
        <v>264EPS016</v>
      </c>
      <c r="BA310" s="724" t="s">
        <v>295</v>
      </c>
      <c r="BB310" s="726">
        <v>264</v>
      </c>
      <c r="BC310" s="724" t="s">
        <v>211</v>
      </c>
      <c r="BD310" s="725">
        <v>4</v>
      </c>
    </row>
    <row r="311" spans="52:56" ht="15" customHeight="1">
      <c r="AZ311" s="566" t="str">
        <f t="shared" si="272"/>
        <v>264EPS037</v>
      </c>
      <c r="BA311" s="724" t="s">
        <v>295</v>
      </c>
      <c r="BB311" s="726">
        <v>264</v>
      </c>
      <c r="BC311" s="724" t="s">
        <v>213</v>
      </c>
      <c r="BD311" s="725">
        <v>2945</v>
      </c>
    </row>
    <row r="312" spans="52:56" ht="15" customHeight="1">
      <c r="AZ312" s="566" t="str">
        <f t="shared" si="272"/>
        <v>264EPS040</v>
      </c>
      <c r="BA312" s="724" t="s">
        <v>295</v>
      </c>
      <c r="BB312" s="726">
        <v>264</v>
      </c>
      <c r="BC312" s="724" t="s">
        <v>833</v>
      </c>
      <c r="BD312" s="725">
        <v>324</v>
      </c>
    </row>
    <row r="313" spans="52:56" ht="15" customHeight="1">
      <c r="AZ313" s="566" t="str">
        <f t="shared" si="272"/>
        <v>264EPS044</v>
      </c>
      <c r="BA313" s="724" t="s">
        <v>295</v>
      </c>
      <c r="BB313" s="726">
        <v>264</v>
      </c>
      <c r="BC313" s="724" t="s">
        <v>1017</v>
      </c>
      <c r="BD313" s="725">
        <v>1087</v>
      </c>
    </row>
    <row r="314" spans="52:56" ht="15" customHeight="1">
      <c r="AZ314" s="566" t="str">
        <f t="shared" si="272"/>
        <v>310EAS016</v>
      </c>
      <c r="BA314" s="724" t="s">
        <v>295</v>
      </c>
      <c r="BB314" s="726">
        <v>310</v>
      </c>
      <c r="BC314" s="724" t="s">
        <v>220</v>
      </c>
      <c r="BD314" s="725">
        <v>94</v>
      </c>
    </row>
    <row r="315" spans="52:56" ht="15" customHeight="1">
      <c r="AZ315" s="566" t="str">
        <f t="shared" si="272"/>
        <v>310EPS037</v>
      </c>
      <c r="BA315" s="724" t="s">
        <v>295</v>
      </c>
      <c r="BB315" s="726">
        <v>310</v>
      </c>
      <c r="BC315" s="724" t="s">
        <v>213</v>
      </c>
      <c r="BD315" s="725">
        <v>825</v>
      </c>
    </row>
    <row r="316" spans="52:56" ht="15" customHeight="1">
      <c r="AZ316" s="566" t="str">
        <f t="shared" si="272"/>
        <v>310EPS040</v>
      </c>
      <c r="BA316" s="724" t="s">
        <v>295</v>
      </c>
      <c r="BB316" s="726">
        <v>310</v>
      </c>
      <c r="BC316" s="724" t="s">
        <v>833</v>
      </c>
      <c r="BD316" s="725">
        <v>167</v>
      </c>
    </row>
    <row r="317" spans="52:56" ht="15" customHeight="1">
      <c r="AZ317" s="566" t="str">
        <f t="shared" si="272"/>
        <v>310EPS044</v>
      </c>
      <c r="BA317" s="724" t="s">
        <v>295</v>
      </c>
      <c r="BB317" s="726">
        <v>310</v>
      </c>
      <c r="BC317" s="724" t="s">
        <v>1017</v>
      </c>
      <c r="BD317" s="725">
        <v>1192</v>
      </c>
    </row>
    <row r="318" spans="52:56" ht="15" customHeight="1">
      <c r="AZ318" s="566" t="str">
        <f t="shared" si="272"/>
        <v>315EAS016</v>
      </c>
      <c r="BA318" s="724" t="s">
        <v>295</v>
      </c>
      <c r="BB318" s="726">
        <v>315</v>
      </c>
      <c r="BC318" s="724" t="s">
        <v>220</v>
      </c>
      <c r="BD318" s="725">
        <v>22</v>
      </c>
    </row>
    <row r="319" spans="52:56" ht="15" customHeight="1">
      <c r="AZ319" s="566" t="str">
        <f t="shared" si="272"/>
        <v>315EPS002</v>
      </c>
      <c r="BA319" s="724" t="s">
        <v>295</v>
      </c>
      <c r="BB319" s="726">
        <v>315</v>
      </c>
      <c r="BC319" s="724" t="s">
        <v>215</v>
      </c>
      <c r="BD319" s="725">
        <v>1</v>
      </c>
    </row>
    <row r="320" spans="52:56" ht="15" customHeight="1">
      <c r="AZ320" s="566" t="str">
        <f t="shared" si="272"/>
        <v>315EPS037</v>
      </c>
      <c r="BA320" s="724" t="s">
        <v>295</v>
      </c>
      <c r="BB320" s="726">
        <v>315</v>
      </c>
      <c r="BC320" s="724" t="s">
        <v>213</v>
      </c>
      <c r="BD320" s="725">
        <v>340</v>
      </c>
    </row>
    <row r="321" spans="52:56" ht="15" customHeight="1">
      <c r="AZ321" s="566" t="str">
        <f t="shared" si="272"/>
        <v>315EPS040</v>
      </c>
      <c r="BA321" s="724" t="s">
        <v>295</v>
      </c>
      <c r="BB321" s="726">
        <v>315</v>
      </c>
      <c r="BC321" s="724" t="s">
        <v>833</v>
      </c>
      <c r="BD321" s="725">
        <v>128</v>
      </c>
    </row>
    <row r="322" spans="52:56" ht="15" customHeight="1">
      <c r="AZ322" s="566" t="str">
        <f t="shared" si="272"/>
        <v>315EPS044</v>
      </c>
      <c r="BA322" s="724" t="s">
        <v>295</v>
      </c>
      <c r="BB322" s="726">
        <v>315</v>
      </c>
      <c r="BC322" s="724" t="s">
        <v>1017</v>
      </c>
      <c r="BD322" s="725">
        <v>834</v>
      </c>
    </row>
    <row r="323" spans="52:56" ht="15" customHeight="1">
      <c r="AZ323" s="566" t="str">
        <f t="shared" si="272"/>
        <v>361EAS016</v>
      </c>
      <c r="BA323" s="724" t="s">
        <v>295</v>
      </c>
      <c r="BB323" s="726">
        <v>361</v>
      </c>
      <c r="BC323" s="724" t="s">
        <v>220</v>
      </c>
      <c r="BD323" s="725">
        <v>1</v>
      </c>
    </row>
    <row r="324" spans="52:56" ht="15" customHeight="1">
      <c r="AZ324" s="566" t="str">
        <f t="shared" si="272"/>
        <v>361EPS037</v>
      </c>
      <c r="BA324" s="724" t="s">
        <v>295</v>
      </c>
      <c r="BB324" s="726">
        <v>361</v>
      </c>
      <c r="BC324" s="724" t="s">
        <v>213</v>
      </c>
      <c r="BD324" s="725">
        <v>543</v>
      </c>
    </row>
    <row r="325" spans="52:56" ht="15" customHeight="1">
      <c r="AZ325" s="566" t="str">
        <f t="shared" si="272"/>
        <v>361EPS040</v>
      </c>
      <c r="BA325" s="724" t="s">
        <v>295</v>
      </c>
      <c r="BB325" s="726">
        <v>361</v>
      </c>
      <c r="BC325" s="724" t="s">
        <v>833</v>
      </c>
      <c r="BD325" s="725">
        <v>338</v>
      </c>
    </row>
    <row r="326" spans="52:56" ht="15" customHeight="1">
      <c r="AZ326" s="566" t="str">
        <f t="shared" si="272"/>
        <v>361EPS044</v>
      </c>
      <c r="BA326" s="724" t="s">
        <v>295</v>
      </c>
      <c r="BB326" s="726">
        <v>361</v>
      </c>
      <c r="BC326" s="724" t="s">
        <v>1017</v>
      </c>
      <c r="BD326" s="725">
        <v>1597</v>
      </c>
    </row>
    <row r="327" spans="52:56" ht="15" customHeight="1">
      <c r="AZ327" s="566" t="str">
        <f t="shared" si="272"/>
        <v>647EPS005</v>
      </c>
      <c r="BA327" s="724" t="s">
        <v>295</v>
      </c>
      <c r="BB327" s="726">
        <v>647</v>
      </c>
      <c r="BC327" s="724" t="s">
        <v>218</v>
      </c>
      <c r="BD327" s="725">
        <v>2</v>
      </c>
    </row>
    <row r="328" spans="52:56" ht="15" customHeight="1">
      <c r="AZ328" s="566" t="str">
        <f t="shared" si="272"/>
        <v>647EPS037</v>
      </c>
      <c r="BA328" s="724" t="s">
        <v>295</v>
      </c>
      <c r="BB328" s="726">
        <v>647</v>
      </c>
      <c r="BC328" s="724" t="s">
        <v>213</v>
      </c>
      <c r="BD328" s="725">
        <v>742</v>
      </c>
    </row>
    <row r="329" spans="52:56" ht="15" customHeight="1">
      <c r="AZ329" s="566" t="str">
        <f t="shared" ref="AZ329:AZ392" si="273">CONCATENATE(BB329,BC329)</f>
        <v>647EPS040</v>
      </c>
      <c r="BA329" s="724" t="s">
        <v>295</v>
      </c>
      <c r="BB329" s="726">
        <v>647</v>
      </c>
      <c r="BC329" s="724" t="s">
        <v>833</v>
      </c>
      <c r="BD329" s="725">
        <v>209</v>
      </c>
    </row>
    <row r="330" spans="52:56" ht="15" customHeight="1">
      <c r="AZ330" s="566" t="str">
        <f t="shared" si="273"/>
        <v>647EPS044</v>
      </c>
      <c r="BA330" s="724" t="s">
        <v>295</v>
      </c>
      <c r="BB330" s="726">
        <v>647</v>
      </c>
      <c r="BC330" s="724" t="s">
        <v>1017</v>
      </c>
      <c r="BD330" s="725">
        <v>446</v>
      </c>
    </row>
    <row r="331" spans="52:56" ht="15" customHeight="1">
      <c r="AZ331" s="566" t="str">
        <f t="shared" si="273"/>
        <v>658EAS016</v>
      </c>
      <c r="BA331" s="724" t="s">
        <v>295</v>
      </c>
      <c r="BB331" s="726">
        <v>658</v>
      </c>
      <c r="BC331" s="724" t="s">
        <v>220</v>
      </c>
      <c r="BD331" s="725">
        <v>1</v>
      </c>
    </row>
    <row r="332" spans="52:56" ht="15" customHeight="1">
      <c r="AZ332" s="566" t="str">
        <f t="shared" si="273"/>
        <v>658EPS002</v>
      </c>
      <c r="BA332" s="724" t="s">
        <v>295</v>
      </c>
      <c r="BB332" s="726">
        <v>658</v>
      </c>
      <c r="BC332" s="724" t="s">
        <v>215</v>
      </c>
      <c r="BD332" s="725">
        <v>1</v>
      </c>
    </row>
    <row r="333" spans="52:56" ht="15" customHeight="1">
      <c r="AZ333" s="566" t="str">
        <f t="shared" si="273"/>
        <v>658EPS037</v>
      </c>
      <c r="BA333" s="724" t="s">
        <v>295</v>
      </c>
      <c r="BB333" s="726">
        <v>658</v>
      </c>
      <c r="BC333" s="724" t="s">
        <v>213</v>
      </c>
      <c r="BD333" s="725">
        <v>234</v>
      </c>
    </row>
    <row r="334" spans="52:56" ht="15" customHeight="1">
      <c r="AZ334" s="566" t="str">
        <f t="shared" si="273"/>
        <v>658EPS040</v>
      </c>
      <c r="BA334" s="724" t="s">
        <v>295</v>
      </c>
      <c r="BB334" s="726">
        <v>658</v>
      </c>
      <c r="BC334" s="724" t="s">
        <v>833</v>
      </c>
      <c r="BD334" s="725">
        <v>136</v>
      </c>
    </row>
    <row r="335" spans="52:56" ht="15" customHeight="1">
      <c r="AZ335" s="566" t="str">
        <f t="shared" si="273"/>
        <v>658EPS044</v>
      </c>
      <c r="BA335" s="724" t="s">
        <v>295</v>
      </c>
      <c r="BB335" s="726">
        <v>658</v>
      </c>
      <c r="BC335" s="724" t="s">
        <v>1017</v>
      </c>
      <c r="BD335" s="725">
        <v>660</v>
      </c>
    </row>
    <row r="336" spans="52:56" ht="15" customHeight="1">
      <c r="AZ336" s="566" t="str">
        <f t="shared" si="273"/>
        <v>664EAS016</v>
      </c>
      <c r="BA336" s="724" t="s">
        <v>295</v>
      </c>
      <c r="BB336" s="726">
        <v>664</v>
      </c>
      <c r="BC336" s="724" t="s">
        <v>220</v>
      </c>
      <c r="BD336" s="725">
        <v>1</v>
      </c>
    </row>
    <row r="337" spans="52:56" ht="15" customHeight="1">
      <c r="AZ337" s="566" t="str">
        <f t="shared" si="273"/>
        <v>664EPS002</v>
      </c>
      <c r="BA337" s="724" t="s">
        <v>295</v>
      </c>
      <c r="BB337" s="726">
        <v>664</v>
      </c>
      <c r="BC337" s="724" t="s">
        <v>215</v>
      </c>
      <c r="BD337" s="725">
        <v>629</v>
      </c>
    </row>
    <row r="338" spans="52:56" ht="15" customHeight="1">
      <c r="AZ338" s="566" t="str">
        <f t="shared" si="273"/>
        <v>664EPS016</v>
      </c>
      <c r="BA338" s="724" t="s">
        <v>295</v>
      </c>
      <c r="BB338" s="726">
        <v>664</v>
      </c>
      <c r="BC338" s="724" t="s">
        <v>211</v>
      </c>
      <c r="BD338" s="725">
        <v>8693</v>
      </c>
    </row>
    <row r="339" spans="52:56" ht="15" customHeight="1">
      <c r="AZ339" s="566" t="str">
        <f t="shared" si="273"/>
        <v>664EPS037</v>
      </c>
      <c r="BA339" s="724" t="s">
        <v>295</v>
      </c>
      <c r="BB339" s="726">
        <v>664</v>
      </c>
      <c r="BC339" s="724" t="s">
        <v>213</v>
      </c>
      <c r="BD339" s="725">
        <v>2737</v>
      </c>
    </row>
    <row r="340" spans="52:56" ht="15" customHeight="1">
      <c r="AZ340" s="566" t="str">
        <f t="shared" si="273"/>
        <v>664EPS040</v>
      </c>
      <c r="BA340" s="724" t="s">
        <v>295</v>
      </c>
      <c r="BB340" s="726">
        <v>664</v>
      </c>
      <c r="BC340" s="724" t="s">
        <v>833</v>
      </c>
      <c r="BD340" s="725">
        <v>839</v>
      </c>
    </row>
    <row r="341" spans="52:56" ht="15" customHeight="1">
      <c r="AZ341" s="566" t="str">
        <f t="shared" si="273"/>
        <v>664EPS044</v>
      </c>
      <c r="BA341" s="724" t="s">
        <v>295</v>
      </c>
      <c r="BB341" s="726">
        <v>664</v>
      </c>
      <c r="BC341" s="724" t="s">
        <v>1017</v>
      </c>
      <c r="BD341" s="725">
        <v>1111</v>
      </c>
    </row>
    <row r="342" spans="52:56" ht="15" customHeight="1">
      <c r="AZ342" s="566" t="str">
        <f t="shared" si="273"/>
        <v>686EAS016</v>
      </c>
      <c r="BA342" s="724" t="s">
        <v>295</v>
      </c>
      <c r="BB342" s="726">
        <v>686</v>
      </c>
      <c r="BC342" s="724" t="s">
        <v>220</v>
      </c>
      <c r="BD342" s="725">
        <v>17</v>
      </c>
    </row>
    <row r="343" spans="52:56" ht="15" customHeight="1">
      <c r="AZ343" s="566" t="str">
        <f t="shared" si="273"/>
        <v>686EPS002</v>
      </c>
      <c r="BA343" s="724" t="s">
        <v>295</v>
      </c>
      <c r="BB343" s="726">
        <v>686</v>
      </c>
      <c r="BC343" s="724" t="s">
        <v>215</v>
      </c>
      <c r="BD343" s="725">
        <v>661</v>
      </c>
    </row>
    <row r="344" spans="52:56" ht="15" customHeight="1">
      <c r="AZ344" s="566" t="str">
        <f t="shared" si="273"/>
        <v>686EPS010</v>
      </c>
      <c r="BA344" s="724" t="s">
        <v>295</v>
      </c>
      <c r="BB344" s="726">
        <v>686</v>
      </c>
      <c r="BC344" s="724" t="s">
        <v>210</v>
      </c>
      <c r="BD344" s="725">
        <v>5533</v>
      </c>
    </row>
    <row r="345" spans="52:56" ht="15" customHeight="1">
      <c r="AZ345" s="566" t="str">
        <f t="shared" si="273"/>
        <v>686EPS016</v>
      </c>
      <c r="BA345" s="724" t="s">
        <v>295</v>
      </c>
      <c r="BB345" s="726">
        <v>686</v>
      </c>
      <c r="BC345" s="724" t="s">
        <v>211</v>
      </c>
      <c r="BD345" s="725">
        <v>8086</v>
      </c>
    </row>
    <row r="346" spans="52:56" ht="15" customHeight="1">
      <c r="AZ346" s="566" t="str">
        <f t="shared" si="273"/>
        <v>686EPS037</v>
      </c>
      <c r="BA346" s="724" t="s">
        <v>295</v>
      </c>
      <c r="BB346" s="726">
        <v>686</v>
      </c>
      <c r="BC346" s="724" t="s">
        <v>213</v>
      </c>
      <c r="BD346" s="725">
        <v>560</v>
      </c>
    </row>
    <row r="347" spans="52:56" ht="15" customHeight="1">
      <c r="AZ347" s="566" t="str">
        <f t="shared" si="273"/>
        <v>686EPS040</v>
      </c>
      <c r="BA347" s="724" t="s">
        <v>295</v>
      </c>
      <c r="BB347" s="726">
        <v>686</v>
      </c>
      <c r="BC347" s="724" t="s">
        <v>833</v>
      </c>
      <c r="BD347" s="725">
        <v>1682</v>
      </c>
    </row>
    <row r="348" spans="52:56" ht="15" customHeight="1">
      <c r="AZ348" s="566" t="str">
        <f t="shared" si="273"/>
        <v>686EPS044</v>
      </c>
      <c r="BA348" s="724" t="s">
        <v>295</v>
      </c>
      <c r="BB348" s="726">
        <v>686</v>
      </c>
      <c r="BC348" s="724" t="s">
        <v>1017</v>
      </c>
      <c r="BD348" s="725">
        <v>1852</v>
      </c>
    </row>
    <row r="349" spans="52:56" ht="15" customHeight="1">
      <c r="AZ349" s="566" t="str">
        <f t="shared" si="273"/>
        <v>819EPS037</v>
      </c>
      <c r="BA349" s="724" t="s">
        <v>295</v>
      </c>
      <c r="BB349" s="726">
        <v>819</v>
      </c>
      <c r="BC349" s="724" t="s">
        <v>213</v>
      </c>
      <c r="BD349" s="725">
        <v>393</v>
      </c>
    </row>
    <row r="350" spans="52:56" ht="15" customHeight="1">
      <c r="AZ350" s="566" t="str">
        <f t="shared" si="273"/>
        <v>819EPS040</v>
      </c>
      <c r="BA350" s="724" t="s">
        <v>295</v>
      </c>
      <c r="BB350" s="726">
        <v>819</v>
      </c>
      <c r="BC350" s="724" t="s">
        <v>833</v>
      </c>
      <c r="BD350" s="725">
        <v>200</v>
      </c>
    </row>
    <row r="351" spans="52:56" ht="15" customHeight="1">
      <c r="AZ351" s="566" t="str">
        <f t="shared" si="273"/>
        <v>819EPS044</v>
      </c>
      <c r="BA351" s="724" t="s">
        <v>295</v>
      </c>
      <c r="BB351" s="726">
        <v>819</v>
      </c>
      <c r="BC351" s="724" t="s">
        <v>1017</v>
      </c>
      <c r="BD351" s="725">
        <v>389</v>
      </c>
    </row>
    <row r="352" spans="52:56" ht="15" customHeight="1">
      <c r="AZ352" s="566" t="str">
        <f t="shared" si="273"/>
        <v>854EPS037</v>
      </c>
      <c r="BA352" s="724" t="s">
        <v>295</v>
      </c>
      <c r="BB352" s="726">
        <v>854</v>
      </c>
      <c r="BC352" s="724" t="s">
        <v>213</v>
      </c>
      <c r="BD352" s="725">
        <v>180</v>
      </c>
    </row>
    <row r="353" spans="52:56" ht="15" customHeight="1">
      <c r="AZ353" s="566" t="str">
        <f t="shared" si="273"/>
        <v>854EPS044</v>
      </c>
      <c r="BA353" s="724" t="s">
        <v>295</v>
      </c>
      <c r="BB353" s="726">
        <v>854</v>
      </c>
      <c r="BC353" s="724" t="s">
        <v>1017</v>
      </c>
      <c r="BD353" s="725">
        <v>633</v>
      </c>
    </row>
    <row r="354" spans="52:56" ht="15" customHeight="1">
      <c r="AZ354" s="566" t="str">
        <f t="shared" si="273"/>
        <v>854ESSC02</v>
      </c>
      <c r="BA354" s="724" t="s">
        <v>295</v>
      </c>
      <c r="BB354" s="726">
        <v>854</v>
      </c>
      <c r="BC354" s="724" t="s">
        <v>516</v>
      </c>
      <c r="BD354" s="725">
        <v>1</v>
      </c>
    </row>
    <row r="355" spans="52:56" ht="15" customHeight="1">
      <c r="AZ355" s="566" t="str">
        <f t="shared" si="273"/>
        <v>854ESSC24</v>
      </c>
      <c r="BA355" s="724" t="s">
        <v>295</v>
      </c>
      <c r="BB355" s="726">
        <v>854</v>
      </c>
      <c r="BC355" s="724" t="s">
        <v>517</v>
      </c>
      <c r="BD355" s="725">
        <v>493</v>
      </c>
    </row>
    <row r="356" spans="52:56" ht="15" customHeight="1">
      <c r="AZ356" s="566" t="str">
        <f t="shared" si="273"/>
        <v>887EAS016</v>
      </c>
      <c r="BA356" s="724" t="s">
        <v>295</v>
      </c>
      <c r="BB356" s="726">
        <v>887</v>
      </c>
      <c r="BC356" s="724" t="s">
        <v>220</v>
      </c>
      <c r="BD356" s="725">
        <v>2</v>
      </c>
    </row>
    <row r="357" spans="52:56" ht="15" customHeight="1">
      <c r="AZ357" s="566" t="str">
        <f t="shared" si="273"/>
        <v>887EPS002</v>
      </c>
      <c r="BA357" s="724" t="s">
        <v>295</v>
      </c>
      <c r="BB357" s="726">
        <v>887</v>
      </c>
      <c r="BC357" s="724" t="s">
        <v>215</v>
      </c>
      <c r="BD357" s="725">
        <v>308</v>
      </c>
    </row>
    <row r="358" spans="52:56" ht="15" customHeight="1">
      <c r="AZ358" s="566" t="str">
        <f t="shared" si="273"/>
        <v>887EPS005</v>
      </c>
      <c r="BA358" s="724" t="s">
        <v>295</v>
      </c>
      <c r="BB358" s="726">
        <v>887</v>
      </c>
      <c r="BC358" s="724" t="s">
        <v>218</v>
      </c>
      <c r="BD358" s="725">
        <v>4</v>
      </c>
    </row>
    <row r="359" spans="52:56" ht="15" customHeight="1">
      <c r="AZ359" s="566" t="str">
        <f t="shared" si="273"/>
        <v>887EPS010</v>
      </c>
      <c r="BA359" s="724" t="s">
        <v>295</v>
      </c>
      <c r="BB359" s="726">
        <v>887</v>
      </c>
      <c r="BC359" s="724" t="s">
        <v>210</v>
      </c>
      <c r="BD359" s="725">
        <v>2852</v>
      </c>
    </row>
    <row r="360" spans="52:56" ht="15" customHeight="1">
      <c r="AZ360" s="566" t="str">
        <f t="shared" si="273"/>
        <v>887EPS016</v>
      </c>
      <c r="BA360" s="724" t="s">
        <v>295</v>
      </c>
      <c r="BB360" s="726">
        <v>887</v>
      </c>
      <c r="BC360" s="724" t="s">
        <v>211</v>
      </c>
      <c r="BD360" s="725">
        <v>6154</v>
      </c>
    </row>
    <row r="361" spans="52:56" ht="15" customHeight="1">
      <c r="AZ361" s="566" t="str">
        <f t="shared" si="273"/>
        <v>887EPS018</v>
      </c>
      <c r="BA361" s="724" t="s">
        <v>295</v>
      </c>
      <c r="BB361" s="726">
        <v>887</v>
      </c>
      <c r="BC361" s="724" t="s">
        <v>190</v>
      </c>
      <c r="BD361" s="725">
        <v>1</v>
      </c>
    </row>
    <row r="362" spans="52:56" ht="15" customHeight="1">
      <c r="AZ362" s="566" t="str">
        <f t="shared" si="273"/>
        <v>887EPS037</v>
      </c>
      <c r="BA362" s="724" t="s">
        <v>295</v>
      </c>
      <c r="BB362" s="726">
        <v>887</v>
      </c>
      <c r="BC362" s="724" t="s">
        <v>213</v>
      </c>
      <c r="BD362" s="725">
        <v>897</v>
      </c>
    </row>
    <row r="363" spans="52:56" ht="15" customHeight="1">
      <c r="AZ363" s="566" t="str">
        <f t="shared" si="273"/>
        <v>887EPS040</v>
      </c>
      <c r="BA363" s="724" t="s">
        <v>295</v>
      </c>
      <c r="BB363" s="726">
        <v>887</v>
      </c>
      <c r="BC363" s="724" t="s">
        <v>833</v>
      </c>
      <c r="BD363" s="725">
        <v>831</v>
      </c>
    </row>
    <row r="364" spans="52:56" ht="15" customHeight="1">
      <c r="AZ364" s="566" t="str">
        <f t="shared" si="273"/>
        <v>887EPS044</v>
      </c>
      <c r="BA364" s="724" t="s">
        <v>295</v>
      </c>
      <c r="BB364" s="726">
        <v>887</v>
      </c>
      <c r="BC364" s="724" t="s">
        <v>1017</v>
      </c>
      <c r="BD364" s="725">
        <v>3705</v>
      </c>
    </row>
    <row r="365" spans="52:56" ht="15" customHeight="1">
      <c r="AZ365" s="566" t="str">
        <f t="shared" si="273"/>
        <v>887ESSC02</v>
      </c>
      <c r="BA365" s="724" t="s">
        <v>295</v>
      </c>
      <c r="BB365" s="726">
        <v>887</v>
      </c>
      <c r="BC365" s="724" t="s">
        <v>516</v>
      </c>
      <c r="BD365" s="725">
        <v>1</v>
      </c>
    </row>
    <row r="366" spans="52:56" ht="15" customHeight="1">
      <c r="AZ366" s="566" t="str">
        <f t="shared" si="273"/>
        <v>887ESSC24</v>
      </c>
      <c r="BA366" s="724" t="s">
        <v>295</v>
      </c>
      <c r="BB366" s="726">
        <v>887</v>
      </c>
      <c r="BC366" s="724" t="s">
        <v>517</v>
      </c>
      <c r="BD366" s="725">
        <v>508</v>
      </c>
    </row>
    <row r="367" spans="52:56" ht="15" customHeight="1">
      <c r="AZ367" s="566" t="str">
        <f t="shared" si="273"/>
        <v>2EAS016</v>
      </c>
      <c r="BA367" s="724" t="s">
        <v>296</v>
      </c>
      <c r="BB367" s="726">
        <v>2</v>
      </c>
      <c r="BC367" s="724" t="s">
        <v>220</v>
      </c>
      <c r="BD367" s="725">
        <v>3</v>
      </c>
    </row>
    <row r="368" spans="52:56" ht="15" customHeight="1">
      <c r="AZ368" s="566" t="str">
        <f t="shared" si="273"/>
        <v>2EPS005</v>
      </c>
      <c r="BA368" s="724" t="s">
        <v>296</v>
      </c>
      <c r="BB368" s="726">
        <v>2</v>
      </c>
      <c r="BC368" s="724" t="s">
        <v>218</v>
      </c>
      <c r="BD368" s="725">
        <v>2</v>
      </c>
    </row>
    <row r="369" spans="52:56" ht="15" customHeight="1">
      <c r="AZ369" s="566" t="str">
        <f t="shared" si="273"/>
        <v>2EPS037</v>
      </c>
      <c r="BA369" s="724" t="s">
        <v>296</v>
      </c>
      <c r="BB369" s="726">
        <v>2</v>
      </c>
      <c r="BC369" s="724" t="s">
        <v>213</v>
      </c>
      <c r="BD369" s="725">
        <v>1053</v>
      </c>
    </row>
    <row r="370" spans="52:56" ht="15" customHeight="1">
      <c r="AZ370" s="566" t="str">
        <f t="shared" si="273"/>
        <v>2EPS040</v>
      </c>
      <c r="BA370" s="724" t="s">
        <v>296</v>
      </c>
      <c r="BB370" s="726">
        <v>2</v>
      </c>
      <c r="BC370" s="724" t="s">
        <v>833</v>
      </c>
      <c r="BD370" s="725">
        <v>389</v>
      </c>
    </row>
    <row r="371" spans="52:56" ht="15" customHeight="1">
      <c r="AZ371" s="566" t="str">
        <f t="shared" si="273"/>
        <v>2EPS044</v>
      </c>
      <c r="BA371" s="724" t="s">
        <v>296</v>
      </c>
      <c r="BB371" s="726">
        <v>2</v>
      </c>
      <c r="BC371" s="724" t="s">
        <v>1017</v>
      </c>
      <c r="BD371" s="725">
        <v>844</v>
      </c>
    </row>
    <row r="372" spans="52:56" ht="15" customHeight="1">
      <c r="AZ372" s="566" t="str">
        <f t="shared" si="273"/>
        <v>2ESSC24</v>
      </c>
      <c r="BA372" s="724" t="s">
        <v>296</v>
      </c>
      <c r="BB372" s="726">
        <v>2</v>
      </c>
      <c r="BC372" s="724" t="s">
        <v>517</v>
      </c>
      <c r="BD372" s="725">
        <v>162</v>
      </c>
    </row>
    <row r="373" spans="52:56" ht="15" customHeight="1">
      <c r="AZ373" s="566" t="str">
        <f t="shared" si="273"/>
        <v>21EPS037</v>
      </c>
      <c r="BA373" s="724" t="s">
        <v>296</v>
      </c>
      <c r="BB373" s="726">
        <v>21</v>
      </c>
      <c r="BC373" s="724" t="s">
        <v>213</v>
      </c>
      <c r="BD373" s="725">
        <v>154</v>
      </c>
    </row>
    <row r="374" spans="52:56" ht="15" customHeight="1">
      <c r="AZ374" s="566" t="str">
        <f t="shared" si="273"/>
        <v>21EPS040</v>
      </c>
      <c r="BA374" s="724" t="s">
        <v>296</v>
      </c>
      <c r="BB374" s="726">
        <v>21</v>
      </c>
      <c r="BC374" s="724" t="s">
        <v>833</v>
      </c>
      <c r="BD374" s="725">
        <v>115</v>
      </c>
    </row>
    <row r="375" spans="52:56" ht="15" customHeight="1">
      <c r="AZ375" s="566" t="str">
        <f t="shared" si="273"/>
        <v>21EPS044</v>
      </c>
      <c r="BA375" s="724" t="s">
        <v>296</v>
      </c>
      <c r="BB375" s="726">
        <v>21</v>
      </c>
      <c r="BC375" s="724" t="s">
        <v>1017</v>
      </c>
      <c r="BD375" s="725">
        <v>265</v>
      </c>
    </row>
    <row r="376" spans="52:56" ht="15" customHeight="1">
      <c r="AZ376" s="566" t="str">
        <f t="shared" si="273"/>
        <v>55EPS037</v>
      </c>
      <c r="BA376" s="724" t="s">
        <v>296</v>
      </c>
      <c r="BB376" s="726">
        <v>55</v>
      </c>
      <c r="BC376" s="724" t="s">
        <v>213</v>
      </c>
      <c r="BD376" s="725">
        <v>130</v>
      </c>
    </row>
    <row r="377" spans="52:56" ht="15" customHeight="1">
      <c r="AZ377" s="566" t="str">
        <f t="shared" si="273"/>
        <v>55EPS040</v>
      </c>
      <c r="BA377" s="724" t="s">
        <v>296</v>
      </c>
      <c r="BB377" s="726">
        <v>55</v>
      </c>
      <c r="BC377" s="724" t="s">
        <v>833</v>
      </c>
      <c r="BD377" s="725">
        <v>123</v>
      </c>
    </row>
    <row r="378" spans="52:56" ht="15" customHeight="1">
      <c r="AZ378" s="566" t="str">
        <f t="shared" si="273"/>
        <v>55EPS044</v>
      </c>
      <c r="BA378" s="724" t="s">
        <v>296</v>
      </c>
      <c r="BB378" s="726">
        <v>55</v>
      </c>
      <c r="BC378" s="724" t="s">
        <v>1017</v>
      </c>
      <c r="BD378" s="725">
        <v>245</v>
      </c>
    </row>
    <row r="379" spans="52:56" ht="15" customHeight="1">
      <c r="AZ379" s="566" t="str">
        <f t="shared" si="273"/>
        <v>148EAS016</v>
      </c>
      <c r="BA379" s="724" t="s">
        <v>296</v>
      </c>
      <c r="BB379" s="726">
        <v>148</v>
      </c>
      <c r="BC379" s="724" t="s">
        <v>220</v>
      </c>
      <c r="BD379" s="725">
        <v>12</v>
      </c>
    </row>
    <row r="380" spans="52:56" ht="15" customHeight="1">
      <c r="AZ380" s="566" t="str">
        <f t="shared" si="273"/>
        <v>148EPS005</v>
      </c>
      <c r="BA380" s="724" t="s">
        <v>296</v>
      </c>
      <c r="BB380" s="726">
        <v>148</v>
      </c>
      <c r="BC380" s="724" t="s">
        <v>218</v>
      </c>
      <c r="BD380" s="725">
        <v>1</v>
      </c>
    </row>
    <row r="381" spans="52:56" ht="15" customHeight="1">
      <c r="AZ381" s="566" t="str">
        <f t="shared" si="273"/>
        <v>148EPS010</v>
      </c>
      <c r="BA381" s="724" t="s">
        <v>296</v>
      </c>
      <c r="BB381" s="726">
        <v>148</v>
      </c>
      <c r="BC381" s="724" t="s">
        <v>210</v>
      </c>
      <c r="BD381" s="725">
        <v>5</v>
      </c>
    </row>
    <row r="382" spans="52:56" ht="15" customHeight="1">
      <c r="AZ382" s="566" t="str">
        <f t="shared" si="273"/>
        <v>148EPS016</v>
      </c>
      <c r="BA382" s="724" t="s">
        <v>296</v>
      </c>
      <c r="BB382" s="726">
        <v>148</v>
      </c>
      <c r="BC382" s="724" t="s">
        <v>211</v>
      </c>
      <c r="BD382" s="725">
        <v>11794</v>
      </c>
    </row>
    <row r="383" spans="52:56" ht="15" customHeight="1">
      <c r="AZ383" s="566" t="str">
        <f t="shared" si="273"/>
        <v>148EPS033</v>
      </c>
      <c r="BA383" s="724" t="s">
        <v>296</v>
      </c>
      <c r="BB383" s="726">
        <v>148</v>
      </c>
      <c r="BC383" s="724" t="s">
        <v>222</v>
      </c>
      <c r="BD383" s="725">
        <v>1</v>
      </c>
    </row>
    <row r="384" spans="52:56" ht="15" customHeight="1">
      <c r="AZ384" s="566" t="str">
        <f t="shared" si="273"/>
        <v>148EPS037</v>
      </c>
      <c r="BA384" s="724" t="s">
        <v>296</v>
      </c>
      <c r="BB384" s="726">
        <v>148</v>
      </c>
      <c r="BC384" s="724" t="s">
        <v>213</v>
      </c>
      <c r="BD384" s="725">
        <v>7935</v>
      </c>
    </row>
    <row r="385" spans="52:56" ht="15" customHeight="1">
      <c r="AZ385" s="566" t="str">
        <f t="shared" si="273"/>
        <v>148EPS040</v>
      </c>
      <c r="BA385" s="724" t="s">
        <v>296</v>
      </c>
      <c r="BB385" s="726">
        <v>148</v>
      </c>
      <c r="BC385" s="724" t="s">
        <v>833</v>
      </c>
      <c r="BD385" s="725">
        <v>1182</v>
      </c>
    </row>
    <row r="386" spans="52:56" ht="15" customHeight="1">
      <c r="AZ386" s="566" t="str">
        <f t="shared" si="273"/>
        <v>148EPS044</v>
      </c>
      <c r="BA386" s="724" t="s">
        <v>296</v>
      </c>
      <c r="BB386" s="726">
        <v>148</v>
      </c>
      <c r="BC386" s="724" t="s">
        <v>1017</v>
      </c>
      <c r="BD386" s="725">
        <v>1738</v>
      </c>
    </row>
    <row r="387" spans="52:56" ht="15" customHeight="1">
      <c r="AZ387" s="566" t="str">
        <f t="shared" si="273"/>
        <v>148ESSC91</v>
      </c>
      <c r="BA387" s="724" t="s">
        <v>296</v>
      </c>
      <c r="BB387" s="726">
        <v>148</v>
      </c>
      <c r="BC387" s="724" t="s">
        <v>519</v>
      </c>
      <c r="BD387" s="725">
        <v>41</v>
      </c>
    </row>
    <row r="388" spans="52:56" ht="15" customHeight="1">
      <c r="AZ388" s="566" t="str">
        <f t="shared" si="273"/>
        <v>197EAS016</v>
      </c>
      <c r="BA388" s="724" t="s">
        <v>296</v>
      </c>
      <c r="BB388" s="726">
        <v>197</v>
      </c>
      <c r="BC388" s="724" t="s">
        <v>220</v>
      </c>
      <c r="BD388" s="725">
        <v>2</v>
      </c>
    </row>
    <row r="389" spans="52:56" ht="15" customHeight="1">
      <c r="AZ389" s="566" t="str">
        <f t="shared" si="273"/>
        <v>197EPS037</v>
      </c>
      <c r="BA389" s="724" t="s">
        <v>296</v>
      </c>
      <c r="BB389" s="726">
        <v>197</v>
      </c>
      <c r="BC389" s="724" t="s">
        <v>213</v>
      </c>
      <c r="BD389" s="725">
        <v>1302</v>
      </c>
    </row>
    <row r="390" spans="52:56" ht="15" customHeight="1">
      <c r="AZ390" s="566" t="str">
        <f t="shared" si="273"/>
        <v>197EPS040</v>
      </c>
      <c r="BA390" s="724" t="s">
        <v>296</v>
      </c>
      <c r="BB390" s="726">
        <v>197</v>
      </c>
      <c r="BC390" s="724" t="s">
        <v>833</v>
      </c>
      <c r="BD390" s="725">
        <v>303</v>
      </c>
    </row>
    <row r="391" spans="52:56" ht="15" customHeight="1">
      <c r="AZ391" s="566" t="str">
        <f t="shared" si="273"/>
        <v>197EPS044</v>
      </c>
      <c r="BA391" s="724" t="s">
        <v>296</v>
      </c>
      <c r="BB391" s="726">
        <v>197</v>
      </c>
      <c r="BC391" s="724" t="s">
        <v>1017</v>
      </c>
      <c r="BD391" s="725">
        <v>765</v>
      </c>
    </row>
    <row r="392" spans="52:56" ht="15" customHeight="1">
      <c r="AZ392" s="566" t="str">
        <f t="shared" si="273"/>
        <v>197ESSC91</v>
      </c>
      <c r="BA392" s="724" t="s">
        <v>296</v>
      </c>
      <c r="BB392" s="726">
        <v>197</v>
      </c>
      <c r="BC392" s="724" t="s">
        <v>519</v>
      </c>
      <c r="BD392" s="725">
        <v>25</v>
      </c>
    </row>
    <row r="393" spans="52:56" ht="15" customHeight="1">
      <c r="AZ393" s="566" t="str">
        <f t="shared" ref="AZ393:AZ456" si="274">CONCATENATE(BB393,BC393)</f>
        <v>206EAS016</v>
      </c>
      <c r="BA393" s="724" t="s">
        <v>296</v>
      </c>
      <c r="BB393" s="726">
        <v>206</v>
      </c>
      <c r="BC393" s="724" t="s">
        <v>220</v>
      </c>
      <c r="BD393" s="725">
        <v>2</v>
      </c>
    </row>
    <row r="394" spans="52:56" ht="15" customHeight="1">
      <c r="AZ394" s="566" t="str">
        <f t="shared" si="274"/>
        <v>206EPS037</v>
      </c>
      <c r="BA394" s="724" t="s">
        <v>296</v>
      </c>
      <c r="BB394" s="726">
        <v>206</v>
      </c>
      <c r="BC394" s="724" t="s">
        <v>213</v>
      </c>
      <c r="BD394" s="725">
        <v>116</v>
      </c>
    </row>
    <row r="395" spans="52:56" ht="15" customHeight="1">
      <c r="AZ395" s="566" t="str">
        <f t="shared" si="274"/>
        <v>206EPS040</v>
      </c>
      <c r="BA395" s="724" t="s">
        <v>296</v>
      </c>
      <c r="BB395" s="726">
        <v>206</v>
      </c>
      <c r="BC395" s="724" t="s">
        <v>833</v>
      </c>
      <c r="BD395" s="725">
        <v>96</v>
      </c>
    </row>
    <row r="396" spans="52:56" ht="15" customHeight="1">
      <c r="AZ396" s="566" t="str">
        <f t="shared" si="274"/>
        <v>206EPS044</v>
      </c>
      <c r="BA396" s="724" t="s">
        <v>296</v>
      </c>
      <c r="BB396" s="726">
        <v>206</v>
      </c>
      <c r="BC396" s="724" t="s">
        <v>1017</v>
      </c>
      <c r="BD396" s="725">
        <v>404</v>
      </c>
    </row>
    <row r="397" spans="52:56" ht="15" customHeight="1">
      <c r="AZ397" s="566" t="str">
        <f t="shared" si="274"/>
        <v>206ESSC91</v>
      </c>
      <c r="BA397" s="724" t="s">
        <v>296</v>
      </c>
      <c r="BB397" s="726">
        <v>206</v>
      </c>
      <c r="BC397" s="724" t="s">
        <v>519</v>
      </c>
      <c r="BD397" s="725">
        <v>4</v>
      </c>
    </row>
    <row r="398" spans="52:56" ht="15" customHeight="1">
      <c r="AZ398" s="566" t="str">
        <f t="shared" si="274"/>
        <v>313EPS005</v>
      </c>
      <c r="BA398" s="724" t="s">
        <v>296</v>
      </c>
      <c r="BB398" s="726">
        <v>313</v>
      </c>
      <c r="BC398" s="724" t="s">
        <v>218</v>
      </c>
      <c r="BD398" s="725">
        <v>1</v>
      </c>
    </row>
    <row r="399" spans="52:56" ht="15" customHeight="1">
      <c r="AZ399" s="566" t="str">
        <f t="shared" si="274"/>
        <v>313EPS010</v>
      </c>
      <c r="BA399" s="724" t="s">
        <v>296</v>
      </c>
      <c r="BB399" s="726">
        <v>313</v>
      </c>
      <c r="BC399" s="724" t="s">
        <v>210</v>
      </c>
      <c r="BD399" s="725">
        <v>2</v>
      </c>
    </row>
    <row r="400" spans="52:56" ht="15" customHeight="1">
      <c r="AZ400" s="566" t="str">
        <f t="shared" si="274"/>
        <v>313EPS037</v>
      </c>
      <c r="BA400" s="724" t="s">
        <v>296</v>
      </c>
      <c r="BB400" s="726">
        <v>313</v>
      </c>
      <c r="BC400" s="724" t="s">
        <v>213</v>
      </c>
      <c r="BD400" s="725">
        <v>719</v>
      </c>
    </row>
    <row r="401" spans="52:56" ht="15" customHeight="1">
      <c r="AZ401" s="566" t="str">
        <f t="shared" si="274"/>
        <v>313EPS040</v>
      </c>
      <c r="BA401" s="724" t="s">
        <v>296</v>
      </c>
      <c r="BB401" s="726">
        <v>313</v>
      </c>
      <c r="BC401" s="724" t="s">
        <v>833</v>
      </c>
      <c r="BD401" s="725">
        <v>202</v>
      </c>
    </row>
    <row r="402" spans="52:56" ht="15" customHeight="1">
      <c r="AZ402" s="566" t="str">
        <f t="shared" si="274"/>
        <v>313EPS044</v>
      </c>
      <c r="BA402" s="724" t="s">
        <v>296</v>
      </c>
      <c r="BB402" s="726">
        <v>313</v>
      </c>
      <c r="BC402" s="724" t="s">
        <v>1017</v>
      </c>
      <c r="BD402" s="725">
        <v>657</v>
      </c>
    </row>
    <row r="403" spans="52:56" ht="15" customHeight="1">
      <c r="AZ403" s="566" t="str">
        <f t="shared" si="274"/>
        <v>313ESSC91</v>
      </c>
      <c r="BA403" s="724" t="s">
        <v>296</v>
      </c>
      <c r="BB403" s="726">
        <v>313</v>
      </c>
      <c r="BC403" s="724" t="s">
        <v>519</v>
      </c>
      <c r="BD403" s="725">
        <v>11</v>
      </c>
    </row>
    <row r="404" spans="52:56" ht="15" customHeight="1">
      <c r="AZ404" s="566" t="str">
        <f t="shared" si="274"/>
        <v>318EAS016</v>
      </c>
      <c r="BA404" s="724" t="s">
        <v>296</v>
      </c>
      <c r="BB404" s="726">
        <v>318</v>
      </c>
      <c r="BC404" s="724" t="s">
        <v>220</v>
      </c>
      <c r="BD404" s="725">
        <v>56</v>
      </c>
    </row>
    <row r="405" spans="52:56" ht="15" customHeight="1">
      <c r="AZ405" s="566" t="str">
        <f t="shared" si="274"/>
        <v>318EPS002</v>
      </c>
      <c r="BA405" s="724" t="s">
        <v>296</v>
      </c>
      <c r="BB405" s="726">
        <v>318</v>
      </c>
      <c r="BC405" s="724" t="s">
        <v>215</v>
      </c>
      <c r="BD405" s="725">
        <v>785</v>
      </c>
    </row>
    <row r="406" spans="52:56" ht="15" customHeight="1">
      <c r="AZ406" s="566" t="str">
        <f t="shared" si="274"/>
        <v>318EPS005</v>
      </c>
      <c r="BA406" s="724" t="s">
        <v>296</v>
      </c>
      <c r="BB406" s="726">
        <v>318</v>
      </c>
      <c r="BC406" s="724" t="s">
        <v>218</v>
      </c>
      <c r="BD406" s="725">
        <v>11</v>
      </c>
    </row>
    <row r="407" spans="52:56" ht="15" customHeight="1">
      <c r="AZ407" s="566" t="str">
        <f t="shared" si="274"/>
        <v>318EPS010</v>
      </c>
      <c r="BA407" s="724" t="s">
        <v>296</v>
      </c>
      <c r="BB407" s="726">
        <v>318</v>
      </c>
      <c r="BC407" s="724" t="s">
        <v>210</v>
      </c>
      <c r="BD407" s="725">
        <v>8251</v>
      </c>
    </row>
    <row r="408" spans="52:56" ht="15" customHeight="1">
      <c r="AZ408" s="566" t="str">
        <f t="shared" si="274"/>
        <v>318EPS016</v>
      </c>
      <c r="BA408" s="724" t="s">
        <v>296</v>
      </c>
      <c r="BB408" s="726">
        <v>318</v>
      </c>
      <c r="BC408" s="724" t="s">
        <v>211</v>
      </c>
      <c r="BD408" s="725">
        <v>8542</v>
      </c>
    </row>
    <row r="409" spans="52:56" ht="15" customHeight="1">
      <c r="AZ409" s="566" t="str">
        <f t="shared" si="274"/>
        <v>318EPS018</v>
      </c>
      <c r="BA409" s="724" t="s">
        <v>296</v>
      </c>
      <c r="BB409" s="726">
        <v>318</v>
      </c>
      <c r="BC409" s="724" t="s">
        <v>190</v>
      </c>
      <c r="BD409" s="725">
        <v>1</v>
      </c>
    </row>
    <row r="410" spans="52:56" ht="15" customHeight="1">
      <c r="AZ410" s="566" t="str">
        <f t="shared" si="274"/>
        <v>318EPS023</v>
      </c>
      <c r="BA410" s="724" t="s">
        <v>296</v>
      </c>
      <c r="BB410" s="726">
        <v>318</v>
      </c>
      <c r="BC410" s="724" t="s">
        <v>217</v>
      </c>
      <c r="BD410" s="725">
        <v>2</v>
      </c>
    </row>
    <row r="411" spans="52:56" ht="15" customHeight="1">
      <c r="AZ411" s="566" t="str">
        <f t="shared" si="274"/>
        <v>318EPS037</v>
      </c>
      <c r="BA411" s="724" t="s">
        <v>296</v>
      </c>
      <c r="BB411" s="726">
        <v>318</v>
      </c>
      <c r="BC411" s="724" t="s">
        <v>213</v>
      </c>
      <c r="BD411" s="725">
        <v>4058</v>
      </c>
    </row>
    <row r="412" spans="52:56" ht="15" customHeight="1">
      <c r="AZ412" s="566" t="str">
        <f t="shared" si="274"/>
        <v>318EPS040</v>
      </c>
      <c r="BA412" s="724" t="s">
        <v>296</v>
      </c>
      <c r="BB412" s="726">
        <v>318</v>
      </c>
      <c r="BC412" s="724" t="s">
        <v>833</v>
      </c>
      <c r="BD412" s="725">
        <v>1155</v>
      </c>
    </row>
    <row r="413" spans="52:56" ht="15" customHeight="1">
      <c r="AZ413" s="566" t="str">
        <f t="shared" si="274"/>
        <v>318EPS044</v>
      </c>
      <c r="BA413" s="724" t="s">
        <v>296</v>
      </c>
      <c r="BB413" s="726">
        <v>318</v>
      </c>
      <c r="BC413" s="724" t="s">
        <v>1017</v>
      </c>
      <c r="BD413" s="725">
        <v>1262</v>
      </c>
    </row>
    <row r="414" spans="52:56" ht="15" customHeight="1">
      <c r="AZ414" s="566" t="str">
        <f t="shared" si="274"/>
        <v>318ESSC02</v>
      </c>
      <c r="BA414" s="724" t="s">
        <v>296</v>
      </c>
      <c r="BB414" s="726">
        <v>318</v>
      </c>
      <c r="BC414" s="724" t="s">
        <v>516</v>
      </c>
      <c r="BD414" s="725">
        <v>5</v>
      </c>
    </row>
    <row r="415" spans="52:56" ht="15" customHeight="1">
      <c r="AZ415" s="566" t="str">
        <f t="shared" si="274"/>
        <v>321EAS016</v>
      </c>
      <c r="BA415" s="724" t="s">
        <v>296</v>
      </c>
      <c r="BB415" s="726">
        <v>321</v>
      </c>
      <c r="BC415" s="724" t="s">
        <v>220</v>
      </c>
      <c r="BD415" s="725">
        <v>126</v>
      </c>
    </row>
    <row r="416" spans="52:56" ht="15" customHeight="1">
      <c r="AZ416" s="566" t="str">
        <f t="shared" si="274"/>
        <v>321EPS005</v>
      </c>
      <c r="BA416" s="724" t="s">
        <v>296</v>
      </c>
      <c r="BB416" s="726">
        <v>321</v>
      </c>
      <c r="BC416" s="724" t="s">
        <v>218</v>
      </c>
      <c r="BD416" s="725">
        <v>1</v>
      </c>
    </row>
    <row r="417" spans="52:56" ht="15" customHeight="1">
      <c r="AZ417" s="566" t="str">
        <f t="shared" si="274"/>
        <v>321EPS010</v>
      </c>
      <c r="BA417" s="724" t="s">
        <v>296</v>
      </c>
      <c r="BB417" s="726">
        <v>321</v>
      </c>
      <c r="BC417" s="724" t="s">
        <v>210</v>
      </c>
      <c r="BD417" s="725">
        <v>1</v>
      </c>
    </row>
    <row r="418" spans="52:56" ht="15" customHeight="1">
      <c r="AZ418" s="566" t="str">
        <f t="shared" si="274"/>
        <v>321EPS037</v>
      </c>
      <c r="BA418" s="724" t="s">
        <v>296</v>
      </c>
      <c r="BB418" s="726">
        <v>321</v>
      </c>
      <c r="BC418" s="724" t="s">
        <v>213</v>
      </c>
      <c r="BD418" s="725">
        <v>921</v>
      </c>
    </row>
    <row r="419" spans="52:56" ht="15" customHeight="1">
      <c r="AZ419" s="566" t="str">
        <f t="shared" si="274"/>
        <v>321EPS040</v>
      </c>
      <c r="BA419" s="724" t="s">
        <v>296</v>
      </c>
      <c r="BB419" s="726">
        <v>321</v>
      </c>
      <c r="BC419" s="724" t="s">
        <v>833</v>
      </c>
      <c r="BD419" s="725">
        <v>266</v>
      </c>
    </row>
    <row r="420" spans="52:56" ht="15" customHeight="1">
      <c r="AZ420" s="566" t="str">
        <f t="shared" si="274"/>
        <v>321EPS044</v>
      </c>
      <c r="BA420" s="724" t="s">
        <v>296</v>
      </c>
      <c r="BB420" s="726">
        <v>321</v>
      </c>
      <c r="BC420" s="724" t="s">
        <v>1017</v>
      </c>
      <c r="BD420" s="725">
        <v>1229</v>
      </c>
    </row>
    <row r="421" spans="52:56" ht="15" customHeight="1">
      <c r="AZ421" s="566" t="str">
        <f t="shared" si="274"/>
        <v>376EAS016</v>
      </c>
      <c r="BA421" s="724" t="s">
        <v>296</v>
      </c>
      <c r="BB421" s="726">
        <v>376</v>
      </c>
      <c r="BC421" s="724" t="s">
        <v>220</v>
      </c>
      <c r="BD421" s="725">
        <v>61</v>
      </c>
    </row>
    <row r="422" spans="52:56" ht="15" customHeight="1">
      <c r="AZ422" s="566" t="str">
        <f t="shared" si="274"/>
        <v>376EPS002</v>
      </c>
      <c r="BA422" s="724" t="s">
        <v>296</v>
      </c>
      <c r="BB422" s="726">
        <v>376</v>
      </c>
      <c r="BC422" s="724" t="s">
        <v>215</v>
      </c>
      <c r="BD422" s="725">
        <v>80</v>
      </c>
    </row>
    <row r="423" spans="52:56" ht="15" customHeight="1">
      <c r="AZ423" s="566" t="str">
        <f t="shared" si="274"/>
        <v>376EPS005</v>
      </c>
      <c r="BA423" s="724" t="s">
        <v>296</v>
      </c>
      <c r="BB423" s="726">
        <v>376</v>
      </c>
      <c r="BC423" s="724" t="s">
        <v>218</v>
      </c>
      <c r="BD423" s="725">
        <v>14</v>
      </c>
    </row>
    <row r="424" spans="52:56" ht="15" customHeight="1">
      <c r="AZ424" s="566" t="str">
        <f t="shared" si="274"/>
        <v>376EPS010</v>
      </c>
      <c r="BA424" s="724" t="s">
        <v>296</v>
      </c>
      <c r="BB424" s="726">
        <v>376</v>
      </c>
      <c r="BC424" s="724" t="s">
        <v>210</v>
      </c>
      <c r="BD424" s="725">
        <v>28135</v>
      </c>
    </row>
    <row r="425" spans="52:56" ht="15" customHeight="1">
      <c r="AZ425" s="566" t="str">
        <f t="shared" si="274"/>
        <v>376EPS016</v>
      </c>
      <c r="BA425" s="724" t="s">
        <v>296</v>
      </c>
      <c r="BB425" s="726">
        <v>376</v>
      </c>
      <c r="BC425" s="724" t="s">
        <v>211</v>
      </c>
      <c r="BD425" s="725">
        <v>19842</v>
      </c>
    </row>
    <row r="426" spans="52:56" ht="15" customHeight="1">
      <c r="AZ426" s="566" t="str">
        <f t="shared" si="274"/>
        <v>376EPS037</v>
      </c>
      <c r="BA426" s="724" t="s">
        <v>296</v>
      </c>
      <c r="BB426" s="726">
        <v>376</v>
      </c>
      <c r="BC426" s="724" t="s">
        <v>213</v>
      </c>
      <c r="BD426" s="725">
        <v>4748</v>
      </c>
    </row>
    <row r="427" spans="52:56" ht="15" customHeight="1">
      <c r="AZ427" s="566" t="str">
        <f t="shared" si="274"/>
        <v>376EPS040</v>
      </c>
      <c r="BA427" s="724" t="s">
        <v>296</v>
      </c>
      <c r="BB427" s="726">
        <v>376</v>
      </c>
      <c r="BC427" s="724" t="s">
        <v>833</v>
      </c>
      <c r="BD427" s="725">
        <v>1117</v>
      </c>
    </row>
    <row r="428" spans="52:56" ht="15" customHeight="1">
      <c r="AZ428" s="566" t="str">
        <f t="shared" si="274"/>
        <v>376EPS044</v>
      </c>
      <c r="BA428" s="724" t="s">
        <v>296</v>
      </c>
      <c r="BB428" s="726">
        <v>376</v>
      </c>
      <c r="BC428" s="724" t="s">
        <v>1017</v>
      </c>
      <c r="BD428" s="725">
        <v>1361</v>
      </c>
    </row>
    <row r="429" spans="52:56" ht="15" customHeight="1">
      <c r="AZ429" s="566" t="str">
        <f t="shared" si="274"/>
        <v>376ESSC91</v>
      </c>
      <c r="BA429" s="724" t="s">
        <v>296</v>
      </c>
      <c r="BB429" s="726">
        <v>376</v>
      </c>
      <c r="BC429" s="724" t="s">
        <v>519</v>
      </c>
      <c r="BD429" s="725">
        <v>139</v>
      </c>
    </row>
    <row r="430" spans="52:56" ht="15" customHeight="1">
      <c r="AZ430" s="566" t="str">
        <f t="shared" si="274"/>
        <v>400EAS016</v>
      </c>
      <c r="BA430" s="724" t="s">
        <v>296</v>
      </c>
      <c r="BB430" s="726">
        <v>400</v>
      </c>
      <c r="BC430" s="724" t="s">
        <v>220</v>
      </c>
      <c r="BD430" s="725">
        <v>2</v>
      </c>
    </row>
    <row r="431" spans="52:56" ht="15" customHeight="1">
      <c r="AZ431" s="566" t="str">
        <f t="shared" si="274"/>
        <v>400EPS002</v>
      </c>
      <c r="BA431" s="724" t="s">
        <v>296</v>
      </c>
      <c r="BB431" s="726">
        <v>400</v>
      </c>
      <c r="BC431" s="724" t="s">
        <v>215</v>
      </c>
      <c r="BD431" s="725">
        <v>1449</v>
      </c>
    </row>
    <row r="432" spans="52:56" ht="15" customHeight="1">
      <c r="AZ432" s="566" t="str">
        <f t="shared" si="274"/>
        <v>400EPS016</v>
      </c>
      <c r="BA432" s="724" t="s">
        <v>296</v>
      </c>
      <c r="BB432" s="726">
        <v>400</v>
      </c>
      <c r="BC432" s="724" t="s">
        <v>211</v>
      </c>
      <c r="BD432" s="725">
        <v>5569</v>
      </c>
    </row>
    <row r="433" spans="52:56" ht="15" customHeight="1">
      <c r="AZ433" s="566" t="str">
        <f t="shared" si="274"/>
        <v>400EPS037</v>
      </c>
      <c r="BA433" s="724" t="s">
        <v>296</v>
      </c>
      <c r="BB433" s="726">
        <v>400</v>
      </c>
      <c r="BC433" s="724" t="s">
        <v>213</v>
      </c>
      <c r="BD433" s="725">
        <v>796</v>
      </c>
    </row>
    <row r="434" spans="52:56" ht="15" customHeight="1">
      <c r="AZ434" s="566" t="str">
        <f t="shared" si="274"/>
        <v>400EPS040</v>
      </c>
      <c r="BA434" s="724" t="s">
        <v>296</v>
      </c>
      <c r="BB434" s="726">
        <v>400</v>
      </c>
      <c r="BC434" s="724" t="s">
        <v>833</v>
      </c>
      <c r="BD434" s="725">
        <v>767</v>
      </c>
    </row>
    <row r="435" spans="52:56" ht="15" customHeight="1">
      <c r="AZ435" s="566" t="str">
        <f t="shared" si="274"/>
        <v>400EPS044</v>
      </c>
      <c r="BA435" s="724" t="s">
        <v>296</v>
      </c>
      <c r="BB435" s="726">
        <v>400</v>
      </c>
      <c r="BC435" s="724" t="s">
        <v>1017</v>
      </c>
      <c r="BD435" s="725">
        <v>1244</v>
      </c>
    </row>
    <row r="436" spans="52:56" ht="15" customHeight="1">
      <c r="AZ436" s="566" t="str">
        <f t="shared" si="274"/>
        <v>440EAS016</v>
      </c>
      <c r="BA436" s="724" t="s">
        <v>296</v>
      </c>
      <c r="BB436" s="726">
        <v>440</v>
      </c>
      <c r="BC436" s="724" t="s">
        <v>220</v>
      </c>
      <c r="BD436" s="725">
        <v>20</v>
      </c>
    </row>
    <row r="437" spans="52:56" ht="15" customHeight="1">
      <c r="AZ437" s="566" t="str">
        <f t="shared" si="274"/>
        <v>440EPS002</v>
      </c>
      <c r="BA437" s="724" t="s">
        <v>296</v>
      </c>
      <c r="BB437" s="726">
        <v>440</v>
      </c>
      <c r="BC437" s="724" t="s">
        <v>215</v>
      </c>
      <c r="BD437" s="725">
        <v>1620</v>
      </c>
    </row>
    <row r="438" spans="52:56" ht="15" customHeight="1">
      <c r="AZ438" s="566" t="str">
        <f t="shared" si="274"/>
        <v>440EPS005</v>
      </c>
      <c r="BA438" s="724" t="s">
        <v>296</v>
      </c>
      <c r="BB438" s="726">
        <v>440</v>
      </c>
      <c r="BC438" s="724" t="s">
        <v>218</v>
      </c>
      <c r="BD438" s="725">
        <v>2</v>
      </c>
    </row>
    <row r="439" spans="52:56" ht="15" customHeight="1">
      <c r="AZ439" s="566" t="str">
        <f t="shared" si="274"/>
        <v>440EPS010</v>
      </c>
      <c r="BA439" s="724" t="s">
        <v>296</v>
      </c>
      <c r="BB439" s="726">
        <v>440</v>
      </c>
      <c r="BC439" s="724" t="s">
        <v>210</v>
      </c>
      <c r="BD439" s="725">
        <v>11254</v>
      </c>
    </row>
    <row r="440" spans="52:56" ht="15" customHeight="1">
      <c r="AZ440" s="566" t="str">
        <f t="shared" si="274"/>
        <v>440EPS016</v>
      </c>
      <c r="BA440" s="724" t="s">
        <v>296</v>
      </c>
      <c r="BB440" s="726">
        <v>440</v>
      </c>
      <c r="BC440" s="724" t="s">
        <v>211</v>
      </c>
      <c r="BD440" s="725">
        <v>12665</v>
      </c>
    </row>
    <row r="441" spans="52:56" ht="15" customHeight="1">
      <c r="AZ441" s="566" t="str">
        <f t="shared" si="274"/>
        <v>440EPS018</v>
      </c>
      <c r="BA441" s="724" t="s">
        <v>296</v>
      </c>
      <c r="BB441" s="726">
        <v>440</v>
      </c>
      <c r="BC441" s="724" t="s">
        <v>190</v>
      </c>
      <c r="BD441" s="725">
        <v>1</v>
      </c>
    </row>
    <row r="442" spans="52:56" ht="15" customHeight="1">
      <c r="AZ442" s="566" t="str">
        <f t="shared" si="274"/>
        <v>440EPS023</v>
      </c>
      <c r="BA442" s="724" t="s">
        <v>296</v>
      </c>
      <c r="BB442" s="726">
        <v>440</v>
      </c>
      <c r="BC442" s="724" t="s">
        <v>217</v>
      </c>
      <c r="BD442" s="725">
        <v>2</v>
      </c>
    </row>
    <row r="443" spans="52:56" ht="15" customHeight="1">
      <c r="AZ443" s="566" t="str">
        <f t="shared" si="274"/>
        <v>440EPS037</v>
      </c>
      <c r="BA443" s="724" t="s">
        <v>296</v>
      </c>
      <c r="BB443" s="726">
        <v>440</v>
      </c>
      <c r="BC443" s="724" t="s">
        <v>213</v>
      </c>
      <c r="BD443" s="725">
        <v>6194</v>
      </c>
    </row>
    <row r="444" spans="52:56" ht="15" customHeight="1">
      <c r="AZ444" s="566" t="str">
        <f t="shared" si="274"/>
        <v>440EPS040</v>
      </c>
      <c r="BA444" s="724" t="s">
        <v>296</v>
      </c>
      <c r="BB444" s="726">
        <v>440</v>
      </c>
      <c r="BC444" s="724" t="s">
        <v>833</v>
      </c>
      <c r="BD444" s="725">
        <v>1141</v>
      </c>
    </row>
    <row r="445" spans="52:56" ht="15" customHeight="1">
      <c r="AZ445" s="566" t="str">
        <f t="shared" si="274"/>
        <v>440EPS044</v>
      </c>
      <c r="BA445" s="724" t="s">
        <v>296</v>
      </c>
      <c r="BB445" s="726">
        <v>440</v>
      </c>
      <c r="BC445" s="724" t="s">
        <v>1017</v>
      </c>
      <c r="BD445" s="725">
        <v>1935</v>
      </c>
    </row>
    <row r="446" spans="52:56" ht="15" customHeight="1">
      <c r="AZ446" s="566" t="str">
        <f t="shared" si="274"/>
        <v>440ESSC02</v>
      </c>
      <c r="BA446" s="724" t="s">
        <v>296</v>
      </c>
      <c r="BB446" s="726">
        <v>440</v>
      </c>
      <c r="BC446" s="724" t="s">
        <v>516</v>
      </c>
      <c r="BD446" s="725">
        <v>2</v>
      </c>
    </row>
    <row r="447" spans="52:56" ht="15" customHeight="1">
      <c r="AZ447" s="566" t="str">
        <f t="shared" si="274"/>
        <v>483EPS037</v>
      </c>
      <c r="BA447" s="724" t="s">
        <v>296</v>
      </c>
      <c r="BB447" s="726">
        <v>483</v>
      </c>
      <c r="BC447" s="724" t="s">
        <v>213</v>
      </c>
      <c r="BD447" s="725">
        <v>163</v>
      </c>
    </row>
    <row r="448" spans="52:56" ht="15" customHeight="1">
      <c r="AZ448" s="566" t="str">
        <f t="shared" si="274"/>
        <v>483EPS040</v>
      </c>
      <c r="BA448" s="724" t="s">
        <v>296</v>
      </c>
      <c r="BB448" s="726">
        <v>483</v>
      </c>
      <c r="BC448" s="724" t="s">
        <v>833</v>
      </c>
      <c r="BD448" s="725">
        <v>53</v>
      </c>
    </row>
    <row r="449" spans="52:56" ht="15" customHeight="1">
      <c r="AZ449" s="566" t="str">
        <f t="shared" si="274"/>
        <v>483EPS044</v>
      </c>
      <c r="BA449" s="724" t="s">
        <v>296</v>
      </c>
      <c r="BB449" s="726">
        <v>483</v>
      </c>
      <c r="BC449" s="724" t="s">
        <v>1017</v>
      </c>
      <c r="BD449" s="725">
        <v>475</v>
      </c>
    </row>
    <row r="450" spans="52:56" ht="15" customHeight="1">
      <c r="AZ450" s="566" t="str">
        <f t="shared" si="274"/>
        <v>483ESSC91</v>
      </c>
      <c r="BA450" s="724" t="s">
        <v>296</v>
      </c>
      <c r="BB450" s="726">
        <v>483</v>
      </c>
      <c r="BC450" s="724" t="s">
        <v>519</v>
      </c>
      <c r="BD450" s="725">
        <v>2</v>
      </c>
    </row>
    <row r="451" spans="52:56" ht="15" customHeight="1">
      <c r="AZ451" s="566" t="str">
        <f t="shared" si="274"/>
        <v>541EAS016</v>
      </c>
      <c r="BA451" s="724" t="s">
        <v>296</v>
      </c>
      <c r="BB451" s="726">
        <v>541</v>
      </c>
      <c r="BC451" s="724" t="s">
        <v>220</v>
      </c>
      <c r="BD451" s="725">
        <v>48</v>
      </c>
    </row>
    <row r="452" spans="52:56" ht="15" customHeight="1">
      <c r="AZ452" s="566" t="str">
        <f t="shared" si="274"/>
        <v>541EPS002</v>
      </c>
      <c r="BA452" s="724" t="s">
        <v>296</v>
      </c>
      <c r="BB452" s="726">
        <v>541</v>
      </c>
      <c r="BC452" s="724" t="s">
        <v>215</v>
      </c>
      <c r="BD452" s="725">
        <v>555</v>
      </c>
    </row>
    <row r="453" spans="52:56" ht="15" customHeight="1">
      <c r="AZ453" s="566" t="str">
        <f t="shared" si="274"/>
        <v>541EPS005</v>
      </c>
      <c r="BA453" s="724" t="s">
        <v>296</v>
      </c>
      <c r="BB453" s="726">
        <v>541</v>
      </c>
      <c r="BC453" s="724" t="s">
        <v>218</v>
      </c>
      <c r="BD453" s="725">
        <v>1</v>
      </c>
    </row>
    <row r="454" spans="52:56" ht="15" customHeight="1">
      <c r="AZ454" s="566" t="str">
        <f t="shared" si="274"/>
        <v>541EPS010</v>
      </c>
      <c r="BA454" s="724" t="s">
        <v>296</v>
      </c>
      <c r="BB454" s="726">
        <v>541</v>
      </c>
      <c r="BC454" s="724" t="s">
        <v>210</v>
      </c>
      <c r="BD454" s="725">
        <v>2</v>
      </c>
    </row>
    <row r="455" spans="52:56" ht="15" customHeight="1">
      <c r="AZ455" s="566" t="str">
        <f t="shared" si="274"/>
        <v>541EPS037</v>
      </c>
      <c r="BA455" s="724" t="s">
        <v>296</v>
      </c>
      <c r="BB455" s="726">
        <v>541</v>
      </c>
      <c r="BC455" s="724" t="s">
        <v>213</v>
      </c>
      <c r="BD455" s="725">
        <v>2556</v>
      </c>
    </row>
    <row r="456" spans="52:56" ht="15" customHeight="1">
      <c r="AZ456" s="566" t="str">
        <f t="shared" si="274"/>
        <v>541EPS040</v>
      </c>
      <c r="BA456" s="724" t="s">
        <v>296</v>
      </c>
      <c r="BB456" s="726">
        <v>541</v>
      </c>
      <c r="BC456" s="724" t="s">
        <v>833</v>
      </c>
      <c r="BD456" s="725">
        <v>114</v>
      </c>
    </row>
    <row r="457" spans="52:56" ht="15" customHeight="1">
      <c r="AZ457" s="566" t="str">
        <f t="shared" ref="AZ457:AZ520" si="275">CONCATENATE(BB457,BC457)</f>
        <v>541EPS044</v>
      </c>
      <c r="BA457" s="724" t="s">
        <v>296</v>
      </c>
      <c r="BB457" s="726">
        <v>541</v>
      </c>
      <c r="BC457" s="724" t="s">
        <v>1017</v>
      </c>
      <c r="BD457" s="725">
        <v>1392</v>
      </c>
    </row>
    <row r="458" spans="52:56" ht="15" customHeight="1">
      <c r="AZ458" s="566" t="str">
        <f t="shared" si="275"/>
        <v>541ESSC91</v>
      </c>
      <c r="BA458" s="724" t="s">
        <v>296</v>
      </c>
      <c r="BB458" s="726">
        <v>541</v>
      </c>
      <c r="BC458" s="724" t="s">
        <v>519</v>
      </c>
      <c r="BD458" s="725">
        <v>85</v>
      </c>
    </row>
    <row r="459" spans="52:56" ht="15" customHeight="1">
      <c r="AZ459" s="566" t="str">
        <f t="shared" si="275"/>
        <v>607EAS016</v>
      </c>
      <c r="BA459" s="724" t="s">
        <v>296</v>
      </c>
      <c r="BB459" s="726">
        <v>607</v>
      </c>
      <c r="BC459" s="724" t="s">
        <v>220</v>
      </c>
      <c r="BD459" s="725">
        <v>33</v>
      </c>
    </row>
    <row r="460" spans="52:56" ht="15" customHeight="1">
      <c r="AZ460" s="566" t="str">
        <f t="shared" si="275"/>
        <v>607EPS005</v>
      </c>
      <c r="BA460" s="724" t="s">
        <v>296</v>
      </c>
      <c r="BB460" s="726">
        <v>607</v>
      </c>
      <c r="BC460" s="724" t="s">
        <v>218</v>
      </c>
      <c r="BD460" s="725">
        <v>21</v>
      </c>
    </row>
    <row r="461" spans="52:56" ht="15" customHeight="1">
      <c r="AZ461" s="566" t="str">
        <f t="shared" si="275"/>
        <v>607EPS010</v>
      </c>
      <c r="BA461" s="724" t="s">
        <v>296</v>
      </c>
      <c r="BB461" s="726">
        <v>607</v>
      </c>
      <c r="BC461" s="724" t="s">
        <v>210</v>
      </c>
      <c r="BD461" s="725">
        <v>3</v>
      </c>
    </row>
    <row r="462" spans="52:56" ht="15" customHeight="1">
      <c r="AZ462" s="566" t="str">
        <f t="shared" si="275"/>
        <v>607EPS016</v>
      </c>
      <c r="BA462" s="724" t="s">
        <v>296</v>
      </c>
      <c r="BB462" s="726">
        <v>607</v>
      </c>
      <c r="BC462" s="724" t="s">
        <v>211</v>
      </c>
      <c r="BD462" s="725">
        <v>1</v>
      </c>
    </row>
    <row r="463" spans="52:56" ht="15" customHeight="1">
      <c r="AZ463" s="566" t="str">
        <f t="shared" si="275"/>
        <v>607EPS037</v>
      </c>
      <c r="BA463" s="724" t="s">
        <v>296</v>
      </c>
      <c r="BB463" s="726">
        <v>607</v>
      </c>
      <c r="BC463" s="724" t="s">
        <v>213</v>
      </c>
      <c r="BD463" s="725">
        <v>5438</v>
      </c>
    </row>
    <row r="464" spans="52:56" ht="15" customHeight="1">
      <c r="AZ464" s="566" t="str">
        <f t="shared" si="275"/>
        <v>607EPS040</v>
      </c>
      <c r="BA464" s="724" t="s">
        <v>296</v>
      </c>
      <c r="BB464" s="726">
        <v>607</v>
      </c>
      <c r="BC464" s="724" t="s">
        <v>833</v>
      </c>
      <c r="BD464" s="725">
        <v>380</v>
      </c>
    </row>
    <row r="465" spans="52:56" ht="15" customHeight="1">
      <c r="AZ465" s="566" t="str">
        <f t="shared" si="275"/>
        <v>607EPS044</v>
      </c>
      <c r="BA465" s="724" t="s">
        <v>296</v>
      </c>
      <c r="BB465" s="726">
        <v>607</v>
      </c>
      <c r="BC465" s="724" t="s">
        <v>1017</v>
      </c>
      <c r="BD465" s="725">
        <v>800</v>
      </c>
    </row>
    <row r="466" spans="52:56" ht="15" customHeight="1">
      <c r="AZ466" s="566" t="str">
        <f t="shared" si="275"/>
        <v>607ESSC91</v>
      </c>
      <c r="BA466" s="724" t="s">
        <v>296</v>
      </c>
      <c r="BB466" s="726">
        <v>607</v>
      </c>
      <c r="BC466" s="724" t="s">
        <v>519</v>
      </c>
      <c r="BD466" s="725">
        <v>5</v>
      </c>
    </row>
    <row r="467" spans="52:56" ht="15" customHeight="1">
      <c r="AZ467" s="566" t="str">
        <f t="shared" si="275"/>
        <v>615EAS016</v>
      </c>
      <c r="BA467" s="724" t="s">
        <v>296</v>
      </c>
      <c r="BB467" s="726">
        <v>615</v>
      </c>
      <c r="BC467" s="724" t="s">
        <v>220</v>
      </c>
      <c r="BD467" s="725">
        <v>100</v>
      </c>
    </row>
    <row r="468" spans="52:56" ht="15" customHeight="1">
      <c r="AZ468" s="566" t="str">
        <f t="shared" si="275"/>
        <v>615EPS002</v>
      </c>
      <c r="BA468" s="724" t="s">
        <v>296</v>
      </c>
      <c r="BB468" s="726">
        <v>615</v>
      </c>
      <c r="BC468" s="724" t="s">
        <v>215</v>
      </c>
      <c r="BD468" s="725">
        <v>5180</v>
      </c>
    </row>
    <row r="469" spans="52:56" ht="15" customHeight="1">
      <c r="AZ469" s="566" t="str">
        <f t="shared" si="275"/>
        <v>615EPS005</v>
      </c>
      <c r="BA469" s="724" t="s">
        <v>296</v>
      </c>
      <c r="BB469" s="726">
        <v>615</v>
      </c>
      <c r="BC469" s="724" t="s">
        <v>218</v>
      </c>
      <c r="BD469" s="725">
        <v>4878</v>
      </c>
    </row>
    <row r="470" spans="52:56" ht="15" customHeight="1">
      <c r="AZ470" s="566" t="str">
        <f t="shared" si="275"/>
        <v>615EPS010</v>
      </c>
      <c r="BA470" s="724" t="s">
        <v>296</v>
      </c>
      <c r="BB470" s="726">
        <v>615</v>
      </c>
      <c r="BC470" s="724" t="s">
        <v>210</v>
      </c>
      <c r="BD470" s="725">
        <v>76442</v>
      </c>
    </row>
    <row r="471" spans="52:56" ht="15" customHeight="1">
      <c r="AZ471" s="566" t="str">
        <f t="shared" si="275"/>
        <v>615EPS016</v>
      </c>
      <c r="BA471" s="724" t="s">
        <v>296</v>
      </c>
      <c r="BB471" s="726">
        <v>615</v>
      </c>
      <c r="BC471" s="724" t="s">
        <v>211</v>
      </c>
      <c r="BD471" s="725">
        <v>28027</v>
      </c>
    </row>
    <row r="472" spans="52:56" ht="15" customHeight="1">
      <c r="AZ472" s="566" t="str">
        <f t="shared" si="275"/>
        <v>615EPS018</v>
      </c>
      <c r="BA472" s="724" t="s">
        <v>296</v>
      </c>
      <c r="BB472" s="726">
        <v>615</v>
      </c>
      <c r="BC472" s="724" t="s">
        <v>190</v>
      </c>
      <c r="BD472" s="725">
        <v>8</v>
      </c>
    </row>
    <row r="473" spans="52:56" ht="15" customHeight="1">
      <c r="AZ473" s="566" t="str">
        <f t="shared" si="275"/>
        <v>615EPS037</v>
      </c>
      <c r="BA473" s="724" t="s">
        <v>296</v>
      </c>
      <c r="BB473" s="726">
        <v>615</v>
      </c>
      <c r="BC473" s="724" t="s">
        <v>213</v>
      </c>
      <c r="BD473" s="725">
        <v>14907</v>
      </c>
    </row>
    <row r="474" spans="52:56" ht="15" customHeight="1">
      <c r="AZ474" s="566" t="str">
        <f t="shared" si="275"/>
        <v>615EPS040</v>
      </c>
      <c r="BA474" s="724" t="s">
        <v>296</v>
      </c>
      <c r="BB474" s="726">
        <v>615</v>
      </c>
      <c r="BC474" s="724" t="s">
        <v>833</v>
      </c>
      <c r="BD474" s="725">
        <v>3115</v>
      </c>
    </row>
    <row r="475" spans="52:56" ht="15" customHeight="1">
      <c r="AZ475" s="566" t="str">
        <f t="shared" si="275"/>
        <v>615EPS044</v>
      </c>
      <c r="BA475" s="724" t="s">
        <v>296</v>
      </c>
      <c r="BB475" s="726">
        <v>615</v>
      </c>
      <c r="BC475" s="724" t="s">
        <v>1017</v>
      </c>
      <c r="BD475" s="725">
        <v>7524</v>
      </c>
    </row>
    <row r="476" spans="52:56" ht="15" customHeight="1">
      <c r="AZ476" s="566" t="str">
        <f t="shared" si="275"/>
        <v>615ESSC02</v>
      </c>
      <c r="BA476" s="724" t="s">
        <v>296</v>
      </c>
      <c r="BB476" s="726">
        <v>615</v>
      </c>
      <c r="BC476" s="724" t="s">
        <v>516</v>
      </c>
      <c r="BD476" s="725">
        <v>5</v>
      </c>
    </row>
    <row r="477" spans="52:56" ht="15" customHeight="1">
      <c r="AZ477" s="566" t="str">
        <f t="shared" si="275"/>
        <v>615ESSC91</v>
      </c>
      <c r="BA477" s="724" t="s">
        <v>296</v>
      </c>
      <c r="BB477" s="726">
        <v>615</v>
      </c>
      <c r="BC477" s="724" t="s">
        <v>519</v>
      </c>
      <c r="BD477" s="725">
        <v>41</v>
      </c>
    </row>
    <row r="478" spans="52:56" ht="15" customHeight="1">
      <c r="AZ478" s="566" t="str">
        <f t="shared" si="275"/>
        <v>649EAS016</v>
      </c>
      <c r="BA478" s="724" t="s">
        <v>296</v>
      </c>
      <c r="BB478" s="726">
        <v>649</v>
      </c>
      <c r="BC478" s="724" t="s">
        <v>220</v>
      </c>
      <c r="BD478" s="725">
        <v>2</v>
      </c>
    </row>
    <row r="479" spans="52:56" ht="15" customHeight="1">
      <c r="AZ479" s="566" t="str">
        <f t="shared" si="275"/>
        <v>649EPS010</v>
      </c>
      <c r="BA479" s="724" t="s">
        <v>296</v>
      </c>
      <c r="BB479" s="726">
        <v>649</v>
      </c>
      <c r="BC479" s="724" t="s">
        <v>210</v>
      </c>
      <c r="BD479" s="725">
        <v>3</v>
      </c>
    </row>
    <row r="480" spans="52:56" ht="15" customHeight="1">
      <c r="AZ480" s="566" t="str">
        <f t="shared" si="275"/>
        <v>649EPS037</v>
      </c>
      <c r="BA480" s="724" t="s">
        <v>296</v>
      </c>
      <c r="BB480" s="726">
        <v>649</v>
      </c>
      <c r="BC480" s="724" t="s">
        <v>213</v>
      </c>
      <c r="BD480" s="725">
        <v>757</v>
      </c>
    </row>
    <row r="481" spans="52:56" ht="15" customHeight="1">
      <c r="AZ481" s="566" t="str">
        <f t="shared" si="275"/>
        <v>649EPS040</v>
      </c>
      <c r="BA481" s="724" t="s">
        <v>296</v>
      </c>
      <c r="BB481" s="726">
        <v>649</v>
      </c>
      <c r="BC481" s="724" t="s">
        <v>833</v>
      </c>
      <c r="BD481" s="725">
        <v>240</v>
      </c>
    </row>
    <row r="482" spans="52:56" ht="15" customHeight="1">
      <c r="AZ482" s="566" t="str">
        <f t="shared" si="275"/>
        <v>649EPS044</v>
      </c>
      <c r="BA482" s="724" t="s">
        <v>296</v>
      </c>
      <c r="BB482" s="726">
        <v>649</v>
      </c>
      <c r="BC482" s="724" t="s">
        <v>1017</v>
      </c>
      <c r="BD482" s="725">
        <v>1401</v>
      </c>
    </row>
    <row r="483" spans="52:56" ht="15" customHeight="1">
      <c r="AZ483" s="566" t="str">
        <f t="shared" si="275"/>
        <v>649ESSC91</v>
      </c>
      <c r="BA483" s="724" t="s">
        <v>296</v>
      </c>
      <c r="BB483" s="726">
        <v>649</v>
      </c>
      <c r="BC483" s="724" t="s">
        <v>519</v>
      </c>
      <c r="BD483" s="725">
        <v>32</v>
      </c>
    </row>
    <row r="484" spans="52:56" ht="15" customHeight="1">
      <c r="AZ484" s="566" t="str">
        <f t="shared" si="275"/>
        <v>652EPS037</v>
      </c>
      <c r="BA484" s="724" t="s">
        <v>296</v>
      </c>
      <c r="BB484" s="726">
        <v>652</v>
      </c>
      <c r="BC484" s="724" t="s">
        <v>213</v>
      </c>
      <c r="BD484" s="725">
        <v>89</v>
      </c>
    </row>
    <row r="485" spans="52:56" ht="15" customHeight="1">
      <c r="AZ485" s="566" t="str">
        <f t="shared" si="275"/>
        <v>652EPS040</v>
      </c>
      <c r="BA485" s="724" t="s">
        <v>296</v>
      </c>
      <c r="BB485" s="726">
        <v>652</v>
      </c>
      <c r="BC485" s="724" t="s">
        <v>833</v>
      </c>
      <c r="BD485" s="725">
        <v>132</v>
      </c>
    </row>
    <row r="486" spans="52:56" ht="15" customHeight="1">
      <c r="AZ486" s="566" t="str">
        <f t="shared" si="275"/>
        <v>652EPS044</v>
      </c>
      <c r="BA486" s="724" t="s">
        <v>296</v>
      </c>
      <c r="BB486" s="726">
        <v>652</v>
      </c>
      <c r="BC486" s="724" t="s">
        <v>1017</v>
      </c>
      <c r="BD486" s="725">
        <v>243</v>
      </c>
    </row>
    <row r="487" spans="52:56" ht="15" customHeight="1">
      <c r="AZ487" s="566" t="str">
        <f t="shared" si="275"/>
        <v>660EPS002</v>
      </c>
      <c r="BA487" s="724" t="s">
        <v>296</v>
      </c>
      <c r="BB487" s="726">
        <v>660</v>
      </c>
      <c r="BC487" s="724" t="s">
        <v>215</v>
      </c>
      <c r="BD487" s="725">
        <v>1</v>
      </c>
    </row>
    <row r="488" spans="52:56" ht="15" customHeight="1">
      <c r="AZ488" s="566" t="str">
        <f t="shared" si="275"/>
        <v>660EPS010</v>
      </c>
      <c r="BA488" s="724" t="s">
        <v>296</v>
      </c>
      <c r="BB488" s="726">
        <v>660</v>
      </c>
      <c r="BC488" s="724" t="s">
        <v>210</v>
      </c>
      <c r="BD488" s="725">
        <v>1</v>
      </c>
    </row>
    <row r="489" spans="52:56" ht="15" customHeight="1">
      <c r="AZ489" s="566" t="str">
        <f t="shared" si="275"/>
        <v>660EPS018</v>
      </c>
      <c r="BA489" s="724" t="s">
        <v>296</v>
      </c>
      <c r="BB489" s="726">
        <v>660</v>
      </c>
      <c r="BC489" s="724" t="s">
        <v>190</v>
      </c>
      <c r="BD489" s="725">
        <v>1</v>
      </c>
    </row>
    <row r="490" spans="52:56" ht="15" customHeight="1">
      <c r="AZ490" s="566" t="str">
        <f t="shared" si="275"/>
        <v>660EPS037</v>
      </c>
      <c r="BA490" s="724" t="s">
        <v>296</v>
      </c>
      <c r="BB490" s="726">
        <v>660</v>
      </c>
      <c r="BC490" s="724" t="s">
        <v>213</v>
      </c>
      <c r="BD490" s="725">
        <v>1658</v>
      </c>
    </row>
    <row r="491" spans="52:56" ht="15" customHeight="1">
      <c r="AZ491" s="566" t="str">
        <f t="shared" si="275"/>
        <v>660EPS040</v>
      </c>
      <c r="BA491" s="724" t="s">
        <v>296</v>
      </c>
      <c r="BB491" s="726">
        <v>660</v>
      </c>
      <c r="BC491" s="724" t="s">
        <v>833</v>
      </c>
      <c r="BD491" s="725">
        <v>344</v>
      </c>
    </row>
    <row r="492" spans="52:56" ht="15" customHeight="1">
      <c r="AZ492" s="566" t="str">
        <f t="shared" si="275"/>
        <v>660EPS044</v>
      </c>
      <c r="BA492" s="724" t="s">
        <v>296</v>
      </c>
      <c r="BB492" s="726">
        <v>660</v>
      </c>
      <c r="BC492" s="724" t="s">
        <v>1017</v>
      </c>
      <c r="BD492" s="725">
        <v>1282</v>
      </c>
    </row>
    <row r="493" spans="52:56" ht="15" customHeight="1">
      <c r="AZ493" s="566" t="str">
        <f t="shared" si="275"/>
        <v>667EAS016</v>
      </c>
      <c r="BA493" s="724" t="s">
        <v>296</v>
      </c>
      <c r="BB493" s="726">
        <v>667</v>
      </c>
      <c r="BC493" s="724" t="s">
        <v>220</v>
      </c>
      <c r="BD493" s="725">
        <v>49</v>
      </c>
    </row>
    <row r="494" spans="52:56" ht="15" customHeight="1">
      <c r="AZ494" s="566" t="str">
        <f t="shared" si="275"/>
        <v>667EPS010</v>
      </c>
      <c r="BA494" s="724" t="s">
        <v>296</v>
      </c>
      <c r="BB494" s="726">
        <v>667</v>
      </c>
      <c r="BC494" s="724" t="s">
        <v>210</v>
      </c>
      <c r="BD494" s="725">
        <v>2</v>
      </c>
    </row>
    <row r="495" spans="52:56" ht="15" customHeight="1">
      <c r="AZ495" s="566" t="str">
        <f t="shared" si="275"/>
        <v>667EPS037</v>
      </c>
      <c r="BA495" s="724" t="s">
        <v>296</v>
      </c>
      <c r="BB495" s="726">
        <v>667</v>
      </c>
      <c r="BC495" s="724" t="s">
        <v>213</v>
      </c>
      <c r="BD495" s="725">
        <v>1508</v>
      </c>
    </row>
    <row r="496" spans="52:56" ht="15" customHeight="1">
      <c r="AZ496" s="566" t="str">
        <f t="shared" si="275"/>
        <v>667EPS040</v>
      </c>
      <c r="BA496" s="724" t="s">
        <v>296</v>
      </c>
      <c r="BB496" s="726">
        <v>667</v>
      </c>
      <c r="BC496" s="724" t="s">
        <v>833</v>
      </c>
      <c r="BD496" s="725">
        <v>481</v>
      </c>
    </row>
    <row r="497" spans="52:56" ht="15" customHeight="1">
      <c r="AZ497" s="566" t="str">
        <f t="shared" si="275"/>
        <v>667EPS044</v>
      </c>
      <c r="BA497" s="724" t="s">
        <v>296</v>
      </c>
      <c r="BB497" s="726">
        <v>667</v>
      </c>
      <c r="BC497" s="724" t="s">
        <v>1017</v>
      </c>
      <c r="BD497" s="725">
        <v>1136</v>
      </c>
    </row>
    <row r="498" spans="52:56" ht="15" customHeight="1">
      <c r="AZ498" s="566" t="str">
        <f t="shared" si="275"/>
        <v>667ESSC91</v>
      </c>
      <c r="BA498" s="724" t="s">
        <v>296</v>
      </c>
      <c r="BB498" s="726">
        <v>667</v>
      </c>
      <c r="BC498" s="724" t="s">
        <v>519</v>
      </c>
      <c r="BD498" s="725">
        <v>12</v>
      </c>
    </row>
    <row r="499" spans="52:56" ht="15" customHeight="1">
      <c r="AZ499" s="566" t="str">
        <f t="shared" si="275"/>
        <v>674EPS005</v>
      </c>
      <c r="BA499" s="724" t="s">
        <v>296</v>
      </c>
      <c r="BB499" s="726">
        <v>674</v>
      </c>
      <c r="BC499" s="724" t="s">
        <v>218</v>
      </c>
      <c r="BD499" s="725">
        <v>1</v>
      </c>
    </row>
    <row r="500" spans="52:56" ht="15" customHeight="1">
      <c r="AZ500" s="566" t="str">
        <f t="shared" si="275"/>
        <v>674EPS037</v>
      </c>
      <c r="BA500" s="724" t="s">
        <v>296</v>
      </c>
      <c r="BB500" s="726">
        <v>674</v>
      </c>
      <c r="BC500" s="724" t="s">
        <v>213</v>
      </c>
      <c r="BD500" s="725">
        <v>994</v>
      </c>
    </row>
    <row r="501" spans="52:56" ht="15" customHeight="1">
      <c r="AZ501" s="566" t="str">
        <f t="shared" si="275"/>
        <v>674EPS040</v>
      </c>
      <c r="BA501" s="724" t="s">
        <v>296</v>
      </c>
      <c r="BB501" s="726">
        <v>674</v>
      </c>
      <c r="BC501" s="724" t="s">
        <v>833</v>
      </c>
      <c r="BD501" s="725">
        <v>517</v>
      </c>
    </row>
    <row r="502" spans="52:56" ht="15" customHeight="1">
      <c r="AZ502" s="566" t="str">
        <f t="shared" si="275"/>
        <v>674EPS044</v>
      </c>
      <c r="BA502" s="724" t="s">
        <v>296</v>
      </c>
      <c r="BB502" s="726">
        <v>674</v>
      </c>
      <c r="BC502" s="724" t="s">
        <v>1017</v>
      </c>
      <c r="BD502" s="725">
        <v>667</v>
      </c>
    </row>
    <row r="503" spans="52:56" ht="15" customHeight="1">
      <c r="AZ503" s="566" t="str">
        <f t="shared" si="275"/>
        <v>697EAS016</v>
      </c>
      <c r="BA503" s="724" t="s">
        <v>296</v>
      </c>
      <c r="BB503" s="726">
        <v>697</v>
      </c>
      <c r="BC503" s="724" t="s">
        <v>220</v>
      </c>
      <c r="BD503" s="725">
        <v>4</v>
      </c>
    </row>
    <row r="504" spans="52:56" ht="15" customHeight="1">
      <c r="AZ504" s="566" t="str">
        <f t="shared" si="275"/>
        <v>697EPS005</v>
      </c>
      <c r="BA504" s="724" t="s">
        <v>296</v>
      </c>
      <c r="BB504" s="726">
        <v>697</v>
      </c>
      <c r="BC504" s="724" t="s">
        <v>218</v>
      </c>
      <c r="BD504" s="725">
        <v>4</v>
      </c>
    </row>
    <row r="505" spans="52:56" ht="15" customHeight="1">
      <c r="AZ505" s="566" t="str">
        <f t="shared" si="275"/>
        <v>697EPS010</v>
      </c>
      <c r="BA505" s="724" t="s">
        <v>296</v>
      </c>
      <c r="BB505" s="726">
        <v>697</v>
      </c>
      <c r="BC505" s="724" t="s">
        <v>210</v>
      </c>
      <c r="BD505" s="725">
        <v>3</v>
      </c>
    </row>
    <row r="506" spans="52:56" ht="15" customHeight="1">
      <c r="AZ506" s="566" t="str">
        <f t="shared" si="275"/>
        <v>697EPS016</v>
      </c>
      <c r="BA506" s="724" t="s">
        <v>296</v>
      </c>
      <c r="BB506" s="726">
        <v>697</v>
      </c>
      <c r="BC506" s="724" t="s">
        <v>211</v>
      </c>
      <c r="BD506" s="725">
        <v>5658</v>
      </c>
    </row>
    <row r="507" spans="52:56" ht="15" customHeight="1">
      <c r="AZ507" s="566" t="str">
        <f t="shared" si="275"/>
        <v>697EPS037</v>
      </c>
      <c r="BA507" s="724" t="s">
        <v>296</v>
      </c>
      <c r="BB507" s="726">
        <v>697</v>
      </c>
      <c r="BC507" s="724" t="s">
        <v>213</v>
      </c>
      <c r="BD507" s="725">
        <v>4779</v>
      </c>
    </row>
    <row r="508" spans="52:56" ht="15" customHeight="1">
      <c r="AZ508" s="566" t="str">
        <f t="shared" si="275"/>
        <v>697EPS040</v>
      </c>
      <c r="BA508" s="724" t="s">
        <v>296</v>
      </c>
      <c r="BB508" s="726">
        <v>697</v>
      </c>
      <c r="BC508" s="724" t="s">
        <v>833</v>
      </c>
      <c r="BD508" s="725">
        <v>579</v>
      </c>
    </row>
    <row r="509" spans="52:56" ht="15" customHeight="1">
      <c r="AZ509" s="566" t="str">
        <f t="shared" si="275"/>
        <v>697EPS044</v>
      </c>
      <c r="BA509" s="724" t="s">
        <v>296</v>
      </c>
      <c r="BB509" s="726">
        <v>697</v>
      </c>
      <c r="BC509" s="724" t="s">
        <v>1017</v>
      </c>
      <c r="BD509" s="725">
        <v>696</v>
      </c>
    </row>
    <row r="510" spans="52:56" ht="15" customHeight="1">
      <c r="AZ510" s="566" t="str">
        <f t="shared" si="275"/>
        <v>756EPS037</v>
      </c>
      <c r="BA510" s="724" t="s">
        <v>296</v>
      </c>
      <c r="BB510" s="726">
        <v>756</v>
      </c>
      <c r="BC510" s="724" t="s">
        <v>213</v>
      </c>
      <c r="BD510" s="725">
        <v>2776</v>
      </c>
    </row>
    <row r="511" spans="52:56" ht="15" customHeight="1">
      <c r="AZ511" s="566" t="str">
        <f t="shared" si="275"/>
        <v>756EPS040</v>
      </c>
      <c r="BA511" s="724" t="s">
        <v>296</v>
      </c>
      <c r="BB511" s="726">
        <v>756</v>
      </c>
      <c r="BC511" s="724" t="s">
        <v>833</v>
      </c>
      <c r="BD511" s="725">
        <v>707</v>
      </c>
    </row>
    <row r="512" spans="52:56" ht="15" customHeight="1">
      <c r="AZ512" s="566" t="str">
        <f t="shared" si="275"/>
        <v>756EPS044</v>
      </c>
      <c r="BA512" s="724" t="s">
        <v>296</v>
      </c>
      <c r="BB512" s="726">
        <v>756</v>
      </c>
      <c r="BC512" s="724" t="s">
        <v>1017</v>
      </c>
      <c r="BD512" s="725">
        <v>2390</v>
      </c>
    </row>
    <row r="513" spans="52:56" ht="15" customHeight="1">
      <c r="AZ513" s="566" t="str">
        <f t="shared" si="275"/>
        <v>756ESSC91</v>
      </c>
      <c r="BA513" s="724" t="s">
        <v>296</v>
      </c>
      <c r="BB513" s="726">
        <v>756</v>
      </c>
      <c r="BC513" s="724" t="s">
        <v>519</v>
      </c>
      <c r="BD513" s="725">
        <v>4</v>
      </c>
    </row>
    <row r="514" spans="52:56" ht="15" customHeight="1">
      <c r="AZ514" s="566" t="str">
        <f t="shared" si="275"/>
        <v>30EAS027</v>
      </c>
      <c r="BA514" s="724" t="s">
        <v>267</v>
      </c>
      <c r="BB514" s="726">
        <v>30</v>
      </c>
      <c r="BC514" s="724" t="s">
        <v>221</v>
      </c>
      <c r="BD514" s="725">
        <v>42</v>
      </c>
    </row>
    <row r="515" spans="52:56" ht="15" customHeight="1">
      <c r="AZ515" s="566" t="str">
        <f t="shared" si="275"/>
        <v>30EPS002</v>
      </c>
      <c r="BA515" s="724" t="s">
        <v>267</v>
      </c>
      <c r="BB515" s="726">
        <v>30</v>
      </c>
      <c r="BC515" s="724" t="s">
        <v>215</v>
      </c>
      <c r="BD515" s="725">
        <v>2856</v>
      </c>
    </row>
    <row r="516" spans="52:56" ht="15" customHeight="1">
      <c r="AZ516" s="566" t="str">
        <f t="shared" si="275"/>
        <v>30EPS010</v>
      </c>
      <c r="BA516" s="724" t="s">
        <v>267</v>
      </c>
      <c r="BB516" s="726">
        <v>30</v>
      </c>
      <c r="BC516" s="724" t="s">
        <v>210</v>
      </c>
      <c r="BD516" s="725">
        <v>1</v>
      </c>
    </row>
    <row r="517" spans="52:56" ht="15" customHeight="1">
      <c r="AZ517" s="566" t="str">
        <f t="shared" si="275"/>
        <v>30EPS016</v>
      </c>
      <c r="BA517" s="724" t="s">
        <v>267</v>
      </c>
      <c r="BB517" s="726">
        <v>30</v>
      </c>
      <c r="BC517" s="724" t="s">
        <v>211</v>
      </c>
      <c r="BD517" s="725">
        <v>6026</v>
      </c>
    </row>
    <row r="518" spans="52:56" ht="15" customHeight="1">
      <c r="AZ518" s="566" t="str">
        <f t="shared" si="275"/>
        <v>30EPS037</v>
      </c>
      <c r="BA518" s="724" t="s">
        <v>267</v>
      </c>
      <c r="BB518" s="726">
        <v>30</v>
      </c>
      <c r="BC518" s="724" t="s">
        <v>213</v>
      </c>
      <c r="BD518" s="725">
        <v>2296</v>
      </c>
    </row>
    <row r="519" spans="52:56" ht="15" customHeight="1">
      <c r="AZ519" s="566" t="str">
        <f t="shared" si="275"/>
        <v>30EPS040</v>
      </c>
      <c r="BA519" s="724" t="s">
        <v>267</v>
      </c>
      <c r="BB519" s="726">
        <v>30</v>
      </c>
      <c r="BC519" s="724" t="s">
        <v>833</v>
      </c>
      <c r="BD519" s="725">
        <v>277</v>
      </c>
    </row>
    <row r="520" spans="52:56" ht="15" customHeight="1">
      <c r="AZ520" s="566" t="str">
        <f t="shared" si="275"/>
        <v>30EPS044</v>
      </c>
      <c r="BA520" s="724" t="s">
        <v>267</v>
      </c>
      <c r="BB520" s="726">
        <v>30</v>
      </c>
      <c r="BC520" s="724" t="s">
        <v>1017</v>
      </c>
      <c r="BD520" s="725">
        <v>1775</v>
      </c>
    </row>
    <row r="521" spans="52:56" ht="15" customHeight="1">
      <c r="AZ521" s="566" t="str">
        <f t="shared" ref="AZ521:AZ584" si="276">CONCATENATE(BB521,BC521)</f>
        <v>30ESSC02</v>
      </c>
      <c r="BA521" s="724" t="s">
        <v>267</v>
      </c>
      <c r="BB521" s="726">
        <v>30</v>
      </c>
      <c r="BC521" s="724" t="s">
        <v>516</v>
      </c>
      <c r="BD521" s="725">
        <v>1</v>
      </c>
    </row>
    <row r="522" spans="52:56" ht="15" customHeight="1">
      <c r="AZ522" s="566" t="str">
        <f t="shared" si="276"/>
        <v>30ESSC24</v>
      </c>
      <c r="BA522" s="724" t="s">
        <v>267</v>
      </c>
      <c r="BB522" s="726">
        <v>30</v>
      </c>
      <c r="BC522" s="724" t="s">
        <v>517</v>
      </c>
      <c r="BD522" s="725">
        <v>457</v>
      </c>
    </row>
    <row r="523" spans="52:56" ht="15" customHeight="1">
      <c r="AZ523" s="566" t="str">
        <f t="shared" si="276"/>
        <v>34EPS018</v>
      </c>
      <c r="BA523" s="724" t="s">
        <v>267</v>
      </c>
      <c r="BB523" s="726">
        <v>34</v>
      </c>
      <c r="BC523" s="724" t="s">
        <v>190</v>
      </c>
      <c r="BD523" s="725">
        <v>2</v>
      </c>
    </row>
    <row r="524" spans="52:56" ht="15" customHeight="1">
      <c r="AZ524" s="566" t="str">
        <f t="shared" si="276"/>
        <v>34EPS037</v>
      </c>
      <c r="BA524" s="724" t="s">
        <v>267</v>
      </c>
      <c r="BB524" s="726">
        <v>34</v>
      </c>
      <c r="BC524" s="724" t="s">
        <v>213</v>
      </c>
      <c r="BD524" s="725">
        <v>2888</v>
      </c>
    </row>
    <row r="525" spans="52:56" ht="15" customHeight="1">
      <c r="AZ525" s="566" t="str">
        <f t="shared" si="276"/>
        <v>34EPS040</v>
      </c>
      <c r="BA525" s="724" t="s">
        <v>267</v>
      </c>
      <c r="BB525" s="726">
        <v>34</v>
      </c>
      <c r="BC525" s="724" t="s">
        <v>833</v>
      </c>
      <c r="BD525" s="725">
        <v>792</v>
      </c>
    </row>
    <row r="526" spans="52:56" ht="15" customHeight="1">
      <c r="AZ526" s="566" t="str">
        <f t="shared" si="276"/>
        <v>34EPS044</v>
      </c>
      <c r="BA526" s="724" t="s">
        <v>267</v>
      </c>
      <c r="BB526" s="726">
        <v>34</v>
      </c>
      <c r="BC526" s="724" t="s">
        <v>1017</v>
      </c>
      <c r="BD526" s="725">
        <v>4585</v>
      </c>
    </row>
    <row r="527" spans="52:56" ht="15" customHeight="1">
      <c r="AZ527" s="566" t="str">
        <f t="shared" si="276"/>
        <v>34ESSC91</v>
      </c>
      <c r="BA527" s="724" t="s">
        <v>267</v>
      </c>
      <c r="BB527" s="726">
        <v>34</v>
      </c>
      <c r="BC527" s="724" t="s">
        <v>519</v>
      </c>
      <c r="BD527" s="725">
        <v>32</v>
      </c>
    </row>
    <row r="528" spans="52:56" ht="15" customHeight="1">
      <c r="AZ528" s="566" t="str">
        <f t="shared" si="276"/>
        <v>36EPS037</v>
      </c>
      <c r="BA528" s="724" t="s">
        <v>267</v>
      </c>
      <c r="BB528" s="726">
        <v>36</v>
      </c>
      <c r="BC528" s="724" t="s">
        <v>213</v>
      </c>
      <c r="BD528" s="725">
        <v>742</v>
      </c>
    </row>
    <row r="529" spans="52:56" ht="15" customHeight="1">
      <c r="AZ529" s="566" t="str">
        <f t="shared" si="276"/>
        <v>36EPS044</v>
      </c>
      <c r="BA529" s="724" t="s">
        <v>267</v>
      </c>
      <c r="BB529" s="726">
        <v>36</v>
      </c>
      <c r="BC529" s="724" t="s">
        <v>1017</v>
      </c>
      <c r="BD529" s="725">
        <v>646</v>
      </c>
    </row>
    <row r="530" spans="52:56" ht="15" customHeight="1">
      <c r="AZ530" s="566" t="str">
        <f t="shared" si="276"/>
        <v>36ESSC91</v>
      </c>
      <c r="BA530" s="724" t="s">
        <v>267</v>
      </c>
      <c r="BB530" s="726">
        <v>36</v>
      </c>
      <c r="BC530" s="724" t="s">
        <v>519</v>
      </c>
      <c r="BD530" s="725">
        <v>84</v>
      </c>
    </row>
    <row r="531" spans="52:56" ht="15" customHeight="1">
      <c r="AZ531" s="566" t="str">
        <f t="shared" si="276"/>
        <v>91EPS037</v>
      </c>
      <c r="BA531" s="724" t="s">
        <v>267</v>
      </c>
      <c r="BB531" s="726">
        <v>91</v>
      </c>
      <c r="BC531" s="724" t="s">
        <v>213</v>
      </c>
      <c r="BD531" s="725">
        <v>336</v>
      </c>
    </row>
    <row r="532" spans="52:56" ht="15" customHeight="1">
      <c r="AZ532" s="566" t="str">
        <f t="shared" si="276"/>
        <v>91EPS040</v>
      </c>
      <c r="BA532" s="724" t="s">
        <v>267</v>
      </c>
      <c r="BB532" s="726">
        <v>91</v>
      </c>
      <c r="BC532" s="724" t="s">
        <v>833</v>
      </c>
      <c r="BD532" s="725">
        <v>84</v>
      </c>
    </row>
    <row r="533" spans="52:56" ht="15" customHeight="1">
      <c r="AZ533" s="566" t="str">
        <f t="shared" si="276"/>
        <v>91EPS044</v>
      </c>
      <c r="BA533" s="724" t="s">
        <v>267</v>
      </c>
      <c r="BB533" s="726">
        <v>91</v>
      </c>
      <c r="BC533" s="724" t="s">
        <v>1017</v>
      </c>
      <c r="BD533" s="725">
        <v>382</v>
      </c>
    </row>
    <row r="534" spans="52:56" ht="15" customHeight="1">
      <c r="AZ534" s="566" t="str">
        <f t="shared" si="276"/>
        <v>91ESSC91</v>
      </c>
      <c r="BA534" s="724" t="s">
        <v>267</v>
      </c>
      <c r="BB534" s="726">
        <v>91</v>
      </c>
      <c r="BC534" s="724" t="s">
        <v>519</v>
      </c>
      <c r="BD534" s="725">
        <v>13</v>
      </c>
    </row>
    <row r="535" spans="52:56" ht="15" customHeight="1">
      <c r="AZ535" s="566" t="str">
        <f t="shared" si="276"/>
        <v>93EPS037</v>
      </c>
      <c r="BA535" s="724" t="s">
        <v>267</v>
      </c>
      <c r="BB535" s="726">
        <v>93</v>
      </c>
      <c r="BC535" s="724" t="s">
        <v>213</v>
      </c>
      <c r="BD535" s="725">
        <v>266</v>
      </c>
    </row>
    <row r="536" spans="52:56" ht="15" customHeight="1">
      <c r="AZ536" s="566" t="str">
        <f t="shared" si="276"/>
        <v>93EPS040</v>
      </c>
      <c r="BA536" s="724" t="s">
        <v>267</v>
      </c>
      <c r="BB536" s="726">
        <v>93</v>
      </c>
      <c r="BC536" s="724" t="s">
        <v>833</v>
      </c>
      <c r="BD536" s="725">
        <v>237</v>
      </c>
    </row>
    <row r="537" spans="52:56" ht="15" customHeight="1">
      <c r="AZ537" s="566" t="str">
        <f t="shared" si="276"/>
        <v>93EPS044</v>
      </c>
      <c r="BA537" s="724" t="s">
        <v>267</v>
      </c>
      <c r="BB537" s="726">
        <v>93</v>
      </c>
      <c r="BC537" s="724" t="s">
        <v>1017</v>
      </c>
      <c r="BD537" s="725">
        <v>685</v>
      </c>
    </row>
    <row r="538" spans="52:56" ht="15" customHeight="1">
      <c r="AZ538" s="566" t="str">
        <f t="shared" si="276"/>
        <v>101EPS005</v>
      </c>
      <c r="BA538" s="724" t="s">
        <v>267</v>
      </c>
      <c r="BB538" s="726">
        <v>101</v>
      </c>
      <c r="BC538" s="724" t="s">
        <v>218</v>
      </c>
      <c r="BD538" s="725">
        <v>3</v>
      </c>
    </row>
    <row r="539" spans="52:56" ht="15" customHeight="1">
      <c r="AZ539" s="566" t="str">
        <f t="shared" si="276"/>
        <v>101EPS016</v>
      </c>
      <c r="BA539" s="724" t="s">
        <v>267</v>
      </c>
      <c r="BB539" s="726">
        <v>101</v>
      </c>
      <c r="BC539" s="724" t="s">
        <v>211</v>
      </c>
      <c r="BD539" s="725">
        <v>1</v>
      </c>
    </row>
    <row r="540" spans="52:56" ht="15" customHeight="1">
      <c r="AZ540" s="566" t="str">
        <f t="shared" si="276"/>
        <v>101EPS037</v>
      </c>
      <c r="BA540" s="724" t="s">
        <v>267</v>
      </c>
      <c r="BB540" s="726">
        <v>101</v>
      </c>
      <c r="BC540" s="724" t="s">
        <v>213</v>
      </c>
      <c r="BD540" s="725">
        <v>1636</v>
      </c>
    </row>
    <row r="541" spans="52:56" ht="15" customHeight="1">
      <c r="AZ541" s="566" t="str">
        <f t="shared" si="276"/>
        <v>101EPS040</v>
      </c>
      <c r="BA541" s="724" t="s">
        <v>267</v>
      </c>
      <c r="BB541" s="726">
        <v>101</v>
      </c>
      <c r="BC541" s="724" t="s">
        <v>833</v>
      </c>
      <c r="BD541" s="725">
        <v>335</v>
      </c>
    </row>
    <row r="542" spans="52:56" ht="15" customHeight="1">
      <c r="AZ542" s="566" t="str">
        <f t="shared" si="276"/>
        <v>101EPS044</v>
      </c>
      <c r="BA542" s="724" t="s">
        <v>267</v>
      </c>
      <c r="BB542" s="726">
        <v>101</v>
      </c>
      <c r="BC542" s="724" t="s">
        <v>1017</v>
      </c>
      <c r="BD542" s="725">
        <v>4812</v>
      </c>
    </row>
    <row r="543" spans="52:56" ht="15" customHeight="1">
      <c r="AZ543" s="566" t="str">
        <f t="shared" si="276"/>
        <v>101ESSC24</v>
      </c>
      <c r="BA543" s="724" t="s">
        <v>267</v>
      </c>
      <c r="BB543" s="726">
        <v>101</v>
      </c>
      <c r="BC543" s="724" t="s">
        <v>517</v>
      </c>
      <c r="BD543" s="725">
        <v>567</v>
      </c>
    </row>
    <row r="544" spans="52:56" ht="15" customHeight="1">
      <c r="AZ544" s="566" t="str">
        <f t="shared" si="276"/>
        <v>145EPS037</v>
      </c>
      <c r="BA544" s="724" t="s">
        <v>267</v>
      </c>
      <c r="BB544" s="726">
        <v>145</v>
      </c>
      <c r="BC544" s="724" t="s">
        <v>213</v>
      </c>
      <c r="BD544" s="725">
        <v>271</v>
      </c>
    </row>
    <row r="545" spans="52:56" ht="15" customHeight="1">
      <c r="AZ545" s="566" t="str">
        <f t="shared" si="276"/>
        <v>145EPS040</v>
      </c>
      <c r="BA545" s="724" t="s">
        <v>267</v>
      </c>
      <c r="BB545" s="726">
        <v>145</v>
      </c>
      <c r="BC545" s="724" t="s">
        <v>833</v>
      </c>
      <c r="BD545" s="725">
        <v>118</v>
      </c>
    </row>
    <row r="546" spans="52:56" ht="15" customHeight="1">
      <c r="AZ546" s="566" t="str">
        <f t="shared" si="276"/>
        <v>145EPS044</v>
      </c>
      <c r="BA546" s="724" t="s">
        <v>267</v>
      </c>
      <c r="BB546" s="726">
        <v>145</v>
      </c>
      <c r="BC546" s="724" t="s">
        <v>1017</v>
      </c>
      <c r="BD546" s="725">
        <v>272</v>
      </c>
    </row>
    <row r="547" spans="52:56" ht="15" customHeight="1">
      <c r="AZ547" s="566" t="str">
        <f t="shared" si="276"/>
        <v>209EPS037</v>
      </c>
      <c r="BA547" s="724" t="s">
        <v>267</v>
      </c>
      <c r="BB547" s="726">
        <v>209</v>
      </c>
      <c r="BC547" s="724" t="s">
        <v>213</v>
      </c>
      <c r="BD547" s="725">
        <v>822</v>
      </c>
    </row>
    <row r="548" spans="52:56" ht="15" customHeight="1">
      <c r="AZ548" s="566" t="str">
        <f t="shared" si="276"/>
        <v>209EPS040</v>
      </c>
      <c r="BA548" s="724" t="s">
        <v>267</v>
      </c>
      <c r="BB548" s="726">
        <v>209</v>
      </c>
      <c r="BC548" s="724" t="s">
        <v>833</v>
      </c>
      <c r="BD548" s="725">
        <v>266</v>
      </c>
    </row>
    <row r="549" spans="52:56" ht="15" customHeight="1">
      <c r="AZ549" s="566" t="str">
        <f t="shared" si="276"/>
        <v>209EPS044</v>
      </c>
      <c r="BA549" s="724" t="s">
        <v>267</v>
      </c>
      <c r="BB549" s="726">
        <v>209</v>
      </c>
      <c r="BC549" s="724" t="s">
        <v>1017</v>
      </c>
      <c r="BD549" s="725">
        <v>2125</v>
      </c>
    </row>
    <row r="550" spans="52:56" ht="15" customHeight="1">
      <c r="AZ550" s="566" t="str">
        <f t="shared" si="276"/>
        <v>209ESSC91</v>
      </c>
      <c r="BA550" s="724" t="s">
        <v>267</v>
      </c>
      <c r="BB550" s="726">
        <v>209</v>
      </c>
      <c r="BC550" s="724" t="s">
        <v>519</v>
      </c>
      <c r="BD550" s="725">
        <v>12</v>
      </c>
    </row>
    <row r="551" spans="52:56" ht="15" customHeight="1">
      <c r="AZ551" s="566" t="str">
        <f t="shared" si="276"/>
        <v>282EAS016</v>
      </c>
      <c r="BA551" s="724" t="s">
        <v>267</v>
      </c>
      <c r="BB551" s="726">
        <v>282</v>
      </c>
      <c r="BC551" s="724" t="s">
        <v>220</v>
      </c>
      <c r="BD551" s="725">
        <v>1</v>
      </c>
    </row>
    <row r="552" spans="52:56" ht="15" customHeight="1">
      <c r="AZ552" s="566" t="str">
        <f t="shared" si="276"/>
        <v>282EAS027</v>
      </c>
      <c r="BA552" s="724" t="s">
        <v>267</v>
      </c>
      <c r="BB552" s="726">
        <v>282</v>
      </c>
      <c r="BC552" s="724" t="s">
        <v>221</v>
      </c>
      <c r="BD552" s="725">
        <v>16</v>
      </c>
    </row>
    <row r="553" spans="52:56" ht="15" customHeight="1">
      <c r="AZ553" s="566" t="str">
        <f t="shared" si="276"/>
        <v>282EPS010</v>
      </c>
      <c r="BA553" s="724" t="s">
        <v>267</v>
      </c>
      <c r="BB553" s="726">
        <v>282</v>
      </c>
      <c r="BC553" s="724" t="s">
        <v>210</v>
      </c>
      <c r="BD553" s="725">
        <v>1</v>
      </c>
    </row>
    <row r="554" spans="52:56" ht="15" customHeight="1">
      <c r="AZ554" s="566" t="str">
        <f t="shared" si="276"/>
        <v>282EPS016</v>
      </c>
      <c r="BA554" s="724" t="s">
        <v>267</v>
      </c>
      <c r="BB554" s="726">
        <v>282</v>
      </c>
      <c r="BC554" s="724" t="s">
        <v>211</v>
      </c>
      <c r="BD554" s="725">
        <v>1</v>
      </c>
    </row>
    <row r="555" spans="52:56" ht="15" customHeight="1">
      <c r="AZ555" s="566" t="str">
        <f t="shared" si="276"/>
        <v>282EPS037</v>
      </c>
      <c r="BA555" s="724" t="s">
        <v>267</v>
      </c>
      <c r="BB555" s="726">
        <v>282</v>
      </c>
      <c r="BC555" s="724" t="s">
        <v>213</v>
      </c>
      <c r="BD555" s="725">
        <v>2031</v>
      </c>
    </row>
    <row r="556" spans="52:56" ht="15" customHeight="1">
      <c r="AZ556" s="566" t="str">
        <f t="shared" si="276"/>
        <v>282EPS040</v>
      </c>
      <c r="BA556" s="724" t="s">
        <v>267</v>
      </c>
      <c r="BB556" s="726">
        <v>282</v>
      </c>
      <c r="BC556" s="724" t="s">
        <v>833</v>
      </c>
      <c r="BD556" s="725">
        <v>713</v>
      </c>
    </row>
    <row r="557" spans="52:56" ht="15" customHeight="1">
      <c r="AZ557" s="566" t="str">
        <f t="shared" si="276"/>
        <v>282EPS044</v>
      </c>
      <c r="BA557" s="724" t="s">
        <v>267</v>
      </c>
      <c r="BB557" s="726">
        <v>282</v>
      </c>
      <c r="BC557" s="724" t="s">
        <v>1017</v>
      </c>
      <c r="BD557" s="725">
        <v>4317</v>
      </c>
    </row>
    <row r="558" spans="52:56" ht="15" customHeight="1">
      <c r="AZ558" s="566" t="str">
        <f t="shared" si="276"/>
        <v>353EAS016</v>
      </c>
      <c r="BA558" s="724" t="s">
        <v>267</v>
      </c>
      <c r="BB558" s="726">
        <v>353</v>
      </c>
      <c r="BC558" s="724" t="s">
        <v>220</v>
      </c>
      <c r="BD558" s="725">
        <v>1</v>
      </c>
    </row>
    <row r="559" spans="52:56" ht="15" customHeight="1">
      <c r="AZ559" s="566" t="str">
        <f t="shared" si="276"/>
        <v>353EPS037</v>
      </c>
      <c r="BA559" s="724" t="s">
        <v>267</v>
      </c>
      <c r="BB559" s="726">
        <v>353</v>
      </c>
      <c r="BC559" s="724" t="s">
        <v>213</v>
      </c>
      <c r="BD559" s="725">
        <v>469</v>
      </c>
    </row>
    <row r="560" spans="52:56" ht="15" customHeight="1">
      <c r="AZ560" s="566" t="str">
        <f t="shared" si="276"/>
        <v>353EPS040</v>
      </c>
      <c r="BA560" s="724" t="s">
        <v>267</v>
      </c>
      <c r="BB560" s="726">
        <v>353</v>
      </c>
      <c r="BC560" s="724" t="s">
        <v>833</v>
      </c>
      <c r="BD560" s="725">
        <v>50</v>
      </c>
    </row>
    <row r="561" spans="52:56" ht="15" customHeight="1">
      <c r="AZ561" s="566" t="str">
        <f t="shared" si="276"/>
        <v>353EPS044</v>
      </c>
      <c r="BA561" s="724" t="s">
        <v>267</v>
      </c>
      <c r="BB561" s="726">
        <v>353</v>
      </c>
      <c r="BC561" s="724" t="s">
        <v>1017</v>
      </c>
      <c r="BD561" s="725">
        <v>342</v>
      </c>
    </row>
    <row r="562" spans="52:56" ht="15" customHeight="1">
      <c r="AZ562" s="566" t="str">
        <f t="shared" si="276"/>
        <v>353ESSC24</v>
      </c>
      <c r="BA562" s="724" t="s">
        <v>267</v>
      </c>
      <c r="BB562" s="726">
        <v>353</v>
      </c>
      <c r="BC562" s="724" t="s">
        <v>517</v>
      </c>
      <c r="BD562" s="725">
        <v>166</v>
      </c>
    </row>
    <row r="563" spans="52:56" ht="15" customHeight="1">
      <c r="AZ563" s="566" t="str">
        <f t="shared" si="276"/>
        <v>364EPS005</v>
      </c>
      <c r="BA563" s="724" t="s">
        <v>267</v>
      </c>
      <c r="BB563" s="726">
        <v>364</v>
      </c>
      <c r="BC563" s="724" t="s">
        <v>218</v>
      </c>
      <c r="BD563" s="725">
        <v>1</v>
      </c>
    </row>
    <row r="564" spans="52:56" ht="15" customHeight="1">
      <c r="AZ564" s="566" t="str">
        <f t="shared" si="276"/>
        <v>364EPS037</v>
      </c>
      <c r="BA564" s="724" t="s">
        <v>267</v>
      </c>
      <c r="BB564" s="726">
        <v>364</v>
      </c>
      <c r="BC564" s="724" t="s">
        <v>213</v>
      </c>
      <c r="BD564" s="725">
        <v>1586</v>
      </c>
    </row>
    <row r="565" spans="52:56" ht="15" customHeight="1">
      <c r="AZ565" s="566" t="str">
        <f t="shared" si="276"/>
        <v>364EPS040</v>
      </c>
      <c r="BA565" s="724" t="s">
        <v>267</v>
      </c>
      <c r="BB565" s="726">
        <v>364</v>
      </c>
      <c r="BC565" s="724" t="s">
        <v>833</v>
      </c>
      <c r="BD565" s="725">
        <v>343</v>
      </c>
    </row>
    <row r="566" spans="52:56" ht="15" customHeight="1">
      <c r="AZ566" s="566" t="str">
        <f t="shared" si="276"/>
        <v>364EPS044</v>
      </c>
      <c r="BA566" s="724" t="s">
        <v>267</v>
      </c>
      <c r="BB566" s="726">
        <v>364</v>
      </c>
      <c r="BC566" s="724" t="s">
        <v>1017</v>
      </c>
      <c r="BD566" s="725">
        <v>1407</v>
      </c>
    </row>
    <row r="567" spans="52:56" ht="15" customHeight="1">
      <c r="AZ567" s="566" t="str">
        <f t="shared" si="276"/>
        <v>364EPSIC3</v>
      </c>
      <c r="BA567" s="724" t="s">
        <v>267</v>
      </c>
      <c r="BB567" s="726">
        <v>364</v>
      </c>
      <c r="BC567" s="724" t="s">
        <v>513</v>
      </c>
      <c r="BD567" s="725">
        <v>11</v>
      </c>
    </row>
    <row r="568" spans="52:56" ht="15" customHeight="1">
      <c r="AZ568" s="566" t="str">
        <f t="shared" si="276"/>
        <v>368EPS005</v>
      </c>
      <c r="BA568" s="724" t="s">
        <v>267</v>
      </c>
      <c r="BB568" s="726">
        <v>368</v>
      </c>
      <c r="BC568" s="724" t="s">
        <v>218</v>
      </c>
      <c r="BD568" s="725">
        <v>1</v>
      </c>
    </row>
    <row r="569" spans="52:56" ht="15" customHeight="1">
      <c r="AZ569" s="566" t="str">
        <f t="shared" si="276"/>
        <v>368EPS010</v>
      </c>
      <c r="BA569" s="724" t="s">
        <v>267</v>
      </c>
      <c r="BB569" s="726">
        <v>368</v>
      </c>
      <c r="BC569" s="724" t="s">
        <v>210</v>
      </c>
      <c r="BD569" s="725">
        <v>1</v>
      </c>
    </row>
    <row r="570" spans="52:56" ht="15" customHeight="1">
      <c r="AZ570" s="566" t="str">
        <f t="shared" si="276"/>
        <v>368EPS037</v>
      </c>
      <c r="BA570" s="724" t="s">
        <v>267</v>
      </c>
      <c r="BB570" s="726">
        <v>368</v>
      </c>
      <c r="BC570" s="724" t="s">
        <v>213</v>
      </c>
      <c r="BD570" s="725">
        <v>1957</v>
      </c>
    </row>
    <row r="571" spans="52:56" ht="15" customHeight="1">
      <c r="AZ571" s="566" t="str">
        <f t="shared" si="276"/>
        <v>368EPS044</v>
      </c>
      <c r="BA571" s="724" t="s">
        <v>267</v>
      </c>
      <c r="BB571" s="726">
        <v>368</v>
      </c>
      <c r="BC571" s="724" t="s">
        <v>1017</v>
      </c>
      <c r="BD571" s="725">
        <v>1269</v>
      </c>
    </row>
    <row r="572" spans="52:56" ht="15" customHeight="1">
      <c r="AZ572" s="566" t="str">
        <f t="shared" si="276"/>
        <v>368ESSC24</v>
      </c>
      <c r="BA572" s="724" t="s">
        <v>267</v>
      </c>
      <c r="BB572" s="726">
        <v>368</v>
      </c>
      <c r="BC572" s="724" t="s">
        <v>517</v>
      </c>
      <c r="BD572" s="725">
        <v>439</v>
      </c>
    </row>
    <row r="573" spans="52:56" ht="15" customHeight="1">
      <c r="AZ573" s="566" t="str">
        <f t="shared" si="276"/>
        <v>390EPS010</v>
      </c>
      <c r="BA573" s="724" t="s">
        <v>267</v>
      </c>
      <c r="BB573" s="726">
        <v>390</v>
      </c>
      <c r="BC573" s="724" t="s">
        <v>210</v>
      </c>
      <c r="BD573" s="725">
        <v>1</v>
      </c>
    </row>
    <row r="574" spans="52:56" ht="15" customHeight="1">
      <c r="AZ574" s="566" t="str">
        <f t="shared" si="276"/>
        <v>390EPS018</v>
      </c>
      <c r="BA574" s="724" t="s">
        <v>267</v>
      </c>
      <c r="BB574" s="726">
        <v>390</v>
      </c>
      <c r="BC574" s="724" t="s">
        <v>190</v>
      </c>
      <c r="BD574" s="725">
        <v>1</v>
      </c>
    </row>
    <row r="575" spans="52:56" ht="15" customHeight="1">
      <c r="AZ575" s="566" t="str">
        <f t="shared" si="276"/>
        <v>390EPS037</v>
      </c>
      <c r="BA575" s="724" t="s">
        <v>267</v>
      </c>
      <c r="BB575" s="726">
        <v>390</v>
      </c>
      <c r="BC575" s="724" t="s">
        <v>213</v>
      </c>
      <c r="BD575" s="725">
        <v>1986</v>
      </c>
    </row>
    <row r="576" spans="52:56" ht="15" customHeight="1">
      <c r="AZ576" s="566" t="str">
        <f t="shared" si="276"/>
        <v>390EPS040</v>
      </c>
      <c r="BA576" s="724" t="s">
        <v>267</v>
      </c>
      <c r="BB576" s="726">
        <v>390</v>
      </c>
      <c r="BC576" s="724" t="s">
        <v>833</v>
      </c>
      <c r="BD576" s="725">
        <v>513</v>
      </c>
    </row>
    <row r="577" spans="52:56" ht="15" customHeight="1">
      <c r="AZ577" s="566" t="str">
        <f t="shared" si="276"/>
        <v>390EPS044</v>
      </c>
      <c r="BA577" s="724" t="s">
        <v>267</v>
      </c>
      <c r="BB577" s="726">
        <v>390</v>
      </c>
      <c r="BC577" s="724" t="s">
        <v>1017</v>
      </c>
      <c r="BD577" s="725">
        <v>896</v>
      </c>
    </row>
    <row r="578" spans="52:56" ht="15" customHeight="1">
      <c r="AZ578" s="566" t="str">
        <f t="shared" si="276"/>
        <v>467EPS005</v>
      </c>
      <c r="BA578" s="724" t="s">
        <v>267</v>
      </c>
      <c r="BB578" s="726">
        <v>467</v>
      </c>
      <c r="BC578" s="724" t="s">
        <v>218</v>
      </c>
      <c r="BD578" s="725">
        <v>1</v>
      </c>
    </row>
    <row r="579" spans="52:56" ht="15" customHeight="1">
      <c r="AZ579" s="566" t="str">
        <f t="shared" si="276"/>
        <v>467EPS037</v>
      </c>
      <c r="BA579" s="724" t="s">
        <v>267</v>
      </c>
      <c r="BB579" s="726">
        <v>467</v>
      </c>
      <c r="BC579" s="724" t="s">
        <v>213</v>
      </c>
      <c r="BD579" s="725">
        <v>609</v>
      </c>
    </row>
    <row r="580" spans="52:56" ht="15" customHeight="1">
      <c r="AZ580" s="566" t="str">
        <f t="shared" si="276"/>
        <v>467EPS040</v>
      </c>
      <c r="BA580" s="724" t="s">
        <v>267</v>
      </c>
      <c r="BB580" s="726">
        <v>467</v>
      </c>
      <c r="BC580" s="724" t="s">
        <v>833</v>
      </c>
      <c r="BD580" s="725">
        <v>81</v>
      </c>
    </row>
    <row r="581" spans="52:56" ht="15" customHeight="1">
      <c r="AZ581" s="566" t="str">
        <f t="shared" si="276"/>
        <v>467EPS044</v>
      </c>
      <c r="BA581" s="724" t="s">
        <v>267</v>
      </c>
      <c r="BB581" s="726">
        <v>467</v>
      </c>
      <c r="BC581" s="724" t="s">
        <v>1017</v>
      </c>
      <c r="BD581" s="725">
        <v>166</v>
      </c>
    </row>
    <row r="582" spans="52:56" ht="15" customHeight="1">
      <c r="AZ582" s="566" t="str">
        <f t="shared" si="276"/>
        <v>576EPS037</v>
      </c>
      <c r="BA582" s="724" t="s">
        <v>267</v>
      </c>
      <c r="BB582" s="726">
        <v>576</v>
      </c>
      <c r="BC582" s="724" t="s">
        <v>213</v>
      </c>
      <c r="BD582" s="725">
        <v>306</v>
      </c>
    </row>
    <row r="583" spans="52:56" ht="15" customHeight="1">
      <c r="AZ583" s="566" t="str">
        <f t="shared" si="276"/>
        <v>576EPS040</v>
      </c>
      <c r="BA583" s="724" t="s">
        <v>267</v>
      </c>
      <c r="BB583" s="726">
        <v>576</v>
      </c>
      <c r="BC583" s="724" t="s">
        <v>833</v>
      </c>
      <c r="BD583" s="725">
        <v>35</v>
      </c>
    </row>
    <row r="584" spans="52:56" ht="15" customHeight="1">
      <c r="AZ584" s="566" t="str">
        <f t="shared" si="276"/>
        <v>576EPS044</v>
      </c>
      <c r="BA584" s="724" t="s">
        <v>267</v>
      </c>
      <c r="BB584" s="726">
        <v>576</v>
      </c>
      <c r="BC584" s="724" t="s">
        <v>1017</v>
      </c>
      <c r="BD584" s="725">
        <v>661</v>
      </c>
    </row>
    <row r="585" spans="52:56" ht="15" customHeight="1">
      <c r="AZ585" s="566" t="str">
        <f t="shared" ref="AZ585:AZ648" si="277">CONCATENATE(BB585,BC585)</f>
        <v>576ESSC24</v>
      </c>
      <c r="BA585" s="724" t="s">
        <v>267</v>
      </c>
      <c r="BB585" s="726">
        <v>576</v>
      </c>
      <c r="BC585" s="724" t="s">
        <v>517</v>
      </c>
      <c r="BD585" s="725">
        <v>186</v>
      </c>
    </row>
    <row r="586" spans="52:56" ht="15" customHeight="1">
      <c r="AZ586" s="566" t="str">
        <f t="shared" si="277"/>
        <v>576ESSC91</v>
      </c>
      <c r="BA586" s="724" t="s">
        <v>267</v>
      </c>
      <c r="BB586" s="726">
        <v>576</v>
      </c>
      <c r="BC586" s="724" t="s">
        <v>519</v>
      </c>
      <c r="BD586" s="725">
        <v>4</v>
      </c>
    </row>
    <row r="587" spans="52:56" ht="15" customHeight="1">
      <c r="AZ587" s="566" t="str">
        <f t="shared" si="277"/>
        <v>642EAS016</v>
      </c>
      <c r="BA587" s="724" t="s">
        <v>267</v>
      </c>
      <c r="BB587" s="726">
        <v>642</v>
      </c>
      <c r="BC587" s="724" t="s">
        <v>220</v>
      </c>
      <c r="BD587" s="725">
        <v>1</v>
      </c>
    </row>
    <row r="588" spans="52:56" ht="15" customHeight="1">
      <c r="AZ588" s="566" t="str">
        <f t="shared" si="277"/>
        <v>642EPS002</v>
      </c>
      <c r="BA588" s="724" t="s">
        <v>267</v>
      </c>
      <c r="BB588" s="726">
        <v>642</v>
      </c>
      <c r="BC588" s="724" t="s">
        <v>215</v>
      </c>
      <c r="BD588" s="725">
        <v>2</v>
      </c>
    </row>
    <row r="589" spans="52:56" ht="15" customHeight="1">
      <c r="AZ589" s="566" t="str">
        <f t="shared" si="277"/>
        <v>642EPS005</v>
      </c>
      <c r="BA589" s="724" t="s">
        <v>267</v>
      </c>
      <c r="BB589" s="726">
        <v>642</v>
      </c>
      <c r="BC589" s="724" t="s">
        <v>218</v>
      </c>
      <c r="BD589" s="725">
        <v>1</v>
      </c>
    </row>
    <row r="590" spans="52:56" ht="15" customHeight="1">
      <c r="AZ590" s="566" t="str">
        <f t="shared" si="277"/>
        <v>642EPS018</v>
      </c>
      <c r="BA590" s="724" t="s">
        <v>267</v>
      </c>
      <c r="BB590" s="726">
        <v>642</v>
      </c>
      <c r="BC590" s="724" t="s">
        <v>190</v>
      </c>
      <c r="BD590" s="725">
        <v>1</v>
      </c>
    </row>
    <row r="591" spans="52:56" ht="15" customHeight="1">
      <c r="AZ591" s="566" t="str">
        <f t="shared" si="277"/>
        <v>642EPS037</v>
      </c>
      <c r="BA591" s="724" t="s">
        <v>267</v>
      </c>
      <c r="BB591" s="726">
        <v>642</v>
      </c>
      <c r="BC591" s="724" t="s">
        <v>213</v>
      </c>
      <c r="BD591" s="725">
        <v>789</v>
      </c>
    </row>
    <row r="592" spans="52:56" ht="15" customHeight="1">
      <c r="AZ592" s="566" t="str">
        <f t="shared" si="277"/>
        <v>642EPS040</v>
      </c>
      <c r="BA592" s="724" t="s">
        <v>267</v>
      </c>
      <c r="BB592" s="726">
        <v>642</v>
      </c>
      <c r="BC592" s="724" t="s">
        <v>833</v>
      </c>
      <c r="BD592" s="725">
        <v>228</v>
      </c>
    </row>
    <row r="593" spans="52:56" ht="15" customHeight="1">
      <c r="AZ593" s="566" t="str">
        <f t="shared" si="277"/>
        <v>642EPS044</v>
      </c>
      <c r="BA593" s="724" t="s">
        <v>267</v>
      </c>
      <c r="BB593" s="726">
        <v>642</v>
      </c>
      <c r="BC593" s="724" t="s">
        <v>1017</v>
      </c>
      <c r="BD593" s="725">
        <v>1014</v>
      </c>
    </row>
    <row r="594" spans="52:56" ht="15" customHeight="1">
      <c r="AZ594" s="566" t="str">
        <f t="shared" si="277"/>
        <v>642ESSC02</v>
      </c>
      <c r="BA594" s="724" t="s">
        <v>267</v>
      </c>
      <c r="BB594" s="726">
        <v>642</v>
      </c>
      <c r="BC594" s="724" t="s">
        <v>516</v>
      </c>
      <c r="BD594" s="725">
        <v>2</v>
      </c>
    </row>
    <row r="595" spans="52:56" ht="15" customHeight="1">
      <c r="AZ595" s="566" t="str">
        <f t="shared" si="277"/>
        <v>642ESSC91</v>
      </c>
      <c r="BA595" s="724" t="s">
        <v>267</v>
      </c>
      <c r="BB595" s="726">
        <v>642</v>
      </c>
      <c r="BC595" s="724" t="s">
        <v>519</v>
      </c>
      <c r="BD595" s="725">
        <v>75</v>
      </c>
    </row>
    <row r="596" spans="52:56" ht="15" customHeight="1">
      <c r="AZ596" s="566" t="str">
        <f t="shared" si="277"/>
        <v>679EAS016</v>
      </c>
      <c r="BA596" s="724" t="s">
        <v>267</v>
      </c>
      <c r="BB596" s="726">
        <v>679</v>
      </c>
      <c r="BC596" s="724" t="s">
        <v>220</v>
      </c>
      <c r="BD596" s="725">
        <v>1</v>
      </c>
    </row>
    <row r="597" spans="52:56" ht="15" customHeight="1">
      <c r="AZ597" s="566" t="str">
        <f t="shared" si="277"/>
        <v>679EPS002</v>
      </c>
      <c r="BA597" s="724" t="s">
        <v>267</v>
      </c>
      <c r="BB597" s="726">
        <v>679</v>
      </c>
      <c r="BC597" s="724" t="s">
        <v>215</v>
      </c>
      <c r="BD597" s="725">
        <v>1</v>
      </c>
    </row>
    <row r="598" spans="52:56" ht="15" customHeight="1">
      <c r="AZ598" s="566" t="str">
        <f t="shared" si="277"/>
        <v>679EPS005</v>
      </c>
      <c r="BA598" s="724" t="s">
        <v>267</v>
      </c>
      <c r="BB598" s="726">
        <v>679</v>
      </c>
      <c r="BC598" s="724" t="s">
        <v>218</v>
      </c>
      <c r="BD598" s="725">
        <v>1</v>
      </c>
    </row>
    <row r="599" spans="52:56" ht="15" customHeight="1">
      <c r="AZ599" s="566" t="str">
        <f t="shared" si="277"/>
        <v>679EPS010</v>
      </c>
      <c r="BA599" s="724" t="s">
        <v>267</v>
      </c>
      <c r="BB599" s="726">
        <v>679</v>
      </c>
      <c r="BC599" s="724" t="s">
        <v>210</v>
      </c>
      <c r="BD599" s="725">
        <v>3</v>
      </c>
    </row>
    <row r="600" spans="52:56" ht="15" customHeight="1">
      <c r="AZ600" s="566" t="str">
        <f t="shared" si="277"/>
        <v>679EPS016</v>
      </c>
      <c r="BA600" s="724" t="s">
        <v>267</v>
      </c>
      <c r="BB600" s="726">
        <v>679</v>
      </c>
      <c r="BC600" s="724" t="s">
        <v>211</v>
      </c>
      <c r="BD600" s="725">
        <v>1173</v>
      </c>
    </row>
    <row r="601" spans="52:56" ht="15" customHeight="1">
      <c r="AZ601" s="566" t="str">
        <f t="shared" si="277"/>
        <v>679EPS037</v>
      </c>
      <c r="BA601" s="724" t="s">
        <v>267</v>
      </c>
      <c r="BB601" s="726">
        <v>679</v>
      </c>
      <c r="BC601" s="724" t="s">
        <v>213</v>
      </c>
      <c r="BD601" s="725">
        <v>1448</v>
      </c>
    </row>
    <row r="602" spans="52:56" ht="15" customHeight="1">
      <c r="AZ602" s="566" t="str">
        <f t="shared" si="277"/>
        <v>679EPS040</v>
      </c>
      <c r="BA602" s="724" t="s">
        <v>267</v>
      </c>
      <c r="BB602" s="726">
        <v>679</v>
      </c>
      <c r="BC602" s="724" t="s">
        <v>833</v>
      </c>
      <c r="BD602" s="725">
        <v>387</v>
      </c>
    </row>
    <row r="603" spans="52:56" ht="15" customHeight="1">
      <c r="AZ603" s="566" t="str">
        <f t="shared" si="277"/>
        <v>679EPS044</v>
      </c>
      <c r="BA603" s="724" t="s">
        <v>267</v>
      </c>
      <c r="BB603" s="726">
        <v>679</v>
      </c>
      <c r="BC603" s="724" t="s">
        <v>1017</v>
      </c>
      <c r="BD603" s="725">
        <v>2884</v>
      </c>
    </row>
    <row r="604" spans="52:56" ht="15" customHeight="1">
      <c r="AZ604" s="566" t="str">
        <f t="shared" si="277"/>
        <v>679ESSC24</v>
      </c>
      <c r="BA604" s="724" t="s">
        <v>267</v>
      </c>
      <c r="BB604" s="726">
        <v>679</v>
      </c>
      <c r="BC604" s="724" t="s">
        <v>517</v>
      </c>
      <c r="BD604" s="725">
        <v>255</v>
      </c>
    </row>
    <row r="605" spans="52:56" ht="15" customHeight="1">
      <c r="AZ605" s="566" t="str">
        <f t="shared" si="277"/>
        <v>679ESSC91</v>
      </c>
      <c r="BA605" s="724" t="s">
        <v>267</v>
      </c>
      <c r="BB605" s="726">
        <v>679</v>
      </c>
      <c r="BC605" s="724" t="s">
        <v>519</v>
      </c>
      <c r="BD605" s="725">
        <v>8</v>
      </c>
    </row>
    <row r="606" spans="52:56" ht="15" customHeight="1">
      <c r="AZ606" s="566" t="str">
        <f t="shared" si="277"/>
        <v>789EAS016</v>
      </c>
      <c r="BA606" s="724" t="s">
        <v>267</v>
      </c>
      <c r="BB606" s="726">
        <v>789</v>
      </c>
      <c r="BC606" s="724" t="s">
        <v>220</v>
      </c>
      <c r="BD606" s="725">
        <v>2</v>
      </c>
    </row>
    <row r="607" spans="52:56" ht="15" customHeight="1">
      <c r="AZ607" s="566" t="str">
        <f t="shared" si="277"/>
        <v>789EPS002</v>
      </c>
      <c r="BA607" s="724" t="s">
        <v>267</v>
      </c>
      <c r="BB607" s="726">
        <v>789</v>
      </c>
      <c r="BC607" s="724" t="s">
        <v>215</v>
      </c>
      <c r="BD607" s="725">
        <v>1</v>
      </c>
    </row>
    <row r="608" spans="52:56" ht="15" customHeight="1">
      <c r="AZ608" s="566" t="str">
        <f t="shared" si="277"/>
        <v>789EPS037</v>
      </c>
      <c r="BA608" s="724" t="s">
        <v>267</v>
      </c>
      <c r="BB608" s="726">
        <v>789</v>
      </c>
      <c r="BC608" s="724" t="s">
        <v>213</v>
      </c>
      <c r="BD608" s="725">
        <v>1390</v>
      </c>
    </row>
    <row r="609" spans="52:56" ht="15" customHeight="1">
      <c r="AZ609" s="566" t="str">
        <f t="shared" si="277"/>
        <v>789EPS040</v>
      </c>
      <c r="BA609" s="724" t="s">
        <v>267</v>
      </c>
      <c r="BB609" s="726">
        <v>789</v>
      </c>
      <c r="BC609" s="724" t="s">
        <v>833</v>
      </c>
      <c r="BD609" s="725">
        <v>102</v>
      </c>
    </row>
    <row r="610" spans="52:56" ht="15" customHeight="1">
      <c r="AZ610" s="566" t="str">
        <f t="shared" si="277"/>
        <v>789EPS044</v>
      </c>
      <c r="BA610" s="724" t="s">
        <v>267</v>
      </c>
      <c r="BB610" s="726">
        <v>789</v>
      </c>
      <c r="BC610" s="724" t="s">
        <v>1017</v>
      </c>
      <c r="BD610" s="725">
        <v>2128</v>
      </c>
    </row>
    <row r="611" spans="52:56" ht="15" customHeight="1">
      <c r="AZ611" s="566" t="str">
        <f t="shared" si="277"/>
        <v>789ESSC24</v>
      </c>
      <c r="BA611" s="724" t="s">
        <v>267</v>
      </c>
      <c r="BB611" s="726">
        <v>789</v>
      </c>
      <c r="BC611" s="724" t="s">
        <v>517</v>
      </c>
      <c r="BD611" s="725">
        <v>554</v>
      </c>
    </row>
    <row r="612" spans="52:56" ht="15" customHeight="1">
      <c r="AZ612" s="566" t="str">
        <f t="shared" si="277"/>
        <v>792EAS016</v>
      </c>
      <c r="BA612" s="724" t="s">
        <v>267</v>
      </c>
      <c r="BB612" s="726">
        <v>792</v>
      </c>
      <c r="BC612" s="724" t="s">
        <v>220</v>
      </c>
      <c r="BD612" s="725">
        <v>2</v>
      </c>
    </row>
    <row r="613" spans="52:56" ht="15" customHeight="1">
      <c r="AZ613" s="566" t="str">
        <f t="shared" si="277"/>
        <v>792EPS037</v>
      </c>
      <c r="BA613" s="724" t="s">
        <v>267</v>
      </c>
      <c r="BB613" s="726">
        <v>792</v>
      </c>
      <c r="BC613" s="724" t="s">
        <v>213</v>
      </c>
      <c r="BD613" s="725">
        <v>585</v>
      </c>
    </row>
    <row r="614" spans="52:56" ht="15" customHeight="1">
      <c r="AZ614" s="566" t="str">
        <f t="shared" si="277"/>
        <v>792EPS040</v>
      </c>
      <c r="BA614" s="724" t="s">
        <v>267</v>
      </c>
      <c r="BB614" s="726">
        <v>792</v>
      </c>
      <c r="BC614" s="724" t="s">
        <v>833</v>
      </c>
      <c r="BD614" s="725">
        <v>217</v>
      </c>
    </row>
    <row r="615" spans="52:56" ht="15" customHeight="1">
      <c r="AZ615" s="566" t="str">
        <f t="shared" si="277"/>
        <v>792EPS044</v>
      </c>
      <c r="BA615" s="724" t="s">
        <v>267</v>
      </c>
      <c r="BB615" s="726">
        <v>792</v>
      </c>
      <c r="BC615" s="724" t="s">
        <v>1017</v>
      </c>
      <c r="BD615" s="725">
        <v>1125</v>
      </c>
    </row>
    <row r="616" spans="52:56" ht="15" customHeight="1">
      <c r="AZ616" s="566" t="str">
        <f t="shared" si="277"/>
        <v>809EPS002</v>
      </c>
      <c r="BA616" s="724" t="s">
        <v>267</v>
      </c>
      <c r="BB616" s="726">
        <v>809</v>
      </c>
      <c r="BC616" s="724" t="s">
        <v>215</v>
      </c>
      <c r="BD616" s="725">
        <v>3</v>
      </c>
    </row>
    <row r="617" spans="52:56" ht="15" customHeight="1">
      <c r="AZ617" s="566" t="str">
        <f t="shared" si="277"/>
        <v>809EPS005</v>
      </c>
      <c r="BA617" s="724" t="s">
        <v>267</v>
      </c>
      <c r="BB617" s="726">
        <v>809</v>
      </c>
      <c r="BC617" s="724" t="s">
        <v>218</v>
      </c>
      <c r="BD617" s="725">
        <v>1</v>
      </c>
    </row>
    <row r="618" spans="52:56" ht="15" customHeight="1">
      <c r="AZ618" s="566" t="str">
        <f t="shared" si="277"/>
        <v>809EPS037</v>
      </c>
      <c r="BA618" s="724" t="s">
        <v>267</v>
      </c>
      <c r="BB618" s="726">
        <v>809</v>
      </c>
      <c r="BC618" s="724" t="s">
        <v>213</v>
      </c>
      <c r="BD618" s="725">
        <v>1429</v>
      </c>
    </row>
    <row r="619" spans="52:56" ht="15" customHeight="1">
      <c r="AZ619" s="566" t="str">
        <f t="shared" si="277"/>
        <v>809EPS040</v>
      </c>
      <c r="BA619" s="724" t="s">
        <v>267</v>
      </c>
      <c r="BB619" s="726">
        <v>809</v>
      </c>
      <c r="BC619" s="724" t="s">
        <v>833</v>
      </c>
      <c r="BD619" s="725">
        <v>247</v>
      </c>
    </row>
    <row r="620" spans="52:56" ht="15" customHeight="1">
      <c r="AZ620" s="566" t="str">
        <f t="shared" si="277"/>
        <v>809EPS044</v>
      </c>
      <c r="BA620" s="724" t="s">
        <v>267</v>
      </c>
      <c r="BB620" s="726">
        <v>809</v>
      </c>
      <c r="BC620" s="724" t="s">
        <v>1017</v>
      </c>
      <c r="BD620" s="725">
        <v>1820</v>
      </c>
    </row>
    <row r="621" spans="52:56" ht="15" customHeight="1">
      <c r="AZ621" s="566" t="str">
        <f t="shared" si="277"/>
        <v>847EPS005</v>
      </c>
      <c r="BA621" s="724" t="s">
        <v>267</v>
      </c>
      <c r="BB621" s="726">
        <v>847</v>
      </c>
      <c r="BC621" s="724" t="s">
        <v>218</v>
      </c>
      <c r="BD621" s="725">
        <v>1</v>
      </c>
    </row>
    <row r="622" spans="52:56" ht="15" customHeight="1">
      <c r="AZ622" s="566" t="str">
        <f t="shared" si="277"/>
        <v>847EPS037</v>
      </c>
      <c r="BA622" s="724" t="s">
        <v>267</v>
      </c>
      <c r="BB622" s="726">
        <v>847</v>
      </c>
      <c r="BC622" s="724" t="s">
        <v>213</v>
      </c>
      <c r="BD622" s="725">
        <v>2459</v>
      </c>
    </row>
    <row r="623" spans="52:56" ht="15" customHeight="1">
      <c r="AZ623" s="566" t="str">
        <f t="shared" si="277"/>
        <v>847EPS040</v>
      </c>
      <c r="BA623" s="724" t="s">
        <v>267</v>
      </c>
      <c r="BB623" s="726">
        <v>847</v>
      </c>
      <c r="BC623" s="724" t="s">
        <v>833</v>
      </c>
      <c r="BD623" s="725">
        <v>481</v>
      </c>
    </row>
    <row r="624" spans="52:56" ht="15" customHeight="1">
      <c r="AZ624" s="566" t="str">
        <f t="shared" si="277"/>
        <v>847EPS044</v>
      </c>
      <c r="BA624" s="724" t="s">
        <v>267</v>
      </c>
      <c r="BB624" s="726">
        <v>847</v>
      </c>
      <c r="BC624" s="724" t="s">
        <v>1017</v>
      </c>
      <c r="BD624" s="725">
        <v>920</v>
      </c>
    </row>
    <row r="625" spans="52:56" ht="15" customHeight="1">
      <c r="AZ625" s="566" t="str">
        <f t="shared" si="277"/>
        <v>856EPS037</v>
      </c>
      <c r="BA625" s="724" t="s">
        <v>267</v>
      </c>
      <c r="BB625" s="726">
        <v>856</v>
      </c>
      <c r="BC625" s="724" t="s">
        <v>213</v>
      </c>
      <c r="BD625" s="725">
        <v>540</v>
      </c>
    </row>
    <row r="626" spans="52:56" ht="15" customHeight="1">
      <c r="AZ626" s="566" t="str">
        <f t="shared" si="277"/>
        <v>856EPS040</v>
      </c>
      <c r="BA626" s="724" t="s">
        <v>267</v>
      </c>
      <c r="BB626" s="726">
        <v>856</v>
      </c>
      <c r="BC626" s="724" t="s">
        <v>833</v>
      </c>
      <c r="BD626" s="725">
        <v>226</v>
      </c>
    </row>
    <row r="627" spans="52:56" ht="15" customHeight="1">
      <c r="AZ627" s="566" t="str">
        <f t="shared" si="277"/>
        <v>856EPS044</v>
      </c>
      <c r="BA627" s="724" t="s">
        <v>267</v>
      </c>
      <c r="BB627" s="726">
        <v>856</v>
      </c>
      <c r="BC627" s="724" t="s">
        <v>1017</v>
      </c>
      <c r="BD627" s="725">
        <v>788</v>
      </c>
    </row>
    <row r="628" spans="52:56" ht="15" customHeight="1">
      <c r="AZ628" s="566" t="str">
        <f t="shared" si="277"/>
        <v>856EPSIC3</v>
      </c>
      <c r="BA628" s="724" t="s">
        <v>267</v>
      </c>
      <c r="BB628" s="726">
        <v>856</v>
      </c>
      <c r="BC628" s="724" t="s">
        <v>513</v>
      </c>
      <c r="BD628" s="725">
        <v>3</v>
      </c>
    </row>
    <row r="629" spans="52:56" ht="15" customHeight="1">
      <c r="AZ629" s="566" t="str">
        <f t="shared" si="277"/>
        <v>861EAS016</v>
      </c>
      <c r="BA629" s="724" t="s">
        <v>267</v>
      </c>
      <c r="BB629" s="726">
        <v>861</v>
      </c>
      <c r="BC629" s="724" t="s">
        <v>220</v>
      </c>
      <c r="BD629" s="725">
        <v>4</v>
      </c>
    </row>
    <row r="630" spans="52:56" ht="15" customHeight="1">
      <c r="AZ630" s="566" t="str">
        <f t="shared" si="277"/>
        <v>861EPS005</v>
      </c>
      <c r="BA630" s="724" t="s">
        <v>267</v>
      </c>
      <c r="BB630" s="726">
        <v>861</v>
      </c>
      <c r="BC630" s="724" t="s">
        <v>218</v>
      </c>
      <c r="BD630" s="725">
        <v>4</v>
      </c>
    </row>
    <row r="631" spans="52:56" ht="15" customHeight="1">
      <c r="AZ631" s="566" t="str">
        <f t="shared" si="277"/>
        <v>861EPS023</v>
      </c>
      <c r="BA631" s="724" t="s">
        <v>267</v>
      </c>
      <c r="BB631" s="726">
        <v>861</v>
      </c>
      <c r="BC631" s="724" t="s">
        <v>217</v>
      </c>
      <c r="BD631" s="725">
        <v>5</v>
      </c>
    </row>
    <row r="632" spans="52:56" ht="15" customHeight="1">
      <c r="AZ632" s="566" t="str">
        <f t="shared" si="277"/>
        <v>861EPS037</v>
      </c>
      <c r="BA632" s="724" t="s">
        <v>267</v>
      </c>
      <c r="BB632" s="726">
        <v>861</v>
      </c>
      <c r="BC632" s="724" t="s">
        <v>213</v>
      </c>
      <c r="BD632" s="725">
        <v>1883</v>
      </c>
    </row>
    <row r="633" spans="52:56" ht="15" customHeight="1">
      <c r="AZ633" s="566" t="str">
        <f t="shared" si="277"/>
        <v>861EPS040</v>
      </c>
      <c r="BA633" s="724" t="s">
        <v>267</v>
      </c>
      <c r="BB633" s="726">
        <v>861</v>
      </c>
      <c r="BC633" s="724" t="s">
        <v>833</v>
      </c>
      <c r="BD633" s="725">
        <v>357</v>
      </c>
    </row>
    <row r="634" spans="52:56" ht="15" customHeight="1">
      <c r="AZ634" s="566" t="str">
        <f t="shared" si="277"/>
        <v>861EPS044</v>
      </c>
      <c r="BA634" s="724" t="s">
        <v>267</v>
      </c>
      <c r="BB634" s="726">
        <v>861</v>
      </c>
      <c r="BC634" s="724" t="s">
        <v>1017</v>
      </c>
      <c r="BD634" s="725">
        <v>1754</v>
      </c>
    </row>
    <row r="635" spans="52:56" ht="15" customHeight="1">
      <c r="AZ635" s="566" t="str">
        <f t="shared" si="277"/>
        <v>861ESSC02</v>
      </c>
      <c r="BA635" s="724" t="s">
        <v>267</v>
      </c>
      <c r="BB635" s="726">
        <v>861</v>
      </c>
      <c r="BC635" s="724" t="s">
        <v>516</v>
      </c>
      <c r="BD635" s="725">
        <v>1</v>
      </c>
    </row>
    <row r="636" spans="52:56" ht="15" customHeight="1">
      <c r="AZ636" s="566" t="str">
        <f t="shared" si="277"/>
        <v>1EAS016</v>
      </c>
      <c r="BA636" s="724" t="s">
        <v>268</v>
      </c>
      <c r="BB636" s="726">
        <v>1</v>
      </c>
      <c r="BC636" s="724" t="s">
        <v>220</v>
      </c>
      <c r="BD636" s="725">
        <v>6142</v>
      </c>
    </row>
    <row r="637" spans="52:56" ht="15" customHeight="1">
      <c r="AZ637" s="566" t="str">
        <f t="shared" si="277"/>
        <v>1EAS027</v>
      </c>
      <c r="BA637" s="724" t="s">
        <v>268</v>
      </c>
      <c r="BB637" s="726">
        <v>1</v>
      </c>
      <c r="BC637" s="724" t="s">
        <v>221</v>
      </c>
      <c r="BD637" s="725">
        <v>1338</v>
      </c>
    </row>
    <row r="638" spans="52:56" ht="15" customHeight="1">
      <c r="AZ638" s="566" t="str">
        <f t="shared" si="277"/>
        <v>1EPS002</v>
      </c>
      <c r="BA638" s="724" t="s">
        <v>268</v>
      </c>
      <c r="BB638" s="726">
        <v>1</v>
      </c>
      <c r="BC638" s="724" t="s">
        <v>215</v>
      </c>
      <c r="BD638" s="725">
        <v>193384</v>
      </c>
    </row>
    <row r="639" spans="52:56" ht="15" customHeight="1">
      <c r="AZ639" s="566" t="str">
        <f t="shared" si="277"/>
        <v>1EPS005</v>
      </c>
      <c r="BA639" s="724" t="s">
        <v>268</v>
      </c>
      <c r="BB639" s="726">
        <v>1</v>
      </c>
      <c r="BC639" s="724" t="s">
        <v>218</v>
      </c>
      <c r="BD639" s="725">
        <v>58396</v>
      </c>
    </row>
    <row r="640" spans="52:56" ht="15" customHeight="1">
      <c r="AZ640" s="566" t="str">
        <f t="shared" si="277"/>
        <v>1EPS010</v>
      </c>
      <c r="BA640" s="724" t="s">
        <v>268</v>
      </c>
      <c r="BB640" s="726">
        <v>1</v>
      </c>
      <c r="BC640" s="724" t="s">
        <v>210</v>
      </c>
      <c r="BD640" s="725">
        <v>1020080</v>
      </c>
    </row>
    <row r="641" spans="52:56" ht="15" customHeight="1">
      <c r="AZ641" s="566" t="str">
        <f t="shared" si="277"/>
        <v>1EPS016</v>
      </c>
      <c r="BA641" s="724" t="s">
        <v>268</v>
      </c>
      <c r="BB641" s="726">
        <v>1</v>
      </c>
      <c r="BC641" s="724" t="s">
        <v>211</v>
      </c>
      <c r="BD641" s="725">
        <v>230234</v>
      </c>
    </row>
    <row r="642" spans="52:56" ht="15" customHeight="1">
      <c r="AZ642" s="566" t="str">
        <f t="shared" si="277"/>
        <v>1EPS017</v>
      </c>
      <c r="BA642" s="724" t="s">
        <v>268</v>
      </c>
      <c r="BB642" s="726">
        <v>1</v>
      </c>
      <c r="BC642" s="724" t="s">
        <v>223</v>
      </c>
      <c r="BD642" s="725">
        <v>25</v>
      </c>
    </row>
    <row r="643" spans="52:56" ht="15" customHeight="1">
      <c r="AZ643" s="566" t="str">
        <f t="shared" si="277"/>
        <v>1EPS018</v>
      </c>
      <c r="BA643" s="724" t="s">
        <v>268</v>
      </c>
      <c r="BB643" s="726">
        <v>1</v>
      </c>
      <c r="BC643" s="724" t="s">
        <v>190</v>
      </c>
      <c r="BD643" s="725">
        <v>330</v>
      </c>
    </row>
    <row r="644" spans="52:56" ht="15" customHeight="1">
      <c r="AZ644" s="566" t="str">
        <f t="shared" si="277"/>
        <v>1EPS023</v>
      </c>
      <c r="BA644" s="724" t="s">
        <v>268</v>
      </c>
      <c r="BB644" s="726">
        <v>1</v>
      </c>
      <c r="BC644" s="724" t="s">
        <v>217</v>
      </c>
      <c r="BD644" s="725">
        <v>54487</v>
      </c>
    </row>
    <row r="645" spans="52:56" ht="15" customHeight="1">
      <c r="AZ645" s="566" t="str">
        <f t="shared" si="277"/>
        <v>1EPS037</v>
      </c>
      <c r="BA645" s="724" t="s">
        <v>268</v>
      </c>
      <c r="BB645" s="726">
        <v>1</v>
      </c>
      <c r="BC645" s="724" t="s">
        <v>213</v>
      </c>
      <c r="BD645" s="725">
        <v>200911</v>
      </c>
    </row>
    <row r="646" spans="52:56" ht="15" customHeight="1">
      <c r="AZ646" s="566" t="str">
        <f t="shared" si="277"/>
        <v>1EPS040</v>
      </c>
      <c r="BA646" s="724" t="s">
        <v>268</v>
      </c>
      <c r="BB646" s="726">
        <v>1</v>
      </c>
      <c r="BC646" s="724" t="s">
        <v>833</v>
      </c>
      <c r="BD646" s="725">
        <v>45437</v>
      </c>
    </row>
    <row r="647" spans="52:56" ht="15" customHeight="1">
      <c r="AZ647" s="566" t="str">
        <f t="shared" si="277"/>
        <v>1EPS044</v>
      </c>
      <c r="BA647" s="724" t="s">
        <v>268</v>
      </c>
      <c r="BB647" s="726">
        <v>1</v>
      </c>
      <c r="BC647" s="724" t="s">
        <v>1017</v>
      </c>
      <c r="BD647" s="725">
        <v>115867</v>
      </c>
    </row>
    <row r="648" spans="52:56" ht="15" customHeight="1">
      <c r="AZ648" s="566" t="str">
        <f t="shared" si="277"/>
        <v>1ESSC02</v>
      </c>
      <c r="BA648" s="724" t="s">
        <v>268</v>
      </c>
      <c r="BB648" s="726">
        <v>1</v>
      </c>
      <c r="BC648" s="724" t="s">
        <v>516</v>
      </c>
      <c r="BD648" s="725">
        <v>598</v>
      </c>
    </row>
    <row r="649" spans="52:56" ht="15" customHeight="1">
      <c r="AZ649" s="566" t="str">
        <f t="shared" ref="AZ649:AZ712" si="278">CONCATENATE(BB649,BC649)</f>
        <v>1ESSC24</v>
      </c>
      <c r="BA649" s="724" t="s">
        <v>268</v>
      </c>
      <c r="BB649" s="726">
        <v>1</v>
      </c>
      <c r="BC649" s="724" t="s">
        <v>517</v>
      </c>
      <c r="BD649" s="725">
        <v>2</v>
      </c>
    </row>
    <row r="650" spans="52:56" ht="15" customHeight="1">
      <c r="AZ650" s="566" t="str">
        <f t="shared" si="278"/>
        <v>79EAS016</v>
      </c>
      <c r="BA650" s="724" t="s">
        <v>268</v>
      </c>
      <c r="BB650" s="726">
        <v>79</v>
      </c>
      <c r="BC650" s="724" t="s">
        <v>220</v>
      </c>
      <c r="BD650" s="725">
        <v>22</v>
      </c>
    </row>
    <row r="651" spans="52:56" ht="15" customHeight="1">
      <c r="AZ651" s="566" t="str">
        <f t="shared" si="278"/>
        <v>79EAS027</v>
      </c>
      <c r="BA651" s="724" t="s">
        <v>268</v>
      </c>
      <c r="BB651" s="726">
        <v>79</v>
      </c>
      <c r="BC651" s="724" t="s">
        <v>221</v>
      </c>
      <c r="BD651" s="725">
        <v>84</v>
      </c>
    </row>
    <row r="652" spans="52:56" ht="15" customHeight="1">
      <c r="AZ652" s="566" t="str">
        <f t="shared" si="278"/>
        <v>79EPS002</v>
      </c>
      <c r="BA652" s="724" t="s">
        <v>268</v>
      </c>
      <c r="BB652" s="726">
        <v>79</v>
      </c>
      <c r="BC652" s="724" t="s">
        <v>215</v>
      </c>
      <c r="BD652" s="725">
        <v>854</v>
      </c>
    </row>
    <row r="653" spans="52:56" ht="15" customHeight="1">
      <c r="AZ653" s="566" t="str">
        <f t="shared" si="278"/>
        <v>79EPS005</v>
      </c>
      <c r="BA653" s="724" t="s">
        <v>268</v>
      </c>
      <c r="BB653" s="726">
        <v>79</v>
      </c>
      <c r="BC653" s="724" t="s">
        <v>218</v>
      </c>
      <c r="BD653" s="725">
        <v>1</v>
      </c>
    </row>
    <row r="654" spans="52:56" ht="15" customHeight="1">
      <c r="AZ654" s="566" t="str">
        <f t="shared" si="278"/>
        <v>79EPS010</v>
      </c>
      <c r="BA654" s="724" t="s">
        <v>268</v>
      </c>
      <c r="BB654" s="726">
        <v>79</v>
      </c>
      <c r="BC654" s="724" t="s">
        <v>210</v>
      </c>
      <c r="BD654" s="725">
        <v>7232</v>
      </c>
    </row>
    <row r="655" spans="52:56" ht="15" customHeight="1">
      <c r="AZ655" s="566" t="str">
        <f t="shared" si="278"/>
        <v>79EPS016</v>
      </c>
      <c r="BA655" s="724" t="s">
        <v>268</v>
      </c>
      <c r="BB655" s="726">
        <v>79</v>
      </c>
      <c r="BC655" s="724" t="s">
        <v>211</v>
      </c>
      <c r="BD655" s="725">
        <v>5569</v>
      </c>
    </row>
    <row r="656" spans="52:56" ht="15" customHeight="1">
      <c r="AZ656" s="566" t="str">
        <f t="shared" si="278"/>
        <v>79EPS037</v>
      </c>
      <c r="BA656" s="724" t="s">
        <v>268</v>
      </c>
      <c r="BB656" s="726">
        <v>79</v>
      </c>
      <c r="BC656" s="724" t="s">
        <v>213</v>
      </c>
      <c r="BD656" s="725">
        <v>4172</v>
      </c>
    </row>
    <row r="657" spans="52:56" ht="15" customHeight="1">
      <c r="AZ657" s="566" t="str">
        <f t="shared" si="278"/>
        <v>79EPS040</v>
      </c>
      <c r="BA657" s="724" t="s">
        <v>268</v>
      </c>
      <c r="BB657" s="726">
        <v>79</v>
      </c>
      <c r="BC657" s="724" t="s">
        <v>833</v>
      </c>
      <c r="BD657" s="725">
        <v>1195</v>
      </c>
    </row>
    <row r="658" spans="52:56" ht="15" customHeight="1">
      <c r="AZ658" s="566" t="str">
        <f t="shared" si="278"/>
        <v>79EPS044</v>
      </c>
      <c r="BA658" s="724" t="s">
        <v>268</v>
      </c>
      <c r="BB658" s="726">
        <v>79</v>
      </c>
      <c r="BC658" s="724" t="s">
        <v>1017</v>
      </c>
      <c r="BD658" s="725">
        <v>2669</v>
      </c>
    </row>
    <row r="659" spans="52:56" ht="15" customHeight="1">
      <c r="AZ659" s="566" t="str">
        <f t="shared" si="278"/>
        <v>79ESSC02</v>
      </c>
      <c r="BA659" s="724" t="s">
        <v>268</v>
      </c>
      <c r="BB659" s="726">
        <v>79</v>
      </c>
      <c r="BC659" s="724" t="s">
        <v>516</v>
      </c>
      <c r="BD659" s="725">
        <v>7</v>
      </c>
    </row>
    <row r="660" spans="52:56" ht="15" customHeight="1">
      <c r="AZ660" s="566" t="str">
        <f t="shared" si="278"/>
        <v>88EAS016</v>
      </c>
      <c r="BA660" s="724" t="s">
        <v>268</v>
      </c>
      <c r="BB660" s="726">
        <v>88</v>
      </c>
      <c r="BC660" s="724" t="s">
        <v>220</v>
      </c>
      <c r="BD660" s="725">
        <v>760</v>
      </c>
    </row>
    <row r="661" spans="52:56" ht="15" customHeight="1">
      <c r="AZ661" s="566" t="str">
        <f t="shared" si="278"/>
        <v>88EAS027</v>
      </c>
      <c r="BA661" s="724" t="s">
        <v>268</v>
      </c>
      <c r="BB661" s="726">
        <v>88</v>
      </c>
      <c r="BC661" s="724" t="s">
        <v>221</v>
      </c>
      <c r="BD661" s="725">
        <v>593</v>
      </c>
    </row>
    <row r="662" spans="52:56" ht="15" customHeight="1">
      <c r="AZ662" s="566" t="str">
        <f t="shared" si="278"/>
        <v>88EPS002</v>
      </c>
      <c r="BA662" s="724" t="s">
        <v>268</v>
      </c>
      <c r="BB662" s="726">
        <v>88</v>
      </c>
      <c r="BC662" s="724" t="s">
        <v>215</v>
      </c>
      <c r="BD662" s="725">
        <v>37180</v>
      </c>
    </row>
    <row r="663" spans="52:56" ht="15" customHeight="1">
      <c r="AZ663" s="566" t="str">
        <f t="shared" si="278"/>
        <v>88EPS005</v>
      </c>
      <c r="BA663" s="724" t="s">
        <v>268</v>
      </c>
      <c r="BB663" s="726">
        <v>88</v>
      </c>
      <c r="BC663" s="724" t="s">
        <v>218</v>
      </c>
      <c r="BD663" s="725">
        <v>5616</v>
      </c>
    </row>
    <row r="664" spans="52:56" ht="15" customHeight="1">
      <c r="AZ664" s="566" t="str">
        <f t="shared" si="278"/>
        <v>88EPS010</v>
      </c>
      <c r="BA664" s="724" t="s">
        <v>268</v>
      </c>
      <c r="BB664" s="726">
        <v>88</v>
      </c>
      <c r="BC664" s="724" t="s">
        <v>210</v>
      </c>
      <c r="BD664" s="725">
        <v>158939</v>
      </c>
    </row>
    <row r="665" spans="52:56" ht="15" customHeight="1">
      <c r="AZ665" s="566" t="str">
        <f t="shared" si="278"/>
        <v>88EPS016</v>
      </c>
      <c r="BA665" s="724" t="s">
        <v>268</v>
      </c>
      <c r="BB665" s="726">
        <v>88</v>
      </c>
      <c r="BC665" s="724" t="s">
        <v>211</v>
      </c>
      <c r="BD665" s="725">
        <v>30524</v>
      </c>
    </row>
    <row r="666" spans="52:56" ht="15" customHeight="1">
      <c r="AZ666" s="566" t="str">
        <f t="shared" si="278"/>
        <v>88EPS017</v>
      </c>
      <c r="BA666" s="724" t="s">
        <v>268</v>
      </c>
      <c r="BB666" s="726">
        <v>88</v>
      </c>
      <c r="BC666" s="724" t="s">
        <v>223</v>
      </c>
      <c r="BD666" s="725">
        <v>1</v>
      </c>
    </row>
    <row r="667" spans="52:56" ht="15" customHeight="1">
      <c r="AZ667" s="566" t="str">
        <f t="shared" si="278"/>
        <v>88EPS018</v>
      </c>
      <c r="BA667" s="724" t="s">
        <v>268</v>
      </c>
      <c r="BB667" s="726">
        <v>88</v>
      </c>
      <c r="BC667" s="724" t="s">
        <v>190</v>
      </c>
      <c r="BD667" s="725">
        <v>22</v>
      </c>
    </row>
    <row r="668" spans="52:56" ht="15" customHeight="1">
      <c r="AZ668" s="566" t="str">
        <f t="shared" si="278"/>
        <v>88EPS023</v>
      </c>
      <c r="BA668" s="724" t="s">
        <v>268</v>
      </c>
      <c r="BB668" s="726">
        <v>88</v>
      </c>
      <c r="BC668" s="724" t="s">
        <v>217</v>
      </c>
      <c r="BD668" s="725">
        <v>5663</v>
      </c>
    </row>
    <row r="669" spans="52:56" ht="15" customHeight="1">
      <c r="AZ669" s="566" t="str">
        <f t="shared" si="278"/>
        <v>88EPS037</v>
      </c>
      <c r="BA669" s="724" t="s">
        <v>268</v>
      </c>
      <c r="BB669" s="726">
        <v>88</v>
      </c>
      <c r="BC669" s="724" t="s">
        <v>213</v>
      </c>
      <c r="BD669" s="725">
        <v>35472</v>
      </c>
    </row>
    <row r="670" spans="52:56" ht="15" customHeight="1">
      <c r="AZ670" s="566" t="str">
        <f t="shared" si="278"/>
        <v>88EPS040</v>
      </c>
      <c r="BA670" s="724" t="s">
        <v>268</v>
      </c>
      <c r="BB670" s="726">
        <v>88</v>
      </c>
      <c r="BC670" s="724" t="s">
        <v>833</v>
      </c>
      <c r="BD670" s="725">
        <v>6105</v>
      </c>
    </row>
    <row r="671" spans="52:56" ht="15" customHeight="1">
      <c r="AZ671" s="566" t="str">
        <f t="shared" si="278"/>
        <v>88EPS044</v>
      </c>
      <c r="BA671" s="724" t="s">
        <v>268</v>
      </c>
      <c r="BB671" s="726">
        <v>88</v>
      </c>
      <c r="BC671" s="724" t="s">
        <v>1017</v>
      </c>
      <c r="BD671" s="725">
        <v>26974</v>
      </c>
    </row>
    <row r="672" spans="52:56" ht="15" customHeight="1">
      <c r="AZ672" s="566" t="str">
        <f t="shared" si="278"/>
        <v>88ESSC02</v>
      </c>
      <c r="BA672" s="724" t="s">
        <v>268</v>
      </c>
      <c r="BB672" s="726">
        <v>88</v>
      </c>
      <c r="BC672" s="724" t="s">
        <v>516</v>
      </c>
      <c r="BD672" s="725">
        <v>43</v>
      </c>
    </row>
    <row r="673" spans="52:56" ht="15" customHeight="1">
      <c r="AZ673" s="566" t="str">
        <f t="shared" si="278"/>
        <v>129EAS016</v>
      </c>
      <c r="BA673" s="724" t="s">
        <v>268</v>
      </c>
      <c r="BB673" s="726">
        <v>129</v>
      </c>
      <c r="BC673" s="724" t="s">
        <v>220</v>
      </c>
      <c r="BD673" s="725">
        <v>74</v>
      </c>
    </row>
    <row r="674" spans="52:56" ht="15" customHeight="1">
      <c r="AZ674" s="566" t="str">
        <f t="shared" si="278"/>
        <v>129EAS027</v>
      </c>
      <c r="BA674" s="724" t="s">
        <v>268</v>
      </c>
      <c r="BB674" s="726">
        <v>129</v>
      </c>
      <c r="BC674" s="724" t="s">
        <v>221</v>
      </c>
      <c r="BD674" s="725">
        <v>84</v>
      </c>
    </row>
    <row r="675" spans="52:56" ht="15" customHeight="1">
      <c r="AZ675" s="566" t="str">
        <f t="shared" si="278"/>
        <v>129EPS002</v>
      </c>
      <c r="BA675" s="724" t="s">
        <v>268</v>
      </c>
      <c r="BB675" s="726">
        <v>129</v>
      </c>
      <c r="BC675" s="724" t="s">
        <v>215</v>
      </c>
      <c r="BD675" s="725">
        <v>3146</v>
      </c>
    </row>
    <row r="676" spans="52:56" ht="15" customHeight="1">
      <c r="AZ676" s="566" t="str">
        <f t="shared" si="278"/>
        <v>129EPS005</v>
      </c>
      <c r="BA676" s="724" t="s">
        <v>268</v>
      </c>
      <c r="BB676" s="726">
        <v>129</v>
      </c>
      <c r="BC676" s="724" t="s">
        <v>218</v>
      </c>
      <c r="BD676" s="725">
        <v>11</v>
      </c>
    </row>
    <row r="677" spans="52:56" ht="15" customHeight="1">
      <c r="AZ677" s="566" t="str">
        <f t="shared" si="278"/>
        <v>129EPS010</v>
      </c>
      <c r="BA677" s="724" t="s">
        <v>268</v>
      </c>
      <c r="BB677" s="726">
        <v>129</v>
      </c>
      <c r="BC677" s="724" t="s">
        <v>210</v>
      </c>
      <c r="BD677" s="725">
        <v>50512</v>
      </c>
    </row>
    <row r="678" spans="52:56" ht="15" customHeight="1">
      <c r="AZ678" s="566" t="str">
        <f t="shared" si="278"/>
        <v>129EPS016</v>
      </c>
      <c r="BA678" s="724" t="s">
        <v>268</v>
      </c>
      <c r="BB678" s="726">
        <v>129</v>
      </c>
      <c r="BC678" s="724" t="s">
        <v>211</v>
      </c>
      <c r="BD678" s="725">
        <v>5102</v>
      </c>
    </row>
    <row r="679" spans="52:56" ht="15" customHeight="1">
      <c r="AZ679" s="566" t="str">
        <f t="shared" si="278"/>
        <v>129EPS018</v>
      </c>
      <c r="BA679" s="724" t="s">
        <v>268</v>
      </c>
      <c r="BB679" s="726">
        <v>129</v>
      </c>
      <c r="BC679" s="724" t="s">
        <v>190</v>
      </c>
      <c r="BD679" s="725">
        <v>8</v>
      </c>
    </row>
    <row r="680" spans="52:56" ht="15" customHeight="1">
      <c r="AZ680" s="566" t="str">
        <f t="shared" si="278"/>
        <v>129EPS023</v>
      </c>
      <c r="BA680" s="724" t="s">
        <v>268</v>
      </c>
      <c r="BB680" s="726">
        <v>129</v>
      </c>
      <c r="BC680" s="724" t="s">
        <v>217</v>
      </c>
      <c r="BD680" s="725">
        <v>2</v>
      </c>
    </row>
    <row r="681" spans="52:56" ht="15" customHeight="1">
      <c r="AZ681" s="566" t="str">
        <f t="shared" si="278"/>
        <v>129EPS037</v>
      </c>
      <c r="BA681" s="724" t="s">
        <v>268</v>
      </c>
      <c r="BB681" s="726">
        <v>129</v>
      </c>
      <c r="BC681" s="724" t="s">
        <v>213</v>
      </c>
      <c r="BD681" s="725">
        <v>7452</v>
      </c>
    </row>
    <row r="682" spans="52:56" ht="15" customHeight="1">
      <c r="AZ682" s="566" t="str">
        <f t="shared" si="278"/>
        <v>129EPS040</v>
      </c>
      <c r="BA682" s="724" t="s">
        <v>268</v>
      </c>
      <c r="BB682" s="726">
        <v>129</v>
      </c>
      <c r="BC682" s="724" t="s">
        <v>833</v>
      </c>
      <c r="BD682" s="725">
        <v>1534</v>
      </c>
    </row>
    <row r="683" spans="52:56" ht="15" customHeight="1">
      <c r="AZ683" s="566" t="str">
        <f t="shared" si="278"/>
        <v>129EPS044</v>
      </c>
      <c r="BA683" s="724" t="s">
        <v>268</v>
      </c>
      <c r="BB683" s="726">
        <v>129</v>
      </c>
      <c r="BC683" s="724" t="s">
        <v>1017</v>
      </c>
      <c r="BD683" s="725">
        <v>3738</v>
      </c>
    </row>
    <row r="684" spans="52:56" ht="15" customHeight="1">
      <c r="AZ684" s="566" t="str">
        <f t="shared" si="278"/>
        <v>129ESSC02</v>
      </c>
      <c r="BA684" s="724" t="s">
        <v>268</v>
      </c>
      <c r="BB684" s="726">
        <v>129</v>
      </c>
      <c r="BC684" s="724" t="s">
        <v>516</v>
      </c>
      <c r="BD684" s="725">
        <v>2</v>
      </c>
    </row>
    <row r="685" spans="52:56" ht="15" customHeight="1">
      <c r="AZ685" s="566" t="str">
        <f t="shared" si="278"/>
        <v>212EAS016</v>
      </c>
      <c r="BA685" s="724" t="s">
        <v>268</v>
      </c>
      <c r="BB685" s="726">
        <v>212</v>
      </c>
      <c r="BC685" s="724" t="s">
        <v>220</v>
      </c>
      <c r="BD685" s="725">
        <v>160</v>
      </c>
    </row>
    <row r="686" spans="52:56" ht="15" customHeight="1">
      <c r="AZ686" s="566" t="str">
        <f t="shared" si="278"/>
        <v>212EAS027</v>
      </c>
      <c r="BA686" s="724" t="s">
        <v>268</v>
      </c>
      <c r="BB686" s="726">
        <v>212</v>
      </c>
      <c r="BC686" s="724" t="s">
        <v>221</v>
      </c>
      <c r="BD686" s="725">
        <v>120</v>
      </c>
    </row>
    <row r="687" spans="52:56" ht="15" customHeight="1">
      <c r="AZ687" s="566" t="str">
        <f t="shared" si="278"/>
        <v>212EPS002</v>
      </c>
      <c r="BA687" s="724" t="s">
        <v>268</v>
      </c>
      <c r="BB687" s="726">
        <v>212</v>
      </c>
      <c r="BC687" s="724" t="s">
        <v>215</v>
      </c>
      <c r="BD687" s="725">
        <v>1103</v>
      </c>
    </row>
    <row r="688" spans="52:56" ht="15" customHeight="1">
      <c r="AZ688" s="566" t="str">
        <f t="shared" si="278"/>
        <v>212EPS005</v>
      </c>
      <c r="BA688" s="724" t="s">
        <v>268</v>
      </c>
      <c r="BB688" s="726">
        <v>212</v>
      </c>
      <c r="BC688" s="724" t="s">
        <v>218</v>
      </c>
      <c r="BD688" s="725">
        <v>11</v>
      </c>
    </row>
    <row r="689" spans="52:56" ht="15" customHeight="1">
      <c r="AZ689" s="566" t="str">
        <f t="shared" si="278"/>
        <v>212EPS010</v>
      </c>
      <c r="BA689" s="724" t="s">
        <v>268</v>
      </c>
      <c r="BB689" s="726">
        <v>212</v>
      </c>
      <c r="BC689" s="724" t="s">
        <v>210</v>
      </c>
      <c r="BD689" s="725">
        <v>30470</v>
      </c>
    </row>
    <row r="690" spans="52:56" ht="15" customHeight="1">
      <c r="AZ690" s="566" t="str">
        <f t="shared" si="278"/>
        <v>212EPS018</v>
      </c>
      <c r="BA690" s="724" t="s">
        <v>268</v>
      </c>
      <c r="BB690" s="726">
        <v>212</v>
      </c>
      <c r="BC690" s="724" t="s">
        <v>190</v>
      </c>
      <c r="BD690" s="725">
        <v>2</v>
      </c>
    </row>
    <row r="691" spans="52:56" ht="15" customHeight="1">
      <c r="AZ691" s="566" t="str">
        <f t="shared" si="278"/>
        <v>212EPS037</v>
      </c>
      <c r="BA691" s="724" t="s">
        <v>268</v>
      </c>
      <c r="BB691" s="726">
        <v>212</v>
      </c>
      <c r="BC691" s="724" t="s">
        <v>213</v>
      </c>
      <c r="BD691" s="725">
        <v>7675</v>
      </c>
    </row>
    <row r="692" spans="52:56" ht="15" customHeight="1">
      <c r="AZ692" s="566" t="str">
        <f t="shared" si="278"/>
        <v>212EPS040</v>
      </c>
      <c r="BA692" s="724" t="s">
        <v>268</v>
      </c>
      <c r="BB692" s="726">
        <v>212</v>
      </c>
      <c r="BC692" s="724" t="s">
        <v>833</v>
      </c>
      <c r="BD692" s="725">
        <v>1271</v>
      </c>
    </row>
    <row r="693" spans="52:56" ht="15" customHeight="1">
      <c r="AZ693" s="566" t="str">
        <f t="shared" si="278"/>
        <v>212EPS044</v>
      </c>
      <c r="BA693" s="724" t="s">
        <v>268</v>
      </c>
      <c r="BB693" s="726">
        <v>212</v>
      </c>
      <c r="BC693" s="724" t="s">
        <v>1017</v>
      </c>
      <c r="BD693" s="725">
        <v>2593</v>
      </c>
    </row>
    <row r="694" spans="52:56" ht="15" customHeight="1">
      <c r="AZ694" s="566" t="str">
        <f t="shared" si="278"/>
        <v>212ESSC02</v>
      </c>
      <c r="BA694" s="724" t="s">
        <v>268</v>
      </c>
      <c r="BB694" s="726">
        <v>212</v>
      </c>
      <c r="BC694" s="724" t="s">
        <v>516</v>
      </c>
      <c r="BD694" s="725">
        <v>6</v>
      </c>
    </row>
    <row r="695" spans="52:56" ht="15" customHeight="1">
      <c r="AZ695" s="566" t="str">
        <f t="shared" si="278"/>
        <v>266EAS016</v>
      </c>
      <c r="BA695" s="724" t="s">
        <v>268</v>
      </c>
      <c r="BB695" s="726">
        <v>266</v>
      </c>
      <c r="BC695" s="724" t="s">
        <v>220</v>
      </c>
      <c r="BD695" s="725">
        <v>933</v>
      </c>
    </row>
    <row r="696" spans="52:56" ht="15" customHeight="1">
      <c r="AZ696" s="566" t="str">
        <f t="shared" si="278"/>
        <v>266EPS002</v>
      </c>
      <c r="BA696" s="724" t="s">
        <v>268</v>
      </c>
      <c r="BB696" s="726">
        <v>266</v>
      </c>
      <c r="BC696" s="724" t="s">
        <v>215</v>
      </c>
      <c r="BD696" s="725">
        <v>12579</v>
      </c>
    </row>
    <row r="697" spans="52:56" ht="15" customHeight="1">
      <c r="AZ697" s="566" t="str">
        <f t="shared" si="278"/>
        <v>266EPS005</v>
      </c>
      <c r="BA697" s="724" t="s">
        <v>268</v>
      </c>
      <c r="BB697" s="726">
        <v>266</v>
      </c>
      <c r="BC697" s="724" t="s">
        <v>218</v>
      </c>
      <c r="BD697" s="725">
        <v>6633</v>
      </c>
    </row>
    <row r="698" spans="52:56" ht="15" customHeight="1">
      <c r="AZ698" s="566" t="str">
        <f t="shared" si="278"/>
        <v>266EPS010</v>
      </c>
      <c r="BA698" s="724" t="s">
        <v>268</v>
      </c>
      <c r="BB698" s="726">
        <v>266</v>
      </c>
      <c r="BC698" s="724" t="s">
        <v>210</v>
      </c>
      <c r="BD698" s="725">
        <v>84574</v>
      </c>
    </row>
    <row r="699" spans="52:56" ht="15" customHeight="1">
      <c r="AZ699" s="566" t="str">
        <f t="shared" si="278"/>
        <v>266EPS016</v>
      </c>
      <c r="BA699" s="724" t="s">
        <v>268</v>
      </c>
      <c r="BB699" s="726">
        <v>266</v>
      </c>
      <c r="BC699" s="724" t="s">
        <v>211</v>
      </c>
      <c r="BD699" s="725">
        <v>23507</v>
      </c>
    </row>
    <row r="700" spans="52:56" ht="15" customHeight="1">
      <c r="AZ700" s="566" t="str">
        <f t="shared" si="278"/>
        <v>266EPS018</v>
      </c>
      <c r="BA700" s="724" t="s">
        <v>268</v>
      </c>
      <c r="BB700" s="726">
        <v>266</v>
      </c>
      <c r="BC700" s="724" t="s">
        <v>190</v>
      </c>
      <c r="BD700" s="725">
        <v>19</v>
      </c>
    </row>
    <row r="701" spans="52:56" ht="15" customHeight="1">
      <c r="AZ701" s="566" t="str">
        <f t="shared" si="278"/>
        <v>266EPS023</v>
      </c>
      <c r="BA701" s="724" t="s">
        <v>268</v>
      </c>
      <c r="BB701" s="726">
        <v>266</v>
      </c>
      <c r="BC701" s="724" t="s">
        <v>217</v>
      </c>
      <c r="BD701" s="725">
        <v>375</v>
      </c>
    </row>
    <row r="702" spans="52:56" ht="15" customHeight="1">
      <c r="AZ702" s="566" t="str">
        <f t="shared" si="278"/>
        <v>266EPS037</v>
      </c>
      <c r="BA702" s="724" t="s">
        <v>268</v>
      </c>
      <c r="BB702" s="726">
        <v>266</v>
      </c>
      <c r="BC702" s="724" t="s">
        <v>213</v>
      </c>
      <c r="BD702" s="725">
        <v>17490</v>
      </c>
    </row>
    <row r="703" spans="52:56" ht="15" customHeight="1">
      <c r="AZ703" s="566" t="str">
        <f t="shared" si="278"/>
        <v>266EPS040</v>
      </c>
      <c r="BA703" s="724" t="s">
        <v>268</v>
      </c>
      <c r="BB703" s="726">
        <v>266</v>
      </c>
      <c r="BC703" s="724" t="s">
        <v>833</v>
      </c>
      <c r="BD703" s="725">
        <v>1679</v>
      </c>
    </row>
    <row r="704" spans="52:56" ht="15" customHeight="1">
      <c r="AZ704" s="566" t="str">
        <f t="shared" si="278"/>
        <v>266EPS044</v>
      </c>
      <c r="BA704" s="724" t="s">
        <v>268</v>
      </c>
      <c r="BB704" s="726">
        <v>266</v>
      </c>
      <c r="BC704" s="724" t="s">
        <v>1017</v>
      </c>
      <c r="BD704" s="725">
        <v>6843</v>
      </c>
    </row>
    <row r="705" spans="52:56" ht="15" customHeight="1">
      <c r="AZ705" s="566" t="str">
        <f t="shared" si="278"/>
        <v>266ESSC02</v>
      </c>
      <c r="BA705" s="724" t="s">
        <v>268</v>
      </c>
      <c r="BB705" s="726">
        <v>266</v>
      </c>
      <c r="BC705" s="724" t="s">
        <v>516</v>
      </c>
      <c r="BD705" s="725">
        <v>6</v>
      </c>
    </row>
    <row r="706" spans="52:56" ht="15" customHeight="1">
      <c r="AZ706" s="566" t="str">
        <f t="shared" si="278"/>
        <v>308EAS016</v>
      </c>
      <c r="BA706" s="724" t="s">
        <v>268</v>
      </c>
      <c r="BB706" s="726">
        <v>308</v>
      </c>
      <c r="BC706" s="724" t="s">
        <v>220</v>
      </c>
      <c r="BD706" s="725">
        <v>94</v>
      </c>
    </row>
    <row r="707" spans="52:56" ht="15" customHeight="1">
      <c r="AZ707" s="566" t="str">
        <f t="shared" si="278"/>
        <v>308EAS027</v>
      </c>
      <c r="BA707" s="724" t="s">
        <v>268</v>
      </c>
      <c r="BB707" s="726">
        <v>308</v>
      </c>
      <c r="BC707" s="724" t="s">
        <v>221</v>
      </c>
      <c r="BD707" s="725">
        <v>46</v>
      </c>
    </row>
    <row r="708" spans="52:56" ht="15" customHeight="1">
      <c r="AZ708" s="566" t="str">
        <f t="shared" si="278"/>
        <v>308EPS002</v>
      </c>
      <c r="BA708" s="724" t="s">
        <v>268</v>
      </c>
      <c r="BB708" s="726">
        <v>308</v>
      </c>
      <c r="BC708" s="724" t="s">
        <v>215</v>
      </c>
      <c r="BD708" s="725">
        <v>2235</v>
      </c>
    </row>
    <row r="709" spans="52:56" ht="15" customHeight="1">
      <c r="AZ709" s="566" t="str">
        <f t="shared" si="278"/>
        <v>308EPS005</v>
      </c>
      <c r="BA709" s="724" t="s">
        <v>268</v>
      </c>
      <c r="BB709" s="726">
        <v>308</v>
      </c>
      <c r="BC709" s="724" t="s">
        <v>218</v>
      </c>
      <c r="BD709" s="725">
        <v>3</v>
      </c>
    </row>
    <row r="710" spans="52:56" ht="15" customHeight="1">
      <c r="AZ710" s="566" t="str">
        <f t="shared" si="278"/>
        <v>308EPS010</v>
      </c>
      <c r="BA710" s="724" t="s">
        <v>268</v>
      </c>
      <c r="BB710" s="726">
        <v>308</v>
      </c>
      <c r="BC710" s="724" t="s">
        <v>210</v>
      </c>
      <c r="BD710" s="725">
        <v>23083</v>
      </c>
    </row>
    <row r="711" spans="52:56" ht="15" customHeight="1">
      <c r="AZ711" s="566" t="str">
        <f t="shared" si="278"/>
        <v>308EPS016</v>
      </c>
      <c r="BA711" s="724" t="s">
        <v>268</v>
      </c>
      <c r="BB711" s="726">
        <v>308</v>
      </c>
      <c r="BC711" s="724" t="s">
        <v>211</v>
      </c>
      <c r="BD711" s="725">
        <v>2</v>
      </c>
    </row>
    <row r="712" spans="52:56" ht="15" customHeight="1">
      <c r="AZ712" s="566" t="str">
        <f t="shared" si="278"/>
        <v>308EPS018</v>
      </c>
      <c r="BA712" s="724" t="s">
        <v>268</v>
      </c>
      <c r="BB712" s="726">
        <v>308</v>
      </c>
      <c r="BC712" s="724" t="s">
        <v>190</v>
      </c>
      <c r="BD712" s="725">
        <v>1</v>
      </c>
    </row>
    <row r="713" spans="52:56" ht="15" customHeight="1">
      <c r="AZ713" s="566" t="str">
        <f t="shared" ref="AZ713:AZ775" si="279">CONCATENATE(BB713,BC713)</f>
        <v>308EPS023</v>
      </c>
      <c r="BA713" s="724" t="s">
        <v>268</v>
      </c>
      <c r="BB713" s="726">
        <v>308</v>
      </c>
      <c r="BC713" s="724" t="s">
        <v>217</v>
      </c>
      <c r="BD713" s="725">
        <v>2</v>
      </c>
    </row>
    <row r="714" spans="52:56" ht="15" customHeight="1">
      <c r="AZ714" s="566" t="str">
        <f t="shared" si="279"/>
        <v>308EPS037</v>
      </c>
      <c r="BA714" s="724" t="s">
        <v>268</v>
      </c>
      <c r="BB714" s="726">
        <v>308</v>
      </c>
      <c r="BC714" s="724" t="s">
        <v>213</v>
      </c>
      <c r="BD714" s="725">
        <v>5151</v>
      </c>
    </row>
    <row r="715" spans="52:56" ht="15" customHeight="1">
      <c r="AZ715" s="566" t="str">
        <f t="shared" si="279"/>
        <v>308EPS040</v>
      </c>
      <c r="BA715" s="724" t="s">
        <v>268</v>
      </c>
      <c r="BB715" s="726">
        <v>308</v>
      </c>
      <c r="BC715" s="724" t="s">
        <v>833</v>
      </c>
      <c r="BD715" s="725">
        <v>1229</v>
      </c>
    </row>
    <row r="716" spans="52:56" ht="15" customHeight="1">
      <c r="AZ716" s="566" t="str">
        <f t="shared" si="279"/>
        <v>308EPS044</v>
      </c>
      <c r="BA716" s="724" t="s">
        <v>268</v>
      </c>
      <c r="BB716" s="726">
        <v>308</v>
      </c>
      <c r="BC716" s="724" t="s">
        <v>1017</v>
      </c>
      <c r="BD716" s="725">
        <v>2076</v>
      </c>
    </row>
    <row r="717" spans="52:56" ht="15" customHeight="1">
      <c r="AZ717" s="566" t="str">
        <f t="shared" si="279"/>
        <v>360EAS016</v>
      </c>
      <c r="BA717" s="724" t="s">
        <v>268</v>
      </c>
      <c r="BB717" s="726">
        <v>360</v>
      </c>
      <c r="BC717" s="724" t="s">
        <v>220</v>
      </c>
      <c r="BD717" s="725">
        <v>354</v>
      </c>
    </row>
    <row r="718" spans="52:56" ht="15" customHeight="1">
      <c r="AZ718" s="566" t="str">
        <f t="shared" si="279"/>
        <v>360EPS002</v>
      </c>
      <c r="BA718" s="724" t="s">
        <v>268</v>
      </c>
      <c r="BB718" s="726">
        <v>360</v>
      </c>
      <c r="BC718" s="724" t="s">
        <v>215</v>
      </c>
      <c r="BD718" s="725">
        <v>37220</v>
      </c>
    </row>
    <row r="719" spans="52:56" ht="15" customHeight="1">
      <c r="AZ719" s="566" t="str">
        <f t="shared" si="279"/>
        <v>360EPS005</v>
      </c>
      <c r="BA719" s="724" t="s">
        <v>268</v>
      </c>
      <c r="BB719" s="726">
        <v>360</v>
      </c>
      <c r="BC719" s="724" t="s">
        <v>218</v>
      </c>
      <c r="BD719" s="725">
        <v>3412</v>
      </c>
    </row>
    <row r="720" spans="52:56" ht="15" customHeight="1">
      <c r="AZ720" s="566" t="str">
        <f t="shared" si="279"/>
        <v>360EPS010</v>
      </c>
      <c r="BA720" s="724" t="s">
        <v>268</v>
      </c>
      <c r="BB720" s="726">
        <v>360</v>
      </c>
      <c r="BC720" s="724" t="s">
        <v>210</v>
      </c>
      <c r="BD720" s="725">
        <v>150373</v>
      </c>
    </row>
    <row r="721" spans="52:56" ht="15" customHeight="1">
      <c r="AZ721" s="566" t="str">
        <f t="shared" si="279"/>
        <v>360EPS016</v>
      </c>
      <c r="BA721" s="724" t="s">
        <v>268</v>
      </c>
      <c r="BB721" s="726">
        <v>360</v>
      </c>
      <c r="BC721" s="724" t="s">
        <v>211</v>
      </c>
      <c r="BD721" s="725">
        <v>22048</v>
      </c>
    </row>
    <row r="722" spans="52:56" ht="15" customHeight="1">
      <c r="AZ722" s="566" t="str">
        <f t="shared" si="279"/>
        <v>360EPS018</v>
      </c>
      <c r="BA722" s="724" t="s">
        <v>268</v>
      </c>
      <c r="BB722" s="726">
        <v>360</v>
      </c>
      <c r="BC722" s="724" t="s">
        <v>190</v>
      </c>
      <c r="BD722" s="725">
        <v>441</v>
      </c>
    </row>
    <row r="723" spans="52:56" ht="15" customHeight="1">
      <c r="AZ723" s="566" t="str">
        <f t="shared" si="279"/>
        <v>360EPS023</v>
      </c>
      <c r="BA723" s="724" t="s">
        <v>268</v>
      </c>
      <c r="BB723" s="726">
        <v>360</v>
      </c>
      <c r="BC723" s="724" t="s">
        <v>217</v>
      </c>
      <c r="BD723" s="725">
        <v>4226</v>
      </c>
    </row>
    <row r="724" spans="52:56" ht="15" customHeight="1">
      <c r="AZ724" s="566" t="str">
        <f t="shared" si="279"/>
        <v>360EPS037</v>
      </c>
      <c r="BA724" s="724" t="s">
        <v>268</v>
      </c>
      <c r="BB724" s="726">
        <v>360</v>
      </c>
      <c r="BC724" s="724" t="s">
        <v>213</v>
      </c>
      <c r="BD724" s="725">
        <v>25935</v>
      </c>
    </row>
    <row r="725" spans="52:56" ht="15" customHeight="1">
      <c r="AZ725" s="566" t="str">
        <f t="shared" si="279"/>
        <v>360EPS040</v>
      </c>
      <c r="BA725" s="724" t="s">
        <v>268</v>
      </c>
      <c r="BB725" s="726">
        <v>360</v>
      </c>
      <c r="BC725" s="724" t="s">
        <v>833</v>
      </c>
      <c r="BD725" s="725">
        <v>3524</v>
      </c>
    </row>
    <row r="726" spans="52:56" ht="15" customHeight="1">
      <c r="AZ726" s="566" t="str">
        <f t="shared" si="279"/>
        <v>360EPS044</v>
      </c>
      <c r="BA726" s="724" t="s">
        <v>268</v>
      </c>
      <c r="BB726" s="726">
        <v>360</v>
      </c>
      <c r="BC726" s="724" t="s">
        <v>1017</v>
      </c>
      <c r="BD726" s="725">
        <v>19412</v>
      </c>
    </row>
    <row r="727" spans="52:56" ht="15" customHeight="1">
      <c r="AZ727" s="566" t="str">
        <f t="shared" si="279"/>
        <v>360ESSC02</v>
      </c>
      <c r="BA727" s="724" t="s">
        <v>268</v>
      </c>
      <c r="BB727" s="726">
        <v>360</v>
      </c>
      <c r="BC727" s="724" t="s">
        <v>516</v>
      </c>
      <c r="BD727" s="725">
        <v>20</v>
      </c>
    </row>
    <row r="728" spans="52:56" ht="15" customHeight="1">
      <c r="AZ728" s="566" t="str">
        <f t="shared" si="279"/>
        <v>360ESSC62</v>
      </c>
      <c r="BA728" s="724" t="s">
        <v>268</v>
      </c>
      <c r="BB728" s="726">
        <v>360</v>
      </c>
      <c r="BC728" s="724" t="s">
        <v>518</v>
      </c>
      <c r="BD728" s="725">
        <v>1</v>
      </c>
    </row>
    <row r="729" spans="52:56" ht="15" customHeight="1">
      <c r="AZ729" s="566" t="str">
        <f t="shared" si="279"/>
        <v>380EAS016</v>
      </c>
      <c r="BA729" s="724" t="s">
        <v>268</v>
      </c>
      <c r="BB729" s="726">
        <v>380</v>
      </c>
      <c r="BC729" s="724" t="s">
        <v>220</v>
      </c>
      <c r="BD729" s="725">
        <v>128</v>
      </c>
    </row>
    <row r="730" spans="52:56" ht="15" customHeight="1">
      <c r="AZ730" s="566" t="str">
        <f t="shared" si="279"/>
        <v>380EPS005</v>
      </c>
      <c r="BA730" s="724" t="s">
        <v>268</v>
      </c>
      <c r="BB730" s="726">
        <v>380</v>
      </c>
      <c r="BC730" s="724" t="s">
        <v>218</v>
      </c>
      <c r="BD730" s="725">
        <v>16</v>
      </c>
    </row>
    <row r="731" spans="52:56" ht="15" customHeight="1">
      <c r="AZ731" s="566" t="str">
        <f t="shared" si="279"/>
        <v>380EPS010</v>
      </c>
      <c r="BA731" s="724" t="s">
        <v>268</v>
      </c>
      <c r="BB731" s="726">
        <v>380</v>
      </c>
      <c r="BC731" s="724" t="s">
        <v>210</v>
      </c>
      <c r="BD731" s="725">
        <v>16</v>
      </c>
    </row>
    <row r="732" spans="52:56" ht="15" customHeight="1">
      <c r="AZ732" s="566" t="str">
        <f t="shared" si="279"/>
        <v>380EPS018</v>
      </c>
      <c r="BA732" s="724" t="s">
        <v>268</v>
      </c>
      <c r="BB732" s="726">
        <v>380</v>
      </c>
      <c r="BC732" s="724" t="s">
        <v>190</v>
      </c>
      <c r="BD732" s="725">
        <v>1</v>
      </c>
    </row>
    <row r="733" spans="52:56" ht="15" customHeight="1">
      <c r="AZ733" s="566" t="str">
        <f t="shared" si="279"/>
        <v>380EPS037</v>
      </c>
      <c r="BA733" s="724" t="s">
        <v>268</v>
      </c>
      <c r="BB733" s="726">
        <v>380</v>
      </c>
      <c r="BC733" s="724" t="s">
        <v>213</v>
      </c>
      <c r="BD733" s="725">
        <v>5870</v>
      </c>
    </row>
    <row r="734" spans="52:56" ht="15" customHeight="1">
      <c r="AZ734" s="566" t="str">
        <f t="shared" si="279"/>
        <v>380EPS040</v>
      </c>
      <c r="BA734" s="724" t="s">
        <v>268</v>
      </c>
      <c r="BB734" s="726">
        <v>380</v>
      </c>
      <c r="BC734" s="724" t="s">
        <v>833</v>
      </c>
      <c r="BD734" s="725">
        <v>894</v>
      </c>
    </row>
    <row r="735" spans="52:56" ht="15" customHeight="1">
      <c r="AZ735" s="566" t="str">
        <f t="shared" si="279"/>
        <v>380EPS044</v>
      </c>
      <c r="BA735" s="724" t="s">
        <v>268</v>
      </c>
      <c r="BB735" s="726">
        <v>380</v>
      </c>
      <c r="BC735" s="724" t="s">
        <v>1017</v>
      </c>
      <c r="BD735" s="725">
        <v>1237</v>
      </c>
    </row>
    <row r="736" spans="52:56" ht="15" customHeight="1">
      <c r="AZ736" s="566" t="str">
        <f t="shared" si="279"/>
        <v>380ESSC02</v>
      </c>
      <c r="BA736" s="724" t="s">
        <v>268</v>
      </c>
      <c r="BB736" s="726">
        <v>380</v>
      </c>
      <c r="BC736" s="724" t="s">
        <v>516</v>
      </c>
      <c r="BD736" s="725">
        <v>1</v>
      </c>
    </row>
    <row r="737" spans="52:56" ht="15" customHeight="1">
      <c r="AZ737" s="566" t="str">
        <f t="shared" si="279"/>
        <v>631EAS016</v>
      </c>
      <c r="BA737" s="724" t="s">
        <v>268</v>
      </c>
      <c r="BB737" s="726">
        <v>631</v>
      </c>
      <c r="BC737" s="724" t="s">
        <v>220</v>
      </c>
      <c r="BD737" s="725">
        <v>180</v>
      </c>
    </row>
    <row r="738" spans="52:56" ht="15" customHeight="1">
      <c r="AZ738" s="566" t="str">
        <f t="shared" si="279"/>
        <v>631EPS005</v>
      </c>
      <c r="BA738" s="724" t="s">
        <v>268</v>
      </c>
      <c r="BB738" s="726">
        <v>631</v>
      </c>
      <c r="BC738" s="724" t="s">
        <v>218</v>
      </c>
      <c r="BD738" s="725">
        <v>56</v>
      </c>
    </row>
    <row r="739" spans="52:56" ht="15" customHeight="1">
      <c r="AZ739" s="566" t="str">
        <f t="shared" si="279"/>
        <v>631EPS010</v>
      </c>
      <c r="BA739" s="724" t="s">
        <v>268</v>
      </c>
      <c r="BB739" s="726">
        <v>631</v>
      </c>
      <c r="BC739" s="724" t="s">
        <v>210</v>
      </c>
      <c r="BD739" s="725">
        <v>41783</v>
      </c>
    </row>
    <row r="740" spans="52:56" ht="15" customHeight="1">
      <c r="AZ740" s="566" t="str">
        <f t="shared" si="279"/>
        <v>631EPS016</v>
      </c>
      <c r="BA740" s="724" t="s">
        <v>268</v>
      </c>
      <c r="BB740" s="726">
        <v>631</v>
      </c>
      <c r="BC740" s="724" t="s">
        <v>211</v>
      </c>
      <c r="BD740" s="725">
        <v>5632</v>
      </c>
    </row>
    <row r="741" spans="52:56" ht="15" customHeight="1">
      <c r="AZ741" s="566" t="str">
        <f t="shared" si="279"/>
        <v>631EPS018</v>
      </c>
      <c r="BA741" s="724" t="s">
        <v>268</v>
      </c>
      <c r="BB741" s="726">
        <v>631</v>
      </c>
      <c r="BC741" s="724" t="s">
        <v>190</v>
      </c>
      <c r="BD741" s="725">
        <v>3</v>
      </c>
    </row>
    <row r="742" spans="52:56" ht="15" customHeight="1">
      <c r="AZ742" s="566" t="str">
        <f t="shared" si="279"/>
        <v>631EPS037</v>
      </c>
      <c r="BA742" s="724" t="s">
        <v>268</v>
      </c>
      <c r="BB742" s="726">
        <v>631</v>
      </c>
      <c r="BC742" s="724" t="s">
        <v>213</v>
      </c>
      <c r="BD742" s="725">
        <v>4071</v>
      </c>
    </row>
    <row r="743" spans="52:56" ht="15" customHeight="1">
      <c r="AZ743" s="566" t="str">
        <f t="shared" si="279"/>
        <v>631EPS040</v>
      </c>
      <c r="BA743" s="724" t="s">
        <v>268</v>
      </c>
      <c r="BB743" s="726">
        <v>631</v>
      </c>
      <c r="BC743" s="724" t="s">
        <v>833</v>
      </c>
      <c r="BD743" s="725">
        <v>734</v>
      </c>
    </row>
    <row r="744" spans="52:56" ht="15" customHeight="1">
      <c r="AZ744" s="566" t="str">
        <f t="shared" si="279"/>
        <v>631EPS044</v>
      </c>
      <c r="BA744" s="724" t="s">
        <v>268</v>
      </c>
      <c r="BB744" s="726">
        <v>631</v>
      </c>
      <c r="BC744" s="724" t="s">
        <v>1017</v>
      </c>
      <c r="BD744" s="725">
        <v>2320</v>
      </c>
    </row>
    <row r="745" spans="52:56" ht="15" customHeight="1">
      <c r="AZ745" s="566" t="str">
        <f t="shared" si="279"/>
        <v/>
      </c>
      <c r="BA745" s="682"/>
      <c r="BB745" s="684"/>
      <c r="BC745" s="682"/>
      <c r="BD745" s="683"/>
    </row>
    <row r="746" spans="52:56" ht="15" customHeight="1">
      <c r="AZ746" s="566" t="str">
        <f t="shared" si="279"/>
        <v/>
      </c>
      <c r="BA746" s="682"/>
      <c r="BB746" s="684"/>
      <c r="BC746" s="682"/>
      <c r="BD746" s="683"/>
    </row>
    <row r="747" spans="52:56" ht="15" customHeight="1">
      <c r="AZ747" s="566" t="str">
        <f t="shared" si="279"/>
        <v/>
      </c>
      <c r="BA747" s="682"/>
      <c r="BB747" s="684"/>
      <c r="BC747" s="682"/>
      <c r="BD747" s="683"/>
    </row>
    <row r="748" spans="52:56" ht="15" customHeight="1">
      <c r="AZ748" s="566" t="str">
        <f t="shared" si="279"/>
        <v/>
      </c>
      <c r="BA748" s="682"/>
      <c r="BB748" s="684"/>
      <c r="BC748" s="682"/>
      <c r="BD748" s="683"/>
    </row>
    <row r="749" spans="52:56" ht="15" customHeight="1">
      <c r="AZ749" s="566" t="str">
        <f t="shared" si="279"/>
        <v/>
      </c>
      <c r="BA749" s="682"/>
      <c r="BB749" s="684"/>
      <c r="BC749" s="682"/>
      <c r="BD749" s="683"/>
    </row>
    <row r="750" spans="52:56" ht="15" customHeight="1">
      <c r="AZ750" s="566" t="str">
        <f t="shared" si="279"/>
        <v/>
      </c>
      <c r="BA750" s="682"/>
      <c r="BB750" s="684"/>
      <c r="BC750" s="682"/>
      <c r="BD750" s="683"/>
    </row>
    <row r="751" spans="52:56" ht="15" customHeight="1">
      <c r="AZ751" s="566" t="str">
        <f t="shared" si="279"/>
        <v/>
      </c>
      <c r="BA751" s="682"/>
      <c r="BB751" s="684"/>
      <c r="BC751" s="682"/>
      <c r="BD751" s="683"/>
    </row>
    <row r="752" spans="52:56" ht="15" customHeight="1">
      <c r="AZ752" s="566" t="str">
        <f t="shared" si="279"/>
        <v/>
      </c>
      <c r="BA752" s="682"/>
      <c r="BB752" s="684"/>
      <c r="BC752" s="682"/>
      <c r="BD752" s="683"/>
    </row>
    <row r="753" spans="52:56" ht="15" customHeight="1">
      <c r="AZ753" s="566" t="str">
        <f t="shared" si="279"/>
        <v/>
      </c>
      <c r="BA753" s="682"/>
      <c r="BB753" s="684"/>
      <c r="BC753" s="682"/>
      <c r="BD753" s="683"/>
    </row>
    <row r="754" spans="52:56" ht="15" customHeight="1">
      <c r="AZ754" s="566" t="str">
        <f t="shared" si="279"/>
        <v/>
      </c>
      <c r="BA754" s="682"/>
      <c r="BB754" s="684"/>
      <c r="BC754" s="682"/>
      <c r="BD754" s="683"/>
    </row>
    <row r="755" spans="52:56" ht="15" customHeight="1">
      <c r="AZ755" s="566" t="str">
        <f t="shared" si="279"/>
        <v/>
      </c>
      <c r="BA755" s="682"/>
      <c r="BB755" s="684"/>
      <c r="BC755" s="682"/>
      <c r="BD755" s="683"/>
    </row>
    <row r="756" spans="52:56" ht="15" customHeight="1">
      <c r="AZ756" s="566" t="str">
        <f t="shared" si="279"/>
        <v/>
      </c>
      <c r="BA756" s="682"/>
      <c r="BB756" s="684"/>
      <c r="BC756" s="682"/>
      <c r="BD756" s="683"/>
    </row>
    <row r="757" spans="52:56" ht="15" customHeight="1">
      <c r="AZ757" s="566" t="str">
        <f t="shared" si="279"/>
        <v/>
      </c>
      <c r="BA757" s="682"/>
      <c r="BB757" s="684"/>
      <c r="BC757" s="682"/>
      <c r="BD757" s="683"/>
    </row>
    <row r="758" spans="52:56" ht="15" customHeight="1">
      <c r="AZ758" s="566" t="str">
        <f t="shared" si="279"/>
        <v/>
      </c>
      <c r="BA758" s="682"/>
      <c r="BB758" s="684"/>
      <c r="BC758" s="682"/>
      <c r="BD758" s="683"/>
    </row>
    <row r="759" spans="52:56" ht="15" customHeight="1">
      <c r="AZ759" s="566" t="str">
        <f t="shared" si="279"/>
        <v/>
      </c>
      <c r="BA759" s="682"/>
      <c r="BB759" s="684"/>
      <c r="BC759" s="682"/>
      <c r="BD759" s="683"/>
    </row>
    <row r="760" spans="52:56" ht="15" customHeight="1">
      <c r="AZ760" s="566" t="str">
        <f t="shared" si="279"/>
        <v/>
      </c>
      <c r="BA760" s="682"/>
      <c r="BB760" s="684"/>
      <c r="BC760" s="682"/>
      <c r="BD760" s="683"/>
    </row>
    <row r="761" spans="52:56" ht="15" customHeight="1">
      <c r="AZ761" s="566" t="str">
        <f t="shared" si="279"/>
        <v/>
      </c>
      <c r="BA761" s="682"/>
      <c r="BB761" s="684"/>
      <c r="BC761" s="682"/>
      <c r="BD761" s="683"/>
    </row>
    <row r="762" spans="52:56" ht="15" customHeight="1">
      <c r="AZ762" s="566" t="str">
        <f t="shared" si="279"/>
        <v/>
      </c>
      <c r="BA762" s="682"/>
      <c r="BB762" s="684"/>
      <c r="BC762" s="682"/>
      <c r="BD762" s="683"/>
    </row>
    <row r="763" spans="52:56" ht="15" customHeight="1">
      <c r="AZ763" s="566" t="str">
        <f t="shared" si="279"/>
        <v/>
      </c>
      <c r="BA763" s="682"/>
      <c r="BB763" s="684"/>
      <c r="BC763" s="682"/>
      <c r="BD763" s="683"/>
    </row>
    <row r="764" spans="52:56" ht="15" customHeight="1">
      <c r="AZ764" s="566" t="str">
        <f t="shared" si="279"/>
        <v/>
      </c>
      <c r="BA764" s="682"/>
      <c r="BB764" s="684"/>
      <c r="BC764" s="682"/>
      <c r="BD764" s="683"/>
    </row>
    <row r="765" spans="52:56" ht="15" customHeight="1">
      <c r="AZ765" s="566" t="str">
        <f t="shared" si="279"/>
        <v/>
      </c>
      <c r="BA765" s="682"/>
      <c r="BB765" s="684"/>
      <c r="BC765" s="682"/>
      <c r="BD765" s="683"/>
    </row>
    <row r="766" spans="52:56" ht="15" customHeight="1">
      <c r="AZ766" s="566" t="str">
        <f t="shared" si="279"/>
        <v/>
      </c>
      <c r="BA766" s="655"/>
      <c r="BB766" s="655"/>
      <c r="BC766" s="655"/>
      <c r="BD766" s="656"/>
    </row>
    <row r="767" spans="52:56" ht="15" customHeight="1">
      <c r="AZ767" s="566" t="str">
        <f t="shared" si="279"/>
        <v/>
      </c>
      <c r="BA767" s="655"/>
      <c r="BB767" s="655"/>
      <c r="BC767" s="655"/>
      <c r="BD767" s="656"/>
    </row>
    <row r="768" spans="52:56" ht="15" customHeight="1">
      <c r="AZ768" s="566" t="str">
        <f t="shared" si="279"/>
        <v/>
      </c>
      <c r="BA768" s="655"/>
      <c r="BB768" s="655"/>
      <c r="BC768" s="655"/>
      <c r="BD768" s="656"/>
    </row>
    <row r="769" spans="52:56" ht="15" customHeight="1">
      <c r="AZ769" s="566" t="str">
        <f t="shared" si="279"/>
        <v/>
      </c>
      <c r="BA769" s="655"/>
      <c r="BB769" s="655"/>
      <c r="BC769" s="655"/>
      <c r="BD769" s="656"/>
    </row>
    <row r="770" spans="52:56" ht="15" customHeight="1">
      <c r="AZ770" s="566" t="str">
        <f t="shared" si="279"/>
        <v/>
      </c>
      <c r="BA770" s="655"/>
      <c r="BB770" s="655"/>
      <c r="BC770" s="655"/>
      <c r="BD770" s="656"/>
    </row>
    <row r="771" spans="52:56" ht="15" customHeight="1">
      <c r="AZ771" s="566" t="str">
        <f t="shared" si="279"/>
        <v/>
      </c>
      <c r="BA771" s="655"/>
      <c r="BB771" s="655"/>
      <c r="BC771" s="655"/>
      <c r="BD771" s="656"/>
    </row>
    <row r="772" spans="52:56" ht="15" customHeight="1">
      <c r="AZ772" s="566" t="str">
        <f t="shared" si="279"/>
        <v/>
      </c>
      <c r="BA772" s="655"/>
      <c r="BB772" s="655"/>
      <c r="BC772" s="655"/>
      <c r="BD772" s="656"/>
    </row>
    <row r="773" spans="52:56" ht="15" customHeight="1">
      <c r="AZ773" s="566" t="str">
        <f t="shared" si="279"/>
        <v/>
      </c>
      <c r="BA773" s="655"/>
      <c r="BB773" s="655"/>
      <c r="BC773" s="655"/>
      <c r="BD773" s="656"/>
    </row>
    <row r="774" spans="52:56" ht="15" customHeight="1">
      <c r="AZ774" s="566" t="str">
        <f t="shared" si="279"/>
        <v/>
      </c>
      <c r="BA774" s="655"/>
      <c r="BB774" s="655"/>
      <c r="BC774" s="655"/>
      <c r="BD774" s="656"/>
    </row>
    <row r="775" spans="52:56" ht="15" customHeight="1">
      <c r="AZ775" s="566" t="str">
        <f t="shared" si="279"/>
        <v/>
      </c>
      <c r="BA775" s="655"/>
      <c r="BB775" s="655"/>
      <c r="BC775" s="655"/>
      <c r="BD775" s="656"/>
    </row>
    <row r="776" spans="52:56" ht="15" customHeight="1">
      <c r="AZ776" s="566" t="str">
        <f t="shared" ref="AZ776:AZ838" si="280">CONCATENATE(BB776,BC776)</f>
        <v/>
      </c>
      <c r="BA776" s="655"/>
      <c r="BB776" s="655"/>
      <c r="BC776" s="655"/>
      <c r="BD776" s="656"/>
    </row>
    <row r="777" spans="52:56" ht="15" customHeight="1">
      <c r="AZ777" s="566" t="str">
        <f t="shared" si="280"/>
        <v/>
      </c>
      <c r="BA777" s="655"/>
      <c r="BB777" s="655"/>
      <c r="BC777" s="655"/>
      <c r="BD777" s="656"/>
    </row>
    <row r="778" spans="52:56" ht="15" customHeight="1">
      <c r="AZ778" s="566" t="str">
        <f t="shared" si="280"/>
        <v/>
      </c>
      <c r="BA778" s="655"/>
      <c r="BB778" s="655"/>
      <c r="BC778" s="655"/>
      <c r="BD778" s="656"/>
    </row>
    <row r="779" spans="52:56" ht="15" customHeight="1">
      <c r="AZ779" s="566" t="str">
        <f t="shared" si="280"/>
        <v/>
      </c>
      <c r="BA779" s="655"/>
      <c r="BB779" s="655"/>
      <c r="BC779" s="655"/>
      <c r="BD779" s="656"/>
    </row>
    <row r="780" spans="52:56" ht="15" customHeight="1">
      <c r="AZ780" s="566" t="str">
        <f t="shared" si="280"/>
        <v/>
      </c>
      <c r="BA780" s="655"/>
      <c r="BB780" s="655"/>
      <c r="BC780" s="655"/>
      <c r="BD780" s="656"/>
    </row>
    <row r="781" spans="52:56" ht="15" customHeight="1">
      <c r="AZ781" s="566" t="str">
        <f t="shared" si="280"/>
        <v/>
      </c>
      <c r="BA781" s="655"/>
      <c r="BB781" s="655"/>
      <c r="BC781" s="655"/>
      <c r="BD781" s="656"/>
    </row>
    <row r="782" spans="52:56" ht="15" customHeight="1">
      <c r="AZ782" s="566" t="str">
        <f t="shared" si="280"/>
        <v/>
      </c>
      <c r="BA782" s="655"/>
      <c r="BB782" s="655"/>
      <c r="BC782" s="655"/>
      <c r="BD782" s="656"/>
    </row>
    <row r="783" spans="52:56" ht="15" customHeight="1">
      <c r="AZ783" s="566" t="str">
        <f t="shared" si="280"/>
        <v/>
      </c>
      <c r="BA783" s="655"/>
      <c r="BB783" s="655"/>
      <c r="BC783" s="655"/>
      <c r="BD783" s="656"/>
    </row>
    <row r="784" spans="52:56" ht="15" customHeight="1">
      <c r="AZ784" s="566" t="str">
        <f t="shared" si="280"/>
        <v/>
      </c>
      <c r="BA784" s="655"/>
      <c r="BB784" s="655"/>
      <c r="BC784" s="655"/>
      <c r="BD784" s="656"/>
    </row>
    <row r="785" spans="52:56" ht="15" customHeight="1">
      <c r="AZ785" s="566" t="str">
        <f t="shared" si="280"/>
        <v/>
      </c>
      <c r="BA785" s="655"/>
      <c r="BB785" s="655"/>
      <c r="BC785" s="655"/>
      <c r="BD785" s="656"/>
    </row>
    <row r="786" spans="52:56" ht="15" customHeight="1">
      <c r="AZ786" s="566" t="str">
        <f t="shared" si="280"/>
        <v/>
      </c>
      <c r="BA786" s="655"/>
      <c r="BB786" s="655"/>
      <c r="BC786" s="655"/>
      <c r="BD786" s="656"/>
    </row>
    <row r="787" spans="52:56" ht="15" customHeight="1">
      <c r="AZ787" s="566" t="str">
        <f t="shared" si="280"/>
        <v/>
      </c>
      <c r="BA787" s="655"/>
      <c r="BB787" s="655"/>
      <c r="BC787" s="655"/>
      <c r="BD787" s="656"/>
    </row>
    <row r="788" spans="52:56" ht="15" customHeight="1">
      <c r="AZ788" s="566" t="str">
        <f t="shared" si="280"/>
        <v/>
      </c>
      <c r="BA788" s="655"/>
      <c r="BB788" s="655"/>
      <c r="BC788" s="655"/>
      <c r="BD788" s="656"/>
    </row>
    <row r="789" spans="52:56" ht="15" customHeight="1">
      <c r="AZ789" s="566" t="str">
        <f t="shared" si="280"/>
        <v/>
      </c>
      <c r="BA789" s="655"/>
      <c r="BB789" s="655"/>
      <c r="BC789" s="655"/>
      <c r="BD789" s="656"/>
    </row>
    <row r="790" spans="52:56" ht="15" customHeight="1">
      <c r="AZ790" s="566" t="str">
        <f t="shared" si="280"/>
        <v/>
      </c>
      <c r="BA790" s="655"/>
      <c r="BB790" s="655"/>
      <c r="BC790" s="655"/>
      <c r="BD790" s="656"/>
    </row>
    <row r="791" spans="52:56" ht="15" customHeight="1">
      <c r="AZ791" s="566" t="str">
        <f t="shared" si="280"/>
        <v/>
      </c>
      <c r="BA791" s="655"/>
      <c r="BB791" s="655"/>
      <c r="BC791" s="655"/>
      <c r="BD791" s="656"/>
    </row>
    <row r="792" spans="52:56" ht="15" customHeight="1">
      <c r="AZ792" s="566" t="str">
        <f t="shared" si="280"/>
        <v/>
      </c>
      <c r="BA792" s="655"/>
      <c r="BB792" s="655"/>
      <c r="BC792" s="655"/>
      <c r="BD792" s="656"/>
    </row>
    <row r="793" spans="52:56" ht="15" customHeight="1">
      <c r="AZ793" s="566" t="str">
        <f t="shared" si="280"/>
        <v/>
      </c>
      <c r="BA793" s="655"/>
      <c r="BB793" s="655"/>
      <c r="BC793" s="655"/>
      <c r="BD793" s="656"/>
    </row>
    <row r="794" spans="52:56" ht="15" customHeight="1">
      <c r="AZ794" s="566" t="str">
        <f t="shared" si="280"/>
        <v/>
      </c>
      <c r="BA794" s="655"/>
      <c r="BB794" s="655"/>
      <c r="BC794" s="655"/>
      <c r="BD794" s="656"/>
    </row>
    <row r="795" spans="52:56" ht="15" customHeight="1">
      <c r="AZ795" s="566" t="str">
        <f t="shared" si="280"/>
        <v/>
      </c>
      <c r="BA795" s="655"/>
      <c r="BB795" s="655"/>
      <c r="BC795" s="655"/>
      <c r="BD795" s="656"/>
    </row>
    <row r="796" spans="52:56" ht="15" customHeight="1">
      <c r="AZ796" s="566" t="str">
        <f t="shared" si="280"/>
        <v/>
      </c>
      <c r="BA796" s="655"/>
      <c r="BB796" s="655"/>
      <c r="BC796" s="655"/>
      <c r="BD796" s="656"/>
    </row>
    <row r="797" spans="52:56" ht="15" customHeight="1">
      <c r="AZ797" s="566" t="str">
        <f t="shared" si="280"/>
        <v/>
      </c>
      <c r="BA797" s="655"/>
      <c r="BB797" s="655"/>
      <c r="BC797" s="655"/>
      <c r="BD797" s="656"/>
    </row>
    <row r="798" spans="52:56" ht="15" customHeight="1">
      <c r="AZ798" s="566" t="str">
        <f t="shared" si="280"/>
        <v/>
      </c>
      <c r="BA798" s="655"/>
      <c r="BB798" s="655"/>
      <c r="BC798" s="655"/>
      <c r="BD798" s="656"/>
    </row>
    <row r="799" spans="52:56" ht="15" customHeight="1">
      <c r="AZ799" s="566" t="str">
        <f t="shared" si="280"/>
        <v/>
      </c>
      <c r="BA799" s="655"/>
      <c r="BB799" s="655"/>
      <c r="BC799" s="655"/>
      <c r="BD799" s="656"/>
    </row>
    <row r="800" spans="52:56" ht="15" customHeight="1">
      <c r="AZ800" s="566" t="str">
        <f t="shared" si="280"/>
        <v/>
      </c>
      <c r="BA800" s="655"/>
      <c r="BB800" s="655"/>
      <c r="BC800" s="655"/>
      <c r="BD800" s="656"/>
    </row>
    <row r="801" spans="52:56" ht="15" customHeight="1">
      <c r="AZ801" s="566" t="str">
        <f t="shared" si="280"/>
        <v/>
      </c>
      <c r="BA801" s="655"/>
      <c r="BB801" s="655"/>
      <c r="BC801" s="655"/>
      <c r="BD801" s="656"/>
    </row>
    <row r="802" spans="52:56" ht="15" customHeight="1">
      <c r="AZ802" s="566" t="str">
        <f t="shared" si="280"/>
        <v/>
      </c>
      <c r="BA802" s="655"/>
      <c r="BB802" s="655"/>
      <c r="BC802" s="655"/>
      <c r="BD802" s="656"/>
    </row>
    <row r="803" spans="52:56" ht="15" customHeight="1">
      <c r="AZ803" s="566" t="str">
        <f t="shared" si="280"/>
        <v/>
      </c>
      <c r="BA803" s="655"/>
      <c r="BB803" s="655"/>
      <c r="BC803" s="655"/>
      <c r="BD803" s="656"/>
    </row>
    <row r="804" spans="52:56" ht="15" customHeight="1">
      <c r="AZ804" s="566" t="str">
        <f t="shared" si="280"/>
        <v/>
      </c>
      <c r="BA804" s="655"/>
      <c r="BB804" s="655"/>
      <c r="BC804" s="655"/>
      <c r="BD804" s="656"/>
    </row>
    <row r="805" spans="52:56" ht="15" customHeight="1">
      <c r="AZ805" s="566" t="str">
        <f t="shared" si="280"/>
        <v/>
      </c>
      <c r="BA805" s="655"/>
      <c r="BB805" s="655"/>
      <c r="BC805" s="655"/>
      <c r="BD805" s="656"/>
    </row>
    <row r="806" spans="52:56" ht="15" customHeight="1">
      <c r="AZ806" s="566" t="str">
        <f t="shared" si="280"/>
        <v/>
      </c>
      <c r="BA806" s="655"/>
      <c r="BB806" s="655"/>
      <c r="BC806" s="655"/>
      <c r="BD806" s="656"/>
    </row>
    <row r="807" spans="52:56" ht="15" customHeight="1">
      <c r="AZ807" s="566" t="str">
        <f t="shared" si="280"/>
        <v/>
      </c>
      <c r="BA807" s="655"/>
      <c r="BB807" s="655"/>
      <c r="BC807" s="655"/>
      <c r="BD807" s="656"/>
    </row>
    <row r="808" spans="52:56" ht="15" customHeight="1">
      <c r="AZ808" s="566" t="str">
        <f t="shared" si="280"/>
        <v/>
      </c>
      <c r="BA808" s="655"/>
      <c r="BB808" s="655"/>
      <c r="BC808" s="655"/>
      <c r="BD808" s="656"/>
    </row>
    <row r="809" spans="52:56" ht="15" customHeight="1">
      <c r="AZ809" s="566" t="str">
        <f t="shared" si="280"/>
        <v/>
      </c>
      <c r="BA809" s="655"/>
      <c r="BB809" s="655"/>
      <c r="BC809" s="655"/>
      <c r="BD809" s="656"/>
    </row>
    <row r="810" spans="52:56" ht="15" customHeight="1">
      <c r="AZ810" s="566" t="str">
        <f t="shared" si="280"/>
        <v/>
      </c>
      <c r="BA810" s="655"/>
      <c r="BB810" s="655"/>
      <c r="BC810" s="655"/>
      <c r="BD810" s="656"/>
    </row>
    <row r="811" spans="52:56" ht="15" customHeight="1">
      <c r="AZ811" s="566" t="str">
        <f t="shared" si="280"/>
        <v/>
      </c>
      <c r="BA811" s="655"/>
      <c r="BB811" s="655"/>
      <c r="BC811" s="655"/>
      <c r="BD811" s="656"/>
    </row>
    <row r="812" spans="52:56" ht="15" customHeight="1">
      <c r="AZ812" s="566" t="str">
        <f t="shared" si="280"/>
        <v/>
      </c>
      <c r="BA812" s="655"/>
      <c r="BB812" s="655"/>
      <c r="BC812" s="655"/>
      <c r="BD812" s="656"/>
    </row>
    <row r="813" spans="52:56" ht="15" customHeight="1">
      <c r="AZ813" s="566" t="str">
        <f t="shared" si="280"/>
        <v/>
      </c>
      <c r="BA813" s="655"/>
      <c r="BB813" s="655"/>
      <c r="BC813" s="655"/>
      <c r="BD813" s="656"/>
    </row>
    <row r="814" spans="52:56" ht="15" customHeight="1">
      <c r="AZ814" s="566" t="str">
        <f t="shared" si="280"/>
        <v/>
      </c>
      <c r="BA814" s="655"/>
      <c r="BB814" s="655"/>
      <c r="BC814" s="655"/>
      <c r="BD814" s="656"/>
    </row>
    <row r="815" spans="52:56" ht="15" customHeight="1">
      <c r="AZ815" s="566" t="str">
        <f t="shared" si="280"/>
        <v/>
      </c>
      <c r="BA815" s="655"/>
      <c r="BB815" s="655"/>
      <c r="BC815" s="655"/>
      <c r="BD815" s="656"/>
    </row>
    <row r="816" spans="52:56" ht="15" customHeight="1">
      <c r="AZ816" s="566" t="str">
        <f t="shared" si="280"/>
        <v/>
      </c>
      <c r="BA816" s="655"/>
      <c r="BB816" s="655"/>
      <c r="BC816" s="655"/>
      <c r="BD816" s="656"/>
    </row>
    <row r="817" spans="52:56" ht="15" customHeight="1">
      <c r="AZ817" s="566" t="str">
        <f t="shared" si="280"/>
        <v/>
      </c>
      <c r="BA817" s="655"/>
      <c r="BB817" s="655"/>
      <c r="BC817" s="655"/>
      <c r="BD817" s="656"/>
    </row>
    <row r="818" spans="52:56" ht="15" customHeight="1">
      <c r="AZ818" s="566" t="str">
        <f t="shared" si="280"/>
        <v/>
      </c>
      <c r="BA818" s="655"/>
      <c r="BB818" s="655"/>
      <c r="BC818" s="655"/>
      <c r="BD818" s="656"/>
    </row>
    <row r="819" spans="52:56" ht="15" customHeight="1">
      <c r="AZ819" s="566" t="str">
        <f t="shared" si="280"/>
        <v/>
      </c>
      <c r="BA819" s="655"/>
      <c r="BB819" s="655"/>
      <c r="BC819" s="655"/>
      <c r="BD819" s="656"/>
    </row>
    <row r="820" spans="52:56" ht="15" customHeight="1">
      <c r="AZ820" s="566" t="str">
        <f t="shared" si="280"/>
        <v/>
      </c>
      <c r="BA820" s="655"/>
      <c r="BB820" s="655"/>
      <c r="BC820" s="655"/>
      <c r="BD820" s="656"/>
    </row>
    <row r="821" spans="52:56" ht="15" customHeight="1">
      <c r="AZ821" s="566" t="str">
        <f t="shared" si="280"/>
        <v/>
      </c>
      <c r="BA821" s="655"/>
      <c r="BB821" s="655"/>
      <c r="BC821" s="655"/>
      <c r="BD821" s="656"/>
    </row>
    <row r="822" spans="52:56" ht="15" customHeight="1">
      <c r="AZ822" s="566" t="str">
        <f t="shared" si="280"/>
        <v/>
      </c>
      <c r="BA822" s="655"/>
      <c r="BB822" s="655"/>
      <c r="BC822" s="655"/>
      <c r="BD822" s="656"/>
    </row>
    <row r="823" spans="52:56" ht="15" customHeight="1">
      <c r="AZ823" s="566" t="str">
        <f t="shared" si="280"/>
        <v/>
      </c>
      <c r="BA823" s="655"/>
      <c r="BB823" s="655"/>
      <c r="BC823" s="655"/>
      <c r="BD823" s="656"/>
    </row>
    <row r="824" spans="52:56" ht="15" customHeight="1">
      <c r="AZ824" s="566" t="str">
        <f t="shared" si="280"/>
        <v/>
      </c>
      <c r="BA824" s="655"/>
      <c r="BB824" s="655"/>
      <c r="BC824" s="655"/>
      <c r="BD824" s="656"/>
    </row>
    <row r="825" spans="52:56" ht="15" customHeight="1">
      <c r="AZ825" s="566" t="str">
        <f t="shared" si="280"/>
        <v/>
      </c>
      <c r="BA825" s="655"/>
      <c r="BB825" s="655"/>
      <c r="BC825" s="655"/>
      <c r="BD825" s="656"/>
    </row>
    <row r="826" spans="52:56" ht="15" customHeight="1">
      <c r="AZ826" s="566" t="str">
        <f t="shared" si="280"/>
        <v/>
      </c>
      <c r="BA826" s="655"/>
      <c r="BB826" s="655"/>
      <c r="BC826" s="655"/>
      <c r="BD826" s="656"/>
    </row>
    <row r="827" spans="52:56" ht="15" customHeight="1">
      <c r="AZ827" s="566" t="str">
        <f t="shared" si="280"/>
        <v/>
      </c>
      <c r="BA827" s="655"/>
      <c r="BB827" s="655"/>
      <c r="BC827" s="655"/>
      <c r="BD827" s="656"/>
    </row>
    <row r="828" spans="52:56" ht="15" customHeight="1">
      <c r="AZ828" s="566" t="str">
        <f t="shared" si="280"/>
        <v/>
      </c>
      <c r="BA828" s="655"/>
      <c r="BB828" s="655"/>
      <c r="BC828" s="655"/>
      <c r="BD828" s="656"/>
    </row>
    <row r="829" spans="52:56" ht="15" customHeight="1">
      <c r="AZ829" s="566" t="str">
        <f t="shared" si="280"/>
        <v/>
      </c>
      <c r="BA829" s="655"/>
      <c r="BB829" s="655"/>
      <c r="BC829" s="655"/>
      <c r="BD829" s="656"/>
    </row>
    <row r="830" spans="52:56" ht="15" customHeight="1">
      <c r="AZ830" s="566" t="str">
        <f t="shared" si="280"/>
        <v/>
      </c>
      <c r="BA830" s="655"/>
      <c r="BB830" s="655"/>
      <c r="BC830" s="655"/>
      <c r="BD830" s="656"/>
    </row>
    <row r="831" spans="52:56" ht="15" customHeight="1">
      <c r="AZ831" s="566" t="str">
        <f t="shared" si="280"/>
        <v/>
      </c>
      <c r="BA831" s="655"/>
      <c r="BB831" s="655"/>
      <c r="BC831" s="655"/>
      <c r="BD831" s="656"/>
    </row>
    <row r="832" spans="52:56" ht="15" customHeight="1">
      <c r="AZ832" s="566" t="str">
        <f t="shared" si="280"/>
        <v/>
      </c>
      <c r="BA832" s="655"/>
      <c r="BB832" s="655"/>
      <c r="BC832" s="655"/>
      <c r="BD832" s="656"/>
    </row>
    <row r="833" spans="52:56" ht="15" customHeight="1">
      <c r="AZ833" s="566" t="str">
        <f t="shared" si="280"/>
        <v/>
      </c>
      <c r="BA833" s="655"/>
      <c r="BB833" s="655"/>
      <c r="BC833" s="655"/>
      <c r="BD833" s="656"/>
    </row>
    <row r="834" spans="52:56" ht="15" customHeight="1">
      <c r="AZ834" s="566" t="str">
        <f t="shared" si="280"/>
        <v/>
      </c>
      <c r="BA834" s="655"/>
      <c r="BB834" s="655"/>
      <c r="BC834" s="655"/>
      <c r="BD834" s="656"/>
    </row>
    <row r="835" spans="52:56" ht="15" customHeight="1">
      <c r="AZ835" s="566" t="str">
        <f t="shared" si="280"/>
        <v/>
      </c>
      <c r="BA835" s="655"/>
      <c r="BB835" s="655"/>
      <c r="BC835" s="655"/>
      <c r="BD835" s="656"/>
    </row>
    <row r="836" spans="52:56" ht="15" customHeight="1">
      <c r="AZ836" s="566" t="str">
        <f t="shared" si="280"/>
        <v/>
      </c>
      <c r="BA836" s="655"/>
      <c r="BB836" s="655"/>
      <c r="BC836" s="655"/>
      <c r="BD836" s="656"/>
    </row>
    <row r="837" spans="52:56" ht="15" customHeight="1">
      <c r="AZ837" s="566" t="str">
        <f t="shared" si="280"/>
        <v/>
      </c>
      <c r="BA837" s="655"/>
      <c r="BB837" s="655"/>
      <c r="BC837" s="655"/>
      <c r="BD837" s="656"/>
    </row>
    <row r="838" spans="52:56" ht="15" customHeight="1">
      <c r="AZ838" s="566" t="str">
        <f t="shared" si="280"/>
        <v/>
      </c>
      <c r="BA838" s="655"/>
      <c r="BB838" s="655"/>
      <c r="BC838" s="655"/>
      <c r="BD838" s="656"/>
    </row>
    <row r="839" spans="52:56" ht="15" customHeight="1">
      <c r="AZ839" s="566" t="str">
        <f t="shared" ref="AZ839:AZ903" si="281">CONCATENATE(BB839,BC839)</f>
        <v/>
      </c>
      <c r="BA839" s="655"/>
      <c r="BB839" s="655"/>
      <c r="BC839" s="655"/>
      <c r="BD839" s="656"/>
    </row>
    <row r="840" spans="52:56" ht="15" customHeight="1">
      <c r="AZ840" s="566" t="str">
        <f t="shared" si="281"/>
        <v/>
      </c>
      <c r="BA840" s="655"/>
      <c r="BB840" s="655"/>
      <c r="BC840" s="655"/>
      <c r="BD840" s="656"/>
    </row>
    <row r="841" spans="52:56" ht="15" customHeight="1">
      <c r="AZ841" s="566" t="str">
        <f t="shared" si="281"/>
        <v/>
      </c>
      <c r="BA841" s="655"/>
      <c r="BB841" s="655"/>
      <c r="BC841" s="655"/>
      <c r="BD841" s="656"/>
    </row>
    <row r="842" spans="52:56" ht="15" customHeight="1">
      <c r="AZ842" s="566" t="str">
        <f t="shared" si="281"/>
        <v/>
      </c>
      <c r="BA842" s="655"/>
      <c r="BB842" s="655"/>
      <c r="BC842" s="655"/>
      <c r="BD842" s="656"/>
    </row>
    <row r="843" spans="52:56" ht="15" customHeight="1">
      <c r="AZ843" s="566" t="str">
        <f t="shared" si="281"/>
        <v/>
      </c>
      <c r="BA843" s="655"/>
      <c r="BB843" s="655"/>
      <c r="BC843" s="655"/>
      <c r="BD843" s="656"/>
    </row>
    <row r="844" spans="52:56" ht="15" customHeight="1">
      <c r="AZ844" s="566" t="str">
        <f t="shared" si="281"/>
        <v/>
      </c>
      <c r="BA844" s="655"/>
      <c r="BB844" s="655"/>
      <c r="BC844" s="655"/>
      <c r="BD844" s="656"/>
    </row>
    <row r="845" spans="52:56" ht="15" customHeight="1">
      <c r="AZ845" s="566" t="str">
        <f t="shared" si="281"/>
        <v/>
      </c>
      <c r="BA845" s="655"/>
      <c r="BB845" s="655"/>
      <c r="BC845" s="655"/>
      <c r="BD845" s="656"/>
    </row>
    <row r="846" spans="52:56" ht="15" customHeight="1">
      <c r="AZ846" s="566" t="str">
        <f t="shared" si="281"/>
        <v/>
      </c>
      <c r="BA846" s="433"/>
      <c r="BB846" s="577"/>
      <c r="BC846" s="433"/>
      <c r="BD846" s="434"/>
    </row>
    <row r="847" spans="52:56" ht="15" customHeight="1">
      <c r="AZ847" s="566" t="str">
        <f t="shared" si="281"/>
        <v/>
      </c>
      <c r="BA847" s="433"/>
      <c r="BB847" s="577"/>
      <c r="BC847" s="433"/>
      <c r="BD847" s="434"/>
    </row>
    <row r="848" spans="52:56" ht="15" customHeight="1">
      <c r="AZ848" s="566" t="str">
        <f t="shared" si="281"/>
        <v/>
      </c>
      <c r="BA848" s="433"/>
      <c r="BB848" s="577"/>
      <c r="BC848" s="433"/>
      <c r="BD848" s="434"/>
    </row>
    <row r="849" spans="52:56" ht="15" customHeight="1">
      <c r="AZ849" s="566" t="str">
        <f t="shared" si="281"/>
        <v/>
      </c>
      <c r="BA849" s="433"/>
      <c r="BB849" s="577"/>
      <c r="BC849" s="433"/>
      <c r="BD849" s="434"/>
    </row>
    <row r="850" spans="52:56" ht="15" customHeight="1">
      <c r="AZ850" s="566" t="str">
        <f t="shared" si="281"/>
        <v/>
      </c>
      <c r="BA850" s="433"/>
      <c r="BB850" s="577"/>
      <c r="BC850" s="433"/>
      <c r="BD850" s="434"/>
    </row>
    <row r="851" spans="52:56" ht="15" customHeight="1">
      <c r="AZ851" s="566" t="str">
        <f t="shared" si="281"/>
        <v/>
      </c>
      <c r="BA851" s="433"/>
      <c r="BB851" s="577"/>
      <c r="BC851" s="433"/>
      <c r="BD851" s="434"/>
    </row>
    <row r="852" spans="52:56" ht="15" customHeight="1">
      <c r="AZ852" s="566" t="str">
        <f t="shared" si="281"/>
        <v/>
      </c>
      <c r="BA852" s="433"/>
      <c r="BB852" s="577"/>
      <c r="BC852" s="433"/>
      <c r="BD852" s="434"/>
    </row>
    <row r="853" spans="52:56" ht="15" customHeight="1">
      <c r="AZ853" s="566" t="str">
        <f t="shared" si="281"/>
        <v/>
      </c>
      <c r="BA853" s="433"/>
      <c r="BB853" s="577"/>
      <c r="BC853" s="433"/>
      <c r="BD853" s="434"/>
    </row>
    <row r="854" spans="52:56" ht="15" customHeight="1">
      <c r="AZ854" s="566" t="str">
        <f t="shared" si="281"/>
        <v/>
      </c>
      <c r="BA854" s="433"/>
      <c r="BB854" s="577"/>
      <c r="BC854" s="433"/>
      <c r="BD854" s="434"/>
    </row>
    <row r="855" spans="52:56" ht="15" customHeight="1">
      <c r="AZ855" s="566" t="str">
        <f t="shared" si="281"/>
        <v/>
      </c>
      <c r="BA855" s="433"/>
      <c r="BB855" s="577"/>
      <c r="BC855" s="433"/>
      <c r="BD855" s="434"/>
    </row>
    <row r="856" spans="52:56" ht="15" customHeight="1">
      <c r="AZ856" s="566" t="str">
        <f t="shared" si="281"/>
        <v/>
      </c>
      <c r="BA856" s="433"/>
      <c r="BB856" s="577"/>
      <c r="BC856" s="433"/>
      <c r="BD856" s="434"/>
    </row>
    <row r="857" spans="52:56" ht="15" customHeight="1">
      <c r="AZ857" s="566" t="str">
        <f t="shared" si="281"/>
        <v/>
      </c>
      <c r="BA857" s="433"/>
      <c r="BB857" s="577"/>
      <c r="BC857" s="433"/>
      <c r="BD857" s="434"/>
    </row>
    <row r="858" spans="52:56" ht="15" customHeight="1">
      <c r="AZ858" s="566" t="str">
        <f t="shared" si="281"/>
        <v/>
      </c>
      <c r="BA858" s="433"/>
      <c r="BB858" s="577"/>
      <c r="BC858" s="433"/>
      <c r="BD858" s="434"/>
    </row>
    <row r="859" spans="52:56" ht="15" customHeight="1">
      <c r="AZ859" s="566" t="str">
        <f t="shared" si="281"/>
        <v/>
      </c>
      <c r="BA859" s="433"/>
      <c r="BB859" s="577"/>
      <c r="BC859" s="433"/>
      <c r="BD859" s="434"/>
    </row>
    <row r="860" spans="52:56" ht="15" customHeight="1">
      <c r="AZ860" s="566" t="str">
        <f t="shared" si="281"/>
        <v/>
      </c>
      <c r="BA860" s="433"/>
      <c r="BB860" s="577"/>
      <c r="BC860" s="433"/>
      <c r="BD860" s="434"/>
    </row>
    <row r="861" spans="52:56" ht="15" customHeight="1">
      <c r="AZ861" s="566" t="str">
        <f t="shared" si="281"/>
        <v/>
      </c>
      <c r="BA861" s="433"/>
      <c r="BB861" s="577"/>
      <c r="BC861" s="433"/>
      <c r="BD861" s="434"/>
    </row>
    <row r="862" spans="52:56" ht="15" customHeight="1">
      <c r="AZ862" s="566" t="str">
        <f t="shared" si="281"/>
        <v/>
      </c>
      <c r="BA862" s="433"/>
      <c r="BB862" s="577"/>
      <c r="BC862" s="433"/>
      <c r="BD862" s="434"/>
    </row>
    <row r="863" spans="52:56" ht="15" customHeight="1">
      <c r="AZ863" s="566" t="str">
        <f t="shared" si="281"/>
        <v/>
      </c>
      <c r="BA863" s="433"/>
      <c r="BB863" s="577"/>
      <c r="BC863" s="433"/>
      <c r="BD863" s="434"/>
    </row>
    <row r="864" spans="52:56" ht="15" customHeight="1">
      <c r="AZ864" s="566" t="str">
        <f t="shared" si="281"/>
        <v/>
      </c>
      <c r="BA864" s="433"/>
      <c r="BB864" s="577"/>
      <c r="BC864" s="433"/>
      <c r="BD864" s="434"/>
    </row>
    <row r="865" spans="52:56" ht="15" customHeight="1">
      <c r="AZ865" s="566" t="str">
        <f t="shared" si="281"/>
        <v/>
      </c>
      <c r="BA865" s="433"/>
      <c r="BB865" s="577"/>
      <c r="BC865" s="433"/>
      <c r="BD865" s="434"/>
    </row>
    <row r="866" spans="52:56" ht="15" customHeight="1">
      <c r="AZ866" s="566" t="str">
        <f t="shared" si="281"/>
        <v/>
      </c>
      <c r="BA866" s="433"/>
      <c r="BB866" s="577"/>
      <c r="BC866" s="433"/>
      <c r="BD866" s="434"/>
    </row>
    <row r="867" spans="52:56" ht="15" customHeight="1">
      <c r="AZ867" s="566" t="str">
        <f t="shared" si="281"/>
        <v/>
      </c>
      <c r="BA867" s="433"/>
      <c r="BB867" s="577"/>
      <c r="BC867" s="433"/>
      <c r="BD867" s="434"/>
    </row>
    <row r="868" spans="52:56" ht="15" customHeight="1">
      <c r="AZ868" s="566" t="str">
        <f t="shared" si="281"/>
        <v/>
      </c>
      <c r="BA868" s="433"/>
      <c r="BB868" s="577"/>
      <c r="BC868" s="433"/>
      <c r="BD868" s="434"/>
    </row>
    <row r="869" spans="52:56" ht="15" customHeight="1">
      <c r="AZ869" s="566" t="str">
        <f t="shared" si="281"/>
        <v/>
      </c>
      <c r="BA869" s="433"/>
      <c r="BB869" s="577"/>
      <c r="BC869" s="433"/>
      <c r="BD869" s="434"/>
    </row>
    <row r="870" spans="52:56" ht="15" customHeight="1">
      <c r="AZ870" s="566" t="str">
        <f t="shared" si="281"/>
        <v/>
      </c>
      <c r="BA870" s="433"/>
      <c r="BB870" s="577"/>
      <c r="BC870" s="433"/>
      <c r="BD870" s="434"/>
    </row>
    <row r="871" spans="52:56" ht="15" customHeight="1">
      <c r="AZ871" s="566" t="str">
        <f t="shared" si="281"/>
        <v/>
      </c>
      <c r="BA871" s="433"/>
      <c r="BB871" s="577"/>
      <c r="BC871" s="433"/>
      <c r="BD871" s="434"/>
    </row>
    <row r="872" spans="52:56" ht="15" customHeight="1">
      <c r="AZ872" s="566" t="str">
        <f t="shared" si="281"/>
        <v/>
      </c>
      <c r="BA872" s="433"/>
      <c r="BB872" s="577"/>
      <c r="BC872" s="433"/>
      <c r="BD872" s="434"/>
    </row>
    <row r="873" spans="52:56" ht="15" customHeight="1">
      <c r="AZ873" s="566" t="str">
        <f t="shared" si="281"/>
        <v/>
      </c>
      <c r="BA873" s="433"/>
      <c r="BB873" s="577"/>
      <c r="BC873" s="433"/>
      <c r="BD873" s="434"/>
    </row>
    <row r="874" spans="52:56" ht="15" customHeight="1">
      <c r="AZ874" s="566" t="str">
        <f t="shared" si="281"/>
        <v/>
      </c>
      <c r="BA874" s="433"/>
      <c r="BB874" s="577"/>
      <c r="BC874" s="433"/>
      <c r="BD874" s="434"/>
    </row>
    <row r="875" spans="52:56" ht="15" customHeight="1">
      <c r="AZ875" s="566" t="str">
        <f t="shared" si="281"/>
        <v/>
      </c>
      <c r="BA875" s="433"/>
      <c r="BB875" s="577"/>
      <c r="BC875" s="433"/>
      <c r="BD875" s="434"/>
    </row>
    <row r="876" spans="52:56" ht="15" customHeight="1">
      <c r="AZ876" s="566" t="str">
        <f t="shared" si="281"/>
        <v/>
      </c>
      <c r="BA876" s="433"/>
      <c r="BB876" s="577"/>
      <c r="BC876" s="433"/>
      <c r="BD876" s="434"/>
    </row>
    <row r="877" spans="52:56" ht="15" customHeight="1">
      <c r="AZ877" s="566" t="str">
        <f t="shared" si="281"/>
        <v/>
      </c>
      <c r="BA877" s="433"/>
      <c r="BB877" s="577"/>
      <c r="BC877" s="433"/>
      <c r="BD877" s="434"/>
    </row>
    <row r="878" spans="52:56" ht="15" customHeight="1">
      <c r="AZ878" s="566" t="str">
        <f t="shared" si="281"/>
        <v/>
      </c>
      <c r="BA878" s="433"/>
      <c r="BB878" s="577"/>
      <c r="BC878" s="433"/>
      <c r="BD878" s="434"/>
    </row>
    <row r="879" spans="52:56" ht="15" customHeight="1">
      <c r="AZ879" s="566" t="str">
        <f t="shared" si="281"/>
        <v/>
      </c>
      <c r="BA879" s="433"/>
      <c r="BB879" s="577"/>
      <c r="BC879" s="433"/>
      <c r="BD879" s="434"/>
    </row>
    <row r="880" spans="52:56" ht="15" customHeight="1">
      <c r="AZ880" s="566" t="str">
        <f t="shared" si="281"/>
        <v/>
      </c>
      <c r="BA880" s="433"/>
      <c r="BB880" s="577"/>
      <c r="BC880" s="433"/>
      <c r="BD880" s="434"/>
    </row>
    <row r="881" spans="52:56" ht="15" customHeight="1">
      <c r="AZ881" s="566" t="str">
        <f t="shared" si="281"/>
        <v/>
      </c>
      <c r="BA881" s="433"/>
      <c r="BB881" s="577"/>
      <c r="BC881" s="433"/>
      <c r="BD881" s="434"/>
    </row>
    <row r="882" spans="52:56" ht="15" customHeight="1">
      <c r="AZ882" s="566" t="str">
        <f t="shared" si="281"/>
        <v/>
      </c>
      <c r="BA882" s="433"/>
      <c r="BB882" s="577"/>
      <c r="BC882" s="433"/>
      <c r="BD882" s="434"/>
    </row>
    <row r="883" spans="52:56" ht="15" customHeight="1">
      <c r="AZ883" s="566" t="str">
        <f t="shared" si="281"/>
        <v/>
      </c>
      <c r="BA883" s="433"/>
      <c r="BB883" s="577"/>
      <c r="BC883" s="433"/>
      <c r="BD883" s="434"/>
    </row>
    <row r="884" spans="52:56" ht="15" customHeight="1">
      <c r="AZ884" s="566" t="str">
        <f t="shared" si="281"/>
        <v/>
      </c>
      <c r="BA884" s="433"/>
      <c r="BB884" s="577"/>
      <c r="BC884" s="433"/>
      <c r="BD884" s="434"/>
    </row>
    <row r="885" spans="52:56" ht="15" customHeight="1">
      <c r="AZ885" s="566" t="str">
        <f t="shared" si="281"/>
        <v/>
      </c>
      <c r="BA885" s="433"/>
      <c r="BB885" s="577"/>
      <c r="BC885" s="433"/>
      <c r="BD885" s="434"/>
    </row>
    <row r="886" spans="52:56" ht="15" customHeight="1">
      <c r="AZ886" s="566" t="str">
        <f t="shared" si="281"/>
        <v/>
      </c>
      <c r="BA886" s="433"/>
      <c r="BB886" s="577"/>
      <c r="BC886" s="433"/>
      <c r="BD886" s="434"/>
    </row>
    <row r="887" spans="52:56" ht="15" customHeight="1">
      <c r="AZ887" s="566" t="str">
        <f t="shared" si="281"/>
        <v/>
      </c>
      <c r="BA887" s="433"/>
      <c r="BB887" s="577"/>
      <c r="BC887" s="433"/>
      <c r="BD887" s="434"/>
    </row>
    <row r="888" spans="52:56" ht="15" customHeight="1">
      <c r="AZ888" s="566" t="str">
        <f t="shared" si="281"/>
        <v/>
      </c>
      <c r="BA888" s="433"/>
      <c r="BB888" s="577"/>
      <c r="BC888" s="433"/>
      <c r="BD888" s="434"/>
    </row>
    <row r="889" spans="52:56" ht="15" customHeight="1">
      <c r="AZ889" s="566" t="str">
        <f t="shared" si="281"/>
        <v/>
      </c>
      <c r="BA889" s="433"/>
      <c r="BB889" s="577"/>
      <c r="BC889" s="433"/>
      <c r="BD889" s="434"/>
    </row>
    <row r="890" spans="52:56" ht="15" customHeight="1">
      <c r="AZ890" s="566" t="str">
        <f t="shared" si="281"/>
        <v/>
      </c>
      <c r="BA890" s="433"/>
      <c r="BB890" s="577"/>
      <c r="BC890" s="433"/>
      <c r="BD890" s="434"/>
    </row>
    <row r="891" spans="52:56" ht="15" customHeight="1">
      <c r="AZ891" s="566" t="str">
        <f t="shared" si="281"/>
        <v/>
      </c>
      <c r="BA891" s="433"/>
      <c r="BB891" s="577"/>
      <c r="BC891" s="433"/>
      <c r="BD891" s="434"/>
    </row>
    <row r="892" spans="52:56" ht="15" customHeight="1">
      <c r="AZ892" s="566" t="str">
        <f t="shared" si="281"/>
        <v/>
      </c>
      <c r="BA892" s="433"/>
      <c r="BB892" s="577"/>
      <c r="BC892" s="433"/>
      <c r="BD892" s="434"/>
    </row>
    <row r="893" spans="52:56" ht="15" customHeight="1">
      <c r="AZ893" s="566" t="str">
        <f t="shared" si="281"/>
        <v/>
      </c>
      <c r="BA893" s="433"/>
      <c r="BB893" s="577"/>
      <c r="BC893" s="433"/>
      <c r="BD893" s="434"/>
    </row>
    <row r="894" spans="52:56" ht="15" customHeight="1">
      <c r="AZ894" s="566" t="str">
        <f t="shared" si="281"/>
        <v/>
      </c>
      <c r="BA894" s="433"/>
      <c r="BB894" s="577"/>
      <c r="BC894" s="433"/>
      <c r="BD894" s="434"/>
    </row>
    <row r="895" spans="52:56" ht="15" customHeight="1">
      <c r="AZ895" s="566" t="str">
        <f t="shared" si="281"/>
        <v/>
      </c>
      <c r="BA895" s="433"/>
      <c r="BB895" s="577"/>
      <c r="BC895" s="433"/>
      <c r="BD895" s="434"/>
    </row>
    <row r="896" spans="52:56" ht="15" customHeight="1">
      <c r="AZ896" s="566" t="str">
        <f t="shared" si="281"/>
        <v/>
      </c>
      <c r="BA896" s="433"/>
      <c r="BB896" s="577"/>
      <c r="BC896" s="433"/>
      <c r="BD896" s="434"/>
    </row>
    <row r="897" spans="52:56" ht="15" customHeight="1">
      <c r="AZ897" s="566" t="str">
        <f t="shared" si="281"/>
        <v/>
      </c>
      <c r="BA897" s="433"/>
      <c r="BB897" s="577"/>
      <c r="BC897" s="433"/>
      <c r="BD897" s="434"/>
    </row>
    <row r="898" spans="52:56" ht="15" customHeight="1">
      <c r="AZ898" s="566" t="str">
        <f t="shared" si="281"/>
        <v/>
      </c>
      <c r="BA898" s="433"/>
      <c r="BB898" s="577"/>
      <c r="BC898" s="433"/>
      <c r="BD898" s="434"/>
    </row>
    <row r="899" spans="52:56" ht="15" customHeight="1">
      <c r="AZ899" s="566" t="str">
        <f t="shared" si="281"/>
        <v/>
      </c>
      <c r="BA899" s="433"/>
      <c r="BB899" s="577"/>
      <c r="BC899" s="433"/>
      <c r="BD899" s="434"/>
    </row>
    <row r="900" spans="52:56" ht="15" customHeight="1">
      <c r="AZ900" s="566" t="str">
        <f t="shared" si="281"/>
        <v/>
      </c>
      <c r="BA900" s="433"/>
      <c r="BB900" s="577"/>
      <c r="BC900" s="433"/>
      <c r="BD900" s="434"/>
    </row>
    <row r="901" spans="52:56" ht="15" customHeight="1">
      <c r="AZ901" s="566" t="str">
        <f t="shared" si="281"/>
        <v/>
      </c>
      <c r="BA901" s="433"/>
      <c r="BB901" s="577"/>
      <c r="BC901" s="433"/>
      <c r="BD901" s="434"/>
    </row>
    <row r="902" spans="52:56" ht="15" customHeight="1">
      <c r="AZ902" s="566" t="str">
        <f t="shared" si="281"/>
        <v/>
      </c>
      <c r="BA902" s="433"/>
      <c r="BB902" s="577"/>
      <c r="BC902" s="433"/>
      <c r="BD902" s="434"/>
    </row>
    <row r="903" spans="52:56" ht="15" customHeight="1">
      <c r="AZ903" s="566" t="str">
        <f t="shared" si="281"/>
        <v/>
      </c>
      <c r="BA903" s="433"/>
      <c r="BB903" s="577"/>
      <c r="BC903" s="433"/>
      <c r="BD903" s="434"/>
    </row>
    <row r="904" spans="52:56" ht="15" customHeight="1">
      <c r="AZ904" s="566" t="str">
        <f t="shared" ref="AZ904:AZ931" si="282">CONCATENATE(BB904,BC904)</f>
        <v/>
      </c>
      <c r="BA904" s="433"/>
      <c r="BB904" s="577"/>
      <c r="BC904" s="433"/>
      <c r="BD904" s="434"/>
    </row>
    <row r="905" spans="52:56" ht="15" customHeight="1">
      <c r="AZ905" s="566" t="str">
        <f t="shared" si="282"/>
        <v/>
      </c>
      <c r="BA905" s="433"/>
      <c r="BB905" s="577"/>
      <c r="BC905" s="433"/>
      <c r="BD905" s="434"/>
    </row>
    <row r="906" spans="52:56" ht="15" customHeight="1">
      <c r="AZ906" s="566" t="str">
        <f t="shared" si="282"/>
        <v/>
      </c>
      <c r="BA906" s="433"/>
      <c r="BB906" s="577"/>
      <c r="BC906" s="433"/>
      <c r="BD906" s="434"/>
    </row>
    <row r="907" spans="52:56" ht="15" customHeight="1">
      <c r="AZ907" s="566" t="str">
        <f t="shared" si="282"/>
        <v/>
      </c>
      <c r="BA907" s="433"/>
      <c r="BB907" s="577"/>
      <c r="BC907" s="433"/>
      <c r="BD907" s="434"/>
    </row>
    <row r="908" spans="52:56" ht="15" customHeight="1">
      <c r="AZ908" s="566" t="str">
        <f t="shared" si="282"/>
        <v/>
      </c>
      <c r="BA908" s="433"/>
      <c r="BB908" s="577"/>
      <c r="BC908" s="433"/>
      <c r="BD908" s="434"/>
    </row>
    <row r="909" spans="52:56" ht="15" customHeight="1">
      <c r="AZ909" s="566" t="str">
        <f t="shared" si="282"/>
        <v/>
      </c>
      <c r="BA909" s="433"/>
      <c r="BB909" s="577"/>
      <c r="BC909" s="433"/>
      <c r="BD909" s="434"/>
    </row>
    <row r="910" spans="52:56" ht="15" customHeight="1">
      <c r="AZ910" s="566" t="str">
        <f t="shared" si="282"/>
        <v/>
      </c>
      <c r="BA910" s="433"/>
      <c r="BB910" s="577"/>
      <c r="BC910" s="433"/>
      <c r="BD910" s="434"/>
    </row>
    <row r="911" spans="52:56" ht="15" customHeight="1">
      <c r="AZ911" s="566" t="str">
        <f t="shared" si="282"/>
        <v/>
      </c>
      <c r="BA911" s="433"/>
      <c r="BB911" s="577"/>
      <c r="BC911" s="433"/>
      <c r="BD911" s="434"/>
    </row>
    <row r="912" spans="52:56" ht="15" customHeight="1">
      <c r="AZ912" s="566" t="str">
        <f t="shared" si="282"/>
        <v/>
      </c>
      <c r="BA912" s="433"/>
      <c r="BB912" s="577"/>
      <c r="BC912" s="433"/>
      <c r="BD912" s="434"/>
    </row>
    <row r="913" spans="52:56" ht="15" customHeight="1">
      <c r="AZ913" s="566" t="str">
        <f t="shared" si="282"/>
        <v/>
      </c>
      <c r="BA913" s="433"/>
      <c r="BB913" s="577"/>
      <c r="BC913" s="433"/>
      <c r="BD913" s="434"/>
    </row>
    <row r="914" spans="52:56" ht="15" customHeight="1">
      <c r="AZ914" s="566" t="str">
        <f t="shared" si="282"/>
        <v/>
      </c>
      <c r="BA914" s="433"/>
      <c r="BB914" s="577"/>
      <c r="BC914" s="433"/>
      <c r="BD914" s="434"/>
    </row>
    <row r="915" spans="52:56" ht="15" customHeight="1">
      <c r="AZ915" s="566" t="str">
        <f t="shared" si="282"/>
        <v/>
      </c>
      <c r="BA915" s="575"/>
      <c r="BB915" s="576"/>
      <c r="BC915" s="575"/>
      <c r="BD915" s="576"/>
    </row>
    <row r="916" spans="52:56" ht="15" customHeight="1">
      <c r="AZ916" s="566" t="str">
        <f t="shared" si="282"/>
        <v/>
      </c>
      <c r="BA916" s="575"/>
      <c r="BB916" s="576"/>
      <c r="BC916" s="575"/>
      <c r="BD916" s="576"/>
    </row>
    <row r="917" spans="52:56" ht="15" customHeight="1">
      <c r="AZ917" s="566" t="str">
        <f t="shared" si="282"/>
        <v/>
      </c>
      <c r="BA917" s="575"/>
      <c r="BB917" s="576"/>
      <c r="BC917" s="575"/>
      <c r="BD917" s="576"/>
    </row>
    <row r="918" spans="52:56" ht="15" customHeight="1">
      <c r="AZ918" s="566" t="str">
        <f t="shared" si="282"/>
        <v/>
      </c>
      <c r="BA918" s="575"/>
      <c r="BB918" s="576"/>
      <c r="BC918" s="575"/>
      <c r="BD918" s="576"/>
    </row>
    <row r="919" spans="52:56" ht="15" customHeight="1">
      <c r="AZ919" s="566" t="str">
        <f t="shared" si="282"/>
        <v/>
      </c>
      <c r="BA919" s="575"/>
      <c r="BB919" s="576"/>
      <c r="BC919" s="575"/>
      <c r="BD919" s="576"/>
    </row>
    <row r="920" spans="52:56" ht="15" customHeight="1">
      <c r="AZ920" s="566" t="str">
        <f t="shared" si="282"/>
        <v/>
      </c>
      <c r="BA920" s="575"/>
      <c r="BB920" s="576"/>
      <c r="BC920" s="575"/>
      <c r="BD920" s="576"/>
    </row>
    <row r="921" spans="52:56" ht="15" customHeight="1">
      <c r="AZ921" s="566" t="str">
        <f t="shared" si="282"/>
        <v/>
      </c>
      <c r="BA921" s="575"/>
      <c r="BB921" s="576"/>
      <c r="BC921" s="575"/>
      <c r="BD921" s="576"/>
    </row>
    <row r="922" spans="52:56" ht="15" customHeight="1">
      <c r="AZ922" s="566" t="str">
        <f t="shared" si="282"/>
        <v/>
      </c>
      <c r="BA922" s="575"/>
      <c r="BB922" s="576"/>
      <c r="BC922" s="575"/>
      <c r="BD922" s="576"/>
    </row>
    <row r="923" spans="52:56" ht="15" customHeight="1">
      <c r="AZ923" s="566" t="str">
        <f t="shared" si="282"/>
        <v/>
      </c>
      <c r="BA923" s="575"/>
      <c r="BB923" s="576"/>
      <c r="BC923" s="575"/>
      <c r="BD923" s="576"/>
    </row>
    <row r="924" spans="52:56" ht="15" customHeight="1">
      <c r="AZ924" s="566" t="str">
        <f t="shared" si="282"/>
        <v/>
      </c>
      <c r="BA924" s="575"/>
      <c r="BB924" s="576"/>
      <c r="BC924" s="575"/>
      <c r="BD924" s="576"/>
    </row>
    <row r="925" spans="52:56" ht="15" customHeight="1">
      <c r="AZ925" s="566" t="str">
        <f t="shared" si="282"/>
        <v/>
      </c>
      <c r="BA925" s="575"/>
      <c r="BB925" s="576"/>
      <c r="BC925" s="575"/>
      <c r="BD925" s="576"/>
    </row>
    <row r="926" spans="52:56" ht="15" customHeight="1">
      <c r="AZ926" s="566" t="str">
        <f t="shared" si="282"/>
        <v/>
      </c>
      <c r="BA926" s="575"/>
      <c r="BB926" s="576"/>
      <c r="BC926" s="575"/>
      <c r="BD926" s="576"/>
    </row>
    <row r="927" spans="52:56" ht="15" customHeight="1">
      <c r="AZ927" s="566" t="str">
        <f t="shared" si="282"/>
        <v/>
      </c>
      <c r="BA927" s="575"/>
      <c r="BB927" s="576"/>
      <c r="BC927" s="575"/>
      <c r="BD927" s="576"/>
    </row>
    <row r="928" spans="52:56" ht="15" customHeight="1">
      <c r="AZ928" s="566" t="str">
        <f t="shared" si="282"/>
        <v/>
      </c>
      <c r="BA928" s="575"/>
      <c r="BB928" s="576"/>
      <c r="BC928" s="575"/>
      <c r="BD928" s="576"/>
    </row>
    <row r="929" spans="52:56" ht="15" customHeight="1">
      <c r="AZ929" s="566" t="str">
        <f t="shared" si="282"/>
        <v/>
      </c>
      <c r="BA929" s="575"/>
      <c r="BB929" s="576"/>
      <c r="BC929" s="575"/>
      <c r="BD929" s="576"/>
    </row>
    <row r="930" spans="52:56" ht="15" customHeight="1">
      <c r="AZ930" s="566" t="str">
        <f t="shared" si="282"/>
        <v/>
      </c>
      <c r="BA930" s="575"/>
      <c r="BB930" s="576"/>
      <c r="BC930" s="575"/>
      <c r="BD930" s="576"/>
    </row>
    <row r="931" spans="52:56" ht="15" customHeight="1">
      <c r="AZ931" s="566" t="str">
        <f t="shared" si="282"/>
        <v/>
      </c>
      <c r="BA931" s="575"/>
      <c r="BB931" s="576"/>
      <c r="BC931" s="575"/>
      <c r="BD931" s="576"/>
    </row>
  </sheetData>
  <autoFilter ref="AC4:AX931"/>
  <mergeCells count="12">
    <mergeCell ref="AA143:AB143"/>
    <mergeCell ref="AA144:AB144"/>
    <mergeCell ref="AA145:AB145"/>
    <mergeCell ref="AY3:AY5"/>
    <mergeCell ref="Z1:AX1"/>
    <mergeCell ref="AB4:AB5"/>
    <mergeCell ref="AA4:AA5"/>
    <mergeCell ref="Z4:Z5"/>
    <mergeCell ref="Z2:AB2"/>
    <mergeCell ref="AC3:AP3"/>
    <mergeCell ref="AQ3:AX3"/>
    <mergeCell ref="AA3:AB3"/>
  </mergeCells>
  <conditionalFormatting sqref="BB9:BB744">
    <cfRule type="duplicateValues" dxfId="31" priority="1"/>
  </conditionalFormatting>
  <pageMargins left="0.7" right="0.7" top="0.75" bottom="0.75" header="0.3" footer="0.3"/>
  <pageSetup orientation="portrait" horizontalDpi="4294967295" verticalDpi="4294967295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009900"/>
  </sheetPr>
  <dimension ref="A1:DN142"/>
  <sheetViews>
    <sheetView zoomScale="90" zoomScaleNormal="90" workbookViewId="0">
      <pane xSplit="3" ySplit="3" topLeftCell="CU100" activePane="bottomRight" state="frozen"/>
      <selection pane="topRight" activeCell="D1" sqref="D1"/>
      <selection pane="bottomLeft" activeCell="A4" sqref="A4"/>
      <selection pane="bottomRight" activeCell="DB131" sqref="DB131"/>
    </sheetView>
  </sheetViews>
  <sheetFormatPr baseColWidth="10" defaultRowHeight="12.75" outlineLevelRow="2"/>
  <cols>
    <col min="1" max="1" width="29.140625" style="18" customWidth="1"/>
    <col min="2" max="2" width="17.42578125" style="18" hidden="1" customWidth="1"/>
    <col min="3" max="3" width="28.28515625" customWidth="1"/>
    <col min="4" max="13" width="11.42578125" customWidth="1"/>
    <col min="14" max="14" width="12.5703125" customWidth="1"/>
    <col min="15" max="21" width="11.42578125" customWidth="1"/>
    <col min="22" max="23" width="11.42578125" style="18" customWidth="1"/>
    <col min="24" max="24" width="11.42578125" customWidth="1"/>
    <col min="25" max="58" width="11.42578125" style="18" customWidth="1"/>
    <col min="59" max="59" width="11.42578125" style="194" customWidth="1"/>
    <col min="60" max="60" width="12.28515625" style="195" customWidth="1"/>
    <col min="61" max="61" width="12.28515625" style="198" customWidth="1"/>
    <col min="62" max="62" width="12.28515625" style="204" customWidth="1"/>
    <col min="63" max="63" width="12.28515625" style="18" customWidth="1"/>
    <col min="64" max="64" width="11.42578125" style="257" customWidth="1"/>
    <col min="65" max="65" width="11.42578125" style="263" customWidth="1"/>
    <col min="66" max="66" width="11.42578125" style="273" customWidth="1"/>
    <col min="67" max="67" width="11.42578125" style="321" customWidth="1"/>
    <col min="68" max="68" width="11.42578125" style="342" customWidth="1"/>
    <col min="69" max="74" width="11.42578125" style="343" customWidth="1"/>
    <col min="75" max="75" width="11.42578125" style="212" customWidth="1"/>
    <col min="76" max="86" width="11.42578125" style="343" customWidth="1"/>
    <col min="87" max="87" width="11.140625" style="343" customWidth="1"/>
    <col min="88" max="95" width="10.85546875" style="343" customWidth="1"/>
    <col min="96" max="96" width="11.5703125" style="343" bestFit="1" customWidth="1"/>
    <col min="97" max="104" width="11.5703125" style="343" customWidth="1"/>
    <col min="105" max="105" width="10.85546875" style="343" customWidth="1"/>
    <col min="106" max="106" width="15.5703125" customWidth="1"/>
    <col min="107" max="107" width="11.7109375" bestFit="1" customWidth="1"/>
    <col min="108" max="108" width="15.28515625" style="343" customWidth="1"/>
    <col min="109" max="109" width="11.7109375" style="343" bestFit="1" customWidth="1"/>
    <col min="110" max="110" width="10.28515625" customWidth="1"/>
    <col min="111" max="111" width="15.85546875" customWidth="1"/>
    <col min="332" max="332" width="21.42578125" customWidth="1"/>
    <col min="333" max="341" width="11.42578125" customWidth="1"/>
    <col min="342" max="342" width="15.5703125" customWidth="1"/>
    <col min="343" max="343" width="13.42578125" customWidth="1"/>
    <col min="348" max="348" width="14.7109375" customWidth="1"/>
    <col min="588" max="588" width="21.42578125" customWidth="1"/>
    <col min="589" max="597" width="11.42578125" customWidth="1"/>
    <col min="598" max="598" width="15.5703125" customWidth="1"/>
    <col min="599" max="599" width="13.42578125" customWidth="1"/>
    <col min="604" max="604" width="14.7109375" customWidth="1"/>
    <col min="844" max="844" width="21.42578125" customWidth="1"/>
    <col min="845" max="853" width="11.42578125" customWidth="1"/>
    <col min="854" max="854" width="15.5703125" customWidth="1"/>
    <col min="855" max="855" width="13.42578125" customWidth="1"/>
    <col min="860" max="860" width="14.7109375" customWidth="1"/>
    <col min="1100" max="1100" width="21.42578125" customWidth="1"/>
    <col min="1101" max="1109" width="11.42578125" customWidth="1"/>
    <col min="1110" max="1110" width="15.5703125" customWidth="1"/>
    <col min="1111" max="1111" width="13.42578125" customWidth="1"/>
    <col min="1116" max="1116" width="14.7109375" customWidth="1"/>
    <col min="1356" max="1356" width="21.42578125" customWidth="1"/>
    <col min="1357" max="1365" width="11.42578125" customWidth="1"/>
    <col min="1366" max="1366" width="15.5703125" customWidth="1"/>
    <col min="1367" max="1367" width="13.42578125" customWidth="1"/>
    <col min="1372" max="1372" width="14.7109375" customWidth="1"/>
    <col min="1612" max="1612" width="21.42578125" customWidth="1"/>
    <col min="1613" max="1621" width="11.42578125" customWidth="1"/>
    <col min="1622" max="1622" width="15.5703125" customWidth="1"/>
    <col min="1623" max="1623" width="13.42578125" customWidth="1"/>
    <col min="1628" max="1628" width="14.7109375" customWidth="1"/>
    <col min="1868" max="1868" width="21.42578125" customWidth="1"/>
    <col min="1869" max="1877" width="11.42578125" customWidth="1"/>
    <col min="1878" max="1878" width="15.5703125" customWidth="1"/>
    <col min="1879" max="1879" width="13.42578125" customWidth="1"/>
    <col min="1884" max="1884" width="14.7109375" customWidth="1"/>
    <col min="2124" max="2124" width="21.42578125" customWidth="1"/>
    <col min="2125" max="2133" width="11.42578125" customWidth="1"/>
    <col min="2134" max="2134" width="15.5703125" customWidth="1"/>
    <col min="2135" max="2135" width="13.42578125" customWidth="1"/>
    <col min="2140" max="2140" width="14.7109375" customWidth="1"/>
    <col min="2380" max="2380" width="21.42578125" customWidth="1"/>
    <col min="2381" max="2389" width="11.42578125" customWidth="1"/>
    <col min="2390" max="2390" width="15.5703125" customWidth="1"/>
    <col min="2391" max="2391" width="13.42578125" customWidth="1"/>
    <col min="2396" max="2396" width="14.7109375" customWidth="1"/>
    <col min="2636" max="2636" width="21.42578125" customWidth="1"/>
    <col min="2637" max="2645" width="11.42578125" customWidth="1"/>
    <col min="2646" max="2646" width="15.5703125" customWidth="1"/>
    <col min="2647" max="2647" width="13.42578125" customWidth="1"/>
    <col min="2652" max="2652" width="14.7109375" customWidth="1"/>
    <col min="2892" max="2892" width="21.42578125" customWidth="1"/>
    <col min="2893" max="2901" width="11.42578125" customWidth="1"/>
    <col min="2902" max="2902" width="15.5703125" customWidth="1"/>
    <col min="2903" max="2903" width="13.42578125" customWidth="1"/>
    <col min="2908" max="2908" width="14.7109375" customWidth="1"/>
    <col min="3148" max="3148" width="21.42578125" customWidth="1"/>
    <col min="3149" max="3157" width="11.42578125" customWidth="1"/>
    <col min="3158" max="3158" width="15.5703125" customWidth="1"/>
    <col min="3159" max="3159" width="13.42578125" customWidth="1"/>
    <col min="3164" max="3164" width="14.7109375" customWidth="1"/>
    <col min="3404" max="3404" width="21.42578125" customWidth="1"/>
    <col min="3405" max="3413" width="11.42578125" customWidth="1"/>
    <col min="3414" max="3414" width="15.5703125" customWidth="1"/>
    <col min="3415" max="3415" width="13.42578125" customWidth="1"/>
    <col min="3420" max="3420" width="14.7109375" customWidth="1"/>
    <col min="3660" max="3660" width="21.42578125" customWidth="1"/>
    <col min="3661" max="3669" width="11.42578125" customWidth="1"/>
    <col min="3670" max="3670" width="15.5703125" customWidth="1"/>
    <col min="3671" max="3671" width="13.42578125" customWidth="1"/>
    <col min="3676" max="3676" width="14.7109375" customWidth="1"/>
    <col min="3916" max="3916" width="21.42578125" customWidth="1"/>
    <col min="3917" max="3925" width="11.42578125" customWidth="1"/>
    <col min="3926" max="3926" width="15.5703125" customWidth="1"/>
    <col min="3927" max="3927" width="13.42578125" customWidth="1"/>
    <col min="3932" max="3932" width="14.7109375" customWidth="1"/>
    <col min="4172" max="4172" width="21.42578125" customWidth="1"/>
    <col min="4173" max="4181" width="11.42578125" customWidth="1"/>
    <col min="4182" max="4182" width="15.5703125" customWidth="1"/>
    <col min="4183" max="4183" width="13.42578125" customWidth="1"/>
    <col min="4188" max="4188" width="14.7109375" customWidth="1"/>
    <col min="4428" max="4428" width="21.42578125" customWidth="1"/>
    <col min="4429" max="4437" width="11.42578125" customWidth="1"/>
    <col min="4438" max="4438" width="15.5703125" customWidth="1"/>
    <col min="4439" max="4439" width="13.42578125" customWidth="1"/>
    <col min="4444" max="4444" width="14.7109375" customWidth="1"/>
    <col min="4684" max="4684" width="21.42578125" customWidth="1"/>
    <col min="4685" max="4693" width="11.42578125" customWidth="1"/>
    <col min="4694" max="4694" width="15.5703125" customWidth="1"/>
    <col min="4695" max="4695" width="13.42578125" customWidth="1"/>
    <col min="4700" max="4700" width="14.7109375" customWidth="1"/>
    <col min="4940" max="4940" width="21.42578125" customWidth="1"/>
    <col min="4941" max="4949" width="11.42578125" customWidth="1"/>
    <col min="4950" max="4950" width="15.5703125" customWidth="1"/>
    <col min="4951" max="4951" width="13.42578125" customWidth="1"/>
    <col min="4956" max="4956" width="14.7109375" customWidth="1"/>
    <col min="5196" max="5196" width="21.42578125" customWidth="1"/>
    <col min="5197" max="5205" width="11.42578125" customWidth="1"/>
    <col min="5206" max="5206" width="15.5703125" customWidth="1"/>
    <col min="5207" max="5207" width="13.42578125" customWidth="1"/>
    <col min="5212" max="5212" width="14.7109375" customWidth="1"/>
    <col min="5452" max="5452" width="21.42578125" customWidth="1"/>
    <col min="5453" max="5461" width="11.42578125" customWidth="1"/>
    <col min="5462" max="5462" width="15.5703125" customWidth="1"/>
    <col min="5463" max="5463" width="13.42578125" customWidth="1"/>
    <col min="5468" max="5468" width="14.7109375" customWidth="1"/>
    <col min="5708" max="5708" width="21.42578125" customWidth="1"/>
    <col min="5709" max="5717" width="11.42578125" customWidth="1"/>
    <col min="5718" max="5718" width="15.5703125" customWidth="1"/>
    <col min="5719" max="5719" width="13.42578125" customWidth="1"/>
    <col min="5724" max="5724" width="14.7109375" customWidth="1"/>
    <col min="5964" max="5964" width="21.42578125" customWidth="1"/>
    <col min="5965" max="5973" width="11.42578125" customWidth="1"/>
    <col min="5974" max="5974" width="15.5703125" customWidth="1"/>
    <col min="5975" max="5975" width="13.42578125" customWidth="1"/>
    <col min="5980" max="5980" width="14.7109375" customWidth="1"/>
    <col min="6220" max="6220" width="21.42578125" customWidth="1"/>
    <col min="6221" max="6229" width="11.42578125" customWidth="1"/>
    <col min="6230" max="6230" width="15.5703125" customWidth="1"/>
    <col min="6231" max="6231" width="13.42578125" customWidth="1"/>
    <col min="6236" max="6236" width="14.7109375" customWidth="1"/>
    <col min="6476" max="6476" width="21.42578125" customWidth="1"/>
    <col min="6477" max="6485" width="11.42578125" customWidth="1"/>
    <col min="6486" max="6486" width="15.5703125" customWidth="1"/>
    <col min="6487" max="6487" width="13.42578125" customWidth="1"/>
    <col min="6492" max="6492" width="14.7109375" customWidth="1"/>
    <col min="6732" max="6732" width="21.42578125" customWidth="1"/>
    <col min="6733" max="6741" width="11.42578125" customWidth="1"/>
    <col min="6742" max="6742" width="15.5703125" customWidth="1"/>
    <col min="6743" max="6743" width="13.42578125" customWidth="1"/>
    <col min="6748" max="6748" width="14.7109375" customWidth="1"/>
    <col min="6988" max="6988" width="21.42578125" customWidth="1"/>
    <col min="6989" max="6997" width="11.42578125" customWidth="1"/>
    <col min="6998" max="6998" width="15.5703125" customWidth="1"/>
    <col min="6999" max="6999" width="13.42578125" customWidth="1"/>
    <col min="7004" max="7004" width="14.7109375" customWidth="1"/>
    <col min="7244" max="7244" width="21.42578125" customWidth="1"/>
    <col min="7245" max="7253" width="11.42578125" customWidth="1"/>
    <col min="7254" max="7254" width="15.5703125" customWidth="1"/>
    <col min="7255" max="7255" width="13.42578125" customWidth="1"/>
    <col min="7260" max="7260" width="14.7109375" customWidth="1"/>
    <col min="7500" max="7500" width="21.42578125" customWidth="1"/>
    <col min="7501" max="7509" width="11.42578125" customWidth="1"/>
    <col min="7510" max="7510" width="15.5703125" customWidth="1"/>
    <col min="7511" max="7511" width="13.42578125" customWidth="1"/>
    <col min="7516" max="7516" width="14.7109375" customWidth="1"/>
    <col min="7756" max="7756" width="21.42578125" customWidth="1"/>
    <col min="7757" max="7765" width="11.42578125" customWidth="1"/>
    <col min="7766" max="7766" width="15.5703125" customWidth="1"/>
    <col min="7767" max="7767" width="13.42578125" customWidth="1"/>
    <col min="7772" max="7772" width="14.7109375" customWidth="1"/>
    <col min="8012" max="8012" width="21.42578125" customWidth="1"/>
    <col min="8013" max="8021" width="11.42578125" customWidth="1"/>
    <col min="8022" max="8022" width="15.5703125" customWidth="1"/>
    <col min="8023" max="8023" width="13.42578125" customWidth="1"/>
    <col min="8028" max="8028" width="14.7109375" customWidth="1"/>
    <col min="8268" max="8268" width="21.42578125" customWidth="1"/>
    <col min="8269" max="8277" width="11.42578125" customWidth="1"/>
    <col min="8278" max="8278" width="15.5703125" customWidth="1"/>
    <col min="8279" max="8279" width="13.42578125" customWidth="1"/>
    <col min="8284" max="8284" width="14.7109375" customWidth="1"/>
    <col min="8524" max="8524" width="21.42578125" customWidth="1"/>
    <col min="8525" max="8533" width="11.42578125" customWidth="1"/>
    <col min="8534" max="8534" width="15.5703125" customWidth="1"/>
    <col min="8535" max="8535" width="13.42578125" customWidth="1"/>
    <col min="8540" max="8540" width="14.7109375" customWidth="1"/>
    <col min="8780" max="8780" width="21.42578125" customWidth="1"/>
    <col min="8781" max="8789" width="11.42578125" customWidth="1"/>
    <col min="8790" max="8790" width="15.5703125" customWidth="1"/>
    <col min="8791" max="8791" width="13.42578125" customWidth="1"/>
    <col min="8796" max="8796" width="14.7109375" customWidth="1"/>
    <col min="9036" max="9036" width="21.42578125" customWidth="1"/>
    <col min="9037" max="9045" width="11.42578125" customWidth="1"/>
    <col min="9046" max="9046" width="15.5703125" customWidth="1"/>
    <col min="9047" max="9047" width="13.42578125" customWidth="1"/>
    <col min="9052" max="9052" width="14.7109375" customWidth="1"/>
    <col min="9292" max="9292" width="21.42578125" customWidth="1"/>
    <col min="9293" max="9301" width="11.42578125" customWidth="1"/>
    <col min="9302" max="9302" width="15.5703125" customWidth="1"/>
    <col min="9303" max="9303" width="13.42578125" customWidth="1"/>
    <col min="9308" max="9308" width="14.7109375" customWidth="1"/>
    <col min="9548" max="9548" width="21.42578125" customWidth="1"/>
    <col min="9549" max="9557" width="11.42578125" customWidth="1"/>
    <col min="9558" max="9558" width="15.5703125" customWidth="1"/>
    <col min="9559" max="9559" width="13.42578125" customWidth="1"/>
    <col min="9564" max="9564" width="14.7109375" customWidth="1"/>
    <col min="9804" max="9804" width="21.42578125" customWidth="1"/>
    <col min="9805" max="9813" width="11.42578125" customWidth="1"/>
    <col min="9814" max="9814" width="15.5703125" customWidth="1"/>
    <col min="9815" max="9815" width="13.42578125" customWidth="1"/>
    <col min="9820" max="9820" width="14.7109375" customWidth="1"/>
    <col min="10060" max="10060" width="21.42578125" customWidth="1"/>
    <col min="10061" max="10069" width="11.42578125" customWidth="1"/>
    <col min="10070" max="10070" width="15.5703125" customWidth="1"/>
    <col min="10071" max="10071" width="13.42578125" customWidth="1"/>
    <col min="10076" max="10076" width="14.7109375" customWidth="1"/>
    <col min="10316" max="10316" width="21.42578125" customWidth="1"/>
    <col min="10317" max="10325" width="11.42578125" customWidth="1"/>
    <col min="10326" max="10326" width="15.5703125" customWidth="1"/>
    <col min="10327" max="10327" width="13.42578125" customWidth="1"/>
    <col min="10332" max="10332" width="14.7109375" customWidth="1"/>
    <col min="10572" max="10572" width="21.42578125" customWidth="1"/>
    <col min="10573" max="10581" width="11.42578125" customWidth="1"/>
    <col min="10582" max="10582" width="15.5703125" customWidth="1"/>
    <col min="10583" max="10583" width="13.42578125" customWidth="1"/>
    <col min="10588" max="10588" width="14.7109375" customWidth="1"/>
    <col min="10828" max="10828" width="21.42578125" customWidth="1"/>
    <col min="10829" max="10837" width="11.42578125" customWidth="1"/>
    <col min="10838" max="10838" width="15.5703125" customWidth="1"/>
    <col min="10839" max="10839" width="13.42578125" customWidth="1"/>
    <col min="10844" max="10844" width="14.7109375" customWidth="1"/>
    <col min="11084" max="11084" width="21.42578125" customWidth="1"/>
    <col min="11085" max="11093" width="11.42578125" customWidth="1"/>
    <col min="11094" max="11094" width="15.5703125" customWidth="1"/>
    <col min="11095" max="11095" width="13.42578125" customWidth="1"/>
    <col min="11100" max="11100" width="14.7109375" customWidth="1"/>
    <col min="11340" max="11340" width="21.42578125" customWidth="1"/>
    <col min="11341" max="11349" width="11.42578125" customWidth="1"/>
    <col min="11350" max="11350" width="15.5703125" customWidth="1"/>
    <col min="11351" max="11351" width="13.42578125" customWidth="1"/>
    <col min="11356" max="11356" width="14.7109375" customWidth="1"/>
    <col min="11596" max="11596" width="21.42578125" customWidth="1"/>
    <col min="11597" max="11605" width="11.42578125" customWidth="1"/>
    <col min="11606" max="11606" width="15.5703125" customWidth="1"/>
    <col min="11607" max="11607" width="13.42578125" customWidth="1"/>
    <col min="11612" max="11612" width="14.7109375" customWidth="1"/>
    <col min="11852" max="11852" width="21.42578125" customWidth="1"/>
    <col min="11853" max="11861" width="11.42578125" customWidth="1"/>
    <col min="11862" max="11862" width="15.5703125" customWidth="1"/>
    <col min="11863" max="11863" width="13.42578125" customWidth="1"/>
    <col min="11868" max="11868" width="14.7109375" customWidth="1"/>
    <col min="12108" max="12108" width="21.42578125" customWidth="1"/>
    <col min="12109" max="12117" width="11.42578125" customWidth="1"/>
    <col min="12118" max="12118" width="15.5703125" customWidth="1"/>
    <col min="12119" max="12119" width="13.42578125" customWidth="1"/>
    <col min="12124" max="12124" width="14.7109375" customWidth="1"/>
    <col min="12364" max="12364" width="21.42578125" customWidth="1"/>
    <col min="12365" max="12373" width="11.42578125" customWidth="1"/>
    <col min="12374" max="12374" width="15.5703125" customWidth="1"/>
    <col min="12375" max="12375" width="13.42578125" customWidth="1"/>
    <col min="12380" max="12380" width="14.7109375" customWidth="1"/>
    <col min="12620" max="12620" width="21.42578125" customWidth="1"/>
    <col min="12621" max="12629" width="11.42578125" customWidth="1"/>
    <col min="12630" max="12630" width="15.5703125" customWidth="1"/>
    <col min="12631" max="12631" width="13.42578125" customWidth="1"/>
    <col min="12636" max="12636" width="14.7109375" customWidth="1"/>
    <col min="12876" max="12876" width="21.42578125" customWidth="1"/>
    <col min="12877" max="12885" width="11.42578125" customWidth="1"/>
    <col min="12886" max="12886" width="15.5703125" customWidth="1"/>
    <col min="12887" max="12887" width="13.42578125" customWidth="1"/>
    <col min="12892" max="12892" width="14.7109375" customWidth="1"/>
    <col min="13132" max="13132" width="21.42578125" customWidth="1"/>
    <col min="13133" max="13141" width="11.42578125" customWidth="1"/>
    <col min="13142" max="13142" width="15.5703125" customWidth="1"/>
    <col min="13143" max="13143" width="13.42578125" customWidth="1"/>
    <col min="13148" max="13148" width="14.7109375" customWidth="1"/>
    <col min="13388" max="13388" width="21.42578125" customWidth="1"/>
    <col min="13389" max="13397" width="11.42578125" customWidth="1"/>
    <col min="13398" max="13398" width="15.5703125" customWidth="1"/>
    <col min="13399" max="13399" width="13.42578125" customWidth="1"/>
    <col min="13404" max="13404" width="14.7109375" customWidth="1"/>
    <col min="13644" max="13644" width="21.42578125" customWidth="1"/>
    <col min="13645" max="13653" width="11.42578125" customWidth="1"/>
    <col min="13654" max="13654" width="15.5703125" customWidth="1"/>
    <col min="13655" max="13655" width="13.42578125" customWidth="1"/>
    <col min="13660" max="13660" width="14.7109375" customWidth="1"/>
    <col min="13900" max="13900" width="21.42578125" customWidth="1"/>
    <col min="13901" max="13909" width="11.42578125" customWidth="1"/>
    <col min="13910" max="13910" width="15.5703125" customWidth="1"/>
    <col min="13911" max="13911" width="13.42578125" customWidth="1"/>
    <col min="13916" max="13916" width="14.7109375" customWidth="1"/>
    <col min="14156" max="14156" width="21.42578125" customWidth="1"/>
    <col min="14157" max="14165" width="11.42578125" customWidth="1"/>
    <col min="14166" max="14166" width="15.5703125" customWidth="1"/>
    <col min="14167" max="14167" width="13.42578125" customWidth="1"/>
    <col min="14172" max="14172" width="14.7109375" customWidth="1"/>
    <col min="14412" max="14412" width="21.42578125" customWidth="1"/>
    <col min="14413" max="14421" width="11.42578125" customWidth="1"/>
    <col min="14422" max="14422" width="15.5703125" customWidth="1"/>
    <col min="14423" max="14423" width="13.42578125" customWidth="1"/>
    <col min="14428" max="14428" width="14.7109375" customWidth="1"/>
    <col min="14668" max="14668" width="21.42578125" customWidth="1"/>
    <col min="14669" max="14677" width="11.42578125" customWidth="1"/>
    <col min="14678" max="14678" width="15.5703125" customWidth="1"/>
    <col min="14679" max="14679" width="13.42578125" customWidth="1"/>
    <col min="14684" max="14684" width="14.7109375" customWidth="1"/>
    <col min="14924" max="14924" width="21.42578125" customWidth="1"/>
    <col min="14925" max="14933" width="11.42578125" customWidth="1"/>
    <col min="14934" max="14934" width="15.5703125" customWidth="1"/>
    <col min="14935" max="14935" width="13.42578125" customWidth="1"/>
    <col min="14940" max="14940" width="14.7109375" customWidth="1"/>
    <col min="15180" max="15180" width="21.42578125" customWidth="1"/>
    <col min="15181" max="15189" width="11.42578125" customWidth="1"/>
    <col min="15190" max="15190" width="15.5703125" customWidth="1"/>
    <col min="15191" max="15191" width="13.42578125" customWidth="1"/>
    <col min="15196" max="15196" width="14.7109375" customWidth="1"/>
    <col min="15436" max="15436" width="21.42578125" customWidth="1"/>
    <col min="15437" max="15445" width="11.42578125" customWidth="1"/>
    <col min="15446" max="15446" width="15.5703125" customWidth="1"/>
    <col min="15447" max="15447" width="13.42578125" customWidth="1"/>
    <col min="15452" max="15452" width="14.7109375" customWidth="1"/>
    <col min="15692" max="15692" width="21.42578125" customWidth="1"/>
    <col min="15693" max="15701" width="11.42578125" customWidth="1"/>
    <col min="15702" max="15702" width="15.5703125" customWidth="1"/>
    <col min="15703" max="15703" width="13.42578125" customWidth="1"/>
    <col min="15708" max="15708" width="14.7109375" customWidth="1"/>
    <col min="15948" max="15948" width="21.42578125" customWidth="1"/>
    <col min="15949" max="15957" width="11.42578125" customWidth="1"/>
    <col min="15958" max="15958" width="15.5703125" customWidth="1"/>
    <col min="15959" max="15959" width="13.42578125" customWidth="1"/>
    <col min="15964" max="15964" width="14.7109375" customWidth="1"/>
    <col min="16204" max="16204" width="21.42578125" customWidth="1"/>
    <col min="16205" max="16213" width="11.42578125" customWidth="1"/>
    <col min="16214" max="16214" width="15.5703125" customWidth="1"/>
    <col min="16215" max="16215" width="13.42578125" customWidth="1"/>
    <col min="16220" max="16220" width="14.7109375" customWidth="1"/>
  </cols>
  <sheetData>
    <row r="1" spans="1:115" ht="70.5" customHeight="1" thickBot="1">
      <c r="A1" s="28" t="s">
        <v>995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811" t="s">
        <v>996</v>
      </c>
      <c r="DC1" s="811"/>
      <c r="DD1" s="811" t="s">
        <v>1052</v>
      </c>
      <c r="DE1" s="811"/>
      <c r="DF1" s="813" t="s">
        <v>781</v>
      </c>
      <c r="DG1" s="814"/>
    </row>
    <row r="2" spans="1:115" ht="60" customHeight="1" thickBot="1">
      <c r="A2" s="822" t="s">
        <v>290</v>
      </c>
      <c r="B2" s="830" t="s">
        <v>289</v>
      </c>
      <c r="C2" s="826" t="s">
        <v>4</v>
      </c>
      <c r="D2" s="827" t="s">
        <v>1064</v>
      </c>
      <c r="E2" s="828"/>
      <c r="F2" s="828"/>
      <c r="G2" s="828"/>
      <c r="H2" s="828"/>
      <c r="I2" s="828"/>
      <c r="J2" s="828"/>
      <c r="K2" s="828"/>
      <c r="L2" s="828"/>
      <c r="M2" s="828"/>
      <c r="N2" s="828"/>
      <c r="O2" s="829"/>
      <c r="P2" s="823" t="s">
        <v>1065</v>
      </c>
      <c r="Q2" s="824"/>
      <c r="R2" s="824"/>
      <c r="S2" s="824"/>
      <c r="T2" s="824"/>
      <c r="U2" s="824"/>
      <c r="V2" s="824"/>
      <c r="W2" s="824"/>
      <c r="X2" s="824"/>
      <c r="Y2" s="824"/>
      <c r="Z2" s="824"/>
      <c r="AA2" s="825"/>
      <c r="AB2" s="837" t="s">
        <v>1066</v>
      </c>
      <c r="AC2" s="838"/>
      <c r="AD2" s="838"/>
      <c r="AE2" s="838"/>
      <c r="AF2" s="838"/>
      <c r="AG2" s="838"/>
      <c r="AH2" s="838"/>
      <c r="AI2" s="838"/>
      <c r="AJ2" s="838"/>
      <c r="AK2" s="838"/>
      <c r="AL2" s="838"/>
      <c r="AM2" s="839"/>
      <c r="AN2" s="840" t="s">
        <v>1067</v>
      </c>
      <c r="AO2" s="841"/>
      <c r="AP2" s="841"/>
      <c r="AQ2" s="841"/>
      <c r="AR2" s="841"/>
      <c r="AS2" s="841"/>
      <c r="AT2" s="841"/>
      <c r="AU2" s="841"/>
      <c r="AV2" s="841"/>
      <c r="AW2" s="841"/>
      <c r="AX2" s="841"/>
      <c r="AY2" s="842"/>
      <c r="AZ2" s="843" t="s">
        <v>1068</v>
      </c>
      <c r="BA2" s="844"/>
      <c r="BB2" s="844"/>
      <c r="BC2" s="844"/>
      <c r="BD2" s="844"/>
      <c r="BE2" s="844"/>
      <c r="BF2" s="844"/>
      <c r="BG2" s="844"/>
      <c r="BH2" s="844"/>
      <c r="BI2" s="844"/>
      <c r="BJ2" s="844"/>
      <c r="BK2" s="845"/>
      <c r="BL2" s="846" t="s">
        <v>1069</v>
      </c>
      <c r="BM2" s="847"/>
      <c r="BN2" s="847"/>
      <c r="BO2" s="847"/>
      <c r="BP2" s="847"/>
      <c r="BQ2" s="847"/>
      <c r="BR2" s="847"/>
      <c r="BS2" s="847"/>
      <c r="BT2" s="847"/>
      <c r="BU2" s="847"/>
      <c r="BV2" s="847"/>
      <c r="BW2" s="847"/>
      <c r="BX2" s="848" t="s">
        <v>1070</v>
      </c>
      <c r="BY2" s="849"/>
      <c r="BZ2" s="849"/>
      <c r="CA2" s="849"/>
      <c r="CB2" s="849"/>
      <c r="CC2" s="849"/>
      <c r="CD2" s="849"/>
      <c r="CE2" s="849"/>
      <c r="CF2" s="849"/>
      <c r="CG2" s="849"/>
      <c r="CH2" s="849"/>
      <c r="CI2" s="849"/>
      <c r="CJ2" s="834" t="s">
        <v>1071</v>
      </c>
      <c r="CK2" s="835"/>
      <c r="CL2" s="835"/>
      <c r="CM2" s="835"/>
      <c r="CN2" s="835"/>
      <c r="CO2" s="835"/>
      <c r="CP2" s="835"/>
      <c r="CQ2" s="835"/>
      <c r="CR2" s="835"/>
      <c r="CS2" s="835"/>
      <c r="CT2" s="835"/>
      <c r="CU2" s="836"/>
      <c r="CV2" s="831" t="s">
        <v>1072</v>
      </c>
      <c r="CW2" s="832"/>
      <c r="CX2" s="832"/>
      <c r="CY2" s="832"/>
      <c r="CZ2" s="832"/>
      <c r="DA2" s="833"/>
      <c r="DB2" s="816" t="s">
        <v>1105</v>
      </c>
      <c r="DC2" s="815" t="s">
        <v>280</v>
      </c>
      <c r="DD2" s="812" t="s">
        <v>1044</v>
      </c>
      <c r="DE2" s="812" t="s">
        <v>280</v>
      </c>
      <c r="DF2" s="539"/>
      <c r="DG2" s="540" t="s">
        <v>228</v>
      </c>
    </row>
    <row r="3" spans="1:115" ht="33" customHeight="1" outlineLevel="1">
      <c r="A3" s="822"/>
      <c r="B3" s="830"/>
      <c r="C3" s="826"/>
      <c r="D3" s="56" t="s">
        <v>176</v>
      </c>
      <c r="E3" s="33" t="s">
        <v>177</v>
      </c>
      <c r="F3" s="33" t="s">
        <v>178</v>
      </c>
      <c r="G3" s="33" t="s">
        <v>179</v>
      </c>
      <c r="H3" s="33" t="s">
        <v>180</v>
      </c>
      <c r="I3" s="33" t="s">
        <v>181</v>
      </c>
      <c r="J3" s="33" t="s">
        <v>182</v>
      </c>
      <c r="K3" s="33" t="s">
        <v>183</v>
      </c>
      <c r="L3" s="33" t="s">
        <v>184</v>
      </c>
      <c r="M3" s="33" t="s">
        <v>185</v>
      </c>
      <c r="N3" s="32" t="s">
        <v>291</v>
      </c>
      <c r="O3" s="57" t="s">
        <v>292</v>
      </c>
      <c r="P3" s="56" t="s">
        <v>176</v>
      </c>
      <c r="Q3" s="33" t="s">
        <v>177</v>
      </c>
      <c r="R3" s="33" t="s">
        <v>178</v>
      </c>
      <c r="S3" s="33" t="s">
        <v>179</v>
      </c>
      <c r="T3" s="33" t="s">
        <v>180</v>
      </c>
      <c r="U3" s="33" t="s">
        <v>181</v>
      </c>
      <c r="V3" s="33" t="s">
        <v>182</v>
      </c>
      <c r="W3" s="33" t="s">
        <v>183</v>
      </c>
      <c r="X3" s="33" t="s">
        <v>184</v>
      </c>
      <c r="Y3" s="33" t="s">
        <v>185</v>
      </c>
      <c r="Z3" s="32" t="s">
        <v>291</v>
      </c>
      <c r="AA3" s="57" t="s">
        <v>292</v>
      </c>
      <c r="AB3" s="56" t="s">
        <v>176</v>
      </c>
      <c r="AC3" s="33" t="s">
        <v>177</v>
      </c>
      <c r="AD3" s="33" t="s">
        <v>178</v>
      </c>
      <c r="AE3" s="33" t="s">
        <v>179</v>
      </c>
      <c r="AF3" s="33" t="s">
        <v>180</v>
      </c>
      <c r="AG3" s="33" t="s">
        <v>181</v>
      </c>
      <c r="AH3" s="33" t="s">
        <v>182</v>
      </c>
      <c r="AI3" s="33" t="s">
        <v>183</v>
      </c>
      <c r="AJ3" s="33" t="s">
        <v>184</v>
      </c>
      <c r="AK3" s="33" t="s">
        <v>185</v>
      </c>
      <c r="AL3" s="32" t="s">
        <v>291</v>
      </c>
      <c r="AM3" s="57" t="s">
        <v>292</v>
      </c>
      <c r="AN3" s="56" t="s">
        <v>176</v>
      </c>
      <c r="AO3" s="33" t="s">
        <v>177</v>
      </c>
      <c r="AP3" s="33" t="s">
        <v>178</v>
      </c>
      <c r="AQ3" s="33" t="s">
        <v>293</v>
      </c>
      <c r="AR3" s="33" t="s">
        <v>309</v>
      </c>
      <c r="AS3" s="33" t="s">
        <v>311</v>
      </c>
      <c r="AT3" s="33" t="s">
        <v>319</v>
      </c>
      <c r="AU3" s="33" t="s">
        <v>320</v>
      </c>
      <c r="AV3" s="33" t="s">
        <v>321</v>
      </c>
      <c r="AW3" s="33" t="s">
        <v>322</v>
      </c>
      <c r="AX3" s="33" t="s">
        <v>323</v>
      </c>
      <c r="AY3" s="58" t="s">
        <v>324</v>
      </c>
      <c r="AZ3" s="56" t="s">
        <v>315</v>
      </c>
      <c r="BA3" s="33" t="s">
        <v>316</v>
      </c>
      <c r="BB3" s="33" t="s">
        <v>317</v>
      </c>
      <c r="BC3" s="33" t="s">
        <v>318</v>
      </c>
      <c r="BD3" s="33" t="s">
        <v>309</v>
      </c>
      <c r="BE3" s="33" t="s">
        <v>311</v>
      </c>
      <c r="BF3" s="33" t="s">
        <v>319</v>
      </c>
      <c r="BG3" s="33" t="s">
        <v>320</v>
      </c>
      <c r="BH3" s="33" t="s">
        <v>321</v>
      </c>
      <c r="BI3" s="33" t="s">
        <v>322</v>
      </c>
      <c r="BJ3" s="33" t="s">
        <v>323</v>
      </c>
      <c r="BK3" s="225" t="s">
        <v>324</v>
      </c>
      <c r="BL3" s="258" t="s">
        <v>315</v>
      </c>
      <c r="BM3" s="264" t="s">
        <v>316</v>
      </c>
      <c r="BN3" s="264" t="s">
        <v>317</v>
      </c>
      <c r="BO3" s="259" t="s">
        <v>318</v>
      </c>
      <c r="BP3" s="259" t="s">
        <v>309</v>
      </c>
      <c r="BQ3" s="259" t="s">
        <v>311</v>
      </c>
      <c r="BR3" s="259" t="s">
        <v>319</v>
      </c>
      <c r="BS3" s="259" t="s">
        <v>320</v>
      </c>
      <c r="BT3" s="259" t="s">
        <v>321</v>
      </c>
      <c r="BU3" s="259" t="s">
        <v>322</v>
      </c>
      <c r="BV3" s="259" t="s">
        <v>323</v>
      </c>
      <c r="BW3" s="389" t="s">
        <v>324</v>
      </c>
      <c r="BX3" s="56" t="s">
        <v>315</v>
      </c>
      <c r="BY3" s="33" t="s">
        <v>316</v>
      </c>
      <c r="BZ3" s="33" t="s">
        <v>317</v>
      </c>
      <c r="CA3" s="33" t="s">
        <v>318</v>
      </c>
      <c r="CB3" s="33" t="s">
        <v>309</v>
      </c>
      <c r="CC3" s="33" t="s">
        <v>311</v>
      </c>
      <c r="CD3" s="33" t="s">
        <v>319</v>
      </c>
      <c r="CE3" s="33" t="s">
        <v>320</v>
      </c>
      <c r="CF3" s="33" t="s">
        <v>321</v>
      </c>
      <c r="CG3" s="33" t="s">
        <v>322</v>
      </c>
      <c r="CH3" s="33" t="s">
        <v>323</v>
      </c>
      <c r="CI3" s="58" t="s">
        <v>324</v>
      </c>
      <c r="CJ3" s="669" t="s">
        <v>315</v>
      </c>
      <c r="CK3" s="669" t="s">
        <v>316</v>
      </c>
      <c r="CL3" s="669" t="s">
        <v>317</v>
      </c>
      <c r="CM3" s="669" t="s">
        <v>318</v>
      </c>
      <c r="CN3" s="669" t="s">
        <v>309</v>
      </c>
      <c r="CO3" s="669" t="s">
        <v>311</v>
      </c>
      <c r="CP3" s="669" t="s">
        <v>319</v>
      </c>
      <c r="CQ3" s="669" t="s">
        <v>320</v>
      </c>
      <c r="CR3" s="669" t="s">
        <v>321</v>
      </c>
      <c r="CS3" s="669" t="s">
        <v>322</v>
      </c>
      <c r="CT3" s="669" t="s">
        <v>323</v>
      </c>
      <c r="CU3" s="669" t="s">
        <v>324</v>
      </c>
      <c r="CV3" s="669" t="s">
        <v>315</v>
      </c>
      <c r="CW3" s="669" t="s">
        <v>316</v>
      </c>
      <c r="CX3" s="669" t="s">
        <v>317</v>
      </c>
      <c r="CY3" s="669" t="s">
        <v>318</v>
      </c>
      <c r="CZ3" s="669" t="s">
        <v>309</v>
      </c>
      <c r="DA3" s="669" t="s">
        <v>311</v>
      </c>
      <c r="DB3" s="817"/>
      <c r="DC3" s="815"/>
      <c r="DD3" s="812"/>
      <c r="DE3" s="812"/>
      <c r="DF3" s="539"/>
      <c r="DG3" s="540" t="s">
        <v>203</v>
      </c>
    </row>
    <row r="4" spans="1:115" ht="24.75" customHeight="1">
      <c r="A4" s="220" t="s">
        <v>186</v>
      </c>
      <c r="B4" s="187"/>
      <c r="C4" s="221"/>
      <c r="D4" s="227">
        <f t="shared" ref="D4:AJ4" si="0">+D128+D19+D104+D80+D42+D62+D31+D5+D12</f>
        <v>2325322</v>
      </c>
      <c r="E4" s="228">
        <f t="shared" si="0"/>
        <v>2339348</v>
      </c>
      <c r="F4" s="228">
        <f t="shared" si="0"/>
        <v>2338830</v>
      </c>
      <c r="G4" s="228">
        <f t="shared" si="0"/>
        <v>2344165</v>
      </c>
      <c r="H4" s="228">
        <f t="shared" si="0"/>
        <v>2337503</v>
      </c>
      <c r="I4" s="228">
        <f t="shared" si="0"/>
        <v>2356664</v>
      </c>
      <c r="J4" s="228">
        <f t="shared" si="0"/>
        <v>2325964</v>
      </c>
      <c r="K4" s="228">
        <f t="shared" si="0"/>
        <v>2348446</v>
      </c>
      <c r="L4" s="228">
        <f t="shared" si="0"/>
        <v>2306756</v>
      </c>
      <c r="M4" s="228">
        <f t="shared" si="0"/>
        <v>2314173</v>
      </c>
      <c r="N4" s="228">
        <f t="shared" si="0"/>
        <v>2306886</v>
      </c>
      <c r="O4" s="229">
        <f t="shared" si="0"/>
        <v>2334353</v>
      </c>
      <c r="P4" s="227">
        <f t="shared" si="0"/>
        <v>2333024</v>
      </c>
      <c r="Q4" s="228">
        <f t="shared" si="0"/>
        <v>2328139</v>
      </c>
      <c r="R4" s="228">
        <f t="shared" si="0"/>
        <v>2331430</v>
      </c>
      <c r="S4" s="228">
        <f t="shared" si="0"/>
        <v>2286811</v>
      </c>
      <c r="T4" s="228">
        <f t="shared" si="0"/>
        <v>2327026</v>
      </c>
      <c r="U4" s="228">
        <f t="shared" si="0"/>
        <v>2337738</v>
      </c>
      <c r="V4" s="228">
        <f t="shared" si="0"/>
        <v>2336336</v>
      </c>
      <c r="W4" s="228">
        <f t="shared" si="0"/>
        <v>2336631</v>
      </c>
      <c r="X4" s="228">
        <f t="shared" si="0"/>
        <v>2337053</v>
      </c>
      <c r="Y4" s="228">
        <f t="shared" si="0"/>
        <v>2352445</v>
      </c>
      <c r="Z4" s="228">
        <f t="shared" si="0"/>
        <v>2354726</v>
      </c>
      <c r="AA4" s="229">
        <f t="shared" si="0"/>
        <v>2336614</v>
      </c>
      <c r="AB4" s="227">
        <f t="shared" si="0"/>
        <v>2336140</v>
      </c>
      <c r="AC4" s="228">
        <f t="shared" si="0"/>
        <v>2355503</v>
      </c>
      <c r="AD4" s="228">
        <f t="shared" si="0"/>
        <v>2358335</v>
      </c>
      <c r="AE4" s="228">
        <f t="shared" si="0"/>
        <v>2366612</v>
      </c>
      <c r="AF4" s="228">
        <f t="shared" si="0"/>
        <v>2357123</v>
      </c>
      <c r="AG4" s="228">
        <f t="shared" si="0"/>
        <v>2342313</v>
      </c>
      <c r="AH4" s="228">
        <f t="shared" si="0"/>
        <v>2354321</v>
      </c>
      <c r="AI4" s="228">
        <f t="shared" si="0"/>
        <v>2345548</v>
      </c>
      <c r="AJ4" s="228">
        <f t="shared" si="0"/>
        <v>2346663</v>
      </c>
      <c r="AK4" s="228">
        <v>2354349</v>
      </c>
      <c r="AL4" s="228">
        <v>2351761</v>
      </c>
      <c r="AM4" s="229">
        <v>2355496</v>
      </c>
      <c r="AN4" s="227">
        <v>2362325</v>
      </c>
      <c r="AO4" s="228">
        <v>2365900</v>
      </c>
      <c r="AP4" s="228">
        <f>+AP128+AP19+AP104+AP80+AP42+AP62+AP31+AP5+AP12</f>
        <v>2367623</v>
      </c>
      <c r="AQ4" s="228">
        <f>+AQ128+AQ19+AQ104+AQ80+AQ42+AQ62+AQ31+AQ5+AQ12</f>
        <v>2364093</v>
      </c>
      <c r="AR4" s="228">
        <f>+AR128+AR19+AR104+AR80+AR42+AR62+AR31+AR5+AR12</f>
        <v>2384866</v>
      </c>
      <c r="AS4" s="228">
        <v>2384726</v>
      </c>
      <c r="AT4" s="228">
        <v>2388565</v>
      </c>
      <c r="AU4" s="228">
        <v>2391194</v>
      </c>
      <c r="AV4" s="228">
        <v>2370794</v>
      </c>
      <c r="AW4" s="228">
        <v>2377273</v>
      </c>
      <c r="AX4" s="228">
        <v>2375121</v>
      </c>
      <c r="AY4" s="229">
        <v>2379471</v>
      </c>
      <c r="AZ4" s="227">
        <v>2393030</v>
      </c>
      <c r="BA4" s="228">
        <v>2404339</v>
      </c>
      <c r="BB4" s="228">
        <v>2403132</v>
      </c>
      <c r="BC4" s="228">
        <v>2397399</v>
      </c>
      <c r="BD4" s="228">
        <v>2399700</v>
      </c>
      <c r="BE4" s="228">
        <v>2383724</v>
      </c>
      <c r="BF4" s="228">
        <v>2383608</v>
      </c>
      <c r="BG4" s="228">
        <v>2354064</v>
      </c>
      <c r="BH4" s="228">
        <v>2374062</v>
      </c>
      <c r="BI4" s="228">
        <v>2352678</v>
      </c>
      <c r="BJ4" s="228">
        <v>2379534</v>
      </c>
      <c r="BK4" s="230">
        <v>2410996</v>
      </c>
      <c r="BL4" s="227">
        <v>2424485</v>
      </c>
      <c r="BM4" s="265">
        <v>2453108</v>
      </c>
      <c r="BN4" s="265">
        <v>2445736</v>
      </c>
      <c r="BO4" s="265">
        <v>2440439</v>
      </c>
      <c r="BP4" s="265">
        <v>2446396</v>
      </c>
      <c r="BQ4" s="265">
        <v>2441341</v>
      </c>
      <c r="BR4" s="265">
        <v>2405947</v>
      </c>
      <c r="BS4" s="265">
        <v>2385176</v>
      </c>
      <c r="BT4" s="265">
        <v>2386158</v>
      </c>
      <c r="BU4" s="265">
        <v>2385322</v>
      </c>
      <c r="BV4" s="265">
        <v>2386257</v>
      </c>
      <c r="BW4" s="230">
        <v>2398192</v>
      </c>
      <c r="BX4" s="227">
        <v>2400310</v>
      </c>
      <c r="BY4" s="265">
        <v>2386642</v>
      </c>
      <c r="BZ4" s="265">
        <v>2350320</v>
      </c>
      <c r="CA4" s="265">
        <v>2320500</v>
      </c>
      <c r="CB4" s="265">
        <v>2322021</v>
      </c>
      <c r="CC4" s="265">
        <v>2296492</v>
      </c>
      <c r="CD4" s="265">
        <v>2276078</v>
      </c>
      <c r="CE4" s="265">
        <v>2278197</v>
      </c>
      <c r="CF4" s="265">
        <v>2277575</v>
      </c>
      <c r="CG4" s="228">
        <v>2263110</v>
      </c>
      <c r="CH4" s="228">
        <v>2253831</v>
      </c>
      <c r="CI4" s="229">
        <v>2241894</v>
      </c>
      <c r="CJ4" s="229">
        <v>2232694</v>
      </c>
      <c r="CK4" s="229">
        <v>2233776</v>
      </c>
      <c r="CL4" s="229">
        <v>2225416</v>
      </c>
      <c r="CM4" s="229">
        <v>2220016</v>
      </c>
      <c r="CN4" s="229">
        <v>2222102</v>
      </c>
      <c r="CO4" s="229">
        <v>2254060</v>
      </c>
      <c r="CP4" s="229">
        <v>2279330</v>
      </c>
      <c r="CQ4" s="229">
        <v>2285762</v>
      </c>
      <c r="CR4" s="229">
        <v>2300364</v>
      </c>
      <c r="CS4" s="229">
        <v>2317897</v>
      </c>
      <c r="CT4" s="229">
        <v>2329926</v>
      </c>
      <c r="CU4" s="229">
        <v>2336079</v>
      </c>
      <c r="CV4" s="229">
        <v>2340997</v>
      </c>
      <c r="CW4" s="229">
        <v>2344891</v>
      </c>
      <c r="CX4" s="229">
        <v>2338251</v>
      </c>
      <c r="CY4" s="229">
        <v>2334826</v>
      </c>
      <c r="CZ4" s="229">
        <v>2336036</v>
      </c>
      <c r="DA4" s="229">
        <f>'1.COBERTURA  DANE'!D5</f>
        <v>2330983</v>
      </c>
      <c r="DB4" s="224">
        <f>DA4-CZ4</f>
        <v>-5053</v>
      </c>
      <c r="DC4" s="190">
        <f>(DB4/CV4)*100</f>
        <v>-0.21584820484605491</v>
      </c>
      <c r="DD4" s="224">
        <f>DA4-CU4</f>
        <v>-5096</v>
      </c>
      <c r="DE4" s="190">
        <f>DD4/CU4*100</f>
        <v>-0.21814330765355111</v>
      </c>
      <c r="DF4" s="539"/>
      <c r="DG4" s="541" t="s">
        <v>251</v>
      </c>
    </row>
    <row r="5" spans="1:115" s="18" customFormat="1" ht="19.5" customHeight="1" outlineLevel="1">
      <c r="A5" s="85" t="s">
        <v>231</v>
      </c>
      <c r="B5" s="80"/>
      <c r="C5" s="86" t="s">
        <v>121</v>
      </c>
      <c r="D5" s="87">
        <f t="shared" ref="D5:AH5" si="1">SUBTOTAL(9,D6:D11)</f>
        <v>63060</v>
      </c>
      <c r="E5" s="88">
        <f t="shared" si="1"/>
        <v>63250</v>
      </c>
      <c r="F5" s="88">
        <f t="shared" si="1"/>
        <v>63566</v>
      </c>
      <c r="G5" s="88">
        <f t="shared" si="1"/>
        <v>63315</v>
      </c>
      <c r="H5" s="88">
        <f t="shared" si="1"/>
        <v>62576</v>
      </c>
      <c r="I5" s="88">
        <f t="shared" si="1"/>
        <v>63358</v>
      </c>
      <c r="J5" s="88">
        <f t="shared" si="1"/>
        <v>62377</v>
      </c>
      <c r="K5" s="88">
        <f t="shared" si="1"/>
        <v>63308</v>
      </c>
      <c r="L5" s="88">
        <f t="shared" si="1"/>
        <v>61780</v>
      </c>
      <c r="M5" s="88">
        <f t="shared" si="1"/>
        <v>61972</v>
      </c>
      <c r="N5" s="88">
        <f t="shared" si="1"/>
        <v>62467</v>
      </c>
      <c r="O5" s="89">
        <f t="shared" si="1"/>
        <v>62912</v>
      </c>
      <c r="P5" s="87">
        <f t="shared" si="1"/>
        <v>62773</v>
      </c>
      <c r="Q5" s="88">
        <f t="shared" si="1"/>
        <v>62489</v>
      </c>
      <c r="R5" s="90">
        <f t="shared" si="1"/>
        <v>62774</v>
      </c>
      <c r="S5" s="88">
        <f t="shared" si="1"/>
        <v>60303</v>
      </c>
      <c r="T5" s="88">
        <f t="shared" si="1"/>
        <v>60080</v>
      </c>
      <c r="U5" s="88">
        <f t="shared" si="1"/>
        <v>60499</v>
      </c>
      <c r="V5" s="88">
        <f t="shared" si="1"/>
        <v>60963</v>
      </c>
      <c r="W5" s="88">
        <f t="shared" si="1"/>
        <v>61687</v>
      </c>
      <c r="X5" s="88">
        <f t="shared" si="1"/>
        <v>62422</v>
      </c>
      <c r="Y5" s="88">
        <f t="shared" si="1"/>
        <v>65384</v>
      </c>
      <c r="Z5" s="88">
        <f t="shared" si="1"/>
        <v>65039</v>
      </c>
      <c r="AA5" s="89">
        <f t="shared" si="1"/>
        <v>63885</v>
      </c>
      <c r="AB5" s="87">
        <f t="shared" si="1"/>
        <v>63579</v>
      </c>
      <c r="AC5" s="88">
        <f t="shared" si="1"/>
        <v>63752</v>
      </c>
      <c r="AD5" s="88">
        <f t="shared" si="1"/>
        <v>63516</v>
      </c>
      <c r="AE5" s="88">
        <f t="shared" si="1"/>
        <v>63563</v>
      </c>
      <c r="AF5" s="88">
        <f t="shared" si="1"/>
        <v>64092</v>
      </c>
      <c r="AG5" s="88">
        <f t="shared" si="1"/>
        <v>63446</v>
      </c>
      <c r="AH5" s="88">
        <f t="shared" si="1"/>
        <v>63104</v>
      </c>
      <c r="AI5" s="88">
        <v>62755</v>
      </c>
      <c r="AJ5" s="88">
        <v>62108</v>
      </c>
      <c r="AK5" s="88">
        <v>62845</v>
      </c>
      <c r="AL5" s="88">
        <v>62713</v>
      </c>
      <c r="AM5" s="89">
        <v>62936</v>
      </c>
      <c r="AN5" s="87">
        <v>62732</v>
      </c>
      <c r="AO5" s="88">
        <v>63304</v>
      </c>
      <c r="AP5" s="88">
        <f>SUM(AP6:AP11)</f>
        <v>63614</v>
      </c>
      <c r="AQ5" s="88">
        <f>SUM(AQ6:AQ11)</f>
        <v>63282</v>
      </c>
      <c r="AR5" s="88">
        <f>SUM(AR6:AR11)</f>
        <v>64332</v>
      </c>
      <c r="AS5" s="88">
        <v>64068</v>
      </c>
      <c r="AT5" s="88">
        <v>64305</v>
      </c>
      <c r="AU5" s="88">
        <v>64615</v>
      </c>
      <c r="AV5" s="88">
        <v>64075</v>
      </c>
      <c r="AW5" s="88">
        <v>64162</v>
      </c>
      <c r="AX5" s="88">
        <v>64016</v>
      </c>
      <c r="AY5" s="89">
        <v>64018</v>
      </c>
      <c r="AZ5" s="87">
        <v>64095</v>
      </c>
      <c r="BA5" s="88">
        <v>65068</v>
      </c>
      <c r="BB5" s="88">
        <v>64763</v>
      </c>
      <c r="BC5" s="88">
        <v>64808</v>
      </c>
      <c r="BD5" s="88">
        <v>66457</v>
      </c>
      <c r="BE5" s="88">
        <v>65329</v>
      </c>
      <c r="BF5" s="88">
        <v>66234</v>
      </c>
      <c r="BG5" s="88">
        <v>64814</v>
      </c>
      <c r="BH5" s="88">
        <v>64952</v>
      </c>
      <c r="BI5" s="88">
        <v>63795</v>
      </c>
      <c r="BJ5" s="88">
        <v>65858</v>
      </c>
      <c r="BK5" s="91">
        <v>66873</v>
      </c>
      <c r="BL5" s="87">
        <v>67051</v>
      </c>
      <c r="BM5" s="266">
        <v>68023</v>
      </c>
      <c r="BN5" s="266">
        <v>67695</v>
      </c>
      <c r="BO5" s="266">
        <v>67859</v>
      </c>
      <c r="BP5" s="266">
        <v>68379</v>
      </c>
      <c r="BQ5" s="266">
        <v>67907</v>
      </c>
      <c r="BR5" s="266">
        <v>65776</v>
      </c>
      <c r="BS5" s="266">
        <v>64374</v>
      </c>
      <c r="BT5" s="266">
        <v>64096</v>
      </c>
      <c r="BU5" s="266">
        <v>64164</v>
      </c>
      <c r="BV5" s="266">
        <v>64425</v>
      </c>
      <c r="BW5" s="91">
        <v>64758</v>
      </c>
      <c r="BX5" s="87">
        <v>63625</v>
      </c>
      <c r="BY5" s="266">
        <v>63163</v>
      </c>
      <c r="BZ5" s="266">
        <v>62675</v>
      </c>
      <c r="CA5" s="266">
        <v>61557</v>
      </c>
      <c r="CB5" s="266">
        <v>61034</v>
      </c>
      <c r="CC5" s="266">
        <v>60259</v>
      </c>
      <c r="CD5" s="266">
        <v>59638</v>
      </c>
      <c r="CE5" s="266">
        <v>59533</v>
      </c>
      <c r="CF5" s="266">
        <v>59318</v>
      </c>
      <c r="CG5" s="88">
        <v>58981</v>
      </c>
      <c r="CH5" s="88">
        <v>58706</v>
      </c>
      <c r="CI5" s="89">
        <v>58240</v>
      </c>
      <c r="CJ5" s="89">
        <v>57884</v>
      </c>
      <c r="CK5" s="89">
        <v>58050</v>
      </c>
      <c r="CL5" s="89">
        <v>57905</v>
      </c>
      <c r="CM5" s="89">
        <v>57829</v>
      </c>
      <c r="CN5" s="89">
        <v>58039</v>
      </c>
      <c r="CO5" s="89">
        <v>59000</v>
      </c>
      <c r="CP5" s="89">
        <v>59965</v>
      </c>
      <c r="CQ5" s="89">
        <v>60308</v>
      </c>
      <c r="CR5" s="89">
        <v>60420</v>
      </c>
      <c r="CS5" s="89">
        <v>60719</v>
      </c>
      <c r="CT5" s="89">
        <v>61184</v>
      </c>
      <c r="CU5" s="89">
        <v>61446</v>
      </c>
      <c r="CV5" s="89">
        <v>61335</v>
      </c>
      <c r="CW5" s="89">
        <v>61479</v>
      </c>
      <c r="CX5" s="89">
        <v>61189</v>
      </c>
      <c r="CY5" s="89">
        <v>61090</v>
      </c>
      <c r="CZ5" s="89">
        <v>62339</v>
      </c>
      <c r="DA5" s="89">
        <f>'1.COBERTURA  DANE'!D6</f>
        <v>61982</v>
      </c>
      <c r="DB5" s="224">
        <f t="shared" ref="DB5:DB68" si="2">DA5-CZ5</f>
        <v>-357</v>
      </c>
      <c r="DC5" s="190">
        <f t="shared" ref="DC5:DC68" si="3">(DB5/CV5)*100</f>
        <v>-0.58204940083149914</v>
      </c>
      <c r="DD5" s="224">
        <f t="shared" ref="DD5:DD68" si="4">DA5-CU5</f>
        <v>536</v>
      </c>
      <c r="DE5" s="190">
        <f t="shared" ref="DE5:DE68" si="5">DD5/CU5*100</f>
        <v>0.87231064674673697</v>
      </c>
      <c r="DF5" s="809" t="s">
        <v>1020</v>
      </c>
      <c r="DG5" s="810"/>
      <c r="DI5"/>
      <c r="DJ5">
        <v>2017</v>
      </c>
      <c r="DK5">
        <v>2018</v>
      </c>
    </row>
    <row r="6" spans="1:115" ht="15" customHeight="1" outlineLevel="2">
      <c r="A6" s="101">
        <v>142</v>
      </c>
      <c r="B6" s="92" t="s">
        <v>121</v>
      </c>
      <c r="C6" s="93" t="s">
        <v>76</v>
      </c>
      <c r="D6" s="94">
        <v>3362</v>
      </c>
      <c r="E6" s="95">
        <v>3316</v>
      </c>
      <c r="F6" s="95">
        <v>3336</v>
      </c>
      <c r="G6" s="95">
        <v>3371</v>
      </c>
      <c r="H6" s="95">
        <v>3362</v>
      </c>
      <c r="I6" s="95">
        <v>3370</v>
      </c>
      <c r="J6" s="95">
        <v>3359</v>
      </c>
      <c r="K6" s="95">
        <v>3373</v>
      </c>
      <c r="L6" s="95">
        <v>3381</v>
      </c>
      <c r="M6" s="95">
        <v>3425</v>
      </c>
      <c r="N6" s="95">
        <v>3409</v>
      </c>
      <c r="O6" s="96">
        <v>3407</v>
      </c>
      <c r="P6" s="94">
        <v>3375</v>
      </c>
      <c r="Q6" s="95">
        <v>3272</v>
      </c>
      <c r="R6" s="97">
        <v>3241</v>
      </c>
      <c r="S6" s="95">
        <v>3195</v>
      </c>
      <c r="T6" s="95">
        <v>3155</v>
      </c>
      <c r="U6" s="95">
        <v>3162</v>
      </c>
      <c r="V6" s="95">
        <v>3205</v>
      </c>
      <c r="W6" s="95">
        <v>3244</v>
      </c>
      <c r="X6" s="95">
        <v>3234</v>
      </c>
      <c r="Y6" s="95">
        <v>3251</v>
      </c>
      <c r="Z6" s="95">
        <v>3233</v>
      </c>
      <c r="AA6" s="96">
        <v>3189</v>
      </c>
      <c r="AB6" s="94">
        <v>3177</v>
      </c>
      <c r="AC6" s="95">
        <v>3148</v>
      </c>
      <c r="AD6" s="95">
        <v>3144</v>
      </c>
      <c r="AE6" s="95">
        <v>3115</v>
      </c>
      <c r="AF6" s="95">
        <v>3039</v>
      </c>
      <c r="AG6" s="95">
        <v>3081</v>
      </c>
      <c r="AH6" s="95">
        <v>3098</v>
      </c>
      <c r="AI6" s="95">
        <v>3138</v>
      </c>
      <c r="AJ6" s="95">
        <v>3147</v>
      </c>
      <c r="AK6" s="95">
        <v>3144</v>
      </c>
      <c r="AL6" s="95">
        <v>3137</v>
      </c>
      <c r="AM6" s="96">
        <v>3232</v>
      </c>
      <c r="AN6" s="94">
        <v>3217</v>
      </c>
      <c r="AO6" s="95">
        <v>3228</v>
      </c>
      <c r="AP6" s="95">
        <v>3241</v>
      </c>
      <c r="AQ6" s="95">
        <v>3219</v>
      </c>
      <c r="AR6" s="95">
        <v>3292</v>
      </c>
      <c r="AS6" s="95">
        <v>3280</v>
      </c>
      <c r="AT6" s="95">
        <v>3285</v>
      </c>
      <c r="AU6" s="95">
        <v>3271</v>
      </c>
      <c r="AV6" s="95">
        <v>3255</v>
      </c>
      <c r="AW6" s="95">
        <v>3222</v>
      </c>
      <c r="AX6" s="95">
        <v>3240</v>
      </c>
      <c r="AY6" s="96">
        <v>3247</v>
      </c>
      <c r="AZ6" s="94">
        <v>3247</v>
      </c>
      <c r="BA6" s="95">
        <v>3315</v>
      </c>
      <c r="BB6" s="95">
        <v>3302</v>
      </c>
      <c r="BC6" s="95">
        <v>3285</v>
      </c>
      <c r="BD6" s="95">
        <v>3301</v>
      </c>
      <c r="BE6" s="95">
        <v>3260</v>
      </c>
      <c r="BF6" s="95">
        <v>3210</v>
      </c>
      <c r="BG6" s="95">
        <v>3192</v>
      </c>
      <c r="BH6" s="95">
        <v>3187</v>
      </c>
      <c r="BI6" s="95">
        <v>3142</v>
      </c>
      <c r="BJ6" s="95">
        <v>3151</v>
      </c>
      <c r="BK6" s="98">
        <v>3179</v>
      </c>
      <c r="BL6" s="94">
        <v>3183</v>
      </c>
      <c r="BM6" s="267">
        <v>3254</v>
      </c>
      <c r="BN6" s="267">
        <v>3236</v>
      </c>
      <c r="BO6" s="267">
        <v>3208</v>
      </c>
      <c r="BP6" s="267">
        <v>3237</v>
      </c>
      <c r="BQ6" s="267">
        <v>3191</v>
      </c>
      <c r="BR6" s="267">
        <v>3039</v>
      </c>
      <c r="BS6" s="267">
        <v>2993</v>
      </c>
      <c r="BT6" s="267">
        <v>2984</v>
      </c>
      <c r="BU6" s="267">
        <v>2999</v>
      </c>
      <c r="BV6" s="267">
        <v>3021</v>
      </c>
      <c r="BW6" s="98">
        <v>3047</v>
      </c>
      <c r="BX6" s="94">
        <v>3066</v>
      </c>
      <c r="BY6" s="267">
        <v>3028</v>
      </c>
      <c r="BZ6" s="267">
        <v>3028</v>
      </c>
      <c r="CA6" s="267">
        <v>2996</v>
      </c>
      <c r="CB6" s="267">
        <v>2978</v>
      </c>
      <c r="CC6" s="267">
        <v>2953</v>
      </c>
      <c r="CD6" s="267">
        <v>2946</v>
      </c>
      <c r="CE6" s="267">
        <v>2944</v>
      </c>
      <c r="CF6" s="267">
        <v>2928</v>
      </c>
      <c r="CG6" s="95">
        <v>2917</v>
      </c>
      <c r="CH6" s="95">
        <v>2914</v>
      </c>
      <c r="CI6" s="96">
        <v>2897</v>
      </c>
      <c r="CJ6" s="96">
        <v>2884</v>
      </c>
      <c r="CK6" s="96">
        <v>2897</v>
      </c>
      <c r="CL6" s="96">
        <v>2892</v>
      </c>
      <c r="CM6" s="96">
        <v>2886</v>
      </c>
      <c r="CN6" s="96">
        <v>2902</v>
      </c>
      <c r="CO6" s="96">
        <v>2925</v>
      </c>
      <c r="CP6" s="96">
        <v>2996</v>
      </c>
      <c r="CQ6" s="96">
        <v>2999</v>
      </c>
      <c r="CR6" s="96">
        <v>2998</v>
      </c>
      <c r="CS6" s="96">
        <v>3005</v>
      </c>
      <c r="CT6" s="96">
        <v>3041</v>
      </c>
      <c r="CU6" s="96">
        <v>3055</v>
      </c>
      <c r="CV6" s="96">
        <v>3068</v>
      </c>
      <c r="CW6" s="96">
        <v>3057</v>
      </c>
      <c r="CX6" s="96">
        <v>3051</v>
      </c>
      <c r="CY6" s="96">
        <v>3071</v>
      </c>
      <c r="CZ6" s="96">
        <v>3074</v>
      </c>
      <c r="DA6" s="96">
        <f>'1.COBERTURA  DANE'!D7</f>
        <v>3051</v>
      </c>
      <c r="DB6" s="224">
        <f t="shared" si="2"/>
        <v>-23</v>
      </c>
      <c r="DC6" s="190">
        <f t="shared" si="3"/>
        <v>-0.74967405475880056</v>
      </c>
      <c r="DD6" s="224">
        <f t="shared" si="4"/>
        <v>-4</v>
      </c>
      <c r="DE6" s="190">
        <f t="shared" si="5"/>
        <v>-0.13093289689034371</v>
      </c>
      <c r="DF6" s="1"/>
      <c r="DG6" s="731" t="s">
        <v>1040</v>
      </c>
      <c r="DI6" s="56" t="s">
        <v>315</v>
      </c>
      <c r="DJ6" s="227">
        <v>2232694</v>
      </c>
      <c r="DK6" s="229">
        <v>2340997</v>
      </c>
    </row>
    <row r="7" spans="1:115" ht="18" customHeight="1" outlineLevel="2">
      <c r="A7" s="101">
        <v>425</v>
      </c>
      <c r="B7" s="92" t="s">
        <v>121</v>
      </c>
      <c r="C7" s="93" t="s">
        <v>48</v>
      </c>
      <c r="D7" s="94">
        <v>6087</v>
      </c>
      <c r="E7" s="95">
        <v>6135</v>
      </c>
      <c r="F7" s="95">
        <v>6146</v>
      </c>
      <c r="G7" s="95">
        <v>6139</v>
      </c>
      <c r="H7" s="95">
        <v>6098</v>
      </c>
      <c r="I7" s="95">
        <v>6130</v>
      </c>
      <c r="J7" s="95">
        <v>6057</v>
      </c>
      <c r="K7" s="95">
        <v>6096</v>
      </c>
      <c r="L7" s="95">
        <v>6031</v>
      </c>
      <c r="M7" s="95">
        <v>6138</v>
      </c>
      <c r="N7" s="95">
        <v>6137</v>
      </c>
      <c r="O7" s="96">
        <v>6177</v>
      </c>
      <c r="P7" s="94">
        <v>6224</v>
      </c>
      <c r="Q7" s="95">
        <v>6224</v>
      </c>
      <c r="R7" s="97">
        <v>6201</v>
      </c>
      <c r="S7" s="95">
        <v>6248</v>
      </c>
      <c r="T7" s="95">
        <v>3945</v>
      </c>
      <c r="U7" s="95">
        <v>4013</v>
      </c>
      <c r="V7" s="95">
        <v>4093</v>
      </c>
      <c r="W7" s="95">
        <v>4149</v>
      </c>
      <c r="X7" s="95">
        <v>4224</v>
      </c>
      <c r="Y7" s="95">
        <v>6457</v>
      </c>
      <c r="Z7" s="95">
        <v>6465</v>
      </c>
      <c r="AA7" s="96">
        <v>6421</v>
      </c>
      <c r="AB7" s="94">
        <v>6146</v>
      </c>
      <c r="AC7" s="95">
        <v>6430</v>
      </c>
      <c r="AD7" s="95">
        <v>6409</v>
      </c>
      <c r="AE7" s="95">
        <v>6399</v>
      </c>
      <c r="AF7" s="95">
        <v>6491</v>
      </c>
      <c r="AG7" s="95">
        <v>6388</v>
      </c>
      <c r="AH7" s="95">
        <v>6309</v>
      </c>
      <c r="AI7" s="95">
        <v>6310</v>
      </c>
      <c r="AJ7" s="95">
        <v>6281</v>
      </c>
      <c r="AK7" s="95">
        <v>6302</v>
      </c>
      <c r="AL7" s="95">
        <v>6293</v>
      </c>
      <c r="AM7" s="96">
        <v>6300</v>
      </c>
      <c r="AN7" s="94">
        <v>6320</v>
      </c>
      <c r="AO7" s="95">
        <v>6316</v>
      </c>
      <c r="AP7" s="95">
        <v>6445</v>
      </c>
      <c r="AQ7" s="95">
        <v>6324</v>
      </c>
      <c r="AR7" s="95">
        <v>6420</v>
      </c>
      <c r="AS7" s="95">
        <v>6414</v>
      </c>
      <c r="AT7" s="95">
        <v>6420</v>
      </c>
      <c r="AU7" s="95">
        <v>6484</v>
      </c>
      <c r="AV7" s="95">
        <v>6465</v>
      </c>
      <c r="AW7" s="95">
        <v>6507</v>
      </c>
      <c r="AX7" s="95">
        <v>6542</v>
      </c>
      <c r="AY7" s="96">
        <v>6587</v>
      </c>
      <c r="AZ7" s="94">
        <v>6623</v>
      </c>
      <c r="BA7" s="95">
        <v>6686</v>
      </c>
      <c r="BB7" s="95">
        <v>6660</v>
      </c>
      <c r="BC7" s="95">
        <v>6674</v>
      </c>
      <c r="BD7" s="95">
        <v>6685</v>
      </c>
      <c r="BE7" s="95">
        <v>6617</v>
      </c>
      <c r="BF7" s="95">
        <v>6573</v>
      </c>
      <c r="BG7" s="95">
        <v>6415</v>
      </c>
      <c r="BH7" s="95">
        <v>6417</v>
      </c>
      <c r="BI7" s="95">
        <v>6283</v>
      </c>
      <c r="BJ7" s="95">
        <v>6319</v>
      </c>
      <c r="BK7" s="98">
        <v>6352</v>
      </c>
      <c r="BL7" s="94">
        <v>6348</v>
      </c>
      <c r="BM7" s="267">
        <v>6414</v>
      </c>
      <c r="BN7" s="267">
        <v>6393</v>
      </c>
      <c r="BO7" s="267">
        <v>6373</v>
      </c>
      <c r="BP7" s="267">
        <v>6388</v>
      </c>
      <c r="BQ7" s="267">
        <v>6368</v>
      </c>
      <c r="BR7" s="267">
        <v>6128</v>
      </c>
      <c r="BS7" s="267">
        <v>6047</v>
      </c>
      <c r="BT7" s="267">
        <v>6023</v>
      </c>
      <c r="BU7" s="267">
        <v>5988</v>
      </c>
      <c r="BV7" s="267">
        <v>6050</v>
      </c>
      <c r="BW7" s="98">
        <v>6064</v>
      </c>
      <c r="BX7" s="94">
        <v>6100</v>
      </c>
      <c r="BY7" s="267">
        <v>6027</v>
      </c>
      <c r="BZ7" s="267">
        <v>5957</v>
      </c>
      <c r="CA7" s="267">
        <v>5826</v>
      </c>
      <c r="CB7" s="267">
        <v>5774</v>
      </c>
      <c r="CC7" s="267">
        <v>5713</v>
      </c>
      <c r="CD7" s="267">
        <v>5641</v>
      </c>
      <c r="CE7" s="267">
        <v>5631</v>
      </c>
      <c r="CF7" s="267">
        <v>5592</v>
      </c>
      <c r="CG7" s="95">
        <v>5536</v>
      </c>
      <c r="CH7" s="95">
        <v>5518</v>
      </c>
      <c r="CI7" s="96">
        <v>5520</v>
      </c>
      <c r="CJ7" s="96">
        <v>5517</v>
      </c>
      <c r="CK7" s="96">
        <v>5566</v>
      </c>
      <c r="CL7" s="96">
        <v>5603</v>
      </c>
      <c r="CM7" s="96">
        <v>5632</v>
      </c>
      <c r="CN7" s="96">
        <v>5683</v>
      </c>
      <c r="CO7" s="96">
        <v>5830</v>
      </c>
      <c r="CP7" s="96">
        <v>6096</v>
      </c>
      <c r="CQ7" s="96">
        <v>6055</v>
      </c>
      <c r="CR7" s="96">
        <v>6063</v>
      </c>
      <c r="CS7" s="96">
        <v>6095</v>
      </c>
      <c r="CT7" s="96">
        <v>6131</v>
      </c>
      <c r="CU7" s="96">
        <v>6167</v>
      </c>
      <c r="CV7" s="96">
        <v>6168</v>
      </c>
      <c r="CW7" s="96">
        <v>6140</v>
      </c>
      <c r="CX7" s="96">
        <v>6122</v>
      </c>
      <c r="CY7" s="96">
        <v>6075</v>
      </c>
      <c r="CZ7" s="96">
        <v>6431</v>
      </c>
      <c r="DA7" s="96">
        <f>'1.COBERTURA  DANE'!D8</f>
        <v>6312</v>
      </c>
      <c r="DB7" s="224">
        <f t="shared" si="2"/>
        <v>-119</v>
      </c>
      <c r="DC7" s="190">
        <f t="shared" si="3"/>
        <v>-1.9293125810635539</v>
      </c>
      <c r="DD7" s="224">
        <f t="shared" si="4"/>
        <v>145</v>
      </c>
      <c r="DE7" s="190">
        <f t="shared" si="5"/>
        <v>2.3512242581482079</v>
      </c>
      <c r="DF7" s="1"/>
      <c r="DG7" s="731" t="s">
        <v>1109</v>
      </c>
      <c r="DI7" s="33" t="s">
        <v>316</v>
      </c>
      <c r="DJ7" s="265">
        <v>2233776</v>
      </c>
      <c r="DK7" s="229">
        <v>2344891</v>
      </c>
    </row>
    <row r="8" spans="1:115" ht="15" customHeight="1" outlineLevel="2">
      <c r="A8" s="101">
        <v>579</v>
      </c>
      <c r="B8" s="92" t="s">
        <v>121</v>
      </c>
      <c r="C8" s="93" t="s">
        <v>122</v>
      </c>
      <c r="D8" s="94">
        <v>25991</v>
      </c>
      <c r="E8" s="95">
        <v>26163</v>
      </c>
      <c r="F8" s="95">
        <v>26063</v>
      </c>
      <c r="G8" s="95">
        <v>26032</v>
      </c>
      <c r="H8" s="95">
        <v>25856</v>
      </c>
      <c r="I8" s="95">
        <v>26031</v>
      </c>
      <c r="J8" s="95">
        <v>25615</v>
      </c>
      <c r="K8" s="95">
        <v>26038</v>
      </c>
      <c r="L8" s="95">
        <v>25367</v>
      </c>
      <c r="M8" s="95">
        <v>25488</v>
      </c>
      <c r="N8" s="95">
        <v>25589</v>
      </c>
      <c r="O8" s="96">
        <v>25788</v>
      </c>
      <c r="P8" s="94">
        <v>25660</v>
      </c>
      <c r="Q8" s="95">
        <v>25646</v>
      </c>
      <c r="R8" s="97">
        <v>25813</v>
      </c>
      <c r="S8" s="95">
        <v>25100</v>
      </c>
      <c r="T8" s="95">
        <v>25492</v>
      </c>
      <c r="U8" s="95">
        <v>25635</v>
      </c>
      <c r="V8" s="95">
        <v>26081</v>
      </c>
      <c r="W8" s="95">
        <v>26486</v>
      </c>
      <c r="X8" s="95">
        <v>26690</v>
      </c>
      <c r="Y8" s="95">
        <v>26884</v>
      </c>
      <c r="Z8" s="95">
        <v>26773</v>
      </c>
      <c r="AA8" s="96">
        <v>26156</v>
      </c>
      <c r="AB8" s="94">
        <v>26050</v>
      </c>
      <c r="AC8" s="95">
        <v>25910</v>
      </c>
      <c r="AD8" s="95">
        <v>25672</v>
      </c>
      <c r="AE8" s="95">
        <v>25509</v>
      </c>
      <c r="AF8" s="95">
        <v>25843</v>
      </c>
      <c r="AG8" s="95">
        <v>25564</v>
      </c>
      <c r="AH8" s="95">
        <v>25534</v>
      </c>
      <c r="AI8" s="95">
        <v>25425</v>
      </c>
      <c r="AJ8" s="95">
        <v>25079</v>
      </c>
      <c r="AK8" s="95">
        <v>25281</v>
      </c>
      <c r="AL8" s="95">
        <v>25166</v>
      </c>
      <c r="AM8" s="96">
        <v>25341</v>
      </c>
      <c r="AN8" s="94">
        <v>25238</v>
      </c>
      <c r="AO8" s="95">
        <v>25127</v>
      </c>
      <c r="AP8" s="95">
        <v>25114</v>
      </c>
      <c r="AQ8" s="95">
        <v>24906</v>
      </c>
      <c r="AR8" s="95">
        <v>25408</v>
      </c>
      <c r="AS8" s="95">
        <v>25292</v>
      </c>
      <c r="AT8" s="95">
        <v>25375</v>
      </c>
      <c r="AU8" s="95">
        <v>25501</v>
      </c>
      <c r="AV8" s="95">
        <v>25449</v>
      </c>
      <c r="AW8" s="95">
        <v>25652</v>
      </c>
      <c r="AX8" s="95">
        <v>25631</v>
      </c>
      <c r="AY8" s="96">
        <v>25712</v>
      </c>
      <c r="AZ8" s="94">
        <v>25947</v>
      </c>
      <c r="BA8" s="95">
        <v>26339</v>
      </c>
      <c r="BB8" s="95">
        <v>26118</v>
      </c>
      <c r="BC8" s="95">
        <v>26110</v>
      </c>
      <c r="BD8" s="95">
        <v>27690</v>
      </c>
      <c r="BE8" s="95">
        <v>26994</v>
      </c>
      <c r="BF8" s="95">
        <v>28080</v>
      </c>
      <c r="BG8" s="95">
        <v>27342</v>
      </c>
      <c r="BH8" s="95">
        <v>27434</v>
      </c>
      <c r="BI8" s="95">
        <v>26965</v>
      </c>
      <c r="BJ8" s="95">
        <v>27504</v>
      </c>
      <c r="BK8" s="98">
        <v>28246</v>
      </c>
      <c r="BL8" s="94">
        <v>28498</v>
      </c>
      <c r="BM8" s="267">
        <v>29108</v>
      </c>
      <c r="BN8" s="267">
        <v>28948</v>
      </c>
      <c r="BO8" s="267">
        <v>29028</v>
      </c>
      <c r="BP8" s="267">
        <v>29321</v>
      </c>
      <c r="BQ8" s="267">
        <v>29052</v>
      </c>
      <c r="BR8" s="267">
        <v>28132</v>
      </c>
      <c r="BS8" s="267">
        <v>27160</v>
      </c>
      <c r="BT8" s="267">
        <v>27015</v>
      </c>
      <c r="BU8" s="267">
        <v>27053</v>
      </c>
      <c r="BV8" s="267">
        <v>27311</v>
      </c>
      <c r="BW8" s="98">
        <v>27382</v>
      </c>
      <c r="BX8" s="94">
        <v>27281</v>
      </c>
      <c r="BY8" s="267">
        <v>27096</v>
      </c>
      <c r="BZ8" s="267">
        <v>26787</v>
      </c>
      <c r="CA8" s="267">
        <v>26140</v>
      </c>
      <c r="CB8" s="267">
        <v>25878</v>
      </c>
      <c r="CC8" s="267">
        <v>25506</v>
      </c>
      <c r="CD8" s="267">
        <v>25113</v>
      </c>
      <c r="CE8" s="267">
        <v>25036</v>
      </c>
      <c r="CF8" s="267">
        <v>24932</v>
      </c>
      <c r="CG8" s="95">
        <v>24658</v>
      </c>
      <c r="CH8" s="95">
        <v>24447</v>
      </c>
      <c r="CI8" s="96">
        <v>24312</v>
      </c>
      <c r="CJ8" s="96">
        <v>24171</v>
      </c>
      <c r="CK8" s="96">
        <v>24211</v>
      </c>
      <c r="CL8" s="96">
        <v>24160</v>
      </c>
      <c r="CM8" s="96">
        <v>24128</v>
      </c>
      <c r="CN8" s="96">
        <v>24186</v>
      </c>
      <c r="CO8" s="96">
        <v>24546</v>
      </c>
      <c r="CP8" s="96">
        <v>24948</v>
      </c>
      <c r="CQ8" s="96">
        <v>25165</v>
      </c>
      <c r="CR8" s="96">
        <v>25404</v>
      </c>
      <c r="CS8" s="96">
        <v>25622</v>
      </c>
      <c r="CT8" s="96">
        <v>25652</v>
      </c>
      <c r="CU8" s="96">
        <v>25766</v>
      </c>
      <c r="CV8" s="96">
        <v>25727</v>
      </c>
      <c r="CW8" s="96">
        <v>25949</v>
      </c>
      <c r="CX8" s="96">
        <v>25809</v>
      </c>
      <c r="CY8" s="96">
        <v>25714</v>
      </c>
      <c r="CZ8" s="96">
        <v>26052</v>
      </c>
      <c r="DA8" s="96">
        <f>'1.COBERTURA  DANE'!D9</f>
        <v>26047</v>
      </c>
      <c r="DB8" s="224">
        <f t="shared" si="2"/>
        <v>-5</v>
      </c>
      <c r="DC8" s="190">
        <f t="shared" si="3"/>
        <v>-1.9434834998250865E-2</v>
      </c>
      <c r="DD8" s="224">
        <f t="shared" si="4"/>
        <v>281</v>
      </c>
      <c r="DE8" s="190">
        <f t="shared" si="5"/>
        <v>1.0905844911899403</v>
      </c>
      <c r="DF8" s="1"/>
      <c r="DG8" s="731" t="s">
        <v>1110</v>
      </c>
      <c r="DI8" s="56" t="s">
        <v>317</v>
      </c>
      <c r="DJ8" s="265">
        <v>2225416</v>
      </c>
      <c r="DK8" s="229">
        <v>2338251</v>
      </c>
    </row>
    <row r="9" spans="1:115" ht="15" customHeight="1" outlineLevel="2">
      <c r="A9" s="101">
        <v>585</v>
      </c>
      <c r="B9" s="92" t="s">
        <v>121</v>
      </c>
      <c r="C9" s="93" t="s">
        <v>19</v>
      </c>
      <c r="D9" s="94">
        <v>8431</v>
      </c>
      <c r="E9" s="95">
        <v>8485</v>
      </c>
      <c r="F9" s="95">
        <v>8430</v>
      </c>
      <c r="G9" s="95">
        <v>8330</v>
      </c>
      <c r="H9" s="95">
        <v>8283</v>
      </c>
      <c r="I9" s="95">
        <v>8386</v>
      </c>
      <c r="J9" s="95">
        <v>8232</v>
      </c>
      <c r="K9" s="95">
        <v>8364</v>
      </c>
      <c r="L9" s="95">
        <v>8121</v>
      </c>
      <c r="M9" s="95">
        <v>8039</v>
      </c>
      <c r="N9" s="95">
        <v>8077</v>
      </c>
      <c r="O9" s="96">
        <v>8090</v>
      </c>
      <c r="P9" s="94">
        <v>8069</v>
      </c>
      <c r="Q9" s="95">
        <v>8059</v>
      </c>
      <c r="R9" s="97">
        <v>8017</v>
      </c>
      <c r="S9" s="95">
        <v>6887</v>
      </c>
      <c r="T9" s="95">
        <v>7401</v>
      </c>
      <c r="U9" s="95">
        <v>7568</v>
      </c>
      <c r="V9" s="95">
        <v>7548</v>
      </c>
      <c r="W9" s="95">
        <v>7964</v>
      </c>
      <c r="X9" s="95">
        <v>8110</v>
      </c>
      <c r="Y9" s="95">
        <v>8211</v>
      </c>
      <c r="Z9" s="95">
        <v>8144</v>
      </c>
      <c r="AA9" s="96">
        <v>7950</v>
      </c>
      <c r="AB9" s="94">
        <v>8028</v>
      </c>
      <c r="AC9" s="95">
        <v>8072</v>
      </c>
      <c r="AD9" s="95">
        <v>8055</v>
      </c>
      <c r="AE9" s="95">
        <v>8012</v>
      </c>
      <c r="AF9" s="95">
        <v>8057</v>
      </c>
      <c r="AG9" s="95">
        <v>7894</v>
      </c>
      <c r="AH9" s="95">
        <v>7819</v>
      </c>
      <c r="AI9" s="95">
        <v>7819</v>
      </c>
      <c r="AJ9" s="95">
        <v>7836</v>
      </c>
      <c r="AK9" s="95">
        <v>7978</v>
      </c>
      <c r="AL9" s="95">
        <v>7921</v>
      </c>
      <c r="AM9" s="96">
        <v>7951</v>
      </c>
      <c r="AN9" s="94">
        <v>7912</v>
      </c>
      <c r="AO9" s="95">
        <v>8218</v>
      </c>
      <c r="AP9" s="95">
        <v>8201</v>
      </c>
      <c r="AQ9" s="95">
        <v>8226</v>
      </c>
      <c r="AR9" s="95">
        <v>8387</v>
      </c>
      <c r="AS9" s="95">
        <v>8342</v>
      </c>
      <c r="AT9" s="95">
        <v>8395</v>
      </c>
      <c r="AU9" s="95">
        <v>8458</v>
      </c>
      <c r="AV9" s="95">
        <v>8300</v>
      </c>
      <c r="AW9" s="95">
        <v>8350</v>
      </c>
      <c r="AX9" s="95">
        <v>8312</v>
      </c>
      <c r="AY9" s="96">
        <v>8279</v>
      </c>
      <c r="AZ9" s="94">
        <v>8288</v>
      </c>
      <c r="BA9" s="95">
        <v>8301</v>
      </c>
      <c r="BB9" s="95">
        <v>8227</v>
      </c>
      <c r="BC9" s="95">
        <v>8301</v>
      </c>
      <c r="BD9" s="95">
        <v>8337</v>
      </c>
      <c r="BE9" s="95">
        <v>8254</v>
      </c>
      <c r="BF9" s="95">
        <v>8211</v>
      </c>
      <c r="BG9" s="95">
        <v>8031</v>
      </c>
      <c r="BH9" s="95">
        <v>8108</v>
      </c>
      <c r="BI9" s="95">
        <v>8010</v>
      </c>
      <c r="BJ9" s="95">
        <v>8051</v>
      </c>
      <c r="BK9" s="98">
        <v>8109</v>
      </c>
      <c r="BL9" s="94">
        <v>8097</v>
      </c>
      <c r="BM9" s="267">
        <v>8181</v>
      </c>
      <c r="BN9" s="267">
        <v>8148</v>
      </c>
      <c r="BO9" s="267">
        <v>8124</v>
      </c>
      <c r="BP9" s="267">
        <v>8129</v>
      </c>
      <c r="BQ9" s="267">
        <v>8074</v>
      </c>
      <c r="BR9" s="267">
        <v>7849</v>
      </c>
      <c r="BS9" s="267">
        <v>7789</v>
      </c>
      <c r="BT9" s="267">
        <v>7772</v>
      </c>
      <c r="BU9" s="267">
        <v>7799</v>
      </c>
      <c r="BV9" s="267">
        <v>7826</v>
      </c>
      <c r="BW9" s="98">
        <v>7828</v>
      </c>
      <c r="BX9" s="94">
        <v>7830</v>
      </c>
      <c r="BY9" s="267">
        <v>7749</v>
      </c>
      <c r="BZ9" s="267">
        <v>7700</v>
      </c>
      <c r="CA9" s="267">
        <v>7619</v>
      </c>
      <c r="CB9" s="267">
        <v>7557</v>
      </c>
      <c r="CC9" s="267">
        <v>7396</v>
      </c>
      <c r="CD9" s="267">
        <v>7385</v>
      </c>
      <c r="CE9" s="267">
        <v>7369</v>
      </c>
      <c r="CF9" s="267">
        <v>7359</v>
      </c>
      <c r="CG9" s="95">
        <v>7320</v>
      </c>
      <c r="CH9" s="95">
        <v>7321</v>
      </c>
      <c r="CI9" s="96">
        <v>7298</v>
      </c>
      <c r="CJ9" s="96">
        <v>7227</v>
      </c>
      <c r="CK9" s="96">
        <v>7215</v>
      </c>
      <c r="CL9" s="96">
        <v>7198</v>
      </c>
      <c r="CM9" s="96">
        <v>7153</v>
      </c>
      <c r="CN9" s="96">
        <v>7184</v>
      </c>
      <c r="CO9" s="96">
        <v>7240</v>
      </c>
      <c r="CP9" s="96">
        <v>7340</v>
      </c>
      <c r="CQ9" s="96">
        <v>7394</v>
      </c>
      <c r="CR9" s="96">
        <v>7291</v>
      </c>
      <c r="CS9" s="96">
        <v>7234</v>
      </c>
      <c r="CT9" s="96">
        <v>7328</v>
      </c>
      <c r="CU9" s="96">
        <v>7359</v>
      </c>
      <c r="CV9" s="96">
        <v>7354</v>
      </c>
      <c r="CW9" s="96">
        <v>7377</v>
      </c>
      <c r="CX9" s="96">
        <v>7340</v>
      </c>
      <c r="CY9" s="96">
        <v>7377</v>
      </c>
      <c r="CZ9" s="96">
        <v>7392</v>
      </c>
      <c r="DA9" s="96">
        <f>'1.COBERTURA  DANE'!D10</f>
        <v>7326</v>
      </c>
      <c r="DB9" s="224">
        <f t="shared" si="2"/>
        <v>-66</v>
      </c>
      <c r="DC9" s="190">
        <f t="shared" si="3"/>
        <v>-0.89747076420995364</v>
      </c>
      <c r="DD9" s="224">
        <f t="shared" si="4"/>
        <v>-33</v>
      </c>
      <c r="DE9" s="190">
        <f t="shared" si="5"/>
        <v>-0.44843049327354262</v>
      </c>
      <c r="DF9" s="343"/>
      <c r="DG9" s="343"/>
      <c r="DI9" s="33" t="s">
        <v>318</v>
      </c>
      <c r="DJ9" s="265">
        <v>2220016</v>
      </c>
      <c r="DK9" s="229">
        <v>2334826</v>
      </c>
    </row>
    <row r="10" spans="1:115" ht="15" customHeight="1" outlineLevel="2">
      <c r="A10" s="101">
        <v>591</v>
      </c>
      <c r="B10" s="92" t="s">
        <v>121</v>
      </c>
      <c r="C10" s="93" t="s">
        <v>20</v>
      </c>
      <c r="D10" s="94">
        <v>8320</v>
      </c>
      <c r="E10" s="95">
        <v>8425</v>
      </c>
      <c r="F10" s="95">
        <v>8389</v>
      </c>
      <c r="G10" s="95">
        <v>8325</v>
      </c>
      <c r="H10" s="95">
        <v>8161</v>
      </c>
      <c r="I10" s="95">
        <v>8333</v>
      </c>
      <c r="J10" s="95">
        <v>8169</v>
      </c>
      <c r="K10" s="95">
        <v>8286</v>
      </c>
      <c r="L10" s="95">
        <v>8350</v>
      </c>
      <c r="M10" s="95">
        <v>8346</v>
      </c>
      <c r="N10" s="95">
        <v>8520</v>
      </c>
      <c r="O10" s="96">
        <v>8500</v>
      </c>
      <c r="P10" s="94">
        <v>8669</v>
      </c>
      <c r="Q10" s="95">
        <v>8725</v>
      </c>
      <c r="R10" s="97">
        <v>8803</v>
      </c>
      <c r="S10" s="95">
        <v>9180</v>
      </c>
      <c r="T10" s="95">
        <v>9371</v>
      </c>
      <c r="U10" s="95">
        <v>9434</v>
      </c>
      <c r="V10" s="95">
        <v>9410</v>
      </c>
      <c r="W10" s="95">
        <v>9408</v>
      </c>
      <c r="X10" s="95">
        <v>9770</v>
      </c>
      <c r="Y10" s="95">
        <v>9924</v>
      </c>
      <c r="Z10" s="95">
        <v>9824</v>
      </c>
      <c r="AA10" s="96">
        <v>9713</v>
      </c>
      <c r="AB10" s="94">
        <v>9649</v>
      </c>
      <c r="AC10" s="95">
        <v>9624</v>
      </c>
      <c r="AD10" s="95">
        <v>9641</v>
      </c>
      <c r="AE10" s="95">
        <v>9636</v>
      </c>
      <c r="AF10" s="95">
        <v>9738</v>
      </c>
      <c r="AG10" s="95">
        <v>9580</v>
      </c>
      <c r="AH10" s="95">
        <v>9494</v>
      </c>
      <c r="AI10" s="95">
        <v>9416</v>
      </c>
      <c r="AJ10" s="95">
        <v>9248</v>
      </c>
      <c r="AK10" s="95">
        <v>9440</v>
      </c>
      <c r="AL10" s="95">
        <v>9380</v>
      </c>
      <c r="AM10" s="96">
        <v>9456</v>
      </c>
      <c r="AN10" s="94">
        <v>9436</v>
      </c>
      <c r="AO10" s="95">
        <v>9598</v>
      </c>
      <c r="AP10" s="95">
        <v>9646</v>
      </c>
      <c r="AQ10" s="95">
        <v>9652</v>
      </c>
      <c r="AR10" s="95">
        <v>9873</v>
      </c>
      <c r="AS10" s="95">
        <v>9777</v>
      </c>
      <c r="AT10" s="95">
        <v>9798</v>
      </c>
      <c r="AU10" s="95">
        <v>9809</v>
      </c>
      <c r="AV10" s="95">
        <v>9624</v>
      </c>
      <c r="AW10" s="95">
        <v>9569</v>
      </c>
      <c r="AX10" s="95">
        <v>9634</v>
      </c>
      <c r="AY10" s="96">
        <v>9568</v>
      </c>
      <c r="AZ10" s="94">
        <v>9509</v>
      </c>
      <c r="BA10" s="95">
        <v>9591</v>
      </c>
      <c r="BB10" s="95">
        <v>9563</v>
      </c>
      <c r="BC10" s="95">
        <v>9510</v>
      </c>
      <c r="BD10" s="95">
        <v>9565</v>
      </c>
      <c r="BE10" s="95">
        <v>9491</v>
      </c>
      <c r="BF10" s="95">
        <v>9438</v>
      </c>
      <c r="BG10" s="95">
        <v>9283</v>
      </c>
      <c r="BH10" s="95">
        <v>9294</v>
      </c>
      <c r="BI10" s="95">
        <v>9117</v>
      </c>
      <c r="BJ10" s="95">
        <v>10421</v>
      </c>
      <c r="BK10" s="98">
        <v>10449</v>
      </c>
      <c r="BL10" s="94">
        <v>10418</v>
      </c>
      <c r="BM10" s="267">
        <v>10443</v>
      </c>
      <c r="BN10" s="267">
        <v>10229</v>
      </c>
      <c r="BO10" s="267">
        <v>10295</v>
      </c>
      <c r="BP10" s="267">
        <v>10442</v>
      </c>
      <c r="BQ10" s="267">
        <v>10395</v>
      </c>
      <c r="BR10" s="267">
        <v>10064</v>
      </c>
      <c r="BS10" s="267">
        <v>9932</v>
      </c>
      <c r="BT10" s="267">
        <v>9858</v>
      </c>
      <c r="BU10" s="267">
        <v>9853</v>
      </c>
      <c r="BV10" s="267">
        <v>9799</v>
      </c>
      <c r="BW10" s="98">
        <v>9938</v>
      </c>
      <c r="BX10" s="94">
        <v>8811</v>
      </c>
      <c r="BY10" s="267">
        <v>8769</v>
      </c>
      <c r="BZ10" s="267">
        <v>8758</v>
      </c>
      <c r="CA10" s="267">
        <v>8618</v>
      </c>
      <c r="CB10" s="267">
        <v>8586</v>
      </c>
      <c r="CC10" s="267">
        <v>8421</v>
      </c>
      <c r="CD10" s="267">
        <v>8351</v>
      </c>
      <c r="CE10" s="267">
        <v>8375</v>
      </c>
      <c r="CF10" s="267">
        <v>8362</v>
      </c>
      <c r="CG10" s="95">
        <v>8409</v>
      </c>
      <c r="CH10" s="95">
        <v>8394</v>
      </c>
      <c r="CI10" s="96">
        <v>8328</v>
      </c>
      <c r="CJ10" s="96">
        <v>8227</v>
      </c>
      <c r="CK10" s="96">
        <v>8252</v>
      </c>
      <c r="CL10" s="96">
        <v>8189</v>
      </c>
      <c r="CM10" s="96">
        <v>8187</v>
      </c>
      <c r="CN10" s="96">
        <v>8211</v>
      </c>
      <c r="CO10" s="96">
        <v>8401</v>
      </c>
      <c r="CP10" s="96">
        <v>8533</v>
      </c>
      <c r="CQ10" s="96">
        <v>8602</v>
      </c>
      <c r="CR10" s="96">
        <v>8564</v>
      </c>
      <c r="CS10" s="96">
        <v>8656</v>
      </c>
      <c r="CT10" s="96">
        <v>8830</v>
      </c>
      <c r="CU10" s="96">
        <v>8870</v>
      </c>
      <c r="CV10" s="96">
        <v>8863</v>
      </c>
      <c r="CW10" s="96">
        <v>8794</v>
      </c>
      <c r="CX10" s="96">
        <v>8788</v>
      </c>
      <c r="CY10" s="96">
        <v>8759</v>
      </c>
      <c r="CZ10" s="96">
        <v>9266</v>
      </c>
      <c r="DA10" s="96">
        <f>'1.COBERTURA  DANE'!D11</f>
        <v>9183</v>
      </c>
      <c r="DB10" s="224">
        <f t="shared" si="2"/>
        <v>-83</v>
      </c>
      <c r="DC10" s="190">
        <f t="shared" si="3"/>
        <v>-0.93647749069163932</v>
      </c>
      <c r="DD10" s="224">
        <f t="shared" si="4"/>
        <v>313</v>
      </c>
      <c r="DE10" s="190">
        <f t="shared" si="5"/>
        <v>3.5287485907553555</v>
      </c>
      <c r="DI10" s="56" t="s">
        <v>309</v>
      </c>
      <c r="DJ10" s="265">
        <v>2222102</v>
      </c>
      <c r="DK10" s="229">
        <v>2336036</v>
      </c>
    </row>
    <row r="11" spans="1:115" ht="15" customHeight="1" outlineLevel="2">
      <c r="A11" s="101">
        <v>893</v>
      </c>
      <c r="B11" s="92" t="s">
        <v>121</v>
      </c>
      <c r="C11" s="93" t="s">
        <v>105</v>
      </c>
      <c r="D11" s="94">
        <v>10869</v>
      </c>
      <c r="E11" s="95">
        <v>10726</v>
      </c>
      <c r="F11" s="95">
        <v>11202</v>
      </c>
      <c r="G11" s="95">
        <v>11118</v>
      </c>
      <c r="H11" s="95">
        <v>10816</v>
      </c>
      <c r="I11" s="95">
        <v>11108</v>
      </c>
      <c r="J11" s="95">
        <v>10945</v>
      </c>
      <c r="K11" s="95">
        <v>11151</v>
      </c>
      <c r="L11" s="95">
        <v>10530</v>
      </c>
      <c r="M11" s="95">
        <v>10536</v>
      </c>
      <c r="N11" s="95">
        <v>10735</v>
      </c>
      <c r="O11" s="96">
        <v>10950</v>
      </c>
      <c r="P11" s="94">
        <v>10776</v>
      </c>
      <c r="Q11" s="95">
        <v>10563</v>
      </c>
      <c r="R11" s="97">
        <v>10699</v>
      </c>
      <c r="S11" s="95">
        <v>9693</v>
      </c>
      <c r="T11" s="95">
        <v>10716</v>
      </c>
      <c r="U11" s="95">
        <v>10687</v>
      </c>
      <c r="V11" s="95">
        <v>10626</v>
      </c>
      <c r="W11" s="95">
        <v>10436</v>
      </c>
      <c r="X11" s="95">
        <v>10394</v>
      </c>
      <c r="Y11" s="95">
        <v>10657</v>
      </c>
      <c r="Z11" s="95">
        <v>10600</v>
      </c>
      <c r="AA11" s="96">
        <v>10456</v>
      </c>
      <c r="AB11" s="94">
        <v>10529</v>
      </c>
      <c r="AC11" s="95">
        <v>10568</v>
      </c>
      <c r="AD11" s="95">
        <v>10595</v>
      </c>
      <c r="AE11" s="95">
        <v>10892</v>
      </c>
      <c r="AF11" s="95">
        <v>10924</v>
      </c>
      <c r="AG11" s="95">
        <v>10939</v>
      </c>
      <c r="AH11" s="95">
        <v>10850</v>
      </c>
      <c r="AI11" s="95">
        <v>10647</v>
      </c>
      <c r="AJ11" s="95">
        <v>10517</v>
      </c>
      <c r="AK11" s="95">
        <v>10700</v>
      </c>
      <c r="AL11" s="95">
        <v>10816</v>
      </c>
      <c r="AM11" s="96">
        <v>10656</v>
      </c>
      <c r="AN11" s="94">
        <v>10609</v>
      </c>
      <c r="AO11" s="95">
        <v>10817</v>
      </c>
      <c r="AP11" s="95">
        <v>10967</v>
      </c>
      <c r="AQ11" s="95">
        <v>10955</v>
      </c>
      <c r="AR11" s="95">
        <v>10952</v>
      </c>
      <c r="AS11" s="95">
        <v>10963</v>
      </c>
      <c r="AT11" s="95">
        <v>11032</v>
      </c>
      <c r="AU11" s="95">
        <v>11092</v>
      </c>
      <c r="AV11" s="95">
        <v>10982</v>
      </c>
      <c r="AW11" s="95">
        <v>10862</v>
      </c>
      <c r="AX11" s="95">
        <v>10657</v>
      </c>
      <c r="AY11" s="96">
        <v>10625</v>
      </c>
      <c r="AZ11" s="94">
        <v>10481</v>
      </c>
      <c r="BA11" s="95">
        <v>10836</v>
      </c>
      <c r="BB11" s="95">
        <v>10893</v>
      </c>
      <c r="BC11" s="95">
        <v>10928</v>
      </c>
      <c r="BD11" s="95">
        <v>10879</v>
      </c>
      <c r="BE11" s="95">
        <v>10713</v>
      </c>
      <c r="BF11" s="95">
        <v>10722</v>
      </c>
      <c r="BG11" s="95">
        <v>10551</v>
      </c>
      <c r="BH11" s="95">
        <v>10512</v>
      </c>
      <c r="BI11" s="95">
        <v>10278</v>
      </c>
      <c r="BJ11" s="95">
        <v>10412</v>
      </c>
      <c r="BK11" s="98">
        <v>10538</v>
      </c>
      <c r="BL11" s="94">
        <v>10507</v>
      </c>
      <c r="BM11" s="267">
        <v>10623</v>
      </c>
      <c r="BN11" s="267">
        <v>10741</v>
      </c>
      <c r="BO11" s="267">
        <v>10831</v>
      </c>
      <c r="BP11" s="267">
        <v>10862</v>
      </c>
      <c r="BQ11" s="267">
        <v>10827</v>
      </c>
      <c r="BR11" s="267">
        <v>10564</v>
      </c>
      <c r="BS11" s="267">
        <v>10453</v>
      </c>
      <c r="BT11" s="267">
        <v>10444</v>
      </c>
      <c r="BU11" s="267">
        <v>10472</v>
      </c>
      <c r="BV11" s="267">
        <v>10418</v>
      </c>
      <c r="BW11" s="98">
        <v>10499</v>
      </c>
      <c r="BX11" s="94">
        <v>10537</v>
      </c>
      <c r="BY11" s="267">
        <v>10470</v>
      </c>
      <c r="BZ11" s="267">
        <v>10445</v>
      </c>
      <c r="CA11" s="267">
        <v>10358</v>
      </c>
      <c r="CB11" s="267">
        <v>10261</v>
      </c>
      <c r="CC11" s="267">
        <v>10270</v>
      </c>
      <c r="CD11" s="267">
        <v>10202</v>
      </c>
      <c r="CE11" s="267">
        <v>10178</v>
      </c>
      <c r="CF11" s="267">
        <v>10145</v>
      </c>
      <c r="CG11" s="95">
        <v>10141</v>
      </c>
      <c r="CH11" s="95">
        <v>10112</v>
      </c>
      <c r="CI11" s="96">
        <v>9885</v>
      </c>
      <c r="CJ11" s="96">
        <v>9858</v>
      </c>
      <c r="CK11" s="96">
        <v>9909</v>
      </c>
      <c r="CL11" s="96">
        <v>9863</v>
      </c>
      <c r="CM11" s="96">
        <v>9843</v>
      </c>
      <c r="CN11" s="96">
        <v>9873</v>
      </c>
      <c r="CO11" s="96">
        <v>10058</v>
      </c>
      <c r="CP11" s="96">
        <v>10052</v>
      </c>
      <c r="CQ11" s="96">
        <v>10093</v>
      </c>
      <c r="CR11" s="96">
        <v>10100</v>
      </c>
      <c r="CS11" s="96">
        <v>10107</v>
      </c>
      <c r="CT11" s="96">
        <v>10202</v>
      </c>
      <c r="CU11" s="96">
        <v>10229</v>
      </c>
      <c r="CV11" s="96">
        <v>10155</v>
      </c>
      <c r="CW11" s="96">
        <v>10162</v>
      </c>
      <c r="CX11" s="96">
        <v>10079</v>
      </c>
      <c r="CY11" s="96">
        <v>10094</v>
      </c>
      <c r="CZ11" s="96">
        <v>10124</v>
      </c>
      <c r="DA11" s="96">
        <f>'1.COBERTURA  DANE'!D12</f>
        <v>10063</v>
      </c>
      <c r="DB11" s="224">
        <f t="shared" si="2"/>
        <v>-61</v>
      </c>
      <c r="DC11" s="190">
        <f t="shared" si="3"/>
        <v>-0.60068931560807481</v>
      </c>
      <c r="DD11" s="224">
        <f t="shared" si="4"/>
        <v>-166</v>
      </c>
      <c r="DE11" s="190">
        <f t="shared" si="5"/>
        <v>-1.6228370319679344</v>
      </c>
      <c r="DI11" s="33" t="s">
        <v>311</v>
      </c>
      <c r="DJ11" s="265">
        <v>2254060</v>
      </c>
      <c r="DK11" s="229">
        <f>DA4</f>
        <v>2330983</v>
      </c>
    </row>
    <row r="12" spans="1:115" s="18" customFormat="1" ht="15" outlineLevel="1">
      <c r="A12" s="99" t="s">
        <v>230</v>
      </c>
      <c r="B12" s="80"/>
      <c r="C12" s="86" t="s">
        <v>119</v>
      </c>
      <c r="D12" s="87">
        <f t="shared" ref="D12:AH12" si="6">SUBTOTAL(9,D13:D18)</f>
        <v>193470</v>
      </c>
      <c r="E12" s="88">
        <f t="shared" si="6"/>
        <v>194854</v>
      </c>
      <c r="F12" s="88">
        <f t="shared" si="6"/>
        <v>195596</v>
      </c>
      <c r="G12" s="88">
        <f t="shared" si="6"/>
        <v>195380</v>
      </c>
      <c r="H12" s="88">
        <f t="shared" si="6"/>
        <v>194799</v>
      </c>
      <c r="I12" s="88">
        <f t="shared" si="6"/>
        <v>196045</v>
      </c>
      <c r="J12" s="88">
        <f t="shared" si="6"/>
        <v>194802</v>
      </c>
      <c r="K12" s="88">
        <f t="shared" si="6"/>
        <v>195374</v>
      </c>
      <c r="L12" s="88">
        <f t="shared" si="6"/>
        <v>194104</v>
      </c>
      <c r="M12" s="88">
        <f t="shared" si="6"/>
        <v>195097</v>
      </c>
      <c r="N12" s="88">
        <f t="shared" si="6"/>
        <v>194245</v>
      </c>
      <c r="O12" s="89">
        <f t="shared" si="6"/>
        <v>197299</v>
      </c>
      <c r="P12" s="87">
        <f t="shared" si="6"/>
        <v>197553</v>
      </c>
      <c r="Q12" s="88">
        <f t="shared" si="6"/>
        <v>197810</v>
      </c>
      <c r="R12" s="90">
        <f t="shared" si="6"/>
        <v>198277</v>
      </c>
      <c r="S12" s="88">
        <f t="shared" si="6"/>
        <v>199492</v>
      </c>
      <c r="T12" s="88">
        <f t="shared" si="6"/>
        <v>198952</v>
      </c>
      <c r="U12" s="88">
        <f t="shared" si="6"/>
        <v>200934</v>
      </c>
      <c r="V12" s="88">
        <f t="shared" si="6"/>
        <v>202131</v>
      </c>
      <c r="W12" s="88">
        <f t="shared" si="6"/>
        <v>201892</v>
      </c>
      <c r="X12" s="88">
        <f t="shared" si="6"/>
        <v>202232</v>
      </c>
      <c r="Y12" s="88">
        <f t="shared" si="6"/>
        <v>202627</v>
      </c>
      <c r="Z12" s="88">
        <f t="shared" si="6"/>
        <v>202816</v>
      </c>
      <c r="AA12" s="89">
        <f t="shared" si="6"/>
        <v>202742</v>
      </c>
      <c r="AB12" s="87">
        <f t="shared" si="6"/>
        <v>202796</v>
      </c>
      <c r="AC12" s="88">
        <f t="shared" si="6"/>
        <v>203487</v>
      </c>
      <c r="AD12" s="88">
        <f t="shared" si="6"/>
        <v>203710</v>
      </c>
      <c r="AE12" s="88">
        <f t="shared" si="6"/>
        <v>204807</v>
      </c>
      <c r="AF12" s="88">
        <f t="shared" si="6"/>
        <v>205104</v>
      </c>
      <c r="AG12" s="88">
        <f t="shared" si="6"/>
        <v>203615</v>
      </c>
      <c r="AH12" s="88">
        <f t="shared" si="6"/>
        <v>202724</v>
      </c>
      <c r="AI12" s="88">
        <v>202060</v>
      </c>
      <c r="AJ12" s="88">
        <v>203999</v>
      </c>
      <c r="AK12" s="88">
        <v>204509</v>
      </c>
      <c r="AL12" s="88">
        <v>202577</v>
      </c>
      <c r="AM12" s="89">
        <v>202651</v>
      </c>
      <c r="AN12" s="87">
        <v>202456</v>
      </c>
      <c r="AO12" s="88">
        <v>203100</v>
      </c>
      <c r="AP12" s="88">
        <f>SUM(AP13:AP18)</f>
        <v>205094</v>
      </c>
      <c r="AQ12" s="88">
        <f>SUM(AQ13:AQ18)</f>
        <v>204574</v>
      </c>
      <c r="AR12" s="88">
        <f>SUM(AR13:AR18)</f>
        <v>205629</v>
      </c>
      <c r="AS12" s="88">
        <v>207135</v>
      </c>
      <c r="AT12" s="88">
        <v>207374</v>
      </c>
      <c r="AU12" s="88">
        <v>207622</v>
      </c>
      <c r="AV12" s="88">
        <v>207083</v>
      </c>
      <c r="AW12" s="88">
        <v>208211</v>
      </c>
      <c r="AX12" s="88">
        <v>208123</v>
      </c>
      <c r="AY12" s="89">
        <v>208433</v>
      </c>
      <c r="AZ12" s="87">
        <v>210890</v>
      </c>
      <c r="BA12" s="88">
        <v>211392</v>
      </c>
      <c r="BB12" s="88">
        <v>212765</v>
      </c>
      <c r="BC12" s="88">
        <v>212775</v>
      </c>
      <c r="BD12" s="88">
        <v>212951</v>
      </c>
      <c r="BE12" s="88">
        <v>211921</v>
      </c>
      <c r="BF12" s="88">
        <v>213493</v>
      </c>
      <c r="BG12" s="88">
        <v>214248</v>
      </c>
      <c r="BH12" s="88">
        <v>213976</v>
      </c>
      <c r="BI12" s="88">
        <v>212188</v>
      </c>
      <c r="BJ12" s="88">
        <v>213592</v>
      </c>
      <c r="BK12" s="91">
        <v>215526</v>
      </c>
      <c r="BL12" s="87">
        <v>216429</v>
      </c>
      <c r="BM12" s="266">
        <v>218048</v>
      </c>
      <c r="BN12" s="266">
        <v>218247</v>
      </c>
      <c r="BO12" s="266">
        <v>218798</v>
      </c>
      <c r="BP12" s="266">
        <v>219188</v>
      </c>
      <c r="BQ12" s="266">
        <v>219594</v>
      </c>
      <c r="BR12" s="266">
        <v>219535</v>
      </c>
      <c r="BS12" s="266">
        <v>219260</v>
      </c>
      <c r="BT12" s="266">
        <v>219647</v>
      </c>
      <c r="BU12" s="266">
        <v>219895</v>
      </c>
      <c r="BV12" s="266">
        <v>220642</v>
      </c>
      <c r="BW12" s="91">
        <v>221033</v>
      </c>
      <c r="BX12" s="87">
        <v>221293</v>
      </c>
      <c r="BY12" s="266">
        <v>220931</v>
      </c>
      <c r="BZ12" s="266">
        <v>220615</v>
      </c>
      <c r="CA12" s="266">
        <v>219837</v>
      </c>
      <c r="CB12" s="266">
        <v>219261</v>
      </c>
      <c r="CC12" s="266">
        <v>215551</v>
      </c>
      <c r="CD12" s="266">
        <v>215814</v>
      </c>
      <c r="CE12" s="266">
        <v>215902</v>
      </c>
      <c r="CF12" s="266">
        <v>214864</v>
      </c>
      <c r="CG12" s="88">
        <v>214782</v>
      </c>
      <c r="CH12" s="88">
        <v>214385</v>
      </c>
      <c r="CI12" s="89">
        <v>213857</v>
      </c>
      <c r="CJ12" s="89">
        <v>213427</v>
      </c>
      <c r="CK12" s="89">
        <v>213913</v>
      </c>
      <c r="CL12" s="89">
        <v>214307</v>
      </c>
      <c r="CM12" s="89">
        <v>214075</v>
      </c>
      <c r="CN12" s="89">
        <v>214629</v>
      </c>
      <c r="CO12" s="89">
        <v>215392</v>
      </c>
      <c r="CP12" s="89">
        <v>217191</v>
      </c>
      <c r="CQ12" s="89">
        <v>218444</v>
      </c>
      <c r="CR12" s="89">
        <v>218738</v>
      </c>
      <c r="CS12" s="89">
        <v>218923</v>
      </c>
      <c r="CT12" s="89">
        <v>219741</v>
      </c>
      <c r="CU12" s="89">
        <v>219914</v>
      </c>
      <c r="CV12" s="89">
        <v>220351</v>
      </c>
      <c r="CW12" s="89">
        <v>221100</v>
      </c>
      <c r="CX12" s="89">
        <v>220874</v>
      </c>
      <c r="CY12" s="89">
        <v>221574</v>
      </c>
      <c r="CZ12" s="89">
        <v>220543</v>
      </c>
      <c r="DA12" s="89">
        <f>'1.COBERTURA  DANE'!D13</f>
        <v>220202</v>
      </c>
      <c r="DB12" s="224">
        <f t="shared" si="2"/>
        <v>-341</v>
      </c>
      <c r="DC12" s="190">
        <f t="shared" si="3"/>
        <v>-0.15475309846562985</v>
      </c>
      <c r="DD12" s="224">
        <f t="shared" si="4"/>
        <v>288</v>
      </c>
      <c r="DE12" s="190">
        <f t="shared" si="5"/>
        <v>0.13096028447484018</v>
      </c>
      <c r="DI12" s="56" t="s">
        <v>319</v>
      </c>
      <c r="DJ12" s="265">
        <v>2279330</v>
      </c>
      <c r="DK12" s="229"/>
    </row>
    <row r="13" spans="1:115" ht="15" outlineLevel="2">
      <c r="A13" s="101">
        <v>120</v>
      </c>
      <c r="B13" s="92" t="s">
        <v>119</v>
      </c>
      <c r="C13" s="93" t="s">
        <v>73</v>
      </c>
      <c r="D13" s="94">
        <v>24475</v>
      </c>
      <c r="E13" s="95">
        <v>25035</v>
      </c>
      <c r="F13" s="95">
        <v>25799</v>
      </c>
      <c r="G13" s="95">
        <v>26396</v>
      </c>
      <c r="H13" s="95">
        <v>26302</v>
      </c>
      <c r="I13" s="95">
        <v>26566</v>
      </c>
      <c r="J13" s="95">
        <v>26394</v>
      </c>
      <c r="K13" s="95">
        <v>26494</v>
      </c>
      <c r="L13" s="95">
        <v>26370</v>
      </c>
      <c r="M13" s="95">
        <v>26558</v>
      </c>
      <c r="N13" s="95">
        <v>26578</v>
      </c>
      <c r="O13" s="96">
        <v>27238</v>
      </c>
      <c r="P13" s="94">
        <v>27360</v>
      </c>
      <c r="Q13" s="95">
        <v>27530</v>
      </c>
      <c r="R13" s="97">
        <v>27875</v>
      </c>
      <c r="S13" s="95">
        <v>28788</v>
      </c>
      <c r="T13" s="95">
        <v>28502</v>
      </c>
      <c r="U13" s="95">
        <v>28537</v>
      </c>
      <c r="V13" s="95">
        <v>28556</v>
      </c>
      <c r="W13" s="95">
        <v>28576</v>
      </c>
      <c r="X13" s="95">
        <v>28502</v>
      </c>
      <c r="Y13" s="95">
        <v>28272</v>
      </c>
      <c r="Z13" s="95">
        <v>28276</v>
      </c>
      <c r="AA13" s="96">
        <v>28288</v>
      </c>
      <c r="AB13" s="94">
        <v>28367</v>
      </c>
      <c r="AC13" s="95">
        <v>28225</v>
      </c>
      <c r="AD13" s="95">
        <v>28367</v>
      </c>
      <c r="AE13" s="95">
        <v>28584</v>
      </c>
      <c r="AF13" s="95">
        <v>28359</v>
      </c>
      <c r="AG13" s="95">
        <v>28095</v>
      </c>
      <c r="AH13" s="95">
        <v>27979</v>
      </c>
      <c r="AI13" s="95">
        <v>27986</v>
      </c>
      <c r="AJ13" s="95">
        <v>28194</v>
      </c>
      <c r="AK13" s="95">
        <v>27633</v>
      </c>
      <c r="AL13" s="95">
        <v>26541</v>
      </c>
      <c r="AM13" s="96">
        <v>25859</v>
      </c>
      <c r="AN13" s="94">
        <v>25844</v>
      </c>
      <c r="AO13" s="95">
        <v>25822</v>
      </c>
      <c r="AP13" s="95">
        <v>25963</v>
      </c>
      <c r="AQ13" s="95">
        <v>25961</v>
      </c>
      <c r="AR13" s="95">
        <v>25947</v>
      </c>
      <c r="AS13" s="95">
        <v>26154</v>
      </c>
      <c r="AT13" s="95">
        <v>26149</v>
      </c>
      <c r="AU13" s="95">
        <v>26134</v>
      </c>
      <c r="AV13" s="95">
        <v>26161</v>
      </c>
      <c r="AW13" s="95">
        <v>26186</v>
      </c>
      <c r="AX13" s="95">
        <v>26157</v>
      </c>
      <c r="AY13" s="96">
        <v>26102</v>
      </c>
      <c r="AZ13" s="94">
        <v>26231</v>
      </c>
      <c r="BA13" s="95">
        <v>26157</v>
      </c>
      <c r="BB13" s="95">
        <v>26246</v>
      </c>
      <c r="BC13" s="95">
        <v>26207</v>
      </c>
      <c r="BD13" s="95">
        <v>26105</v>
      </c>
      <c r="BE13" s="95">
        <v>25952</v>
      </c>
      <c r="BF13" s="95">
        <v>25952</v>
      </c>
      <c r="BG13" s="95">
        <v>25813</v>
      </c>
      <c r="BH13" s="95">
        <v>25618</v>
      </c>
      <c r="BI13" s="95">
        <v>25438</v>
      </c>
      <c r="BJ13" s="95">
        <v>25477</v>
      </c>
      <c r="BK13" s="98">
        <v>25597</v>
      </c>
      <c r="BL13" s="94">
        <v>25589</v>
      </c>
      <c r="BM13" s="267">
        <v>25599</v>
      </c>
      <c r="BN13" s="267">
        <v>25542</v>
      </c>
      <c r="BO13" s="267">
        <v>25507</v>
      </c>
      <c r="BP13" s="267">
        <v>25522</v>
      </c>
      <c r="BQ13" s="267">
        <v>25495</v>
      </c>
      <c r="BR13" s="267">
        <v>25515</v>
      </c>
      <c r="BS13" s="267">
        <v>25540</v>
      </c>
      <c r="BT13" s="267">
        <v>25577</v>
      </c>
      <c r="BU13" s="267">
        <v>25563</v>
      </c>
      <c r="BV13" s="267">
        <v>25546</v>
      </c>
      <c r="BW13" s="98">
        <v>25555</v>
      </c>
      <c r="BX13" s="94">
        <v>25600</v>
      </c>
      <c r="BY13" s="267">
        <v>25596</v>
      </c>
      <c r="BZ13" s="267">
        <v>25568</v>
      </c>
      <c r="CA13" s="267">
        <v>25507</v>
      </c>
      <c r="CB13" s="267">
        <v>25402</v>
      </c>
      <c r="CC13" s="267">
        <v>24991</v>
      </c>
      <c r="CD13" s="267">
        <v>24985</v>
      </c>
      <c r="CE13" s="267">
        <v>24998</v>
      </c>
      <c r="CF13" s="267">
        <v>24876</v>
      </c>
      <c r="CG13" s="95">
        <v>24821</v>
      </c>
      <c r="CH13" s="95">
        <v>24694</v>
      </c>
      <c r="CI13" s="96">
        <v>24611</v>
      </c>
      <c r="CJ13" s="96">
        <v>24537</v>
      </c>
      <c r="CK13" s="96">
        <v>24552</v>
      </c>
      <c r="CL13" s="96">
        <v>24521</v>
      </c>
      <c r="CM13" s="96">
        <v>24387</v>
      </c>
      <c r="CN13" s="96">
        <v>24383</v>
      </c>
      <c r="CO13" s="96">
        <v>24344</v>
      </c>
      <c r="CP13" s="96">
        <v>24366</v>
      </c>
      <c r="CQ13" s="96">
        <v>24501</v>
      </c>
      <c r="CR13" s="96">
        <v>24484</v>
      </c>
      <c r="CS13" s="96">
        <v>24383</v>
      </c>
      <c r="CT13" s="96">
        <v>24381</v>
      </c>
      <c r="CU13" s="96">
        <v>24358</v>
      </c>
      <c r="CV13" s="96">
        <v>24354</v>
      </c>
      <c r="CW13" s="96">
        <v>24359</v>
      </c>
      <c r="CX13" s="96">
        <v>24244</v>
      </c>
      <c r="CY13" s="96">
        <v>24209</v>
      </c>
      <c r="CZ13" s="96">
        <v>24100</v>
      </c>
      <c r="DA13" s="96">
        <f>'1.COBERTURA  DANE'!D14</f>
        <v>24004</v>
      </c>
      <c r="DB13" s="224">
        <f t="shared" si="2"/>
        <v>-96</v>
      </c>
      <c r="DC13" s="190">
        <f t="shared" si="3"/>
        <v>-0.39418576003941858</v>
      </c>
      <c r="DD13" s="224">
        <f t="shared" si="4"/>
        <v>-354</v>
      </c>
      <c r="DE13" s="190">
        <f t="shared" si="5"/>
        <v>-1.4533212907463666</v>
      </c>
      <c r="DI13" s="33" t="s">
        <v>320</v>
      </c>
      <c r="DJ13" s="265">
        <v>2285762</v>
      </c>
      <c r="DK13" s="229"/>
    </row>
    <row r="14" spans="1:115" ht="15" outlineLevel="2">
      <c r="A14" s="101">
        <v>154</v>
      </c>
      <c r="B14" s="92" t="s">
        <v>119</v>
      </c>
      <c r="C14" s="93" t="s">
        <v>12</v>
      </c>
      <c r="D14" s="94">
        <v>61808</v>
      </c>
      <c r="E14" s="95">
        <v>62297</v>
      </c>
      <c r="F14" s="95">
        <v>62264</v>
      </c>
      <c r="G14" s="95">
        <v>62131</v>
      </c>
      <c r="H14" s="95">
        <v>61881</v>
      </c>
      <c r="I14" s="95">
        <v>62011</v>
      </c>
      <c r="J14" s="95">
        <v>61343</v>
      </c>
      <c r="K14" s="95">
        <v>61789</v>
      </c>
      <c r="L14" s="95">
        <v>60857</v>
      </c>
      <c r="M14" s="95">
        <v>60837</v>
      </c>
      <c r="N14" s="95">
        <v>60488</v>
      </c>
      <c r="O14" s="96">
        <v>61009</v>
      </c>
      <c r="P14" s="94">
        <v>60996</v>
      </c>
      <c r="Q14" s="95">
        <v>61032</v>
      </c>
      <c r="R14" s="97">
        <v>61696</v>
      </c>
      <c r="S14" s="95">
        <v>62528</v>
      </c>
      <c r="T14" s="95">
        <v>61637</v>
      </c>
      <c r="U14" s="95">
        <v>62454</v>
      </c>
      <c r="V14" s="95">
        <v>62586</v>
      </c>
      <c r="W14" s="95">
        <v>62410</v>
      </c>
      <c r="X14" s="95">
        <v>62325</v>
      </c>
      <c r="Y14" s="95">
        <v>62721</v>
      </c>
      <c r="Z14" s="95">
        <v>62709</v>
      </c>
      <c r="AA14" s="96">
        <v>62277</v>
      </c>
      <c r="AB14" s="94">
        <v>62621</v>
      </c>
      <c r="AC14" s="95">
        <v>63025</v>
      </c>
      <c r="AD14" s="95">
        <v>62939</v>
      </c>
      <c r="AE14" s="95">
        <v>63328</v>
      </c>
      <c r="AF14" s="95">
        <v>63688</v>
      </c>
      <c r="AG14" s="95">
        <v>62854</v>
      </c>
      <c r="AH14" s="95">
        <v>62083</v>
      </c>
      <c r="AI14" s="95">
        <v>62093</v>
      </c>
      <c r="AJ14" s="95">
        <v>62592</v>
      </c>
      <c r="AK14" s="95">
        <v>63055</v>
      </c>
      <c r="AL14" s="95">
        <v>62547</v>
      </c>
      <c r="AM14" s="96">
        <v>62810</v>
      </c>
      <c r="AN14" s="94">
        <v>62432</v>
      </c>
      <c r="AO14" s="95">
        <v>62578</v>
      </c>
      <c r="AP14" s="95">
        <v>63066</v>
      </c>
      <c r="AQ14" s="95">
        <v>62848</v>
      </c>
      <c r="AR14" s="95">
        <v>63475</v>
      </c>
      <c r="AS14" s="95">
        <v>63845</v>
      </c>
      <c r="AT14" s="95">
        <v>63898</v>
      </c>
      <c r="AU14" s="95">
        <v>64159</v>
      </c>
      <c r="AV14" s="95">
        <v>63928</v>
      </c>
      <c r="AW14" s="95">
        <v>64232</v>
      </c>
      <c r="AX14" s="95">
        <v>64164</v>
      </c>
      <c r="AY14" s="96">
        <v>64350</v>
      </c>
      <c r="AZ14" s="94">
        <v>65156</v>
      </c>
      <c r="BA14" s="95">
        <v>65604</v>
      </c>
      <c r="BB14" s="95">
        <v>66068</v>
      </c>
      <c r="BC14" s="95">
        <v>66171</v>
      </c>
      <c r="BD14" s="95">
        <v>66409</v>
      </c>
      <c r="BE14" s="95">
        <v>66018</v>
      </c>
      <c r="BF14" s="95">
        <v>66537</v>
      </c>
      <c r="BG14" s="95">
        <v>66806</v>
      </c>
      <c r="BH14" s="95">
        <v>66408</v>
      </c>
      <c r="BI14" s="95">
        <v>65924</v>
      </c>
      <c r="BJ14" s="95">
        <v>66355</v>
      </c>
      <c r="BK14" s="98">
        <v>67117</v>
      </c>
      <c r="BL14" s="94">
        <v>67617</v>
      </c>
      <c r="BM14" s="267">
        <v>68573</v>
      </c>
      <c r="BN14" s="267">
        <v>68813</v>
      </c>
      <c r="BO14" s="267">
        <v>69083</v>
      </c>
      <c r="BP14" s="267">
        <v>69285</v>
      </c>
      <c r="BQ14" s="267">
        <v>69573</v>
      </c>
      <c r="BR14" s="267">
        <v>69335</v>
      </c>
      <c r="BS14" s="267">
        <v>69279</v>
      </c>
      <c r="BT14" s="267">
        <v>69528</v>
      </c>
      <c r="BU14" s="267">
        <v>69769</v>
      </c>
      <c r="BV14" s="267">
        <v>70174</v>
      </c>
      <c r="BW14" s="98">
        <v>70279</v>
      </c>
      <c r="BX14" s="94">
        <v>70250</v>
      </c>
      <c r="BY14" s="267">
        <v>70193</v>
      </c>
      <c r="BZ14" s="267">
        <v>70028</v>
      </c>
      <c r="CA14" s="267">
        <v>69562</v>
      </c>
      <c r="CB14" s="267">
        <v>69438</v>
      </c>
      <c r="CC14" s="267">
        <v>68146</v>
      </c>
      <c r="CD14" s="267">
        <v>68048</v>
      </c>
      <c r="CE14" s="267">
        <v>67947</v>
      </c>
      <c r="CF14" s="267">
        <v>67532</v>
      </c>
      <c r="CG14" s="95">
        <v>67489</v>
      </c>
      <c r="CH14" s="95">
        <v>67485</v>
      </c>
      <c r="CI14" s="96">
        <v>67377</v>
      </c>
      <c r="CJ14" s="96">
        <v>67339</v>
      </c>
      <c r="CK14" s="96">
        <v>67641</v>
      </c>
      <c r="CL14" s="96">
        <v>67938</v>
      </c>
      <c r="CM14" s="96">
        <v>68020</v>
      </c>
      <c r="CN14" s="96">
        <v>68389</v>
      </c>
      <c r="CO14" s="96">
        <v>69017</v>
      </c>
      <c r="CP14" s="96">
        <v>70055</v>
      </c>
      <c r="CQ14" s="96">
        <v>70583</v>
      </c>
      <c r="CR14" s="96">
        <v>70635</v>
      </c>
      <c r="CS14" s="96">
        <v>71237</v>
      </c>
      <c r="CT14" s="96">
        <v>72008</v>
      </c>
      <c r="CU14" s="96">
        <v>72241</v>
      </c>
      <c r="CV14" s="96">
        <v>72454</v>
      </c>
      <c r="CW14" s="96">
        <v>72742</v>
      </c>
      <c r="CX14" s="96">
        <v>72766</v>
      </c>
      <c r="CY14" s="96">
        <v>73271</v>
      </c>
      <c r="CZ14" s="96">
        <v>73335</v>
      </c>
      <c r="DA14" s="96">
        <f>'1.COBERTURA  DANE'!D15</f>
        <v>73348</v>
      </c>
      <c r="DB14" s="224">
        <f t="shared" si="2"/>
        <v>13</v>
      </c>
      <c r="DC14" s="190">
        <f t="shared" si="3"/>
        <v>1.7942418638032406E-2</v>
      </c>
      <c r="DD14" s="224">
        <f t="shared" si="4"/>
        <v>1107</v>
      </c>
      <c r="DE14" s="190">
        <f t="shared" si="5"/>
        <v>1.5323708143574979</v>
      </c>
      <c r="DI14" s="56" t="s">
        <v>321</v>
      </c>
      <c r="DJ14" s="265">
        <v>2300364</v>
      </c>
      <c r="DK14" s="229"/>
    </row>
    <row r="15" spans="1:115" ht="15" outlineLevel="2">
      <c r="A15" s="101">
        <v>250</v>
      </c>
      <c r="B15" s="92" t="s">
        <v>119</v>
      </c>
      <c r="C15" s="93" t="s">
        <v>15</v>
      </c>
      <c r="D15" s="94">
        <v>36877</v>
      </c>
      <c r="E15" s="95">
        <v>37069</v>
      </c>
      <c r="F15" s="95">
        <v>37163</v>
      </c>
      <c r="G15" s="95">
        <v>36900</v>
      </c>
      <c r="H15" s="95">
        <v>36883</v>
      </c>
      <c r="I15" s="95">
        <v>37219</v>
      </c>
      <c r="J15" s="95">
        <v>37049</v>
      </c>
      <c r="K15" s="95">
        <v>37128</v>
      </c>
      <c r="L15" s="95">
        <v>36898</v>
      </c>
      <c r="M15" s="95">
        <v>37207</v>
      </c>
      <c r="N15" s="95">
        <v>37033</v>
      </c>
      <c r="O15" s="96">
        <v>37380</v>
      </c>
      <c r="P15" s="94">
        <v>37648</v>
      </c>
      <c r="Q15" s="95">
        <v>37577</v>
      </c>
      <c r="R15" s="97">
        <v>37502</v>
      </c>
      <c r="S15" s="95">
        <v>37526</v>
      </c>
      <c r="T15" s="95">
        <v>38016</v>
      </c>
      <c r="U15" s="95">
        <v>38529</v>
      </c>
      <c r="V15" s="95">
        <v>38921</v>
      </c>
      <c r="W15" s="95">
        <v>38784</v>
      </c>
      <c r="X15" s="95">
        <v>38993</v>
      </c>
      <c r="Y15" s="95">
        <v>39251</v>
      </c>
      <c r="Z15" s="95">
        <v>39225</v>
      </c>
      <c r="AA15" s="96">
        <v>39492</v>
      </c>
      <c r="AB15" s="94">
        <v>38997</v>
      </c>
      <c r="AC15" s="95">
        <v>39177</v>
      </c>
      <c r="AD15" s="95">
        <v>39417</v>
      </c>
      <c r="AE15" s="95">
        <v>39904</v>
      </c>
      <c r="AF15" s="95">
        <v>39959</v>
      </c>
      <c r="AG15" s="95">
        <v>40046</v>
      </c>
      <c r="AH15" s="95">
        <v>40080</v>
      </c>
      <c r="AI15" s="95">
        <v>39607</v>
      </c>
      <c r="AJ15" s="95">
        <v>39991</v>
      </c>
      <c r="AK15" s="95">
        <v>40203</v>
      </c>
      <c r="AL15" s="95">
        <v>40096</v>
      </c>
      <c r="AM15" s="96">
        <v>40352</v>
      </c>
      <c r="AN15" s="94">
        <v>40480</v>
      </c>
      <c r="AO15" s="95">
        <v>40872</v>
      </c>
      <c r="AP15" s="95">
        <v>41429</v>
      </c>
      <c r="AQ15" s="95">
        <v>41284</v>
      </c>
      <c r="AR15" s="95">
        <v>41454</v>
      </c>
      <c r="AS15" s="95">
        <v>41908</v>
      </c>
      <c r="AT15" s="95">
        <v>42066</v>
      </c>
      <c r="AU15" s="95">
        <v>41995</v>
      </c>
      <c r="AV15" s="95">
        <v>41981</v>
      </c>
      <c r="AW15" s="95">
        <v>42554</v>
      </c>
      <c r="AX15" s="95">
        <v>42562</v>
      </c>
      <c r="AY15" s="96">
        <v>42617</v>
      </c>
      <c r="AZ15" s="94">
        <v>43199</v>
      </c>
      <c r="BA15" s="95">
        <v>43202</v>
      </c>
      <c r="BB15" s="95">
        <v>43580</v>
      </c>
      <c r="BC15" s="95">
        <v>43562</v>
      </c>
      <c r="BD15" s="95">
        <v>43649</v>
      </c>
      <c r="BE15" s="95">
        <v>43566</v>
      </c>
      <c r="BF15" s="95">
        <v>44113</v>
      </c>
      <c r="BG15" s="95">
        <v>44189</v>
      </c>
      <c r="BH15" s="95">
        <v>44242</v>
      </c>
      <c r="BI15" s="95">
        <v>44197</v>
      </c>
      <c r="BJ15" s="95">
        <v>44605</v>
      </c>
      <c r="BK15" s="98">
        <v>45067</v>
      </c>
      <c r="BL15" s="94">
        <v>45314</v>
      </c>
      <c r="BM15" s="267">
        <v>45669</v>
      </c>
      <c r="BN15" s="267">
        <v>45756</v>
      </c>
      <c r="BO15" s="267">
        <v>45927</v>
      </c>
      <c r="BP15" s="267">
        <v>46035</v>
      </c>
      <c r="BQ15" s="267">
        <v>46175</v>
      </c>
      <c r="BR15" s="267">
        <v>46320</v>
      </c>
      <c r="BS15" s="267">
        <v>46260</v>
      </c>
      <c r="BT15" s="267">
        <v>46310</v>
      </c>
      <c r="BU15" s="267">
        <v>46360</v>
      </c>
      <c r="BV15" s="267">
        <v>46535</v>
      </c>
      <c r="BW15" s="98">
        <v>46648</v>
      </c>
      <c r="BX15" s="94">
        <v>46802</v>
      </c>
      <c r="BY15" s="267">
        <v>46753</v>
      </c>
      <c r="BZ15" s="267">
        <v>46693</v>
      </c>
      <c r="CA15" s="267">
        <v>46580</v>
      </c>
      <c r="CB15" s="267">
        <v>46454</v>
      </c>
      <c r="CC15" s="267">
        <v>45654</v>
      </c>
      <c r="CD15" s="267">
        <v>45753</v>
      </c>
      <c r="CE15" s="267">
        <v>45787</v>
      </c>
      <c r="CF15" s="267">
        <v>45586</v>
      </c>
      <c r="CG15" s="95">
        <v>45572</v>
      </c>
      <c r="CH15" s="95">
        <v>45445</v>
      </c>
      <c r="CI15" s="96">
        <v>45281</v>
      </c>
      <c r="CJ15" s="96">
        <v>45181</v>
      </c>
      <c r="CK15" s="96">
        <v>45272</v>
      </c>
      <c r="CL15" s="96">
        <v>45392</v>
      </c>
      <c r="CM15" s="96">
        <v>45406</v>
      </c>
      <c r="CN15" s="96">
        <v>45476</v>
      </c>
      <c r="CO15" s="96">
        <v>45524</v>
      </c>
      <c r="CP15" s="96">
        <v>45868</v>
      </c>
      <c r="CQ15" s="96">
        <v>45994</v>
      </c>
      <c r="CR15" s="96">
        <v>46174</v>
      </c>
      <c r="CS15" s="96">
        <v>46026</v>
      </c>
      <c r="CT15" s="96">
        <v>46140</v>
      </c>
      <c r="CU15" s="96">
        <v>46163</v>
      </c>
      <c r="CV15" s="96">
        <v>46261</v>
      </c>
      <c r="CW15" s="96">
        <v>46377</v>
      </c>
      <c r="CX15" s="96">
        <v>46420</v>
      </c>
      <c r="CY15" s="96">
        <v>46659</v>
      </c>
      <c r="CZ15" s="96">
        <v>46276</v>
      </c>
      <c r="DA15" s="96">
        <f>'1.COBERTURA  DANE'!D16</f>
        <v>46333</v>
      </c>
      <c r="DB15" s="224">
        <f t="shared" si="2"/>
        <v>57</v>
      </c>
      <c r="DC15" s="190">
        <f t="shared" si="3"/>
        <v>0.12321393830656492</v>
      </c>
      <c r="DD15" s="224">
        <f t="shared" si="4"/>
        <v>170</v>
      </c>
      <c r="DE15" s="190">
        <f t="shared" si="5"/>
        <v>0.36826029504148344</v>
      </c>
      <c r="DI15" s="33" t="s">
        <v>322</v>
      </c>
      <c r="DJ15" s="228">
        <v>2317897</v>
      </c>
      <c r="DK15" s="229"/>
    </row>
    <row r="16" spans="1:115" ht="15" outlineLevel="2">
      <c r="A16" s="101">
        <v>495</v>
      </c>
      <c r="B16" s="92" t="s">
        <v>119</v>
      </c>
      <c r="C16" s="93" t="s">
        <v>86</v>
      </c>
      <c r="D16" s="94">
        <v>18611</v>
      </c>
      <c r="E16" s="95">
        <v>18864</v>
      </c>
      <c r="F16" s="95">
        <v>18913</v>
      </c>
      <c r="G16" s="95">
        <v>18765</v>
      </c>
      <c r="H16" s="95">
        <v>18666</v>
      </c>
      <c r="I16" s="95">
        <v>18839</v>
      </c>
      <c r="J16" s="95">
        <v>18809</v>
      </c>
      <c r="K16" s="95">
        <v>18763</v>
      </c>
      <c r="L16" s="95">
        <v>18984</v>
      </c>
      <c r="M16" s="95">
        <v>19052</v>
      </c>
      <c r="N16" s="95">
        <v>19099</v>
      </c>
      <c r="O16" s="96">
        <v>19511</v>
      </c>
      <c r="P16" s="94">
        <v>19522</v>
      </c>
      <c r="Q16" s="95">
        <v>19660</v>
      </c>
      <c r="R16" s="97">
        <v>19774</v>
      </c>
      <c r="S16" s="95">
        <v>19697</v>
      </c>
      <c r="T16" s="95">
        <v>19790</v>
      </c>
      <c r="U16" s="95">
        <v>19958</v>
      </c>
      <c r="V16" s="95">
        <v>20012</v>
      </c>
      <c r="W16" s="95">
        <v>20122</v>
      </c>
      <c r="X16" s="95">
        <v>20237</v>
      </c>
      <c r="Y16" s="95">
        <v>20182</v>
      </c>
      <c r="Z16" s="95">
        <v>20330</v>
      </c>
      <c r="AA16" s="96">
        <v>20365</v>
      </c>
      <c r="AB16" s="94">
        <v>20387</v>
      </c>
      <c r="AC16" s="95">
        <v>20549</v>
      </c>
      <c r="AD16" s="95">
        <v>20582</v>
      </c>
      <c r="AE16" s="95">
        <v>20640</v>
      </c>
      <c r="AF16" s="95">
        <v>20832</v>
      </c>
      <c r="AG16" s="95">
        <v>20581</v>
      </c>
      <c r="AH16" s="95">
        <v>20536</v>
      </c>
      <c r="AI16" s="95">
        <v>20663</v>
      </c>
      <c r="AJ16" s="95">
        <v>20910</v>
      </c>
      <c r="AK16" s="95">
        <v>20966</v>
      </c>
      <c r="AL16" s="95">
        <v>20856</v>
      </c>
      <c r="AM16" s="96">
        <v>21054</v>
      </c>
      <c r="AN16" s="94">
        <v>21083</v>
      </c>
      <c r="AO16" s="95">
        <v>21275</v>
      </c>
      <c r="AP16" s="95">
        <v>21582</v>
      </c>
      <c r="AQ16" s="95">
        <v>21669</v>
      </c>
      <c r="AR16" s="95">
        <v>21710</v>
      </c>
      <c r="AS16" s="95">
        <v>21892</v>
      </c>
      <c r="AT16" s="95">
        <v>21941</v>
      </c>
      <c r="AU16" s="95">
        <v>21979</v>
      </c>
      <c r="AV16" s="95">
        <v>21937</v>
      </c>
      <c r="AW16" s="95">
        <v>22006</v>
      </c>
      <c r="AX16" s="95">
        <v>22045</v>
      </c>
      <c r="AY16" s="96">
        <v>22017</v>
      </c>
      <c r="AZ16" s="94">
        <v>22246</v>
      </c>
      <c r="BA16" s="95">
        <v>22326</v>
      </c>
      <c r="BB16" s="95">
        <v>22451</v>
      </c>
      <c r="BC16" s="95">
        <v>22482</v>
      </c>
      <c r="BD16" s="95">
        <v>22516</v>
      </c>
      <c r="BE16" s="95">
        <v>22447</v>
      </c>
      <c r="BF16" s="95">
        <v>22517</v>
      </c>
      <c r="BG16" s="95">
        <v>23252</v>
      </c>
      <c r="BH16" s="95">
        <v>23635</v>
      </c>
      <c r="BI16" s="95">
        <v>22825</v>
      </c>
      <c r="BJ16" s="95">
        <v>23121</v>
      </c>
      <c r="BK16" s="98">
        <v>23274</v>
      </c>
      <c r="BL16" s="94">
        <v>23345</v>
      </c>
      <c r="BM16" s="267">
        <v>23455</v>
      </c>
      <c r="BN16" s="267">
        <v>23424</v>
      </c>
      <c r="BO16" s="267">
        <v>23436</v>
      </c>
      <c r="BP16" s="267">
        <v>23459</v>
      </c>
      <c r="BQ16" s="267">
        <v>23451</v>
      </c>
      <c r="BR16" s="267">
        <v>23483</v>
      </c>
      <c r="BS16" s="267">
        <v>23443</v>
      </c>
      <c r="BT16" s="267">
        <v>23460</v>
      </c>
      <c r="BU16" s="267">
        <v>23427</v>
      </c>
      <c r="BV16" s="267">
        <v>23518</v>
      </c>
      <c r="BW16" s="98">
        <v>23554</v>
      </c>
      <c r="BX16" s="94">
        <v>23603</v>
      </c>
      <c r="BY16" s="267">
        <v>23593</v>
      </c>
      <c r="BZ16" s="267">
        <v>23634</v>
      </c>
      <c r="CA16" s="267">
        <v>23649</v>
      </c>
      <c r="CB16" s="267">
        <v>23466</v>
      </c>
      <c r="CC16" s="267">
        <v>23137</v>
      </c>
      <c r="CD16" s="267">
        <v>23218</v>
      </c>
      <c r="CE16" s="267">
        <v>23241</v>
      </c>
      <c r="CF16" s="267">
        <v>23183</v>
      </c>
      <c r="CG16" s="95">
        <v>23194</v>
      </c>
      <c r="CH16" s="95">
        <v>23144</v>
      </c>
      <c r="CI16" s="96">
        <v>23106</v>
      </c>
      <c r="CJ16" s="96">
        <v>23052</v>
      </c>
      <c r="CK16" s="96">
        <v>23099</v>
      </c>
      <c r="CL16" s="96">
        <v>23204</v>
      </c>
      <c r="CM16" s="96">
        <v>23227</v>
      </c>
      <c r="CN16" s="96">
        <v>23245</v>
      </c>
      <c r="CO16" s="96">
        <v>23262</v>
      </c>
      <c r="CP16" s="96">
        <v>23225</v>
      </c>
      <c r="CQ16" s="96">
        <v>23458</v>
      </c>
      <c r="CR16" s="96">
        <v>23475</v>
      </c>
      <c r="CS16" s="96">
        <v>23395</v>
      </c>
      <c r="CT16" s="96">
        <v>23399</v>
      </c>
      <c r="CU16" s="96">
        <v>23366</v>
      </c>
      <c r="CV16" s="96">
        <v>23351</v>
      </c>
      <c r="CW16" s="96">
        <v>23639</v>
      </c>
      <c r="CX16" s="96">
        <v>23623</v>
      </c>
      <c r="CY16" s="96">
        <v>23665</v>
      </c>
      <c r="CZ16" s="96">
        <v>23696</v>
      </c>
      <c r="DA16" s="96">
        <f>'1.COBERTURA  DANE'!D17</f>
        <v>23657</v>
      </c>
      <c r="DB16" s="224">
        <f t="shared" si="2"/>
        <v>-39</v>
      </c>
      <c r="DC16" s="190">
        <f t="shared" si="3"/>
        <v>-0.16701640186715774</v>
      </c>
      <c r="DD16" s="224">
        <f t="shared" si="4"/>
        <v>291</v>
      </c>
      <c r="DE16" s="190">
        <f t="shared" si="5"/>
        <v>1.2453992981254813</v>
      </c>
      <c r="DI16" s="56" t="s">
        <v>323</v>
      </c>
      <c r="DJ16" s="228">
        <v>2329926</v>
      </c>
      <c r="DK16" s="229"/>
    </row>
    <row r="17" spans="1:118" ht="15" outlineLevel="2">
      <c r="A17" s="101">
        <v>790</v>
      </c>
      <c r="B17" s="92" t="s">
        <v>119</v>
      </c>
      <c r="C17" s="93" t="s">
        <v>98</v>
      </c>
      <c r="D17" s="94">
        <v>31940</v>
      </c>
      <c r="E17" s="95">
        <v>31780</v>
      </c>
      <c r="F17" s="95">
        <v>31712</v>
      </c>
      <c r="G17" s="95">
        <v>31431</v>
      </c>
      <c r="H17" s="95">
        <v>31314</v>
      </c>
      <c r="I17" s="95">
        <v>31554</v>
      </c>
      <c r="J17" s="95">
        <v>31451</v>
      </c>
      <c r="K17" s="95">
        <v>31396</v>
      </c>
      <c r="L17" s="95">
        <v>31336</v>
      </c>
      <c r="M17" s="95">
        <v>31839</v>
      </c>
      <c r="N17" s="95">
        <v>31688</v>
      </c>
      <c r="O17" s="96">
        <v>32165</v>
      </c>
      <c r="P17" s="94">
        <v>32012</v>
      </c>
      <c r="Q17" s="95">
        <v>32199</v>
      </c>
      <c r="R17" s="97">
        <v>31651</v>
      </c>
      <c r="S17" s="95">
        <v>31018</v>
      </c>
      <c r="T17" s="95">
        <v>31116</v>
      </c>
      <c r="U17" s="95">
        <v>31179</v>
      </c>
      <c r="V17" s="95">
        <v>31602</v>
      </c>
      <c r="W17" s="95">
        <v>31648</v>
      </c>
      <c r="X17" s="95">
        <v>31602</v>
      </c>
      <c r="Y17" s="95">
        <v>31518</v>
      </c>
      <c r="Z17" s="95">
        <v>31507</v>
      </c>
      <c r="AA17" s="96">
        <v>31448</v>
      </c>
      <c r="AB17" s="94">
        <v>31434</v>
      </c>
      <c r="AC17" s="95">
        <v>31381</v>
      </c>
      <c r="AD17" s="95">
        <v>31270</v>
      </c>
      <c r="AE17" s="95">
        <v>31232</v>
      </c>
      <c r="AF17" s="95">
        <v>31108</v>
      </c>
      <c r="AG17" s="95">
        <v>31007</v>
      </c>
      <c r="AH17" s="95">
        <v>31046</v>
      </c>
      <c r="AI17" s="95">
        <v>30846</v>
      </c>
      <c r="AJ17" s="95">
        <v>31190</v>
      </c>
      <c r="AK17" s="95">
        <v>31355</v>
      </c>
      <c r="AL17" s="95">
        <v>31311</v>
      </c>
      <c r="AM17" s="96">
        <v>31293</v>
      </c>
      <c r="AN17" s="94">
        <v>31313</v>
      </c>
      <c r="AO17" s="95">
        <v>31230</v>
      </c>
      <c r="AP17" s="95">
        <v>31553</v>
      </c>
      <c r="AQ17" s="95">
        <v>31429</v>
      </c>
      <c r="AR17" s="95">
        <v>31571</v>
      </c>
      <c r="AS17" s="95">
        <v>31643</v>
      </c>
      <c r="AT17" s="95">
        <v>31662</v>
      </c>
      <c r="AU17" s="95">
        <v>31623</v>
      </c>
      <c r="AV17" s="95">
        <v>31476</v>
      </c>
      <c r="AW17" s="95">
        <v>31515</v>
      </c>
      <c r="AX17" s="95">
        <v>31549</v>
      </c>
      <c r="AY17" s="96">
        <v>31621</v>
      </c>
      <c r="AZ17" s="94">
        <v>32002</v>
      </c>
      <c r="BA17" s="95">
        <v>32038</v>
      </c>
      <c r="BB17" s="95">
        <v>32178</v>
      </c>
      <c r="BC17" s="95">
        <v>32073</v>
      </c>
      <c r="BD17" s="95">
        <v>31981</v>
      </c>
      <c r="BE17" s="95">
        <v>31703</v>
      </c>
      <c r="BF17" s="95">
        <v>31952</v>
      </c>
      <c r="BG17" s="95">
        <v>31826</v>
      </c>
      <c r="BH17" s="95">
        <v>31785</v>
      </c>
      <c r="BI17" s="95">
        <v>31582</v>
      </c>
      <c r="BJ17" s="95">
        <v>31649</v>
      </c>
      <c r="BK17" s="98">
        <v>31875</v>
      </c>
      <c r="BL17" s="94">
        <v>31916</v>
      </c>
      <c r="BM17" s="267">
        <v>31964</v>
      </c>
      <c r="BN17" s="267">
        <v>31878</v>
      </c>
      <c r="BO17" s="267">
        <v>31951</v>
      </c>
      <c r="BP17" s="267">
        <v>31960</v>
      </c>
      <c r="BQ17" s="267">
        <v>31931</v>
      </c>
      <c r="BR17" s="267">
        <v>31895</v>
      </c>
      <c r="BS17" s="267">
        <v>31753</v>
      </c>
      <c r="BT17" s="267">
        <v>31741</v>
      </c>
      <c r="BU17" s="267">
        <v>31706</v>
      </c>
      <c r="BV17" s="267">
        <v>31737</v>
      </c>
      <c r="BW17" s="98">
        <v>31857</v>
      </c>
      <c r="BX17" s="94">
        <v>31865</v>
      </c>
      <c r="BY17" s="267">
        <v>31744</v>
      </c>
      <c r="BZ17" s="267">
        <v>31643</v>
      </c>
      <c r="CA17" s="267">
        <v>31538</v>
      </c>
      <c r="CB17" s="267">
        <v>31515</v>
      </c>
      <c r="CC17" s="267">
        <v>30929</v>
      </c>
      <c r="CD17" s="267">
        <v>31014</v>
      </c>
      <c r="CE17" s="267">
        <v>31115</v>
      </c>
      <c r="CF17" s="267">
        <v>30977</v>
      </c>
      <c r="CG17" s="95">
        <v>31008</v>
      </c>
      <c r="CH17" s="95">
        <v>30975</v>
      </c>
      <c r="CI17" s="96">
        <v>30896</v>
      </c>
      <c r="CJ17" s="96">
        <v>30802</v>
      </c>
      <c r="CK17" s="96">
        <v>30831</v>
      </c>
      <c r="CL17" s="96">
        <v>30781</v>
      </c>
      <c r="CM17" s="96">
        <v>30694</v>
      </c>
      <c r="CN17" s="96">
        <v>30789</v>
      </c>
      <c r="CO17" s="96">
        <v>30865</v>
      </c>
      <c r="CP17" s="96">
        <v>31144</v>
      </c>
      <c r="CQ17" s="96">
        <v>31269</v>
      </c>
      <c r="CR17" s="96">
        <v>31320</v>
      </c>
      <c r="CS17" s="96">
        <v>31262</v>
      </c>
      <c r="CT17" s="96">
        <v>31216</v>
      </c>
      <c r="CU17" s="96">
        <v>31118</v>
      </c>
      <c r="CV17" s="96">
        <v>31096</v>
      </c>
      <c r="CW17" s="96">
        <v>31028</v>
      </c>
      <c r="CX17" s="96">
        <v>30895</v>
      </c>
      <c r="CY17" s="96">
        <v>30772</v>
      </c>
      <c r="CZ17" s="96">
        <v>30212</v>
      </c>
      <c r="DA17" s="96">
        <f>'1.COBERTURA  DANE'!D18</f>
        <v>29962</v>
      </c>
      <c r="DB17" s="224">
        <f t="shared" si="2"/>
        <v>-250</v>
      </c>
      <c r="DC17" s="190">
        <f t="shared" si="3"/>
        <v>-0.80396192436326219</v>
      </c>
      <c r="DD17" s="224">
        <f t="shared" si="4"/>
        <v>-1156</v>
      </c>
      <c r="DE17" s="190">
        <f t="shared" si="5"/>
        <v>-3.714891702551578</v>
      </c>
      <c r="DI17" s="33" t="s">
        <v>324</v>
      </c>
      <c r="DJ17" s="228">
        <v>2336079</v>
      </c>
      <c r="DK17" s="229"/>
    </row>
    <row r="18" spans="1:118" ht="15" outlineLevel="2">
      <c r="A18" s="101">
        <v>895</v>
      </c>
      <c r="B18" s="92" t="s">
        <v>119</v>
      </c>
      <c r="C18" s="93" t="s">
        <v>120</v>
      </c>
      <c r="D18" s="94">
        <v>19759</v>
      </c>
      <c r="E18" s="95">
        <v>19809</v>
      </c>
      <c r="F18" s="95">
        <v>19745</v>
      </c>
      <c r="G18" s="95">
        <v>19757</v>
      </c>
      <c r="H18" s="95">
        <v>19753</v>
      </c>
      <c r="I18" s="95">
        <v>19856</v>
      </c>
      <c r="J18" s="95">
        <v>19756</v>
      </c>
      <c r="K18" s="95">
        <v>19804</v>
      </c>
      <c r="L18" s="95">
        <v>19659</v>
      </c>
      <c r="M18" s="95">
        <v>19604</v>
      </c>
      <c r="N18" s="95">
        <v>19359</v>
      </c>
      <c r="O18" s="96">
        <v>19996</v>
      </c>
      <c r="P18" s="94">
        <v>20015</v>
      </c>
      <c r="Q18" s="95">
        <v>19812</v>
      </c>
      <c r="R18" s="97">
        <v>19779</v>
      </c>
      <c r="S18" s="95">
        <v>19935</v>
      </c>
      <c r="T18" s="95">
        <v>19891</v>
      </c>
      <c r="U18" s="95">
        <v>20277</v>
      </c>
      <c r="V18" s="95">
        <v>20454</v>
      </c>
      <c r="W18" s="95">
        <v>20352</v>
      </c>
      <c r="X18" s="95">
        <v>20573</v>
      </c>
      <c r="Y18" s="95">
        <v>20683</v>
      </c>
      <c r="Z18" s="95">
        <v>20769</v>
      </c>
      <c r="AA18" s="96">
        <v>20872</v>
      </c>
      <c r="AB18" s="94">
        <v>20990</v>
      </c>
      <c r="AC18" s="95">
        <v>21130</v>
      </c>
      <c r="AD18" s="95">
        <v>21135</v>
      </c>
      <c r="AE18" s="95">
        <v>21119</v>
      </c>
      <c r="AF18" s="95">
        <v>21158</v>
      </c>
      <c r="AG18" s="95">
        <v>21032</v>
      </c>
      <c r="AH18" s="95">
        <v>21000</v>
      </c>
      <c r="AI18" s="95">
        <v>20865</v>
      </c>
      <c r="AJ18" s="95">
        <v>21122</v>
      </c>
      <c r="AK18" s="95">
        <v>21297</v>
      </c>
      <c r="AL18" s="95">
        <v>21226</v>
      </c>
      <c r="AM18" s="96">
        <v>21283</v>
      </c>
      <c r="AN18" s="94">
        <v>21304</v>
      </c>
      <c r="AO18" s="95">
        <v>21323</v>
      </c>
      <c r="AP18" s="95">
        <v>21501</v>
      </c>
      <c r="AQ18" s="95">
        <v>21383</v>
      </c>
      <c r="AR18" s="95">
        <v>21472</v>
      </c>
      <c r="AS18" s="95">
        <v>21693</v>
      </c>
      <c r="AT18" s="95">
        <v>21658</v>
      </c>
      <c r="AU18" s="95">
        <v>21732</v>
      </c>
      <c r="AV18" s="95">
        <v>21600</v>
      </c>
      <c r="AW18" s="95">
        <v>21718</v>
      </c>
      <c r="AX18" s="95">
        <v>21646</v>
      </c>
      <c r="AY18" s="96">
        <v>21726</v>
      </c>
      <c r="AZ18" s="94">
        <v>22056</v>
      </c>
      <c r="BA18" s="95">
        <v>22065</v>
      </c>
      <c r="BB18" s="95">
        <v>22242</v>
      </c>
      <c r="BC18" s="95">
        <v>22280</v>
      </c>
      <c r="BD18" s="95">
        <v>22291</v>
      </c>
      <c r="BE18" s="95">
        <v>22235</v>
      </c>
      <c r="BF18" s="95">
        <v>22422</v>
      </c>
      <c r="BG18" s="95">
        <v>22362</v>
      </c>
      <c r="BH18" s="95">
        <v>22288</v>
      </c>
      <c r="BI18" s="95">
        <v>22222</v>
      </c>
      <c r="BJ18" s="95">
        <v>22385</v>
      </c>
      <c r="BK18" s="98">
        <v>22596</v>
      </c>
      <c r="BL18" s="94">
        <v>22648</v>
      </c>
      <c r="BM18" s="267">
        <v>22788</v>
      </c>
      <c r="BN18" s="267">
        <v>22834</v>
      </c>
      <c r="BO18" s="267">
        <v>22894</v>
      </c>
      <c r="BP18" s="267">
        <v>22927</v>
      </c>
      <c r="BQ18" s="267">
        <v>22969</v>
      </c>
      <c r="BR18" s="267">
        <v>22987</v>
      </c>
      <c r="BS18" s="267">
        <v>22985</v>
      </c>
      <c r="BT18" s="267">
        <v>23031</v>
      </c>
      <c r="BU18" s="267">
        <v>23070</v>
      </c>
      <c r="BV18" s="267">
        <v>23132</v>
      </c>
      <c r="BW18" s="98">
        <v>23140</v>
      </c>
      <c r="BX18" s="94">
        <v>23173</v>
      </c>
      <c r="BY18" s="267">
        <v>23052</v>
      </c>
      <c r="BZ18" s="267">
        <v>23049</v>
      </c>
      <c r="CA18" s="267">
        <v>23001</v>
      </c>
      <c r="CB18" s="267">
        <v>22986</v>
      </c>
      <c r="CC18" s="267">
        <v>22694</v>
      </c>
      <c r="CD18" s="267">
        <v>22796</v>
      </c>
      <c r="CE18" s="267">
        <v>22814</v>
      </c>
      <c r="CF18" s="267">
        <v>22710</v>
      </c>
      <c r="CG18" s="95">
        <v>22698</v>
      </c>
      <c r="CH18" s="95">
        <v>22642</v>
      </c>
      <c r="CI18" s="96">
        <v>22586</v>
      </c>
      <c r="CJ18" s="96">
        <v>22516</v>
      </c>
      <c r="CK18" s="96">
        <v>22518</v>
      </c>
      <c r="CL18" s="96">
        <v>22471</v>
      </c>
      <c r="CM18" s="96">
        <v>22341</v>
      </c>
      <c r="CN18" s="96">
        <v>22347</v>
      </c>
      <c r="CO18" s="96">
        <v>22380</v>
      </c>
      <c r="CP18" s="96">
        <v>22533</v>
      </c>
      <c r="CQ18" s="96">
        <v>22639</v>
      </c>
      <c r="CR18" s="96">
        <v>22650</v>
      </c>
      <c r="CS18" s="96">
        <v>22620</v>
      </c>
      <c r="CT18" s="96">
        <v>22597</v>
      </c>
      <c r="CU18" s="96">
        <v>22668</v>
      </c>
      <c r="CV18" s="96">
        <v>22835</v>
      </c>
      <c r="CW18" s="96">
        <v>22955</v>
      </c>
      <c r="CX18" s="96">
        <v>22926</v>
      </c>
      <c r="CY18" s="96">
        <v>22998</v>
      </c>
      <c r="CZ18" s="96">
        <v>22924</v>
      </c>
      <c r="DA18" s="96">
        <f>'1.COBERTURA  DANE'!D19</f>
        <v>22898</v>
      </c>
      <c r="DB18" s="224">
        <f t="shared" si="2"/>
        <v>-26</v>
      </c>
      <c r="DC18" s="190">
        <f t="shared" si="3"/>
        <v>-0.11386030216772498</v>
      </c>
      <c r="DD18" s="224">
        <f t="shared" si="4"/>
        <v>230</v>
      </c>
      <c r="DE18" s="190">
        <f t="shared" si="5"/>
        <v>1.0146461972825129</v>
      </c>
    </row>
    <row r="19" spans="1:118" s="18" customFormat="1" ht="15" outlineLevel="1">
      <c r="A19" s="85" t="s">
        <v>149</v>
      </c>
      <c r="B19" s="80"/>
      <c r="C19" s="86" t="s">
        <v>340</v>
      </c>
      <c r="D19" s="87">
        <f t="shared" ref="D19:AH19" si="7">SUBTOTAL(9,D20:D30)</f>
        <v>328512</v>
      </c>
      <c r="E19" s="88">
        <f t="shared" si="7"/>
        <v>330271</v>
      </c>
      <c r="F19" s="88">
        <f t="shared" si="7"/>
        <v>330450</v>
      </c>
      <c r="G19" s="88">
        <f t="shared" si="7"/>
        <v>328977</v>
      </c>
      <c r="H19" s="88">
        <f t="shared" si="7"/>
        <v>328856</v>
      </c>
      <c r="I19" s="88">
        <f t="shared" si="7"/>
        <v>329583</v>
      </c>
      <c r="J19" s="88">
        <f t="shared" si="7"/>
        <v>326232</v>
      </c>
      <c r="K19" s="88">
        <f t="shared" si="7"/>
        <v>328828</v>
      </c>
      <c r="L19" s="88">
        <f t="shared" si="7"/>
        <v>324214</v>
      </c>
      <c r="M19" s="88">
        <f t="shared" si="7"/>
        <v>322932</v>
      </c>
      <c r="N19" s="88">
        <f t="shared" si="7"/>
        <v>322849</v>
      </c>
      <c r="O19" s="89">
        <f t="shared" si="7"/>
        <v>325430</v>
      </c>
      <c r="P19" s="87">
        <f t="shared" si="7"/>
        <v>324961</v>
      </c>
      <c r="Q19" s="88">
        <f t="shared" si="7"/>
        <v>330540</v>
      </c>
      <c r="R19" s="90">
        <f t="shared" si="7"/>
        <v>333325</v>
      </c>
      <c r="S19" s="88">
        <f t="shared" si="7"/>
        <v>309826</v>
      </c>
      <c r="T19" s="88">
        <f t="shared" si="7"/>
        <v>331933</v>
      </c>
      <c r="U19" s="88">
        <f t="shared" si="7"/>
        <v>336373</v>
      </c>
      <c r="V19" s="88">
        <f t="shared" si="7"/>
        <v>340660</v>
      </c>
      <c r="W19" s="88">
        <f t="shared" si="7"/>
        <v>344976</v>
      </c>
      <c r="X19" s="88">
        <f t="shared" si="7"/>
        <v>345741</v>
      </c>
      <c r="Y19" s="88">
        <f t="shared" si="7"/>
        <v>350453</v>
      </c>
      <c r="Z19" s="88">
        <f t="shared" si="7"/>
        <v>350933</v>
      </c>
      <c r="AA19" s="89">
        <f t="shared" si="7"/>
        <v>350407</v>
      </c>
      <c r="AB19" s="87">
        <f t="shared" si="7"/>
        <v>348933</v>
      </c>
      <c r="AC19" s="88">
        <f t="shared" si="7"/>
        <v>350803</v>
      </c>
      <c r="AD19" s="88">
        <f t="shared" si="7"/>
        <v>350653</v>
      </c>
      <c r="AE19" s="88">
        <f t="shared" si="7"/>
        <v>351191</v>
      </c>
      <c r="AF19" s="88">
        <f t="shared" si="7"/>
        <v>351935</v>
      </c>
      <c r="AG19" s="88">
        <f t="shared" si="7"/>
        <v>347300</v>
      </c>
      <c r="AH19" s="88">
        <f t="shared" si="7"/>
        <v>348410</v>
      </c>
      <c r="AI19" s="88">
        <v>348143</v>
      </c>
      <c r="AJ19" s="88">
        <v>347443</v>
      </c>
      <c r="AK19" s="88">
        <v>347989</v>
      </c>
      <c r="AL19" s="88">
        <v>346745</v>
      </c>
      <c r="AM19" s="89">
        <v>347751</v>
      </c>
      <c r="AN19" s="87">
        <v>347437</v>
      </c>
      <c r="AO19" s="88">
        <f>SUM(AO20:AO30)</f>
        <v>347601</v>
      </c>
      <c r="AP19" s="88">
        <f>SUM(AP20:AP30)</f>
        <v>348802</v>
      </c>
      <c r="AQ19" s="88">
        <f>SUM(AQ20:AQ30)</f>
        <v>348361</v>
      </c>
      <c r="AR19" s="88">
        <f>SUM(AR20:AR30)</f>
        <v>353716</v>
      </c>
      <c r="AS19" s="88">
        <v>356260</v>
      </c>
      <c r="AT19" s="88">
        <v>357865</v>
      </c>
      <c r="AU19" s="88">
        <v>358783</v>
      </c>
      <c r="AV19" s="88">
        <v>355153</v>
      </c>
      <c r="AW19" s="88">
        <v>356397</v>
      </c>
      <c r="AX19" s="88">
        <v>356537</v>
      </c>
      <c r="AY19" s="89">
        <v>357208</v>
      </c>
      <c r="AZ19" s="87">
        <v>358546</v>
      </c>
      <c r="BA19" s="88">
        <v>360288</v>
      </c>
      <c r="BB19" s="88">
        <v>359409</v>
      </c>
      <c r="BC19" s="88">
        <v>359629</v>
      </c>
      <c r="BD19" s="88">
        <v>361049</v>
      </c>
      <c r="BE19" s="88">
        <v>358635</v>
      </c>
      <c r="BF19" s="88">
        <v>360350</v>
      </c>
      <c r="BG19" s="88">
        <v>358629</v>
      </c>
      <c r="BH19" s="88">
        <v>366071</v>
      </c>
      <c r="BI19" s="88">
        <v>364156</v>
      </c>
      <c r="BJ19" s="88">
        <v>366281</v>
      </c>
      <c r="BK19" s="91">
        <v>373117</v>
      </c>
      <c r="BL19" s="87">
        <v>374199</v>
      </c>
      <c r="BM19" s="266">
        <v>376751</v>
      </c>
      <c r="BN19" s="266">
        <v>377201</v>
      </c>
      <c r="BO19" s="266">
        <v>377378</v>
      </c>
      <c r="BP19" s="266">
        <v>378183</v>
      </c>
      <c r="BQ19" s="266">
        <v>376888</v>
      </c>
      <c r="BR19" s="266">
        <v>370686</v>
      </c>
      <c r="BS19" s="266">
        <v>364845</v>
      </c>
      <c r="BT19" s="266">
        <v>363294</v>
      </c>
      <c r="BU19" s="266">
        <v>363332</v>
      </c>
      <c r="BV19" s="266">
        <v>362873</v>
      </c>
      <c r="BW19" s="91">
        <v>364182</v>
      </c>
      <c r="BX19" s="87">
        <v>364700</v>
      </c>
      <c r="BY19" s="266">
        <v>362873</v>
      </c>
      <c r="BZ19" s="266">
        <v>358926</v>
      </c>
      <c r="CA19" s="266">
        <v>355938</v>
      </c>
      <c r="CB19" s="266">
        <v>354569</v>
      </c>
      <c r="CC19" s="266">
        <v>350211</v>
      </c>
      <c r="CD19" s="266">
        <v>345240</v>
      </c>
      <c r="CE19" s="266">
        <v>344931</v>
      </c>
      <c r="CF19" s="266">
        <v>344905</v>
      </c>
      <c r="CG19" s="88">
        <v>344857</v>
      </c>
      <c r="CH19" s="88">
        <v>344849</v>
      </c>
      <c r="CI19" s="89">
        <v>344724</v>
      </c>
      <c r="CJ19" s="89">
        <v>343917</v>
      </c>
      <c r="CK19" s="89">
        <v>345267</v>
      </c>
      <c r="CL19" s="89">
        <v>343825</v>
      </c>
      <c r="CM19" s="89">
        <v>343830</v>
      </c>
      <c r="CN19" s="89">
        <v>343999</v>
      </c>
      <c r="CO19" s="89">
        <v>346684</v>
      </c>
      <c r="CP19" s="89">
        <v>349403</v>
      </c>
      <c r="CQ19" s="89">
        <v>349661</v>
      </c>
      <c r="CR19" s="89">
        <v>349992</v>
      </c>
      <c r="CS19" s="89">
        <v>351486</v>
      </c>
      <c r="CT19" s="89">
        <v>353692</v>
      </c>
      <c r="CU19" s="89">
        <v>354910</v>
      </c>
      <c r="CV19" s="89">
        <v>355253</v>
      </c>
      <c r="CW19" s="89">
        <v>355109</v>
      </c>
      <c r="CX19" s="89">
        <v>355135</v>
      </c>
      <c r="CY19" s="89">
        <v>354942</v>
      </c>
      <c r="CZ19" s="89">
        <v>355582</v>
      </c>
      <c r="DA19" s="89">
        <f>'1.COBERTURA  DANE'!D20</f>
        <v>355086</v>
      </c>
      <c r="DB19" s="224">
        <f t="shared" si="2"/>
        <v>-496</v>
      </c>
      <c r="DC19" s="190">
        <f t="shared" si="3"/>
        <v>-0.13961880687847816</v>
      </c>
      <c r="DD19" s="224">
        <f t="shared" si="4"/>
        <v>176</v>
      </c>
      <c r="DE19" s="190">
        <f t="shared" si="5"/>
        <v>4.9590036910766105E-2</v>
      </c>
    </row>
    <row r="20" spans="1:118" ht="15" outlineLevel="2">
      <c r="A20" s="101">
        <v>45</v>
      </c>
      <c r="B20" s="92" t="s">
        <v>148</v>
      </c>
      <c r="C20" s="93" t="s">
        <v>6</v>
      </c>
      <c r="D20" s="94">
        <v>55003</v>
      </c>
      <c r="E20" s="95">
        <v>55241</v>
      </c>
      <c r="F20" s="95">
        <v>55023</v>
      </c>
      <c r="G20" s="95">
        <v>54978</v>
      </c>
      <c r="H20" s="95">
        <v>54442</v>
      </c>
      <c r="I20" s="95">
        <v>54737</v>
      </c>
      <c r="J20" s="95">
        <v>53566</v>
      </c>
      <c r="K20" s="95">
        <v>54571</v>
      </c>
      <c r="L20" s="95">
        <v>52761</v>
      </c>
      <c r="M20" s="95">
        <v>51739</v>
      </c>
      <c r="N20" s="95">
        <v>51567</v>
      </c>
      <c r="O20" s="96">
        <v>51697</v>
      </c>
      <c r="P20" s="94">
        <v>51449</v>
      </c>
      <c r="Q20" s="95">
        <v>51131</v>
      </c>
      <c r="R20" s="97">
        <v>51111</v>
      </c>
      <c r="S20" s="95">
        <v>45207</v>
      </c>
      <c r="T20" s="95">
        <v>51161</v>
      </c>
      <c r="U20" s="95">
        <v>51443</v>
      </c>
      <c r="V20" s="95">
        <v>52197</v>
      </c>
      <c r="W20" s="95">
        <v>53128</v>
      </c>
      <c r="X20" s="95">
        <v>53053</v>
      </c>
      <c r="Y20" s="95">
        <v>53454</v>
      </c>
      <c r="Z20" s="95">
        <v>53412</v>
      </c>
      <c r="AA20" s="96">
        <v>52887</v>
      </c>
      <c r="AB20" s="94">
        <v>52834</v>
      </c>
      <c r="AC20" s="95">
        <v>52792</v>
      </c>
      <c r="AD20" s="95">
        <v>52568</v>
      </c>
      <c r="AE20" s="95">
        <v>52620</v>
      </c>
      <c r="AF20" s="95">
        <v>52617</v>
      </c>
      <c r="AG20" s="95">
        <v>51006</v>
      </c>
      <c r="AH20" s="95">
        <v>51027</v>
      </c>
      <c r="AI20" s="95">
        <v>51177</v>
      </c>
      <c r="AJ20" s="95">
        <v>51021</v>
      </c>
      <c r="AK20" s="95">
        <v>51334</v>
      </c>
      <c r="AL20" s="95">
        <v>51401</v>
      </c>
      <c r="AM20" s="96">
        <v>52380</v>
      </c>
      <c r="AN20" s="94">
        <v>52093</v>
      </c>
      <c r="AO20" s="95">
        <v>52100</v>
      </c>
      <c r="AP20" s="95">
        <v>52237</v>
      </c>
      <c r="AQ20" s="95">
        <v>52024</v>
      </c>
      <c r="AR20" s="95">
        <v>54139</v>
      </c>
      <c r="AS20" s="95">
        <v>54315</v>
      </c>
      <c r="AT20" s="95">
        <v>54648</v>
      </c>
      <c r="AU20" s="95">
        <v>54960</v>
      </c>
      <c r="AV20" s="95">
        <v>54154</v>
      </c>
      <c r="AW20" s="95">
        <v>54374</v>
      </c>
      <c r="AX20" s="95">
        <v>54256</v>
      </c>
      <c r="AY20" s="96">
        <v>54140</v>
      </c>
      <c r="AZ20" s="94">
        <v>54464</v>
      </c>
      <c r="BA20" s="95">
        <v>55052</v>
      </c>
      <c r="BB20" s="95">
        <v>54521</v>
      </c>
      <c r="BC20" s="95">
        <v>54313</v>
      </c>
      <c r="BD20" s="95">
        <v>54178</v>
      </c>
      <c r="BE20" s="95">
        <v>53284</v>
      </c>
      <c r="BF20" s="95">
        <v>53223</v>
      </c>
      <c r="BG20" s="95">
        <v>52559</v>
      </c>
      <c r="BH20" s="95">
        <v>52979</v>
      </c>
      <c r="BI20" s="95">
        <v>52257</v>
      </c>
      <c r="BJ20" s="95">
        <v>53151</v>
      </c>
      <c r="BK20" s="98">
        <v>53867</v>
      </c>
      <c r="BL20" s="94">
        <v>54061</v>
      </c>
      <c r="BM20" s="267">
        <v>54737</v>
      </c>
      <c r="BN20" s="267">
        <v>54825</v>
      </c>
      <c r="BO20" s="267">
        <v>54808</v>
      </c>
      <c r="BP20" s="267">
        <v>55072</v>
      </c>
      <c r="BQ20" s="267">
        <v>54966</v>
      </c>
      <c r="BR20" s="267">
        <v>53273</v>
      </c>
      <c r="BS20" s="267">
        <v>52486</v>
      </c>
      <c r="BT20" s="267">
        <v>52325</v>
      </c>
      <c r="BU20" s="267">
        <v>52354</v>
      </c>
      <c r="BV20" s="267">
        <v>52343</v>
      </c>
      <c r="BW20" s="98">
        <v>52758</v>
      </c>
      <c r="BX20" s="94">
        <v>52319</v>
      </c>
      <c r="BY20" s="267">
        <v>51702</v>
      </c>
      <c r="BZ20" s="267">
        <v>50447</v>
      </c>
      <c r="CA20" s="267">
        <v>49556</v>
      </c>
      <c r="CB20" s="267">
        <v>49160</v>
      </c>
      <c r="CC20" s="267">
        <v>48279</v>
      </c>
      <c r="CD20" s="267">
        <v>47667</v>
      </c>
      <c r="CE20" s="267">
        <v>47516</v>
      </c>
      <c r="CF20" s="267">
        <v>47104</v>
      </c>
      <c r="CG20" s="95">
        <v>47122</v>
      </c>
      <c r="CH20" s="95">
        <v>47193</v>
      </c>
      <c r="CI20" s="96">
        <v>47085</v>
      </c>
      <c r="CJ20" s="96">
        <v>46802</v>
      </c>
      <c r="CK20" s="96">
        <v>47172</v>
      </c>
      <c r="CL20" s="96">
        <v>46912</v>
      </c>
      <c r="CM20" s="96">
        <v>46813</v>
      </c>
      <c r="CN20" s="96">
        <v>46809</v>
      </c>
      <c r="CO20" s="96">
        <v>48106</v>
      </c>
      <c r="CP20" s="96">
        <v>48713</v>
      </c>
      <c r="CQ20" s="96">
        <v>48772</v>
      </c>
      <c r="CR20" s="96">
        <v>48501</v>
      </c>
      <c r="CS20" s="96">
        <v>49132</v>
      </c>
      <c r="CT20" s="96">
        <v>49512</v>
      </c>
      <c r="CU20" s="96">
        <v>49844</v>
      </c>
      <c r="CV20" s="96">
        <v>49863</v>
      </c>
      <c r="CW20" s="96">
        <v>49710</v>
      </c>
      <c r="CX20" s="96">
        <v>49624</v>
      </c>
      <c r="CY20" s="96">
        <v>49493</v>
      </c>
      <c r="CZ20" s="96">
        <v>49609</v>
      </c>
      <c r="DA20" s="96">
        <f>'1.COBERTURA  DANE'!D21</f>
        <v>49503</v>
      </c>
      <c r="DB20" s="224">
        <f t="shared" si="2"/>
        <v>-106</v>
      </c>
      <c r="DC20" s="190">
        <f t="shared" si="3"/>
        <v>-0.21258247598419669</v>
      </c>
      <c r="DD20" s="224">
        <f t="shared" si="4"/>
        <v>-341</v>
      </c>
      <c r="DE20" s="190">
        <f t="shared" si="5"/>
        <v>-0.68413449963887329</v>
      </c>
    </row>
    <row r="21" spans="1:118" ht="15" outlineLevel="2">
      <c r="A21" s="101">
        <v>51</v>
      </c>
      <c r="B21" s="92" t="s">
        <v>148</v>
      </c>
      <c r="C21" s="93" t="s">
        <v>67</v>
      </c>
      <c r="D21" s="94">
        <v>23644</v>
      </c>
      <c r="E21" s="95">
        <v>23633</v>
      </c>
      <c r="F21" s="95">
        <v>23714</v>
      </c>
      <c r="G21" s="95">
        <v>23697</v>
      </c>
      <c r="H21" s="95">
        <v>23654</v>
      </c>
      <c r="I21" s="95">
        <v>23654</v>
      </c>
      <c r="J21" s="95">
        <v>23510</v>
      </c>
      <c r="K21" s="95">
        <v>23661</v>
      </c>
      <c r="L21" s="95">
        <v>23410</v>
      </c>
      <c r="M21" s="95">
        <v>23392</v>
      </c>
      <c r="N21" s="95">
        <v>23420</v>
      </c>
      <c r="O21" s="96">
        <v>24004</v>
      </c>
      <c r="P21" s="94">
        <v>23941</v>
      </c>
      <c r="Q21" s="95">
        <v>24051</v>
      </c>
      <c r="R21" s="97">
        <v>24036</v>
      </c>
      <c r="S21" s="95">
        <v>23137</v>
      </c>
      <c r="T21" s="95">
        <v>24299</v>
      </c>
      <c r="U21" s="95">
        <v>24457</v>
      </c>
      <c r="V21" s="95">
        <v>24622</v>
      </c>
      <c r="W21" s="95">
        <v>24855</v>
      </c>
      <c r="X21" s="95">
        <v>24800</v>
      </c>
      <c r="Y21" s="95">
        <v>25033</v>
      </c>
      <c r="Z21" s="95">
        <v>25041</v>
      </c>
      <c r="AA21" s="96">
        <v>24954</v>
      </c>
      <c r="AB21" s="94">
        <v>24897</v>
      </c>
      <c r="AC21" s="95">
        <v>24870</v>
      </c>
      <c r="AD21" s="95">
        <v>24885</v>
      </c>
      <c r="AE21" s="95">
        <v>24894</v>
      </c>
      <c r="AF21" s="95">
        <v>24779</v>
      </c>
      <c r="AG21" s="95">
        <v>24917</v>
      </c>
      <c r="AH21" s="95">
        <v>24842</v>
      </c>
      <c r="AI21" s="95">
        <v>24812</v>
      </c>
      <c r="AJ21" s="95">
        <v>24564</v>
      </c>
      <c r="AK21" s="95">
        <v>24309</v>
      </c>
      <c r="AL21" s="95">
        <v>24294</v>
      </c>
      <c r="AM21" s="96">
        <v>24540</v>
      </c>
      <c r="AN21" s="94">
        <v>24699</v>
      </c>
      <c r="AO21" s="95">
        <v>24777</v>
      </c>
      <c r="AP21" s="95">
        <v>24868</v>
      </c>
      <c r="AQ21" s="95">
        <v>25052</v>
      </c>
      <c r="AR21" s="95">
        <v>25719</v>
      </c>
      <c r="AS21" s="95">
        <v>25833</v>
      </c>
      <c r="AT21" s="95">
        <v>25857</v>
      </c>
      <c r="AU21" s="95">
        <v>25871</v>
      </c>
      <c r="AV21" s="95">
        <v>25699</v>
      </c>
      <c r="AW21" s="95">
        <v>26066</v>
      </c>
      <c r="AX21" s="95">
        <v>26194</v>
      </c>
      <c r="AY21" s="96">
        <v>26264</v>
      </c>
      <c r="AZ21" s="94">
        <v>26370</v>
      </c>
      <c r="BA21" s="95">
        <v>26407</v>
      </c>
      <c r="BB21" s="95">
        <v>26352</v>
      </c>
      <c r="BC21" s="95">
        <v>26380</v>
      </c>
      <c r="BD21" s="95">
        <v>26356</v>
      </c>
      <c r="BE21" s="95">
        <v>26257</v>
      </c>
      <c r="BF21" s="95">
        <v>26384</v>
      </c>
      <c r="BG21" s="95">
        <v>26366</v>
      </c>
      <c r="BH21" s="95">
        <v>26548</v>
      </c>
      <c r="BI21" s="95">
        <v>26577</v>
      </c>
      <c r="BJ21" s="95">
        <v>26624</v>
      </c>
      <c r="BK21" s="98">
        <v>26778</v>
      </c>
      <c r="BL21" s="94">
        <v>26791</v>
      </c>
      <c r="BM21" s="267">
        <v>26882</v>
      </c>
      <c r="BN21" s="267">
        <v>26923</v>
      </c>
      <c r="BO21" s="267">
        <v>26974</v>
      </c>
      <c r="BP21" s="267">
        <v>27113</v>
      </c>
      <c r="BQ21" s="267">
        <v>27127</v>
      </c>
      <c r="BR21" s="267">
        <v>26777</v>
      </c>
      <c r="BS21" s="267">
        <v>26479</v>
      </c>
      <c r="BT21" s="267">
        <v>26398</v>
      </c>
      <c r="BU21" s="267">
        <v>26303</v>
      </c>
      <c r="BV21" s="267">
        <v>26302</v>
      </c>
      <c r="BW21" s="98">
        <v>26372</v>
      </c>
      <c r="BX21" s="94">
        <v>26419</v>
      </c>
      <c r="BY21" s="267">
        <v>26260</v>
      </c>
      <c r="BZ21" s="267">
        <v>26062</v>
      </c>
      <c r="CA21" s="267">
        <v>25878</v>
      </c>
      <c r="CB21" s="267">
        <v>26058</v>
      </c>
      <c r="CC21" s="267">
        <v>25886</v>
      </c>
      <c r="CD21" s="267">
        <v>25690</v>
      </c>
      <c r="CE21" s="267">
        <v>25668</v>
      </c>
      <c r="CF21" s="267">
        <v>25567</v>
      </c>
      <c r="CG21" s="95">
        <v>25496</v>
      </c>
      <c r="CH21" s="95">
        <v>25536</v>
      </c>
      <c r="CI21" s="96">
        <v>25511</v>
      </c>
      <c r="CJ21" s="96">
        <v>25475</v>
      </c>
      <c r="CK21" s="96">
        <v>25624</v>
      </c>
      <c r="CL21" s="96">
        <v>25686</v>
      </c>
      <c r="CM21" s="96">
        <v>25648</v>
      </c>
      <c r="CN21" s="96">
        <v>25745</v>
      </c>
      <c r="CO21" s="96">
        <v>26039</v>
      </c>
      <c r="CP21" s="96">
        <v>26134</v>
      </c>
      <c r="CQ21" s="96">
        <v>26283</v>
      </c>
      <c r="CR21" s="96">
        <v>26254</v>
      </c>
      <c r="CS21" s="96">
        <v>26316</v>
      </c>
      <c r="CT21" s="96">
        <v>26401</v>
      </c>
      <c r="CU21" s="96">
        <v>26407</v>
      </c>
      <c r="CV21" s="96">
        <v>26390</v>
      </c>
      <c r="CW21" s="96">
        <v>26379</v>
      </c>
      <c r="CX21" s="96">
        <v>26411</v>
      </c>
      <c r="CY21" s="96">
        <v>26630</v>
      </c>
      <c r="CZ21" s="96">
        <v>26654</v>
      </c>
      <c r="DA21" s="96">
        <f>'1.COBERTURA  DANE'!D22</f>
        <v>26568</v>
      </c>
      <c r="DB21" s="224">
        <f t="shared" si="2"/>
        <v>-86</v>
      </c>
      <c r="DC21" s="190">
        <f t="shared" si="3"/>
        <v>-0.32588101553618798</v>
      </c>
      <c r="DD21" s="224">
        <f t="shared" si="4"/>
        <v>161</v>
      </c>
      <c r="DE21" s="190">
        <f t="shared" si="5"/>
        <v>0.60968682546294539</v>
      </c>
    </row>
    <row r="22" spans="1:118" ht="15" outlineLevel="2">
      <c r="A22" s="101">
        <v>147</v>
      </c>
      <c r="B22" s="92" t="s">
        <v>148</v>
      </c>
      <c r="C22" s="93" t="s">
        <v>11</v>
      </c>
      <c r="D22" s="94">
        <v>22696</v>
      </c>
      <c r="E22" s="95">
        <v>22735</v>
      </c>
      <c r="F22" s="95">
        <v>22662</v>
      </c>
      <c r="G22" s="95">
        <v>22662</v>
      </c>
      <c r="H22" s="95">
        <v>22508</v>
      </c>
      <c r="I22" s="95">
        <v>22522</v>
      </c>
      <c r="J22" s="95">
        <v>22109</v>
      </c>
      <c r="K22" s="95">
        <v>22427</v>
      </c>
      <c r="L22" s="95">
        <v>21974</v>
      </c>
      <c r="M22" s="95">
        <v>21956</v>
      </c>
      <c r="N22" s="95">
        <v>21997</v>
      </c>
      <c r="O22" s="96">
        <v>22030</v>
      </c>
      <c r="P22" s="94">
        <v>22019</v>
      </c>
      <c r="Q22" s="95">
        <v>22121</v>
      </c>
      <c r="R22" s="97">
        <v>21550</v>
      </c>
      <c r="S22" s="95">
        <v>20744</v>
      </c>
      <c r="T22" s="95">
        <v>21880</v>
      </c>
      <c r="U22" s="95">
        <v>22277</v>
      </c>
      <c r="V22" s="95">
        <v>22959</v>
      </c>
      <c r="W22" s="95">
        <v>23526</v>
      </c>
      <c r="X22" s="95">
        <v>23899</v>
      </c>
      <c r="Y22" s="95">
        <v>23833</v>
      </c>
      <c r="Z22" s="95">
        <v>23847</v>
      </c>
      <c r="AA22" s="96">
        <v>23767</v>
      </c>
      <c r="AB22" s="94">
        <v>23904</v>
      </c>
      <c r="AC22" s="95">
        <v>23934</v>
      </c>
      <c r="AD22" s="95">
        <v>23914</v>
      </c>
      <c r="AE22" s="95">
        <v>23998</v>
      </c>
      <c r="AF22" s="95">
        <v>24334</v>
      </c>
      <c r="AG22" s="95">
        <v>23625</v>
      </c>
      <c r="AH22" s="95">
        <v>23961</v>
      </c>
      <c r="AI22" s="95">
        <v>23970</v>
      </c>
      <c r="AJ22" s="95">
        <v>23842</v>
      </c>
      <c r="AK22" s="95">
        <v>24187</v>
      </c>
      <c r="AL22" s="95">
        <v>24315</v>
      </c>
      <c r="AM22" s="96">
        <v>24375</v>
      </c>
      <c r="AN22" s="94">
        <v>24308</v>
      </c>
      <c r="AO22" s="95">
        <v>24348</v>
      </c>
      <c r="AP22" s="95">
        <v>24393</v>
      </c>
      <c r="AQ22" s="95">
        <v>24272</v>
      </c>
      <c r="AR22" s="95">
        <v>24731</v>
      </c>
      <c r="AS22" s="95">
        <v>24781</v>
      </c>
      <c r="AT22" s="95">
        <v>24839</v>
      </c>
      <c r="AU22" s="95">
        <v>24991</v>
      </c>
      <c r="AV22" s="95">
        <v>24611</v>
      </c>
      <c r="AW22" s="95">
        <v>24689</v>
      </c>
      <c r="AX22" s="95">
        <v>24672</v>
      </c>
      <c r="AY22" s="96">
        <v>24741</v>
      </c>
      <c r="AZ22" s="94">
        <v>24886</v>
      </c>
      <c r="BA22" s="95">
        <v>24933</v>
      </c>
      <c r="BB22" s="95">
        <v>24874</v>
      </c>
      <c r="BC22" s="95">
        <v>24881</v>
      </c>
      <c r="BD22" s="95">
        <v>24846</v>
      </c>
      <c r="BE22" s="95">
        <v>24353</v>
      </c>
      <c r="BF22" s="95">
        <v>24450</v>
      </c>
      <c r="BG22" s="95">
        <v>24226</v>
      </c>
      <c r="BH22" s="95">
        <v>24387</v>
      </c>
      <c r="BI22" s="95">
        <v>24076</v>
      </c>
      <c r="BJ22" s="95">
        <v>24184</v>
      </c>
      <c r="BK22" s="98">
        <v>26222</v>
      </c>
      <c r="BL22" s="94">
        <v>26223</v>
      </c>
      <c r="BM22" s="267">
        <v>26411</v>
      </c>
      <c r="BN22" s="267">
        <v>26393</v>
      </c>
      <c r="BO22" s="267">
        <v>26348</v>
      </c>
      <c r="BP22" s="267">
        <v>26423</v>
      </c>
      <c r="BQ22" s="267">
        <v>26262</v>
      </c>
      <c r="BR22" s="267">
        <v>25586</v>
      </c>
      <c r="BS22" s="267">
        <v>24843</v>
      </c>
      <c r="BT22" s="267">
        <v>24674</v>
      </c>
      <c r="BU22" s="267">
        <v>24702</v>
      </c>
      <c r="BV22" s="267">
        <v>24654</v>
      </c>
      <c r="BW22" s="98">
        <v>24886</v>
      </c>
      <c r="BX22" s="94">
        <v>25051</v>
      </c>
      <c r="BY22" s="267">
        <v>24832</v>
      </c>
      <c r="BZ22" s="267">
        <v>24577</v>
      </c>
      <c r="CA22" s="267">
        <v>24321</v>
      </c>
      <c r="CB22" s="267">
        <v>24202</v>
      </c>
      <c r="CC22" s="267">
        <v>23868</v>
      </c>
      <c r="CD22" s="267">
        <v>23486</v>
      </c>
      <c r="CE22" s="267">
        <v>23335</v>
      </c>
      <c r="CF22" s="267">
        <v>23183</v>
      </c>
      <c r="CG22" s="95">
        <v>23206</v>
      </c>
      <c r="CH22" s="95">
        <v>23208</v>
      </c>
      <c r="CI22" s="96">
        <v>23196</v>
      </c>
      <c r="CJ22" s="96">
        <v>23101</v>
      </c>
      <c r="CK22" s="96">
        <v>23301</v>
      </c>
      <c r="CL22" s="96">
        <v>23233</v>
      </c>
      <c r="CM22" s="96">
        <v>23197</v>
      </c>
      <c r="CN22" s="96">
        <v>23224</v>
      </c>
      <c r="CO22" s="96">
        <v>23547</v>
      </c>
      <c r="CP22" s="96">
        <v>23840</v>
      </c>
      <c r="CQ22" s="96">
        <v>23968</v>
      </c>
      <c r="CR22" s="96">
        <v>23921</v>
      </c>
      <c r="CS22" s="96">
        <v>24081</v>
      </c>
      <c r="CT22" s="96">
        <v>24202</v>
      </c>
      <c r="CU22" s="96">
        <v>24314</v>
      </c>
      <c r="CV22" s="96">
        <v>24369</v>
      </c>
      <c r="CW22" s="96">
        <v>24306</v>
      </c>
      <c r="CX22" s="96">
        <v>24407</v>
      </c>
      <c r="CY22" s="96">
        <v>24440</v>
      </c>
      <c r="CZ22" s="96">
        <v>24560</v>
      </c>
      <c r="DA22" s="96">
        <f>'1.COBERTURA  DANE'!D23</f>
        <v>24469</v>
      </c>
      <c r="DB22" s="224">
        <f t="shared" si="2"/>
        <v>-91</v>
      </c>
      <c r="DC22" s="190">
        <f t="shared" si="3"/>
        <v>-0.37342525339570765</v>
      </c>
      <c r="DD22" s="224">
        <f t="shared" si="4"/>
        <v>155</v>
      </c>
      <c r="DE22" s="190">
        <f t="shared" si="5"/>
        <v>0.63749280250061691</v>
      </c>
    </row>
    <row r="23" spans="1:118" ht="15" outlineLevel="2">
      <c r="A23" s="101">
        <v>172</v>
      </c>
      <c r="B23" s="92" t="s">
        <v>148</v>
      </c>
      <c r="C23" s="93" t="s">
        <v>13</v>
      </c>
      <c r="D23" s="94">
        <v>36112</v>
      </c>
      <c r="E23" s="95">
        <v>36463</v>
      </c>
      <c r="F23" s="95">
        <v>36387</v>
      </c>
      <c r="G23" s="95">
        <v>36233</v>
      </c>
      <c r="H23" s="95">
        <v>36128</v>
      </c>
      <c r="I23" s="95">
        <v>36239</v>
      </c>
      <c r="J23" s="95">
        <v>35363</v>
      </c>
      <c r="K23" s="95">
        <v>36206</v>
      </c>
      <c r="L23" s="95">
        <v>34967</v>
      </c>
      <c r="M23" s="95">
        <v>35081</v>
      </c>
      <c r="N23" s="95">
        <v>35198</v>
      </c>
      <c r="O23" s="96">
        <v>35695</v>
      </c>
      <c r="P23" s="94">
        <v>35780</v>
      </c>
      <c r="Q23" s="95">
        <v>37162</v>
      </c>
      <c r="R23" s="97">
        <v>37179</v>
      </c>
      <c r="S23" s="95">
        <v>35209</v>
      </c>
      <c r="T23" s="95">
        <v>36393</v>
      </c>
      <c r="U23" s="95">
        <v>36587</v>
      </c>
      <c r="V23" s="95">
        <v>37049</v>
      </c>
      <c r="W23" s="95">
        <v>37337</v>
      </c>
      <c r="X23" s="95">
        <v>37281</v>
      </c>
      <c r="Y23" s="95">
        <v>38844</v>
      </c>
      <c r="Z23" s="95">
        <v>38714</v>
      </c>
      <c r="AA23" s="96">
        <v>38502</v>
      </c>
      <c r="AB23" s="94">
        <v>38761</v>
      </c>
      <c r="AC23" s="95">
        <v>38797</v>
      </c>
      <c r="AD23" s="95">
        <v>38690</v>
      </c>
      <c r="AE23" s="95">
        <v>38551</v>
      </c>
      <c r="AF23" s="95">
        <v>38587</v>
      </c>
      <c r="AG23" s="95">
        <v>37740</v>
      </c>
      <c r="AH23" s="95">
        <v>37621</v>
      </c>
      <c r="AI23" s="95">
        <v>37474</v>
      </c>
      <c r="AJ23" s="95">
        <v>37197</v>
      </c>
      <c r="AK23" s="95">
        <v>37543</v>
      </c>
      <c r="AL23" s="95">
        <v>37018</v>
      </c>
      <c r="AM23" s="96">
        <v>37264</v>
      </c>
      <c r="AN23" s="94">
        <v>36993</v>
      </c>
      <c r="AO23" s="95">
        <v>36991</v>
      </c>
      <c r="AP23" s="95">
        <v>37046</v>
      </c>
      <c r="AQ23" s="95">
        <v>37063</v>
      </c>
      <c r="AR23" s="95">
        <v>37830</v>
      </c>
      <c r="AS23" s="95">
        <v>38032</v>
      </c>
      <c r="AT23" s="95">
        <v>38119</v>
      </c>
      <c r="AU23" s="95">
        <v>38365</v>
      </c>
      <c r="AV23" s="95">
        <v>37983</v>
      </c>
      <c r="AW23" s="95">
        <v>38106</v>
      </c>
      <c r="AX23" s="95">
        <v>38034</v>
      </c>
      <c r="AY23" s="96">
        <v>38019</v>
      </c>
      <c r="AZ23" s="94">
        <v>38139</v>
      </c>
      <c r="BA23" s="95">
        <v>38275</v>
      </c>
      <c r="BB23" s="95">
        <v>38026</v>
      </c>
      <c r="BC23" s="95">
        <v>38019</v>
      </c>
      <c r="BD23" s="95">
        <v>38009</v>
      </c>
      <c r="BE23" s="95">
        <v>37549</v>
      </c>
      <c r="BF23" s="95">
        <v>38420</v>
      </c>
      <c r="BG23" s="95">
        <v>38069</v>
      </c>
      <c r="BH23" s="95">
        <v>38161</v>
      </c>
      <c r="BI23" s="95">
        <v>37583</v>
      </c>
      <c r="BJ23" s="95">
        <v>37876</v>
      </c>
      <c r="BK23" s="98">
        <v>38044</v>
      </c>
      <c r="BL23" s="94">
        <v>38050</v>
      </c>
      <c r="BM23" s="267">
        <v>38344</v>
      </c>
      <c r="BN23" s="267">
        <v>38233</v>
      </c>
      <c r="BO23" s="267">
        <v>38186</v>
      </c>
      <c r="BP23" s="267">
        <v>38250</v>
      </c>
      <c r="BQ23" s="267">
        <v>38004</v>
      </c>
      <c r="BR23" s="267">
        <v>36926</v>
      </c>
      <c r="BS23" s="267">
        <v>36309</v>
      </c>
      <c r="BT23" s="267">
        <v>36087</v>
      </c>
      <c r="BU23" s="267">
        <v>36142</v>
      </c>
      <c r="BV23" s="267">
        <v>35978</v>
      </c>
      <c r="BW23" s="98">
        <v>36114</v>
      </c>
      <c r="BX23" s="94">
        <v>36201</v>
      </c>
      <c r="BY23" s="267">
        <v>36024</v>
      </c>
      <c r="BZ23" s="267">
        <v>35471</v>
      </c>
      <c r="CA23" s="267">
        <v>34911</v>
      </c>
      <c r="CB23" s="267">
        <v>34717</v>
      </c>
      <c r="CC23" s="267">
        <v>34235</v>
      </c>
      <c r="CD23" s="267">
        <v>34598</v>
      </c>
      <c r="CE23" s="267">
        <v>34471</v>
      </c>
      <c r="CF23" s="267">
        <v>34127</v>
      </c>
      <c r="CG23" s="95">
        <v>33985</v>
      </c>
      <c r="CH23" s="95">
        <v>33954</v>
      </c>
      <c r="CI23" s="96">
        <v>33831</v>
      </c>
      <c r="CJ23" s="96">
        <v>33700</v>
      </c>
      <c r="CK23" s="96">
        <v>33812</v>
      </c>
      <c r="CL23" s="96">
        <v>33586</v>
      </c>
      <c r="CM23" s="96">
        <v>33470</v>
      </c>
      <c r="CN23" s="96">
        <v>33380</v>
      </c>
      <c r="CO23" s="96">
        <v>33681</v>
      </c>
      <c r="CP23" s="96">
        <v>34244</v>
      </c>
      <c r="CQ23" s="96">
        <v>34424</v>
      </c>
      <c r="CR23" s="96">
        <v>34591</v>
      </c>
      <c r="CS23" s="96">
        <v>34723</v>
      </c>
      <c r="CT23" s="96">
        <v>35185</v>
      </c>
      <c r="CU23" s="96">
        <v>35342</v>
      </c>
      <c r="CV23" s="96">
        <v>35413</v>
      </c>
      <c r="CW23" s="96">
        <v>35388</v>
      </c>
      <c r="CX23" s="96">
        <v>35260</v>
      </c>
      <c r="CY23" s="96">
        <v>35119</v>
      </c>
      <c r="CZ23" s="96">
        <v>35038</v>
      </c>
      <c r="DA23" s="96">
        <f>'1.COBERTURA  DANE'!D24</f>
        <v>35039</v>
      </c>
      <c r="DB23" s="224">
        <f t="shared" si="2"/>
        <v>1</v>
      </c>
      <c r="DC23" s="190">
        <f t="shared" si="3"/>
        <v>2.8238217603704856E-3</v>
      </c>
      <c r="DD23" s="224">
        <f t="shared" si="4"/>
        <v>-303</v>
      </c>
      <c r="DE23" s="190">
        <f t="shared" si="5"/>
        <v>-0.85733687963329752</v>
      </c>
    </row>
    <row r="24" spans="1:118" ht="15" outlineLevel="2">
      <c r="A24" s="101">
        <v>475</v>
      </c>
      <c r="B24" s="92" t="s">
        <v>148</v>
      </c>
      <c r="C24" s="93" t="s">
        <v>106</v>
      </c>
      <c r="D24" s="94">
        <v>3139</v>
      </c>
      <c r="E24" s="95">
        <v>3151</v>
      </c>
      <c r="F24" s="95">
        <v>3175</v>
      </c>
      <c r="G24" s="95">
        <v>3152</v>
      </c>
      <c r="H24" s="95">
        <v>3152</v>
      </c>
      <c r="I24" s="95">
        <v>2942</v>
      </c>
      <c r="J24" s="95">
        <v>2947</v>
      </c>
      <c r="K24" s="95">
        <v>2941</v>
      </c>
      <c r="L24" s="95">
        <v>2878</v>
      </c>
      <c r="M24" s="95">
        <v>2889</v>
      </c>
      <c r="N24" s="95">
        <v>2888</v>
      </c>
      <c r="O24" s="96">
        <v>2949</v>
      </c>
      <c r="P24" s="94">
        <v>2940</v>
      </c>
      <c r="Q24" s="95">
        <v>2942</v>
      </c>
      <c r="R24" s="97">
        <v>2989</v>
      </c>
      <c r="S24" s="95">
        <v>2986</v>
      </c>
      <c r="T24" s="95">
        <v>2989</v>
      </c>
      <c r="U24" s="95">
        <v>3144</v>
      </c>
      <c r="V24" s="95">
        <v>3188</v>
      </c>
      <c r="W24" s="95">
        <v>3224</v>
      </c>
      <c r="X24" s="95">
        <v>3226</v>
      </c>
      <c r="Y24" s="95">
        <v>3355</v>
      </c>
      <c r="Z24" s="95">
        <v>3366</v>
      </c>
      <c r="AA24" s="96">
        <v>3394</v>
      </c>
      <c r="AB24" s="94">
        <v>3402</v>
      </c>
      <c r="AC24" s="95">
        <v>3403</v>
      </c>
      <c r="AD24" s="95">
        <v>3416</v>
      </c>
      <c r="AE24" s="95">
        <v>3389</v>
      </c>
      <c r="AF24" s="95">
        <v>3379</v>
      </c>
      <c r="AG24" s="95">
        <v>3371</v>
      </c>
      <c r="AH24" s="95">
        <v>3394</v>
      </c>
      <c r="AI24" s="95">
        <v>3394</v>
      </c>
      <c r="AJ24" s="95">
        <v>3376</v>
      </c>
      <c r="AK24" s="95">
        <v>3395</v>
      </c>
      <c r="AL24" s="95">
        <v>3412</v>
      </c>
      <c r="AM24" s="96">
        <v>3423</v>
      </c>
      <c r="AN24" s="94">
        <v>3420</v>
      </c>
      <c r="AO24" s="95">
        <v>3437</v>
      </c>
      <c r="AP24" s="95">
        <v>3431</v>
      </c>
      <c r="AQ24" s="95">
        <v>3415</v>
      </c>
      <c r="AR24" s="95">
        <v>3440</v>
      </c>
      <c r="AS24" s="95">
        <v>3462</v>
      </c>
      <c r="AT24" s="95">
        <v>3486</v>
      </c>
      <c r="AU24" s="95">
        <v>3516</v>
      </c>
      <c r="AV24" s="95">
        <v>3500</v>
      </c>
      <c r="AW24" s="95">
        <v>3512</v>
      </c>
      <c r="AX24" s="95">
        <v>3531</v>
      </c>
      <c r="AY24" s="96">
        <v>3538</v>
      </c>
      <c r="AZ24" s="94">
        <v>3558</v>
      </c>
      <c r="BA24" s="95">
        <v>3567</v>
      </c>
      <c r="BB24" s="95">
        <v>3568</v>
      </c>
      <c r="BC24" s="95">
        <v>3582</v>
      </c>
      <c r="BD24" s="95">
        <v>3611</v>
      </c>
      <c r="BE24" s="95">
        <v>3657</v>
      </c>
      <c r="BF24" s="95">
        <v>3673</v>
      </c>
      <c r="BG24" s="95">
        <v>3685</v>
      </c>
      <c r="BH24" s="95">
        <v>3707</v>
      </c>
      <c r="BI24" s="95">
        <v>3700</v>
      </c>
      <c r="BJ24" s="95">
        <v>3779</v>
      </c>
      <c r="BK24" s="98">
        <v>3831</v>
      </c>
      <c r="BL24" s="94">
        <v>3858</v>
      </c>
      <c r="BM24" s="267">
        <v>3892</v>
      </c>
      <c r="BN24" s="267">
        <v>3931</v>
      </c>
      <c r="BO24" s="267">
        <v>3913</v>
      </c>
      <c r="BP24" s="267">
        <v>3915</v>
      </c>
      <c r="BQ24" s="267">
        <v>3903</v>
      </c>
      <c r="BR24" s="267">
        <v>3910</v>
      </c>
      <c r="BS24" s="267">
        <v>3979</v>
      </c>
      <c r="BT24" s="267">
        <v>3964</v>
      </c>
      <c r="BU24" s="267">
        <v>4014</v>
      </c>
      <c r="BV24" s="267">
        <v>4010</v>
      </c>
      <c r="BW24" s="98">
        <v>4036</v>
      </c>
      <c r="BX24" s="94">
        <v>4074</v>
      </c>
      <c r="BY24" s="267">
        <v>4096</v>
      </c>
      <c r="BZ24" s="267">
        <v>4093</v>
      </c>
      <c r="CA24" s="267">
        <v>4104</v>
      </c>
      <c r="CB24" s="267">
        <v>4119</v>
      </c>
      <c r="CC24" s="267">
        <v>4087</v>
      </c>
      <c r="CD24" s="267">
        <v>4069</v>
      </c>
      <c r="CE24" s="267">
        <v>4072</v>
      </c>
      <c r="CF24" s="267">
        <v>4034</v>
      </c>
      <c r="CG24" s="95">
        <v>4022</v>
      </c>
      <c r="CH24" s="95">
        <v>4036</v>
      </c>
      <c r="CI24" s="96">
        <v>4032</v>
      </c>
      <c r="CJ24" s="96">
        <v>4023</v>
      </c>
      <c r="CK24" s="96">
        <v>4041</v>
      </c>
      <c r="CL24" s="96">
        <v>4054</v>
      </c>
      <c r="CM24" s="96">
        <v>4058</v>
      </c>
      <c r="CN24" s="96">
        <v>4036</v>
      </c>
      <c r="CO24" s="96">
        <v>4067</v>
      </c>
      <c r="CP24" s="96">
        <v>4068</v>
      </c>
      <c r="CQ24" s="96">
        <v>4135</v>
      </c>
      <c r="CR24" s="96">
        <v>4149</v>
      </c>
      <c r="CS24" s="96">
        <v>4168</v>
      </c>
      <c r="CT24" s="96">
        <v>4260</v>
      </c>
      <c r="CU24" s="96">
        <v>4281</v>
      </c>
      <c r="CV24" s="96">
        <v>4278</v>
      </c>
      <c r="CW24" s="96">
        <v>4313</v>
      </c>
      <c r="CX24" s="96">
        <v>4350</v>
      </c>
      <c r="CY24" s="96">
        <v>4352</v>
      </c>
      <c r="CZ24" s="96">
        <v>4380</v>
      </c>
      <c r="DA24" s="96">
        <f>'1.COBERTURA  DANE'!D25</f>
        <v>4385</v>
      </c>
      <c r="DB24" s="224">
        <f t="shared" si="2"/>
        <v>5</v>
      </c>
      <c r="DC24" s="190">
        <f t="shared" si="3"/>
        <v>0.11687704534829359</v>
      </c>
      <c r="DD24" s="224">
        <f t="shared" si="4"/>
        <v>104</v>
      </c>
      <c r="DE24" s="190">
        <f t="shared" si="5"/>
        <v>2.4293389395001168</v>
      </c>
    </row>
    <row r="25" spans="1:118" ht="15" outlineLevel="2">
      <c r="A25" s="101">
        <v>480</v>
      </c>
      <c r="B25" s="92" t="s">
        <v>148</v>
      </c>
      <c r="C25" s="93" t="s">
        <v>18</v>
      </c>
      <c r="D25" s="94">
        <v>13211</v>
      </c>
      <c r="E25" s="95">
        <v>13401</v>
      </c>
      <c r="F25" s="95">
        <v>13459</v>
      </c>
      <c r="G25" s="95">
        <v>13466</v>
      </c>
      <c r="H25" s="95">
        <v>13468</v>
      </c>
      <c r="I25" s="95">
        <v>13433</v>
      </c>
      <c r="J25" s="95">
        <v>13385</v>
      </c>
      <c r="K25" s="95">
        <v>13430</v>
      </c>
      <c r="L25" s="95">
        <v>13349</v>
      </c>
      <c r="M25" s="95">
        <v>13405</v>
      </c>
      <c r="N25" s="95">
        <v>13427</v>
      </c>
      <c r="O25" s="96">
        <v>13633</v>
      </c>
      <c r="P25" s="94">
        <v>13613</v>
      </c>
      <c r="Q25" s="95">
        <v>13665</v>
      </c>
      <c r="R25" s="97">
        <v>13401</v>
      </c>
      <c r="S25" s="95">
        <v>13027</v>
      </c>
      <c r="T25" s="95">
        <v>13140</v>
      </c>
      <c r="U25" s="95">
        <v>13409</v>
      </c>
      <c r="V25" s="95">
        <v>13641</v>
      </c>
      <c r="W25" s="95">
        <v>13875</v>
      </c>
      <c r="X25" s="95">
        <v>13913</v>
      </c>
      <c r="Y25" s="95">
        <v>14196</v>
      </c>
      <c r="Z25" s="95">
        <v>14269</v>
      </c>
      <c r="AA25" s="96">
        <v>14513</v>
      </c>
      <c r="AB25" s="94">
        <v>14480</v>
      </c>
      <c r="AC25" s="95">
        <v>14532</v>
      </c>
      <c r="AD25" s="95">
        <v>14567</v>
      </c>
      <c r="AE25" s="95">
        <v>14615</v>
      </c>
      <c r="AF25" s="95">
        <v>14711</v>
      </c>
      <c r="AG25" s="95">
        <v>14782</v>
      </c>
      <c r="AH25" s="95">
        <v>14195</v>
      </c>
      <c r="AI25" s="95">
        <v>14804</v>
      </c>
      <c r="AJ25" s="95">
        <v>14858</v>
      </c>
      <c r="AK25" s="95">
        <v>15012</v>
      </c>
      <c r="AL25" s="95">
        <v>15181</v>
      </c>
      <c r="AM25" s="96">
        <v>15373</v>
      </c>
      <c r="AN25" s="94">
        <v>15484</v>
      </c>
      <c r="AO25" s="95">
        <v>15628</v>
      </c>
      <c r="AP25" s="95">
        <v>15749</v>
      </c>
      <c r="AQ25" s="95">
        <v>15849</v>
      </c>
      <c r="AR25" s="95">
        <v>16116</v>
      </c>
      <c r="AS25" s="95">
        <v>16219</v>
      </c>
      <c r="AT25" s="95">
        <v>16409</v>
      </c>
      <c r="AU25" s="95">
        <v>16532</v>
      </c>
      <c r="AV25" s="95">
        <v>16367</v>
      </c>
      <c r="AW25" s="95">
        <v>16482</v>
      </c>
      <c r="AX25" s="95">
        <v>16531</v>
      </c>
      <c r="AY25" s="96">
        <v>16568</v>
      </c>
      <c r="AZ25" s="94">
        <v>16625</v>
      </c>
      <c r="BA25" s="95">
        <v>16739</v>
      </c>
      <c r="BB25" s="95">
        <v>16742</v>
      </c>
      <c r="BC25" s="95">
        <v>16789</v>
      </c>
      <c r="BD25" s="95">
        <v>16832</v>
      </c>
      <c r="BE25" s="95">
        <v>16753</v>
      </c>
      <c r="BF25" s="95">
        <v>16859</v>
      </c>
      <c r="BG25" s="95">
        <v>16786</v>
      </c>
      <c r="BH25" s="95">
        <v>17625</v>
      </c>
      <c r="BI25" s="95">
        <v>17552</v>
      </c>
      <c r="BJ25" s="95">
        <v>17568</v>
      </c>
      <c r="BK25" s="98">
        <v>17687</v>
      </c>
      <c r="BL25" s="94">
        <v>17716</v>
      </c>
      <c r="BM25" s="267">
        <v>17773</v>
      </c>
      <c r="BN25" s="267">
        <v>17813</v>
      </c>
      <c r="BO25" s="267">
        <v>17850</v>
      </c>
      <c r="BP25" s="267">
        <v>17928</v>
      </c>
      <c r="BQ25" s="267">
        <v>17895</v>
      </c>
      <c r="BR25" s="267">
        <v>17654</v>
      </c>
      <c r="BS25" s="267">
        <v>17580</v>
      </c>
      <c r="BT25" s="267">
        <v>17508</v>
      </c>
      <c r="BU25" s="267">
        <v>17512</v>
      </c>
      <c r="BV25" s="267">
        <v>17481</v>
      </c>
      <c r="BW25" s="98">
        <v>17467</v>
      </c>
      <c r="BX25" s="94">
        <v>17487</v>
      </c>
      <c r="BY25" s="267">
        <v>17420</v>
      </c>
      <c r="BZ25" s="267">
        <v>17415</v>
      </c>
      <c r="CA25" s="267">
        <v>17377</v>
      </c>
      <c r="CB25" s="267">
        <v>17356</v>
      </c>
      <c r="CC25" s="267">
        <v>17302</v>
      </c>
      <c r="CD25" s="267">
        <v>17200</v>
      </c>
      <c r="CE25" s="267">
        <v>17287</v>
      </c>
      <c r="CF25" s="267">
        <v>17355</v>
      </c>
      <c r="CG25" s="95">
        <v>17455</v>
      </c>
      <c r="CH25" s="95">
        <v>17511</v>
      </c>
      <c r="CI25" s="96">
        <v>17605</v>
      </c>
      <c r="CJ25" s="96">
        <v>17580</v>
      </c>
      <c r="CK25" s="96">
        <v>17649</v>
      </c>
      <c r="CL25" s="96">
        <v>17604</v>
      </c>
      <c r="CM25" s="96">
        <v>17651</v>
      </c>
      <c r="CN25" s="96">
        <v>17613</v>
      </c>
      <c r="CO25" s="96">
        <v>17797</v>
      </c>
      <c r="CP25" s="96">
        <v>17928</v>
      </c>
      <c r="CQ25" s="96">
        <v>17961</v>
      </c>
      <c r="CR25" s="96">
        <v>18117</v>
      </c>
      <c r="CS25" s="96">
        <v>18249</v>
      </c>
      <c r="CT25" s="96">
        <v>18439</v>
      </c>
      <c r="CU25" s="96">
        <v>18487</v>
      </c>
      <c r="CV25" s="96">
        <v>18492</v>
      </c>
      <c r="CW25" s="96">
        <v>18512</v>
      </c>
      <c r="CX25" s="96">
        <v>18492</v>
      </c>
      <c r="CY25" s="96">
        <v>18567</v>
      </c>
      <c r="CZ25" s="96">
        <v>18639</v>
      </c>
      <c r="DA25" s="96">
        <f>'1.COBERTURA  DANE'!D26</f>
        <v>18578</v>
      </c>
      <c r="DB25" s="224">
        <f t="shared" si="2"/>
        <v>-61</v>
      </c>
      <c r="DC25" s="190">
        <f t="shared" si="3"/>
        <v>-0.3298723772442137</v>
      </c>
      <c r="DD25" s="224">
        <f t="shared" si="4"/>
        <v>91</v>
      </c>
      <c r="DE25" s="190">
        <f t="shared" si="5"/>
        <v>0.49223778871639529</v>
      </c>
    </row>
    <row r="26" spans="1:118" ht="15" outlineLevel="2">
      <c r="A26" s="101">
        <v>490</v>
      </c>
      <c r="B26" s="92" t="s">
        <v>148</v>
      </c>
      <c r="C26" s="93" t="s">
        <v>49</v>
      </c>
      <c r="D26" s="94">
        <v>43783</v>
      </c>
      <c r="E26" s="95">
        <v>44044</v>
      </c>
      <c r="F26" s="95">
        <v>44295</v>
      </c>
      <c r="G26" s="95">
        <v>44174</v>
      </c>
      <c r="H26" s="95">
        <v>44122</v>
      </c>
      <c r="I26" s="95">
        <v>44198</v>
      </c>
      <c r="J26" s="95">
        <v>43867</v>
      </c>
      <c r="K26" s="95">
        <v>44065</v>
      </c>
      <c r="L26" s="95">
        <v>43783</v>
      </c>
      <c r="M26" s="95">
        <v>43274</v>
      </c>
      <c r="N26" s="95">
        <v>43082</v>
      </c>
      <c r="O26" s="96">
        <v>43327</v>
      </c>
      <c r="P26" s="94">
        <v>43290</v>
      </c>
      <c r="Q26" s="95">
        <v>43414</v>
      </c>
      <c r="R26" s="97">
        <v>43609</v>
      </c>
      <c r="S26" s="95">
        <v>40333</v>
      </c>
      <c r="T26" s="95">
        <v>43716</v>
      </c>
      <c r="U26" s="95">
        <v>43852</v>
      </c>
      <c r="V26" s="95">
        <v>44102</v>
      </c>
      <c r="W26" s="95">
        <v>44394</v>
      </c>
      <c r="X26" s="95">
        <v>44634</v>
      </c>
      <c r="Y26" s="95">
        <v>45088</v>
      </c>
      <c r="Z26" s="95">
        <v>45194</v>
      </c>
      <c r="AA26" s="96">
        <v>45151</v>
      </c>
      <c r="AB26" s="94">
        <v>44257</v>
      </c>
      <c r="AC26" s="95">
        <v>45233</v>
      </c>
      <c r="AD26" s="95">
        <v>45361</v>
      </c>
      <c r="AE26" s="95">
        <v>45300</v>
      </c>
      <c r="AF26" s="95">
        <v>45551</v>
      </c>
      <c r="AG26" s="95">
        <v>44281</v>
      </c>
      <c r="AH26" s="95">
        <v>45224</v>
      </c>
      <c r="AI26" s="95">
        <v>45065</v>
      </c>
      <c r="AJ26" s="95">
        <v>45122</v>
      </c>
      <c r="AK26" s="95">
        <v>45080</v>
      </c>
      <c r="AL26" s="95">
        <v>45123</v>
      </c>
      <c r="AM26" s="96">
        <v>45090</v>
      </c>
      <c r="AN26" s="94">
        <v>45115</v>
      </c>
      <c r="AO26" s="95">
        <v>45268</v>
      </c>
      <c r="AP26" s="95">
        <v>45287</v>
      </c>
      <c r="AQ26" s="95">
        <v>45180</v>
      </c>
      <c r="AR26" s="95">
        <v>45694</v>
      </c>
      <c r="AS26" s="95">
        <v>45749</v>
      </c>
      <c r="AT26" s="95">
        <v>45673</v>
      </c>
      <c r="AU26" s="95">
        <v>45673</v>
      </c>
      <c r="AV26" s="95">
        <v>45149</v>
      </c>
      <c r="AW26" s="95">
        <v>45181</v>
      </c>
      <c r="AX26" s="95">
        <v>45162</v>
      </c>
      <c r="AY26" s="96">
        <v>45229</v>
      </c>
      <c r="AZ26" s="94">
        <v>45399</v>
      </c>
      <c r="BA26" s="95">
        <v>44880</v>
      </c>
      <c r="BB26" s="95">
        <v>45596</v>
      </c>
      <c r="BC26" s="95">
        <v>45561</v>
      </c>
      <c r="BD26" s="95">
        <v>45573</v>
      </c>
      <c r="BE26" s="95">
        <v>45430</v>
      </c>
      <c r="BF26" s="95">
        <v>45407</v>
      </c>
      <c r="BG26" s="95">
        <v>45244</v>
      </c>
      <c r="BH26" s="95">
        <v>47479</v>
      </c>
      <c r="BI26" s="95">
        <v>47105</v>
      </c>
      <c r="BJ26" s="95">
        <v>47048</v>
      </c>
      <c r="BK26" s="98">
        <v>48837</v>
      </c>
      <c r="BL26" s="94">
        <v>48853</v>
      </c>
      <c r="BM26" s="267">
        <v>48930</v>
      </c>
      <c r="BN26" s="267">
        <v>48859</v>
      </c>
      <c r="BO26" s="267">
        <v>48808</v>
      </c>
      <c r="BP26" s="267">
        <v>48834</v>
      </c>
      <c r="BQ26" s="267">
        <v>48532</v>
      </c>
      <c r="BR26" s="267">
        <v>48184</v>
      </c>
      <c r="BS26" s="267">
        <v>47598</v>
      </c>
      <c r="BT26" s="267">
        <v>47466</v>
      </c>
      <c r="BU26" s="267">
        <v>47409</v>
      </c>
      <c r="BV26" s="267">
        <v>47355</v>
      </c>
      <c r="BW26" s="98">
        <v>47431</v>
      </c>
      <c r="BX26" s="94">
        <v>47530</v>
      </c>
      <c r="BY26" s="267">
        <v>47393</v>
      </c>
      <c r="BZ26" s="267">
        <v>47155</v>
      </c>
      <c r="CA26" s="267">
        <v>47079</v>
      </c>
      <c r="CB26" s="267">
        <v>47029</v>
      </c>
      <c r="CC26" s="267">
        <v>46694</v>
      </c>
      <c r="CD26" s="267">
        <v>45768</v>
      </c>
      <c r="CE26" s="267">
        <v>45863</v>
      </c>
      <c r="CF26" s="267">
        <v>45863</v>
      </c>
      <c r="CG26" s="95">
        <v>45921</v>
      </c>
      <c r="CH26" s="95">
        <v>45901</v>
      </c>
      <c r="CI26" s="96">
        <v>45921</v>
      </c>
      <c r="CJ26" s="96">
        <v>45937</v>
      </c>
      <c r="CK26" s="96">
        <v>45992</v>
      </c>
      <c r="CL26" s="96">
        <v>45952</v>
      </c>
      <c r="CM26" s="96">
        <v>45851</v>
      </c>
      <c r="CN26" s="96">
        <v>45874</v>
      </c>
      <c r="CO26" s="96">
        <v>45798</v>
      </c>
      <c r="CP26" s="96">
        <v>45899</v>
      </c>
      <c r="CQ26" s="96">
        <v>45486</v>
      </c>
      <c r="CR26" s="96">
        <v>45913</v>
      </c>
      <c r="CS26" s="96">
        <v>45899</v>
      </c>
      <c r="CT26" s="96">
        <v>46090</v>
      </c>
      <c r="CU26" s="96">
        <v>46291</v>
      </c>
      <c r="CV26" s="96">
        <v>46340</v>
      </c>
      <c r="CW26" s="96">
        <v>46304</v>
      </c>
      <c r="CX26" s="96">
        <v>46304</v>
      </c>
      <c r="CY26" s="96">
        <v>46257</v>
      </c>
      <c r="CZ26" s="96">
        <v>46368</v>
      </c>
      <c r="DA26" s="96">
        <f>'1.COBERTURA  DANE'!D27</f>
        <v>46352</v>
      </c>
      <c r="DB26" s="224">
        <f t="shared" si="2"/>
        <v>-16</v>
      </c>
      <c r="DC26" s="190">
        <f t="shared" si="3"/>
        <v>-3.4527406128614588E-2</v>
      </c>
      <c r="DD26" s="224">
        <f t="shared" si="4"/>
        <v>61</v>
      </c>
      <c r="DE26" s="190">
        <f t="shared" si="5"/>
        <v>0.13177507506858785</v>
      </c>
    </row>
    <row r="27" spans="1:118" ht="15" outlineLevel="2">
      <c r="A27" s="101">
        <v>659</v>
      </c>
      <c r="B27" s="92" t="s">
        <v>148</v>
      </c>
      <c r="C27" s="93" t="s">
        <v>93</v>
      </c>
      <c r="D27" s="94">
        <v>17295</v>
      </c>
      <c r="E27" s="95">
        <v>17406</v>
      </c>
      <c r="F27" s="95">
        <v>17344</v>
      </c>
      <c r="G27" s="95">
        <v>17290</v>
      </c>
      <c r="H27" s="95">
        <v>18219</v>
      </c>
      <c r="I27" s="95">
        <v>18246</v>
      </c>
      <c r="J27" s="95">
        <v>18211</v>
      </c>
      <c r="K27" s="95">
        <v>18248</v>
      </c>
      <c r="L27" s="95">
        <v>18345</v>
      </c>
      <c r="M27" s="95">
        <v>18157</v>
      </c>
      <c r="N27" s="95">
        <v>18114</v>
      </c>
      <c r="O27" s="96">
        <v>18112</v>
      </c>
      <c r="P27" s="94">
        <v>18069</v>
      </c>
      <c r="Q27" s="95">
        <v>18342</v>
      </c>
      <c r="R27" s="97">
        <v>18385</v>
      </c>
      <c r="S27" s="95">
        <v>16417</v>
      </c>
      <c r="T27" s="95">
        <v>18860</v>
      </c>
      <c r="U27" s="95">
        <v>19220</v>
      </c>
      <c r="V27" s="95">
        <v>19428</v>
      </c>
      <c r="W27" s="95">
        <v>19666</v>
      </c>
      <c r="X27" s="95">
        <v>19584</v>
      </c>
      <c r="Y27" s="95">
        <v>19936</v>
      </c>
      <c r="Z27" s="95">
        <v>20319</v>
      </c>
      <c r="AA27" s="96">
        <v>20361</v>
      </c>
      <c r="AB27" s="94">
        <v>20326</v>
      </c>
      <c r="AC27" s="95">
        <v>20321</v>
      </c>
      <c r="AD27" s="95">
        <v>20208</v>
      </c>
      <c r="AE27" s="95">
        <v>20235</v>
      </c>
      <c r="AF27" s="95">
        <v>20146</v>
      </c>
      <c r="AG27" s="95">
        <v>19636</v>
      </c>
      <c r="AH27" s="95">
        <v>20106</v>
      </c>
      <c r="AI27" s="95">
        <v>19822</v>
      </c>
      <c r="AJ27" s="95">
        <v>19744</v>
      </c>
      <c r="AK27" s="95">
        <v>19687</v>
      </c>
      <c r="AL27" s="95">
        <v>19530</v>
      </c>
      <c r="AM27" s="96">
        <v>19643</v>
      </c>
      <c r="AN27" s="94">
        <v>19610</v>
      </c>
      <c r="AO27" s="95">
        <v>19582</v>
      </c>
      <c r="AP27" s="95">
        <v>19736</v>
      </c>
      <c r="AQ27" s="95">
        <v>19632</v>
      </c>
      <c r="AR27" s="95">
        <v>19879</v>
      </c>
      <c r="AS27" s="95">
        <v>19963</v>
      </c>
      <c r="AT27" s="95">
        <v>20091</v>
      </c>
      <c r="AU27" s="95">
        <v>20092</v>
      </c>
      <c r="AV27" s="95">
        <v>19953</v>
      </c>
      <c r="AW27" s="95">
        <v>19995</v>
      </c>
      <c r="AX27" s="95">
        <v>19963</v>
      </c>
      <c r="AY27" s="96">
        <v>19983</v>
      </c>
      <c r="AZ27" s="94">
        <v>20006</v>
      </c>
      <c r="BA27" s="95">
        <v>20033</v>
      </c>
      <c r="BB27" s="95">
        <v>19962</v>
      </c>
      <c r="BC27" s="95">
        <v>19925</v>
      </c>
      <c r="BD27" s="95">
        <v>19864</v>
      </c>
      <c r="BE27" s="95">
        <v>19682</v>
      </c>
      <c r="BF27" s="95">
        <v>19781</v>
      </c>
      <c r="BG27" s="95">
        <v>19631</v>
      </c>
      <c r="BH27" s="95">
        <v>19695</v>
      </c>
      <c r="BI27" s="95">
        <v>19525</v>
      </c>
      <c r="BJ27" s="95">
        <v>20016</v>
      </c>
      <c r="BK27" s="98">
        <v>20840</v>
      </c>
      <c r="BL27" s="94">
        <v>20795</v>
      </c>
      <c r="BM27" s="267">
        <v>20842</v>
      </c>
      <c r="BN27" s="267">
        <v>20914</v>
      </c>
      <c r="BO27" s="267">
        <v>20953</v>
      </c>
      <c r="BP27" s="267">
        <v>20969</v>
      </c>
      <c r="BQ27" s="267">
        <v>20866</v>
      </c>
      <c r="BR27" s="267">
        <v>20565</v>
      </c>
      <c r="BS27" s="267">
        <v>20395</v>
      </c>
      <c r="BT27" s="267">
        <v>20287</v>
      </c>
      <c r="BU27" s="267">
        <v>20222</v>
      </c>
      <c r="BV27" s="267">
        <v>20199</v>
      </c>
      <c r="BW27" s="98">
        <v>20277</v>
      </c>
      <c r="BX27" s="94">
        <v>20334</v>
      </c>
      <c r="BY27" s="267">
        <v>20275</v>
      </c>
      <c r="BZ27" s="267">
        <v>20093</v>
      </c>
      <c r="CA27" s="267">
        <v>19973</v>
      </c>
      <c r="CB27" s="267">
        <v>20231</v>
      </c>
      <c r="CC27" s="267">
        <v>20048</v>
      </c>
      <c r="CD27" s="267">
        <v>20055</v>
      </c>
      <c r="CE27" s="267">
        <v>20069</v>
      </c>
      <c r="CF27" s="267">
        <v>20020</v>
      </c>
      <c r="CG27" s="95">
        <v>19973</v>
      </c>
      <c r="CH27" s="95">
        <v>19940</v>
      </c>
      <c r="CI27" s="96">
        <v>19935</v>
      </c>
      <c r="CJ27" s="96">
        <v>19887</v>
      </c>
      <c r="CK27" s="96">
        <v>19884</v>
      </c>
      <c r="CL27" s="96">
        <v>19976</v>
      </c>
      <c r="CM27" s="96">
        <v>19944</v>
      </c>
      <c r="CN27" s="96">
        <v>19923</v>
      </c>
      <c r="CO27" s="96">
        <v>19979</v>
      </c>
      <c r="CP27" s="96">
        <v>20083</v>
      </c>
      <c r="CQ27" s="96">
        <v>20109</v>
      </c>
      <c r="CR27" s="96">
        <v>20265</v>
      </c>
      <c r="CS27" s="96">
        <v>20293</v>
      </c>
      <c r="CT27" s="96">
        <v>20379</v>
      </c>
      <c r="CU27" s="96">
        <v>20360</v>
      </c>
      <c r="CV27" s="96">
        <v>20346</v>
      </c>
      <c r="CW27" s="96">
        <v>20330</v>
      </c>
      <c r="CX27" s="96">
        <v>20296</v>
      </c>
      <c r="CY27" s="96">
        <v>20219</v>
      </c>
      <c r="CZ27" s="96">
        <v>20253</v>
      </c>
      <c r="DA27" s="96">
        <f>'1.COBERTURA  DANE'!D28</f>
        <v>20295</v>
      </c>
      <c r="DB27" s="224">
        <f t="shared" si="2"/>
        <v>42</v>
      </c>
      <c r="DC27" s="190">
        <f t="shared" si="3"/>
        <v>0.20642878207018578</v>
      </c>
      <c r="DD27" s="224">
        <f t="shared" si="4"/>
        <v>-65</v>
      </c>
      <c r="DE27" s="190">
        <f t="shared" si="5"/>
        <v>-0.31925343811394891</v>
      </c>
    </row>
    <row r="28" spans="1:118" ht="15" outlineLevel="2">
      <c r="A28" s="101">
        <v>665</v>
      </c>
      <c r="B28" s="92" t="s">
        <v>148</v>
      </c>
      <c r="C28" s="93" t="s">
        <v>94</v>
      </c>
      <c r="D28" s="94">
        <v>26442</v>
      </c>
      <c r="E28" s="95">
        <v>26429</v>
      </c>
      <c r="F28" s="95">
        <v>26617</v>
      </c>
      <c r="G28" s="95">
        <v>25476</v>
      </c>
      <c r="H28" s="95">
        <v>25524</v>
      </c>
      <c r="I28" s="95">
        <v>25698</v>
      </c>
      <c r="J28" s="95">
        <v>25729</v>
      </c>
      <c r="K28" s="95">
        <v>25566</v>
      </c>
      <c r="L28" s="95">
        <v>25838</v>
      </c>
      <c r="M28" s="95">
        <v>25795</v>
      </c>
      <c r="N28" s="95">
        <v>25987</v>
      </c>
      <c r="O28" s="96">
        <v>26069</v>
      </c>
      <c r="P28" s="94">
        <v>26324</v>
      </c>
      <c r="Q28" s="95">
        <v>27466</v>
      </c>
      <c r="R28" s="97">
        <v>27639</v>
      </c>
      <c r="S28" s="95">
        <v>25472</v>
      </c>
      <c r="T28" s="95">
        <v>25768</v>
      </c>
      <c r="U28" s="95">
        <v>26919</v>
      </c>
      <c r="V28" s="95">
        <v>27674</v>
      </c>
      <c r="W28" s="95">
        <v>28205</v>
      </c>
      <c r="X28" s="95">
        <v>28394</v>
      </c>
      <c r="Y28" s="95">
        <v>29272</v>
      </c>
      <c r="Z28" s="95">
        <v>29497</v>
      </c>
      <c r="AA28" s="96">
        <v>29700</v>
      </c>
      <c r="AB28" s="94">
        <v>29156</v>
      </c>
      <c r="AC28" s="95">
        <v>29842</v>
      </c>
      <c r="AD28" s="95">
        <v>29965</v>
      </c>
      <c r="AE28" s="95">
        <v>30127</v>
      </c>
      <c r="AF28" s="95">
        <v>30399</v>
      </c>
      <c r="AG28" s="95">
        <v>30301</v>
      </c>
      <c r="AH28" s="95">
        <v>30309</v>
      </c>
      <c r="AI28" s="95">
        <v>30347</v>
      </c>
      <c r="AJ28" s="95">
        <v>30215</v>
      </c>
      <c r="AK28" s="95">
        <v>30435</v>
      </c>
      <c r="AL28" s="95">
        <v>29905</v>
      </c>
      <c r="AM28" s="96">
        <v>30168</v>
      </c>
      <c r="AN28" s="94">
        <v>30240</v>
      </c>
      <c r="AO28" s="95">
        <v>30184</v>
      </c>
      <c r="AP28" s="95">
        <v>30226</v>
      </c>
      <c r="AQ28" s="95">
        <v>30173</v>
      </c>
      <c r="AR28" s="95">
        <v>30427</v>
      </c>
      <c r="AS28" s="95">
        <v>30429</v>
      </c>
      <c r="AT28" s="95">
        <v>30453</v>
      </c>
      <c r="AU28" s="95">
        <v>30520</v>
      </c>
      <c r="AV28" s="95">
        <v>30353</v>
      </c>
      <c r="AW28" s="95">
        <v>30448</v>
      </c>
      <c r="AX28" s="95">
        <v>30473</v>
      </c>
      <c r="AY28" s="96">
        <v>30485</v>
      </c>
      <c r="AZ28" s="94">
        <v>30591</v>
      </c>
      <c r="BA28" s="95">
        <v>30750</v>
      </c>
      <c r="BB28" s="95">
        <v>30653</v>
      </c>
      <c r="BC28" s="95">
        <v>30667</v>
      </c>
      <c r="BD28" s="95">
        <v>30541</v>
      </c>
      <c r="BE28" s="95">
        <v>30310</v>
      </c>
      <c r="BF28" s="95">
        <v>30412</v>
      </c>
      <c r="BG28" s="95">
        <v>30241</v>
      </c>
      <c r="BH28" s="95">
        <v>30230</v>
      </c>
      <c r="BI28" s="95">
        <v>30004</v>
      </c>
      <c r="BJ28" s="95">
        <v>29975</v>
      </c>
      <c r="BK28" s="98">
        <v>30130</v>
      </c>
      <c r="BL28" s="94">
        <v>30147</v>
      </c>
      <c r="BM28" s="267">
        <v>30225</v>
      </c>
      <c r="BN28" s="267">
        <v>30278</v>
      </c>
      <c r="BO28" s="267">
        <v>30322</v>
      </c>
      <c r="BP28" s="267">
        <v>30413</v>
      </c>
      <c r="BQ28" s="267">
        <v>30344</v>
      </c>
      <c r="BR28" s="267">
        <v>29923</v>
      </c>
      <c r="BS28" s="267">
        <v>29726</v>
      </c>
      <c r="BT28" s="267">
        <v>29668</v>
      </c>
      <c r="BU28" s="267">
        <v>29641</v>
      </c>
      <c r="BV28" s="267">
        <v>29590</v>
      </c>
      <c r="BW28" s="98">
        <v>29614</v>
      </c>
      <c r="BX28" s="94">
        <v>29708</v>
      </c>
      <c r="BY28" s="267">
        <v>29584</v>
      </c>
      <c r="BZ28" s="267">
        <v>29511</v>
      </c>
      <c r="CA28" s="267">
        <v>29240</v>
      </c>
      <c r="CB28" s="267">
        <v>29207</v>
      </c>
      <c r="CC28" s="267">
        <v>29001</v>
      </c>
      <c r="CD28" s="267">
        <v>28907</v>
      </c>
      <c r="CE28" s="267">
        <v>28907</v>
      </c>
      <c r="CF28" s="267">
        <v>29604</v>
      </c>
      <c r="CG28" s="95">
        <v>29478</v>
      </c>
      <c r="CH28" s="95">
        <v>29546</v>
      </c>
      <c r="CI28" s="96">
        <v>29623</v>
      </c>
      <c r="CJ28" s="96">
        <v>29569</v>
      </c>
      <c r="CK28" s="96">
        <v>29650</v>
      </c>
      <c r="CL28" s="96">
        <v>28978</v>
      </c>
      <c r="CM28" s="96">
        <v>29569</v>
      </c>
      <c r="CN28" s="96">
        <v>29717</v>
      </c>
      <c r="CO28" s="96">
        <v>29930</v>
      </c>
      <c r="CP28" s="96">
        <v>30101</v>
      </c>
      <c r="CQ28" s="96">
        <v>30150</v>
      </c>
      <c r="CR28" s="96">
        <v>30128</v>
      </c>
      <c r="CS28" s="96">
        <v>30243</v>
      </c>
      <c r="CT28" s="96">
        <v>30357</v>
      </c>
      <c r="CU28" s="96">
        <v>30416</v>
      </c>
      <c r="CV28" s="96">
        <v>30449</v>
      </c>
      <c r="CW28" s="96">
        <v>30517</v>
      </c>
      <c r="CX28" s="96">
        <v>30485</v>
      </c>
      <c r="CY28" s="96">
        <v>30460</v>
      </c>
      <c r="CZ28" s="96">
        <v>30443</v>
      </c>
      <c r="DA28" s="96">
        <f>'1.COBERTURA  DANE'!D29</f>
        <v>30348</v>
      </c>
      <c r="DB28" s="224">
        <f t="shared" si="2"/>
        <v>-95</v>
      </c>
      <c r="DC28" s="190">
        <f t="shared" si="3"/>
        <v>-0.31199710992150809</v>
      </c>
      <c r="DD28" s="224">
        <f t="shared" si="4"/>
        <v>-68</v>
      </c>
      <c r="DE28" s="190">
        <f t="shared" si="5"/>
        <v>-0.22356654392425038</v>
      </c>
    </row>
    <row r="29" spans="1:118" ht="15" outlineLevel="2">
      <c r="A29" s="101">
        <v>837</v>
      </c>
      <c r="B29" s="92" t="s">
        <v>148</v>
      </c>
      <c r="C29" s="93" t="s">
        <v>26</v>
      </c>
      <c r="D29" s="94">
        <v>80168</v>
      </c>
      <c r="E29" s="95">
        <v>80691</v>
      </c>
      <c r="F29" s="95">
        <v>80619</v>
      </c>
      <c r="G29" s="95">
        <v>80699</v>
      </c>
      <c r="H29" s="95">
        <v>80499</v>
      </c>
      <c r="I29" s="95">
        <v>80817</v>
      </c>
      <c r="J29" s="95">
        <v>80466</v>
      </c>
      <c r="K29" s="95">
        <v>80621</v>
      </c>
      <c r="L29" s="95">
        <v>79891</v>
      </c>
      <c r="M29" s="95">
        <v>80281</v>
      </c>
      <c r="N29" s="95">
        <v>80263</v>
      </c>
      <c r="O29" s="96">
        <v>80865</v>
      </c>
      <c r="P29" s="94">
        <v>80488</v>
      </c>
      <c r="Q29" s="95">
        <v>83223</v>
      </c>
      <c r="R29" s="97">
        <v>86244</v>
      </c>
      <c r="S29" s="95">
        <v>79850</v>
      </c>
      <c r="T29" s="95">
        <v>86165</v>
      </c>
      <c r="U29" s="95">
        <v>87490</v>
      </c>
      <c r="V29" s="95">
        <v>88260</v>
      </c>
      <c r="W29" s="95">
        <v>89222</v>
      </c>
      <c r="X29" s="95">
        <v>89422</v>
      </c>
      <c r="Y29" s="95">
        <v>89958</v>
      </c>
      <c r="Z29" s="95">
        <v>89798</v>
      </c>
      <c r="AA29" s="96">
        <v>89719</v>
      </c>
      <c r="AB29" s="94">
        <v>89908</v>
      </c>
      <c r="AC29" s="95">
        <v>90150</v>
      </c>
      <c r="AD29" s="95">
        <v>90182</v>
      </c>
      <c r="AE29" s="95">
        <v>90423</v>
      </c>
      <c r="AF29" s="95">
        <v>90389</v>
      </c>
      <c r="AG29" s="95">
        <v>90605</v>
      </c>
      <c r="AH29" s="95">
        <v>90701</v>
      </c>
      <c r="AI29" s="95">
        <v>90183</v>
      </c>
      <c r="AJ29" s="95">
        <v>90342</v>
      </c>
      <c r="AK29" s="95">
        <v>89760</v>
      </c>
      <c r="AL29" s="95">
        <v>89760</v>
      </c>
      <c r="AM29" s="96">
        <v>88579</v>
      </c>
      <c r="AN29" s="94">
        <v>88521</v>
      </c>
      <c r="AO29" s="95">
        <v>88355</v>
      </c>
      <c r="AP29" s="95">
        <v>88871</v>
      </c>
      <c r="AQ29" s="95">
        <v>88731</v>
      </c>
      <c r="AR29" s="95">
        <v>88746</v>
      </c>
      <c r="AS29" s="95">
        <v>90494</v>
      </c>
      <c r="AT29" s="95">
        <v>91299</v>
      </c>
      <c r="AU29" s="95">
        <v>91246</v>
      </c>
      <c r="AV29" s="95">
        <v>90396</v>
      </c>
      <c r="AW29" s="95">
        <v>90636</v>
      </c>
      <c r="AX29" s="95">
        <v>90817</v>
      </c>
      <c r="AY29" s="96">
        <v>91339</v>
      </c>
      <c r="AZ29" s="94">
        <v>91582</v>
      </c>
      <c r="BA29" s="95">
        <v>92669</v>
      </c>
      <c r="BB29" s="95">
        <v>92136</v>
      </c>
      <c r="BC29" s="95">
        <v>92546</v>
      </c>
      <c r="BD29" s="95">
        <v>94270</v>
      </c>
      <c r="BE29" s="95">
        <v>94406</v>
      </c>
      <c r="BF29" s="95">
        <v>94801</v>
      </c>
      <c r="BG29" s="95">
        <v>94897</v>
      </c>
      <c r="BH29" s="95">
        <v>98302</v>
      </c>
      <c r="BI29" s="95">
        <v>98876</v>
      </c>
      <c r="BJ29" s="95">
        <v>99124</v>
      </c>
      <c r="BK29" s="98">
        <v>99950</v>
      </c>
      <c r="BL29" s="94">
        <v>100778</v>
      </c>
      <c r="BM29" s="267">
        <v>101764</v>
      </c>
      <c r="BN29" s="267">
        <v>102067</v>
      </c>
      <c r="BO29" s="267">
        <v>102245</v>
      </c>
      <c r="BP29" s="267">
        <v>102295</v>
      </c>
      <c r="BQ29" s="267">
        <v>102052</v>
      </c>
      <c r="BR29" s="267">
        <v>101022</v>
      </c>
      <c r="BS29" s="267">
        <v>98646</v>
      </c>
      <c r="BT29" s="267">
        <v>98151</v>
      </c>
      <c r="BU29" s="267">
        <v>98287</v>
      </c>
      <c r="BV29" s="267">
        <v>98242</v>
      </c>
      <c r="BW29" s="98">
        <v>98480</v>
      </c>
      <c r="BX29" s="94">
        <v>98839</v>
      </c>
      <c r="BY29" s="267">
        <v>98557</v>
      </c>
      <c r="BZ29" s="267">
        <v>97366</v>
      </c>
      <c r="CA29" s="267">
        <v>96814</v>
      </c>
      <c r="CB29" s="267">
        <v>95809</v>
      </c>
      <c r="CC29" s="267">
        <v>94205</v>
      </c>
      <c r="CD29" s="267">
        <v>91225</v>
      </c>
      <c r="CE29" s="267">
        <v>91144</v>
      </c>
      <c r="CF29" s="267">
        <v>91461</v>
      </c>
      <c r="CG29" s="95">
        <v>91584</v>
      </c>
      <c r="CH29" s="95">
        <v>91425</v>
      </c>
      <c r="CI29" s="96">
        <v>91363</v>
      </c>
      <c r="CJ29" s="96">
        <v>91217</v>
      </c>
      <c r="CK29" s="96">
        <v>91487</v>
      </c>
      <c r="CL29" s="96">
        <v>91169</v>
      </c>
      <c r="CM29" s="96">
        <v>90971</v>
      </c>
      <c r="CN29" s="96">
        <v>90920</v>
      </c>
      <c r="CO29" s="96">
        <v>90910</v>
      </c>
      <c r="CP29" s="96">
        <v>91563</v>
      </c>
      <c r="CQ29" s="96">
        <v>91497</v>
      </c>
      <c r="CR29" s="96">
        <v>91281</v>
      </c>
      <c r="CS29" s="96">
        <v>91511</v>
      </c>
      <c r="CT29" s="96">
        <v>91971</v>
      </c>
      <c r="CU29" s="96">
        <v>92186</v>
      </c>
      <c r="CV29" s="96">
        <v>92316</v>
      </c>
      <c r="CW29" s="96">
        <v>92323</v>
      </c>
      <c r="CX29" s="96">
        <v>92485</v>
      </c>
      <c r="CY29" s="96">
        <v>92451</v>
      </c>
      <c r="CZ29" s="96">
        <v>92688</v>
      </c>
      <c r="DA29" s="96">
        <f>'1.COBERTURA  DANE'!D30</f>
        <v>92596</v>
      </c>
      <c r="DB29" s="224">
        <f t="shared" si="2"/>
        <v>-92</v>
      </c>
      <c r="DC29" s="190">
        <f t="shared" si="3"/>
        <v>-9.9657697473894011E-2</v>
      </c>
      <c r="DD29" s="224">
        <f t="shared" si="4"/>
        <v>410</v>
      </c>
      <c r="DE29" s="190">
        <f t="shared" si="5"/>
        <v>0.44475299937083723</v>
      </c>
      <c r="DN29" s="615" t="str">
        <f>UPPER((TEXT('1.COBERTURA  DANE'!C2,"mmmm yy")))</f>
        <v>JUNIO 18</v>
      </c>
    </row>
    <row r="30" spans="1:118" ht="15" outlineLevel="2">
      <c r="A30" s="101">
        <v>873</v>
      </c>
      <c r="B30" s="92" t="s">
        <v>148</v>
      </c>
      <c r="C30" s="93" t="s">
        <v>28</v>
      </c>
      <c r="D30" s="94">
        <v>7019</v>
      </c>
      <c r="E30" s="95">
        <v>7077</v>
      </c>
      <c r="F30" s="95">
        <v>7155</v>
      </c>
      <c r="G30" s="95">
        <v>7150</v>
      </c>
      <c r="H30" s="95">
        <v>7140</v>
      </c>
      <c r="I30" s="95">
        <v>7097</v>
      </c>
      <c r="J30" s="95">
        <v>7079</v>
      </c>
      <c r="K30" s="95">
        <v>7092</v>
      </c>
      <c r="L30" s="95">
        <v>7018</v>
      </c>
      <c r="M30" s="95">
        <v>6963</v>
      </c>
      <c r="N30" s="95">
        <v>6906</v>
      </c>
      <c r="O30" s="96">
        <v>7049</v>
      </c>
      <c r="P30" s="94">
        <v>7048</v>
      </c>
      <c r="Q30" s="95">
        <v>7023</v>
      </c>
      <c r="R30" s="97">
        <v>7182</v>
      </c>
      <c r="S30" s="95">
        <v>7444</v>
      </c>
      <c r="T30" s="95">
        <v>7562</v>
      </c>
      <c r="U30" s="95">
        <v>7575</v>
      </c>
      <c r="V30" s="95">
        <v>7540</v>
      </c>
      <c r="W30" s="95">
        <v>7544</v>
      </c>
      <c r="X30" s="95">
        <v>7535</v>
      </c>
      <c r="Y30" s="95">
        <v>7484</v>
      </c>
      <c r="Z30" s="95">
        <v>7476</v>
      </c>
      <c r="AA30" s="96">
        <v>7459</v>
      </c>
      <c r="AB30" s="94">
        <v>7008</v>
      </c>
      <c r="AC30" s="95">
        <v>6929</v>
      </c>
      <c r="AD30" s="95">
        <v>6897</v>
      </c>
      <c r="AE30" s="95">
        <v>7039</v>
      </c>
      <c r="AF30" s="95">
        <v>7043</v>
      </c>
      <c r="AG30" s="95">
        <v>7036</v>
      </c>
      <c r="AH30" s="95">
        <v>7030</v>
      </c>
      <c r="AI30" s="95">
        <v>7095</v>
      </c>
      <c r="AJ30" s="95">
        <v>7162</v>
      </c>
      <c r="AK30" s="95">
        <v>7247</v>
      </c>
      <c r="AL30" s="95">
        <v>6806</v>
      </c>
      <c r="AM30" s="96">
        <v>6916</v>
      </c>
      <c r="AN30" s="94">
        <v>6954</v>
      </c>
      <c r="AO30" s="95">
        <v>6931</v>
      </c>
      <c r="AP30" s="95">
        <v>6958</v>
      </c>
      <c r="AQ30" s="95">
        <v>6970</v>
      </c>
      <c r="AR30" s="95">
        <v>6995</v>
      </c>
      <c r="AS30" s="95">
        <v>6983</v>
      </c>
      <c r="AT30" s="95">
        <v>6991</v>
      </c>
      <c r="AU30" s="95">
        <v>7017</v>
      </c>
      <c r="AV30" s="95">
        <v>6988</v>
      </c>
      <c r="AW30" s="95">
        <v>6908</v>
      </c>
      <c r="AX30" s="95">
        <v>6904</v>
      </c>
      <c r="AY30" s="96">
        <v>6902</v>
      </c>
      <c r="AZ30" s="94">
        <v>6926</v>
      </c>
      <c r="BA30" s="95">
        <v>6983</v>
      </c>
      <c r="BB30" s="95">
        <v>6979</v>
      </c>
      <c r="BC30" s="95">
        <v>6966</v>
      </c>
      <c r="BD30" s="95">
        <v>6969</v>
      </c>
      <c r="BE30" s="95">
        <v>6954</v>
      </c>
      <c r="BF30" s="95">
        <v>6940</v>
      </c>
      <c r="BG30" s="95">
        <v>6925</v>
      </c>
      <c r="BH30" s="95">
        <v>6958</v>
      </c>
      <c r="BI30" s="95">
        <v>6901</v>
      </c>
      <c r="BJ30" s="95">
        <v>6936</v>
      </c>
      <c r="BK30" s="98">
        <v>6931</v>
      </c>
      <c r="BL30" s="94">
        <v>6927</v>
      </c>
      <c r="BM30" s="267">
        <v>6951</v>
      </c>
      <c r="BN30" s="267">
        <v>6965</v>
      </c>
      <c r="BO30" s="267">
        <v>6971</v>
      </c>
      <c r="BP30" s="267">
        <v>6971</v>
      </c>
      <c r="BQ30" s="267">
        <v>6937</v>
      </c>
      <c r="BR30" s="267">
        <v>6866</v>
      </c>
      <c r="BS30" s="267">
        <v>6804</v>
      </c>
      <c r="BT30" s="267">
        <v>6766</v>
      </c>
      <c r="BU30" s="267">
        <v>6746</v>
      </c>
      <c r="BV30" s="267">
        <v>6719</v>
      </c>
      <c r="BW30" s="98">
        <v>6747</v>
      </c>
      <c r="BX30" s="94">
        <v>6738</v>
      </c>
      <c r="BY30" s="267">
        <v>6730</v>
      </c>
      <c r="BZ30" s="267">
        <v>6736</v>
      </c>
      <c r="CA30" s="267">
        <v>6685</v>
      </c>
      <c r="CB30" s="267">
        <v>6681</v>
      </c>
      <c r="CC30" s="267">
        <v>6606</v>
      </c>
      <c r="CD30" s="267">
        <v>6575</v>
      </c>
      <c r="CE30" s="267">
        <v>6599</v>
      </c>
      <c r="CF30" s="267">
        <v>6587</v>
      </c>
      <c r="CG30" s="95">
        <v>6615</v>
      </c>
      <c r="CH30" s="95">
        <v>6599</v>
      </c>
      <c r="CI30" s="96">
        <v>6622</v>
      </c>
      <c r="CJ30" s="96">
        <v>6626</v>
      </c>
      <c r="CK30" s="96">
        <v>6655</v>
      </c>
      <c r="CL30" s="96">
        <v>6675</v>
      </c>
      <c r="CM30" s="96">
        <v>6658</v>
      </c>
      <c r="CN30" s="96">
        <v>6758</v>
      </c>
      <c r="CO30" s="96">
        <v>6830</v>
      </c>
      <c r="CP30" s="96">
        <v>6830</v>
      </c>
      <c r="CQ30" s="96">
        <v>6876</v>
      </c>
      <c r="CR30" s="96">
        <v>6872</v>
      </c>
      <c r="CS30" s="96">
        <v>6871</v>
      </c>
      <c r="CT30" s="96">
        <v>6896</v>
      </c>
      <c r="CU30" s="96">
        <v>6982</v>
      </c>
      <c r="CV30" s="96">
        <v>6997</v>
      </c>
      <c r="CW30" s="96">
        <v>7027</v>
      </c>
      <c r="CX30" s="96">
        <v>7021</v>
      </c>
      <c r="CY30" s="96">
        <v>6954</v>
      </c>
      <c r="CZ30" s="96">
        <v>6950</v>
      </c>
      <c r="DA30" s="96">
        <f>'1.COBERTURA  DANE'!D31</f>
        <v>6953</v>
      </c>
      <c r="DB30" s="224">
        <f t="shared" si="2"/>
        <v>3</v>
      </c>
      <c r="DC30" s="190">
        <f t="shared" si="3"/>
        <v>4.2875518079176791E-2</v>
      </c>
      <c r="DD30" s="224">
        <f t="shared" si="4"/>
        <v>-29</v>
      </c>
      <c r="DE30" s="190">
        <f t="shared" si="5"/>
        <v>-0.41535376682898884</v>
      </c>
    </row>
    <row r="31" spans="1:118" s="18" customFormat="1" ht="15" outlineLevel="1">
      <c r="A31" s="85" t="s">
        <v>124</v>
      </c>
      <c r="B31" s="80"/>
      <c r="C31" s="86" t="s">
        <v>123</v>
      </c>
      <c r="D31" s="87">
        <f t="shared" ref="D31:AH31" si="8">SUBTOTAL(9,D32:D41)</f>
        <v>118731</v>
      </c>
      <c r="E31" s="88">
        <f t="shared" si="8"/>
        <v>119059</v>
      </c>
      <c r="F31" s="88">
        <f t="shared" si="8"/>
        <v>118674</v>
      </c>
      <c r="G31" s="88">
        <f t="shared" si="8"/>
        <v>117812</v>
      </c>
      <c r="H31" s="88">
        <f t="shared" si="8"/>
        <v>117375</v>
      </c>
      <c r="I31" s="88">
        <f t="shared" si="8"/>
        <v>118002</v>
      </c>
      <c r="J31" s="88">
        <f t="shared" si="8"/>
        <v>116855</v>
      </c>
      <c r="K31" s="88">
        <f t="shared" si="8"/>
        <v>117538</v>
      </c>
      <c r="L31" s="88">
        <f t="shared" si="8"/>
        <v>116668</v>
      </c>
      <c r="M31" s="88">
        <f t="shared" si="8"/>
        <v>117697</v>
      </c>
      <c r="N31" s="88">
        <f t="shared" si="8"/>
        <v>117640</v>
      </c>
      <c r="O31" s="89">
        <f t="shared" si="8"/>
        <v>119944</v>
      </c>
      <c r="P31" s="87">
        <f t="shared" si="8"/>
        <v>120530</v>
      </c>
      <c r="Q31" s="88">
        <f t="shared" si="8"/>
        <v>120445</v>
      </c>
      <c r="R31" s="90">
        <f t="shared" si="8"/>
        <v>121132</v>
      </c>
      <c r="S31" s="88">
        <f t="shared" si="8"/>
        <v>120711</v>
      </c>
      <c r="T31" s="88">
        <f t="shared" si="8"/>
        <v>121721</v>
      </c>
      <c r="U31" s="88">
        <f t="shared" si="8"/>
        <v>122087</v>
      </c>
      <c r="V31" s="88">
        <f t="shared" si="8"/>
        <v>122493</v>
      </c>
      <c r="W31" s="88">
        <f t="shared" si="8"/>
        <v>122083</v>
      </c>
      <c r="X31" s="88">
        <f t="shared" si="8"/>
        <v>122091</v>
      </c>
      <c r="Y31" s="88">
        <f t="shared" si="8"/>
        <v>123085</v>
      </c>
      <c r="Z31" s="88">
        <f t="shared" si="8"/>
        <v>123530</v>
      </c>
      <c r="AA31" s="89">
        <f t="shared" si="8"/>
        <v>123835</v>
      </c>
      <c r="AB31" s="87">
        <f t="shared" si="8"/>
        <v>123245</v>
      </c>
      <c r="AC31" s="88">
        <f t="shared" si="8"/>
        <v>124719</v>
      </c>
      <c r="AD31" s="88">
        <f t="shared" si="8"/>
        <v>124744</v>
      </c>
      <c r="AE31" s="88">
        <f t="shared" si="8"/>
        <v>125057</v>
      </c>
      <c r="AF31" s="88">
        <f t="shared" si="8"/>
        <v>125178</v>
      </c>
      <c r="AG31" s="88">
        <f t="shared" si="8"/>
        <v>124213</v>
      </c>
      <c r="AH31" s="88">
        <f t="shared" si="8"/>
        <v>123901</v>
      </c>
      <c r="AI31" s="88">
        <v>124263</v>
      </c>
      <c r="AJ31" s="88">
        <v>124980</v>
      </c>
      <c r="AK31" s="88">
        <v>126198</v>
      </c>
      <c r="AL31" s="88">
        <v>125785</v>
      </c>
      <c r="AM31" s="89">
        <v>126607</v>
      </c>
      <c r="AN31" s="87">
        <v>126717</v>
      </c>
      <c r="AO31" s="88">
        <f>SUM(AO32:AO41)</f>
        <v>126942</v>
      </c>
      <c r="AP31" s="88">
        <f>SUM(AP32:AP41)</f>
        <v>127631</v>
      </c>
      <c r="AQ31" s="88">
        <f>SUM(AQ32:AQ41)</f>
        <v>127439</v>
      </c>
      <c r="AR31" s="88">
        <f>SUM(AR32:AR41)</f>
        <v>128194</v>
      </c>
      <c r="AS31" s="88">
        <v>128675</v>
      </c>
      <c r="AT31" s="88">
        <v>128561</v>
      </c>
      <c r="AU31" s="88">
        <v>128923</v>
      </c>
      <c r="AV31" s="88">
        <v>128842</v>
      </c>
      <c r="AW31" s="88">
        <v>129387</v>
      </c>
      <c r="AX31" s="88">
        <v>129269</v>
      </c>
      <c r="AY31" s="89">
        <v>129739</v>
      </c>
      <c r="AZ31" s="87">
        <v>129949</v>
      </c>
      <c r="BA31" s="88">
        <v>131072</v>
      </c>
      <c r="BB31" s="88">
        <v>132123</v>
      </c>
      <c r="BC31" s="88">
        <v>132462</v>
      </c>
      <c r="BD31" s="88">
        <v>132402</v>
      </c>
      <c r="BE31" s="88">
        <v>131809</v>
      </c>
      <c r="BF31" s="88">
        <v>131708</v>
      </c>
      <c r="BG31" s="88">
        <v>130779</v>
      </c>
      <c r="BH31" s="88">
        <v>130735</v>
      </c>
      <c r="BI31" s="88">
        <v>129441</v>
      </c>
      <c r="BJ31" s="88">
        <v>130840</v>
      </c>
      <c r="BK31" s="91">
        <v>131650</v>
      </c>
      <c r="BL31" s="87">
        <v>132068</v>
      </c>
      <c r="BM31" s="266">
        <v>133016</v>
      </c>
      <c r="BN31" s="266">
        <v>133058</v>
      </c>
      <c r="BO31" s="266">
        <v>133025</v>
      </c>
      <c r="BP31" s="266">
        <v>133366</v>
      </c>
      <c r="BQ31" s="266">
        <v>133128</v>
      </c>
      <c r="BR31" s="266">
        <v>131862</v>
      </c>
      <c r="BS31" s="266">
        <v>130701</v>
      </c>
      <c r="BT31" s="266">
        <v>131020</v>
      </c>
      <c r="BU31" s="266">
        <v>131037</v>
      </c>
      <c r="BV31" s="266">
        <v>131299</v>
      </c>
      <c r="BW31" s="91">
        <v>131454</v>
      </c>
      <c r="BX31" s="87">
        <v>131531</v>
      </c>
      <c r="BY31" s="266">
        <v>131112</v>
      </c>
      <c r="BZ31" s="266">
        <v>130325</v>
      </c>
      <c r="CA31" s="266">
        <v>129334</v>
      </c>
      <c r="CB31" s="266">
        <v>128712</v>
      </c>
      <c r="CC31" s="266">
        <v>126343</v>
      </c>
      <c r="CD31" s="266">
        <v>126250</v>
      </c>
      <c r="CE31" s="266">
        <v>126229</v>
      </c>
      <c r="CF31" s="266">
        <v>125661</v>
      </c>
      <c r="CG31" s="88">
        <v>125422</v>
      </c>
      <c r="CH31" s="88">
        <v>125294</v>
      </c>
      <c r="CI31" s="89">
        <v>124796</v>
      </c>
      <c r="CJ31" s="89">
        <v>124192</v>
      </c>
      <c r="CK31" s="89">
        <v>124531</v>
      </c>
      <c r="CL31" s="89">
        <v>124367</v>
      </c>
      <c r="CM31" s="89">
        <v>124429</v>
      </c>
      <c r="CN31" s="89">
        <v>125106</v>
      </c>
      <c r="CO31" s="89">
        <v>125829</v>
      </c>
      <c r="CP31" s="89">
        <v>126914</v>
      </c>
      <c r="CQ31" s="89">
        <v>126908</v>
      </c>
      <c r="CR31" s="89">
        <v>128405</v>
      </c>
      <c r="CS31" s="89">
        <v>129406</v>
      </c>
      <c r="CT31" s="89">
        <v>129886</v>
      </c>
      <c r="CU31" s="89">
        <v>130507</v>
      </c>
      <c r="CV31" s="89">
        <v>130453</v>
      </c>
      <c r="CW31" s="89">
        <v>130355</v>
      </c>
      <c r="CX31" s="89">
        <v>129985</v>
      </c>
      <c r="CY31" s="89">
        <v>130119</v>
      </c>
      <c r="CZ31" s="89">
        <v>130083</v>
      </c>
      <c r="DA31" s="89">
        <f>'1.COBERTURA  DANE'!D32</f>
        <v>129814</v>
      </c>
      <c r="DB31" s="224">
        <f t="shared" si="2"/>
        <v>-269</v>
      </c>
      <c r="DC31" s="190">
        <f t="shared" si="3"/>
        <v>-0.20620453343349715</v>
      </c>
      <c r="DD31" s="224">
        <f t="shared" si="4"/>
        <v>-693</v>
      </c>
      <c r="DE31" s="190">
        <f t="shared" si="5"/>
        <v>-0.53100599967817819</v>
      </c>
      <c r="DJ31" s="615">
        <v>2017</v>
      </c>
      <c r="DK31" s="615">
        <v>2018</v>
      </c>
    </row>
    <row r="32" spans="1:118" ht="15" outlineLevel="2">
      <c r="A32" s="101">
        <v>31</v>
      </c>
      <c r="B32" s="92" t="s">
        <v>123</v>
      </c>
      <c r="C32" s="93" t="s">
        <v>62</v>
      </c>
      <c r="D32" s="94">
        <v>14617</v>
      </c>
      <c r="E32" s="95">
        <v>14666</v>
      </c>
      <c r="F32" s="95">
        <v>14634</v>
      </c>
      <c r="G32" s="95">
        <v>14645</v>
      </c>
      <c r="H32" s="95">
        <v>14572</v>
      </c>
      <c r="I32" s="95">
        <v>14583</v>
      </c>
      <c r="J32" s="95">
        <v>14513</v>
      </c>
      <c r="K32" s="95">
        <v>14543</v>
      </c>
      <c r="L32" s="95">
        <v>14341</v>
      </c>
      <c r="M32" s="95">
        <v>14490</v>
      </c>
      <c r="N32" s="95">
        <v>14393</v>
      </c>
      <c r="O32" s="96">
        <v>14638</v>
      </c>
      <c r="P32" s="94">
        <v>14810</v>
      </c>
      <c r="Q32" s="95">
        <v>15189</v>
      </c>
      <c r="R32" s="97">
        <v>15195</v>
      </c>
      <c r="S32" s="95">
        <v>15112</v>
      </c>
      <c r="T32" s="95">
        <v>15004</v>
      </c>
      <c r="U32" s="95">
        <v>14943</v>
      </c>
      <c r="V32" s="95">
        <v>15000</v>
      </c>
      <c r="W32" s="95">
        <v>14924</v>
      </c>
      <c r="X32" s="95">
        <v>14857</v>
      </c>
      <c r="Y32" s="95">
        <v>14935</v>
      </c>
      <c r="Z32" s="95">
        <v>14988</v>
      </c>
      <c r="AA32" s="96">
        <v>15146</v>
      </c>
      <c r="AB32" s="94">
        <v>15144</v>
      </c>
      <c r="AC32" s="95">
        <v>15394</v>
      </c>
      <c r="AD32" s="95">
        <v>15405</v>
      </c>
      <c r="AE32" s="95">
        <v>15459</v>
      </c>
      <c r="AF32" s="95">
        <v>15492</v>
      </c>
      <c r="AG32" s="95">
        <v>15611</v>
      </c>
      <c r="AH32" s="95">
        <v>15574</v>
      </c>
      <c r="AI32" s="95">
        <v>15631</v>
      </c>
      <c r="AJ32" s="95">
        <v>15719</v>
      </c>
      <c r="AK32" s="95">
        <v>15968</v>
      </c>
      <c r="AL32" s="95">
        <v>16043</v>
      </c>
      <c r="AM32" s="96">
        <v>16305</v>
      </c>
      <c r="AN32" s="94">
        <v>16345</v>
      </c>
      <c r="AO32" s="95">
        <v>16481</v>
      </c>
      <c r="AP32" s="95">
        <v>16633</v>
      </c>
      <c r="AQ32" s="95">
        <v>16695</v>
      </c>
      <c r="AR32" s="95">
        <v>16735</v>
      </c>
      <c r="AS32" s="95">
        <v>16835</v>
      </c>
      <c r="AT32" s="95">
        <v>16774</v>
      </c>
      <c r="AU32" s="95">
        <v>16951</v>
      </c>
      <c r="AV32" s="95">
        <v>16911</v>
      </c>
      <c r="AW32" s="95">
        <v>17021</v>
      </c>
      <c r="AX32" s="95">
        <v>16984</v>
      </c>
      <c r="AY32" s="96">
        <v>17082</v>
      </c>
      <c r="AZ32" s="94">
        <v>17083</v>
      </c>
      <c r="BA32" s="95">
        <v>17065</v>
      </c>
      <c r="BB32" s="95">
        <v>17279</v>
      </c>
      <c r="BC32" s="95">
        <v>17333</v>
      </c>
      <c r="BD32" s="95">
        <v>17325</v>
      </c>
      <c r="BE32" s="95">
        <v>17205</v>
      </c>
      <c r="BF32" s="95">
        <v>17127</v>
      </c>
      <c r="BG32" s="95">
        <v>17073</v>
      </c>
      <c r="BH32" s="95">
        <v>17015</v>
      </c>
      <c r="BI32" s="95">
        <v>16888</v>
      </c>
      <c r="BJ32" s="95">
        <v>17136</v>
      </c>
      <c r="BK32" s="98">
        <v>17242</v>
      </c>
      <c r="BL32" s="94">
        <v>17336</v>
      </c>
      <c r="BM32" s="267">
        <v>17411</v>
      </c>
      <c r="BN32" s="267">
        <v>17403</v>
      </c>
      <c r="BO32" s="267">
        <v>17395</v>
      </c>
      <c r="BP32" s="267">
        <v>17437</v>
      </c>
      <c r="BQ32" s="267">
        <v>17455</v>
      </c>
      <c r="BR32" s="267">
        <v>17399</v>
      </c>
      <c r="BS32" s="267">
        <v>17278</v>
      </c>
      <c r="BT32" s="267">
        <v>17309</v>
      </c>
      <c r="BU32" s="267">
        <v>17258</v>
      </c>
      <c r="BV32" s="267">
        <v>17255</v>
      </c>
      <c r="BW32" s="98">
        <v>17263</v>
      </c>
      <c r="BX32" s="94">
        <v>17304</v>
      </c>
      <c r="BY32" s="267">
        <v>17281</v>
      </c>
      <c r="BZ32" s="267">
        <v>17198</v>
      </c>
      <c r="CA32" s="267">
        <v>16971</v>
      </c>
      <c r="CB32" s="267">
        <v>16876</v>
      </c>
      <c r="CC32" s="267">
        <v>16288</v>
      </c>
      <c r="CD32" s="267">
        <v>16286</v>
      </c>
      <c r="CE32" s="267">
        <v>16277</v>
      </c>
      <c r="CF32" s="267">
        <v>16142</v>
      </c>
      <c r="CG32" s="95">
        <v>16125</v>
      </c>
      <c r="CH32" s="95">
        <v>16070</v>
      </c>
      <c r="CI32" s="96">
        <v>15971</v>
      </c>
      <c r="CJ32" s="96">
        <v>15868</v>
      </c>
      <c r="CK32" s="96">
        <v>15909</v>
      </c>
      <c r="CL32" s="96">
        <v>15901</v>
      </c>
      <c r="CM32" s="96">
        <v>15892</v>
      </c>
      <c r="CN32" s="96">
        <v>16029</v>
      </c>
      <c r="CO32" s="96">
        <v>16071</v>
      </c>
      <c r="CP32" s="96">
        <v>16327</v>
      </c>
      <c r="CQ32" s="96">
        <v>16408</v>
      </c>
      <c r="CR32" s="96">
        <v>16516</v>
      </c>
      <c r="CS32" s="96">
        <v>16633</v>
      </c>
      <c r="CT32" s="96">
        <v>16721</v>
      </c>
      <c r="CU32" s="96">
        <v>16761</v>
      </c>
      <c r="CV32" s="96">
        <v>16847</v>
      </c>
      <c r="CW32" s="96">
        <v>16842</v>
      </c>
      <c r="CX32" s="96">
        <v>16854</v>
      </c>
      <c r="CY32" s="96">
        <v>16835</v>
      </c>
      <c r="CZ32" s="96">
        <v>16776</v>
      </c>
      <c r="DA32" s="96">
        <f>'1.COBERTURA  DANE'!D33</f>
        <v>16784</v>
      </c>
      <c r="DB32" s="224">
        <f t="shared" si="2"/>
        <v>8</v>
      </c>
      <c r="DC32" s="190">
        <f t="shared" si="3"/>
        <v>4.7486199323321654E-2</v>
      </c>
      <c r="DD32" s="224">
        <f t="shared" si="4"/>
        <v>23</v>
      </c>
      <c r="DE32" s="190">
        <f t="shared" si="5"/>
        <v>0.13722331603126303</v>
      </c>
      <c r="DI32" t="s">
        <v>315</v>
      </c>
      <c r="DJ32" s="8">
        <v>2232694</v>
      </c>
      <c r="DK32" s="8">
        <v>2340997</v>
      </c>
    </row>
    <row r="33" spans="1:115" ht="15" outlineLevel="2">
      <c r="A33" s="101">
        <v>40</v>
      </c>
      <c r="B33" s="92" t="s">
        <v>123</v>
      </c>
      <c r="C33" s="93" t="s">
        <v>66</v>
      </c>
      <c r="D33" s="94">
        <v>11095</v>
      </c>
      <c r="E33" s="95">
        <v>11096</v>
      </c>
      <c r="F33" s="95">
        <v>11061</v>
      </c>
      <c r="G33" s="95">
        <v>10886</v>
      </c>
      <c r="H33" s="95">
        <v>10831</v>
      </c>
      <c r="I33" s="95">
        <v>10986</v>
      </c>
      <c r="J33" s="95">
        <v>10955</v>
      </c>
      <c r="K33" s="95">
        <v>10940</v>
      </c>
      <c r="L33" s="95">
        <v>10942</v>
      </c>
      <c r="M33" s="95">
        <v>11192</v>
      </c>
      <c r="N33" s="95">
        <v>11207</v>
      </c>
      <c r="O33" s="96">
        <v>11704</v>
      </c>
      <c r="P33" s="94">
        <v>11732</v>
      </c>
      <c r="Q33" s="95">
        <v>11709</v>
      </c>
      <c r="R33" s="97">
        <v>11943</v>
      </c>
      <c r="S33" s="95">
        <v>12008</v>
      </c>
      <c r="T33" s="95">
        <v>12010</v>
      </c>
      <c r="U33" s="95">
        <v>12128</v>
      </c>
      <c r="V33" s="95">
        <v>12262</v>
      </c>
      <c r="W33" s="95">
        <v>12309</v>
      </c>
      <c r="X33" s="95">
        <v>12325</v>
      </c>
      <c r="Y33" s="95">
        <v>12369</v>
      </c>
      <c r="Z33" s="95">
        <v>12348</v>
      </c>
      <c r="AA33" s="96">
        <v>12358</v>
      </c>
      <c r="AB33" s="94">
        <v>12439</v>
      </c>
      <c r="AC33" s="95">
        <v>12556</v>
      </c>
      <c r="AD33" s="95">
        <v>12654</v>
      </c>
      <c r="AE33" s="95">
        <v>12739</v>
      </c>
      <c r="AF33" s="95">
        <v>12749</v>
      </c>
      <c r="AG33" s="95">
        <v>12778</v>
      </c>
      <c r="AH33" s="95">
        <v>12874</v>
      </c>
      <c r="AI33" s="95">
        <v>12928</v>
      </c>
      <c r="AJ33" s="95">
        <v>13080</v>
      </c>
      <c r="AK33" s="95">
        <v>13129</v>
      </c>
      <c r="AL33" s="95">
        <v>13115</v>
      </c>
      <c r="AM33" s="96">
        <v>13198</v>
      </c>
      <c r="AN33" s="94">
        <v>13256</v>
      </c>
      <c r="AO33" s="95">
        <v>13281</v>
      </c>
      <c r="AP33" s="95">
        <v>13326</v>
      </c>
      <c r="AQ33" s="95">
        <v>13353</v>
      </c>
      <c r="AR33" s="95">
        <v>13435</v>
      </c>
      <c r="AS33" s="95">
        <v>13481</v>
      </c>
      <c r="AT33" s="95">
        <v>13466</v>
      </c>
      <c r="AU33" s="95">
        <v>13526</v>
      </c>
      <c r="AV33" s="95">
        <v>13570</v>
      </c>
      <c r="AW33" s="95">
        <v>13655</v>
      </c>
      <c r="AX33" s="95">
        <v>13696</v>
      </c>
      <c r="AY33" s="96">
        <v>13764</v>
      </c>
      <c r="AZ33" s="94">
        <v>13757</v>
      </c>
      <c r="BA33" s="95">
        <v>13762</v>
      </c>
      <c r="BB33" s="95">
        <v>13831</v>
      </c>
      <c r="BC33" s="95">
        <v>13836</v>
      </c>
      <c r="BD33" s="95">
        <v>13808</v>
      </c>
      <c r="BE33" s="95">
        <v>13894</v>
      </c>
      <c r="BF33" s="95">
        <v>13902</v>
      </c>
      <c r="BG33" s="95">
        <v>13914</v>
      </c>
      <c r="BH33" s="95">
        <v>13870</v>
      </c>
      <c r="BI33" s="95">
        <v>13791</v>
      </c>
      <c r="BJ33" s="95">
        <v>13872</v>
      </c>
      <c r="BK33" s="98">
        <v>14009</v>
      </c>
      <c r="BL33" s="94">
        <v>14045</v>
      </c>
      <c r="BM33" s="267">
        <v>14125</v>
      </c>
      <c r="BN33" s="267">
        <v>14147</v>
      </c>
      <c r="BO33" s="267">
        <v>14157</v>
      </c>
      <c r="BP33" s="267">
        <v>14196</v>
      </c>
      <c r="BQ33" s="267">
        <v>14159</v>
      </c>
      <c r="BR33" s="267">
        <v>14127</v>
      </c>
      <c r="BS33" s="267">
        <v>13884</v>
      </c>
      <c r="BT33" s="267">
        <v>14119</v>
      </c>
      <c r="BU33" s="267">
        <v>14092</v>
      </c>
      <c r="BV33" s="267">
        <v>14118</v>
      </c>
      <c r="BW33" s="98">
        <v>14132</v>
      </c>
      <c r="BX33" s="94">
        <v>14164</v>
      </c>
      <c r="BY33" s="267">
        <v>14025</v>
      </c>
      <c r="BZ33" s="267">
        <v>14010</v>
      </c>
      <c r="CA33" s="267">
        <v>13962</v>
      </c>
      <c r="CB33" s="267">
        <v>13963</v>
      </c>
      <c r="CC33" s="267">
        <v>13710</v>
      </c>
      <c r="CD33" s="267">
        <v>13716</v>
      </c>
      <c r="CE33" s="267">
        <v>13722</v>
      </c>
      <c r="CF33" s="267">
        <v>13639</v>
      </c>
      <c r="CG33" s="95">
        <v>13621</v>
      </c>
      <c r="CH33" s="95">
        <v>13596</v>
      </c>
      <c r="CI33" s="96">
        <v>13524</v>
      </c>
      <c r="CJ33" s="96">
        <v>13488</v>
      </c>
      <c r="CK33" s="96">
        <v>13513</v>
      </c>
      <c r="CL33" s="96">
        <v>13494</v>
      </c>
      <c r="CM33" s="96">
        <v>13539</v>
      </c>
      <c r="CN33" s="96">
        <v>13541</v>
      </c>
      <c r="CO33" s="96">
        <v>13540</v>
      </c>
      <c r="CP33" s="96">
        <v>13579</v>
      </c>
      <c r="CQ33" s="96">
        <v>13639</v>
      </c>
      <c r="CR33" s="96">
        <v>13691</v>
      </c>
      <c r="CS33" s="96">
        <v>13759</v>
      </c>
      <c r="CT33" s="96">
        <v>13876</v>
      </c>
      <c r="CU33" s="96">
        <v>13926</v>
      </c>
      <c r="CV33" s="96">
        <v>13953</v>
      </c>
      <c r="CW33" s="96">
        <v>13967</v>
      </c>
      <c r="CX33" s="96">
        <v>13906</v>
      </c>
      <c r="CY33" s="96">
        <v>13937</v>
      </c>
      <c r="CZ33" s="96">
        <v>13928</v>
      </c>
      <c r="DA33" s="96">
        <f>'1.COBERTURA  DANE'!D34</f>
        <v>13913</v>
      </c>
      <c r="DB33" s="224">
        <f t="shared" si="2"/>
        <v>-15</v>
      </c>
      <c r="DC33" s="190">
        <f t="shared" si="3"/>
        <v>-0.10750376263169212</v>
      </c>
      <c r="DD33" s="224">
        <f t="shared" si="4"/>
        <v>-13</v>
      </c>
      <c r="DE33" s="190">
        <f t="shared" si="5"/>
        <v>-9.3350567284216576E-2</v>
      </c>
      <c r="DI33" t="s">
        <v>316</v>
      </c>
      <c r="DJ33" s="8">
        <v>2233776</v>
      </c>
      <c r="DK33" s="8">
        <v>2344891</v>
      </c>
    </row>
    <row r="34" spans="1:115" ht="15" outlineLevel="2">
      <c r="A34" s="101">
        <v>190</v>
      </c>
      <c r="B34" s="92" t="s">
        <v>123</v>
      </c>
      <c r="C34" s="93" t="s">
        <v>14</v>
      </c>
      <c r="D34" s="94">
        <v>5415</v>
      </c>
      <c r="E34" s="95">
        <v>5442</v>
      </c>
      <c r="F34" s="95">
        <v>5390</v>
      </c>
      <c r="G34" s="95">
        <v>5353</v>
      </c>
      <c r="H34" s="95">
        <v>5322</v>
      </c>
      <c r="I34" s="95">
        <v>5301</v>
      </c>
      <c r="J34" s="95">
        <v>5217</v>
      </c>
      <c r="K34" s="95">
        <v>5284</v>
      </c>
      <c r="L34" s="95">
        <v>5645</v>
      </c>
      <c r="M34" s="95">
        <v>5663</v>
      </c>
      <c r="N34" s="95">
        <v>5694</v>
      </c>
      <c r="O34" s="96">
        <v>5871</v>
      </c>
      <c r="P34" s="94">
        <v>5946</v>
      </c>
      <c r="Q34" s="95">
        <v>5985</v>
      </c>
      <c r="R34" s="97">
        <v>6105</v>
      </c>
      <c r="S34" s="95">
        <v>6463</v>
      </c>
      <c r="T34" s="95">
        <v>6541</v>
      </c>
      <c r="U34" s="95">
        <v>6541</v>
      </c>
      <c r="V34" s="95">
        <v>6536</v>
      </c>
      <c r="W34" s="95">
        <v>6553</v>
      </c>
      <c r="X34" s="95">
        <v>6533</v>
      </c>
      <c r="Y34" s="95">
        <v>6630</v>
      </c>
      <c r="Z34" s="95">
        <v>6659</v>
      </c>
      <c r="AA34" s="96">
        <v>6554</v>
      </c>
      <c r="AB34" s="94">
        <v>6541</v>
      </c>
      <c r="AC34" s="95">
        <v>6618</v>
      </c>
      <c r="AD34" s="95">
        <v>6655</v>
      </c>
      <c r="AE34" s="95">
        <v>6654</v>
      </c>
      <c r="AF34" s="95">
        <v>6615</v>
      </c>
      <c r="AG34" s="95">
        <v>6526</v>
      </c>
      <c r="AH34" s="95">
        <v>6481</v>
      </c>
      <c r="AI34" s="95">
        <v>6511</v>
      </c>
      <c r="AJ34" s="95">
        <v>6520</v>
      </c>
      <c r="AK34" s="95">
        <v>6597</v>
      </c>
      <c r="AL34" s="95">
        <v>6582</v>
      </c>
      <c r="AM34" s="96">
        <v>6650</v>
      </c>
      <c r="AN34" s="94">
        <v>6627</v>
      </c>
      <c r="AO34" s="95">
        <v>6620</v>
      </c>
      <c r="AP34" s="95">
        <v>6615</v>
      </c>
      <c r="AQ34" s="95">
        <v>6596</v>
      </c>
      <c r="AR34" s="95">
        <v>6780</v>
      </c>
      <c r="AS34" s="95">
        <v>6766</v>
      </c>
      <c r="AT34" s="95">
        <v>6804</v>
      </c>
      <c r="AU34" s="95">
        <v>6834</v>
      </c>
      <c r="AV34" s="95">
        <v>6782</v>
      </c>
      <c r="AW34" s="95">
        <v>6798</v>
      </c>
      <c r="AX34" s="95">
        <v>6790</v>
      </c>
      <c r="AY34" s="96">
        <v>6788</v>
      </c>
      <c r="AZ34" s="94">
        <v>6828</v>
      </c>
      <c r="BA34" s="95">
        <v>6988</v>
      </c>
      <c r="BB34" s="95">
        <v>6959</v>
      </c>
      <c r="BC34" s="95">
        <v>6987</v>
      </c>
      <c r="BD34" s="95">
        <v>7016</v>
      </c>
      <c r="BE34" s="95">
        <v>6951</v>
      </c>
      <c r="BF34" s="95">
        <v>6891</v>
      </c>
      <c r="BG34" s="95">
        <v>6792</v>
      </c>
      <c r="BH34" s="95">
        <v>6867</v>
      </c>
      <c r="BI34" s="95">
        <v>6792</v>
      </c>
      <c r="BJ34" s="95">
        <v>6831</v>
      </c>
      <c r="BK34" s="98">
        <v>6876</v>
      </c>
      <c r="BL34" s="94">
        <v>6886</v>
      </c>
      <c r="BM34" s="267">
        <v>6944</v>
      </c>
      <c r="BN34" s="267">
        <v>6991</v>
      </c>
      <c r="BO34" s="267">
        <v>7039</v>
      </c>
      <c r="BP34" s="267">
        <v>7053</v>
      </c>
      <c r="BQ34" s="267">
        <v>7041</v>
      </c>
      <c r="BR34" s="267">
        <v>6846</v>
      </c>
      <c r="BS34" s="267">
        <v>6760</v>
      </c>
      <c r="BT34" s="267">
        <v>6742</v>
      </c>
      <c r="BU34" s="267">
        <v>6781</v>
      </c>
      <c r="BV34" s="267">
        <v>6813</v>
      </c>
      <c r="BW34" s="98">
        <v>6785</v>
      </c>
      <c r="BX34" s="94">
        <v>6823</v>
      </c>
      <c r="BY34" s="267">
        <v>6790</v>
      </c>
      <c r="BZ34" s="267">
        <v>6797</v>
      </c>
      <c r="CA34" s="267">
        <v>6702</v>
      </c>
      <c r="CB34" s="267">
        <v>6650</v>
      </c>
      <c r="CC34" s="267">
        <v>6597</v>
      </c>
      <c r="CD34" s="267">
        <v>6582</v>
      </c>
      <c r="CE34" s="267">
        <v>6591</v>
      </c>
      <c r="CF34" s="267">
        <v>6549</v>
      </c>
      <c r="CG34" s="95">
        <v>6557</v>
      </c>
      <c r="CH34" s="95">
        <v>6540</v>
      </c>
      <c r="CI34" s="96">
        <v>6506</v>
      </c>
      <c r="CJ34" s="96">
        <v>6471</v>
      </c>
      <c r="CK34" s="96">
        <v>6494</v>
      </c>
      <c r="CL34" s="96">
        <v>6486</v>
      </c>
      <c r="CM34" s="96">
        <v>6490</v>
      </c>
      <c r="CN34" s="96">
        <v>6519</v>
      </c>
      <c r="CO34" s="96">
        <v>6596</v>
      </c>
      <c r="CP34" s="96">
        <v>6664</v>
      </c>
      <c r="CQ34" s="96">
        <v>6680</v>
      </c>
      <c r="CR34" s="96">
        <v>6671</v>
      </c>
      <c r="CS34" s="96">
        <v>6658</v>
      </c>
      <c r="CT34" s="96">
        <v>6734</v>
      </c>
      <c r="CU34" s="96">
        <v>6744</v>
      </c>
      <c r="CV34" s="96">
        <v>6686</v>
      </c>
      <c r="CW34" s="96">
        <v>6609</v>
      </c>
      <c r="CX34" s="96">
        <v>6556</v>
      </c>
      <c r="CY34" s="96">
        <v>6573</v>
      </c>
      <c r="CZ34" s="96">
        <v>6578</v>
      </c>
      <c r="DA34" s="96">
        <f>'1.COBERTURA  DANE'!D35</f>
        <v>6469</v>
      </c>
      <c r="DB34" s="224">
        <f t="shared" si="2"/>
        <v>-109</v>
      </c>
      <c r="DC34" s="190">
        <f t="shared" si="3"/>
        <v>-1.6302722105892911</v>
      </c>
      <c r="DD34" s="224">
        <f t="shared" si="4"/>
        <v>-275</v>
      </c>
      <c r="DE34" s="190">
        <f t="shared" si="5"/>
        <v>-4.0776986951364176</v>
      </c>
      <c r="DI34" s="343" t="s">
        <v>317</v>
      </c>
      <c r="DJ34" s="8">
        <v>2225416</v>
      </c>
      <c r="DK34" s="8">
        <v>2338251</v>
      </c>
    </row>
    <row r="35" spans="1:115" ht="15" outlineLevel="2">
      <c r="A35" s="101">
        <v>604</v>
      </c>
      <c r="B35" s="92" t="s">
        <v>123</v>
      </c>
      <c r="C35" s="93" t="s">
        <v>21</v>
      </c>
      <c r="D35" s="94">
        <v>15461</v>
      </c>
      <c r="E35" s="95">
        <v>15631</v>
      </c>
      <c r="F35" s="95">
        <v>15686</v>
      </c>
      <c r="G35" s="95">
        <v>15151</v>
      </c>
      <c r="H35" s="95">
        <v>15214</v>
      </c>
      <c r="I35" s="95">
        <v>15294</v>
      </c>
      <c r="J35" s="95">
        <v>15165</v>
      </c>
      <c r="K35" s="95">
        <v>15236</v>
      </c>
      <c r="L35" s="95">
        <v>15144</v>
      </c>
      <c r="M35" s="95">
        <v>15263</v>
      </c>
      <c r="N35" s="95">
        <v>15266</v>
      </c>
      <c r="O35" s="96">
        <v>15504</v>
      </c>
      <c r="P35" s="94">
        <v>15665</v>
      </c>
      <c r="Q35" s="95">
        <v>15569</v>
      </c>
      <c r="R35" s="97">
        <v>15701</v>
      </c>
      <c r="S35" s="95">
        <v>15866</v>
      </c>
      <c r="T35" s="95">
        <v>15730</v>
      </c>
      <c r="U35" s="95">
        <v>15747</v>
      </c>
      <c r="V35" s="95">
        <v>15782</v>
      </c>
      <c r="W35" s="95">
        <v>15719</v>
      </c>
      <c r="X35" s="95">
        <v>15702</v>
      </c>
      <c r="Y35" s="95">
        <v>15977</v>
      </c>
      <c r="Z35" s="95">
        <v>16126</v>
      </c>
      <c r="AA35" s="96">
        <v>16088</v>
      </c>
      <c r="AB35" s="94">
        <v>16146</v>
      </c>
      <c r="AC35" s="95">
        <v>16350</v>
      </c>
      <c r="AD35" s="95">
        <v>16427</v>
      </c>
      <c r="AE35" s="95">
        <v>16393</v>
      </c>
      <c r="AF35" s="95">
        <v>16367</v>
      </c>
      <c r="AG35" s="95">
        <v>16157</v>
      </c>
      <c r="AH35" s="95">
        <v>16139</v>
      </c>
      <c r="AI35" s="95">
        <v>16302</v>
      </c>
      <c r="AJ35" s="95">
        <v>16544</v>
      </c>
      <c r="AK35" s="95">
        <v>16817</v>
      </c>
      <c r="AL35" s="95">
        <v>16713</v>
      </c>
      <c r="AM35" s="96">
        <v>16848</v>
      </c>
      <c r="AN35" s="94">
        <v>16893</v>
      </c>
      <c r="AO35" s="95">
        <v>16913</v>
      </c>
      <c r="AP35" s="95">
        <v>17089</v>
      </c>
      <c r="AQ35" s="95">
        <v>17131</v>
      </c>
      <c r="AR35" s="95">
        <v>17198</v>
      </c>
      <c r="AS35" s="95">
        <v>17389</v>
      </c>
      <c r="AT35" s="95">
        <v>17332</v>
      </c>
      <c r="AU35" s="95">
        <v>17398</v>
      </c>
      <c r="AV35" s="95">
        <v>17324</v>
      </c>
      <c r="AW35" s="95">
        <v>17345</v>
      </c>
      <c r="AX35" s="95">
        <v>17313</v>
      </c>
      <c r="AY35" s="96">
        <v>17376</v>
      </c>
      <c r="AZ35" s="94">
        <v>17363</v>
      </c>
      <c r="BA35" s="95">
        <v>17678</v>
      </c>
      <c r="BB35" s="95">
        <v>18030</v>
      </c>
      <c r="BC35" s="95">
        <v>18042</v>
      </c>
      <c r="BD35" s="95">
        <v>18027</v>
      </c>
      <c r="BE35" s="95">
        <v>18096</v>
      </c>
      <c r="BF35" s="95">
        <v>18094</v>
      </c>
      <c r="BG35" s="95">
        <v>17933</v>
      </c>
      <c r="BH35" s="95">
        <v>17877</v>
      </c>
      <c r="BI35" s="95">
        <v>17697</v>
      </c>
      <c r="BJ35" s="95">
        <v>17938</v>
      </c>
      <c r="BK35" s="98">
        <v>18080</v>
      </c>
      <c r="BL35" s="94">
        <v>18135</v>
      </c>
      <c r="BM35" s="267">
        <v>18284</v>
      </c>
      <c r="BN35" s="267">
        <v>18312</v>
      </c>
      <c r="BO35" s="267">
        <v>18360</v>
      </c>
      <c r="BP35" s="267">
        <v>18389</v>
      </c>
      <c r="BQ35" s="267">
        <v>18399</v>
      </c>
      <c r="BR35" s="267">
        <v>18323</v>
      </c>
      <c r="BS35" s="267">
        <v>18070</v>
      </c>
      <c r="BT35" s="267">
        <v>18223</v>
      </c>
      <c r="BU35" s="267">
        <v>18300</v>
      </c>
      <c r="BV35" s="267">
        <v>18391</v>
      </c>
      <c r="BW35" s="98">
        <v>18336</v>
      </c>
      <c r="BX35" s="94">
        <v>18372</v>
      </c>
      <c r="BY35" s="267">
        <v>18362</v>
      </c>
      <c r="BZ35" s="267">
        <v>18290</v>
      </c>
      <c r="CA35" s="267">
        <v>18185</v>
      </c>
      <c r="CB35" s="267">
        <v>18175</v>
      </c>
      <c r="CC35" s="267">
        <v>17752</v>
      </c>
      <c r="CD35" s="267">
        <v>17828</v>
      </c>
      <c r="CE35" s="267">
        <v>17865</v>
      </c>
      <c r="CF35" s="267">
        <v>17736</v>
      </c>
      <c r="CG35" s="95">
        <v>17696</v>
      </c>
      <c r="CH35" s="95">
        <v>17660</v>
      </c>
      <c r="CI35" s="96">
        <v>17542</v>
      </c>
      <c r="CJ35" s="96">
        <v>17405</v>
      </c>
      <c r="CK35" s="96">
        <v>17543</v>
      </c>
      <c r="CL35" s="96">
        <v>17543</v>
      </c>
      <c r="CM35" s="96">
        <v>17525</v>
      </c>
      <c r="CN35" s="96">
        <v>17606</v>
      </c>
      <c r="CO35" s="96">
        <v>17698</v>
      </c>
      <c r="CP35" s="96">
        <v>17828</v>
      </c>
      <c r="CQ35" s="96">
        <v>17774</v>
      </c>
      <c r="CR35" s="96">
        <v>18010</v>
      </c>
      <c r="CS35" s="96">
        <v>18149</v>
      </c>
      <c r="CT35" s="96">
        <v>18268</v>
      </c>
      <c r="CU35" s="96">
        <v>18884</v>
      </c>
      <c r="CV35" s="96">
        <v>18919</v>
      </c>
      <c r="CW35" s="96">
        <v>19085</v>
      </c>
      <c r="CX35" s="96">
        <v>19095</v>
      </c>
      <c r="CY35" s="96">
        <v>19203</v>
      </c>
      <c r="CZ35" s="96">
        <v>19334</v>
      </c>
      <c r="DA35" s="96">
        <f>'1.COBERTURA  DANE'!D36</f>
        <v>19409</v>
      </c>
      <c r="DB35" s="224">
        <f t="shared" si="2"/>
        <v>75</v>
      </c>
      <c r="DC35" s="190">
        <f t="shared" si="3"/>
        <v>0.39642687245626085</v>
      </c>
      <c r="DD35" s="224">
        <f t="shared" si="4"/>
        <v>525</v>
      </c>
      <c r="DE35" s="190">
        <f t="shared" si="5"/>
        <v>2.7801313281084514</v>
      </c>
      <c r="DI35" s="343" t="s">
        <v>318</v>
      </c>
      <c r="DJ35" s="8">
        <v>2220016</v>
      </c>
      <c r="DK35" s="8">
        <v>2334826</v>
      </c>
    </row>
    <row r="36" spans="1:115" ht="15" outlineLevel="2">
      <c r="A36" s="101">
        <v>670</v>
      </c>
      <c r="B36" s="92" t="s">
        <v>123</v>
      </c>
      <c r="C36" s="93" t="s">
        <v>95</v>
      </c>
      <c r="D36" s="94">
        <v>13051</v>
      </c>
      <c r="E36" s="95">
        <v>13083</v>
      </c>
      <c r="F36" s="95">
        <v>13028</v>
      </c>
      <c r="G36" s="95">
        <v>13001</v>
      </c>
      <c r="H36" s="95">
        <v>12978</v>
      </c>
      <c r="I36" s="95">
        <v>13018</v>
      </c>
      <c r="J36" s="95">
        <v>12920</v>
      </c>
      <c r="K36" s="95">
        <v>12996</v>
      </c>
      <c r="L36" s="95">
        <v>12945</v>
      </c>
      <c r="M36" s="95">
        <v>13005</v>
      </c>
      <c r="N36" s="95">
        <v>12947</v>
      </c>
      <c r="O36" s="96">
        <v>13017</v>
      </c>
      <c r="P36" s="94">
        <v>13005</v>
      </c>
      <c r="Q36" s="95">
        <v>13071</v>
      </c>
      <c r="R36" s="97">
        <v>13200</v>
      </c>
      <c r="S36" s="95">
        <v>12524</v>
      </c>
      <c r="T36" s="95">
        <v>13138</v>
      </c>
      <c r="U36" s="95">
        <v>13214</v>
      </c>
      <c r="V36" s="95">
        <v>13324</v>
      </c>
      <c r="W36" s="95">
        <v>13366</v>
      </c>
      <c r="X36" s="95">
        <v>13338</v>
      </c>
      <c r="Y36" s="95">
        <v>13501</v>
      </c>
      <c r="Z36" s="95">
        <v>13535</v>
      </c>
      <c r="AA36" s="96">
        <v>13368</v>
      </c>
      <c r="AB36" s="94">
        <v>13387</v>
      </c>
      <c r="AC36" s="95">
        <v>13552</v>
      </c>
      <c r="AD36" s="95">
        <v>13494</v>
      </c>
      <c r="AE36" s="95">
        <v>13874</v>
      </c>
      <c r="AF36" s="95">
        <v>13783</v>
      </c>
      <c r="AG36" s="95">
        <v>13502</v>
      </c>
      <c r="AH36" s="95">
        <v>13395</v>
      </c>
      <c r="AI36" s="95">
        <v>13454</v>
      </c>
      <c r="AJ36" s="95">
        <v>13472</v>
      </c>
      <c r="AK36" s="95">
        <v>13454</v>
      </c>
      <c r="AL36" s="95">
        <v>13398</v>
      </c>
      <c r="AM36" s="96">
        <v>13423</v>
      </c>
      <c r="AN36" s="94">
        <v>13402</v>
      </c>
      <c r="AO36" s="95">
        <v>13365</v>
      </c>
      <c r="AP36" s="95">
        <v>13343</v>
      </c>
      <c r="AQ36" s="95">
        <v>13358</v>
      </c>
      <c r="AR36" s="95">
        <v>13494</v>
      </c>
      <c r="AS36" s="95">
        <v>13447</v>
      </c>
      <c r="AT36" s="95">
        <v>13441</v>
      </c>
      <c r="AU36" s="95">
        <v>13554</v>
      </c>
      <c r="AV36" s="95">
        <v>13503</v>
      </c>
      <c r="AW36" s="95">
        <v>13541</v>
      </c>
      <c r="AX36" s="95">
        <v>13514</v>
      </c>
      <c r="AY36" s="96">
        <v>13508</v>
      </c>
      <c r="AZ36" s="94">
        <v>13531</v>
      </c>
      <c r="BA36" s="95">
        <v>13641</v>
      </c>
      <c r="BB36" s="95">
        <v>13692</v>
      </c>
      <c r="BC36" s="95">
        <v>13672</v>
      </c>
      <c r="BD36" s="95">
        <v>13670</v>
      </c>
      <c r="BE36" s="95">
        <v>13630</v>
      </c>
      <c r="BF36" s="95">
        <v>13609</v>
      </c>
      <c r="BG36" s="95">
        <v>13524</v>
      </c>
      <c r="BH36" s="95">
        <v>13612</v>
      </c>
      <c r="BI36" s="95">
        <v>13454</v>
      </c>
      <c r="BJ36" s="95">
        <v>13460</v>
      </c>
      <c r="BK36" s="98">
        <v>13567</v>
      </c>
      <c r="BL36" s="94">
        <v>13666</v>
      </c>
      <c r="BM36" s="267">
        <v>13784</v>
      </c>
      <c r="BN36" s="267">
        <v>13804</v>
      </c>
      <c r="BO36" s="267">
        <v>13680</v>
      </c>
      <c r="BP36" s="267">
        <v>13679</v>
      </c>
      <c r="BQ36" s="267">
        <v>13623</v>
      </c>
      <c r="BR36" s="267">
        <v>13331</v>
      </c>
      <c r="BS36" s="267">
        <v>13286</v>
      </c>
      <c r="BT36" s="267">
        <v>13267</v>
      </c>
      <c r="BU36" s="267">
        <v>13284</v>
      </c>
      <c r="BV36" s="267">
        <v>13315</v>
      </c>
      <c r="BW36" s="98">
        <v>13360</v>
      </c>
      <c r="BX36" s="94">
        <v>13487</v>
      </c>
      <c r="BY36" s="267">
        <v>13440</v>
      </c>
      <c r="BZ36" s="267">
        <v>13378</v>
      </c>
      <c r="CA36" s="267">
        <v>13287</v>
      </c>
      <c r="CB36" s="267">
        <v>13201</v>
      </c>
      <c r="CC36" s="267">
        <v>13082</v>
      </c>
      <c r="CD36" s="267">
        <v>13060</v>
      </c>
      <c r="CE36" s="267">
        <v>13100</v>
      </c>
      <c r="CF36" s="267">
        <v>13033</v>
      </c>
      <c r="CG36" s="95">
        <v>12986</v>
      </c>
      <c r="CH36" s="95">
        <v>12939</v>
      </c>
      <c r="CI36" s="96">
        <v>12959</v>
      </c>
      <c r="CJ36" s="96">
        <v>12916</v>
      </c>
      <c r="CK36" s="96">
        <v>12933</v>
      </c>
      <c r="CL36" s="96">
        <v>12911</v>
      </c>
      <c r="CM36" s="96">
        <v>12905</v>
      </c>
      <c r="CN36" s="96">
        <v>12992</v>
      </c>
      <c r="CO36" s="96">
        <v>13114</v>
      </c>
      <c r="CP36" s="96">
        <v>13341</v>
      </c>
      <c r="CQ36" s="96">
        <v>13241</v>
      </c>
      <c r="CR36" s="96">
        <v>13330</v>
      </c>
      <c r="CS36" s="96">
        <v>13424</v>
      </c>
      <c r="CT36" s="96">
        <v>13514</v>
      </c>
      <c r="CU36" s="96">
        <v>13551</v>
      </c>
      <c r="CV36" s="96">
        <v>13556</v>
      </c>
      <c r="CW36" s="96">
        <v>13463</v>
      </c>
      <c r="CX36" s="96">
        <v>13384</v>
      </c>
      <c r="CY36" s="96">
        <v>13407</v>
      </c>
      <c r="CZ36" s="96">
        <v>13459</v>
      </c>
      <c r="DA36" s="96">
        <f>'1.COBERTURA  DANE'!D37</f>
        <v>13398</v>
      </c>
      <c r="DB36" s="224">
        <f t="shared" si="2"/>
        <v>-61</v>
      </c>
      <c r="DC36" s="190">
        <f t="shared" si="3"/>
        <v>-0.44998524638536441</v>
      </c>
      <c r="DD36" s="224">
        <f t="shared" si="4"/>
        <v>-153</v>
      </c>
      <c r="DE36" s="190">
        <f t="shared" si="5"/>
        <v>-1.1290679654638034</v>
      </c>
      <c r="DI36" s="343" t="s">
        <v>309</v>
      </c>
      <c r="DJ36" s="8">
        <v>2222102</v>
      </c>
      <c r="DK36" s="8">
        <v>2336036</v>
      </c>
    </row>
    <row r="37" spans="1:115" ht="15" outlineLevel="2">
      <c r="A37" s="101">
        <v>690</v>
      </c>
      <c r="B37" s="92" t="s">
        <v>123</v>
      </c>
      <c r="C37" s="93" t="s">
        <v>24</v>
      </c>
      <c r="D37" s="94">
        <v>7800</v>
      </c>
      <c r="E37" s="95">
        <v>7698</v>
      </c>
      <c r="F37" s="95">
        <v>7658</v>
      </c>
      <c r="G37" s="95">
        <v>7624</v>
      </c>
      <c r="H37" s="95">
        <v>7565</v>
      </c>
      <c r="I37" s="95">
        <v>7619</v>
      </c>
      <c r="J37" s="95">
        <v>7539</v>
      </c>
      <c r="K37" s="95">
        <v>7562</v>
      </c>
      <c r="L37" s="95">
        <v>7572</v>
      </c>
      <c r="M37" s="95">
        <v>7568</v>
      </c>
      <c r="N37" s="95">
        <v>7633</v>
      </c>
      <c r="O37" s="96">
        <v>7683</v>
      </c>
      <c r="P37" s="94">
        <v>7721</v>
      </c>
      <c r="Q37" s="95">
        <v>7601</v>
      </c>
      <c r="R37" s="97">
        <v>7671</v>
      </c>
      <c r="S37" s="95">
        <v>7707</v>
      </c>
      <c r="T37" s="95">
        <v>7773</v>
      </c>
      <c r="U37" s="95">
        <v>7790</v>
      </c>
      <c r="V37" s="95">
        <v>7761</v>
      </c>
      <c r="W37" s="95">
        <v>7719</v>
      </c>
      <c r="X37" s="95">
        <v>7732</v>
      </c>
      <c r="Y37" s="95">
        <v>7700</v>
      </c>
      <c r="Z37" s="95">
        <v>7719</v>
      </c>
      <c r="AA37" s="96">
        <v>7683</v>
      </c>
      <c r="AB37" s="94">
        <v>7624</v>
      </c>
      <c r="AC37" s="95">
        <v>7646</v>
      </c>
      <c r="AD37" s="95">
        <v>7617</v>
      </c>
      <c r="AE37" s="95">
        <v>7629</v>
      </c>
      <c r="AF37" s="95">
        <v>7592</v>
      </c>
      <c r="AG37" s="95">
        <v>7464</v>
      </c>
      <c r="AH37" s="95">
        <v>7427</v>
      </c>
      <c r="AI37" s="95">
        <v>7346</v>
      </c>
      <c r="AJ37" s="95">
        <v>7296</v>
      </c>
      <c r="AK37" s="95">
        <v>7350</v>
      </c>
      <c r="AL37" s="95">
        <v>7314</v>
      </c>
      <c r="AM37" s="96">
        <v>7342</v>
      </c>
      <c r="AN37" s="94">
        <v>7300</v>
      </c>
      <c r="AO37" s="95">
        <v>7213</v>
      </c>
      <c r="AP37" s="95">
        <v>7311</v>
      </c>
      <c r="AQ37" s="95">
        <v>7196</v>
      </c>
      <c r="AR37" s="95">
        <v>7214</v>
      </c>
      <c r="AS37" s="95">
        <v>7188</v>
      </c>
      <c r="AT37" s="95">
        <v>7185</v>
      </c>
      <c r="AU37" s="95">
        <v>7168</v>
      </c>
      <c r="AV37" s="95">
        <v>7123</v>
      </c>
      <c r="AW37" s="95">
        <v>7129</v>
      </c>
      <c r="AX37" s="95">
        <v>7072</v>
      </c>
      <c r="AY37" s="96">
        <v>7105</v>
      </c>
      <c r="AZ37" s="94">
        <v>7121</v>
      </c>
      <c r="BA37" s="95">
        <v>7112</v>
      </c>
      <c r="BB37" s="95">
        <v>7072</v>
      </c>
      <c r="BC37" s="95">
        <v>7089</v>
      </c>
      <c r="BD37" s="95">
        <v>7053</v>
      </c>
      <c r="BE37" s="95">
        <v>6998</v>
      </c>
      <c r="BF37" s="95">
        <v>7006</v>
      </c>
      <c r="BG37" s="95">
        <v>6904</v>
      </c>
      <c r="BH37" s="95">
        <v>6956</v>
      </c>
      <c r="BI37" s="95">
        <v>6865</v>
      </c>
      <c r="BJ37" s="95">
        <v>7070</v>
      </c>
      <c r="BK37" s="98">
        <v>7084</v>
      </c>
      <c r="BL37" s="94">
        <v>7050</v>
      </c>
      <c r="BM37" s="267">
        <v>7074</v>
      </c>
      <c r="BN37" s="267">
        <v>7031</v>
      </c>
      <c r="BO37" s="267">
        <v>7003</v>
      </c>
      <c r="BP37" s="267">
        <v>7015</v>
      </c>
      <c r="BQ37" s="267">
        <v>6976</v>
      </c>
      <c r="BR37" s="267">
        <v>6794</v>
      </c>
      <c r="BS37" s="267">
        <v>6743</v>
      </c>
      <c r="BT37" s="267">
        <v>6720</v>
      </c>
      <c r="BU37" s="267">
        <v>6689</v>
      </c>
      <c r="BV37" s="267">
        <v>6687</v>
      </c>
      <c r="BW37" s="98">
        <v>6655</v>
      </c>
      <c r="BX37" s="94">
        <v>6377</v>
      </c>
      <c r="BY37" s="267">
        <v>6395</v>
      </c>
      <c r="BZ37" s="267">
        <v>6371</v>
      </c>
      <c r="CA37" s="267">
        <v>6366</v>
      </c>
      <c r="CB37" s="267">
        <v>6351</v>
      </c>
      <c r="CC37" s="267">
        <v>6338</v>
      </c>
      <c r="CD37" s="267">
        <v>6308</v>
      </c>
      <c r="CE37" s="267">
        <v>6289</v>
      </c>
      <c r="CF37" s="267">
        <v>6251</v>
      </c>
      <c r="CG37" s="95">
        <v>6239</v>
      </c>
      <c r="CH37" s="95">
        <v>6272</v>
      </c>
      <c r="CI37" s="96">
        <v>6261</v>
      </c>
      <c r="CJ37" s="96">
        <v>6229</v>
      </c>
      <c r="CK37" s="96">
        <v>6262</v>
      </c>
      <c r="CL37" s="96">
        <v>6275</v>
      </c>
      <c r="CM37" s="96">
        <v>6290</v>
      </c>
      <c r="CN37" s="96">
        <v>6321</v>
      </c>
      <c r="CO37" s="96">
        <v>6466</v>
      </c>
      <c r="CP37" s="96">
        <v>6533</v>
      </c>
      <c r="CQ37" s="96">
        <v>6563</v>
      </c>
      <c r="CR37" s="96">
        <v>6560</v>
      </c>
      <c r="CS37" s="96">
        <v>6572</v>
      </c>
      <c r="CT37" s="96">
        <v>6611</v>
      </c>
      <c r="CU37" s="96">
        <v>6641</v>
      </c>
      <c r="CV37" s="96">
        <v>6617</v>
      </c>
      <c r="CW37" s="96">
        <v>6614</v>
      </c>
      <c r="CX37" s="96">
        <v>6637</v>
      </c>
      <c r="CY37" s="96">
        <v>6603</v>
      </c>
      <c r="CZ37" s="96">
        <v>6576</v>
      </c>
      <c r="DA37" s="96">
        <f>'1.COBERTURA  DANE'!D38</f>
        <v>6526</v>
      </c>
      <c r="DB37" s="224">
        <f t="shared" si="2"/>
        <v>-50</v>
      </c>
      <c r="DC37" s="190">
        <f t="shared" si="3"/>
        <v>-0.75562943932295601</v>
      </c>
      <c r="DD37" s="224">
        <f t="shared" si="4"/>
        <v>-115</v>
      </c>
      <c r="DE37" s="190">
        <f t="shared" si="5"/>
        <v>-1.7316669176328865</v>
      </c>
      <c r="DI37" s="343" t="s">
        <v>311</v>
      </c>
      <c r="DJ37" s="8">
        <v>2254060</v>
      </c>
      <c r="DK37" s="8">
        <f>DA4</f>
        <v>2330983</v>
      </c>
    </row>
    <row r="38" spans="1:115" ht="15" outlineLevel="2">
      <c r="A38" s="101">
        <v>736</v>
      </c>
      <c r="B38" s="92" t="s">
        <v>123</v>
      </c>
      <c r="C38" s="93" t="s">
        <v>25</v>
      </c>
      <c r="D38" s="94">
        <v>20871</v>
      </c>
      <c r="E38" s="95">
        <v>20847</v>
      </c>
      <c r="F38" s="95">
        <v>20694</v>
      </c>
      <c r="G38" s="95">
        <v>20890</v>
      </c>
      <c r="H38" s="95">
        <v>20763</v>
      </c>
      <c r="I38" s="95">
        <v>20974</v>
      </c>
      <c r="J38" s="95">
        <v>20850</v>
      </c>
      <c r="K38" s="95">
        <v>20840</v>
      </c>
      <c r="L38" s="95">
        <v>20727</v>
      </c>
      <c r="M38" s="95">
        <v>21022</v>
      </c>
      <c r="N38" s="95">
        <v>21081</v>
      </c>
      <c r="O38" s="96">
        <v>21697</v>
      </c>
      <c r="P38" s="94">
        <v>21678</v>
      </c>
      <c r="Q38" s="95">
        <v>21448</v>
      </c>
      <c r="R38" s="97">
        <v>21450</v>
      </c>
      <c r="S38" s="95">
        <v>21503</v>
      </c>
      <c r="T38" s="95">
        <v>21374</v>
      </c>
      <c r="U38" s="95">
        <v>21447</v>
      </c>
      <c r="V38" s="95">
        <v>21454</v>
      </c>
      <c r="W38" s="95">
        <v>21057</v>
      </c>
      <c r="X38" s="95">
        <v>21015</v>
      </c>
      <c r="Y38" s="95">
        <v>21165</v>
      </c>
      <c r="Z38" s="95">
        <v>21366</v>
      </c>
      <c r="AA38" s="96">
        <v>21900</v>
      </c>
      <c r="AB38" s="94">
        <v>21524</v>
      </c>
      <c r="AC38" s="95">
        <v>21723</v>
      </c>
      <c r="AD38" s="95">
        <v>21647</v>
      </c>
      <c r="AE38" s="95">
        <v>21611</v>
      </c>
      <c r="AF38" s="95">
        <v>21671</v>
      </c>
      <c r="AG38" s="95">
        <v>21521</v>
      </c>
      <c r="AH38" s="95">
        <v>21404</v>
      </c>
      <c r="AI38" s="95">
        <v>21467</v>
      </c>
      <c r="AJ38" s="95">
        <v>21734</v>
      </c>
      <c r="AK38" s="95">
        <v>21967</v>
      </c>
      <c r="AL38" s="95">
        <v>21898</v>
      </c>
      <c r="AM38" s="96">
        <v>21979</v>
      </c>
      <c r="AN38" s="94">
        <v>21978</v>
      </c>
      <c r="AO38" s="95">
        <v>22241</v>
      </c>
      <c r="AP38" s="95">
        <v>22470</v>
      </c>
      <c r="AQ38" s="95">
        <v>22389</v>
      </c>
      <c r="AR38" s="95">
        <v>22523</v>
      </c>
      <c r="AS38" s="95">
        <v>22773</v>
      </c>
      <c r="AT38" s="95">
        <v>22748</v>
      </c>
      <c r="AU38" s="95">
        <v>22994</v>
      </c>
      <c r="AV38" s="95">
        <v>22844</v>
      </c>
      <c r="AW38" s="95">
        <v>22958</v>
      </c>
      <c r="AX38" s="95">
        <v>22947</v>
      </c>
      <c r="AY38" s="96">
        <v>23121</v>
      </c>
      <c r="AZ38" s="94">
        <v>23145</v>
      </c>
      <c r="BA38" s="95">
        <v>23622</v>
      </c>
      <c r="BB38" s="95">
        <v>24129</v>
      </c>
      <c r="BC38" s="95">
        <v>24309</v>
      </c>
      <c r="BD38" s="95">
        <v>24322</v>
      </c>
      <c r="BE38" s="95">
        <v>24019</v>
      </c>
      <c r="BF38" s="95">
        <v>24075</v>
      </c>
      <c r="BG38" s="95">
        <v>23776</v>
      </c>
      <c r="BH38" s="95">
        <v>23646</v>
      </c>
      <c r="BI38" s="95">
        <v>23316</v>
      </c>
      <c r="BJ38" s="95">
        <v>23719</v>
      </c>
      <c r="BK38" s="98">
        <v>23873</v>
      </c>
      <c r="BL38" s="94">
        <v>23989</v>
      </c>
      <c r="BM38" s="267">
        <v>24266</v>
      </c>
      <c r="BN38" s="267">
        <v>24308</v>
      </c>
      <c r="BO38" s="267">
        <v>24385</v>
      </c>
      <c r="BP38" s="267">
        <v>24536</v>
      </c>
      <c r="BQ38" s="267">
        <v>24579</v>
      </c>
      <c r="BR38" s="267">
        <v>24583</v>
      </c>
      <c r="BS38" s="267">
        <v>24371</v>
      </c>
      <c r="BT38" s="267">
        <v>24356</v>
      </c>
      <c r="BU38" s="267">
        <v>24353</v>
      </c>
      <c r="BV38" s="267">
        <v>24501</v>
      </c>
      <c r="BW38" s="98">
        <v>24629</v>
      </c>
      <c r="BX38" s="94">
        <v>24590</v>
      </c>
      <c r="BY38" s="267">
        <v>24459</v>
      </c>
      <c r="BZ38" s="267">
        <v>24016</v>
      </c>
      <c r="CA38" s="267">
        <v>23756</v>
      </c>
      <c r="CB38" s="267">
        <v>23545</v>
      </c>
      <c r="CC38" s="267">
        <v>22793</v>
      </c>
      <c r="CD38" s="267">
        <v>22810</v>
      </c>
      <c r="CE38" s="267">
        <v>22728</v>
      </c>
      <c r="CF38" s="267">
        <v>22506</v>
      </c>
      <c r="CG38" s="95">
        <v>22418</v>
      </c>
      <c r="CH38" s="95">
        <v>22293</v>
      </c>
      <c r="CI38" s="96">
        <v>22156</v>
      </c>
      <c r="CJ38" s="96">
        <v>22000</v>
      </c>
      <c r="CK38" s="96">
        <v>22005</v>
      </c>
      <c r="CL38" s="96">
        <v>21981</v>
      </c>
      <c r="CM38" s="96">
        <v>22021</v>
      </c>
      <c r="CN38" s="96">
        <v>22073</v>
      </c>
      <c r="CO38" s="96">
        <v>22201</v>
      </c>
      <c r="CP38" s="96">
        <v>22353</v>
      </c>
      <c r="CQ38" s="96">
        <v>22300</v>
      </c>
      <c r="CR38" s="96">
        <v>23255</v>
      </c>
      <c r="CS38" s="96">
        <v>23744</v>
      </c>
      <c r="CT38" s="96">
        <v>23659</v>
      </c>
      <c r="CU38" s="96">
        <v>23578</v>
      </c>
      <c r="CV38" s="96">
        <v>23533</v>
      </c>
      <c r="CW38" s="96">
        <v>23558</v>
      </c>
      <c r="CX38" s="96">
        <v>23397</v>
      </c>
      <c r="CY38" s="96">
        <v>23434</v>
      </c>
      <c r="CZ38" s="96">
        <v>23397</v>
      </c>
      <c r="DA38" s="96">
        <f>'1.COBERTURA  DANE'!D39</f>
        <v>23428</v>
      </c>
      <c r="DB38" s="224">
        <f t="shared" si="2"/>
        <v>31</v>
      </c>
      <c r="DC38" s="190">
        <f t="shared" si="3"/>
        <v>0.13172991118854374</v>
      </c>
      <c r="DD38" s="224">
        <f t="shared" si="4"/>
        <v>-150</v>
      </c>
      <c r="DE38" s="190">
        <f t="shared" si="5"/>
        <v>-0.63618627534141992</v>
      </c>
      <c r="DI38" s="343" t="s">
        <v>319</v>
      </c>
      <c r="DJ38" s="8">
        <v>2279330</v>
      </c>
      <c r="DK38" s="8"/>
    </row>
    <row r="39" spans="1:115" ht="15" outlineLevel="2">
      <c r="A39" s="101">
        <v>858</v>
      </c>
      <c r="B39" s="92" t="s">
        <v>123</v>
      </c>
      <c r="C39" s="93" t="s">
        <v>59</v>
      </c>
      <c r="D39" s="94">
        <v>9533</v>
      </c>
      <c r="E39" s="95">
        <v>9674</v>
      </c>
      <c r="F39" s="95">
        <v>9709</v>
      </c>
      <c r="G39" s="95">
        <v>9666</v>
      </c>
      <c r="H39" s="95">
        <v>9611</v>
      </c>
      <c r="I39" s="95">
        <v>9634</v>
      </c>
      <c r="J39" s="95">
        <v>9421</v>
      </c>
      <c r="K39" s="95">
        <v>9611</v>
      </c>
      <c r="L39" s="95">
        <v>9303</v>
      </c>
      <c r="M39" s="95">
        <v>9312</v>
      </c>
      <c r="N39" s="95">
        <v>9258</v>
      </c>
      <c r="O39" s="96">
        <v>9408</v>
      </c>
      <c r="P39" s="94">
        <v>9471</v>
      </c>
      <c r="Q39" s="95">
        <v>9455</v>
      </c>
      <c r="R39" s="97">
        <v>9477</v>
      </c>
      <c r="S39" s="95">
        <v>9317</v>
      </c>
      <c r="T39" s="95">
        <v>9667</v>
      </c>
      <c r="U39" s="95">
        <v>9747</v>
      </c>
      <c r="V39" s="95">
        <v>9803</v>
      </c>
      <c r="W39" s="95">
        <v>9854</v>
      </c>
      <c r="X39" s="95">
        <v>9988</v>
      </c>
      <c r="Y39" s="95">
        <v>10020</v>
      </c>
      <c r="Z39" s="95">
        <v>10052</v>
      </c>
      <c r="AA39" s="96">
        <v>10039</v>
      </c>
      <c r="AB39" s="94">
        <v>10020</v>
      </c>
      <c r="AC39" s="95">
        <v>10088</v>
      </c>
      <c r="AD39" s="95">
        <v>10052</v>
      </c>
      <c r="AE39" s="95">
        <v>9978</v>
      </c>
      <c r="AF39" s="95">
        <v>10125</v>
      </c>
      <c r="AG39" s="95">
        <v>10048</v>
      </c>
      <c r="AH39" s="95">
        <v>10006</v>
      </c>
      <c r="AI39" s="95">
        <v>9955</v>
      </c>
      <c r="AJ39" s="95">
        <v>9872</v>
      </c>
      <c r="AK39" s="95">
        <v>10062</v>
      </c>
      <c r="AL39" s="95">
        <v>9938</v>
      </c>
      <c r="AM39" s="96">
        <v>9892</v>
      </c>
      <c r="AN39" s="94">
        <v>9971</v>
      </c>
      <c r="AO39" s="95">
        <v>9888</v>
      </c>
      <c r="AP39" s="95">
        <v>9908</v>
      </c>
      <c r="AQ39" s="95">
        <v>9917</v>
      </c>
      <c r="AR39" s="95">
        <v>10030</v>
      </c>
      <c r="AS39" s="95">
        <v>10046</v>
      </c>
      <c r="AT39" s="95">
        <v>10057</v>
      </c>
      <c r="AU39" s="95">
        <v>10140</v>
      </c>
      <c r="AV39" s="95">
        <v>10110</v>
      </c>
      <c r="AW39" s="95">
        <v>10133</v>
      </c>
      <c r="AX39" s="95">
        <v>10147</v>
      </c>
      <c r="AY39" s="96">
        <v>10189</v>
      </c>
      <c r="AZ39" s="94">
        <v>10268</v>
      </c>
      <c r="BA39" s="95">
        <v>10286</v>
      </c>
      <c r="BB39" s="95">
        <v>10284</v>
      </c>
      <c r="BC39" s="95">
        <v>10300</v>
      </c>
      <c r="BD39" s="95">
        <v>10286</v>
      </c>
      <c r="BE39" s="95">
        <v>10194</v>
      </c>
      <c r="BF39" s="95">
        <v>10215</v>
      </c>
      <c r="BG39" s="95">
        <v>10187</v>
      </c>
      <c r="BH39" s="95">
        <v>10243</v>
      </c>
      <c r="BI39" s="95">
        <v>10214</v>
      </c>
      <c r="BJ39" s="95">
        <v>10247</v>
      </c>
      <c r="BK39" s="98">
        <v>10293</v>
      </c>
      <c r="BL39" s="94">
        <v>10276</v>
      </c>
      <c r="BM39" s="267">
        <v>10274</v>
      </c>
      <c r="BN39" s="267">
        <v>10267</v>
      </c>
      <c r="BO39" s="267">
        <v>10312</v>
      </c>
      <c r="BP39" s="267">
        <v>10339</v>
      </c>
      <c r="BQ39" s="267">
        <v>10299</v>
      </c>
      <c r="BR39" s="267">
        <v>10152</v>
      </c>
      <c r="BS39" s="267">
        <v>10076</v>
      </c>
      <c r="BT39" s="267">
        <v>10067</v>
      </c>
      <c r="BU39" s="267">
        <v>10072</v>
      </c>
      <c r="BV39" s="267">
        <v>10008</v>
      </c>
      <c r="BW39" s="98">
        <v>10082</v>
      </c>
      <c r="BX39" s="94">
        <v>10145</v>
      </c>
      <c r="BY39" s="267">
        <v>10137</v>
      </c>
      <c r="BZ39" s="267">
        <v>10047</v>
      </c>
      <c r="CA39" s="267">
        <v>10014</v>
      </c>
      <c r="CB39" s="267">
        <v>10051</v>
      </c>
      <c r="CC39" s="267">
        <v>10037</v>
      </c>
      <c r="CD39" s="267">
        <v>9990</v>
      </c>
      <c r="CE39" s="267">
        <v>9994</v>
      </c>
      <c r="CF39" s="267">
        <v>10137</v>
      </c>
      <c r="CG39" s="95">
        <v>10102</v>
      </c>
      <c r="CH39" s="95">
        <v>10261</v>
      </c>
      <c r="CI39" s="96">
        <v>10232</v>
      </c>
      <c r="CJ39" s="96">
        <v>10185</v>
      </c>
      <c r="CK39" s="96">
        <v>10181</v>
      </c>
      <c r="CL39" s="96">
        <v>10161</v>
      </c>
      <c r="CM39" s="96">
        <v>10169</v>
      </c>
      <c r="CN39" s="96">
        <v>10379</v>
      </c>
      <c r="CO39" s="96">
        <v>10416</v>
      </c>
      <c r="CP39" s="96">
        <v>10430</v>
      </c>
      <c r="CQ39" s="96">
        <v>10354</v>
      </c>
      <c r="CR39" s="96">
        <v>10382</v>
      </c>
      <c r="CS39" s="96">
        <v>10425</v>
      </c>
      <c r="CT39" s="96">
        <v>10411</v>
      </c>
      <c r="CU39" s="96">
        <v>10376</v>
      </c>
      <c r="CV39" s="96">
        <v>10296</v>
      </c>
      <c r="CW39" s="96">
        <v>10248</v>
      </c>
      <c r="CX39" s="96">
        <v>10268</v>
      </c>
      <c r="CY39" s="96">
        <v>10259</v>
      </c>
      <c r="CZ39" s="96">
        <v>10245</v>
      </c>
      <c r="DA39" s="96">
        <f>'1.COBERTURA  DANE'!D40</f>
        <v>10166</v>
      </c>
      <c r="DB39" s="224">
        <f t="shared" si="2"/>
        <v>-79</v>
      </c>
      <c r="DC39" s="190">
        <f t="shared" si="3"/>
        <v>-0.76728826728826727</v>
      </c>
      <c r="DD39" s="224">
        <f t="shared" si="4"/>
        <v>-210</v>
      </c>
      <c r="DE39" s="190">
        <f t="shared" si="5"/>
        <v>-2.0239013107170396</v>
      </c>
      <c r="DI39" s="343" t="s">
        <v>320</v>
      </c>
      <c r="DJ39" s="8">
        <v>2285762</v>
      </c>
      <c r="DK39" s="8"/>
    </row>
    <row r="40" spans="1:115" ht="15" outlineLevel="2">
      <c r="A40" s="101">
        <v>885</v>
      </c>
      <c r="B40" s="92" t="s">
        <v>123</v>
      </c>
      <c r="C40" s="93" t="s">
        <v>104</v>
      </c>
      <c r="D40" s="94">
        <v>5184</v>
      </c>
      <c r="E40" s="95">
        <v>5180</v>
      </c>
      <c r="F40" s="95">
        <v>5160</v>
      </c>
      <c r="G40" s="95">
        <v>5086</v>
      </c>
      <c r="H40" s="95">
        <v>5080</v>
      </c>
      <c r="I40" s="95">
        <v>5075</v>
      </c>
      <c r="J40" s="95">
        <v>5058</v>
      </c>
      <c r="K40" s="95">
        <v>5070</v>
      </c>
      <c r="L40" s="95">
        <v>5064</v>
      </c>
      <c r="M40" s="95">
        <v>5094</v>
      </c>
      <c r="N40" s="95">
        <v>5078</v>
      </c>
      <c r="O40" s="96">
        <v>5104</v>
      </c>
      <c r="P40" s="94">
        <v>5074</v>
      </c>
      <c r="Q40" s="95">
        <v>5039</v>
      </c>
      <c r="R40" s="97">
        <v>5057</v>
      </c>
      <c r="S40" s="95">
        <v>5005</v>
      </c>
      <c r="T40" s="95">
        <v>4973</v>
      </c>
      <c r="U40" s="95">
        <v>4985</v>
      </c>
      <c r="V40" s="95">
        <v>5036</v>
      </c>
      <c r="W40" s="95">
        <v>5094</v>
      </c>
      <c r="X40" s="95">
        <v>5043</v>
      </c>
      <c r="Y40" s="95">
        <v>5053</v>
      </c>
      <c r="Z40" s="95">
        <v>5047</v>
      </c>
      <c r="AA40" s="96">
        <v>5038</v>
      </c>
      <c r="AB40" s="94">
        <v>4760</v>
      </c>
      <c r="AC40" s="95">
        <v>5045</v>
      </c>
      <c r="AD40" s="95">
        <v>5034</v>
      </c>
      <c r="AE40" s="95">
        <v>5018</v>
      </c>
      <c r="AF40" s="95">
        <v>5034</v>
      </c>
      <c r="AG40" s="95">
        <v>4961</v>
      </c>
      <c r="AH40" s="95">
        <v>5060</v>
      </c>
      <c r="AI40" s="95">
        <v>5116</v>
      </c>
      <c r="AJ40" s="95">
        <v>5127</v>
      </c>
      <c r="AK40" s="95">
        <v>5155</v>
      </c>
      <c r="AL40" s="95">
        <v>5158</v>
      </c>
      <c r="AM40" s="96">
        <v>5276</v>
      </c>
      <c r="AN40" s="94">
        <v>5280</v>
      </c>
      <c r="AO40" s="95">
        <v>5284</v>
      </c>
      <c r="AP40" s="95">
        <v>5295</v>
      </c>
      <c r="AQ40" s="95">
        <v>5293</v>
      </c>
      <c r="AR40" s="95">
        <v>5273</v>
      </c>
      <c r="AS40" s="95">
        <v>5259</v>
      </c>
      <c r="AT40" s="95">
        <v>5281</v>
      </c>
      <c r="AU40" s="95">
        <v>4821</v>
      </c>
      <c r="AV40" s="95">
        <v>5255</v>
      </c>
      <c r="AW40" s="95">
        <v>5305</v>
      </c>
      <c r="AX40" s="95">
        <v>5321</v>
      </c>
      <c r="AY40" s="96">
        <v>5310</v>
      </c>
      <c r="AZ40" s="94">
        <v>5341</v>
      </c>
      <c r="BA40" s="95">
        <v>5384</v>
      </c>
      <c r="BB40" s="95">
        <v>5281</v>
      </c>
      <c r="BC40" s="95">
        <v>5356</v>
      </c>
      <c r="BD40" s="95">
        <v>5364</v>
      </c>
      <c r="BE40" s="95">
        <v>5325</v>
      </c>
      <c r="BF40" s="95">
        <v>5313</v>
      </c>
      <c r="BG40" s="95">
        <v>5294</v>
      </c>
      <c r="BH40" s="95">
        <v>5278</v>
      </c>
      <c r="BI40" s="95">
        <v>5178</v>
      </c>
      <c r="BJ40" s="95">
        <v>5234</v>
      </c>
      <c r="BK40" s="98">
        <v>5245</v>
      </c>
      <c r="BL40" s="94">
        <v>5299</v>
      </c>
      <c r="BM40" s="267">
        <v>5378</v>
      </c>
      <c r="BN40" s="267">
        <v>5392</v>
      </c>
      <c r="BO40" s="267">
        <v>5386</v>
      </c>
      <c r="BP40" s="267">
        <v>5418</v>
      </c>
      <c r="BQ40" s="267">
        <v>5360</v>
      </c>
      <c r="BR40" s="267">
        <v>5260</v>
      </c>
      <c r="BS40" s="267">
        <v>5253</v>
      </c>
      <c r="BT40" s="267">
        <v>5244</v>
      </c>
      <c r="BU40" s="267">
        <v>5256</v>
      </c>
      <c r="BV40" s="267">
        <v>5257</v>
      </c>
      <c r="BW40" s="98">
        <v>5254</v>
      </c>
      <c r="BX40" s="94">
        <v>5263</v>
      </c>
      <c r="BY40" s="267">
        <v>5233</v>
      </c>
      <c r="BZ40" s="267">
        <v>5240</v>
      </c>
      <c r="CA40" s="267">
        <v>5200</v>
      </c>
      <c r="CB40" s="267">
        <v>5209</v>
      </c>
      <c r="CC40" s="267">
        <v>5204</v>
      </c>
      <c r="CD40" s="267">
        <v>5174</v>
      </c>
      <c r="CE40" s="267">
        <v>5183</v>
      </c>
      <c r="CF40" s="267">
        <v>5257</v>
      </c>
      <c r="CG40" s="95">
        <v>5258</v>
      </c>
      <c r="CH40" s="95">
        <v>5246</v>
      </c>
      <c r="CI40" s="96">
        <v>5242</v>
      </c>
      <c r="CJ40" s="96">
        <v>5249</v>
      </c>
      <c r="CK40" s="96">
        <v>5266</v>
      </c>
      <c r="CL40" s="96">
        <v>5269</v>
      </c>
      <c r="CM40" s="96">
        <v>5276</v>
      </c>
      <c r="CN40" s="96">
        <v>5313</v>
      </c>
      <c r="CO40" s="96">
        <v>5350</v>
      </c>
      <c r="CP40" s="96">
        <v>5384</v>
      </c>
      <c r="CQ40" s="96">
        <v>5427</v>
      </c>
      <c r="CR40" s="96">
        <v>5421</v>
      </c>
      <c r="CS40" s="96">
        <v>5439</v>
      </c>
      <c r="CT40" s="96">
        <v>5447</v>
      </c>
      <c r="CU40" s="96">
        <v>5413</v>
      </c>
      <c r="CV40" s="96">
        <v>5411</v>
      </c>
      <c r="CW40" s="96">
        <v>5381</v>
      </c>
      <c r="CX40" s="96">
        <v>5361</v>
      </c>
      <c r="CY40" s="96">
        <v>5347</v>
      </c>
      <c r="CZ40" s="96">
        <v>5336</v>
      </c>
      <c r="DA40" s="96">
        <f>'1.COBERTURA  DANE'!D41</f>
        <v>5317</v>
      </c>
      <c r="DB40" s="224">
        <f t="shared" si="2"/>
        <v>-19</v>
      </c>
      <c r="DC40" s="190">
        <f t="shared" si="3"/>
        <v>-0.35113657364627615</v>
      </c>
      <c r="DD40" s="224">
        <f t="shared" si="4"/>
        <v>-96</v>
      </c>
      <c r="DE40" s="190">
        <f t="shared" si="5"/>
        <v>-1.7735082209495661</v>
      </c>
      <c r="DI40" s="343" t="s">
        <v>321</v>
      </c>
      <c r="DJ40" s="8">
        <v>2300364</v>
      </c>
      <c r="DK40" s="8"/>
    </row>
    <row r="41" spans="1:115" ht="15" outlineLevel="2">
      <c r="A41" s="101">
        <v>890</v>
      </c>
      <c r="B41" s="92" t="s">
        <v>123</v>
      </c>
      <c r="C41" s="93" t="s">
        <v>60</v>
      </c>
      <c r="D41" s="94">
        <v>15704</v>
      </c>
      <c r="E41" s="95">
        <v>15742</v>
      </c>
      <c r="F41" s="95">
        <v>15654</v>
      </c>
      <c r="G41" s="95">
        <v>15510</v>
      </c>
      <c r="H41" s="95">
        <v>15439</v>
      </c>
      <c r="I41" s="95">
        <v>15518</v>
      </c>
      <c r="J41" s="95">
        <v>15217</v>
      </c>
      <c r="K41" s="95">
        <v>15456</v>
      </c>
      <c r="L41" s="95">
        <v>14985</v>
      </c>
      <c r="M41" s="95">
        <v>15088</v>
      </c>
      <c r="N41" s="95">
        <v>15083</v>
      </c>
      <c r="O41" s="96">
        <v>15318</v>
      </c>
      <c r="P41" s="94">
        <v>15428</v>
      </c>
      <c r="Q41" s="95">
        <v>15379</v>
      </c>
      <c r="R41" s="97">
        <v>15333</v>
      </c>
      <c r="S41" s="95">
        <v>15206</v>
      </c>
      <c r="T41" s="95">
        <v>15511</v>
      </c>
      <c r="U41" s="95">
        <v>15545</v>
      </c>
      <c r="V41" s="95">
        <v>15535</v>
      </c>
      <c r="W41" s="95">
        <v>15488</v>
      </c>
      <c r="X41" s="95">
        <v>15558</v>
      </c>
      <c r="Y41" s="95">
        <v>15735</v>
      </c>
      <c r="Z41" s="95">
        <v>15690</v>
      </c>
      <c r="AA41" s="96">
        <v>15661</v>
      </c>
      <c r="AB41" s="94">
        <v>15660</v>
      </c>
      <c r="AC41" s="95">
        <v>15747</v>
      </c>
      <c r="AD41" s="95">
        <v>15759</v>
      </c>
      <c r="AE41" s="95">
        <v>15702</v>
      </c>
      <c r="AF41" s="95">
        <v>15750</v>
      </c>
      <c r="AG41" s="95">
        <v>15645</v>
      </c>
      <c r="AH41" s="95">
        <v>15541</v>
      </c>
      <c r="AI41" s="95">
        <v>15553</v>
      </c>
      <c r="AJ41" s="95">
        <v>15616</v>
      </c>
      <c r="AK41" s="95">
        <v>15699</v>
      </c>
      <c r="AL41" s="95">
        <v>15626</v>
      </c>
      <c r="AM41" s="96">
        <v>15694</v>
      </c>
      <c r="AN41" s="94">
        <v>15665</v>
      </c>
      <c r="AO41" s="95">
        <v>15656</v>
      </c>
      <c r="AP41" s="95">
        <v>15641</v>
      </c>
      <c r="AQ41" s="95">
        <v>15511</v>
      </c>
      <c r="AR41" s="95">
        <v>15512</v>
      </c>
      <c r="AS41" s="95">
        <v>15491</v>
      </c>
      <c r="AT41" s="95">
        <v>15473</v>
      </c>
      <c r="AU41" s="95">
        <v>15537</v>
      </c>
      <c r="AV41" s="95">
        <v>15420</v>
      </c>
      <c r="AW41" s="95">
        <v>15502</v>
      </c>
      <c r="AX41" s="95">
        <v>15485</v>
      </c>
      <c r="AY41" s="96">
        <v>15496</v>
      </c>
      <c r="AZ41" s="94">
        <v>15512</v>
      </c>
      <c r="BA41" s="95">
        <v>15534</v>
      </c>
      <c r="BB41" s="95">
        <v>15566</v>
      </c>
      <c r="BC41" s="95">
        <v>15538</v>
      </c>
      <c r="BD41" s="95">
        <v>15531</v>
      </c>
      <c r="BE41" s="95">
        <v>15497</v>
      </c>
      <c r="BF41" s="95">
        <v>15476</v>
      </c>
      <c r="BG41" s="95">
        <v>15382</v>
      </c>
      <c r="BH41" s="95">
        <v>15371</v>
      </c>
      <c r="BI41" s="95">
        <v>15246</v>
      </c>
      <c r="BJ41" s="95">
        <v>15333</v>
      </c>
      <c r="BK41" s="98">
        <v>15381</v>
      </c>
      <c r="BL41" s="94">
        <v>15386</v>
      </c>
      <c r="BM41" s="267">
        <v>15476</v>
      </c>
      <c r="BN41" s="267">
        <v>15403</v>
      </c>
      <c r="BO41" s="267">
        <v>15308</v>
      </c>
      <c r="BP41" s="267">
        <v>15304</v>
      </c>
      <c r="BQ41" s="267">
        <v>15237</v>
      </c>
      <c r="BR41" s="267">
        <v>15047</v>
      </c>
      <c r="BS41" s="267">
        <v>14980</v>
      </c>
      <c r="BT41" s="267">
        <v>14973</v>
      </c>
      <c r="BU41" s="267">
        <v>14952</v>
      </c>
      <c r="BV41" s="267">
        <v>14954</v>
      </c>
      <c r="BW41" s="98">
        <v>14958</v>
      </c>
      <c r="BX41" s="94">
        <v>15006</v>
      </c>
      <c r="BY41" s="267">
        <v>14990</v>
      </c>
      <c r="BZ41" s="267">
        <v>14978</v>
      </c>
      <c r="CA41" s="267">
        <v>14891</v>
      </c>
      <c r="CB41" s="267">
        <v>14691</v>
      </c>
      <c r="CC41" s="267">
        <v>14542</v>
      </c>
      <c r="CD41" s="267">
        <v>14496</v>
      </c>
      <c r="CE41" s="267">
        <v>14480</v>
      </c>
      <c r="CF41" s="267">
        <v>14411</v>
      </c>
      <c r="CG41" s="95">
        <v>14420</v>
      </c>
      <c r="CH41" s="95">
        <v>14417</v>
      </c>
      <c r="CI41" s="96">
        <v>14403</v>
      </c>
      <c r="CJ41" s="96">
        <v>14381</v>
      </c>
      <c r="CK41" s="96">
        <v>14425</v>
      </c>
      <c r="CL41" s="96">
        <v>14346</v>
      </c>
      <c r="CM41" s="96">
        <v>14322</v>
      </c>
      <c r="CN41" s="96">
        <v>14333</v>
      </c>
      <c r="CO41" s="96">
        <v>14377</v>
      </c>
      <c r="CP41" s="96">
        <v>14475</v>
      </c>
      <c r="CQ41" s="96">
        <v>14522</v>
      </c>
      <c r="CR41" s="96">
        <v>14569</v>
      </c>
      <c r="CS41" s="96">
        <v>14603</v>
      </c>
      <c r="CT41" s="96">
        <v>14645</v>
      </c>
      <c r="CU41" s="96">
        <v>14633</v>
      </c>
      <c r="CV41" s="96">
        <v>14635</v>
      </c>
      <c r="CW41" s="96">
        <v>14588</v>
      </c>
      <c r="CX41" s="96">
        <v>14527</v>
      </c>
      <c r="CY41" s="96">
        <v>14521</v>
      </c>
      <c r="CZ41" s="96">
        <v>14454</v>
      </c>
      <c r="DA41" s="96">
        <f>'1.COBERTURA  DANE'!D42</f>
        <v>14404</v>
      </c>
      <c r="DB41" s="224">
        <f t="shared" si="2"/>
        <v>-50</v>
      </c>
      <c r="DC41" s="190">
        <f t="shared" si="3"/>
        <v>-0.34164673727365907</v>
      </c>
      <c r="DD41" s="224">
        <f t="shared" si="4"/>
        <v>-229</v>
      </c>
      <c r="DE41" s="190">
        <f t="shared" si="5"/>
        <v>-1.564955921547188</v>
      </c>
      <c r="DI41" s="343" t="s">
        <v>322</v>
      </c>
      <c r="DJ41" s="8">
        <v>2317897</v>
      </c>
      <c r="DK41" s="8"/>
    </row>
    <row r="42" spans="1:115" s="18" customFormat="1" ht="15" outlineLevel="1">
      <c r="A42" s="85" t="s">
        <v>135</v>
      </c>
      <c r="B42" s="80"/>
      <c r="C42" s="86" t="s">
        <v>133</v>
      </c>
      <c r="D42" s="87">
        <f t="shared" ref="D42:AH42" si="9">SUBTOTAL(9,D43:D61)</f>
        <v>145554</v>
      </c>
      <c r="E42" s="88">
        <f t="shared" si="9"/>
        <v>146740</v>
      </c>
      <c r="F42" s="88">
        <f t="shared" si="9"/>
        <v>147252</v>
      </c>
      <c r="G42" s="88">
        <f t="shared" si="9"/>
        <v>145693</v>
      </c>
      <c r="H42" s="88">
        <f t="shared" si="9"/>
        <v>145263</v>
      </c>
      <c r="I42" s="88">
        <f t="shared" si="9"/>
        <v>146082</v>
      </c>
      <c r="J42" s="88">
        <f t="shared" si="9"/>
        <v>144041</v>
      </c>
      <c r="K42" s="88">
        <f t="shared" si="9"/>
        <v>145443</v>
      </c>
      <c r="L42" s="88">
        <f t="shared" si="9"/>
        <v>143870</v>
      </c>
      <c r="M42" s="88">
        <f t="shared" si="9"/>
        <v>144529</v>
      </c>
      <c r="N42" s="88">
        <f t="shared" si="9"/>
        <v>144506</v>
      </c>
      <c r="O42" s="89">
        <f t="shared" si="9"/>
        <v>146386</v>
      </c>
      <c r="P42" s="87">
        <f t="shared" si="9"/>
        <v>146977</v>
      </c>
      <c r="Q42" s="88">
        <f t="shared" si="9"/>
        <v>147076</v>
      </c>
      <c r="R42" s="90">
        <f t="shared" si="9"/>
        <v>148371</v>
      </c>
      <c r="S42" s="88">
        <f t="shared" si="9"/>
        <v>147316</v>
      </c>
      <c r="T42" s="88">
        <f t="shared" si="9"/>
        <v>148335</v>
      </c>
      <c r="U42" s="88">
        <f t="shared" si="9"/>
        <v>148970</v>
      </c>
      <c r="V42" s="88">
        <f t="shared" si="9"/>
        <v>144244</v>
      </c>
      <c r="W42" s="88">
        <f t="shared" si="9"/>
        <v>143985</v>
      </c>
      <c r="X42" s="88">
        <f t="shared" si="9"/>
        <v>144597</v>
      </c>
      <c r="Y42" s="88">
        <f t="shared" si="9"/>
        <v>150312</v>
      </c>
      <c r="Z42" s="88">
        <f t="shared" si="9"/>
        <v>150006</v>
      </c>
      <c r="AA42" s="89">
        <f t="shared" si="9"/>
        <v>149716</v>
      </c>
      <c r="AB42" s="87">
        <f t="shared" si="9"/>
        <v>148977</v>
      </c>
      <c r="AC42" s="88">
        <f t="shared" si="9"/>
        <v>150346</v>
      </c>
      <c r="AD42" s="88">
        <f t="shared" si="9"/>
        <v>150337</v>
      </c>
      <c r="AE42" s="88">
        <f t="shared" si="9"/>
        <v>150482</v>
      </c>
      <c r="AF42" s="88">
        <f t="shared" si="9"/>
        <v>150949</v>
      </c>
      <c r="AG42" s="88">
        <f t="shared" si="9"/>
        <v>150041</v>
      </c>
      <c r="AH42" s="88">
        <f t="shared" si="9"/>
        <v>149852</v>
      </c>
      <c r="AI42" s="88">
        <v>149644</v>
      </c>
      <c r="AJ42" s="88">
        <v>149965</v>
      </c>
      <c r="AK42" s="88">
        <v>151093</v>
      </c>
      <c r="AL42" s="88">
        <v>149807</v>
      </c>
      <c r="AM42" s="89">
        <v>150139</v>
      </c>
      <c r="AN42" s="87">
        <v>149882</v>
      </c>
      <c r="AO42" s="88">
        <v>150182</v>
      </c>
      <c r="AP42" s="88">
        <f>SUM(AP43:AP61)</f>
        <v>150519</v>
      </c>
      <c r="AQ42" s="88">
        <f>SUM(AQ43:AQ61)</f>
        <v>149931</v>
      </c>
      <c r="AR42" s="88">
        <f>SUM(AR43:AR61)</f>
        <v>150731</v>
      </c>
      <c r="AS42" s="88">
        <v>150712</v>
      </c>
      <c r="AT42" s="88">
        <v>150615</v>
      </c>
      <c r="AU42" s="88">
        <v>150534</v>
      </c>
      <c r="AV42" s="88">
        <v>149715</v>
      </c>
      <c r="AW42" s="88">
        <v>149942</v>
      </c>
      <c r="AX42" s="88">
        <v>149916</v>
      </c>
      <c r="AY42" s="89">
        <v>150585</v>
      </c>
      <c r="AZ42" s="87">
        <v>150561</v>
      </c>
      <c r="BA42" s="88">
        <v>150725</v>
      </c>
      <c r="BB42" s="88">
        <v>150739</v>
      </c>
      <c r="BC42" s="88">
        <v>149988</v>
      </c>
      <c r="BD42" s="88">
        <v>150396</v>
      </c>
      <c r="BE42" s="88">
        <v>149606</v>
      </c>
      <c r="BF42" s="88">
        <v>149469</v>
      </c>
      <c r="BG42" s="88">
        <v>147877</v>
      </c>
      <c r="BH42" s="88">
        <v>147737</v>
      </c>
      <c r="BI42" s="88">
        <v>146770</v>
      </c>
      <c r="BJ42" s="88">
        <v>147902</v>
      </c>
      <c r="BK42" s="91">
        <v>149216</v>
      </c>
      <c r="BL42" s="87">
        <v>149549</v>
      </c>
      <c r="BM42" s="266">
        <v>150611</v>
      </c>
      <c r="BN42" s="266">
        <v>150334</v>
      </c>
      <c r="BO42" s="266">
        <v>150225</v>
      </c>
      <c r="BP42" s="266">
        <v>150316</v>
      </c>
      <c r="BQ42" s="266">
        <v>149962</v>
      </c>
      <c r="BR42" s="266">
        <v>148313</v>
      </c>
      <c r="BS42" s="266">
        <v>147697</v>
      </c>
      <c r="BT42" s="266">
        <v>147612</v>
      </c>
      <c r="BU42" s="266">
        <v>147756</v>
      </c>
      <c r="BV42" s="266">
        <v>148308</v>
      </c>
      <c r="BW42" s="91">
        <v>148868</v>
      </c>
      <c r="BX42" s="87">
        <v>149170</v>
      </c>
      <c r="BY42" s="266">
        <v>148681</v>
      </c>
      <c r="BZ42" s="266">
        <v>148284</v>
      </c>
      <c r="CA42" s="266">
        <v>147292</v>
      </c>
      <c r="CB42" s="266">
        <v>146657</v>
      </c>
      <c r="CC42" s="266">
        <v>145022</v>
      </c>
      <c r="CD42" s="266">
        <v>144935</v>
      </c>
      <c r="CE42" s="266">
        <v>144985</v>
      </c>
      <c r="CF42" s="266">
        <v>145012</v>
      </c>
      <c r="CG42" s="88">
        <v>144562</v>
      </c>
      <c r="CH42" s="88">
        <v>144288</v>
      </c>
      <c r="CI42" s="89">
        <v>143993</v>
      </c>
      <c r="CJ42" s="89">
        <v>143502</v>
      </c>
      <c r="CK42" s="89">
        <v>143708</v>
      </c>
      <c r="CL42" s="89">
        <v>143439</v>
      </c>
      <c r="CM42" s="89">
        <v>143138</v>
      </c>
      <c r="CN42" s="89">
        <v>143359</v>
      </c>
      <c r="CO42" s="89">
        <v>143969</v>
      </c>
      <c r="CP42" s="89">
        <v>144740</v>
      </c>
      <c r="CQ42" s="89">
        <v>144990</v>
      </c>
      <c r="CR42" s="89">
        <v>145431</v>
      </c>
      <c r="CS42" s="89">
        <v>145676</v>
      </c>
      <c r="CT42" s="89">
        <v>146166</v>
      </c>
      <c r="CU42" s="89">
        <v>146674</v>
      </c>
      <c r="CV42" s="89">
        <v>146840</v>
      </c>
      <c r="CW42" s="89">
        <v>146755</v>
      </c>
      <c r="CX42" s="89">
        <v>146173</v>
      </c>
      <c r="CY42" s="89">
        <v>145900</v>
      </c>
      <c r="CZ42" s="89">
        <v>145828</v>
      </c>
      <c r="DA42" s="89">
        <f>'1.COBERTURA  DANE'!D43</f>
        <v>145490</v>
      </c>
      <c r="DB42" s="224">
        <f t="shared" si="2"/>
        <v>-338</v>
      </c>
      <c r="DC42" s="190">
        <f t="shared" si="3"/>
        <v>-0.23018251157722694</v>
      </c>
      <c r="DD42" s="224">
        <f t="shared" si="4"/>
        <v>-1184</v>
      </c>
      <c r="DE42" s="190">
        <f t="shared" si="5"/>
        <v>-0.80723236565444445</v>
      </c>
      <c r="DI42" s="343" t="s">
        <v>323</v>
      </c>
      <c r="DJ42" s="8">
        <v>2329926</v>
      </c>
      <c r="DK42" s="8"/>
    </row>
    <row r="43" spans="1:115" ht="15" outlineLevel="2">
      <c r="A43" s="101">
        <v>4</v>
      </c>
      <c r="B43" s="92" t="s">
        <v>133</v>
      </c>
      <c r="C43" s="93" t="s">
        <v>61</v>
      </c>
      <c r="D43" s="94">
        <v>1586</v>
      </c>
      <c r="E43" s="95">
        <v>1592</v>
      </c>
      <c r="F43" s="95">
        <v>1600</v>
      </c>
      <c r="G43" s="95">
        <v>1593</v>
      </c>
      <c r="H43" s="95">
        <v>1603</v>
      </c>
      <c r="I43" s="95">
        <v>1597</v>
      </c>
      <c r="J43" s="95">
        <v>1580</v>
      </c>
      <c r="K43" s="95">
        <v>1596</v>
      </c>
      <c r="L43" s="95">
        <v>1552</v>
      </c>
      <c r="M43" s="95">
        <v>1567</v>
      </c>
      <c r="N43" s="95">
        <v>1554</v>
      </c>
      <c r="O43" s="96">
        <v>1578</v>
      </c>
      <c r="P43" s="94">
        <v>1586</v>
      </c>
      <c r="Q43" s="95">
        <v>1559</v>
      </c>
      <c r="R43" s="97">
        <v>1533</v>
      </c>
      <c r="S43" s="95">
        <v>1534</v>
      </c>
      <c r="T43" s="95">
        <v>1534</v>
      </c>
      <c r="U43" s="95">
        <v>1520</v>
      </c>
      <c r="V43" s="95">
        <v>1506</v>
      </c>
      <c r="W43" s="95">
        <v>1487</v>
      </c>
      <c r="X43" s="95">
        <v>1469</v>
      </c>
      <c r="Y43" s="95">
        <v>1464</v>
      </c>
      <c r="Z43" s="95">
        <v>1451</v>
      </c>
      <c r="AA43" s="96">
        <v>1469</v>
      </c>
      <c r="AB43" s="94">
        <v>1298</v>
      </c>
      <c r="AC43" s="95">
        <v>1516</v>
      </c>
      <c r="AD43" s="95">
        <v>1522</v>
      </c>
      <c r="AE43" s="95">
        <v>1519</v>
      </c>
      <c r="AF43" s="95">
        <v>1518</v>
      </c>
      <c r="AG43" s="95">
        <v>1507</v>
      </c>
      <c r="AH43" s="95">
        <v>1498</v>
      </c>
      <c r="AI43" s="95">
        <v>1520</v>
      </c>
      <c r="AJ43" s="95">
        <v>1514</v>
      </c>
      <c r="AK43" s="95">
        <v>1510</v>
      </c>
      <c r="AL43" s="95">
        <v>1503</v>
      </c>
      <c r="AM43" s="96">
        <v>1518</v>
      </c>
      <c r="AN43" s="94">
        <v>1507</v>
      </c>
      <c r="AO43" s="95">
        <v>1492</v>
      </c>
      <c r="AP43" s="95">
        <v>1485</v>
      </c>
      <c r="AQ43" s="95">
        <v>1468</v>
      </c>
      <c r="AR43" s="95">
        <v>1465</v>
      </c>
      <c r="AS43" s="95">
        <v>1478</v>
      </c>
      <c r="AT43" s="95">
        <v>1481</v>
      </c>
      <c r="AU43" s="95">
        <v>1500</v>
      </c>
      <c r="AV43" s="95">
        <v>1492</v>
      </c>
      <c r="AW43" s="95">
        <v>1480</v>
      </c>
      <c r="AX43" s="95">
        <v>1467</v>
      </c>
      <c r="AY43" s="96">
        <v>1473</v>
      </c>
      <c r="AZ43" s="94">
        <v>1476</v>
      </c>
      <c r="BA43" s="95">
        <v>1472</v>
      </c>
      <c r="BB43" s="95">
        <v>1465</v>
      </c>
      <c r="BC43" s="95">
        <v>1457</v>
      </c>
      <c r="BD43" s="95">
        <v>1453</v>
      </c>
      <c r="BE43" s="95">
        <v>1449</v>
      </c>
      <c r="BF43" s="95">
        <v>1453</v>
      </c>
      <c r="BG43" s="95">
        <v>1438</v>
      </c>
      <c r="BH43" s="95">
        <v>1448</v>
      </c>
      <c r="BI43" s="95">
        <v>1430</v>
      </c>
      <c r="BJ43" s="95">
        <v>1440</v>
      </c>
      <c r="BK43" s="98">
        <v>1444</v>
      </c>
      <c r="BL43" s="94">
        <v>1437</v>
      </c>
      <c r="BM43" s="267">
        <v>1438</v>
      </c>
      <c r="BN43" s="267">
        <v>1450</v>
      </c>
      <c r="BO43" s="267">
        <v>1468</v>
      </c>
      <c r="BP43" s="267">
        <v>1471</v>
      </c>
      <c r="BQ43" s="267">
        <v>1465</v>
      </c>
      <c r="BR43" s="267">
        <v>1424</v>
      </c>
      <c r="BS43" s="267">
        <v>1427</v>
      </c>
      <c r="BT43" s="267">
        <v>1416</v>
      </c>
      <c r="BU43" s="267">
        <v>1416</v>
      </c>
      <c r="BV43" s="267">
        <v>1412</v>
      </c>
      <c r="BW43" s="98">
        <v>1427</v>
      </c>
      <c r="BX43" s="94">
        <v>1431</v>
      </c>
      <c r="BY43" s="267">
        <v>1410</v>
      </c>
      <c r="BZ43" s="267">
        <v>1407</v>
      </c>
      <c r="CA43" s="267">
        <v>1405</v>
      </c>
      <c r="CB43" s="267">
        <v>1392</v>
      </c>
      <c r="CC43" s="267">
        <v>1389</v>
      </c>
      <c r="CD43" s="267">
        <v>1380</v>
      </c>
      <c r="CE43" s="267">
        <v>1366</v>
      </c>
      <c r="CF43" s="267">
        <v>1368</v>
      </c>
      <c r="CG43" s="95">
        <v>1359</v>
      </c>
      <c r="CH43" s="95">
        <v>1370</v>
      </c>
      <c r="CI43" s="96">
        <v>1363</v>
      </c>
      <c r="CJ43" s="96">
        <v>1352</v>
      </c>
      <c r="CK43" s="96">
        <v>1368</v>
      </c>
      <c r="CL43" s="96">
        <v>1361</v>
      </c>
      <c r="CM43" s="96">
        <v>1358</v>
      </c>
      <c r="CN43" s="96">
        <v>1357</v>
      </c>
      <c r="CO43" s="96">
        <v>1362</v>
      </c>
      <c r="CP43" s="96">
        <v>1373</v>
      </c>
      <c r="CQ43" s="96">
        <v>1377</v>
      </c>
      <c r="CR43" s="96">
        <v>1377</v>
      </c>
      <c r="CS43" s="96">
        <v>1387</v>
      </c>
      <c r="CT43" s="96">
        <v>1390</v>
      </c>
      <c r="CU43" s="96">
        <v>1395</v>
      </c>
      <c r="CV43" s="96">
        <v>1398</v>
      </c>
      <c r="CW43" s="96">
        <v>1392</v>
      </c>
      <c r="CX43" s="96">
        <v>1370</v>
      </c>
      <c r="CY43" s="96">
        <v>1373</v>
      </c>
      <c r="CZ43" s="96">
        <v>1389</v>
      </c>
      <c r="DA43" s="96">
        <f>'1.COBERTURA  DANE'!D44</f>
        <v>1388</v>
      </c>
      <c r="DB43" s="224">
        <f t="shared" si="2"/>
        <v>-1</v>
      </c>
      <c r="DC43" s="190">
        <f t="shared" si="3"/>
        <v>-7.1530758226037189E-2</v>
      </c>
      <c r="DD43" s="224">
        <f t="shared" si="4"/>
        <v>-7</v>
      </c>
      <c r="DE43" s="190">
        <f t="shared" si="5"/>
        <v>-0.50179211469534046</v>
      </c>
      <c r="DI43" s="343" t="s">
        <v>324</v>
      </c>
      <c r="DJ43" s="8">
        <v>2336079</v>
      </c>
      <c r="DK43" s="8"/>
    </row>
    <row r="44" spans="1:115" ht="15" outlineLevel="2">
      <c r="A44" s="101">
        <v>42</v>
      </c>
      <c r="B44" s="92" t="s">
        <v>133</v>
      </c>
      <c r="C44" s="93" t="s">
        <v>188</v>
      </c>
      <c r="D44" s="94">
        <v>15424</v>
      </c>
      <c r="E44" s="95">
        <v>15455</v>
      </c>
      <c r="F44" s="95">
        <v>15359</v>
      </c>
      <c r="G44" s="95">
        <v>15344</v>
      </c>
      <c r="H44" s="95">
        <v>15215</v>
      </c>
      <c r="I44" s="95">
        <v>15429</v>
      </c>
      <c r="J44" s="95">
        <v>15212</v>
      </c>
      <c r="K44" s="95">
        <v>15328</v>
      </c>
      <c r="L44" s="95">
        <v>15254</v>
      </c>
      <c r="M44" s="95">
        <v>15459</v>
      </c>
      <c r="N44" s="95">
        <v>15420</v>
      </c>
      <c r="O44" s="96">
        <v>15583</v>
      </c>
      <c r="P44" s="94">
        <v>15657</v>
      </c>
      <c r="Q44" s="95">
        <v>15723</v>
      </c>
      <c r="R44" s="97">
        <v>15936</v>
      </c>
      <c r="S44" s="95">
        <v>16018</v>
      </c>
      <c r="T44" s="95">
        <v>16011</v>
      </c>
      <c r="U44" s="95">
        <v>16032</v>
      </c>
      <c r="V44" s="95">
        <v>16155</v>
      </c>
      <c r="W44" s="95">
        <v>16144</v>
      </c>
      <c r="X44" s="95">
        <v>16216</v>
      </c>
      <c r="Y44" s="95">
        <v>16312</v>
      </c>
      <c r="Z44" s="95">
        <v>16184</v>
      </c>
      <c r="AA44" s="96">
        <v>16076</v>
      </c>
      <c r="AB44" s="94">
        <v>16091</v>
      </c>
      <c r="AC44" s="95">
        <v>16121</v>
      </c>
      <c r="AD44" s="95">
        <v>16038</v>
      </c>
      <c r="AE44" s="95">
        <v>16098</v>
      </c>
      <c r="AF44" s="95">
        <v>16115</v>
      </c>
      <c r="AG44" s="95">
        <v>15971</v>
      </c>
      <c r="AH44" s="95">
        <v>15920</v>
      </c>
      <c r="AI44" s="95">
        <v>15815</v>
      </c>
      <c r="AJ44" s="95">
        <v>15898</v>
      </c>
      <c r="AK44" s="95">
        <v>16054</v>
      </c>
      <c r="AL44" s="95">
        <v>16005</v>
      </c>
      <c r="AM44" s="96">
        <v>16012</v>
      </c>
      <c r="AN44" s="94">
        <v>16036</v>
      </c>
      <c r="AO44" s="95">
        <v>16114</v>
      </c>
      <c r="AP44" s="95">
        <v>16106</v>
      </c>
      <c r="AQ44" s="95">
        <v>16001</v>
      </c>
      <c r="AR44" s="95">
        <v>16200</v>
      </c>
      <c r="AS44" s="95">
        <v>16179</v>
      </c>
      <c r="AT44" s="95">
        <v>16123</v>
      </c>
      <c r="AU44" s="95">
        <v>16163</v>
      </c>
      <c r="AV44" s="95">
        <v>16052</v>
      </c>
      <c r="AW44" s="95">
        <v>16140</v>
      </c>
      <c r="AX44" s="95">
        <v>16240</v>
      </c>
      <c r="AY44" s="96">
        <v>16378</v>
      </c>
      <c r="AZ44" s="94">
        <v>16469</v>
      </c>
      <c r="BA44" s="95">
        <v>16436</v>
      </c>
      <c r="BB44" s="95">
        <v>16485</v>
      </c>
      <c r="BC44" s="95">
        <v>16524</v>
      </c>
      <c r="BD44" s="95">
        <v>16536</v>
      </c>
      <c r="BE44" s="95">
        <v>16417</v>
      </c>
      <c r="BF44" s="95">
        <v>16510</v>
      </c>
      <c r="BG44" s="95">
        <v>16266</v>
      </c>
      <c r="BH44" s="95">
        <v>16331</v>
      </c>
      <c r="BI44" s="95">
        <v>16167</v>
      </c>
      <c r="BJ44" s="95">
        <v>16549</v>
      </c>
      <c r="BK44" s="98">
        <v>16771</v>
      </c>
      <c r="BL44" s="94">
        <v>16935</v>
      </c>
      <c r="BM44" s="267">
        <v>17150</v>
      </c>
      <c r="BN44" s="267">
        <v>17228</v>
      </c>
      <c r="BO44" s="267">
        <v>17285</v>
      </c>
      <c r="BP44" s="267">
        <v>17352</v>
      </c>
      <c r="BQ44" s="267">
        <v>17409</v>
      </c>
      <c r="BR44" s="267">
        <v>17311</v>
      </c>
      <c r="BS44" s="267">
        <v>17284</v>
      </c>
      <c r="BT44" s="267">
        <v>17329</v>
      </c>
      <c r="BU44" s="267">
        <v>17431</v>
      </c>
      <c r="BV44" s="267">
        <v>17612</v>
      </c>
      <c r="BW44" s="98">
        <v>17687</v>
      </c>
      <c r="BX44" s="94">
        <v>17626</v>
      </c>
      <c r="BY44" s="267">
        <v>17699</v>
      </c>
      <c r="BZ44" s="267">
        <v>17591</v>
      </c>
      <c r="CA44" s="267">
        <v>17425</v>
      </c>
      <c r="CB44" s="267">
        <v>17353</v>
      </c>
      <c r="CC44" s="267">
        <v>16958</v>
      </c>
      <c r="CD44" s="267">
        <v>17014</v>
      </c>
      <c r="CE44" s="267">
        <v>17021</v>
      </c>
      <c r="CF44" s="267">
        <v>16941</v>
      </c>
      <c r="CG44" s="95">
        <v>16892</v>
      </c>
      <c r="CH44" s="95">
        <v>16858</v>
      </c>
      <c r="CI44" s="96">
        <v>16763</v>
      </c>
      <c r="CJ44" s="96">
        <v>16678</v>
      </c>
      <c r="CK44" s="96">
        <v>16677</v>
      </c>
      <c r="CL44" s="96">
        <v>16690</v>
      </c>
      <c r="CM44" s="96">
        <v>16557</v>
      </c>
      <c r="CN44" s="96">
        <v>16670</v>
      </c>
      <c r="CO44" s="96">
        <v>16718</v>
      </c>
      <c r="CP44" s="96">
        <v>16842</v>
      </c>
      <c r="CQ44" s="96">
        <v>16639</v>
      </c>
      <c r="CR44" s="96">
        <v>17053</v>
      </c>
      <c r="CS44" s="96">
        <v>17015</v>
      </c>
      <c r="CT44" s="96">
        <v>16988</v>
      </c>
      <c r="CU44" s="96">
        <v>16960</v>
      </c>
      <c r="CV44" s="96">
        <v>17088</v>
      </c>
      <c r="CW44" s="96">
        <v>17073</v>
      </c>
      <c r="CX44" s="96">
        <v>16939</v>
      </c>
      <c r="CY44" s="96">
        <v>16926</v>
      </c>
      <c r="CZ44" s="96">
        <v>16923</v>
      </c>
      <c r="DA44" s="96">
        <f>'1.COBERTURA  DANE'!D45</f>
        <v>16820</v>
      </c>
      <c r="DB44" s="224">
        <f t="shared" si="2"/>
        <v>-103</v>
      </c>
      <c r="DC44" s="190">
        <f t="shared" si="3"/>
        <v>-0.60276217228464424</v>
      </c>
      <c r="DD44" s="224">
        <f t="shared" si="4"/>
        <v>-140</v>
      </c>
      <c r="DE44" s="190">
        <f t="shared" si="5"/>
        <v>-0.82547169811320753</v>
      </c>
    </row>
    <row r="45" spans="1:115" ht="15" outlineLevel="2">
      <c r="A45" s="101">
        <v>44</v>
      </c>
      <c r="B45" s="92" t="s">
        <v>133</v>
      </c>
      <c r="C45" s="93" t="s">
        <v>34</v>
      </c>
      <c r="D45" s="94">
        <v>6186</v>
      </c>
      <c r="E45" s="95">
        <v>6185</v>
      </c>
      <c r="F45" s="95">
        <v>6219</v>
      </c>
      <c r="G45" s="95">
        <v>6201</v>
      </c>
      <c r="H45" s="95">
        <v>6202</v>
      </c>
      <c r="I45" s="95">
        <v>6207</v>
      </c>
      <c r="J45" s="95">
        <v>5927</v>
      </c>
      <c r="K45" s="95">
        <v>6186</v>
      </c>
      <c r="L45" s="95">
        <v>5820</v>
      </c>
      <c r="M45" s="95">
        <v>5825</v>
      </c>
      <c r="N45" s="95">
        <v>5839</v>
      </c>
      <c r="O45" s="96">
        <v>5834</v>
      </c>
      <c r="P45" s="94">
        <v>5838</v>
      </c>
      <c r="Q45" s="95">
        <v>5839</v>
      </c>
      <c r="R45" s="97">
        <v>5867</v>
      </c>
      <c r="S45" s="95">
        <v>5855</v>
      </c>
      <c r="T45" s="95">
        <v>5863</v>
      </c>
      <c r="U45" s="95">
        <v>5845</v>
      </c>
      <c r="V45" s="95">
        <v>5834</v>
      </c>
      <c r="W45" s="95">
        <v>5836</v>
      </c>
      <c r="X45" s="95">
        <v>5882</v>
      </c>
      <c r="Y45" s="95">
        <v>5915</v>
      </c>
      <c r="Z45" s="95">
        <v>5880</v>
      </c>
      <c r="AA45" s="96">
        <v>5855</v>
      </c>
      <c r="AB45" s="94">
        <v>5858</v>
      </c>
      <c r="AC45" s="95">
        <v>5840</v>
      </c>
      <c r="AD45" s="95">
        <v>5830</v>
      </c>
      <c r="AE45" s="95">
        <v>5807</v>
      </c>
      <c r="AF45" s="95">
        <v>5864</v>
      </c>
      <c r="AG45" s="95">
        <v>5782</v>
      </c>
      <c r="AH45" s="95">
        <v>5743</v>
      </c>
      <c r="AI45" s="95">
        <v>5734</v>
      </c>
      <c r="AJ45" s="95">
        <v>5714</v>
      </c>
      <c r="AK45" s="95">
        <v>5830</v>
      </c>
      <c r="AL45" s="95">
        <v>5836</v>
      </c>
      <c r="AM45" s="96">
        <v>5879</v>
      </c>
      <c r="AN45" s="94">
        <v>5868</v>
      </c>
      <c r="AO45" s="95">
        <v>5851</v>
      </c>
      <c r="AP45" s="95">
        <v>5862</v>
      </c>
      <c r="AQ45" s="95">
        <v>5838</v>
      </c>
      <c r="AR45" s="95">
        <v>5896</v>
      </c>
      <c r="AS45" s="95">
        <v>5896</v>
      </c>
      <c r="AT45" s="95">
        <v>5894</v>
      </c>
      <c r="AU45" s="95">
        <v>5902</v>
      </c>
      <c r="AV45" s="95">
        <v>5850</v>
      </c>
      <c r="AW45" s="95">
        <v>5892</v>
      </c>
      <c r="AX45" s="95">
        <v>5881</v>
      </c>
      <c r="AY45" s="96">
        <v>5886</v>
      </c>
      <c r="AZ45" s="94">
        <v>5866</v>
      </c>
      <c r="BA45" s="95">
        <v>5850</v>
      </c>
      <c r="BB45" s="95">
        <v>5805</v>
      </c>
      <c r="BC45" s="95">
        <v>5827</v>
      </c>
      <c r="BD45" s="95">
        <v>5803</v>
      </c>
      <c r="BE45" s="95">
        <v>5771</v>
      </c>
      <c r="BF45" s="95">
        <v>5741</v>
      </c>
      <c r="BG45" s="95">
        <v>5688</v>
      </c>
      <c r="BH45" s="95">
        <v>5727</v>
      </c>
      <c r="BI45" s="95">
        <v>5700</v>
      </c>
      <c r="BJ45" s="95">
        <v>5723</v>
      </c>
      <c r="BK45" s="98">
        <v>5785</v>
      </c>
      <c r="BL45" s="94">
        <v>5792</v>
      </c>
      <c r="BM45" s="267">
        <v>5805</v>
      </c>
      <c r="BN45" s="267">
        <v>5803</v>
      </c>
      <c r="BO45" s="267">
        <v>5778</v>
      </c>
      <c r="BP45" s="267">
        <v>5769</v>
      </c>
      <c r="BQ45" s="267">
        <v>5737</v>
      </c>
      <c r="BR45" s="267">
        <v>5576</v>
      </c>
      <c r="BS45" s="267">
        <v>5548</v>
      </c>
      <c r="BT45" s="267">
        <v>5531</v>
      </c>
      <c r="BU45" s="267">
        <v>5554</v>
      </c>
      <c r="BV45" s="267">
        <v>5574</v>
      </c>
      <c r="BW45" s="98">
        <v>5573</v>
      </c>
      <c r="BX45" s="94">
        <v>5570</v>
      </c>
      <c r="BY45" s="267">
        <v>5567</v>
      </c>
      <c r="BZ45" s="267">
        <v>5529</v>
      </c>
      <c r="CA45" s="267">
        <v>5427</v>
      </c>
      <c r="CB45" s="267">
        <v>5399</v>
      </c>
      <c r="CC45" s="267">
        <v>5306</v>
      </c>
      <c r="CD45" s="267">
        <v>5282</v>
      </c>
      <c r="CE45" s="267">
        <v>5284</v>
      </c>
      <c r="CF45" s="267">
        <v>5235</v>
      </c>
      <c r="CG45" s="95">
        <v>5245</v>
      </c>
      <c r="CH45" s="95">
        <v>5258</v>
      </c>
      <c r="CI45" s="96">
        <v>5323</v>
      </c>
      <c r="CJ45" s="96">
        <v>5311</v>
      </c>
      <c r="CK45" s="96">
        <v>5328</v>
      </c>
      <c r="CL45" s="96">
        <v>5312</v>
      </c>
      <c r="CM45" s="96">
        <v>5293</v>
      </c>
      <c r="CN45" s="96">
        <v>5282</v>
      </c>
      <c r="CO45" s="96">
        <v>5311</v>
      </c>
      <c r="CP45" s="96">
        <v>5311</v>
      </c>
      <c r="CQ45" s="96">
        <v>5356</v>
      </c>
      <c r="CR45" s="96">
        <v>5349</v>
      </c>
      <c r="CS45" s="96">
        <v>5366</v>
      </c>
      <c r="CT45" s="96">
        <v>5445</v>
      </c>
      <c r="CU45" s="96">
        <v>5508</v>
      </c>
      <c r="CV45" s="96">
        <v>5517</v>
      </c>
      <c r="CW45" s="96">
        <v>5485</v>
      </c>
      <c r="CX45" s="96">
        <v>5463</v>
      </c>
      <c r="CY45" s="96">
        <v>5468</v>
      </c>
      <c r="CZ45" s="96">
        <v>5470</v>
      </c>
      <c r="DA45" s="96">
        <f>'1.COBERTURA  DANE'!D46</f>
        <v>5448</v>
      </c>
      <c r="DB45" s="224">
        <f t="shared" si="2"/>
        <v>-22</v>
      </c>
      <c r="DC45" s="190">
        <f t="shared" si="3"/>
        <v>-0.39876744607576575</v>
      </c>
      <c r="DD45" s="224">
        <f t="shared" si="4"/>
        <v>-60</v>
      </c>
      <c r="DE45" s="190">
        <f t="shared" si="5"/>
        <v>-1.0893246187363834</v>
      </c>
    </row>
    <row r="46" spans="1:115" ht="15" outlineLevel="2">
      <c r="A46" s="101">
        <v>59</v>
      </c>
      <c r="B46" s="92" t="s">
        <v>133</v>
      </c>
      <c r="C46" s="93" t="s">
        <v>107</v>
      </c>
      <c r="D46" s="94">
        <v>3407</v>
      </c>
      <c r="E46" s="95">
        <v>3412</v>
      </c>
      <c r="F46" s="95">
        <v>3405</v>
      </c>
      <c r="G46" s="95">
        <v>3399</v>
      </c>
      <c r="H46" s="95">
        <v>3379</v>
      </c>
      <c r="I46" s="95">
        <v>3380</v>
      </c>
      <c r="J46" s="95">
        <v>3360</v>
      </c>
      <c r="K46" s="95">
        <v>3371</v>
      </c>
      <c r="L46" s="95">
        <v>3314</v>
      </c>
      <c r="M46" s="95">
        <v>3346</v>
      </c>
      <c r="N46" s="95">
        <v>3314</v>
      </c>
      <c r="O46" s="96">
        <v>3363</v>
      </c>
      <c r="P46" s="94">
        <v>3334</v>
      </c>
      <c r="Q46" s="95">
        <v>3339</v>
      </c>
      <c r="R46" s="97">
        <v>3373</v>
      </c>
      <c r="S46" s="95">
        <v>3329</v>
      </c>
      <c r="T46" s="95">
        <v>3297</v>
      </c>
      <c r="U46" s="95">
        <v>3258</v>
      </c>
      <c r="V46" s="95">
        <v>3271</v>
      </c>
      <c r="W46" s="95">
        <v>3264</v>
      </c>
      <c r="X46" s="95">
        <v>3269</v>
      </c>
      <c r="Y46" s="95">
        <v>3273</v>
      </c>
      <c r="Z46" s="95">
        <v>3270</v>
      </c>
      <c r="AA46" s="96">
        <v>3211</v>
      </c>
      <c r="AB46" s="94">
        <v>3200</v>
      </c>
      <c r="AC46" s="95">
        <v>3208</v>
      </c>
      <c r="AD46" s="95">
        <v>3219</v>
      </c>
      <c r="AE46" s="95">
        <v>3226</v>
      </c>
      <c r="AF46" s="95">
        <v>3211</v>
      </c>
      <c r="AG46" s="95">
        <v>3188</v>
      </c>
      <c r="AH46" s="95">
        <v>3206</v>
      </c>
      <c r="AI46" s="95">
        <v>3237</v>
      </c>
      <c r="AJ46" s="95">
        <v>3299</v>
      </c>
      <c r="AK46" s="95">
        <v>3321</v>
      </c>
      <c r="AL46" s="95">
        <v>3332</v>
      </c>
      <c r="AM46" s="96">
        <v>3315</v>
      </c>
      <c r="AN46" s="94">
        <v>3293</v>
      </c>
      <c r="AO46" s="95">
        <v>3274</v>
      </c>
      <c r="AP46" s="95">
        <v>3263</v>
      </c>
      <c r="AQ46" s="95">
        <v>3256</v>
      </c>
      <c r="AR46" s="95">
        <v>3264</v>
      </c>
      <c r="AS46" s="95">
        <v>3246</v>
      </c>
      <c r="AT46" s="95">
        <v>3237</v>
      </c>
      <c r="AU46" s="95">
        <v>3267</v>
      </c>
      <c r="AV46" s="95">
        <v>3231</v>
      </c>
      <c r="AW46" s="95">
        <v>3214</v>
      </c>
      <c r="AX46" s="95">
        <v>3186</v>
      </c>
      <c r="AY46" s="96">
        <v>3196</v>
      </c>
      <c r="AZ46" s="94">
        <v>3194</v>
      </c>
      <c r="BA46" s="95">
        <v>3183</v>
      </c>
      <c r="BB46" s="95">
        <v>3164</v>
      </c>
      <c r="BC46" s="95">
        <v>3144</v>
      </c>
      <c r="BD46" s="95">
        <v>3112</v>
      </c>
      <c r="BE46" s="95">
        <v>3053</v>
      </c>
      <c r="BF46" s="95">
        <v>3039</v>
      </c>
      <c r="BG46" s="95">
        <v>3011</v>
      </c>
      <c r="BH46" s="95">
        <v>3015</v>
      </c>
      <c r="BI46" s="95">
        <v>2977</v>
      </c>
      <c r="BJ46" s="95">
        <v>3014</v>
      </c>
      <c r="BK46" s="98">
        <v>3070</v>
      </c>
      <c r="BL46" s="94">
        <v>3077</v>
      </c>
      <c r="BM46" s="267">
        <v>3116</v>
      </c>
      <c r="BN46" s="267">
        <v>3083</v>
      </c>
      <c r="BO46" s="267">
        <v>3099</v>
      </c>
      <c r="BP46" s="267">
        <v>3098</v>
      </c>
      <c r="BQ46" s="267">
        <v>3109</v>
      </c>
      <c r="BR46" s="267">
        <v>3126</v>
      </c>
      <c r="BS46" s="267">
        <v>3136</v>
      </c>
      <c r="BT46" s="267">
        <v>3140</v>
      </c>
      <c r="BU46" s="267">
        <v>3136</v>
      </c>
      <c r="BV46" s="267">
        <v>3112</v>
      </c>
      <c r="BW46" s="98">
        <v>3302</v>
      </c>
      <c r="BX46" s="94">
        <v>3308</v>
      </c>
      <c r="BY46" s="267">
        <v>3245</v>
      </c>
      <c r="BZ46" s="267">
        <v>3211</v>
      </c>
      <c r="CA46" s="267">
        <v>3176</v>
      </c>
      <c r="CB46" s="267">
        <v>3170</v>
      </c>
      <c r="CC46" s="267">
        <v>3072</v>
      </c>
      <c r="CD46" s="267">
        <v>3074</v>
      </c>
      <c r="CE46" s="267">
        <v>3069</v>
      </c>
      <c r="CF46" s="267">
        <v>3031</v>
      </c>
      <c r="CG46" s="95">
        <v>2992</v>
      </c>
      <c r="CH46" s="95">
        <v>2957</v>
      </c>
      <c r="CI46" s="96">
        <v>2928</v>
      </c>
      <c r="CJ46" s="96">
        <v>2875</v>
      </c>
      <c r="CK46" s="96">
        <v>2855</v>
      </c>
      <c r="CL46" s="96">
        <v>2783</v>
      </c>
      <c r="CM46" s="96">
        <v>2781</v>
      </c>
      <c r="CN46" s="96">
        <v>2803</v>
      </c>
      <c r="CO46" s="96">
        <v>2821</v>
      </c>
      <c r="CP46" s="96">
        <v>2818</v>
      </c>
      <c r="CQ46" s="96">
        <v>2831</v>
      </c>
      <c r="CR46" s="96">
        <v>2834</v>
      </c>
      <c r="CS46" s="96">
        <v>2848</v>
      </c>
      <c r="CT46" s="96">
        <v>2852</v>
      </c>
      <c r="CU46" s="96">
        <v>2847</v>
      </c>
      <c r="CV46" s="96">
        <v>2838</v>
      </c>
      <c r="CW46" s="96">
        <v>2829</v>
      </c>
      <c r="CX46" s="96">
        <v>2820</v>
      </c>
      <c r="CY46" s="96">
        <v>2818</v>
      </c>
      <c r="CZ46" s="96">
        <v>2839</v>
      </c>
      <c r="DA46" s="96">
        <f>'1.COBERTURA  DANE'!D47</f>
        <v>2830</v>
      </c>
      <c r="DB46" s="224">
        <f t="shared" si="2"/>
        <v>-9</v>
      </c>
      <c r="DC46" s="190">
        <f t="shared" si="3"/>
        <v>-0.31712473572938688</v>
      </c>
      <c r="DD46" s="224">
        <f t="shared" si="4"/>
        <v>-17</v>
      </c>
      <c r="DE46" s="190">
        <f t="shared" si="5"/>
        <v>-0.59711977520196702</v>
      </c>
    </row>
    <row r="47" spans="1:115" ht="15" outlineLevel="2">
      <c r="A47" s="101">
        <v>113</v>
      </c>
      <c r="B47" s="92" t="s">
        <v>133</v>
      </c>
      <c r="C47" s="93" t="s">
        <v>36</v>
      </c>
      <c r="D47" s="94">
        <v>6182</v>
      </c>
      <c r="E47" s="95">
        <v>6209</v>
      </c>
      <c r="F47" s="95">
        <v>6122</v>
      </c>
      <c r="G47" s="95">
        <v>5699</v>
      </c>
      <c r="H47" s="95">
        <v>5697</v>
      </c>
      <c r="I47" s="95">
        <v>5774</v>
      </c>
      <c r="J47" s="95">
        <v>5608</v>
      </c>
      <c r="K47" s="95">
        <v>5744</v>
      </c>
      <c r="L47" s="95">
        <v>5565</v>
      </c>
      <c r="M47" s="95">
        <v>5554</v>
      </c>
      <c r="N47" s="95">
        <v>5548</v>
      </c>
      <c r="O47" s="96">
        <v>5531</v>
      </c>
      <c r="P47" s="94">
        <v>5511</v>
      </c>
      <c r="Q47" s="95">
        <v>5509</v>
      </c>
      <c r="R47" s="97">
        <v>5515</v>
      </c>
      <c r="S47" s="95">
        <v>5442</v>
      </c>
      <c r="T47" s="95">
        <v>5450</v>
      </c>
      <c r="U47" s="95">
        <v>5449</v>
      </c>
      <c r="V47" s="95">
        <v>5439</v>
      </c>
      <c r="W47" s="95">
        <v>5398</v>
      </c>
      <c r="X47" s="95">
        <v>5438</v>
      </c>
      <c r="Y47" s="95">
        <v>5509</v>
      </c>
      <c r="Z47" s="95">
        <v>5456</v>
      </c>
      <c r="AA47" s="96">
        <v>5421</v>
      </c>
      <c r="AB47" s="94">
        <v>5449</v>
      </c>
      <c r="AC47" s="95">
        <v>5455</v>
      </c>
      <c r="AD47" s="95">
        <v>5406</v>
      </c>
      <c r="AE47" s="95">
        <v>5395</v>
      </c>
      <c r="AF47" s="95">
        <v>5433</v>
      </c>
      <c r="AG47" s="95">
        <v>5447</v>
      </c>
      <c r="AH47" s="95">
        <v>5438</v>
      </c>
      <c r="AI47" s="95">
        <v>5407</v>
      </c>
      <c r="AJ47" s="95">
        <v>5402</v>
      </c>
      <c r="AK47" s="95">
        <v>5466</v>
      </c>
      <c r="AL47" s="95">
        <v>5442</v>
      </c>
      <c r="AM47" s="96">
        <v>5490</v>
      </c>
      <c r="AN47" s="94">
        <v>5417</v>
      </c>
      <c r="AO47" s="95">
        <v>5443</v>
      </c>
      <c r="AP47" s="95">
        <v>5480</v>
      </c>
      <c r="AQ47" s="95">
        <v>5481</v>
      </c>
      <c r="AR47" s="95">
        <v>5472</v>
      </c>
      <c r="AS47" s="95">
        <v>5491</v>
      </c>
      <c r="AT47" s="95">
        <v>5491</v>
      </c>
      <c r="AU47" s="95">
        <v>5495</v>
      </c>
      <c r="AV47" s="95">
        <v>5518</v>
      </c>
      <c r="AW47" s="95">
        <v>5581</v>
      </c>
      <c r="AX47" s="95">
        <v>5611</v>
      </c>
      <c r="AY47" s="96">
        <v>5663</v>
      </c>
      <c r="AZ47" s="94">
        <v>5706</v>
      </c>
      <c r="BA47" s="95">
        <v>5699</v>
      </c>
      <c r="BB47" s="95">
        <v>5715</v>
      </c>
      <c r="BC47" s="95">
        <v>5691</v>
      </c>
      <c r="BD47" s="95">
        <v>5700</v>
      </c>
      <c r="BE47" s="95">
        <v>5699</v>
      </c>
      <c r="BF47" s="95">
        <v>5666</v>
      </c>
      <c r="BG47" s="95">
        <v>5563</v>
      </c>
      <c r="BH47" s="95">
        <v>5585</v>
      </c>
      <c r="BI47" s="95">
        <v>5546</v>
      </c>
      <c r="BJ47" s="95">
        <v>5604</v>
      </c>
      <c r="BK47" s="98">
        <v>5702</v>
      </c>
      <c r="BL47" s="94">
        <v>5771</v>
      </c>
      <c r="BM47" s="267">
        <v>5860</v>
      </c>
      <c r="BN47" s="267">
        <v>5834</v>
      </c>
      <c r="BO47" s="267">
        <v>5847</v>
      </c>
      <c r="BP47" s="267">
        <v>5894</v>
      </c>
      <c r="BQ47" s="267">
        <v>5931</v>
      </c>
      <c r="BR47" s="267">
        <v>5849</v>
      </c>
      <c r="BS47" s="267">
        <v>5805</v>
      </c>
      <c r="BT47" s="267">
        <v>5774</v>
      </c>
      <c r="BU47" s="267">
        <v>5803</v>
      </c>
      <c r="BV47" s="267">
        <v>5958</v>
      </c>
      <c r="BW47" s="98">
        <v>6010</v>
      </c>
      <c r="BX47" s="94">
        <v>6060</v>
      </c>
      <c r="BY47" s="267">
        <v>6021</v>
      </c>
      <c r="BZ47" s="267">
        <v>6047</v>
      </c>
      <c r="CA47" s="267">
        <v>5969</v>
      </c>
      <c r="CB47" s="267">
        <v>5967</v>
      </c>
      <c r="CC47" s="267">
        <v>5997</v>
      </c>
      <c r="CD47" s="267">
        <v>5951</v>
      </c>
      <c r="CE47" s="267">
        <v>5941</v>
      </c>
      <c r="CF47" s="267">
        <v>5883</v>
      </c>
      <c r="CG47" s="95">
        <v>5791</v>
      </c>
      <c r="CH47" s="95">
        <v>5723</v>
      </c>
      <c r="CI47" s="96">
        <v>5713</v>
      </c>
      <c r="CJ47" s="96">
        <v>5694</v>
      </c>
      <c r="CK47" s="96">
        <v>5677</v>
      </c>
      <c r="CL47" s="96">
        <v>5618</v>
      </c>
      <c r="CM47" s="96">
        <v>5609</v>
      </c>
      <c r="CN47" s="96">
        <v>5573</v>
      </c>
      <c r="CO47" s="96">
        <v>5580</v>
      </c>
      <c r="CP47" s="96">
        <v>5599</v>
      </c>
      <c r="CQ47" s="96">
        <v>5606</v>
      </c>
      <c r="CR47" s="96">
        <v>5707</v>
      </c>
      <c r="CS47" s="96">
        <v>5699</v>
      </c>
      <c r="CT47" s="96">
        <v>5666</v>
      </c>
      <c r="CU47" s="96">
        <v>5653</v>
      </c>
      <c r="CV47" s="96">
        <v>5622</v>
      </c>
      <c r="CW47" s="96">
        <v>5588</v>
      </c>
      <c r="CX47" s="96">
        <v>5552</v>
      </c>
      <c r="CY47" s="96">
        <v>5574</v>
      </c>
      <c r="CZ47" s="96">
        <v>5553</v>
      </c>
      <c r="DA47" s="96">
        <f>'1.COBERTURA  DANE'!D48</f>
        <v>5522</v>
      </c>
      <c r="DB47" s="224">
        <f t="shared" si="2"/>
        <v>-31</v>
      </c>
      <c r="DC47" s="190">
        <f t="shared" si="3"/>
        <v>-0.55140519388118114</v>
      </c>
      <c r="DD47" s="224">
        <f t="shared" si="4"/>
        <v>-131</v>
      </c>
      <c r="DE47" s="190">
        <f t="shared" si="5"/>
        <v>-2.3173536175482043</v>
      </c>
    </row>
    <row r="48" spans="1:115" ht="15" outlineLevel="2">
      <c r="A48" s="101">
        <v>125</v>
      </c>
      <c r="B48" s="92" t="s">
        <v>133</v>
      </c>
      <c r="C48" s="93" t="s">
        <v>74</v>
      </c>
      <c r="D48" s="94">
        <v>6822</v>
      </c>
      <c r="E48" s="95">
        <v>6819</v>
      </c>
      <c r="F48" s="95">
        <v>6810</v>
      </c>
      <c r="G48" s="95">
        <v>6632</v>
      </c>
      <c r="H48" s="95">
        <v>6626</v>
      </c>
      <c r="I48" s="95">
        <v>6657</v>
      </c>
      <c r="J48" s="95">
        <v>6651</v>
      </c>
      <c r="K48" s="95">
        <v>6649</v>
      </c>
      <c r="L48" s="95">
        <v>6586</v>
      </c>
      <c r="M48" s="95">
        <v>6609</v>
      </c>
      <c r="N48" s="95">
        <v>6655</v>
      </c>
      <c r="O48" s="96">
        <v>6725</v>
      </c>
      <c r="P48" s="94">
        <v>6715</v>
      </c>
      <c r="Q48" s="95">
        <v>6733</v>
      </c>
      <c r="R48" s="97">
        <v>6731</v>
      </c>
      <c r="S48" s="95">
        <v>5383</v>
      </c>
      <c r="T48" s="95">
        <v>6676</v>
      </c>
      <c r="U48" s="95">
        <v>6787</v>
      </c>
      <c r="V48" s="95">
        <v>1706</v>
      </c>
      <c r="W48" s="95">
        <v>1893</v>
      </c>
      <c r="X48" s="95">
        <v>2013</v>
      </c>
      <c r="Y48" s="95">
        <v>6770</v>
      </c>
      <c r="Z48" s="95">
        <v>6821</v>
      </c>
      <c r="AA48" s="96">
        <v>6781</v>
      </c>
      <c r="AB48" s="94">
        <v>6794</v>
      </c>
      <c r="AC48" s="95">
        <v>6834</v>
      </c>
      <c r="AD48" s="95">
        <v>6786</v>
      </c>
      <c r="AE48" s="95">
        <v>6761</v>
      </c>
      <c r="AF48" s="95">
        <v>6779</v>
      </c>
      <c r="AG48" s="95">
        <v>6779</v>
      </c>
      <c r="AH48" s="95">
        <v>6785</v>
      </c>
      <c r="AI48" s="95">
        <v>6767</v>
      </c>
      <c r="AJ48" s="95">
        <v>6753</v>
      </c>
      <c r="AK48" s="95">
        <v>6787</v>
      </c>
      <c r="AL48" s="95">
        <v>6722</v>
      </c>
      <c r="AM48" s="96">
        <v>6737</v>
      </c>
      <c r="AN48" s="94">
        <v>6717</v>
      </c>
      <c r="AO48" s="95">
        <v>6686</v>
      </c>
      <c r="AP48" s="95">
        <v>6660</v>
      </c>
      <c r="AQ48" s="95">
        <v>6625</v>
      </c>
      <c r="AR48" s="95">
        <v>6669</v>
      </c>
      <c r="AS48" s="95">
        <v>6677</v>
      </c>
      <c r="AT48" s="95">
        <v>6692</v>
      </c>
      <c r="AU48" s="95">
        <v>6686</v>
      </c>
      <c r="AV48" s="95">
        <v>6666</v>
      </c>
      <c r="AW48" s="95">
        <v>6703</v>
      </c>
      <c r="AX48" s="95">
        <v>6709</v>
      </c>
      <c r="AY48" s="96">
        <v>6752</v>
      </c>
      <c r="AZ48" s="94">
        <v>6796</v>
      </c>
      <c r="BA48" s="95">
        <v>6767</v>
      </c>
      <c r="BB48" s="95">
        <v>6733</v>
      </c>
      <c r="BC48" s="95">
        <v>6756</v>
      </c>
      <c r="BD48" s="95">
        <v>6738</v>
      </c>
      <c r="BE48" s="95">
        <v>6706</v>
      </c>
      <c r="BF48" s="95">
        <v>6701</v>
      </c>
      <c r="BG48" s="95">
        <v>6637</v>
      </c>
      <c r="BH48" s="95">
        <v>6629</v>
      </c>
      <c r="BI48" s="95">
        <v>6580</v>
      </c>
      <c r="BJ48" s="95">
        <v>6614</v>
      </c>
      <c r="BK48" s="98">
        <v>6662</v>
      </c>
      <c r="BL48" s="94">
        <v>6687</v>
      </c>
      <c r="BM48" s="267">
        <v>6707</v>
      </c>
      <c r="BN48" s="267">
        <v>6660</v>
      </c>
      <c r="BO48" s="267">
        <v>6637</v>
      </c>
      <c r="BP48" s="267">
        <v>6637</v>
      </c>
      <c r="BQ48" s="267">
        <v>6640</v>
      </c>
      <c r="BR48" s="267">
        <v>6588</v>
      </c>
      <c r="BS48" s="267">
        <v>6544</v>
      </c>
      <c r="BT48" s="267">
        <v>6556</v>
      </c>
      <c r="BU48" s="267">
        <v>6559</v>
      </c>
      <c r="BV48" s="267">
        <v>6583</v>
      </c>
      <c r="BW48" s="98">
        <v>6622</v>
      </c>
      <c r="BX48" s="94">
        <v>6660</v>
      </c>
      <c r="BY48" s="267">
        <v>6642</v>
      </c>
      <c r="BZ48" s="267">
        <v>6625</v>
      </c>
      <c r="CA48" s="267">
        <v>6577</v>
      </c>
      <c r="CB48" s="267">
        <v>6536</v>
      </c>
      <c r="CC48" s="267">
        <v>6539</v>
      </c>
      <c r="CD48" s="267">
        <v>6541</v>
      </c>
      <c r="CE48" s="267">
        <v>6568</v>
      </c>
      <c r="CF48" s="267">
        <v>6539</v>
      </c>
      <c r="CG48" s="95">
        <v>6550</v>
      </c>
      <c r="CH48" s="95">
        <v>6576</v>
      </c>
      <c r="CI48" s="96">
        <v>6555</v>
      </c>
      <c r="CJ48" s="96">
        <v>6541</v>
      </c>
      <c r="CK48" s="96">
        <v>6575</v>
      </c>
      <c r="CL48" s="96">
        <v>6568</v>
      </c>
      <c r="CM48" s="96">
        <v>6581</v>
      </c>
      <c r="CN48" s="96">
        <v>6584</v>
      </c>
      <c r="CO48" s="96">
        <v>6598</v>
      </c>
      <c r="CP48" s="96">
        <v>6616</v>
      </c>
      <c r="CQ48" s="96">
        <v>6621</v>
      </c>
      <c r="CR48" s="96">
        <v>6606</v>
      </c>
      <c r="CS48" s="96">
        <v>6629</v>
      </c>
      <c r="CT48" s="96">
        <v>6630</v>
      </c>
      <c r="CU48" s="96">
        <v>6669</v>
      </c>
      <c r="CV48" s="96">
        <v>6670</v>
      </c>
      <c r="CW48" s="96">
        <v>6625</v>
      </c>
      <c r="CX48" s="96">
        <v>6610</v>
      </c>
      <c r="CY48" s="96">
        <v>6611</v>
      </c>
      <c r="CZ48" s="96">
        <v>6614</v>
      </c>
      <c r="DA48" s="96">
        <f>'1.COBERTURA  DANE'!D49</f>
        <v>6616</v>
      </c>
      <c r="DB48" s="224">
        <f t="shared" si="2"/>
        <v>2</v>
      </c>
      <c r="DC48" s="190">
        <f t="shared" si="3"/>
        <v>2.998500749625187E-2</v>
      </c>
      <c r="DD48" s="224">
        <f t="shared" si="4"/>
        <v>-53</v>
      </c>
      <c r="DE48" s="190">
        <f t="shared" si="5"/>
        <v>-0.79472184735342633</v>
      </c>
    </row>
    <row r="49" spans="1:109" ht="15" outlineLevel="2">
      <c r="A49" s="101">
        <v>138</v>
      </c>
      <c r="B49" s="92" t="s">
        <v>133</v>
      </c>
      <c r="C49" s="93" t="s">
        <v>37</v>
      </c>
      <c r="D49" s="94">
        <v>12059</v>
      </c>
      <c r="E49" s="95">
        <v>12275</v>
      </c>
      <c r="F49" s="95">
        <v>12276</v>
      </c>
      <c r="G49" s="95">
        <v>12178</v>
      </c>
      <c r="H49" s="95">
        <v>12119</v>
      </c>
      <c r="I49" s="95">
        <v>12280</v>
      </c>
      <c r="J49" s="95">
        <v>12119</v>
      </c>
      <c r="K49" s="95">
        <v>12164</v>
      </c>
      <c r="L49" s="95">
        <v>12153</v>
      </c>
      <c r="M49" s="95">
        <v>12168</v>
      </c>
      <c r="N49" s="95">
        <v>12157</v>
      </c>
      <c r="O49" s="96">
        <v>12192</v>
      </c>
      <c r="P49" s="94">
        <v>12568</v>
      </c>
      <c r="Q49" s="95">
        <v>12622</v>
      </c>
      <c r="R49" s="97">
        <v>12996</v>
      </c>
      <c r="S49" s="95">
        <v>13065</v>
      </c>
      <c r="T49" s="95">
        <v>12833</v>
      </c>
      <c r="U49" s="95">
        <v>12817</v>
      </c>
      <c r="V49" s="95">
        <v>12828</v>
      </c>
      <c r="W49" s="95">
        <v>12808</v>
      </c>
      <c r="X49" s="95">
        <v>12827</v>
      </c>
      <c r="Y49" s="95">
        <v>12888</v>
      </c>
      <c r="Z49" s="95">
        <v>12879</v>
      </c>
      <c r="AA49" s="96">
        <v>12832</v>
      </c>
      <c r="AB49" s="94">
        <v>12778</v>
      </c>
      <c r="AC49" s="95">
        <v>12896</v>
      </c>
      <c r="AD49" s="95">
        <v>12915</v>
      </c>
      <c r="AE49" s="95">
        <v>12929</v>
      </c>
      <c r="AF49" s="95">
        <v>13015</v>
      </c>
      <c r="AG49" s="95">
        <v>12768</v>
      </c>
      <c r="AH49" s="95">
        <v>12721</v>
      </c>
      <c r="AI49" s="95">
        <v>12676</v>
      </c>
      <c r="AJ49" s="95">
        <v>12565</v>
      </c>
      <c r="AK49" s="95">
        <v>12670</v>
      </c>
      <c r="AL49" s="95">
        <v>12336</v>
      </c>
      <c r="AM49" s="96">
        <v>12401</v>
      </c>
      <c r="AN49" s="94">
        <v>12375</v>
      </c>
      <c r="AO49" s="95">
        <v>12318</v>
      </c>
      <c r="AP49" s="95">
        <v>12318</v>
      </c>
      <c r="AQ49" s="95">
        <v>12197</v>
      </c>
      <c r="AR49" s="95">
        <v>12463</v>
      </c>
      <c r="AS49" s="95">
        <v>12427</v>
      </c>
      <c r="AT49" s="95">
        <v>12444</v>
      </c>
      <c r="AU49" s="95">
        <v>12442</v>
      </c>
      <c r="AV49" s="95">
        <v>12305</v>
      </c>
      <c r="AW49" s="95">
        <v>12307</v>
      </c>
      <c r="AX49" s="95">
        <v>12289</v>
      </c>
      <c r="AY49" s="96">
        <v>12288</v>
      </c>
      <c r="AZ49" s="94">
        <v>12324</v>
      </c>
      <c r="BA49" s="95">
        <v>12440</v>
      </c>
      <c r="BB49" s="95">
        <v>12394</v>
      </c>
      <c r="BC49" s="95">
        <v>12397</v>
      </c>
      <c r="BD49" s="95">
        <v>12410</v>
      </c>
      <c r="BE49" s="95">
        <v>12304</v>
      </c>
      <c r="BF49" s="95">
        <v>12248</v>
      </c>
      <c r="BG49" s="95">
        <v>12123</v>
      </c>
      <c r="BH49" s="95">
        <v>12148</v>
      </c>
      <c r="BI49" s="95">
        <v>12048</v>
      </c>
      <c r="BJ49" s="95">
        <v>12061</v>
      </c>
      <c r="BK49" s="98">
        <v>12139</v>
      </c>
      <c r="BL49" s="94">
        <v>12136</v>
      </c>
      <c r="BM49" s="267">
        <v>12207</v>
      </c>
      <c r="BN49" s="267">
        <v>12158</v>
      </c>
      <c r="BO49" s="267">
        <v>12102</v>
      </c>
      <c r="BP49" s="267">
        <v>12117</v>
      </c>
      <c r="BQ49" s="267">
        <v>12027</v>
      </c>
      <c r="BR49" s="267">
        <v>11725</v>
      </c>
      <c r="BS49" s="267">
        <v>11590</v>
      </c>
      <c r="BT49" s="267">
        <v>11518</v>
      </c>
      <c r="BU49" s="267">
        <v>11480</v>
      </c>
      <c r="BV49" s="267">
        <v>11491</v>
      </c>
      <c r="BW49" s="98">
        <v>11574</v>
      </c>
      <c r="BX49" s="94">
        <v>11582</v>
      </c>
      <c r="BY49" s="267">
        <v>11512</v>
      </c>
      <c r="BZ49" s="267">
        <v>11457</v>
      </c>
      <c r="CA49" s="267">
        <v>11363</v>
      </c>
      <c r="CB49" s="267">
        <v>11329</v>
      </c>
      <c r="CC49" s="267">
        <v>11238</v>
      </c>
      <c r="CD49" s="267">
        <v>11219</v>
      </c>
      <c r="CE49" s="267">
        <v>11269</v>
      </c>
      <c r="CF49" s="267">
        <v>11676</v>
      </c>
      <c r="CG49" s="95">
        <v>11585</v>
      </c>
      <c r="CH49" s="95">
        <v>11585</v>
      </c>
      <c r="CI49" s="96">
        <v>11564</v>
      </c>
      <c r="CJ49" s="96">
        <v>11512</v>
      </c>
      <c r="CK49" s="96">
        <v>11546</v>
      </c>
      <c r="CL49" s="96">
        <v>11511</v>
      </c>
      <c r="CM49" s="96">
        <v>11496</v>
      </c>
      <c r="CN49" s="96">
        <v>11522</v>
      </c>
      <c r="CO49" s="96">
        <v>11590</v>
      </c>
      <c r="CP49" s="96">
        <v>11673</v>
      </c>
      <c r="CQ49" s="96">
        <v>11717</v>
      </c>
      <c r="CR49" s="96">
        <v>11696</v>
      </c>
      <c r="CS49" s="96">
        <v>11790</v>
      </c>
      <c r="CT49" s="96">
        <v>11844</v>
      </c>
      <c r="CU49" s="96">
        <v>11861</v>
      </c>
      <c r="CV49" s="96">
        <v>11844</v>
      </c>
      <c r="CW49" s="96">
        <v>11790</v>
      </c>
      <c r="CX49" s="96">
        <v>11717</v>
      </c>
      <c r="CY49" s="96">
        <v>11585</v>
      </c>
      <c r="CZ49" s="96">
        <v>11675</v>
      </c>
      <c r="DA49" s="96">
        <f>'1.COBERTURA  DANE'!D50</f>
        <v>11571</v>
      </c>
      <c r="DB49" s="224">
        <f t="shared" si="2"/>
        <v>-104</v>
      </c>
      <c r="DC49" s="190">
        <f t="shared" si="3"/>
        <v>-0.87808172914555882</v>
      </c>
      <c r="DD49" s="224">
        <f t="shared" si="4"/>
        <v>-290</v>
      </c>
      <c r="DE49" s="190">
        <f t="shared" si="5"/>
        <v>-2.4449877750611249</v>
      </c>
    </row>
    <row r="50" spans="1:109" ht="15" outlineLevel="2">
      <c r="A50" s="101">
        <v>234</v>
      </c>
      <c r="B50" s="92" t="s">
        <v>133</v>
      </c>
      <c r="C50" s="93" t="s">
        <v>78</v>
      </c>
      <c r="D50" s="94">
        <v>15401</v>
      </c>
      <c r="E50" s="95">
        <v>15412</v>
      </c>
      <c r="F50" s="95">
        <v>15388</v>
      </c>
      <c r="G50" s="95">
        <v>15280</v>
      </c>
      <c r="H50" s="95">
        <v>15236</v>
      </c>
      <c r="I50" s="95">
        <v>15344</v>
      </c>
      <c r="J50" s="95">
        <v>15300</v>
      </c>
      <c r="K50" s="95">
        <v>15283</v>
      </c>
      <c r="L50" s="95">
        <v>15333</v>
      </c>
      <c r="M50" s="95">
        <v>15504</v>
      </c>
      <c r="N50" s="95">
        <v>15501</v>
      </c>
      <c r="O50" s="96">
        <v>16138</v>
      </c>
      <c r="P50" s="94">
        <v>16196</v>
      </c>
      <c r="Q50" s="95">
        <v>16152</v>
      </c>
      <c r="R50" s="97">
        <v>16254</v>
      </c>
      <c r="S50" s="95">
        <v>16607</v>
      </c>
      <c r="T50" s="95">
        <v>16644</v>
      </c>
      <c r="U50" s="95">
        <v>16894</v>
      </c>
      <c r="V50" s="95">
        <v>17106</v>
      </c>
      <c r="W50" s="95">
        <v>17085</v>
      </c>
      <c r="X50" s="95">
        <v>17294</v>
      </c>
      <c r="Y50" s="95">
        <v>17510</v>
      </c>
      <c r="Z50" s="95">
        <v>17536</v>
      </c>
      <c r="AA50" s="96">
        <v>17651</v>
      </c>
      <c r="AB50" s="94">
        <v>17711</v>
      </c>
      <c r="AC50" s="95">
        <v>17675</v>
      </c>
      <c r="AD50" s="95">
        <v>17760</v>
      </c>
      <c r="AE50" s="95">
        <v>17913</v>
      </c>
      <c r="AF50" s="95">
        <v>17999</v>
      </c>
      <c r="AG50" s="95">
        <v>18038</v>
      </c>
      <c r="AH50" s="95">
        <v>18044</v>
      </c>
      <c r="AI50" s="95">
        <v>18059</v>
      </c>
      <c r="AJ50" s="95">
        <v>18269</v>
      </c>
      <c r="AK50" s="95">
        <v>18312</v>
      </c>
      <c r="AL50" s="95">
        <v>18300</v>
      </c>
      <c r="AM50" s="96">
        <v>18241</v>
      </c>
      <c r="AN50" s="94">
        <v>18231</v>
      </c>
      <c r="AO50" s="95">
        <v>18270</v>
      </c>
      <c r="AP50" s="95">
        <v>18424</v>
      </c>
      <c r="AQ50" s="95">
        <v>18482</v>
      </c>
      <c r="AR50" s="95">
        <v>18558</v>
      </c>
      <c r="AS50" s="95">
        <v>18642</v>
      </c>
      <c r="AT50" s="95">
        <v>18641</v>
      </c>
      <c r="AU50" s="95">
        <v>18617</v>
      </c>
      <c r="AV50" s="95">
        <v>18646</v>
      </c>
      <c r="AW50" s="95">
        <v>18678</v>
      </c>
      <c r="AX50" s="95">
        <v>18684</v>
      </c>
      <c r="AY50" s="96">
        <v>18758</v>
      </c>
      <c r="AZ50" s="94">
        <v>18715</v>
      </c>
      <c r="BA50" s="95">
        <v>18738</v>
      </c>
      <c r="BB50" s="95">
        <v>18788</v>
      </c>
      <c r="BC50" s="95">
        <v>18872</v>
      </c>
      <c r="BD50" s="95">
        <v>18796</v>
      </c>
      <c r="BE50" s="95">
        <v>18871</v>
      </c>
      <c r="BF50" s="95">
        <v>18919</v>
      </c>
      <c r="BG50" s="95">
        <v>18804</v>
      </c>
      <c r="BH50" s="95">
        <v>18726</v>
      </c>
      <c r="BI50" s="95">
        <v>18671</v>
      </c>
      <c r="BJ50" s="95">
        <v>18852</v>
      </c>
      <c r="BK50" s="98">
        <v>19043</v>
      </c>
      <c r="BL50" s="94">
        <v>19154</v>
      </c>
      <c r="BM50" s="267">
        <v>19252</v>
      </c>
      <c r="BN50" s="267">
        <v>19328</v>
      </c>
      <c r="BO50" s="267">
        <v>19317</v>
      </c>
      <c r="BP50" s="267">
        <v>19301</v>
      </c>
      <c r="BQ50" s="267">
        <v>19337</v>
      </c>
      <c r="BR50" s="267">
        <v>19330</v>
      </c>
      <c r="BS50" s="267">
        <v>19333</v>
      </c>
      <c r="BT50" s="267">
        <v>19399</v>
      </c>
      <c r="BU50" s="267">
        <v>19388</v>
      </c>
      <c r="BV50" s="267">
        <v>19370</v>
      </c>
      <c r="BW50" s="98">
        <v>19326</v>
      </c>
      <c r="BX50" s="94">
        <v>19334</v>
      </c>
      <c r="BY50" s="267">
        <v>19283</v>
      </c>
      <c r="BZ50" s="267">
        <v>19281</v>
      </c>
      <c r="CA50" s="267">
        <v>19254</v>
      </c>
      <c r="CB50" s="267">
        <v>19269</v>
      </c>
      <c r="CC50" s="267">
        <v>19036</v>
      </c>
      <c r="CD50" s="267">
        <v>19120</v>
      </c>
      <c r="CE50" s="267">
        <v>19158</v>
      </c>
      <c r="CF50" s="267">
        <v>19157</v>
      </c>
      <c r="CG50" s="95">
        <v>19169</v>
      </c>
      <c r="CH50" s="95">
        <v>19132</v>
      </c>
      <c r="CI50" s="96">
        <v>19111</v>
      </c>
      <c r="CJ50" s="96">
        <v>19105</v>
      </c>
      <c r="CK50" s="96">
        <v>19180</v>
      </c>
      <c r="CL50" s="96">
        <v>19214</v>
      </c>
      <c r="CM50" s="96">
        <v>19206</v>
      </c>
      <c r="CN50" s="96">
        <v>19233</v>
      </c>
      <c r="CO50" s="96">
        <v>19333</v>
      </c>
      <c r="CP50" s="96">
        <v>19393</v>
      </c>
      <c r="CQ50" s="96">
        <v>19528</v>
      </c>
      <c r="CR50" s="96">
        <v>19579</v>
      </c>
      <c r="CS50" s="96">
        <v>19532</v>
      </c>
      <c r="CT50" s="96">
        <v>19681</v>
      </c>
      <c r="CU50" s="96">
        <v>19819</v>
      </c>
      <c r="CV50" s="96">
        <v>19851</v>
      </c>
      <c r="CW50" s="96">
        <v>19989</v>
      </c>
      <c r="CX50" s="96">
        <v>19993</v>
      </c>
      <c r="CY50" s="96">
        <v>20020</v>
      </c>
      <c r="CZ50" s="96">
        <v>19998</v>
      </c>
      <c r="DA50" s="96">
        <f>'1.COBERTURA  DANE'!D51</f>
        <v>20020</v>
      </c>
      <c r="DB50" s="224">
        <f t="shared" si="2"/>
        <v>22</v>
      </c>
      <c r="DC50" s="190">
        <f t="shared" si="3"/>
        <v>0.11082565110070021</v>
      </c>
      <c r="DD50" s="224">
        <f t="shared" si="4"/>
        <v>201</v>
      </c>
      <c r="DE50" s="190">
        <f t="shared" si="5"/>
        <v>1.014178313739341</v>
      </c>
    </row>
    <row r="51" spans="1:109" ht="15" outlineLevel="2">
      <c r="A51" s="101">
        <v>240</v>
      </c>
      <c r="B51" s="92" t="s">
        <v>133</v>
      </c>
      <c r="C51" s="93" t="s">
        <v>39</v>
      </c>
      <c r="D51" s="94">
        <v>9035</v>
      </c>
      <c r="E51" s="95">
        <v>9044</v>
      </c>
      <c r="F51" s="95">
        <v>8973</v>
      </c>
      <c r="G51" s="95">
        <v>8935</v>
      </c>
      <c r="H51" s="95">
        <v>8920</v>
      </c>
      <c r="I51" s="95">
        <v>8937</v>
      </c>
      <c r="J51" s="95">
        <v>8640</v>
      </c>
      <c r="K51" s="95">
        <v>8908</v>
      </c>
      <c r="L51" s="95">
        <v>8629</v>
      </c>
      <c r="M51" s="95">
        <v>8588</v>
      </c>
      <c r="N51" s="95">
        <v>8542</v>
      </c>
      <c r="O51" s="96">
        <v>8560</v>
      </c>
      <c r="P51" s="94">
        <v>8529</v>
      </c>
      <c r="Q51" s="95">
        <v>8506</v>
      </c>
      <c r="R51" s="97">
        <v>8507</v>
      </c>
      <c r="S51" s="95">
        <v>8471</v>
      </c>
      <c r="T51" s="95">
        <v>8499</v>
      </c>
      <c r="U51" s="95">
        <v>8481</v>
      </c>
      <c r="V51" s="95">
        <v>8518</v>
      </c>
      <c r="W51" s="95">
        <v>8542</v>
      </c>
      <c r="X51" s="95">
        <v>8673</v>
      </c>
      <c r="Y51" s="95">
        <v>8801</v>
      </c>
      <c r="Z51" s="95">
        <v>8747</v>
      </c>
      <c r="AA51" s="96">
        <v>8666</v>
      </c>
      <c r="AB51" s="94">
        <v>8707</v>
      </c>
      <c r="AC51" s="95">
        <v>8760</v>
      </c>
      <c r="AD51" s="95">
        <v>8774</v>
      </c>
      <c r="AE51" s="95">
        <v>8753</v>
      </c>
      <c r="AF51" s="95">
        <v>8817</v>
      </c>
      <c r="AG51" s="95">
        <v>8708</v>
      </c>
      <c r="AH51" s="95">
        <v>8681</v>
      </c>
      <c r="AI51" s="95">
        <v>8648</v>
      </c>
      <c r="AJ51" s="95">
        <v>8589</v>
      </c>
      <c r="AK51" s="95">
        <v>8652</v>
      </c>
      <c r="AL51" s="95">
        <v>8579</v>
      </c>
      <c r="AM51" s="96">
        <v>8602</v>
      </c>
      <c r="AN51" s="94">
        <v>8555</v>
      </c>
      <c r="AO51" s="95">
        <v>8521</v>
      </c>
      <c r="AP51" s="95">
        <v>8486</v>
      </c>
      <c r="AQ51" s="95">
        <v>8447</v>
      </c>
      <c r="AR51" s="95">
        <v>8575</v>
      </c>
      <c r="AS51" s="95">
        <v>8557</v>
      </c>
      <c r="AT51" s="95">
        <v>8585</v>
      </c>
      <c r="AU51" s="95">
        <v>8597</v>
      </c>
      <c r="AV51" s="95">
        <v>8514</v>
      </c>
      <c r="AW51" s="95">
        <v>8510</v>
      </c>
      <c r="AX51" s="95">
        <v>8505</v>
      </c>
      <c r="AY51" s="96">
        <v>8515</v>
      </c>
      <c r="AZ51" s="94">
        <v>8492</v>
      </c>
      <c r="BA51" s="95">
        <v>8512</v>
      </c>
      <c r="BB51" s="95">
        <v>8489</v>
      </c>
      <c r="BC51" s="95">
        <v>8461</v>
      </c>
      <c r="BD51" s="95">
        <v>8423</v>
      </c>
      <c r="BE51" s="95">
        <v>8322</v>
      </c>
      <c r="BF51" s="95">
        <v>8314</v>
      </c>
      <c r="BG51" s="95">
        <v>8193</v>
      </c>
      <c r="BH51" s="95">
        <v>8239</v>
      </c>
      <c r="BI51" s="95">
        <v>8167</v>
      </c>
      <c r="BJ51" s="95">
        <v>8168</v>
      </c>
      <c r="BK51" s="98">
        <v>8215</v>
      </c>
      <c r="BL51" s="94">
        <v>8148</v>
      </c>
      <c r="BM51" s="267">
        <v>8187</v>
      </c>
      <c r="BN51" s="267">
        <v>8127</v>
      </c>
      <c r="BO51" s="267">
        <v>8092</v>
      </c>
      <c r="BP51" s="267">
        <v>8073</v>
      </c>
      <c r="BQ51" s="267">
        <v>7996</v>
      </c>
      <c r="BR51" s="267">
        <v>7699</v>
      </c>
      <c r="BS51" s="267">
        <v>7619</v>
      </c>
      <c r="BT51" s="267">
        <v>7625</v>
      </c>
      <c r="BU51" s="267">
        <v>7666</v>
      </c>
      <c r="BV51" s="267">
        <v>7710</v>
      </c>
      <c r="BW51" s="98">
        <v>7734</v>
      </c>
      <c r="BX51" s="94">
        <v>7745</v>
      </c>
      <c r="BY51" s="267">
        <v>7688</v>
      </c>
      <c r="BZ51" s="267">
        <v>7636</v>
      </c>
      <c r="CA51" s="267">
        <v>7541</v>
      </c>
      <c r="CB51" s="267">
        <v>7504</v>
      </c>
      <c r="CC51" s="267">
        <v>7448</v>
      </c>
      <c r="CD51" s="267">
        <v>7393</v>
      </c>
      <c r="CE51" s="267">
        <v>7366</v>
      </c>
      <c r="CF51" s="267">
        <v>7341</v>
      </c>
      <c r="CG51" s="95">
        <v>7294</v>
      </c>
      <c r="CH51" s="95">
        <v>7275</v>
      </c>
      <c r="CI51" s="96">
        <v>7235</v>
      </c>
      <c r="CJ51" s="96">
        <v>7208</v>
      </c>
      <c r="CK51" s="96">
        <v>7170</v>
      </c>
      <c r="CL51" s="96">
        <v>7131</v>
      </c>
      <c r="CM51" s="96">
        <v>7110</v>
      </c>
      <c r="CN51" s="96">
        <v>7072</v>
      </c>
      <c r="CO51" s="96">
        <v>7102</v>
      </c>
      <c r="CP51" s="96">
        <v>7137</v>
      </c>
      <c r="CQ51" s="96">
        <v>7171</v>
      </c>
      <c r="CR51" s="96">
        <v>7137</v>
      </c>
      <c r="CS51" s="96">
        <v>7179</v>
      </c>
      <c r="CT51" s="96">
        <v>7218</v>
      </c>
      <c r="CU51" s="96">
        <v>7223</v>
      </c>
      <c r="CV51" s="96">
        <v>7217</v>
      </c>
      <c r="CW51" s="96">
        <v>7182</v>
      </c>
      <c r="CX51" s="96">
        <v>7130</v>
      </c>
      <c r="CY51" s="96">
        <v>7050</v>
      </c>
      <c r="CZ51" s="96">
        <v>7030</v>
      </c>
      <c r="DA51" s="96">
        <f>'1.COBERTURA  DANE'!D52</f>
        <v>7049</v>
      </c>
      <c r="DB51" s="224">
        <f t="shared" si="2"/>
        <v>19</v>
      </c>
      <c r="DC51" s="190">
        <f t="shared" si="3"/>
        <v>0.26326728557572399</v>
      </c>
      <c r="DD51" s="224">
        <f t="shared" si="4"/>
        <v>-174</v>
      </c>
      <c r="DE51" s="190">
        <f t="shared" si="5"/>
        <v>-2.4089713415478333</v>
      </c>
    </row>
    <row r="52" spans="1:109" ht="15" outlineLevel="2">
      <c r="A52" s="101">
        <v>284</v>
      </c>
      <c r="B52" s="92" t="s">
        <v>133</v>
      </c>
      <c r="C52" s="93" t="s">
        <v>41</v>
      </c>
      <c r="D52" s="94">
        <v>18432</v>
      </c>
      <c r="E52" s="95">
        <v>18510</v>
      </c>
      <c r="F52" s="95">
        <v>18542</v>
      </c>
      <c r="G52" s="95">
        <v>18502</v>
      </c>
      <c r="H52" s="95">
        <v>18464</v>
      </c>
      <c r="I52" s="95">
        <v>18546</v>
      </c>
      <c r="J52" s="95">
        <v>18119</v>
      </c>
      <c r="K52" s="95">
        <v>18479</v>
      </c>
      <c r="L52" s="95">
        <v>18014</v>
      </c>
      <c r="M52" s="95">
        <v>18070</v>
      </c>
      <c r="N52" s="95">
        <v>17895</v>
      </c>
      <c r="O52" s="96">
        <v>18082</v>
      </c>
      <c r="P52" s="94">
        <v>18103</v>
      </c>
      <c r="Q52" s="95">
        <v>18060</v>
      </c>
      <c r="R52" s="97">
        <v>18065</v>
      </c>
      <c r="S52" s="95">
        <v>18004</v>
      </c>
      <c r="T52" s="95">
        <v>18119</v>
      </c>
      <c r="U52" s="95">
        <v>18341</v>
      </c>
      <c r="V52" s="95">
        <v>18453</v>
      </c>
      <c r="W52" s="95">
        <v>18371</v>
      </c>
      <c r="X52" s="95">
        <v>18331</v>
      </c>
      <c r="Y52" s="95">
        <v>18374</v>
      </c>
      <c r="Z52" s="95">
        <v>18351</v>
      </c>
      <c r="AA52" s="96">
        <v>18476</v>
      </c>
      <c r="AB52" s="94">
        <v>18487</v>
      </c>
      <c r="AC52" s="95">
        <v>18524</v>
      </c>
      <c r="AD52" s="95">
        <v>18576</v>
      </c>
      <c r="AE52" s="95">
        <v>18594</v>
      </c>
      <c r="AF52" s="95">
        <v>18657</v>
      </c>
      <c r="AG52" s="95">
        <v>18639</v>
      </c>
      <c r="AH52" s="95">
        <v>18619</v>
      </c>
      <c r="AI52" s="95">
        <v>18471</v>
      </c>
      <c r="AJ52" s="95">
        <v>18707</v>
      </c>
      <c r="AK52" s="95">
        <v>18822</v>
      </c>
      <c r="AL52" s="95">
        <v>18781</v>
      </c>
      <c r="AM52" s="96">
        <v>18809</v>
      </c>
      <c r="AN52" s="94">
        <v>18753</v>
      </c>
      <c r="AO52" s="95">
        <v>18800</v>
      </c>
      <c r="AP52" s="95">
        <v>18947</v>
      </c>
      <c r="AQ52" s="95">
        <v>18895</v>
      </c>
      <c r="AR52" s="95">
        <v>18906</v>
      </c>
      <c r="AS52" s="95">
        <v>18930</v>
      </c>
      <c r="AT52" s="95">
        <v>18971</v>
      </c>
      <c r="AU52" s="95">
        <v>18904</v>
      </c>
      <c r="AV52" s="95">
        <v>18887</v>
      </c>
      <c r="AW52" s="95">
        <v>18902</v>
      </c>
      <c r="AX52" s="95">
        <v>18973</v>
      </c>
      <c r="AY52" s="96">
        <v>19038</v>
      </c>
      <c r="AZ52" s="94">
        <v>18984</v>
      </c>
      <c r="BA52" s="95">
        <v>18986</v>
      </c>
      <c r="BB52" s="95">
        <v>19151</v>
      </c>
      <c r="BC52" s="95">
        <v>19111</v>
      </c>
      <c r="BD52" s="95">
        <v>19089</v>
      </c>
      <c r="BE52" s="95">
        <v>19043</v>
      </c>
      <c r="BF52" s="95">
        <v>19079</v>
      </c>
      <c r="BG52" s="95">
        <v>18995</v>
      </c>
      <c r="BH52" s="95">
        <v>18940</v>
      </c>
      <c r="BI52" s="95">
        <v>19007</v>
      </c>
      <c r="BJ52" s="95">
        <v>19142</v>
      </c>
      <c r="BK52" s="98">
        <v>19284</v>
      </c>
      <c r="BL52" s="94">
        <v>19278</v>
      </c>
      <c r="BM52" s="267">
        <v>19364</v>
      </c>
      <c r="BN52" s="267">
        <v>19425</v>
      </c>
      <c r="BO52" s="267">
        <v>19410</v>
      </c>
      <c r="BP52" s="267">
        <v>19376</v>
      </c>
      <c r="BQ52" s="267">
        <v>19336</v>
      </c>
      <c r="BR52" s="267">
        <v>19290</v>
      </c>
      <c r="BS52" s="267">
        <v>19227</v>
      </c>
      <c r="BT52" s="267">
        <v>19277</v>
      </c>
      <c r="BU52" s="267">
        <v>19256</v>
      </c>
      <c r="BV52" s="267">
        <v>19210</v>
      </c>
      <c r="BW52" s="98">
        <v>19140</v>
      </c>
      <c r="BX52" s="94">
        <v>19194</v>
      </c>
      <c r="BY52" s="267">
        <v>19193</v>
      </c>
      <c r="BZ52" s="267">
        <v>19189</v>
      </c>
      <c r="CA52" s="267">
        <v>19165</v>
      </c>
      <c r="CB52" s="267">
        <v>19110</v>
      </c>
      <c r="CC52" s="267">
        <v>18807</v>
      </c>
      <c r="CD52" s="267">
        <v>18748</v>
      </c>
      <c r="CE52" s="267">
        <v>18771</v>
      </c>
      <c r="CF52" s="267">
        <v>18819</v>
      </c>
      <c r="CG52" s="95">
        <v>18814</v>
      </c>
      <c r="CH52" s="95">
        <v>18768</v>
      </c>
      <c r="CI52" s="96">
        <v>18694</v>
      </c>
      <c r="CJ52" s="96">
        <v>18639</v>
      </c>
      <c r="CK52" s="96">
        <v>18724</v>
      </c>
      <c r="CL52" s="96">
        <v>18725</v>
      </c>
      <c r="CM52" s="96">
        <v>18704</v>
      </c>
      <c r="CN52" s="96">
        <v>18700</v>
      </c>
      <c r="CO52" s="96">
        <v>18702</v>
      </c>
      <c r="CP52" s="96">
        <v>18697</v>
      </c>
      <c r="CQ52" s="96">
        <v>18776</v>
      </c>
      <c r="CR52" s="96">
        <v>18748</v>
      </c>
      <c r="CS52" s="96">
        <v>18727</v>
      </c>
      <c r="CT52" s="96">
        <v>18749</v>
      </c>
      <c r="CU52" s="96">
        <v>18758</v>
      </c>
      <c r="CV52" s="96">
        <v>18800</v>
      </c>
      <c r="CW52" s="96">
        <v>18868</v>
      </c>
      <c r="CX52" s="96">
        <v>18886</v>
      </c>
      <c r="CY52" s="96">
        <v>18855</v>
      </c>
      <c r="CZ52" s="96">
        <v>18801</v>
      </c>
      <c r="DA52" s="96">
        <f>'1.COBERTURA  DANE'!D53</f>
        <v>18808</v>
      </c>
      <c r="DB52" s="224">
        <f t="shared" si="2"/>
        <v>7</v>
      </c>
      <c r="DC52" s="190">
        <f t="shared" si="3"/>
        <v>3.7234042553191488E-2</v>
      </c>
      <c r="DD52" s="224">
        <f t="shared" si="4"/>
        <v>50</v>
      </c>
      <c r="DE52" s="190">
        <f t="shared" si="5"/>
        <v>0.26655293741337027</v>
      </c>
    </row>
    <row r="53" spans="1:109" ht="15" outlineLevel="2">
      <c r="A53" s="101">
        <v>306</v>
      </c>
      <c r="B53" s="92" t="s">
        <v>133</v>
      </c>
      <c r="C53" s="93" t="s">
        <v>80</v>
      </c>
      <c r="D53" s="94">
        <v>3023</v>
      </c>
      <c r="E53" s="95">
        <v>3036</v>
      </c>
      <c r="F53" s="95">
        <v>3020</v>
      </c>
      <c r="G53" s="95">
        <v>3013</v>
      </c>
      <c r="H53" s="95">
        <v>2991</v>
      </c>
      <c r="I53" s="95">
        <v>3002</v>
      </c>
      <c r="J53" s="95">
        <v>2968</v>
      </c>
      <c r="K53" s="95">
        <v>3001</v>
      </c>
      <c r="L53" s="95">
        <v>2945</v>
      </c>
      <c r="M53" s="95">
        <v>2949</v>
      </c>
      <c r="N53" s="95">
        <v>2988</v>
      </c>
      <c r="O53" s="96">
        <v>3045</v>
      </c>
      <c r="P53" s="94">
        <v>3048</v>
      </c>
      <c r="Q53" s="95">
        <v>3054</v>
      </c>
      <c r="R53" s="97">
        <v>3032</v>
      </c>
      <c r="S53" s="95">
        <v>3073</v>
      </c>
      <c r="T53" s="95">
        <v>3086</v>
      </c>
      <c r="U53" s="95">
        <v>3128</v>
      </c>
      <c r="V53" s="95">
        <v>3142</v>
      </c>
      <c r="W53" s="95">
        <v>3150</v>
      </c>
      <c r="X53" s="95">
        <v>3189</v>
      </c>
      <c r="Y53" s="95">
        <v>3229</v>
      </c>
      <c r="Z53" s="95">
        <v>3186</v>
      </c>
      <c r="AA53" s="96">
        <v>3167</v>
      </c>
      <c r="AB53" s="94">
        <v>3182</v>
      </c>
      <c r="AC53" s="95">
        <v>3202</v>
      </c>
      <c r="AD53" s="95">
        <v>3233</v>
      </c>
      <c r="AE53" s="95">
        <v>3220</v>
      </c>
      <c r="AF53" s="95">
        <v>3250</v>
      </c>
      <c r="AG53" s="95">
        <v>3249</v>
      </c>
      <c r="AH53" s="95">
        <v>3275</v>
      </c>
      <c r="AI53" s="95">
        <v>3332</v>
      </c>
      <c r="AJ53" s="95">
        <v>3292</v>
      </c>
      <c r="AK53" s="95">
        <v>3281</v>
      </c>
      <c r="AL53" s="95">
        <v>3248</v>
      </c>
      <c r="AM53" s="96">
        <v>3237</v>
      </c>
      <c r="AN53" s="94">
        <v>3263</v>
      </c>
      <c r="AO53" s="95">
        <v>3322</v>
      </c>
      <c r="AP53" s="95">
        <v>3331</v>
      </c>
      <c r="AQ53" s="95">
        <v>3353</v>
      </c>
      <c r="AR53" s="95">
        <v>3296</v>
      </c>
      <c r="AS53" s="95">
        <v>3327</v>
      </c>
      <c r="AT53" s="95">
        <v>3310</v>
      </c>
      <c r="AU53" s="95">
        <v>3335</v>
      </c>
      <c r="AV53" s="95">
        <v>3346</v>
      </c>
      <c r="AW53" s="95">
        <v>3362</v>
      </c>
      <c r="AX53" s="95">
        <v>3329</v>
      </c>
      <c r="AY53" s="96">
        <v>3387</v>
      </c>
      <c r="AZ53" s="94">
        <v>3384</v>
      </c>
      <c r="BA53" s="95">
        <v>3406</v>
      </c>
      <c r="BB53" s="95">
        <v>3430</v>
      </c>
      <c r="BC53" s="95">
        <v>3420</v>
      </c>
      <c r="BD53" s="95">
        <v>3444</v>
      </c>
      <c r="BE53" s="95">
        <v>3413</v>
      </c>
      <c r="BF53" s="95">
        <v>3405</v>
      </c>
      <c r="BG53" s="95">
        <v>3382</v>
      </c>
      <c r="BH53" s="95">
        <v>3380</v>
      </c>
      <c r="BI53" s="95">
        <v>3326</v>
      </c>
      <c r="BJ53" s="95">
        <v>3333</v>
      </c>
      <c r="BK53" s="98">
        <v>3341</v>
      </c>
      <c r="BL53" s="94">
        <v>3330</v>
      </c>
      <c r="BM53" s="267">
        <v>3359</v>
      </c>
      <c r="BN53" s="267">
        <v>3356</v>
      </c>
      <c r="BO53" s="267">
        <v>3335</v>
      </c>
      <c r="BP53" s="267">
        <v>3364</v>
      </c>
      <c r="BQ53" s="267">
        <v>3381</v>
      </c>
      <c r="BR53" s="267">
        <v>3391</v>
      </c>
      <c r="BS53" s="267">
        <v>3352</v>
      </c>
      <c r="BT53" s="267">
        <v>3334</v>
      </c>
      <c r="BU53" s="267">
        <v>3338</v>
      </c>
      <c r="BV53" s="267">
        <v>3356</v>
      </c>
      <c r="BW53" s="98">
        <v>3433</v>
      </c>
      <c r="BX53" s="94">
        <v>3447</v>
      </c>
      <c r="BY53" s="267">
        <v>3414</v>
      </c>
      <c r="BZ53" s="267">
        <v>3436</v>
      </c>
      <c r="CA53" s="267">
        <v>3447</v>
      </c>
      <c r="CB53" s="267">
        <v>3463</v>
      </c>
      <c r="CC53" s="267">
        <v>3499</v>
      </c>
      <c r="CD53" s="267">
        <v>3513</v>
      </c>
      <c r="CE53" s="267">
        <v>3523</v>
      </c>
      <c r="CF53" s="267">
        <v>3534</v>
      </c>
      <c r="CG53" s="95">
        <v>3493</v>
      </c>
      <c r="CH53" s="95">
        <v>3496</v>
      </c>
      <c r="CI53" s="96">
        <v>3489</v>
      </c>
      <c r="CJ53" s="96">
        <v>3499</v>
      </c>
      <c r="CK53" s="96">
        <v>3499</v>
      </c>
      <c r="CL53" s="96">
        <v>3480</v>
      </c>
      <c r="CM53" s="96">
        <v>3472</v>
      </c>
      <c r="CN53" s="96">
        <v>3481</v>
      </c>
      <c r="CO53" s="96">
        <v>3459</v>
      </c>
      <c r="CP53" s="96">
        <v>3507</v>
      </c>
      <c r="CQ53" s="96">
        <v>3496</v>
      </c>
      <c r="CR53" s="96">
        <v>3496</v>
      </c>
      <c r="CS53" s="96">
        <v>3513</v>
      </c>
      <c r="CT53" s="96">
        <v>3507</v>
      </c>
      <c r="CU53" s="96">
        <v>3491</v>
      </c>
      <c r="CV53" s="96">
        <v>3513</v>
      </c>
      <c r="CW53" s="96">
        <v>3528</v>
      </c>
      <c r="CX53" s="96">
        <v>3530</v>
      </c>
      <c r="CY53" s="96">
        <v>3539</v>
      </c>
      <c r="CZ53" s="96">
        <v>3528</v>
      </c>
      <c r="DA53" s="96">
        <f>'1.COBERTURA  DANE'!D54</f>
        <v>3473</v>
      </c>
      <c r="DB53" s="224">
        <f t="shared" si="2"/>
        <v>-55</v>
      </c>
      <c r="DC53" s="190">
        <f t="shared" si="3"/>
        <v>-1.565613435809849</v>
      </c>
      <c r="DD53" s="224">
        <f t="shared" si="4"/>
        <v>-18</v>
      </c>
      <c r="DE53" s="190">
        <f t="shared" si="5"/>
        <v>-0.51561157261529655</v>
      </c>
    </row>
    <row r="54" spans="1:109" ht="15" outlineLevel="2">
      <c r="A54" s="101">
        <v>347</v>
      </c>
      <c r="B54" s="92" t="s">
        <v>133</v>
      </c>
      <c r="C54" s="93" t="s">
        <v>82</v>
      </c>
      <c r="D54" s="94">
        <v>4603</v>
      </c>
      <c r="E54" s="95">
        <v>4581</v>
      </c>
      <c r="F54" s="95">
        <v>4627</v>
      </c>
      <c r="G54" s="95">
        <v>4545</v>
      </c>
      <c r="H54" s="95">
        <v>4523</v>
      </c>
      <c r="I54" s="95">
        <v>4528</v>
      </c>
      <c r="J54" s="95">
        <v>4561</v>
      </c>
      <c r="K54" s="95">
        <v>4467</v>
      </c>
      <c r="L54" s="95">
        <v>4666</v>
      </c>
      <c r="M54" s="95">
        <v>4674</v>
      </c>
      <c r="N54" s="95">
        <v>4657</v>
      </c>
      <c r="O54" s="96">
        <v>4686</v>
      </c>
      <c r="P54" s="94">
        <v>4674</v>
      </c>
      <c r="Q54" s="95">
        <v>4702</v>
      </c>
      <c r="R54" s="97">
        <v>4690</v>
      </c>
      <c r="S54" s="95">
        <v>4676</v>
      </c>
      <c r="T54" s="95">
        <v>4682</v>
      </c>
      <c r="U54" s="95">
        <v>4689</v>
      </c>
      <c r="V54" s="95">
        <v>4631</v>
      </c>
      <c r="W54" s="95">
        <v>4597</v>
      </c>
      <c r="X54" s="95">
        <v>4551</v>
      </c>
      <c r="Y54" s="95">
        <v>4575</v>
      </c>
      <c r="Z54" s="95">
        <v>4578</v>
      </c>
      <c r="AA54" s="96">
        <v>4517</v>
      </c>
      <c r="AB54" s="94">
        <v>4548</v>
      </c>
      <c r="AC54" s="95">
        <v>4601</v>
      </c>
      <c r="AD54" s="95">
        <v>4553</v>
      </c>
      <c r="AE54" s="95">
        <v>4548</v>
      </c>
      <c r="AF54" s="95">
        <v>4513</v>
      </c>
      <c r="AG54" s="95">
        <v>4342</v>
      </c>
      <c r="AH54" s="95">
        <v>4382</v>
      </c>
      <c r="AI54" s="95">
        <v>4403</v>
      </c>
      <c r="AJ54" s="95">
        <v>4423</v>
      </c>
      <c r="AK54" s="95">
        <v>4481</v>
      </c>
      <c r="AL54" s="95">
        <v>4488</v>
      </c>
      <c r="AM54" s="96">
        <v>4525</v>
      </c>
      <c r="AN54" s="94">
        <v>4480</v>
      </c>
      <c r="AO54" s="95">
        <v>4445</v>
      </c>
      <c r="AP54" s="95">
        <v>4428</v>
      </c>
      <c r="AQ54" s="95">
        <v>4401</v>
      </c>
      <c r="AR54" s="95">
        <v>4444</v>
      </c>
      <c r="AS54" s="95">
        <v>4460</v>
      </c>
      <c r="AT54" s="95">
        <v>4464</v>
      </c>
      <c r="AU54" s="95">
        <v>4447</v>
      </c>
      <c r="AV54" s="95">
        <v>4434</v>
      </c>
      <c r="AW54" s="95">
        <v>4381</v>
      </c>
      <c r="AX54" s="95">
        <v>4348</v>
      </c>
      <c r="AY54" s="96">
        <v>4359</v>
      </c>
      <c r="AZ54" s="94">
        <v>4337</v>
      </c>
      <c r="BA54" s="95">
        <v>4351</v>
      </c>
      <c r="BB54" s="95">
        <v>4310</v>
      </c>
      <c r="BC54" s="95">
        <v>4182</v>
      </c>
      <c r="BD54" s="95">
        <v>4313</v>
      </c>
      <c r="BE54" s="95">
        <v>4256</v>
      </c>
      <c r="BF54" s="95">
        <v>4230</v>
      </c>
      <c r="BG54" s="95">
        <v>4161</v>
      </c>
      <c r="BH54" s="95">
        <v>4121</v>
      </c>
      <c r="BI54" s="95">
        <v>4037</v>
      </c>
      <c r="BJ54" s="95">
        <v>4045</v>
      </c>
      <c r="BK54" s="98">
        <v>4067</v>
      </c>
      <c r="BL54" s="94">
        <v>4054</v>
      </c>
      <c r="BM54" s="267">
        <v>4077</v>
      </c>
      <c r="BN54" s="267">
        <v>4041</v>
      </c>
      <c r="BO54" s="267">
        <v>4047</v>
      </c>
      <c r="BP54" s="267">
        <v>4038</v>
      </c>
      <c r="BQ54" s="267">
        <v>4006</v>
      </c>
      <c r="BR54" s="267">
        <v>3893</v>
      </c>
      <c r="BS54" s="267">
        <v>3873</v>
      </c>
      <c r="BT54" s="267">
        <v>3851</v>
      </c>
      <c r="BU54" s="267">
        <v>3855</v>
      </c>
      <c r="BV54" s="267">
        <v>3892</v>
      </c>
      <c r="BW54" s="98">
        <v>3882</v>
      </c>
      <c r="BX54" s="94">
        <v>3886</v>
      </c>
      <c r="BY54" s="267">
        <v>3826</v>
      </c>
      <c r="BZ54" s="267">
        <v>3795</v>
      </c>
      <c r="CA54" s="267">
        <v>3766</v>
      </c>
      <c r="CB54" s="267">
        <v>3711</v>
      </c>
      <c r="CC54" s="267">
        <v>3684</v>
      </c>
      <c r="CD54" s="267">
        <v>3670</v>
      </c>
      <c r="CE54" s="267">
        <v>3660</v>
      </c>
      <c r="CF54" s="267">
        <v>3641</v>
      </c>
      <c r="CG54" s="95">
        <v>3633</v>
      </c>
      <c r="CH54" s="95">
        <v>3614</v>
      </c>
      <c r="CI54" s="96">
        <v>3620</v>
      </c>
      <c r="CJ54" s="96">
        <v>3614</v>
      </c>
      <c r="CK54" s="96">
        <v>3609</v>
      </c>
      <c r="CL54" s="96">
        <v>3594</v>
      </c>
      <c r="CM54" s="96">
        <v>3586</v>
      </c>
      <c r="CN54" s="96">
        <v>3581</v>
      </c>
      <c r="CO54" s="96">
        <v>3606</v>
      </c>
      <c r="CP54" s="96">
        <v>3665</v>
      </c>
      <c r="CQ54" s="96">
        <v>3664</v>
      </c>
      <c r="CR54" s="96">
        <v>3628</v>
      </c>
      <c r="CS54" s="96">
        <v>3663</v>
      </c>
      <c r="CT54" s="96">
        <v>3682</v>
      </c>
      <c r="CU54" s="96">
        <v>3686</v>
      </c>
      <c r="CV54" s="96">
        <v>3688</v>
      </c>
      <c r="CW54" s="96">
        <v>3647</v>
      </c>
      <c r="CX54" s="96">
        <v>3600</v>
      </c>
      <c r="CY54" s="96">
        <v>3566</v>
      </c>
      <c r="CZ54" s="96">
        <v>3539</v>
      </c>
      <c r="DA54" s="96">
        <f>'1.COBERTURA  DANE'!D55</f>
        <v>3487</v>
      </c>
      <c r="DB54" s="224">
        <f t="shared" si="2"/>
        <v>-52</v>
      </c>
      <c r="DC54" s="190">
        <f t="shared" si="3"/>
        <v>-1.4099783080260302</v>
      </c>
      <c r="DD54" s="224">
        <f t="shared" si="4"/>
        <v>-199</v>
      </c>
      <c r="DE54" s="190">
        <f t="shared" si="5"/>
        <v>-5.3988062940857295</v>
      </c>
    </row>
    <row r="55" spans="1:109" ht="15" outlineLevel="2">
      <c r="A55" s="101">
        <v>411</v>
      </c>
      <c r="B55" s="92" t="s">
        <v>133</v>
      </c>
      <c r="C55" s="93" t="s">
        <v>47</v>
      </c>
      <c r="D55" s="94">
        <v>7082</v>
      </c>
      <c r="E55" s="95">
        <v>7201</v>
      </c>
      <c r="F55" s="95">
        <v>7754</v>
      </c>
      <c r="G55" s="95">
        <v>7744</v>
      </c>
      <c r="H55" s="95">
        <v>7727</v>
      </c>
      <c r="I55" s="95">
        <v>7774</v>
      </c>
      <c r="J55" s="95">
        <v>7662</v>
      </c>
      <c r="K55" s="95">
        <v>7764</v>
      </c>
      <c r="L55" s="95">
        <v>7722</v>
      </c>
      <c r="M55" s="95">
        <v>7732</v>
      </c>
      <c r="N55" s="95">
        <v>7750</v>
      </c>
      <c r="O55" s="96">
        <v>7817</v>
      </c>
      <c r="P55" s="94">
        <v>7852</v>
      </c>
      <c r="Q55" s="95">
        <v>7867</v>
      </c>
      <c r="R55" s="97">
        <v>7904</v>
      </c>
      <c r="S55" s="95">
        <v>7890</v>
      </c>
      <c r="T55" s="95">
        <v>7880</v>
      </c>
      <c r="U55" s="95">
        <v>7895</v>
      </c>
      <c r="V55" s="95">
        <v>7881</v>
      </c>
      <c r="W55" s="95">
        <v>7795</v>
      </c>
      <c r="X55" s="95">
        <v>7820</v>
      </c>
      <c r="Y55" s="95">
        <v>7873</v>
      </c>
      <c r="Z55" s="95">
        <v>7856</v>
      </c>
      <c r="AA55" s="96">
        <v>7818</v>
      </c>
      <c r="AB55" s="94">
        <v>7393</v>
      </c>
      <c r="AC55" s="95">
        <v>7851</v>
      </c>
      <c r="AD55" s="95">
        <v>7849</v>
      </c>
      <c r="AE55" s="95">
        <v>7875</v>
      </c>
      <c r="AF55" s="95">
        <v>7887</v>
      </c>
      <c r="AG55" s="95">
        <v>7898</v>
      </c>
      <c r="AH55" s="95">
        <v>7881</v>
      </c>
      <c r="AI55" s="95">
        <v>7928</v>
      </c>
      <c r="AJ55" s="95">
        <v>7910</v>
      </c>
      <c r="AK55" s="95">
        <v>8014</v>
      </c>
      <c r="AL55" s="95">
        <v>7931</v>
      </c>
      <c r="AM55" s="96">
        <v>7873</v>
      </c>
      <c r="AN55" s="94">
        <v>7857</v>
      </c>
      <c r="AO55" s="95">
        <v>7843</v>
      </c>
      <c r="AP55" s="95">
        <v>7832</v>
      </c>
      <c r="AQ55" s="95">
        <v>7769</v>
      </c>
      <c r="AR55" s="95">
        <v>7811</v>
      </c>
      <c r="AS55" s="95">
        <v>7802</v>
      </c>
      <c r="AT55" s="95">
        <v>7772</v>
      </c>
      <c r="AU55" s="95">
        <v>7791</v>
      </c>
      <c r="AV55" s="95">
        <v>7714</v>
      </c>
      <c r="AW55" s="95">
        <v>7715</v>
      </c>
      <c r="AX55" s="95">
        <v>7673</v>
      </c>
      <c r="AY55" s="96">
        <v>7707</v>
      </c>
      <c r="AZ55" s="94">
        <v>7700</v>
      </c>
      <c r="BA55" s="95">
        <v>7728</v>
      </c>
      <c r="BB55" s="95">
        <v>7713</v>
      </c>
      <c r="BC55" s="95">
        <v>7700</v>
      </c>
      <c r="BD55" s="95">
        <v>7629</v>
      </c>
      <c r="BE55" s="95">
        <v>7499</v>
      </c>
      <c r="BF55" s="95">
        <v>7513</v>
      </c>
      <c r="BG55" s="95">
        <v>7451</v>
      </c>
      <c r="BH55" s="95">
        <v>7457</v>
      </c>
      <c r="BI55" s="95">
        <v>7440</v>
      </c>
      <c r="BJ55" s="95">
        <v>7471</v>
      </c>
      <c r="BK55" s="98">
        <v>7496</v>
      </c>
      <c r="BL55" s="94">
        <v>7485</v>
      </c>
      <c r="BM55" s="267">
        <v>7533</v>
      </c>
      <c r="BN55" s="267">
        <v>7476</v>
      </c>
      <c r="BO55" s="267">
        <v>7459</v>
      </c>
      <c r="BP55" s="267">
        <v>7449</v>
      </c>
      <c r="BQ55" s="267">
        <v>7427</v>
      </c>
      <c r="BR55" s="267">
        <v>7262</v>
      </c>
      <c r="BS55" s="267">
        <v>7274</v>
      </c>
      <c r="BT55" s="267">
        <v>7297</v>
      </c>
      <c r="BU55" s="267">
        <v>7307</v>
      </c>
      <c r="BV55" s="267">
        <v>7304</v>
      </c>
      <c r="BW55" s="98">
        <v>7296</v>
      </c>
      <c r="BX55" s="94">
        <v>7338</v>
      </c>
      <c r="BY55" s="267">
        <v>7290</v>
      </c>
      <c r="BZ55" s="267">
        <v>7264</v>
      </c>
      <c r="CA55" s="267">
        <v>7221</v>
      </c>
      <c r="CB55" s="267">
        <v>7182</v>
      </c>
      <c r="CC55" s="267">
        <v>7175</v>
      </c>
      <c r="CD55" s="267">
        <v>7181</v>
      </c>
      <c r="CE55" s="267">
        <v>7187</v>
      </c>
      <c r="CF55" s="267">
        <v>7182</v>
      </c>
      <c r="CG55" s="95">
        <v>7180</v>
      </c>
      <c r="CH55" s="95">
        <v>7183</v>
      </c>
      <c r="CI55" s="96">
        <v>7180</v>
      </c>
      <c r="CJ55" s="96">
        <v>7130</v>
      </c>
      <c r="CK55" s="96">
        <v>7138</v>
      </c>
      <c r="CL55" s="96">
        <v>7126</v>
      </c>
      <c r="CM55" s="96">
        <v>7101</v>
      </c>
      <c r="CN55" s="96">
        <v>7144</v>
      </c>
      <c r="CO55" s="96">
        <v>7208</v>
      </c>
      <c r="CP55" s="96">
        <v>7287</v>
      </c>
      <c r="CQ55" s="96">
        <v>7319</v>
      </c>
      <c r="CR55" s="96">
        <v>7311</v>
      </c>
      <c r="CS55" s="96">
        <v>7342</v>
      </c>
      <c r="CT55" s="96">
        <v>7388</v>
      </c>
      <c r="CU55" s="96">
        <v>7418</v>
      </c>
      <c r="CV55" s="96">
        <v>7408</v>
      </c>
      <c r="CW55" s="96">
        <v>7401</v>
      </c>
      <c r="CX55" s="96">
        <v>7426</v>
      </c>
      <c r="CY55" s="96">
        <v>7409</v>
      </c>
      <c r="CZ55" s="96">
        <v>7388</v>
      </c>
      <c r="DA55" s="96">
        <f>'1.COBERTURA  DANE'!D56</f>
        <v>7385</v>
      </c>
      <c r="DB55" s="224">
        <f t="shared" si="2"/>
        <v>-3</v>
      </c>
      <c r="DC55" s="190">
        <f t="shared" si="3"/>
        <v>-4.0496760259179268E-2</v>
      </c>
      <c r="DD55" s="224">
        <f t="shared" si="4"/>
        <v>-33</v>
      </c>
      <c r="DE55" s="190">
        <f t="shared" si="5"/>
        <v>-0.44486384470207602</v>
      </c>
    </row>
    <row r="56" spans="1:109" ht="15" outlineLevel="2">
      <c r="A56" s="101">
        <v>501</v>
      </c>
      <c r="B56" s="92" t="s">
        <v>133</v>
      </c>
      <c r="C56" s="93" t="s">
        <v>50</v>
      </c>
      <c r="D56" s="94">
        <v>2264</v>
      </c>
      <c r="E56" s="95">
        <v>2300</v>
      </c>
      <c r="F56" s="95">
        <v>2297</v>
      </c>
      <c r="G56" s="95">
        <v>2289</v>
      </c>
      <c r="H56" s="95">
        <v>2297</v>
      </c>
      <c r="I56" s="95">
        <v>2300</v>
      </c>
      <c r="J56" s="95">
        <v>2206</v>
      </c>
      <c r="K56" s="95">
        <v>2287</v>
      </c>
      <c r="L56" s="95">
        <v>2195</v>
      </c>
      <c r="M56" s="95">
        <v>2194</v>
      </c>
      <c r="N56" s="95">
        <v>2187</v>
      </c>
      <c r="O56" s="96">
        <v>2208</v>
      </c>
      <c r="P56" s="94">
        <v>2203</v>
      </c>
      <c r="Q56" s="95">
        <v>2199</v>
      </c>
      <c r="R56" s="97">
        <v>2186</v>
      </c>
      <c r="S56" s="95">
        <v>2188</v>
      </c>
      <c r="T56" s="95">
        <v>2200</v>
      </c>
      <c r="U56" s="95">
        <v>2172</v>
      </c>
      <c r="V56" s="95">
        <v>2154</v>
      </c>
      <c r="W56" s="95">
        <v>2128</v>
      </c>
      <c r="X56" s="95">
        <v>2183</v>
      </c>
      <c r="Y56" s="95">
        <v>2200</v>
      </c>
      <c r="Z56" s="95">
        <v>2178</v>
      </c>
      <c r="AA56" s="96">
        <v>2152</v>
      </c>
      <c r="AB56" s="94">
        <v>2168</v>
      </c>
      <c r="AC56" s="95">
        <v>2170</v>
      </c>
      <c r="AD56" s="95">
        <v>2145</v>
      </c>
      <c r="AE56" s="95">
        <v>2137</v>
      </c>
      <c r="AF56" s="95">
        <v>2157</v>
      </c>
      <c r="AG56" s="95">
        <v>2113</v>
      </c>
      <c r="AH56" s="95">
        <v>2098</v>
      </c>
      <c r="AI56" s="95">
        <v>2093</v>
      </c>
      <c r="AJ56" s="95">
        <v>2105</v>
      </c>
      <c r="AK56" s="95">
        <v>2130</v>
      </c>
      <c r="AL56" s="95">
        <v>2134</v>
      </c>
      <c r="AM56" s="96">
        <v>2146</v>
      </c>
      <c r="AN56" s="94">
        <v>2141</v>
      </c>
      <c r="AO56" s="95">
        <v>2125</v>
      </c>
      <c r="AP56" s="95">
        <v>2136</v>
      </c>
      <c r="AQ56" s="95">
        <v>2091</v>
      </c>
      <c r="AR56" s="95">
        <v>2116</v>
      </c>
      <c r="AS56" s="95">
        <v>2082</v>
      </c>
      <c r="AT56" s="95">
        <v>2073</v>
      </c>
      <c r="AU56" s="95">
        <v>2056</v>
      </c>
      <c r="AV56" s="95">
        <v>2034</v>
      </c>
      <c r="AW56" s="95">
        <v>2019</v>
      </c>
      <c r="AX56" s="95">
        <v>2027</v>
      </c>
      <c r="AY56" s="96">
        <v>2025</v>
      </c>
      <c r="AZ56" s="94">
        <v>2022</v>
      </c>
      <c r="BA56" s="95">
        <v>2035</v>
      </c>
      <c r="BB56" s="95">
        <v>2027</v>
      </c>
      <c r="BC56" s="95">
        <v>2037</v>
      </c>
      <c r="BD56" s="95">
        <v>2046</v>
      </c>
      <c r="BE56" s="95">
        <v>2008</v>
      </c>
      <c r="BF56" s="95">
        <v>1973</v>
      </c>
      <c r="BG56" s="95">
        <v>1917</v>
      </c>
      <c r="BH56" s="95">
        <v>1913</v>
      </c>
      <c r="BI56" s="95">
        <v>1900</v>
      </c>
      <c r="BJ56" s="95">
        <v>1898</v>
      </c>
      <c r="BK56" s="98">
        <v>1905</v>
      </c>
      <c r="BL56" s="94">
        <v>1896</v>
      </c>
      <c r="BM56" s="267">
        <v>1908</v>
      </c>
      <c r="BN56" s="267">
        <v>1907</v>
      </c>
      <c r="BO56" s="267">
        <v>1923</v>
      </c>
      <c r="BP56" s="267">
        <v>1935</v>
      </c>
      <c r="BQ56" s="267">
        <v>1915</v>
      </c>
      <c r="BR56" s="267">
        <v>1866</v>
      </c>
      <c r="BS56" s="267">
        <v>1839</v>
      </c>
      <c r="BT56" s="267">
        <v>1836</v>
      </c>
      <c r="BU56" s="267">
        <v>1830</v>
      </c>
      <c r="BV56" s="267">
        <v>1830</v>
      </c>
      <c r="BW56" s="98">
        <v>1799</v>
      </c>
      <c r="BX56" s="94">
        <v>1844</v>
      </c>
      <c r="BY56" s="267">
        <v>1824</v>
      </c>
      <c r="BZ56" s="267">
        <v>1814</v>
      </c>
      <c r="CA56" s="267">
        <v>1783</v>
      </c>
      <c r="CB56" s="267">
        <v>1779</v>
      </c>
      <c r="CC56" s="267">
        <v>1776</v>
      </c>
      <c r="CD56" s="267">
        <v>1771</v>
      </c>
      <c r="CE56" s="267">
        <v>1785</v>
      </c>
      <c r="CF56" s="267">
        <v>1779</v>
      </c>
      <c r="CG56" s="95">
        <v>1775</v>
      </c>
      <c r="CH56" s="95">
        <v>1777</v>
      </c>
      <c r="CI56" s="96">
        <v>1767</v>
      </c>
      <c r="CJ56" s="96">
        <v>1766</v>
      </c>
      <c r="CK56" s="96">
        <v>1770</v>
      </c>
      <c r="CL56" s="96">
        <v>1776</v>
      </c>
      <c r="CM56" s="96">
        <v>1765</v>
      </c>
      <c r="CN56" s="96">
        <v>1769</v>
      </c>
      <c r="CO56" s="96">
        <v>1790</v>
      </c>
      <c r="CP56" s="96">
        <v>1792</v>
      </c>
      <c r="CQ56" s="96">
        <v>1784</v>
      </c>
      <c r="CR56" s="96">
        <v>1779</v>
      </c>
      <c r="CS56" s="96">
        <v>1766</v>
      </c>
      <c r="CT56" s="96">
        <v>1780</v>
      </c>
      <c r="CU56" s="96">
        <v>1790</v>
      </c>
      <c r="CV56" s="96">
        <v>1791</v>
      </c>
      <c r="CW56" s="96">
        <v>1769</v>
      </c>
      <c r="CX56" s="96">
        <v>1768</v>
      </c>
      <c r="CY56" s="96">
        <v>1776</v>
      </c>
      <c r="CZ56" s="96">
        <v>1769</v>
      </c>
      <c r="DA56" s="96">
        <f>'1.COBERTURA  DANE'!D57</f>
        <v>1751</v>
      </c>
      <c r="DB56" s="224">
        <f t="shared" si="2"/>
        <v>-18</v>
      </c>
      <c r="DC56" s="190">
        <f t="shared" si="3"/>
        <v>-1.0050251256281406</v>
      </c>
      <c r="DD56" s="224">
        <f t="shared" si="4"/>
        <v>-39</v>
      </c>
      <c r="DE56" s="190">
        <f t="shared" si="5"/>
        <v>-2.1787709497206706</v>
      </c>
    </row>
    <row r="57" spans="1:109" ht="15" outlineLevel="2">
      <c r="A57" s="101">
        <v>543</v>
      </c>
      <c r="B57" s="92" t="s">
        <v>133</v>
      </c>
      <c r="C57" s="93" t="s">
        <v>88</v>
      </c>
      <c r="D57" s="94">
        <v>6781</v>
      </c>
      <c r="E57" s="95">
        <v>6808</v>
      </c>
      <c r="F57" s="95">
        <v>6883</v>
      </c>
      <c r="G57" s="95">
        <v>6832</v>
      </c>
      <c r="H57" s="95">
        <v>6858</v>
      </c>
      <c r="I57" s="95">
        <v>6873</v>
      </c>
      <c r="J57" s="95">
        <v>6857</v>
      </c>
      <c r="K57" s="95">
        <v>6855</v>
      </c>
      <c r="L57" s="95">
        <v>6854</v>
      </c>
      <c r="M57" s="95">
        <v>6879</v>
      </c>
      <c r="N57" s="95">
        <v>6886</v>
      </c>
      <c r="O57" s="96">
        <v>6984</v>
      </c>
      <c r="P57" s="94">
        <v>6974</v>
      </c>
      <c r="Q57" s="95">
        <v>7015</v>
      </c>
      <c r="R57" s="97">
        <v>7034</v>
      </c>
      <c r="S57" s="95">
        <v>7073</v>
      </c>
      <c r="T57" s="95">
        <v>7072</v>
      </c>
      <c r="U57" s="95">
        <v>7056</v>
      </c>
      <c r="V57" s="95">
        <v>7034</v>
      </c>
      <c r="W57" s="95">
        <v>6988</v>
      </c>
      <c r="X57" s="95">
        <v>6992</v>
      </c>
      <c r="Y57" s="95">
        <v>6994</v>
      </c>
      <c r="Z57" s="95">
        <v>6970</v>
      </c>
      <c r="AA57" s="96">
        <v>7019</v>
      </c>
      <c r="AB57" s="94">
        <v>6717</v>
      </c>
      <c r="AC57" s="95">
        <v>7092</v>
      </c>
      <c r="AD57" s="95">
        <v>7077</v>
      </c>
      <c r="AE57" s="95">
        <v>7041</v>
      </c>
      <c r="AF57" s="95">
        <v>7052</v>
      </c>
      <c r="AG57" s="95">
        <v>7038</v>
      </c>
      <c r="AH57" s="95">
        <v>7011</v>
      </c>
      <c r="AI57" s="95">
        <v>6908</v>
      </c>
      <c r="AJ57" s="95">
        <v>6958</v>
      </c>
      <c r="AK57" s="95">
        <v>6976</v>
      </c>
      <c r="AL57" s="95">
        <v>6927</v>
      </c>
      <c r="AM57" s="96">
        <v>6906</v>
      </c>
      <c r="AN57" s="94">
        <v>6902</v>
      </c>
      <c r="AO57" s="95">
        <v>6940</v>
      </c>
      <c r="AP57" s="95">
        <v>6936</v>
      </c>
      <c r="AQ57" s="95">
        <v>6952</v>
      </c>
      <c r="AR57" s="95">
        <v>6953</v>
      </c>
      <c r="AS57" s="95">
        <v>6915</v>
      </c>
      <c r="AT57" s="95">
        <v>6881</v>
      </c>
      <c r="AU57" s="95">
        <v>6837</v>
      </c>
      <c r="AV57" s="95">
        <v>6782</v>
      </c>
      <c r="AW57" s="95">
        <v>6767</v>
      </c>
      <c r="AX57" s="95">
        <v>6763</v>
      </c>
      <c r="AY57" s="96">
        <v>6794</v>
      </c>
      <c r="AZ57" s="94">
        <v>6798</v>
      </c>
      <c r="BA57" s="95">
        <v>6764</v>
      </c>
      <c r="BB57" s="95">
        <v>6775</v>
      </c>
      <c r="BC57" s="95">
        <v>6748</v>
      </c>
      <c r="BD57" s="95">
        <v>6741</v>
      </c>
      <c r="BE57" s="95">
        <v>6711</v>
      </c>
      <c r="BF57" s="95">
        <v>6702</v>
      </c>
      <c r="BG57" s="95">
        <v>6630</v>
      </c>
      <c r="BH57" s="95">
        <v>6595</v>
      </c>
      <c r="BI57" s="95">
        <v>6556</v>
      </c>
      <c r="BJ57" s="95">
        <v>6602</v>
      </c>
      <c r="BK57" s="98">
        <v>6640</v>
      </c>
      <c r="BL57" s="94">
        <v>6655</v>
      </c>
      <c r="BM57" s="267">
        <v>6689</v>
      </c>
      <c r="BN57" s="267">
        <v>6684</v>
      </c>
      <c r="BO57" s="267">
        <v>6684</v>
      </c>
      <c r="BP57" s="267">
        <v>6674</v>
      </c>
      <c r="BQ57" s="267">
        <v>6651</v>
      </c>
      <c r="BR57" s="267">
        <v>6629</v>
      </c>
      <c r="BS57" s="267">
        <v>6591</v>
      </c>
      <c r="BT57" s="267">
        <v>6589</v>
      </c>
      <c r="BU57" s="267">
        <v>6566</v>
      </c>
      <c r="BV57" s="267">
        <v>6591</v>
      </c>
      <c r="BW57" s="98">
        <v>6603</v>
      </c>
      <c r="BX57" s="94">
        <v>6616</v>
      </c>
      <c r="BY57" s="267">
        <v>6603</v>
      </c>
      <c r="BZ57" s="267">
        <v>6599</v>
      </c>
      <c r="CA57" s="267">
        <v>6602</v>
      </c>
      <c r="CB57" s="267">
        <v>6592</v>
      </c>
      <c r="CC57" s="267">
        <v>6499</v>
      </c>
      <c r="CD57" s="267">
        <v>6518</v>
      </c>
      <c r="CE57" s="267">
        <v>6516</v>
      </c>
      <c r="CF57" s="267">
        <v>6532</v>
      </c>
      <c r="CG57" s="95">
        <v>6521</v>
      </c>
      <c r="CH57" s="95">
        <v>6525</v>
      </c>
      <c r="CI57" s="96">
        <v>6513</v>
      </c>
      <c r="CJ57" s="96">
        <v>6489</v>
      </c>
      <c r="CK57" s="96">
        <v>6488</v>
      </c>
      <c r="CL57" s="96">
        <v>6523</v>
      </c>
      <c r="CM57" s="96">
        <v>6506</v>
      </c>
      <c r="CN57" s="96">
        <v>6501</v>
      </c>
      <c r="CO57" s="96">
        <v>6506</v>
      </c>
      <c r="CP57" s="96">
        <v>6497</v>
      </c>
      <c r="CQ57" s="96">
        <v>6507</v>
      </c>
      <c r="CR57" s="96">
        <v>6527</v>
      </c>
      <c r="CS57" s="96">
        <v>6542</v>
      </c>
      <c r="CT57" s="96">
        <v>6558</v>
      </c>
      <c r="CU57" s="96">
        <v>6544</v>
      </c>
      <c r="CV57" s="96">
        <v>6544</v>
      </c>
      <c r="CW57" s="96">
        <v>6568</v>
      </c>
      <c r="CX57" s="96">
        <v>6553</v>
      </c>
      <c r="CY57" s="96">
        <v>6563</v>
      </c>
      <c r="CZ57" s="96">
        <v>6537</v>
      </c>
      <c r="DA57" s="96">
        <f>'1.COBERTURA  DANE'!D58</f>
        <v>6537</v>
      </c>
      <c r="DB57" s="224">
        <f t="shared" si="2"/>
        <v>0</v>
      </c>
      <c r="DC57" s="190">
        <f t="shared" si="3"/>
        <v>0</v>
      </c>
      <c r="DD57" s="224">
        <f t="shared" si="4"/>
        <v>-7</v>
      </c>
      <c r="DE57" s="190">
        <f t="shared" si="5"/>
        <v>-0.1069682151589242</v>
      </c>
    </row>
    <row r="58" spans="1:109" ht="15" outlineLevel="2">
      <c r="A58" s="101">
        <v>628</v>
      </c>
      <c r="B58" s="92" t="s">
        <v>133</v>
      </c>
      <c r="C58" s="93" t="s">
        <v>52</v>
      </c>
      <c r="D58" s="94">
        <v>8243</v>
      </c>
      <c r="E58" s="95">
        <v>8243</v>
      </c>
      <c r="F58" s="95">
        <v>8260</v>
      </c>
      <c r="G58" s="95">
        <v>7768</v>
      </c>
      <c r="H58" s="95">
        <v>7765</v>
      </c>
      <c r="I58" s="95">
        <v>7810</v>
      </c>
      <c r="J58" s="95">
        <v>7775</v>
      </c>
      <c r="K58" s="95">
        <v>7767</v>
      </c>
      <c r="L58" s="95">
        <v>7796</v>
      </c>
      <c r="M58" s="95">
        <v>7794</v>
      </c>
      <c r="N58" s="95">
        <v>7815</v>
      </c>
      <c r="O58" s="96">
        <v>7849</v>
      </c>
      <c r="P58" s="94">
        <v>7909</v>
      </c>
      <c r="Q58" s="95">
        <v>7912</v>
      </c>
      <c r="R58" s="97">
        <v>7884</v>
      </c>
      <c r="S58" s="95">
        <v>7873</v>
      </c>
      <c r="T58" s="95">
        <v>7835</v>
      </c>
      <c r="U58" s="95">
        <v>7820</v>
      </c>
      <c r="V58" s="95">
        <v>7804</v>
      </c>
      <c r="W58" s="95">
        <v>7791</v>
      </c>
      <c r="X58" s="95">
        <v>7785</v>
      </c>
      <c r="Y58" s="95">
        <v>7818</v>
      </c>
      <c r="Z58" s="95">
        <v>7788</v>
      </c>
      <c r="AA58" s="96">
        <v>7791</v>
      </c>
      <c r="AB58" s="94">
        <v>7840</v>
      </c>
      <c r="AC58" s="95">
        <v>7853</v>
      </c>
      <c r="AD58" s="95">
        <v>7871</v>
      </c>
      <c r="AE58" s="95">
        <v>7867</v>
      </c>
      <c r="AF58" s="95">
        <v>7897</v>
      </c>
      <c r="AG58" s="95">
        <v>7829</v>
      </c>
      <c r="AH58" s="95">
        <v>7782</v>
      </c>
      <c r="AI58" s="95">
        <v>7742</v>
      </c>
      <c r="AJ58" s="95">
        <v>7690</v>
      </c>
      <c r="AK58" s="95">
        <v>7726</v>
      </c>
      <c r="AL58" s="95">
        <v>7660</v>
      </c>
      <c r="AM58" s="96">
        <v>7725</v>
      </c>
      <c r="AN58" s="94">
        <v>7739</v>
      </c>
      <c r="AO58" s="95">
        <v>7767</v>
      </c>
      <c r="AP58" s="95">
        <v>7763</v>
      </c>
      <c r="AQ58" s="95">
        <v>7673</v>
      </c>
      <c r="AR58" s="95">
        <v>7676</v>
      </c>
      <c r="AS58" s="95">
        <v>7640</v>
      </c>
      <c r="AT58" s="95">
        <v>7618</v>
      </c>
      <c r="AU58" s="95">
        <v>7633</v>
      </c>
      <c r="AV58" s="95">
        <v>7567</v>
      </c>
      <c r="AW58" s="95">
        <v>7577</v>
      </c>
      <c r="AX58" s="95">
        <v>7598</v>
      </c>
      <c r="AY58" s="96">
        <v>7641</v>
      </c>
      <c r="AZ58" s="94">
        <v>7683</v>
      </c>
      <c r="BA58" s="95">
        <v>7669</v>
      </c>
      <c r="BB58" s="95">
        <v>7626</v>
      </c>
      <c r="BC58" s="95">
        <v>7593</v>
      </c>
      <c r="BD58" s="95">
        <v>7613</v>
      </c>
      <c r="BE58" s="95">
        <v>7570</v>
      </c>
      <c r="BF58" s="95">
        <v>7522</v>
      </c>
      <c r="BG58" s="95">
        <v>7420</v>
      </c>
      <c r="BH58" s="95">
        <v>7339</v>
      </c>
      <c r="BI58" s="95">
        <v>7293</v>
      </c>
      <c r="BJ58" s="95">
        <v>7301</v>
      </c>
      <c r="BK58" s="98">
        <v>7354</v>
      </c>
      <c r="BL58" s="94">
        <v>7356</v>
      </c>
      <c r="BM58" s="267">
        <v>7435</v>
      </c>
      <c r="BN58" s="267">
        <v>7428</v>
      </c>
      <c r="BO58" s="267">
        <v>7423</v>
      </c>
      <c r="BP58" s="267">
        <v>7429</v>
      </c>
      <c r="BQ58" s="267">
        <v>7325</v>
      </c>
      <c r="BR58" s="267">
        <v>7238</v>
      </c>
      <c r="BS58" s="267">
        <v>7167</v>
      </c>
      <c r="BT58" s="267">
        <v>7145</v>
      </c>
      <c r="BU58" s="267">
        <v>7155</v>
      </c>
      <c r="BV58" s="267">
        <v>7188</v>
      </c>
      <c r="BW58" s="98">
        <v>7278</v>
      </c>
      <c r="BX58" s="94">
        <v>7278</v>
      </c>
      <c r="BY58" s="267">
        <v>7247</v>
      </c>
      <c r="BZ58" s="267">
        <v>7259</v>
      </c>
      <c r="CA58" s="267">
        <v>7199</v>
      </c>
      <c r="CB58" s="267">
        <v>7171</v>
      </c>
      <c r="CC58" s="267">
        <v>7141</v>
      </c>
      <c r="CD58" s="267">
        <v>7133</v>
      </c>
      <c r="CE58" s="267">
        <v>7144</v>
      </c>
      <c r="CF58" s="267">
        <v>7121</v>
      </c>
      <c r="CG58" s="95">
        <v>7082</v>
      </c>
      <c r="CH58" s="95">
        <v>7099</v>
      </c>
      <c r="CI58" s="96">
        <v>7101</v>
      </c>
      <c r="CJ58" s="96">
        <v>7095</v>
      </c>
      <c r="CK58" s="96">
        <v>7114</v>
      </c>
      <c r="CL58" s="96">
        <v>7085</v>
      </c>
      <c r="CM58" s="96">
        <v>7108</v>
      </c>
      <c r="CN58" s="96">
        <v>7118</v>
      </c>
      <c r="CO58" s="96">
        <v>7183</v>
      </c>
      <c r="CP58" s="96">
        <v>7222</v>
      </c>
      <c r="CQ58" s="96">
        <v>7252</v>
      </c>
      <c r="CR58" s="96">
        <v>7227</v>
      </c>
      <c r="CS58" s="96">
        <v>7280</v>
      </c>
      <c r="CT58" s="96">
        <v>7307</v>
      </c>
      <c r="CU58" s="96">
        <v>7334</v>
      </c>
      <c r="CV58" s="96">
        <v>7338</v>
      </c>
      <c r="CW58" s="96">
        <v>7324</v>
      </c>
      <c r="CX58" s="96">
        <v>7243</v>
      </c>
      <c r="CY58" s="96">
        <v>7206</v>
      </c>
      <c r="CZ58" s="96">
        <v>7156</v>
      </c>
      <c r="DA58" s="96">
        <f>'1.COBERTURA  DANE'!D59</f>
        <v>7131</v>
      </c>
      <c r="DB58" s="224">
        <f t="shared" si="2"/>
        <v>-25</v>
      </c>
      <c r="DC58" s="190">
        <f t="shared" si="3"/>
        <v>-0.34069228672662849</v>
      </c>
      <c r="DD58" s="224">
        <f t="shared" si="4"/>
        <v>-203</v>
      </c>
      <c r="DE58" s="190">
        <f t="shared" si="5"/>
        <v>-2.7679301881647125</v>
      </c>
    </row>
    <row r="59" spans="1:109" ht="15" outlineLevel="2">
      <c r="A59" s="101">
        <v>656</v>
      </c>
      <c r="B59" s="92" t="s">
        <v>133</v>
      </c>
      <c r="C59" s="93" t="s">
        <v>134</v>
      </c>
      <c r="D59" s="94">
        <v>5966</v>
      </c>
      <c r="E59" s="95">
        <v>6038</v>
      </c>
      <c r="F59" s="95">
        <v>6078</v>
      </c>
      <c r="G59" s="95">
        <v>6086</v>
      </c>
      <c r="H59" s="95">
        <v>6040</v>
      </c>
      <c r="I59" s="95">
        <v>6050</v>
      </c>
      <c r="J59" s="95">
        <v>6002</v>
      </c>
      <c r="K59" s="95">
        <v>6020</v>
      </c>
      <c r="L59" s="95">
        <v>5967</v>
      </c>
      <c r="M59" s="95">
        <v>5994</v>
      </c>
      <c r="N59" s="95">
        <v>6041</v>
      </c>
      <c r="O59" s="96">
        <v>6124</v>
      </c>
      <c r="P59" s="94">
        <v>6090</v>
      </c>
      <c r="Q59" s="95">
        <v>6053</v>
      </c>
      <c r="R59" s="97">
        <v>6181</v>
      </c>
      <c r="S59" s="95">
        <v>6103</v>
      </c>
      <c r="T59" s="95">
        <v>6282</v>
      </c>
      <c r="U59" s="95">
        <v>6518</v>
      </c>
      <c r="V59" s="95">
        <v>6509</v>
      </c>
      <c r="W59" s="95">
        <v>6465</v>
      </c>
      <c r="X59" s="95">
        <v>6461</v>
      </c>
      <c r="Y59" s="95">
        <v>6568</v>
      </c>
      <c r="Z59" s="95">
        <v>6583</v>
      </c>
      <c r="AA59" s="96">
        <v>6543</v>
      </c>
      <c r="AB59" s="94">
        <v>6523</v>
      </c>
      <c r="AC59" s="95">
        <v>6562</v>
      </c>
      <c r="AD59" s="95">
        <v>6552</v>
      </c>
      <c r="AE59" s="95">
        <v>6527</v>
      </c>
      <c r="AF59" s="95">
        <v>6448</v>
      </c>
      <c r="AG59" s="95">
        <v>6366</v>
      </c>
      <c r="AH59" s="95">
        <v>6356</v>
      </c>
      <c r="AI59" s="95">
        <v>6398</v>
      </c>
      <c r="AJ59" s="95">
        <v>6344</v>
      </c>
      <c r="AK59" s="95">
        <v>6425</v>
      </c>
      <c r="AL59" s="95">
        <v>6339</v>
      </c>
      <c r="AM59" s="96">
        <v>6416</v>
      </c>
      <c r="AN59" s="94">
        <v>6395</v>
      </c>
      <c r="AO59" s="95">
        <v>6531</v>
      </c>
      <c r="AP59" s="95">
        <v>6537</v>
      </c>
      <c r="AQ59" s="95">
        <v>6550</v>
      </c>
      <c r="AR59" s="95">
        <v>6492</v>
      </c>
      <c r="AS59" s="95">
        <v>6463</v>
      </c>
      <c r="AT59" s="95">
        <v>6453</v>
      </c>
      <c r="AU59" s="95">
        <v>6429</v>
      </c>
      <c r="AV59" s="95">
        <v>6397</v>
      </c>
      <c r="AW59" s="95">
        <v>6422</v>
      </c>
      <c r="AX59" s="95">
        <v>6376</v>
      </c>
      <c r="AY59" s="96">
        <v>6468</v>
      </c>
      <c r="AZ59" s="94">
        <v>6403</v>
      </c>
      <c r="BA59" s="95">
        <v>6493</v>
      </c>
      <c r="BB59" s="95">
        <v>6505</v>
      </c>
      <c r="BC59" s="95">
        <v>6539</v>
      </c>
      <c r="BD59" s="95">
        <v>6555</v>
      </c>
      <c r="BE59" s="95">
        <v>6542</v>
      </c>
      <c r="BF59" s="95">
        <v>6520</v>
      </c>
      <c r="BG59" s="95">
        <v>6414</v>
      </c>
      <c r="BH59" s="95">
        <v>6420</v>
      </c>
      <c r="BI59" s="95">
        <v>6298</v>
      </c>
      <c r="BJ59" s="95">
        <v>6358</v>
      </c>
      <c r="BK59" s="98">
        <v>6437</v>
      </c>
      <c r="BL59" s="94">
        <v>6463</v>
      </c>
      <c r="BM59" s="267">
        <v>6510</v>
      </c>
      <c r="BN59" s="267">
        <v>6458</v>
      </c>
      <c r="BO59" s="267">
        <v>6422</v>
      </c>
      <c r="BP59" s="267">
        <v>6433</v>
      </c>
      <c r="BQ59" s="267">
        <v>6417</v>
      </c>
      <c r="BR59" s="267">
        <v>6343</v>
      </c>
      <c r="BS59" s="267">
        <v>6370</v>
      </c>
      <c r="BT59" s="267">
        <v>6314</v>
      </c>
      <c r="BU59" s="267">
        <v>6300</v>
      </c>
      <c r="BV59" s="267">
        <v>6360</v>
      </c>
      <c r="BW59" s="98">
        <v>6384</v>
      </c>
      <c r="BX59" s="94">
        <v>6420</v>
      </c>
      <c r="BY59" s="267">
        <v>6398</v>
      </c>
      <c r="BZ59" s="267">
        <v>6339</v>
      </c>
      <c r="CA59" s="267">
        <v>6268</v>
      </c>
      <c r="CB59" s="267">
        <v>6238</v>
      </c>
      <c r="CC59" s="267">
        <v>6181</v>
      </c>
      <c r="CD59" s="267">
        <v>6179</v>
      </c>
      <c r="CE59" s="267">
        <v>6171</v>
      </c>
      <c r="CF59" s="267">
        <v>6155</v>
      </c>
      <c r="CG59" s="95">
        <v>6115</v>
      </c>
      <c r="CH59" s="95">
        <v>6063</v>
      </c>
      <c r="CI59" s="96">
        <v>6072</v>
      </c>
      <c r="CJ59" s="96">
        <v>6068</v>
      </c>
      <c r="CK59" s="96">
        <v>6063</v>
      </c>
      <c r="CL59" s="96">
        <v>6039</v>
      </c>
      <c r="CM59" s="96">
        <v>6022</v>
      </c>
      <c r="CN59" s="96">
        <v>6043</v>
      </c>
      <c r="CO59" s="96">
        <v>6106</v>
      </c>
      <c r="CP59" s="96">
        <v>6177</v>
      </c>
      <c r="CQ59" s="96">
        <v>6174</v>
      </c>
      <c r="CR59" s="96">
        <v>6232</v>
      </c>
      <c r="CS59" s="96">
        <v>6239</v>
      </c>
      <c r="CT59" s="96">
        <v>6266</v>
      </c>
      <c r="CU59" s="96">
        <v>6483</v>
      </c>
      <c r="CV59" s="96">
        <v>6488</v>
      </c>
      <c r="CW59" s="96">
        <v>6519</v>
      </c>
      <c r="CX59" s="96">
        <v>6473</v>
      </c>
      <c r="CY59" s="96">
        <v>6448</v>
      </c>
      <c r="CZ59" s="96">
        <v>6479</v>
      </c>
      <c r="DA59" s="96">
        <f>'1.COBERTURA  DANE'!D60</f>
        <v>6463</v>
      </c>
      <c r="DB59" s="224">
        <f t="shared" si="2"/>
        <v>-16</v>
      </c>
      <c r="DC59" s="190">
        <f t="shared" si="3"/>
        <v>-0.24660912453760789</v>
      </c>
      <c r="DD59" s="224">
        <f t="shared" si="4"/>
        <v>-20</v>
      </c>
      <c r="DE59" s="190">
        <f t="shared" si="5"/>
        <v>-0.30849915162733299</v>
      </c>
    </row>
    <row r="60" spans="1:109" ht="15" outlineLevel="2">
      <c r="A60" s="101">
        <v>761</v>
      </c>
      <c r="B60" s="92" t="s">
        <v>133</v>
      </c>
      <c r="C60" s="93" t="s">
        <v>97</v>
      </c>
      <c r="D60" s="94">
        <v>7718</v>
      </c>
      <c r="E60" s="95">
        <v>7940</v>
      </c>
      <c r="F60" s="95">
        <v>7981</v>
      </c>
      <c r="G60" s="95">
        <v>8021</v>
      </c>
      <c r="H60" s="95">
        <v>7977</v>
      </c>
      <c r="I60" s="95">
        <v>7955</v>
      </c>
      <c r="J60" s="95">
        <v>7868</v>
      </c>
      <c r="K60" s="95">
        <v>7951</v>
      </c>
      <c r="L60" s="95">
        <v>7917</v>
      </c>
      <c r="M60" s="95">
        <v>7958</v>
      </c>
      <c r="N60" s="95">
        <v>8096</v>
      </c>
      <c r="O60" s="96">
        <v>8279</v>
      </c>
      <c r="P60" s="94">
        <v>8404</v>
      </c>
      <c r="Q60" s="95">
        <v>8432</v>
      </c>
      <c r="R60" s="97">
        <v>8824</v>
      </c>
      <c r="S60" s="95">
        <v>8863</v>
      </c>
      <c r="T60" s="95">
        <v>8487</v>
      </c>
      <c r="U60" s="95">
        <v>8468</v>
      </c>
      <c r="V60" s="95">
        <v>8412</v>
      </c>
      <c r="W60" s="95">
        <v>8394</v>
      </c>
      <c r="X60" s="95">
        <v>8367</v>
      </c>
      <c r="Y60" s="95">
        <v>8446</v>
      </c>
      <c r="Z60" s="95">
        <v>8463</v>
      </c>
      <c r="AA60" s="96">
        <v>8419</v>
      </c>
      <c r="AB60" s="94">
        <v>8382</v>
      </c>
      <c r="AC60" s="95">
        <v>8308</v>
      </c>
      <c r="AD60" s="95">
        <v>8387</v>
      </c>
      <c r="AE60" s="95">
        <v>8403</v>
      </c>
      <c r="AF60" s="95">
        <v>8467</v>
      </c>
      <c r="AG60" s="95">
        <v>8485</v>
      </c>
      <c r="AH60" s="95">
        <v>8496</v>
      </c>
      <c r="AI60" s="95">
        <v>8610</v>
      </c>
      <c r="AJ60" s="95">
        <v>8588</v>
      </c>
      <c r="AK60" s="95">
        <v>8717</v>
      </c>
      <c r="AL60" s="95">
        <v>8331</v>
      </c>
      <c r="AM60" s="96">
        <v>8402</v>
      </c>
      <c r="AN60" s="94">
        <v>8426</v>
      </c>
      <c r="AO60" s="95">
        <v>8490</v>
      </c>
      <c r="AP60" s="95">
        <v>8504</v>
      </c>
      <c r="AQ60" s="95">
        <v>8429</v>
      </c>
      <c r="AR60" s="95">
        <v>8445</v>
      </c>
      <c r="AS60" s="95">
        <v>8481</v>
      </c>
      <c r="AT60" s="95">
        <v>8468</v>
      </c>
      <c r="AU60" s="95">
        <v>8459</v>
      </c>
      <c r="AV60" s="95">
        <v>8321</v>
      </c>
      <c r="AW60" s="95">
        <v>8341</v>
      </c>
      <c r="AX60" s="95">
        <v>8318</v>
      </c>
      <c r="AY60" s="96">
        <v>8354</v>
      </c>
      <c r="AZ60" s="94">
        <v>8351</v>
      </c>
      <c r="BA60" s="95">
        <v>8363</v>
      </c>
      <c r="BB60" s="95">
        <v>8311</v>
      </c>
      <c r="BC60" s="95">
        <v>8270</v>
      </c>
      <c r="BD60" s="95">
        <v>8242</v>
      </c>
      <c r="BE60" s="95">
        <v>8195</v>
      </c>
      <c r="BF60" s="95">
        <v>8152</v>
      </c>
      <c r="BG60" s="95">
        <v>8057</v>
      </c>
      <c r="BH60" s="95">
        <v>8045</v>
      </c>
      <c r="BI60" s="95">
        <v>7957</v>
      </c>
      <c r="BJ60" s="95">
        <v>7959</v>
      </c>
      <c r="BK60" s="98">
        <v>8048</v>
      </c>
      <c r="BL60" s="94">
        <v>8059</v>
      </c>
      <c r="BM60" s="267">
        <v>8133</v>
      </c>
      <c r="BN60" s="267">
        <v>8058</v>
      </c>
      <c r="BO60" s="267">
        <v>8061</v>
      </c>
      <c r="BP60" s="267">
        <v>8073</v>
      </c>
      <c r="BQ60" s="267">
        <v>8022</v>
      </c>
      <c r="BR60" s="267">
        <v>7916</v>
      </c>
      <c r="BS60" s="267">
        <v>7847</v>
      </c>
      <c r="BT60" s="267">
        <v>7792</v>
      </c>
      <c r="BU60" s="267">
        <v>7815</v>
      </c>
      <c r="BV60" s="267">
        <v>7852</v>
      </c>
      <c r="BW60" s="98">
        <v>7912</v>
      </c>
      <c r="BX60" s="94">
        <v>7945</v>
      </c>
      <c r="BY60" s="267">
        <v>7959</v>
      </c>
      <c r="BZ60" s="267">
        <v>7950</v>
      </c>
      <c r="CA60" s="267">
        <v>7857</v>
      </c>
      <c r="CB60" s="267">
        <v>7674</v>
      </c>
      <c r="CC60" s="267">
        <v>7586</v>
      </c>
      <c r="CD60" s="267">
        <v>7520</v>
      </c>
      <c r="CE60" s="267">
        <v>7459</v>
      </c>
      <c r="CF60" s="267">
        <v>7389</v>
      </c>
      <c r="CG60" s="95">
        <v>7379</v>
      </c>
      <c r="CH60" s="95">
        <v>7340</v>
      </c>
      <c r="CI60" s="96">
        <v>7342</v>
      </c>
      <c r="CJ60" s="96">
        <v>7320</v>
      </c>
      <c r="CK60" s="96">
        <v>7316</v>
      </c>
      <c r="CL60" s="96">
        <v>7286</v>
      </c>
      <c r="CM60" s="96">
        <v>7299</v>
      </c>
      <c r="CN60" s="96">
        <v>7319</v>
      </c>
      <c r="CO60" s="96">
        <v>7387</v>
      </c>
      <c r="CP60" s="96">
        <v>7501</v>
      </c>
      <c r="CQ60" s="96">
        <v>7521</v>
      </c>
      <c r="CR60" s="96">
        <v>7516</v>
      </c>
      <c r="CS60" s="96">
        <v>7527</v>
      </c>
      <c r="CT60" s="96">
        <v>7584</v>
      </c>
      <c r="CU60" s="96">
        <v>7600</v>
      </c>
      <c r="CV60" s="96">
        <v>7584</v>
      </c>
      <c r="CW60" s="96">
        <v>7544</v>
      </c>
      <c r="CX60" s="96">
        <v>7491</v>
      </c>
      <c r="CY60" s="96">
        <v>7450</v>
      </c>
      <c r="CZ60" s="96">
        <v>7485</v>
      </c>
      <c r="DA60" s="96">
        <f>'1.COBERTURA  DANE'!D61</f>
        <v>7565</v>
      </c>
      <c r="DB60" s="224">
        <f t="shared" si="2"/>
        <v>80</v>
      </c>
      <c r="DC60" s="190">
        <f t="shared" si="3"/>
        <v>1.0548523206751055</v>
      </c>
      <c r="DD60" s="224">
        <f t="shared" si="4"/>
        <v>-35</v>
      </c>
      <c r="DE60" s="190">
        <f t="shared" si="5"/>
        <v>-0.46052631578947362</v>
      </c>
    </row>
    <row r="61" spans="1:109" ht="15" outlineLevel="2">
      <c r="A61" s="101">
        <v>842</v>
      </c>
      <c r="B61" s="92" t="s">
        <v>133</v>
      </c>
      <c r="C61" s="93" t="s">
        <v>100</v>
      </c>
      <c r="D61" s="94">
        <v>5340</v>
      </c>
      <c r="E61" s="95">
        <v>5680</v>
      </c>
      <c r="F61" s="95">
        <v>5658</v>
      </c>
      <c r="G61" s="95">
        <v>5632</v>
      </c>
      <c r="H61" s="95">
        <v>5624</v>
      </c>
      <c r="I61" s="95">
        <v>5639</v>
      </c>
      <c r="J61" s="95">
        <v>5626</v>
      </c>
      <c r="K61" s="95">
        <v>5623</v>
      </c>
      <c r="L61" s="95">
        <v>5588</v>
      </c>
      <c r="M61" s="95">
        <v>5665</v>
      </c>
      <c r="N61" s="95">
        <v>5661</v>
      </c>
      <c r="O61" s="96">
        <v>5808</v>
      </c>
      <c r="P61" s="94">
        <v>5786</v>
      </c>
      <c r="Q61" s="95">
        <v>5800</v>
      </c>
      <c r="R61" s="97">
        <v>5859</v>
      </c>
      <c r="S61" s="95">
        <v>5869</v>
      </c>
      <c r="T61" s="95">
        <v>5885</v>
      </c>
      <c r="U61" s="95">
        <v>5800</v>
      </c>
      <c r="V61" s="95">
        <v>5861</v>
      </c>
      <c r="W61" s="95">
        <v>5849</v>
      </c>
      <c r="X61" s="95">
        <v>5837</v>
      </c>
      <c r="Y61" s="95">
        <v>5793</v>
      </c>
      <c r="Z61" s="95">
        <v>5829</v>
      </c>
      <c r="AA61" s="96">
        <v>5852</v>
      </c>
      <c r="AB61" s="94">
        <v>5851</v>
      </c>
      <c r="AC61" s="95">
        <v>5878</v>
      </c>
      <c r="AD61" s="95">
        <v>5844</v>
      </c>
      <c r="AE61" s="95">
        <v>5869</v>
      </c>
      <c r="AF61" s="95">
        <v>5870</v>
      </c>
      <c r="AG61" s="95">
        <v>5894</v>
      </c>
      <c r="AH61" s="95">
        <v>5916</v>
      </c>
      <c r="AI61" s="95">
        <v>5896</v>
      </c>
      <c r="AJ61" s="95">
        <v>5945</v>
      </c>
      <c r="AK61" s="95">
        <v>5919</v>
      </c>
      <c r="AL61" s="95">
        <v>5913</v>
      </c>
      <c r="AM61" s="96">
        <v>5905</v>
      </c>
      <c r="AN61" s="94">
        <v>5927</v>
      </c>
      <c r="AO61" s="95">
        <v>5950</v>
      </c>
      <c r="AP61" s="95">
        <v>6021</v>
      </c>
      <c r="AQ61" s="95">
        <v>6023</v>
      </c>
      <c r="AR61" s="95">
        <v>6030</v>
      </c>
      <c r="AS61" s="95">
        <v>6019</v>
      </c>
      <c r="AT61" s="95">
        <v>6017</v>
      </c>
      <c r="AU61" s="95">
        <v>5974</v>
      </c>
      <c r="AV61" s="95">
        <v>5959</v>
      </c>
      <c r="AW61" s="95">
        <v>5951</v>
      </c>
      <c r="AX61" s="95">
        <v>5939</v>
      </c>
      <c r="AY61" s="96">
        <v>5903</v>
      </c>
      <c r="AZ61" s="94">
        <v>5861</v>
      </c>
      <c r="BA61" s="95">
        <v>5833</v>
      </c>
      <c r="BB61" s="95">
        <v>5853</v>
      </c>
      <c r="BC61" s="95">
        <v>5259</v>
      </c>
      <c r="BD61" s="95">
        <v>5753</v>
      </c>
      <c r="BE61" s="95">
        <v>5777</v>
      </c>
      <c r="BF61" s="95">
        <v>5782</v>
      </c>
      <c r="BG61" s="95">
        <v>5727</v>
      </c>
      <c r="BH61" s="95">
        <v>5679</v>
      </c>
      <c r="BI61" s="95">
        <v>5670</v>
      </c>
      <c r="BJ61" s="95">
        <v>5768</v>
      </c>
      <c r="BK61" s="98">
        <v>5813</v>
      </c>
      <c r="BL61" s="94">
        <v>5836</v>
      </c>
      <c r="BM61" s="267">
        <v>5881</v>
      </c>
      <c r="BN61" s="267">
        <v>5830</v>
      </c>
      <c r="BO61" s="267">
        <v>5836</v>
      </c>
      <c r="BP61" s="267">
        <v>5833</v>
      </c>
      <c r="BQ61" s="267">
        <v>5831</v>
      </c>
      <c r="BR61" s="267">
        <v>5857</v>
      </c>
      <c r="BS61" s="267">
        <v>5871</v>
      </c>
      <c r="BT61" s="267">
        <v>5889</v>
      </c>
      <c r="BU61" s="267">
        <v>5901</v>
      </c>
      <c r="BV61" s="267">
        <v>5903</v>
      </c>
      <c r="BW61" s="98">
        <v>5886</v>
      </c>
      <c r="BX61" s="94">
        <v>5886</v>
      </c>
      <c r="BY61" s="267">
        <v>5860</v>
      </c>
      <c r="BZ61" s="267">
        <v>5855</v>
      </c>
      <c r="CA61" s="267">
        <v>5847</v>
      </c>
      <c r="CB61" s="267">
        <v>5818</v>
      </c>
      <c r="CC61" s="267">
        <v>5691</v>
      </c>
      <c r="CD61" s="267">
        <v>5728</v>
      </c>
      <c r="CE61" s="267">
        <v>5727</v>
      </c>
      <c r="CF61" s="267">
        <v>5689</v>
      </c>
      <c r="CG61" s="95">
        <v>5693</v>
      </c>
      <c r="CH61" s="95">
        <v>5689</v>
      </c>
      <c r="CI61" s="96">
        <v>5660</v>
      </c>
      <c r="CJ61" s="96">
        <v>5606</v>
      </c>
      <c r="CK61" s="96">
        <v>5611</v>
      </c>
      <c r="CL61" s="96">
        <v>5617</v>
      </c>
      <c r="CM61" s="96">
        <v>5584</v>
      </c>
      <c r="CN61" s="96">
        <v>5607</v>
      </c>
      <c r="CO61" s="96">
        <v>5607</v>
      </c>
      <c r="CP61" s="96">
        <v>5633</v>
      </c>
      <c r="CQ61" s="96">
        <v>5651</v>
      </c>
      <c r="CR61" s="96">
        <v>5629</v>
      </c>
      <c r="CS61" s="96">
        <v>5632</v>
      </c>
      <c r="CT61" s="96">
        <v>5631</v>
      </c>
      <c r="CU61" s="96">
        <v>5635</v>
      </c>
      <c r="CV61" s="96">
        <v>5641</v>
      </c>
      <c r="CW61" s="96">
        <v>5634</v>
      </c>
      <c r="CX61" s="96">
        <v>5609</v>
      </c>
      <c r="CY61" s="96">
        <v>5663</v>
      </c>
      <c r="CZ61" s="96">
        <v>5655</v>
      </c>
      <c r="DA61" s="96">
        <f>'1.COBERTURA  DANE'!D62</f>
        <v>5626</v>
      </c>
      <c r="DB61" s="224">
        <f t="shared" si="2"/>
        <v>-29</v>
      </c>
      <c r="DC61" s="190">
        <f t="shared" si="3"/>
        <v>-0.51409324587839034</v>
      </c>
      <c r="DD61" s="224">
        <f t="shared" si="4"/>
        <v>-9</v>
      </c>
      <c r="DE61" s="190">
        <f t="shared" si="5"/>
        <v>-0.15971606033717836</v>
      </c>
    </row>
    <row r="62" spans="1:109" s="18" customFormat="1" ht="15" outlineLevel="1">
      <c r="A62" s="85" t="s">
        <v>131</v>
      </c>
      <c r="B62" s="80"/>
      <c r="C62" s="86" t="s">
        <v>126</v>
      </c>
      <c r="D62" s="87">
        <f t="shared" ref="D62:AH62" si="10">SUBTOTAL(9,D63:D79)</f>
        <v>146796</v>
      </c>
      <c r="E62" s="88">
        <f t="shared" si="10"/>
        <v>147395</v>
      </c>
      <c r="F62" s="88">
        <f t="shared" si="10"/>
        <v>146901</v>
      </c>
      <c r="G62" s="88">
        <f t="shared" si="10"/>
        <v>145793</v>
      </c>
      <c r="H62" s="88">
        <f t="shared" si="10"/>
        <v>145272</v>
      </c>
      <c r="I62" s="88">
        <f t="shared" si="10"/>
        <v>146138</v>
      </c>
      <c r="J62" s="88">
        <f t="shared" si="10"/>
        <v>142960</v>
      </c>
      <c r="K62" s="88">
        <f t="shared" si="10"/>
        <v>145369</v>
      </c>
      <c r="L62" s="88">
        <f t="shared" si="10"/>
        <v>142816</v>
      </c>
      <c r="M62" s="88">
        <f t="shared" si="10"/>
        <v>143496</v>
      </c>
      <c r="N62" s="88">
        <f t="shared" si="10"/>
        <v>143428</v>
      </c>
      <c r="O62" s="89">
        <f t="shared" si="10"/>
        <v>145113</v>
      </c>
      <c r="P62" s="87">
        <f t="shared" si="10"/>
        <v>145072</v>
      </c>
      <c r="Q62" s="88">
        <f t="shared" si="10"/>
        <v>144973</v>
      </c>
      <c r="R62" s="90">
        <f t="shared" si="10"/>
        <v>146244</v>
      </c>
      <c r="S62" s="88">
        <f t="shared" si="10"/>
        <v>144325</v>
      </c>
      <c r="T62" s="88">
        <f t="shared" si="10"/>
        <v>147573</v>
      </c>
      <c r="U62" s="88">
        <f t="shared" si="10"/>
        <v>148320</v>
      </c>
      <c r="V62" s="88">
        <f t="shared" si="10"/>
        <v>149101</v>
      </c>
      <c r="W62" s="88">
        <f t="shared" si="10"/>
        <v>149225</v>
      </c>
      <c r="X62" s="88">
        <f t="shared" si="10"/>
        <v>149509</v>
      </c>
      <c r="Y62" s="88">
        <f t="shared" si="10"/>
        <v>150118</v>
      </c>
      <c r="Z62" s="88">
        <f t="shared" si="10"/>
        <v>149890</v>
      </c>
      <c r="AA62" s="89">
        <f t="shared" si="10"/>
        <v>149319</v>
      </c>
      <c r="AB62" s="87">
        <f t="shared" si="10"/>
        <v>149979</v>
      </c>
      <c r="AC62" s="88">
        <f t="shared" si="10"/>
        <v>150795</v>
      </c>
      <c r="AD62" s="88">
        <f t="shared" si="10"/>
        <v>150534</v>
      </c>
      <c r="AE62" s="88">
        <f t="shared" si="10"/>
        <v>150134</v>
      </c>
      <c r="AF62" s="88">
        <f t="shared" si="10"/>
        <v>150669</v>
      </c>
      <c r="AG62" s="88">
        <f t="shared" si="10"/>
        <v>149233</v>
      </c>
      <c r="AH62" s="88">
        <f t="shared" si="10"/>
        <v>148519</v>
      </c>
      <c r="AI62" s="88">
        <v>147946</v>
      </c>
      <c r="AJ62" s="88">
        <v>148271</v>
      </c>
      <c r="AK62" s="88">
        <v>149505</v>
      </c>
      <c r="AL62" s="88">
        <v>149293</v>
      </c>
      <c r="AM62" s="89">
        <v>150047</v>
      </c>
      <c r="AN62" s="87">
        <v>149701</v>
      </c>
      <c r="AO62" s="88">
        <v>149281</v>
      </c>
      <c r="AP62" s="88">
        <v>149618</v>
      </c>
      <c r="AQ62" s="88">
        <v>148696</v>
      </c>
      <c r="AR62" s="88">
        <f>SUM(AR63:AR79)</f>
        <v>150102</v>
      </c>
      <c r="AS62" s="88">
        <v>149419</v>
      </c>
      <c r="AT62" s="88">
        <v>149306</v>
      </c>
      <c r="AU62" s="88">
        <v>149585</v>
      </c>
      <c r="AV62" s="88">
        <v>148724</v>
      </c>
      <c r="AW62" s="88">
        <v>149169</v>
      </c>
      <c r="AX62" s="88">
        <v>148935</v>
      </c>
      <c r="AY62" s="89">
        <v>149256</v>
      </c>
      <c r="AZ62" s="87">
        <v>149501</v>
      </c>
      <c r="BA62" s="88">
        <v>150200</v>
      </c>
      <c r="BB62" s="88">
        <v>149628</v>
      </c>
      <c r="BC62" s="88">
        <v>149481</v>
      </c>
      <c r="BD62" s="88">
        <v>149152</v>
      </c>
      <c r="BE62" s="88">
        <v>148714</v>
      </c>
      <c r="BF62" s="88">
        <v>148475</v>
      </c>
      <c r="BG62" s="88">
        <v>146729</v>
      </c>
      <c r="BH62" s="88">
        <v>147249</v>
      </c>
      <c r="BI62" s="88">
        <v>145972</v>
      </c>
      <c r="BJ62" s="88">
        <v>146961</v>
      </c>
      <c r="BK62" s="91">
        <v>148027</v>
      </c>
      <c r="BL62" s="87">
        <v>148197</v>
      </c>
      <c r="BM62" s="266">
        <v>148982</v>
      </c>
      <c r="BN62" s="266">
        <v>148899</v>
      </c>
      <c r="BO62" s="266">
        <v>148868</v>
      </c>
      <c r="BP62" s="266">
        <v>149061</v>
      </c>
      <c r="BQ62" s="266">
        <v>148737</v>
      </c>
      <c r="BR62" s="266">
        <v>145987</v>
      </c>
      <c r="BS62" s="266">
        <v>144988</v>
      </c>
      <c r="BT62" s="266">
        <v>144578</v>
      </c>
      <c r="BU62" s="266">
        <v>144700</v>
      </c>
      <c r="BV62" s="266">
        <v>144715</v>
      </c>
      <c r="BW62" s="91">
        <v>145082</v>
      </c>
      <c r="BX62" s="87">
        <v>145041</v>
      </c>
      <c r="BY62" s="266">
        <v>144441</v>
      </c>
      <c r="BZ62" s="266">
        <v>142920</v>
      </c>
      <c r="CA62" s="266">
        <v>141440</v>
      </c>
      <c r="CB62" s="266">
        <v>141043</v>
      </c>
      <c r="CC62" s="266">
        <v>139027</v>
      </c>
      <c r="CD62" s="266">
        <v>138730</v>
      </c>
      <c r="CE62" s="266">
        <v>138629</v>
      </c>
      <c r="CF62" s="266">
        <v>137915</v>
      </c>
      <c r="CG62" s="88">
        <v>137293</v>
      </c>
      <c r="CH62" s="88">
        <v>136956</v>
      </c>
      <c r="CI62" s="89">
        <v>136603</v>
      </c>
      <c r="CJ62" s="89">
        <v>136259</v>
      </c>
      <c r="CK62" s="89">
        <v>136292</v>
      </c>
      <c r="CL62" s="89">
        <v>135994</v>
      </c>
      <c r="CM62" s="89">
        <v>135838</v>
      </c>
      <c r="CN62" s="89">
        <v>136097</v>
      </c>
      <c r="CO62" s="89">
        <v>137052</v>
      </c>
      <c r="CP62" s="89">
        <v>138313</v>
      </c>
      <c r="CQ62" s="89">
        <v>138450</v>
      </c>
      <c r="CR62" s="89">
        <v>138367</v>
      </c>
      <c r="CS62" s="89">
        <v>138750</v>
      </c>
      <c r="CT62" s="89">
        <v>139489</v>
      </c>
      <c r="CU62" s="89">
        <v>140231</v>
      </c>
      <c r="CV62" s="89">
        <v>140355</v>
      </c>
      <c r="CW62" s="89">
        <v>140177</v>
      </c>
      <c r="CX62" s="89">
        <v>139452</v>
      </c>
      <c r="CY62" s="89">
        <v>139220</v>
      </c>
      <c r="CZ62" s="89">
        <v>139192</v>
      </c>
      <c r="DA62" s="89">
        <f>'1.COBERTURA  DANE'!D63</f>
        <v>138342</v>
      </c>
      <c r="DB62" s="224">
        <f t="shared" si="2"/>
        <v>-850</v>
      </c>
      <c r="DC62" s="190">
        <f t="shared" si="3"/>
        <v>-0.60560721028819786</v>
      </c>
      <c r="DD62" s="224">
        <f t="shared" si="4"/>
        <v>-1889</v>
      </c>
      <c r="DE62" s="190">
        <f t="shared" si="5"/>
        <v>-1.3470630602363243</v>
      </c>
    </row>
    <row r="63" spans="1:109" ht="15" outlineLevel="2">
      <c r="A63" s="101">
        <v>38</v>
      </c>
      <c r="B63" s="92" t="s">
        <v>126</v>
      </c>
      <c r="C63" s="93" t="s">
        <v>65</v>
      </c>
      <c r="D63" s="94">
        <v>10033</v>
      </c>
      <c r="E63" s="95">
        <v>10028</v>
      </c>
      <c r="F63" s="95">
        <v>9953</v>
      </c>
      <c r="G63" s="95">
        <v>9870</v>
      </c>
      <c r="H63" s="95">
        <v>9789</v>
      </c>
      <c r="I63" s="95">
        <v>9845</v>
      </c>
      <c r="J63" s="95">
        <v>9769</v>
      </c>
      <c r="K63" s="95">
        <v>9802</v>
      </c>
      <c r="L63" s="95">
        <v>9663</v>
      </c>
      <c r="M63" s="95">
        <v>9788</v>
      </c>
      <c r="N63" s="95">
        <v>9779</v>
      </c>
      <c r="O63" s="96">
        <v>9947</v>
      </c>
      <c r="P63" s="94">
        <v>9960</v>
      </c>
      <c r="Q63" s="95">
        <v>9897</v>
      </c>
      <c r="R63" s="97">
        <v>9873</v>
      </c>
      <c r="S63" s="95">
        <v>9847</v>
      </c>
      <c r="T63" s="95">
        <v>9821</v>
      </c>
      <c r="U63" s="95">
        <v>9881</v>
      </c>
      <c r="V63" s="95">
        <v>9936</v>
      </c>
      <c r="W63" s="95">
        <v>9872</v>
      </c>
      <c r="X63" s="95">
        <v>9837</v>
      </c>
      <c r="Y63" s="95">
        <v>9794</v>
      </c>
      <c r="Z63" s="95">
        <v>9744</v>
      </c>
      <c r="AA63" s="96">
        <v>9791</v>
      </c>
      <c r="AB63" s="94">
        <v>9778</v>
      </c>
      <c r="AC63" s="95">
        <v>9784</v>
      </c>
      <c r="AD63" s="95">
        <v>9788</v>
      </c>
      <c r="AE63" s="95">
        <v>9803</v>
      </c>
      <c r="AF63" s="95">
        <v>9806</v>
      </c>
      <c r="AG63" s="95">
        <v>9775</v>
      </c>
      <c r="AH63" s="95">
        <v>9790</v>
      </c>
      <c r="AI63" s="95">
        <v>9750</v>
      </c>
      <c r="AJ63" s="95">
        <v>9951</v>
      </c>
      <c r="AK63" s="95">
        <v>9947</v>
      </c>
      <c r="AL63" s="95">
        <v>9944</v>
      </c>
      <c r="AM63" s="96">
        <v>9916</v>
      </c>
      <c r="AN63" s="94">
        <v>9929</v>
      </c>
      <c r="AO63" s="95">
        <v>9851</v>
      </c>
      <c r="AP63" s="95">
        <v>9884</v>
      </c>
      <c r="AQ63" s="95">
        <v>9805</v>
      </c>
      <c r="AR63" s="95">
        <v>9752</v>
      </c>
      <c r="AS63" s="95">
        <v>9798</v>
      </c>
      <c r="AT63" s="95">
        <v>9761</v>
      </c>
      <c r="AU63" s="95">
        <v>9716</v>
      </c>
      <c r="AV63" s="95">
        <v>9784</v>
      </c>
      <c r="AW63" s="95">
        <v>9775</v>
      </c>
      <c r="AX63" s="95">
        <v>9780</v>
      </c>
      <c r="AY63" s="96">
        <v>9816</v>
      </c>
      <c r="AZ63" s="94">
        <v>9760</v>
      </c>
      <c r="BA63" s="95">
        <v>9712</v>
      </c>
      <c r="BB63" s="95">
        <v>9730</v>
      </c>
      <c r="BC63" s="95">
        <v>9694</v>
      </c>
      <c r="BD63" s="95">
        <v>9586</v>
      </c>
      <c r="BE63" s="95">
        <v>9611</v>
      </c>
      <c r="BF63" s="95">
        <v>9586</v>
      </c>
      <c r="BG63" s="95">
        <v>9491</v>
      </c>
      <c r="BH63" s="95">
        <v>9445</v>
      </c>
      <c r="BI63" s="95">
        <v>9384</v>
      </c>
      <c r="BJ63" s="95">
        <v>9479</v>
      </c>
      <c r="BK63" s="98">
        <v>9551</v>
      </c>
      <c r="BL63" s="94">
        <v>9570</v>
      </c>
      <c r="BM63" s="267">
        <v>9562</v>
      </c>
      <c r="BN63" s="267">
        <v>9563</v>
      </c>
      <c r="BO63" s="267">
        <v>9576</v>
      </c>
      <c r="BP63" s="267">
        <v>9576</v>
      </c>
      <c r="BQ63" s="267">
        <v>9594</v>
      </c>
      <c r="BR63" s="267">
        <v>9600</v>
      </c>
      <c r="BS63" s="267">
        <v>9589</v>
      </c>
      <c r="BT63" s="267">
        <v>9593</v>
      </c>
      <c r="BU63" s="267">
        <v>9553</v>
      </c>
      <c r="BV63" s="267">
        <v>9479</v>
      </c>
      <c r="BW63" s="98">
        <v>9456</v>
      </c>
      <c r="BX63" s="94">
        <v>9407</v>
      </c>
      <c r="BY63" s="267">
        <v>9360</v>
      </c>
      <c r="BZ63" s="267">
        <v>9322</v>
      </c>
      <c r="CA63" s="267">
        <v>9259</v>
      </c>
      <c r="CB63" s="267">
        <v>9254</v>
      </c>
      <c r="CC63" s="267">
        <v>8855</v>
      </c>
      <c r="CD63" s="267">
        <v>8944</v>
      </c>
      <c r="CE63" s="267">
        <v>8935</v>
      </c>
      <c r="CF63" s="267">
        <v>8909</v>
      </c>
      <c r="CG63" s="95">
        <v>8888</v>
      </c>
      <c r="CH63" s="95">
        <v>8866</v>
      </c>
      <c r="CI63" s="96">
        <v>8820</v>
      </c>
      <c r="CJ63" s="96">
        <v>8835</v>
      </c>
      <c r="CK63" s="96">
        <v>8843</v>
      </c>
      <c r="CL63" s="96">
        <v>8880</v>
      </c>
      <c r="CM63" s="96">
        <v>8848</v>
      </c>
      <c r="CN63" s="96">
        <v>8875</v>
      </c>
      <c r="CO63" s="96">
        <v>8913</v>
      </c>
      <c r="CP63" s="96">
        <v>8959</v>
      </c>
      <c r="CQ63" s="96">
        <v>8987</v>
      </c>
      <c r="CR63" s="96">
        <v>8998</v>
      </c>
      <c r="CS63" s="96">
        <v>9012</v>
      </c>
      <c r="CT63" s="96">
        <v>8988</v>
      </c>
      <c r="CU63" s="96">
        <v>8964</v>
      </c>
      <c r="CV63" s="96">
        <v>8954</v>
      </c>
      <c r="CW63" s="96">
        <v>8944</v>
      </c>
      <c r="CX63" s="96">
        <v>8880</v>
      </c>
      <c r="CY63" s="96">
        <v>8832</v>
      </c>
      <c r="CZ63" s="96">
        <v>8801</v>
      </c>
      <c r="DA63" s="96">
        <f>'1.COBERTURA  DANE'!D64</f>
        <v>8758</v>
      </c>
      <c r="DB63" s="224">
        <f t="shared" si="2"/>
        <v>-43</v>
      </c>
      <c r="DC63" s="190">
        <f t="shared" si="3"/>
        <v>-0.48023229841411658</v>
      </c>
      <c r="DD63" s="224">
        <f t="shared" si="4"/>
        <v>-206</v>
      </c>
      <c r="DE63" s="190">
        <f t="shared" si="5"/>
        <v>-2.2980812137438642</v>
      </c>
    </row>
    <row r="64" spans="1:109" ht="15" outlineLevel="2">
      <c r="A64" s="101">
        <v>86</v>
      </c>
      <c r="B64" s="92" t="s">
        <v>126</v>
      </c>
      <c r="C64" s="93" t="s">
        <v>7</v>
      </c>
      <c r="D64" s="94">
        <v>3390</v>
      </c>
      <c r="E64" s="95">
        <v>3399</v>
      </c>
      <c r="F64" s="95">
        <v>3371</v>
      </c>
      <c r="G64" s="95">
        <v>3381</v>
      </c>
      <c r="H64" s="95">
        <v>3353</v>
      </c>
      <c r="I64" s="95">
        <v>3340</v>
      </c>
      <c r="J64" s="95">
        <v>3349</v>
      </c>
      <c r="K64" s="95">
        <v>3334</v>
      </c>
      <c r="L64" s="95">
        <v>3440</v>
      </c>
      <c r="M64" s="95">
        <v>3447</v>
      </c>
      <c r="N64" s="95">
        <v>3520</v>
      </c>
      <c r="O64" s="96">
        <v>3603</v>
      </c>
      <c r="P64" s="94">
        <v>3626</v>
      </c>
      <c r="Q64" s="95">
        <v>3615</v>
      </c>
      <c r="R64" s="97">
        <v>3568</v>
      </c>
      <c r="S64" s="95">
        <v>3555</v>
      </c>
      <c r="T64" s="95">
        <v>3545</v>
      </c>
      <c r="U64" s="95">
        <v>3574</v>
      </c>
      <c r="V64" s="95">
        <v>3586</v>
      </c>
      <c r="W64" s="95">
        <v>3594</v>
      </c>
      <c r="X64" s="95">
        <v>3657</v>
      </c>
      <c r="Y64" s="95">
        <v>3664</v>
      </c>
      <c r="Z64" s="95">
        <v>3662</v>
      </c>
      <c r="AA64" s="96">
        <v>3614</v>
      </c>
      <c r="AB64" s="94">
        <v>3525</v>
      </c>
      <c r="AC64" s="95">
        <v>3540</v>
      </c>
      <c r="AD64" s="95">
        <v>3542</v>
      </c>
      <c r="AE64" s="95">
        <v>3498</v>
      </c>
      <c r="AF64" s="95">
        <v>3591</v>
      </c>
      <c r="AG64" s="95">
        <v>3575</v>
      </c>
      <c r="AH64" s="95">
        <v>3583</v>
      </c>
      <c r="AI64" s="95">
        <v>3597</v>
      </c>
      <c r="AJ64" s="95">
        <v>3574</v>
      </c>
      <c r="AK64" s="95">
        <v>3622</v>
      </c>
      <c r="AL64" s="95">
        <v>3643</v>
      </c>
      <c r="AM64" s="96">
        <v>3672</v>
      </c>
      <c r="AN64" s="94">
        <v>3621</v>
      </c>
      <c r="AO64" s="95">
        <v>3585</v>
      </c>
      <c r="AP64" s="95">
        <v>3551</v>
      </c>
      <c r="AQ64" s="95">
        <v>3532</v>
      </c>
      <c r="AR64" s="95">
        <v>3610</v>
      </c>
      <c r="AS64" s="95">
        <v>3570</v>
      </c>
      <c r="AT64" s="95">
        <v>3573</v>
      </c>
      <c r="AU64" s="95">
        <v>3595</v>
      </c>
      <c r="AV64" s="95">
        <v>3562</v>
      </c>
      <c r="AW64" s="95">
        <v>3571</v>
      </c>
      <c r="AX64" s="95">
        <v>3524</v>
      </c>
      <c r="AY64" s="96">
        <v>3502</v>
      </c>
      <c r="AZ64" s="94">
        <v>3546</v>
      </c>
      <c r="BA64" s="95">
        <v>3572</v>
      </c>
      <c r="BB64" s="95">
        <v>3559</v>
      </c>
      <c r="BC64" s="95">
        <v>3581</v>
      </c>
      <c r="BD64" s="95">
        <v>3579</v>
      </c>
      <c r="BE64" s="95">
        <v>3542</v>
      </c>
      <c r="BF64" s="95">
        <v>3523</v>
      </c>
      <c r="BG64" s="95">
        <v>3468</v>
      </c>
      <c r="BH64" s="95">
        <v>3531</v>
      </c>
      <c r="BI64" s="95">
        <v>3496</v>
      </c>
      <c r="BJ64" s="95">
        <v>3467</v>
      </c>
      <c r="BK64" s="98">
        <v>3498</v>
      </c>
      <c r="BL64" s="94">
        <v>3476</v>
      </c>
      <c r="BM64" s="267">
        <v>3502</v>
      </c>
      <c r="BN64" s="267">
        <v>3481</v>
      </c>
      <c r="BO64" s="267">
        <v>3449</v>
      </c>
      <c r="BP64" s="267">
        <v>3448</v>
      </c>
      <c r="BQ64" s="267">
        <v>3431</v>
      </c>
      <c r="BR64" s="267">
        <v>3310</v>
      </c>
      <c r="BS64" s="267">
        <v>3261</v>
      </c>
      <c r="BT64" s="267">
        <v>3212</v>
      </c>
      <c r="BU64" s="267">
        <v>3183</v>
      </c>
      <c r="BV64" s="267">
        <v>3189</v>
      </c>
      <c r="BW64" s="98">
        <v>3210</v>
      </c>
      <c r="BX64" s="94">
        <v>3219</v>
      </c>
      <c r="BY64" s="267">
        <v>3231</v>
      </c>
      <c r="BZ64" s="267">
        <v>3194</v>
      </c>
      <c r="CA64" s="267">
        <v>3152</v>
      </c>
      <c r="CB64" s="267">
        <v>3135</v>
      </c>
      <c r="CC64" s="267">
        <v>3123</v>
      </c>
      <c r="CD64" s="267">
        <v>3101</v>
      </c>
      <c r="CE64" s="267">
        <v>3093</v>
      </c>
      <c r="CF64" s="267">
        <v>3057</v>
      </c>
      <c r="CG64" s="95">
        <v>3043</v>
      </c>
      <c r="CH64" s="95">
        <v>3019</v>
      </c>
      <c r="CI64" s="96">
        <v>2978</v>
      </c>
      <c r="CJ64" s="96">
        <v>2970</v>
      </c>
      <c r="CK64" s="96">
        <v>2956</v>
      </c>
      <c r="CL64" s="96">
        <v>2929</v>
      </c>
      <c r="CM64" s="96">
        <v>2924</v>
      </c>
      <c r="CN64" s="96">
        <v>2928</v>
      </c>
      <c r="CO64" s="96">
        <v>2955</v>
      </c>
      <c r="CP64" s="96">
        <v>2955</v>
      </c>
      <c r="CQ64" s="96">
        <v>2990</v>
      </c>
      <c r="CR64" s="96">
        <v>2997</v>
      </c>
      <c r="CS64" s="96">
        <v>3000</v>
      </c>
      <c r="CT64" s="96">
        <v>3008</v>
      </c>
      <c r="CU64" s="96">
        <v>3027</v>
      </c>
      <c r="CV64" s="96">
        <v>2992</v>
      </c>
      <c r="CW64" s="96">
        <v>2980</v>
      </c>
      <c r="CX64" s="96">
        <v>2969</v>
      </c>
      <c r="CY64" s="96">
        <v>2970</v>
      </c>
      <c r="CZ64" s="96">
        <v>2976</v>
      </c>
      <c r="DA64" s="96">
        <f>'1.COBERTURA  DANE'!D65</f>
        <v>2949</v>
      </c>
      <c r="DB64" s="224">
        <f t="shared" si="2"/>
        <v>-27</v>
      </c>
      <c r="DC64" s="190">
        <f t="shared" si="3"/>
        <v>-0.90240641711229941</v>
      </c>
      <c r="DD64" s="224">
        <f t="shared" si="4"/>
        <v>-78</v>
      </c>
      <c r="DE64" s="190">
        <f t="shared" si="5"/>
        <v>-2.5768087215064419</v>
      </c>
    </row>
    <row r="65" spans="1:109" ht="15" outlineLevel="2">
      <c r="A65" s="101">
        <v>107</v>
      </c>
      <c r="B65" s="92" t="s">
        <v>126</v>
      </c>
      <c r="C65" s="93" t="s">
        <v>72</v>
      </c>
      <c r="D65" s="94">
        <v>6849</v>
      </c>
      <c r="E65" s="95">
        <v>6881</v>
      </c>
      <c r="F65" s="95">
        <v>6862</v>
      </c>
      <c r="G65" s="95">
        <v>6847</v>
      </c>
      <c r="H65" s="95">
        <v>6835</v>
      </c>
      <c r="I65" s="95">
        <v>6882</v>
      </c>
      <c r="J65" s="95">
        <v>6856</v>
      </c>
      <c r="K65" s="95">
        <v>6847</v>
      </c>
      <c r="L65" s="95">
        <v>6820</v>
      </c>
      <c r="M65" s="95">
        <v>6868</v>
      </c>
      <c r="N65" s="95">
        <v>6822</v>
      </c>
      <c r="O65" s="96">
        <v>6916</v>
      </c>
      <c r="P65" s="94">
        <v>6933</v>
      </c>
      <c r="Q65" s="95">
        <v>6862</v>
      </c>
      <c r="R65" s="97">
        <v>6885</v>
      </c>
      <c r="S65" s="95">
        <v>6219</v>
      </c>
      <c r="T65" s="95">
        <v>6653</v>
      </c>
      <c r="U65" s="95">
        <v>6581</v>
      </c>
      <c r="V65" s="95">
        <v>6682</v>
      </c>
      <c r="W65" s="95">
        <v>6670</v>
      </c>
      <c r="X65" s="95">
        <v>6714</v>
      </c>
      <c r="Y65" s="95">
        <v>6740</v>
      </c>
      <c r="Z65" s="95">
        <v>6723</v>
      </c>
      <c r="AA65" s="96">
        <v>6804</v>
      </c>
      <c r="AB65" s="94">
        <v>6744</v>
      </c>
      <c r="AC65" s="95">
        <v>6732</v>
      </c>
      <c r="AD65" s="95">
        <v>6728</v>
      </c>
      <c r="AE65" s="95">
        <v>6702</v>
      </c>
      <c r="AF65" s="95">
        <v>6690</v>
      </c>
      <c r="AG65" s="95">
        <v>6621</v>
      </c>
      <c r="AH65" s="95">
        <v>6586</v>
      </c>
      <c r="AI65" s="95">
        <v>6616</v>
      </c>
      <c r="AJ65" s="95">
        <v>6681</v>
      </c>
      <c r="AK65" s="95">
        <v>6705</v>
      </c>
      <c r="AL65" s="95">
        <v>6668</v>
      </c>
      <c r="AM65" s="96">
        <v>6675</v>
      </c>
      <c r="AN65" s="94">
        <v>6680</v>
      </c>
      <c r="AO65" s="95">
        <v>6639</v>
      </c>
      <c r="AP65" s="95">
        <v>6663</v>
      </c>
      <c r="AQ65" s="95">
        <v>6674</v>
      </c>
      <c r="AR65" s="95">
        <v>6685</v>
      </c>
      <c r="AS65" s="95">
        <v>6641</v>
      </c>
      <c r="AT65" s="95">
        <v>6605</v>
      </c>
      <c r="AU65" s="95">
        <v>6595</v>
      </c>
      <c r="AV65" s="95">
        <v>6548</v>
      </c>
      <c r="AW65" s="95">
        <v>6554</v>
      </c>
      <c r="AX65" s="95">
        <v>6538</v>
      </c>
      <c r="AY65" s="96">
        <v>6552</v>
      </c>
      <c r="AZ65" s="94">
        <v>6549</v>
      </c>
      <c r="BA65" s="95">
        <v>6548</v>
      </c>
      <c r="BB65" s="95">
        <v>6561</v>
      </c>
      <c r="BC65" s="95">
        <v>6527</v>
      </c>
      <c r="BD65" s="95">
        <v>6468</v>
      </c>
      <c r="BE65" s="95">
        <v>6508</v>
      </c>
      <c r="BF65" s="95">
        <v>6498</v>
      </c>
      <c r="BG65" s="95">
        <v>6431</v>
      </c>
      <c r="BH65" s="95">
        <v>6440</v>
      </c>
      <c r="BI65" s="95">
        <v>6399</v>
      </c>
      <c r="BJ65" s="95">
        <v>6442</v>
      </c>
      <c r="BK65" s="98">
        <v>6465</v>
      </c>
      <c r="BL65" s="94">
        <v>6423</v>
      </c>
      <c r="BM65" s="267">
        <v>6392</v>
      </c>
      <c r="BN65" s="267">
        <v>6367</v>
      </c>
      <c r="BO65" s="267">
        <v>6403</v>
      </c>
      <c r="BP65" s="267">
        <v>6389</v>
      </c>
      <c r="BQ65" s="267">
        <v>6332</v>
      </c>
      <c r="BR65" s="267">
        <v>6234</v>
      </c>
      <c r="BS65" s="267">
        <v>6185</v>
      </c>
      <c r="BT65" s="267">
        <v>6176</v>
      </c>
      <c r="BU65" s="267">
        <v>6171</v>
      </c>
      <c r="BV65" s="267">
        <v>6184</v>
      </c>
      <c r="BW65" s="98">
        <v>6182</v>
      </c>
      <c r="BX65" s="94">
        <v>6162</v>
      </c>
      <c r="BY65" s="267">
        <v>6148</v>
      </c>
      <c r="BZ65" s="267">
        <v>6104</v>
      </c>
      <c r="CA65" s="267">
        <v>6071</v>
      </c>
      <c r="CB65" s="267">
        <v>6008</v>
      </c>
      <c r="CC65" s="267">
        <v>5896</v>
      </c>
      <c r="CD65" s="267">
        <v>5967</v>
      </c>
      <c r="CE65" s="267">
        <v>5956</v>
      </c>
      <c r="CF65" s="267">
        <v>5927</v>
      </c>
      <c r="CG65" s="95">
        <v>5896</v>
      </c>
      <c r="CH65" s="95">
        <v>5863</v>
      </c>
      <c r="CI65" s="96">
        <v>5837</v>
      </c>
      <c r="CJ65" s="96">
        <v>5842</v>
      </c>
      <c r="CK65" s="96">
        <v>5887</v>
      </c>
      <c r="CL65" s="96">
        <v>5898</v>
      </c>
      <c r="CM65" s="96">
        <v>5916</v>
      </c>
      <c r="CN65" s="96">
        <v>5936</v>
      </c>
      <c r="CO65" s="96">
        <v>5971</v>
      </c>
      <c r="CP65" s="96">
        <v>6033</v>
      </c>
      <c r="CQ65" s="96">
        <v>6086</v>
      </c>
      <c r="CR65" s="96">
        <v>6090</v>
      </c>
      <c r="CS65" s="96">
        <v>6050</v>
      </c>
      <c r="CT65" s="96">
        <v>6042</v>
      </c>
      <c r="CU65" s="96">
        <v>6016</v>
      </c>
      <c r="CV65" s="96">
        <v>6005</v>
      </c>
      <c r="CW65" s="96">
        <v>6003</v>
      </c>
      <c r="CX65" s="96">
        <v>5960</v>
      </c>
      <c r="CY65" s="96">
        <v>5981</v>
      </c>
      <c r="CZ65" s="96">
        <v>6001</v>
      </c>
      <c r="DA65" s="96">
        <f>'1.COBERTURA  DANE'!D66</f>
        <v>5979</v>
      </c>
      <c r="DB65" s="224">
        <f t="shared" si="2"/>
        <v>-22</v>
      </c>
      <c r="DC65" s="190">
        <f t="shared" si="3"/>
        <v>-0.36636136552872606</v>
      </c>
      <c r="DD65" s="224">
        <f t="shared" si="4"/>
        <v>-37</v>
      </c>
      <c r="DE65" s="190">
        <f t="shared" si="5"/>
        <v>-0.61502659574468088</v>
      </c>
    </row>
    <row r="66" spans="1:109" ht="15" outlineLevel="2">
      <c r="A66" s="101">
        <v>134</v>
      </c>
      <c r="B66" s="92" t="s">
        <v>126</v>
      </c>
      <c r="C66" s="93" t="s">
        <v>75</v>
      </c>
      <c r="D66" s="94">
        <v>6480</v>
      </c>
      <c r="E66" s="95">
        <v>6525</v>
      </c>
      <c r="F66" s="95">
        <v>6498</v>
      </c>
      <c r="G66" s="95">
        <v>6499</v>
      </c>
      <c r="H66" s="95">
        <v>6492</v>
      </c>
      <c r="I66" s="95">
        <v>6512</v>
      </c>
      <c r="J66" s="95">
        <v>6511</v>
      </c>
      <c r="K66" s="95">
        <v>6500</v>
      </c>
      <c r="L66" s="95">
        <v>6541</v>
      </c>
      <c r="M66" s="95">
        <v>6544</v>
      </c>
      <c r="N66" s="95">
        <v>6558</v>
      </c>
      <c r="O66" s="96">
        <v>6689</v>
      </c>
      <c r="P66" s="94">
        <v>6671</v>
      </c>
      <c r="Q66" s="95">
        <v>6714</v>
      </c>
      <c r="R66" s="97">
        <v>6779</v>
      </c>
      <c r="S66" s="95">
        <v>6319</v>
      </c>
      <c r="T66" s="95">
        <v>6344</v>
      </c>
      <c r="U66" s="95">
        <v>6636</v>
      </c>
      <c r="V66" s="95">
        <v>6607</v>
      </c>
      <c r="W66" s="95">
        <v>6568</v>
      </c>
      <c r="X66" s="95">
        <v>6589</v>
      </c>
      <c r="Y66" s="95">
        <v>6647</v>
      </c>
      <c r="Z66" s="95">
        <v>6628</v>
      </c>
      <c r="AA66" s="96">
        <v>6610</v>
      </c>
      <c r="AB66" s="94">
        <v>6849</v>
      </c>
      <c r="AC66" s="95">
        <v>6866</v>
      </c>
      <c r="AD66" s="95">
        <v>6841</v>
      </c>
      <c r="AE66" s="95">
        <v>6803</v>
      </c>
      <c r="AF66" s="95">
        <v>6765</v>
      </c>
      <c r="AG66" s="95">
        <v>6739</v>
      </c>
      <c r="AH66" s="95">
        <v>6671</v>
      </c>
      <c r="AI66" s="95">
        <v>6722</v>
      </c>
      <c r="AJ66" s="95">
        <v>6721</v>
      </c>
      <c r="AK66" s="95">
        <v>6747</v>
      </c>
      <c r="AL66" s="95">
        <v>6704</v>
      </c>
      <c r="AM66" s="96">
        <v>6738</v>
      </c>
      <c r="AN66" s="94">
        <v>6737</v>
      </c>
      <c r="AO66" s="95">
        <v>6750</v>
      </c>
      <c r="AP66" s="95">
        <v>6716</v>
      </c>
      <c r="AQ66" s="95">
        <v>6665</v>
      </c>
      <c r="AR66" s="95">
        <v>6677</v>
      </c>
      <c r="AS66" s="95">
        <v>6662</v>
      </c>
      <c r="AT66" s="95">
        <v>6678</v>
      </c>
      <c r="AU66" s="95">
        <v>6676</v>
      </c>
      <c r="AV66" s="95">
        <v>6633</v>
      </c>
      <c r="AW66" s="95">
        <v>6657</v>
      </c>
      <c r="AX66" s="95">
        <v>6623</v>
      </c>
      <c r="AY66" s="96">
        <v>6662</v>
      </c>
      <c r="AZ66" s="94">
        <v>6651</v>
      </c>
      <c r="BA66" s="95">
        <v>6668</v>
      </c>
      <c r="BB66" s="95">
        <v>6632</v>
      </c>
      <c r="BC66" s="95">
        <v>6634</v>
      </c>
      <c r="BD66" s="95">
        <v>6641</v>
      </c>
      <c r="BE66" s="95">
        <v>6580</v>
      </c>
      <c r="BF66" s="95">
        <v>6585</v>
      </c>
      <c r="BG66" s="95">
        <v>6530</v>
      </c>
      <c r="BH66" s="95">
        <v>6523</v>
      </c>
      <c r="BI66" s="95">
        <v>6484</v>
      </c>
      <c r="BJ66" s="95">
        <v>6471</v>
      </c>
      <c r="BK66" s="98">
        <v>6495</v>
      </c>
      <c r="BL66" s="94">
        <v>6485</v>
      </c>
      <c r="BM66" s="267">
        <v>6492</v>
      </c>
      <c r="BN66" s="267">
        <v>6488</v>
      </c>
      <c r="BO66" s="267">
        <v>6484</v>
      </c>
      <c r="BP66" s="267">
        <v>6490</v>
      </c>
      <c r="BQ66" s="267">
        <v>6464</v>
      </c>
      <c r="BR66" s="267">
        <v>6406</v>
      </c>
      <c r="BS66" s="267">
        <v>6370</v>
      </c>
      <c r="BT66" s="267">
        <v>6343</v>
      </c>
      <c r="BU66" s="267">
        <v>6321</v>
      </c>
      <c r="BV66" s="267">
        <v>6291</v>
      </c>
      <c r="BW66" s="98">
        <v>6294</v>
      </c>
      <c r="BX66" s="94">
        <v>6292</v>
      </c>
      <c r="BY66" s="267">
        <v>6282</v>
      </c>
      <c r="BZ66" s="267">
        <v>6267</v>
      </c>
      <c r="CA66" s="267">
        <v>6188</v>
      </c>
      <c r="CB66" s="267">
        <v>6148</v>
      </c>
      <c r="CC66" s="267">
        <v>6117</v>
      </c>
      <c r="CD66" s="267">
        <v>6108</v>
      </c>
      <c r="CE66" s="267">
        <v>6099</v>
      </c>
      <c r="CF66" s="267">
        <v>6091</v>
      </c>
      <c r="CG66" s="95">
        <v>6057</v>
      </c>
      <c r="CH66" s="95">
        <v>6091</v>
      </c>
      <c r="CI66" s="96">
        <v>6090</v>
      </c>
      <c r="CJ66" s="96">
        <v>6063</v>
      </c>
      <c r="CK66" s="96">
        <v>6051</v>
      </c>
      <c r="CL66" s="96">
        <v>6062</v>
      </c>
      <c r="CM66" s="96">
        <v>6050</v>
      </c>
      <c r="CN66" s="96">
        <v>6043</v>
      </c>
      <c r="CO66" s="96">
        <v>6078</v>
      </c>
      <c r="CP66" s="96">
        <v>6120</v>
      </c>
      <c r="CQ66" s="96">
        <v>6150</v>
      </c>
      <c r="CR66" s="96">
        <v>6149</v>
      </c>
      <c r="CS66" s="96">
        <v>6170</v>
      </c>
      <c r="CT66" s="96">
        <v>6185</v>
      </c>
      <c r="CU66" s="96">
        <v>6210</v>
      </c>
      <c r="CV66" s="96">
        <v>6204</v>
      </c>
      <c r="CW66" s="96">
        <v>6177</v>
      </c>
      <c r="CX66" s="96">
        <v>6191</v>
      </c>
      <c r="CY66" s="96">
        <v>6174</v>
      </c>
      <c r="CZ66" s="96">
        <v>6151</v>
      </c>
      <c r="DA66" s="96">
        <f>'1.COBERTURA  DANE'!D67</f>
        <v>6143</v>
      </c>
      <c r="DB66" s="224">
        <f t="shared" si="2"/>
        <v>-8</v>
      </c>
      <c r="DC66" s="190">
        <f t="shared" si="3"/>
        <v>-0.12894906511927789</v>
      </c>
      <c r="DD66" s="224">
        <f t="shared" si="4"/>
        <v>-67</v>
      </c>
      <c r="DE66" s="190">
        <f t="shared" si="5"/>
        <v>-1.0789049919484701</v>
      </c>
    </row>
    <row r="67" spans="1:109" ht="15" outlineLevel="2">
      <c r="A67" s="101">
        <v>150</v>
      </c>
      <c r="B67" s="92" t="s">
        <v>126</v>
      </c>
      <c r="C67" s="93" t="s">
        <v>127</v>
      </c>
      <c r="D67" s="94">
        <v>2129</v>
      </c>
      <c r="E67" s="95">
        <v>2143</v>
      </c>
      <c r="F67" s="95">
        <v>2100</v>
      </c>
      <c r="G67" s="95">
        <v>2079</v>
      </c>
      <c r="H67" s="95">
        <v>2084</v>
      </c>
      <c r="I67" s="95">
        <v>2106</v>
      </c>
      <c r="J67" s="95">
        <v>2068</v>
      </c>
      <c r="K67" s="95">
        <v>2106</v>
      </c>
      <c r="L67" s="95">
        <v>2027</v>
      </c>
      <c r="M67" s="95">
        <v>2075</v>
      </c>
      <c r="N67" s="95">
        <v>2088</v>
      </c>
      <c r="O67" s="96">
        <v>2078</v>
      </c>
      <c r="P67" s="94">
        <v>2031</v>
      </c>
      <c r="Q67" s="95">
        <v>2088</v>
      </c>
      <c r="R67" s="97">
        <v>2109</v>
      </c>
      <c r="S67" s="95">
        <v>2051</v>
      </c>
      <c r="T67" s="95">
        <v>2010</v>
      </c>
      <c r="U67" s="95">
        <v>2018</v>
      </c>
      <c r="V67" s="95">
        <v>2067</v>
      </c>
      <c r="W67" s="95">
        <v>2133</v>
      </c>
      <c r="X67" s="95">
        <v>2101</v>
      </c>
      <c r="Y67" s="95">
        <v>2094</v>
      </c>
      <c r="Z67" s="95">
        <v>2094</v>
      </c>
      <c r="AA67" s="96">
        <v>2069</v>
      </c>
      <c r="AB67" s="94">
        <v>2058</v>
      </c>
      <c r="AC67" s="95">
        <v>2064</v>
      </c>
      <c r="AD67" s="95">
        <v>2011</v>
      </c>
      <c r="AE67" s="95">
        <v>1970</v>
      </c>
      <c r="AF67" s="95">
        <v>1940</v>
      </c>
      <c r="AG67" s="95">
        <v>1882</v>
      </c>
      <c r="AH67" s="95">
        <v>1805</v>
      </c>
      <c r="AI67" s="95">
        <v>1795</v>
      </c>
      <c r="AJ67" s="95">
        <v>1793</v>
      </c>
      <c r="AK67" s="95">
        <v>1792</v>
      </c>
      <c r="AL67" s="95">
        <v>1773</v>
      </c>
      <c r="AM67" s="96">
        <v>1800</v>
      </c>
      <c r="AN67" s="94">
        <v>1810</v>
      </c>
      <c r="AO67" s="95">
        <v>1783</v>
      </c>
      <c r="AP67" s="95">
        <v>1802</v>
      </c>
      <c r="AQ67" s="95">
        <v>1767</v>
      </c>
      <c r="AR67" s="95">
        <v>1780</v>
      </c>
      <c r="AS67" s="95">
        <v>1783</v>
      </c>
      <c r="AT67" s="95">
        <v>1792</v>
      </c>
      <c r="AU67" s="95">
        <v>1783</v>
      </c>
      <c r="AV67" s="95">
        <v>1769</v>
      </c>
      <c r="AW67" s="95">
        <v>1754</v>
      </c>
      <c r="AX67" s="95">
        <v>1701</v>
      </c>
      <c r="AY67" s="96">
        <v>1714</v>
      </c>
      <c r="AZ67" s="94">
        <v>1721</v>
      </c>
      <c r="BA67" s="95">
        <v>1735</v>
      </c>
      <c r="BB67" s="95">
        <v>1726</v>
      </c>
      <c r="BC67" s="95">
        <v>1762</v>
      </c>
      <c r="BD67" s="95">
        <v>1767</v>
      </c>
      <c r="BE67" s="95">
        <v>1720</v>
      </c>
      <c r="BF67" s="95">
        <v>1694</v>
      </c>
      <c r="BG67" s="95">
        <v>1662</v>
      </c>
      <c r="BH67" s="95">
        <v>1689</v>
      </c>
      <c r="BI67" s="95">
        <v>1655</v>
      </c>
      <c r="BJ67" s="95">
        <v>1656</v>
      </c>
      <c r="BK67" s="98">
        <v>1681</v>
      </c>
      <c r="BL67" s="94">
        <v>1690</v>
      </c>
      <c r="BM67" s="267">
        <v>1699</v>
      </c>
      <c r="BN67" s="267">
        <v>1693</v>
      </c>
      <c r="BO67" s="267">
        <v>1697</v>
      </c>
      <c r="BP67" s="267">
        <v>1701</v>
      </c>
      <c r="BQ67" s="267">
        <v>1688</v>
      </c>
      <c r="BR67" s="267">
        <v>1587</v>
      </c>
      <c r="BS67" s="267">
        <v>1548</v>
      </c>
      <c r="BT67" s="267">
        <v>1540</v>
      </c>
      <c r="BU67" s="267">
        <v>1554</v>
      </c>
      <c r="BV67" s="267">
        <v>1578</v>
      </c>
      <c r="BW67" s="98">
        <v>1585</v>
      </c>
      <c r="BX67" s="94">
        <v>1587</v>
      </c>
      <c r="BY67" s="267">
        <v>1597</v>
      </c>
      <c r="BZ67" s="267">
        <v>1610</v>
      </c>
      <c r="CA67" s="267">
        <v>1579</v>
      </c>
      <c r="CB67" s="267">
        <v>1583</v>
      </c>
      <c r="CC67" s="267">
        <v>1572</v>
      </c>
      <c r="CD67" s="267">
        <v>1564</v>
      </c>
      <c r="CE67" s="267">
        <v>1585</v>
      </c>
      <c r="CF67" s="267">
        <v>1593</v>
      </c>
      <c r="CG67" s="95">
        <v>1596</v>
      </c>
      <c r="CH67" s="95">
        <v>1591</v>
      </c>
      <c r="CI67" s="96">
        <v>1578</v>
      </c>
      <c r="CJ67" s="96">
        <v>1569</v>
      </c>
      <c r="CK67" s="96">
        <v>1563</v>
      </c>
      <c r="CL67" s="96">
        <v>1548</v>
      </c>
      <c r="CM67" s="96">
        <v>1561</v>
      </c>
      <c r="CN67" s="96">
        <v>1537</v>
      </c>
      <c r="CO67" s="96">
        <v>1543</v>
      </c>
      <c r="CP67" s="96">
        <v>1565</v>
      </c>
      <c r="CQ67" s="96">
        <v>1551</v>
      </c>
      <c r="CR67" s="96">
        <v>1554</v>
      </c>
      <c r="CS67" s="96">
        <v>1569</v>
      </c>
      <c r="CT67" s="96">
        <v>1577</v>
      </c>
      <c r="CU67" s="96">
        <v>1583</v>
      </c>
      <c r="CV67" s="96">
        <v>1589</v>
      </c>
      <c r="CW67" s="96">
        <v>1576</v>
      </c>
      <c r="CX67" s="96">
        <v>1567</v>
      </c>
      <c r="CY67" s="96">
        <v>1583</v>
      </c>
      <c r="CZ67" s="96">
        <v>1600</v>
      </c>
      <c r="DA67" s="96">
        <f>'1.COBERTURA  DANE'!D68</f>
        <v>1603</v>
      </c>
      <c r="DB67" s="224">
        <f t="shared" si="2"/>
        <v>3</v>
      </c>
      <c r="DC67" s="190">
        <f t="shared" si="3"/>
        <v>0.18879798615481436</v>
      </c>
      <c r="DD67" s="224">
        <f t="shared" si="4"/>
        <v>20</v>
      </c>
      <c r="DE67" s="190">
        <f t="shared" si="5"/>
        <v>1.2634238787113077</v>
      </c>
    </row>
    <row r="68" spans="1:109" ht="15" outlineLevel="2">
      <c r="A68" s="101">
        <v>237</v>
      </c>
      <c r="B68" s="92" t="s">
        <v>126</v>
      </c>
      <c r="C68" s="93" t="s">
        <v>108</v>
      </c>
      <c r="D68" s="94">
        <v>6328</v>
      </c>
      <c r="E68" s="95">
        <v>6386</v>
      </c>
      <c r="F68" s="95">
        <v>6333</v>
      </c>
      <c r="G68" s="95">
        <v>6225</v>
      </c>
      <c r="H68" s="95">
        <v>6338</v>
      </c>
      <c r="I68" s="95">
        <v>6315</v>
      </c>
      <c r="J68" s="95">
        <v>6198</v>
      </c>
      <c r="K68" s="95">
        <v>6303</v>
      </c>
      <c r="L68" s="95">
        <v>6287</v>
      </c>
      <c r="M68" s="95">
        <v>6248</v>
      </c>
      <c r="N68" s="95">
        <v>6211</v>
      </c>
      <c r="O68" s="96">
        <v>6211</v>
      </c>
      <c r="P68" s="94">
        <v>6191</v>
      </c>
      <c r="Q68" s="95">
        <v>6359</v>
      </c>
      <c r="R68" s="97">
        <v>6399</v>
      </c>
      <c r="S68" s="95">
        <v>6451</v>
      </c>
      <c r="T68" s="95">
        <v>6422</v>
      </c>
      <c r="U68" s="95">
        <v>6535</v>
      </c>
      <c r="V68" s="95">
        <v>6622</v>
      </c>
      <c r="W68" s="95">
        <v>6687</v>
      </c>
      <c r="X68" s="95">
        <v>6604</v>
      </c>
      <c r="Y68" s="95">
        <v>6641</v>
      </c>
      <c r="Z68" s="95">
        <v>6712</v>
      </c>
      <c r="AA68" s="96">
        <v>6618</v>
      </c>
      <c r="AB68" s="94">
        <v>6633</v>
      </c>
      <c r="AC68" s="95">
        <v>6798</v>
      </c>
      <c r="AD68" s="95">
        <v>6789</v>
      </c>
      <c r="AE68" s="95">
        <v>6754</v>
      </c>
      <c r="AF68" s="95">
        <v>6625</v>
      </c>
      <c r="AG68" s="95">
        <v>6387</v>
      </c>
      <c r="AH68" s="95">
        <v>6346</v>
      </c>
      <c r="AI68" s="95">
        <v>6334</v>
      </c>
      <c r="AJ68" s="95">
        <v>6332</v>
      </c>
      <c r="AK68" s="95">
        <v>6408</v>
      </c>
      <c r="AL68" s="95">
        <v>6428</v>
      </c>
      <c r="AM68" s="96">
        <v>6570</v>
      </c>
      <c r="AN68" s="94">
        <v>6571</v>
      </c>
      <c r="AO68" s="95">
        <v>6484</v>
      </c>
      <c r="AP68" s="95">
        <v>6429</v>
      </c>
      <c r="AQ68" s="95">
        <v>6391</v>
      </c>
      <c r="AR68" s="95">
        <v>6593</v>
      </c>
      <c r="AS68" s="95">
        <v>6600</v>
      </c>
      <c r="AT68" s="95">
        <v>6626</v>
      </c>
      <c r="AU68" s="95">
        <v>6658</v>
      </c>
      <c r="AV68" s="95">
        <v>6562</v>
      </c>
      <c r="AW68" s="95">
        <v>6602</v>
      </c>
      <c r="AX68" s="95">
        <v>6637</v>
      </c>
      <c r="AY68" s="96">
        <v>6692</v>
      </c>
      <c r="AZ68" s="94">
        <v>6691</v>
      </c>
      <c r="BA68" s="95">
        <v>6939</v>
      </c>
      <c r="BB68" s="95">
        <v>6778</v>
      </c>
      <c r="BC68" s="95">
        <v>6751</v>
      </c>
      <c r="BD68" s="95">
        <v>6740</v>
      </c>
      <c r="BE68" s="95">
        <v>6699</v>
      </c>
      <c r="BF68" s="95">
        <v>6727</v>
      </c>
      <c r="BG68" s="95">
        <v>6601</v>
      </c>
      <c r="BH68" s="95">
        <v>6666</v>
      </c>
      <c r="BI68" s="95">
        <v>6604</v>
      </c>
      <c r="BJ68" s="95">
        <v>6643</v>
      </c>
      <c r="BK68" s="98">
        <v>6738</v>
      </c>
      <c r="BL68" s="94">
        <v>6727</v>
      </c>
      <c r="BM68" s="267">
        <v>6864</v>
      </c>
      <c r="BN68" s="267">
        <v>6786</v>
      </c>
      <c r="BO68" s="267">
        <v>6688</v>
      </c>
      <c r="BP68" s="267">
        <v>6692</v>
      </c>
      <c r="BQ68" s="267">
        <v>6690</v>
      </c>
      <c r="BR68" s="267">
        <v>6489</v>
      </c>
      <c r="BS68" s="267">
        <v>6432</v>
      </c>
      <c r="BT68" s="267">
        <v>6375</v>
      </c>
      <c r="BU68" s="267">
        <v>6405</v>
      </c>
      <c r="BV68" s="267">
        <v>6420</v>
      </c>
      <c r="BW68" s="98">
        <v>6440</v>
      </c>
      <c r="BX68" s="94">
        <v>6528</v>
      </c>
      <c r="BY68" s="267">
        <v>6525</v>
      </c>
      <c r="BZ68" s="267">
        <v>6323</v>
      </c>
      <c r="CA68" s="267">
        <v>6182</v>
      </c>
      <c r="CB68" s="267">
        <v>6121</v>
      </c>
      <c r="CC68" s="267">
        <v>6010</v>
      </c>
      <c r="CD68" s="267">
        <v>5962</v>
      </c>
      <c r="CE68" s="267">
        <v>5949</v>
      </c>
      <c r="CF68" s="267">
        <v>5907</v>
      </c>
      <c r="CG68" s="95">
        <v>5888</v>
      </c>
      <c r="CH68" s="95">
        <v>5874</v>
      </c>
      <c r="CI68" s="96">
        <v>5872</v>
      </c>
      <c r="CJ68" s="96">
        <v>5867</v>
      </c>
      <c r="CK68" s="96">
        <v>5847</v>
      </c>
      <c r="CL68" s="96">
        <v>5814</v>
      </c>
      <c r="CM68" s="96">
        <v>5778</v>
      </c>
      <c r="CN68" s="96">
        <v>5788</v>
      </c>
      <c r="CO68" s="96">
        <v>5796</v>
      </c>
      <c r="CP68" s="96">
        <v>5815</v>
      </c>
      <c r="CQ68" s="96">
        <v>5694</v>
      </c>
      <c r="CR68" s="96">
        <v>5798</v>
      </c>
      <c r="CS68" s="96">
        <v>5857</v>
      </c>
      <c r="CT68" s="96">
        <v>5932</v>
      </c>
      <c r="CU68" s="96">
        <v>5999</v>
      </c>
      <c r="CV68" s="96">
        <v>5991</v>
      </c>
      <c r="CW68" s="96">
        <v>5960</v>
      </c>
      <c r="CX68" s="96">
        <v>5904</v>
      </c>
      <c r="CY68" s="96">
        <v>5908</v>
      </c>
      <c r="CZ68" s="96">
        <v>5890</v>
      </c>
      <c r="DA68" s="96">
        <f>'1.COBERTURA  DANE'!D69</f>
        <v>5842</v>
      </c>
      <c r="DB68" s="224">
        <f t="shared" si="2"/>
        <v>-48</v>
      </c>
      <c r="DC68" s="190">
        <f t="shared" si="3"/>
        <v>-0.80120180270405594</v>
      </c>
      <c r="DD68" s="224">
        <f t="shared" si="4"/>
        <v>-157</v>
      </c>
      <c r="DE68" s="190">
        <f t="shared" si="5"/>
        <v>-2.6171028504750793</v>
      </c>
    </row>
    <row r="69" spans="1:109" ht="15" outlineLevel="2">
      <c r="A69" s="101">
        <v>264</v>
      </c>
      <c r="B69" s="92" t="s">
        <v>126</v>
      </c>
      <c r="C69" s="93" t="s">
        <v>128</v>
      </c>
      <c r="D69" s="94">
        <v>2348</v>
      </c>
      <c r="E69" s="95">
        <v>2323</v>
      </c>
      <c r="F69" s="95">
        <v>2312</v>
      </c>
      <c r="G69" s="95">
        <v>2298</v>
      </c>
      <c r="H69" s="95">
        <v>2280</v>
      </c>
      <c r="I69" s="95">
        <v>2306</v>
      </c>
      <c r="J69" s="95">
        <v>2239</v>
      </c>
      <c r="K69" s="95">
        <v>2301</v>
      </c>
      <c r="L69" s="95">
        <v>2197</v>
      </c>
      <c r="M69" s="95">
        <v>2198</v>
      </c>
      <c r="N69" s="95">
        <v>2186</v>
      </c>
      <c r="O69" s="96">
        <v>2196</v>
      </c>
      <c r="P69" s="94">
        <v>2184</v>
      </c>
      <c r="Q69" s="95">
        <v>2193</v>
      </c>
      <c r="R69" s="97">
        <v>2206</v>
      </c>
      <c r="S69" s="95">
        <v>2193</v>
      </c>
      <c r="T69" s="95">
        <v>2188</v>
      </c>
      <c r="U69" s="95">
        <v>2182</v>
      </c>
      <c r="V69" s="95">
        <v>2180</v>
      </c>
      <c r="W69" s="95">
        <v>2185</v>
      </c>
      <c r="X69" s="95">
        <v>2216</v>
      </c>
      <c r="Y69" s="95">
        <v>2271</v>
      </c>
      <c r="Z69" s="95">
        <v>2302</v>
      </c>
      <c r="AA69" s="96">
        <v>2306</v>
      </c>
      <c r="AB69" s="94">
        <v>2344</v>
      </c>
      <c r="AC69" s="95">
        <v>2369</v>
      </c>
      <c r="AD69" s="95">
        <v>2391</v>
      </c>
      <c r="AE69" s="95">
        <v>2395</v>
      </c>
      <c r="AF69" s="95">
        <v>2397</v>
      </c>
      <c r="AG69" s="95">
        <v>2417</v>
      </c>
      <c r="AH69" s="95">
        <v>2402</v>
      </c>
      <c r="AI69" s="95">
        <v>2383</v>
      </c>
      <c r="AJ69" s="95">
        <v>2387</v>
      </c>
      <c r="AK69" s="95">
        <v>2394</v>
      </c>
      <c r="AL69" s="95">
        <v>2410</v>
      </c>
      <c r="AM69" s="96">
        <v>2459</v>
      </c>
      <c r="AN69" s="94">
        <v>2490</v>
      </c>
      <c r="AO69" s="95">
        <v>2490</v>
      </c>
      <c r="AP69" s="95">
        <v>2515</v>
      </c>
      <c r="AQ69" s="95">
        <v>2514</v>
      </c>
      <c r="AR69" s="95">
        <v>2564</v>
      </c>
      <c r="AS69" s="95">
        <v>2563</v>
      </c>
      <c r="AT69" s="95">
        <v>2593</v>
      </c>
      <c r="AU69" s="95">
        <v>2611</v>
      </c>
      <c r="AV69" s="95">
        <v>2583</v>
      </c>
      <c r="AW69" s="95">
        <v>2575</v>
      </c>
      <c r="AX69" s="95">
        <v>2606</v>
      </c>
      <c r="AY69" s="96">
        <v>2624</v>
      </c>
      <c r="AZ69" s="94">
        <v>2669</v>
      </c>
      <c r="BA69" s="95">
        <v>2697</v>
      </c>
      <c r="BB69" s="95">
        <v>2683</v>
      </c>
      <c r="BC69" s="95">
        <v>2669</v>
      </c>
      <c r="BD69" s="95">
        <v>2674</v>
      </c>
      <c r="BE69" s="95">
        <v>2672</v>
      </c>
      <c r="BF69" s="95">
        <v>2679</v>
      </c>
      <c r="BG69" s="95">
        <v>2638</v>
      </c>
      <c r="BH69" s="95">
        <v>2650</v>
      </c>
      <c r="BI69" s="95">
        <v>2639</v>
      </c>
      <c r="BJ69" s="95">
        <v>2657</v>
      </c>
      <c r="BK69" s="98">
        <v>2677</v>
      </c>
      <c r="BL69" s="94">
        <v>2683</v>
      </c>
      <c r="BM69" s="267">
        <v>2709</v>
      </c>
      <c r="BN69" s="267">
        <v>2708</v>
      </c>
      <c r="BO69" s="267">
        <v>2731</v>
      </c>
      <c r="BP69" s="267">
        <v>2732</v>
      </c>
      <c r="BQ69" s="267">
        <v>2707</v>
      </c>
      <c r="BR69" s="267">
        <v>2647</v>
      </c>
      <c r="BS69" s="267">
        <v>2611</v>
      </c>
      <c r="BT69" s="267">
        <v>2613</v>
      </c>
      <c r="BU69" s="267">
        <v>2607</v>
      </c>
      <c r="BV69" s="267">
        <v>2612</v>
      </c>
      <c r="BW69" s="98">
        <v>2631</v>
      </c>
      <c r="BX69" s="94">
        <v>2664</v>
      </c>
      <c r="BY69" s="267">
        <v>2667</v>
      </c>
      <c r="BZ69" s="267">
        <v>2596</v>
      </c>
      <c r="CA69" s="267">
        <v>2575</v>
      </c>
      <c r="CB69" s="267">
        <v>2569</v>
      </c>
      <c r="CC69" s="267">
        <v>2515</v>
      </c>
      <c r="CD69" s="267">
        <v>2486</v>
      </c>
      <c r="CE69" s="267">
        <v>2468</v>
      </c>
      <c r="CF69" s="267">
        <v>2438</v>
      </c>
      <c r="CG69" s="95">
        <v>2445</v>
      </c>
      <c r="CH69" s="95">
        <v>2444</v>
      </c>
      <c r="CI69" s="96">
        <v>2452</v>
      </c>
      <c r="CJ69" s="96">
        <v>2426</v>
      </c>
      <c r="CK69" s="96">
        <v>2442</v>
      </c>
      <c r="CL69" s="96">
        <v>2439</v>
      </c>
      <c r="CM69" s="96">
        <v>2416</v>
      </c>
      <c r="CN69" s="96">
        <v>2424</v>
      </c>
      <c r="CO69" s="96">
        <v>2443</v>
      </c>
      <c r="CP69" s="96">
        <v>2493</v>
      </c>
      <c r="CQ69" s="96">
        <v>2430</v>
      </c>
      <c r="CR69" s="96">
        <v>2472</v>
      </c>
      <c r="CS69" s="96">
        <v>2502</v>
      </c>
      <c r="CT69" s="96">
        <v>2494</v>
      </c>
      <c r="CU69" s="96">
        <v>2523</v>
      </c>
      <c r="CV69" s="96">
        <v>2494</v>
      </c>
      <c r="CW69" s="96">
        <v>2494</v>
      </c>
      <c r="CX69" s="96">
        <v>2479</v>
      </c>
      <c r="CY69" s="96">
        <v>2465</v>
      </c>
      <c r="CZ69" s="96">
        <v>2462</v>
      </c>
      <c r="DA69" s="96">
        <f>'1.COBERTURA  DANE'!D70</f>
        <v>2434</v>
      </c>
      <c r="DB69" s="224">
        <f t="shared" ref="DB69:DB132" si="11">DA69-CZ69</f>
        <v>-28</v>
      </c>
      <c r="DC69" s="190">
        <f t="shared" ref="DC69:DC132" si="12">(DB69/CV69)*100</f>
        <v>-1.1226944667201284</v>
      </c>
      <c r="DD69" s="224">
        <f t="shared" ref="DD69:DD132" si="13">DA69-CU69</f>
        <v>-89</v>
      </c>
      <c r="DE69" s="190">
        <f t="shared" ref="DE69:DE132" si="14">DD69/CU69*100</f>
        <v>-3.5275465715418153</v>
      </c>
    </row>
    <row r="70" spans="1:109" ht="15" outlineLevel="2">
      <c r="A70" s="101">
        <v>310</v>
      </c>
      <c r="B70" s="92" t="s">
        <v>126</v>
      </c>
      <c r="C70" s="93" t="s">
        <v>236</v>
      </c>
      <c r="D70" s="94">
        <v>5090</v>
      </c>
      <c r="E70" s="95">
        <v>5213</v>
      </c>
      <c r="F70" s="95">
        <v>5144</v>
      </c>
      <c r="G70" s="95">
        <v>5251</v>
      </c>
      <c r="H70" s="95">
        <v>5228</v>
      </c>
      <c r="I70" s="95">
        <v>5227</v>
      </c>
      <c r="J70" s="95">
        <v>5166</v>
      </c>
      <c r="K70" s="95">
        <v>5212</v>
      </c>
      <c r="L70" s="95">
        <v>5229</v>
      </c>
      <c r="M70" s="95">
        <v>5184</v>
      </c>
      <c r="N70" s="95">
        <v>5141</v>
      </c>
      <c r="O70" s="96">
        <v>5189</v>
      </c>
      <c r="P70" s="94">
        <v>5156</v>
      </c>
      <c r="Q70" s="95">
        <v>5209</v>
      </c>
      <c r="R70" s="97">
        <v>5254</v>
      </c>
      <c r="S70" s="95">
        <v>5411</v>
      </c>
      <c r="T70" s="95">
        <v>5465</v>
      </c>
      <c r="U70" s="95">
        <v>5464</v>
      </c>
      <c r="V70" s="95">
        <v>5530</v>
      </c>
      <c r="W70" s="95">
        <v>5493</v>
      </c>
      <c r="X70" s="95">
        <v>5413</v>
      </c>
      <c r="Y70" s="95">
        <v>5398</v>
      </c>
      <c r="Z70" s="95">
        <v>5404</v>
      </c>
      <c r="AA70" s="96">
        <v>5307</v>
      </c>
      <c r="AB70" s="94">
        <v>5357</v>
      </c>
      <c r="AC70" s="95">
        <v>5436</v>
      </c>
      <c r="AD70" s="95">
        <v>5408</v>
      </c>
      <c r="AE70" s="95">
        <v>5403</v>
      </c>
      <c r="AF70" s="95">
        <v>5346</v>
      </c>
      <c r="AG70" s="95">
        <v>5152</v>
      </c>
      <c r="AH70" s="95">
        <v>5103</v>
      </c>
      <c r="AI70" s="95">
        <v>5110</v>
      </c>
      <c r="AJ70" s="95">
        <v>5126</v>
      </c>
      <c r="AK70" s="95">
        <v>5163</v>
      </c>
      <c r="AL70" s="95">
        <v>5155</v>
      </c>
      <c r="AM70" s="96">
        <v>5274</v>
      </c>
      <c r="AN70" s="94">
        <v>5256</v>
      </c>
      <c r="AO70" s="95">
        <v>5203</v>
      </c>
      <c r="AP70" s="95">
        <v>5150</v>
      </c>
      <c r="AQ70" s="95">
        <v>5141</v>
      </c>
      <c r="AR70" s="95">
        <v>5242</v>
      </c>
      <c r="AS70" s="95">
        <v>5190</v>
      </c>
      <c r="AT70" s="95">
        <v>5186</v>
      </c>
      <c r="AU70" s="95">
        <v>5366</v>
      </c>
      <c r="AV70" s="95">
        <v>5301</v>
      </c>
      <c r="AW70" s="95">
        <v>5336</v>
      </c>
      <c r="AX70" s="95">
        <v>5287</v>
      </c>
      <c r="AY70" s="96">
        <v>5245</v>
      </c>
      <c r="AZ70" s="94">
        <v>5284</v>
      </c>
      <c r="BA70" s="95">
        <v>5364</v>
      </c>
      <c r="BB70" s="95">
        <v>5302</v>
      </c>
      <c r="BC70" s="95">
        <v>5343</v>
      </c>
      <c r="BD70" s="95">
        <v>5331</v>
      </c>
      <c r="BE70" s="95">
        <v>5271</v>
      </c>
      <c r="BF70" s="95">
        <v>5277</v>
      </c>
      <c r="BG70" s="95">
        <v>5183</v>
      </c>
      <c r="BH70" s="95">
        <v>5232</v>
      </c>
      <c r="BI70" s="95">
        <v>5132</v>
      </c>
      <c r="BJ70" s="95">
        <v>5174</v>
      </c>
      <c r="BK70" s="98">
        <v>5218</v>
      </c>
      <c r="BL70" s="94">
        <v>5219</v>
      </c>
      <c r="BM70" s="267">
        <v>5268</v>
      </c>
      <c r="BN70" s="267">
        <v>5216</v>
      </c>
      <c r="BO70" s="267">
        <v>5195</v>
      </c>
      <c r="BP70" s="267">
        <v>5207</v>
      </c>
      <c r="BQ70" s="267">
        <v>5167</v>
      </c>
      <c r="BR70" s="267">
        <v>4965</v>
      </c>
      <c r="BS70" s="267">
        <v>4908</v>
      </c>
      <c r="BT70" s="267">
        <v>4846</v>
      </c>
      <c r="BU70" s="267">
        <v>4863</v>
      </c>
      <c r="BV70" s="267">
        <v>4881</v>
      </c>
      <c r="BW70" s="98">
        <v>4915</v>
      </c>
      <c r="BX70" s="94">
        <v>4958</v>
      </c>
      <c r="BY70" s="267">
        <v>4913</v>
      </c>
      <c r="BZ70" s="267">
        <v>4894</v>
      </c>
      <c r="CA70" s="267">
        <v>4831</v>
      </c>
      <c r="CB70" s="267">
        <v>4834</v>
      </c>
      <c r="CC70" s="267">
        <v>4772</v>
      </c>
      <c r="CD70" s="267">
        <v>4761</v>
      </c>
      <c r="CE70" s="267">
        <v>4759</v>
      </c>
      <c r="CF70" s="267">
        <v>4740</v>
      </c>
      <c r="CG70" s="95">
        <v>4712</v>
      </c>
      <c r="CH70" s="95">
        <v>4718</v>
      </c>
      <c r="CI70" s="96">
        <v>4702</v>
      </c>
      <c r="CJ70" s="96">
        <v>4693</v>
      </c>
      <c r="CK70" s="96">
        <v>4697</v>
      </c>
      <c r="CL70" s="96">
        <v>4655</v>
      </c>
      <c r="CM70" s="96">
        <v>4677</v>
      </c>
      <c r="CN70" s="96">
        <v>4740</v>
      </c>
      <c r="CO70" s="96">
        <v>4760</v>
      </c>
      <c r="CP70" s="96">
        <v>4870</v>
      </c>
      <c r="CQ70" s="96">
        <v>4899</v>
      </c>
      <c r="CR70" s="96">
        <v>4901</v>
      </c>
      <c r="CS70" s="96">
        <v>4944</v>
      </c>
      <c r="CT70" s="96">
        <v>4984</v>
      </c>
      <c r="CU70" s="96">
        <v>5019</v>
      </c>
      <c r="CV70" s="96">
        <v>5021</v>
      </c>
      <c r="CW70" s="96">
        <v>4995</v>
      </c>
      <c r="CX70" s="96">
        <v>4921</v>
      </c>
      <c r="CY70" s="96">
        <v>4901</v>
      </c>
      <c r="CZ70" s="96">
        <v>4915</v>
      </c>
      <c r="DA70" s="96">
        <f>'1.COBERTURA  DANE'!D71</f>
        <v>4869</v>
      </c>
      <c r="DB70" s="224">
        <f t="shared" si="11"/>
        <v>-46</v>
      </c>
      <c r="DC70" s="190">
        <f t="shared" si="12"/>
        <v>-0.91615216092411877</v>
      </c>
      <c r="DD70" s="224">
        <f t="shared" si="13"/>
        <v>-150</v>
      </c>
      <c r="DE70" s="190">
        <f t="shared" si="14"/>
        <v>-2.9886431560071727</v>
      </c>
    </row>
    <row r="71" spans="1:109" ht="15" outlineLevel="2">
      <c r="A71" s="101">
        <v>315</v>
      </c>
      <c r="B71" s="92" t="s">
        <v>126</v>
      </c>
      <c r="C71" s="93" t="s">
        <v>43</v>
      </c>
      <c r="D71" s="94">
        <v>4173</v>
      </c>
      <c r="E71" s="95">
        <v>4181</v>
      </c>
      <c r="F71" s="95">
        <v>4185</v>
      </c>
      <c r="G71" s="95">
        <v>4135</v>
      </c>
      <c r="H71" s="95">
        <v>4123</v>
      </c>
      <c r="I71" s="95">
        <v>4163</v>
      </c>
      <c r="J71" s="95">
        <v>3851</v>
      </c>
      <c r="K71" s="95">
        <v>4145</v>
      </c>
      <c r="L71" s="95">
        <v>3919</v>
      </c>
      <c r="M71" s="95">
        <v>3951</v>
      </c>
      <c r="N71" s="95">
        <v>3971</v>
      </c>
      <c r="O71" s="96">
        <v>4039</v>
      </c>
      <c r="P71" s="94">
        <v>4155</v>
      </c>
      <c r="Q71" s="95">
        <v>4151</v>
      </c>
      <c r="R71" s="97">
        <v>4249</v>
      </c>
      <c r="S71" s="95">
        <v>4009</v>
      </c>
      <c r="T71" s="95">
        <v>4271</v>
      </c>
      <c r="U71" s="95">
        <v>4256</v>
      </c>
      <c r="V71" s="95">
        <v>4273</v>
      </c>
      <c r="W71" s="95">
        <v>4250</v>
      </c>
      <c r="X71" s="95">
        <v>4289</v>
      </c>
      <c r="Y71" s="95">
        <v>4331</v>
      </c>
      <c r="Z71" s="95">
        <v>4316</v>
      </c>
      <c r="AA71" s="96">
        <v>4245</v>
      </c>
      <c r="AB71" s="94">
        <v>4353</v>
      </c>
      <c r="AC71" s="95">
        <v>4379</v>
      </c>
      <c r="AD71" s="95">
        <v>4344</v>
      </c>
      <c r="AE71" s="95">
        <v>4262</v>
      </c>
      <c r="AF71" s="95">
        <v>4305</v>
      </c>
      <c r="AG71" s="95">
        <v>4246</v>
      </c>
      <c r="AH71" s="95">
        <v>4202</v>
      </c>
      <c r="AI71" s="95">
        <v>4156</v>
      </c>
      <c r="AJ71" s="95">
        <v>4161</v>
      </c>
      <c r="AK71" s="95">
        <v>4280</v>
      </c>
      <c r="AL71" s="95">
        <v>4272</v>
      </c>
      <c r="AM71" s="96">
        <v>4290</v>
      </c>
      <c r="AN71" s="94">
        <v>4277</v>
      </c>
      <c r="AO71" s="95">
        <v>4259</v>
      </c>
      <c r="AP71" s="95">
        <v>4240</v>
      </c>
      <c r="AQ71" s="95">
        <v>4203</v>
      </c>
      <c r="AR71" s="95">
        <v>4279</v>
      </c>
      <c r="AS71" s="95">
        <v>4275</v>
      </c>
      <c r="AT71" s="95">
        <v>4280</v>
      </c>
      <c r="AU71" s="95">
        <v>4303</v>
      </c>
      <c r="AV71" s="95">
        <v>4246</v>
      </c>
      <c r="AW71" s="95">
        <v>4229</v>
      </c>
      <c r="AX71" s="95">
        <v>4210</v>
      </c>
      <c r="AY71" s="96">
        <v>4211</v>
      </c>
      <c r="AZ71" s="94">
        <v>4223</v>
      </c>
      <c r="BA71" s="95">
        <v>4278</v>
      </c>
      <c r="BB71" s="95">
        <v>4273</v>
      </c>
      <c r="BC71" s="95">
        <v>4281</v>
      </c>
      <c r="BD71" s="95">
        <v>4291</v>
      </c>
      <c r="BE71" s="95">
        <v>4226</v>
      </c>
      <c r="BF71" s="95">
        <v>4213</v>
      </c>
      <c r="BG71" s="95">
        <v>4165</v>
      </c>
      <c r="BH71" s="95">
        <v>4170</v>
      </c>
      <c r="BI71" s="95">
        <v>4137</v>
      </c>
      <c r="BJ71" s="95">
        <v>4162</v>
      </c>
      <c r="BK71" s="98">
        <v>4217</v>
      </c>
      <c r="BL71" s="94">
        <v>4210</v>
      </c>
      <c r="BM71" s="267">
        <v>4214</v>
      </c>
      <c r="BN71" s="267">
        <v>4208</v>
      </c>
      <c r="BO71" s="267">
        <v>4194</v>
      </c>
      <c r="BP71" s="267">
        <v>4208</v>
      </c>
      <c r="BQ71" s="267">
        <v>4183</v>
      </c>
      <c r="BR71" s="267">
        <v>3993</v>
      </c>
      <c r="BS71" s="267">
        <v>3955</v>
      </c>
      <c r="BT71" s="267">
        <v>3935</v>
      </c>
      <c r="BU71" s="267">
        <v>3954</v>
      </c>
      <c r="BV71" s="267">
        <v>3983</v>
      </c>
      <c r="BW71" s="98">
        <v>3998</v>
      </c>
      <c r="BX71" s="94">
        <v>3997</v>
      </c>
      <c r="BY71" s="267">
        <v>3950</v>
      </c>
      <c r="BZ71" s="267">
        <v>3935</v>
      </c>
      <c r="CA71" s="267">
        <v>3867</v>
      </c>
      <c r="CB71" s="267">
        <v>3820</v>
      </c>
      <c r="CC71" s="267">
        <v>3785</v>
      </c>
      <c r="CD71" s="267">
        <v>3768</v>
      </c>
      <c r="CE71" s="267">
        <v>3790</v>
      </c>
      <c r="CF71" s="267">
        <v>3785</v>
      </c>
      <c r="CG71" s="95">
        <v>3745</v>
      </c>
      <c r="CH71" s="95">
        <v>3734</v>
      </c>
      <c r="CI71" s="96">
        <v>3724</v>
      </c>
      <c r="CJ71" s="96">
        <v>3736</v>
      </c>
      <c r="CK71" s="96">
        <v>3774</v>
      </c>
      <c r="CL71" s="96">
        <v>3777</v>
      </c>
      <c r="CM71" s="96">
        <v>3783</v>
      </c>
      <c r="CN71" s="96">
        <v>3803</v>
      </c>
      <c r="CO71" s="96">
        <v>3845</v>
      </c>
      <c r="CP71" s="96">
        <v>3886</v>
      </c>
      <c r="CQ71" s="96">
        <v>3906</v>
      </c>
      <c r="CR71" s="96">
        <v>3960</v>
      </c>
      <c r="CS71" s="96">
        <v>3994</v>
      </c>
      <c r="CT71" s="96">
        <v>4032</v>
      </c>
      <c r="CU71" s="96">
        <v>4046</v>
      </c>
      <c r="CV71" s="96">
        <v>4067</v>
      </c>
      <c r="CW71" s="96">
        <v>4029</v>
      </c>
      <c r="CX71" s="96">
        <v>4003</v>
      </c>
      <c r="CY71" s="96">
        <v>3986</v>
      </c>
      <c r="CZ71" s="96">
        <v>3979</v>
      </c>
      <c r="DA71" s="96">
        <f>'1.COBERTURA  DANE'!D72</f>
        <v>3939</v>
      </c>
      <c r="DB71" s="224">
        <f t="shared" si="11"/>
        <v>-40</v>
      </c>
      <c r="DC71" s="190">
        <f t="shared" si="12"/>
        <v>-0.98352594049668052</v>
      </c>
      <c r="DD71" s="224">
        <f t="shared" si="13"/>
        <v>-107</v>
      </c>
      <c r="DE71" s="190">
        <f t="shared" si="14"/>
        <v>-2.6445872466633711</v>
      </c>
    </row>
    <row r="72" spans="1:109" ht="15" outlineLevel="2">
      <c r="A72" s="101">
        <v>361</v>
      </c>
      <c r="B72" s="92" t="s">
        <v>126</v>
      </c>
      <c r="C72" s="93" t="s">
        <v>45</v>
      </c>
      <c r="D72" s="94">
        <v>21291</v>
      </c>
      <c r="E72" s="95">
        <v>21384</v>
      </c>
      <c r="F72" s="95">
        <v>21334</v>
      </c>
      <c r="G72" s="95">
        <v>20448</v>
      </c>
      <c r="H72" s="95">
        <v>20515</v>
      </c>
      <c r="I72" s="95">
        <v>20905</v>
      </c>
      <c r="J72" s="95">
        <v>20456</v>
      </c>
      <c r="K72" s="95">
        <v>20536</v>
      </c>
      <c r="L72" s="95">
        <v>20394</v>
      </c>
      <c r="M72" s="95">
        <v>20566</v>
      </c>
      <c r="N72" s="95">
        <v>20564</v>
      </c>
      <c r="O72" s="96">
        <v>20735</v>
      </c>
      <c r="P72" s="94">
        <v>20788</v>
      </c>
      <c r="Q72" s="95">
        <v>20915</v>
      </c>
      <c r="R72" s="97">
        <v>20949</v>
      </c>
      <c r="S72" s="95">
        <v>21195</v>
      </c>
      <c r="T72" s="95">
        <v>21280</v>
      </c>
      <c r="U72" s="95">
        <v>21424</v>
      </c>
      <c r="V72" s="95">
        <v>21440</v>
      </c>
      <c r="W72" s="95">
        <v>21430</v>
      </c>
      <c r="X72" s="95">
        <v>21516</v>
      </c>
      <c r="Y72" s="95">
        <v>21552</v>
      </c>
      <c r="Z72" s="95">
        <v>21578</v>
      </c>
      <c r="AA72" s="96">
        <v>21458</v>
      </c>
      <c r="AB72" s="94">
        <v>21504</v>
      </c>
      <c r="AC72" s="95">
        <v>21553</v>
      </c>
      <c r="AD72" s="95">
        <v>21496</v>
      </c>
      <c r="AE72" s="95">
        <v>21444</v>
      </c>
      <c r="AF72" s="95">
        <v>21444</v>
      </c>
      <c r="AG72" s="95">
        <v>21205</v>
      </c>
      <c r="AH72" s="95">
        <v>21121</v>
      </c>
      <c r="AI72" s="95">
        <v>20981</v>
      </c>
      <c r="AJ72" s="95">
        <v>20902</v>
      </c>
      <c r="AK72" s="95">
        <v>20954</v>
      </c>
      <c r="AL72" s="95">
        <v>20902</v>
      </c>
      <c r="AM72" s="96">
        <v>21025</v>
      </c>
      <c r="AN72" s="94">
        <v>20970</v>
      </c>
      <c r="AO72" s="95">
        <v>20901</v>
      </c>
      <c r="AP72" s="95">
        <v>20799</v>
      </c>
      <c r="AQ72" s="95">
        <v>20690</v>
      </c>
      <c r="AR72" s="95">
        <v>20845</v>
      </c>
      <c r="AS72" s="95">
        <v>20588</v>
      </c>
      <c r="AT72" s="95">
        <v>20544</v>
      </c>
      <c r="AU72" s="95">
        <v>20428</v>
      </c>
      <c r="AV72" s="95">
        <v>20270</v>
      </c>
      <c r="AW72" s="95">
        <v>20359</v>
      </c>
      <c r="AX72" s="95">
        <v>20357</v>
      </c>
      <c r="AY72" s="96">
        <v>20423</v>
      </c>
      <c r="AZ72" s="94">
        <v>20452</v>
      </c>
      <c r="BA72" s="95">
        <v>20423</v>
      </c>
      <c r="BB72" s="95">
        <v>20328</v>
      </c>
      <c r="BC72" s="95">
        <v>20247</v>
      </c>
      <c r="BD72" s="95">
        <v>20199</v>
      </c>
      <c r="BE72" s="95">
        <v>20057</v>
      </c>
      <c r="BF72" s="95">
        <v>19926</v>
      </c>
      <c r="BG72" s="95">
        <v>19782</v>
      </c>
      <c r="BH72" s="95">
        <v>19801</v>
      </c>
      <c r="BI72" s="95">
        <v>19639</v>
      </c>
      <c r="BJ72" s="95">
        <v>19683</v>
      </c>
      <c r="BK72" s="98">
        <v>19733</v>
      </c>
      <c r="BL72" s="94">
        <v>19762</v>
      </c>
      <c r="BM72" s="267">
        <v>19813</v>
      </c>
      <c r="BN72" s="267">
        <v>19801</v>
      </c>
      <c r="BO72" s="267">
        <v>19806</v>
      </c>
      <c r="BP72" s="267">
        <v>19790</v>
      </c>
      <c r="BQ72" s="267">
        <v>19718</v>
      </c>
      <c r="BR72" s="267">
        <v>19395</v>
      </c>
      <c r="BS72" s="267">
        <v>19292</v>
      </c>
      <c r="BT72" s="267">
        <v>19230</v>
      </c>
      <c r="BU72" s="267">
        <v>19208</v>
      </c>
      <c r="BV72" s="267">
        <v>19264</v>
      </c>
      <c r="BW72" s="98">
        <v>19289</v>
      </c>
      <c r="BX72" s="94">
        <v>19296</v>
      </c>
      <c r="BY72" s="267">
        <v>19218</v>
      </c>
      <c r="BZ72" s="267">
        <v>19181</v>
      </c>
      <c r="CA72" s="267">
        <v>18985</v>
      </c>
      <c r="CB72" s="267">
        <v>18910</v>
      </c>
      <c r="CC72" s="267">
        <v>18852</v>
      </c>
      <c r="CD72" s="267">
        <v>18826</v>
      </c>
      <c r="CE72" s="267">
        <v>18831</v>
      </c>
      <c r="CF72" s="267">
        <v>18802</v>
      </c>
      <c r="CG72" s="95">
        <v>18766</v>
      </c>
      <c r="CH72" s="95">
        <v>18713</v>
      </c>
      <c r="CI72" s="96">
        <v>18763</v>
      </c>
      <c r="CJ72" s="96">
        <v>18739</v>
      </c>
      <c r="CK72" s="96">
        <v>18804</v>
      </c>
      <c r="CL72" s="96">
        <v>18747</v>
      </c>
      <c r="CM72" s="96">
        <v>18769</v>
      </c>
      <c r="CN72" s="96">
        <v>18798</v>
      </c>
      <c r="CO72" s="96">
        <v>18916</v>
      </c>
      <c r="CP72" s="96">
        <v>19137</v>
      </c>
      <c r="CQ72" s="96">
        <v>19189</v>
      </c>
      <c r="CR72" s="96">
        <v>19210</v>
      </c>
      <c r="CS72" s="96">
        <v>19214</v>
      </c>
      <c r="CT72" s="96">
        <v>19290</v>
      </c>
      <c r="CU72" s="96">
        <v>19418</v>
      </c>
      <c r="CV72" s="96">
        <v>19364</v>
      </c>
      <c r="CW72" s="96">
        <v>19327</v>
      </c>
      <c r="CX72" s="96">
        <v>19236</v>
      </c>
      <c r="CY72" s="96">
        <v>19171</v>
      </c>
      <c r="CZ72" s="96">
        <v>19181</v>
      </c>
      <c r="DA72" s="96">
        <f>'1.COBERTURA  DANE'!D73</f>
        <v>19095</v>
      </c>
      <c r="DB72" s="224">
        <f t="shared" si="11"/>
        <v>-86</v>
      </c>
      <c r="DC72" s="190">
        <f t="shared" si="12"/>
        <v>-0.44412311505887214</v>
      </c>
      <c r="DD72" s="224">
        <f t="shared" si="13"/>
        <v>-323</v>
      </c>
      <c r="DE72" s="190">
        <f t="shared" si="14"/>
        <v>-1.6634050880626221</v>
      </c>
    </row>
    <row r="73" spans="1:109" ht="15" outlineLevel="2">
      <c r="A73" s="101">
        <v>647</v>
      </c>
      <c r="B73" s="92" t="s">
        <v>126</v>
      </c>
      <c r="C73" s="93" t="s">
        <v>53</v>
      </c>
      <c r="D73" s="94">
        <v>5427</v>
      </c>
      <c r="E73" s="95">
        <v>5418</v>
      </c>
      <c r="F73" s="95">
        <v>5307</v>
      </c>
      <c r="G73" s="95">
        <v>5264</v>
      </c>
      <c r="H73" s="95">
        <v>5229</v>
      </c>
      <c r="I73" s="95">
        <v>5297</v>
      </c>
      <c r="J73" s="95">
        <v>5119</v>
      </c>
      <c r="K73" s="95">
        <v>5288</v>
      </c>
      <c r="L73" s="95">
        <v>5088</v>
      </c>
      <c r="M73" s="95">
        <v>5083</v>
      </c>
      <c r="N73" s="95">
        <v>5121</v>
      </c>
      <c r="O73" s="96">
        <v>5189</v>
      </c>
      <c r="P73" s="94">
        <v>5152</v>
      </c>
      <c r="Q73" s="95">
        <v>5124</v>
      </c>
      <c r="R73" s="97">
        <v>5070</v>
      </c>
      <c r="S73" s="95">
        <v>4485</v>
      </c>
      <c r="T73" s="95">
        <v>4984</v>
      </c>
      <c r="U73" s="95">
        <v>4961</v>
      </c>
      <c r="V73" s="95">
        <v>4920</v>
      </c>
      <c r="W73" s="95">
        <v>4888</v>
      </c>
      <c r="X73" s="95">
        <v>4963</v>
      </c>
      <c r="Y73" s="95">
        <v>4970</v>
      </c>
      <c r="Z73" s="95">
        <v>4950</v>
      </c>
      <c r="AA73" s="96">
        <v>4923</v>
      </c>
      <c r="AB73" s="94">
        <v>4893</v>
      </c>
      <c r="AC73" s="95">
        <v>4937</v>
      </c>
      <c r="AD73" s="95">
        <v>4898</v>
      </c>
      <c r="AE73" s="95">
        <v>4854</v>
      </c>
      <c r="AF73" s="95">
        <v>4953</v>
      </c>
      <c r="AG73" s="95">
        <v>4885</v>
      </c>
      <c r="AH73" s="95">
        <v>4867</v>
      </c>
      <c r="AI73" s="95">
        <v>4913</v>
      </c>
      <c r="AJ73" s="95">
        <v>4877</v>
      </c>
      <c r="AK73" s="95">
        <v>4935</v>
      </c>
      <c r="AL73" s="95">
        <v>4931</v>
      </c>
      <c r="AM73" s="96">
        <v>4968</v>
      </c>
      <c r="AN73" s="94">
        <v>4947</v>
      </c>
      <c r="AO73" s="95">
        <v>4943</v>
      </c>
      <c r="AP73" s="95">
        <v>4937</v>
      </c>
      <c r="AQ73" s="95">
        <v>4854</v>
      </c>
      <c r="AR73" s="95">
        <v>4832</v>
      </c>
      <c r="AS73" s="95">
        <v>4786</v>
      </c>
      <c r="AT73" s="95">
        <v>4758</v>
      </c>
      <c r="AU73" s="95">
        <v>4773</v>
      </c>
      <c r="AV73" s="95">
        <v>4806</v>
      </c>
      <c r="AW73" s="95">
        <v>4811</v>
      </c>
      <c r="AX73" s="95">
        <v>4840</v>
      </c>
      <c r="AY73" s="96">
        <v>4851</v>
      </c>
      <c r="AZ73" s="94">
        <v>4843</v>
      </c>
      <c r="BA73" s="95">
        <v>4839</v>
      </c>
      <c r="BB73" s="95">
        <v>4799</v>
      </c>
      <c r="BC73" s="95">
        <v>4803</v>
      </c>
      <c r="BD73" s="95">
        <v>4828</v>
      </c>
      <c r="BE73" s="95">
        <v>4786</v>
      </c>
      <c r="BF73" s="95">
        <v>4744</v>
      </c>
      <c r="BG73" s="95">
        <v>4675</v>
      </c>
      <c r="BH73" s="95">
        <v>4706</v>
      </c>
      <c r="BI73" s="95">
        <v>4648</v>
      </c>
      <c r="BJ73" s="95">
        <v>4665</v>
      </c>
      <c r="BK73" s="98">
        <v>4700</v>
      </c>
      <c r="BL73" s="94">
        <v>4725</v>
      </c>
      <c r="BM73" s="267">
        <v>4748</v>
      </c>
      <c r="BN73" s="267">
        <v>4758</v>
      </c>
      <c r="BO73" s="267">
        <v>4764</v>
      </c>
      <c r="BP73" s="267">
        <v>4771</v>
      </c>
      <c r="BQ73" s="267">
        <v>4764</v>
      </c>
      <c r="BR73" s="267">
        <v>4643</v>
      </c>
      <c r="BS73" s="267">
        <v>4610</v>
      </c>
      <c r="BT73" s="267">
        <v>4573</v>
      </c>
      <c r="BU73" s="267">
        <v>4585</v>
      </c>
      <c r="BV73" s="267">
        <v>4577</v>
      </c>
      <c r="BW73" s="98">
        <v>4588</v>
      </c>
      <c r="BX73" s="94">
        <v>4563</v>
      </c>
      <c r="BY73" s="267">
        <v>4461</v>
      </c>
      <c r="BZ73" s="267">
        <v>4448</v>
      </c>
      <c r="CA73" s="267">
        <v>4417</v>
      </c>
      <c r="CB73" s="267">
        <v>4406</v>
      </c>
      <c r="CC73" s="267">
        <v>4456</v>
      </c>
      <c r="CD73" s="267">
        <v>4424</v>
      </c>
      <c r="CE73" s="267">
        <v>4422</v>
      </c>
      <c r="CF73" s="267">
        <v>4394</v>
      </c>
      <c r="CG73" s="95">
        <v>4342</v>
      </c>
      <c r="CH73" s="95">
        <v>4322</v>
      </c>
      <c r="CI73" s="96">
        <v>4326</v>
      </c>
      <c r="CJ73" s="96">
        <v>4344</v>
      </c>
      <c r="CK73" s="96">
        <v>4347</v>
      </c>
      <c r="CL73" s="96">
        <v>4327</v>
      </c>
      <c r="CM73" s="96">
        <v>4333</v>
      </c>
      <c r="CN73" s="96">
        <v>4359</v>
      </c>
      <c r="CO73" s="96">
        <v>4396</v>
      </c>
      <c r="CP73" s="96">
        <v>4417</v>
      </c>
      <c r="CQ73" s="96">
        <v>4416</v>
      </c>
      <c r="CR73" s="96">
        <v>4376</v>
      </c>
      <c r="CS73" s="96">
        <v>4406</v>
      </c>
      <c r="CT73" s="96">
        <v>4406</v>
      </c>
      <c r="CU73" s="96">
        <v>4450</v>
      </c>
      <c r="CV73" s="96">
        <v>4439</v>
      </c>
      <c r="CW73" s="96">
        <v>4428</v>
      </c>
      <c r="CX73" s="96">
        <v>4385</v>
      </c>
      <c r="CY73" s="96">
        <v>4382</v>
      </c>
      <c r="CZ73" s="96">
        <v>4355</v>
      </c>
      <c r="DA73" s="96">
        <f>'1.COBERTURA  DANE'!D74</f>
        <v>4327</v>
      </c>
      <c r="DB73" s="224">
        <f t="shared" si="11"/>
        <v>-28</v>
      </c>
      <c r="DC73" s="190">
        <f t="shared" si="12"/>
        <v>-0.63077269655327772</v>
      </c>
      <c r="DD73" s="224">
        <f t="shared" si="13"/>
        <v>-123</v>
      </c>
      <c r="DE73" s="190">
        <f t="shared" si="14"/>
        <v>-2.7640449438202248</v>
      </c>
    </row>
    <row r="74" spans="1:109" ht="15" outlineLevel="2">
      <c r="A74" s="101">
        <v>658</v>
      </c>
      <c r="B74" s="92" t="s">
        <v>126</v>
      </c>
      <c r="C74" s="93" t="s">
        <v>92</v>
      </c>
      <c r="D74" s="94">
        <v>1880</v>
      </c>
      <c r="E74" s="95">
        <v>1864</v>
      </c>
      <c r="F74" s="95">
        <v>1841</v>
      </c>
      <c r="G74" s="95">
        <v>1832</v>
      </c>
      <c r="H74" s="95">
        <v>1846</v>
      </c>
      <c r="I74" s="95">
        <v>1867</v>
      </c>
      <c r="J74" s="95">
        <v>1832</v>
      </c>
      <c r="K74" s="95">
        <v>1865</v>
      </c>
      <c r="L74" s="95">
        <v>1831</v>
      </c>
      <c r="M74" s="95">
        <v>1833</v>
      </c>
      <c r="N74" s="95">
        <v>1832</v>
      </c>
      <c r="O74" s="96">
        <v>1860</v>
      </c>
      <c r="P74" s="94">
        <v>1835</v>
      </c>
      <c r="Q74" s="95">
        <v>1786</v>
      </c>
      <c r="R74" s="97">
        <v>1789</v>
      </c>
      <c r="S74" s="95">
        <v>1334</v>
      </c>
      <c r="T74" s="95">
        <v>1986</v>
      </c>
      <c r="U74" s="95">
        <v>2018</v>
      </c>
      <c r="V74" s="95">
        <v>2022</v>
      </c>
      <c r="W74" s="95">
        <v>2007</v>
      </c>
      <c r="X74" s="95">
        <v>2020</v>
      </c>
      <c r="Y74" s="95">
        <v>2086</v>
      </c>
      <c r="Z74" s="95">
        <v>2107</v>
      </c>
      <c r="AA74" s="96">
        <v>2070</v>
      </c>
      <c r="AB74" s="94">
        <v>2072</v>
      </c>
      <c r="AC74" s="95">
        <v>2045</v>
      </c>
      <c r="AD74" s="95">
        <v>2045</v>
      </c>
      <c r="AE74" s="95">
        <v>2057</v>
      </c>
      <c r="AF74" s="95">
        <v>2072</v>
      </c>
      <c r="AG74" s="95">
        <v>2037</v>
      </c>
      <c r="AH74" s="95">
        <v>2050</v>
      </c>
      <c r="AI74" s="95">
        <v>2125</v>
      </c>
      <c r="AJ74" s="95">
        <v>2103</v>
      </c>
      <c r="AK74" s="95">
        <v>2119</v>
      </c>
      <c r="AL74" s="95">
        <v>2084</v>
      </c>
      <c r="AM74" s="96">
        <v>2113</v>
      </c>
      <c r="AN74" s="94">
        <v>2107</v>
      </c>
      <c r="AO74" s="95">
        <v>2175</v>
      </c>
      <c r="AP74" s="95">
        <v>2168</v>
      </c>
      <c r="AQ74" s="95">
        <v>2118</v>
      </c>
      <c r="AR74" s="95">
        <v>2128</v>
      </c>
      <c r="AS74" s="95">
        <v>2113</v>
      </c>
      <c r="AT74" s="95">
        <v>2104</v>
      </c>
      <c r="AU74" s="95">
        <v>2157</v>
      </c>
      <c r="AV74" s="95">
        <v>2131</v>
      </c>
      <c r="AW74" s="95">
        <v>2139</v>
      </c>
      <c r="AX74" s="95">
        <v>2098</v>
      </c>
      <c r="AY74" s="96">
        <v>2117</v>
      </c>
      <c r="AZ74" s="94">
        <v>2125</v>
      </c>
      <c r="BA74" s="95">
        <v>2171</v>
      </c>
      <c r="BB74" s="95">
        <v>2143</v>
      </c>
      <c r="BC74" s="95">
        <v>2148</v>
      </c>
      <c r="BD74" s="95">
        <v>2147</v>
      </c>
      <c r="BE74" s="95">
        <v>2128</v>
      </c>
      <c r="BF74" s="95">
        <v>2121</v>
      </c>
      <c r="BG74" s="95">
        <v>2092</v>
      </c>
      <c r="BH74" s="95">
        <v>2105</v>
      </c>
      <c r="BI74" s="95">
        <v>2071</v>
      </c>
      <c r="BJ74" s="95">
        <v>2087</v>
      </c>
      <c r="BK74" s="98">
        <v>2112</v>
      </c>
      <c r="BL74" s="94">
        <v>2103</v>
      </c>
      <c r="BM74" s="267">
        <v>2120</v>
      </c>
      <c r="BN74" s="267">
        <v>2120</v>
      </c>
      <c r="BO74" s="267">
        <v>2130</v>
      </c>
      <c r="BP74" s="267">
        <v>2126</v>
      </c>
      <c r="BQ74" s="267">
        <v>2128</v>
      </c>
      <c r="BR74" s="267">
        <v>2047</v>
      </c>
      <c r="BS74" s="267">
        <v>2013</v>
      </c>
      <c r="BT74" s="267">
        <v>2004</v>
      </c>
      <c r="BU74" s="267">
        <v>1998</v>
      </c>
      <c r="BV74" s="267">
        <v>1975</v>
      </c>
      <c r="BW74" s="98">
        <v>2004</v>
      </c>
      <c r="BX74" s="94">
        <v>2006</v>
      </c>
      <c r="BY74" s="267">
        <v>1987</v>
      </c>
      <c r="BZ74" s="267">
        <v>1958</v>
      </c>
      <c r="CA74" s="267">
        <v>1920</v>
      </c>
      <c r="CB74" s="267">
        <v>1962</v>
      </c>
      <c r="CC74" s="267">
        <v>1977</v>
      </c>
      <c r="CD74" s="267">
        <v>1969</v>
      </c>
      <c r="CE74" s="267">
        <v>1973</v>
      </c>
      <c r="CF74" s="267">
        <v>1945</v>
      </c>
      <c r="CG74" s="95">
        <v>1955</v>
      </c>
      <c r="CH74" s="95">
        <v>1979</v>
      </c>
      <c r="CI74" s="96">
        <v>1980</v>
      </c>
      <c r="CJ74" s="96">
        <v>1984</v>
      </c>
      <c r="CK74" s="96">
        <v>1957</v>
      </c>
      <c r="CL74" s="96">
        <v>1950</v>
      </c>
      <c r="CM74" s="96">
        <v>1951</v>
      </c>
      <c r="CN74" s="96">
        <v>1956</v>
      </c>
      <c r="CO74" s="96">
        <v>1977</v>
      </c>
      <c r="CP74" s="96">
        <v>2010</v>
      </c>
      <c r="CQ74" s="96">
        <v>2002</v>
      </c>
      <c r="CR74" s="96">
        <v>1969</v>
      </c>
      <c r="CS74" s="96">
        <v>1965</v>
      </c>
      <c r="CT74" s="96">
        <v>1974</v>
      </c>
      <c r="CU74" s="96">
        <v>1964</v>
      </c>
      <c r="CV74" s="96">
        <v>1982</v>
      </c>
      <c r="CW74" s="96">
        <v>2000</v>
      </c>
      <c r="CX74" s="96">
        <v>1991</v>
      </c>
      <c r="CY74" s="96">
        <v>1975</v>
      </c>
      <c r="CZ74" s="96">
        <v>1997</v>
      </c>
      <c r="DA74" s="96">
        <f>'1.COBERTURA  DANE'!D75</f>
        <v>1982</v>
      </c>
      <c r="DB74" s="224">
        <f t="shared" si="11"/>
        <v>-15</v>
      </c>
      <c r="DC74" s="190">
        <f t="shared" si="12"/>
        <v>-0.75681130171543898</v>
      </c>
      <c r="DD74" s="224">
        <f t="shared" si="13"/>
        <v>18</v>
      </c>
      <c r="DE74" s="190">
        <f t="shared" si="14"/>
        <v>0.91649694501018331</v>
      </c>
    </row>
    <row r="75" spans="1:109" ht="15" outlineLevel="2">
      <c r="A75" s="101">
        <v>664</v>
      </c>
      <c r="B75" s="92" t="s">
        <v>126</v>
      </c>
      <c r="C75" s="93" t="s">
        <v>129</v>
      </c>
      <c r="D75" s="94">
        <v>8857</v>
      </c>
      <c r="E75" s="95">
        <v>8829</v>
      </c>
      <c r="F75" s="95">
        <v>8814</v>
      </c>
      <c r="G75" s="95">
        <v>8945</v>
      </c>
      <c r="H75" s="95">
        <v>8878</v>
      </c>
      <c r="I75" s="95">
        <v>8873</v>
      </c>
      <c r="J75" s="95">
        <v>8654</v>
      </c>
      <c r="K75" s="95">
        <v>8843</v>
      </c>
      <c r="L75" s="95">
        <v>8700</v>
      </c>
      <c r="M75" s="95">
        <v>8684</v>
      </c>
      <c r="N75" s="95">
        <v>8635</v>
      </c>
      <c r="O75" s="96">
        <v>8633</v>
      </c>
      <c r="P75" s="94">
        <v>8520</v>
      </c>
      <c r="Q75" s="95">
        <v>8471</v>
      </c>
      <c r="R75" s="97">
        <v>8557</v>
      </c>
      <c r="S75" s="95">
        <v>8952</v>
      </c>
      <c r="T75" s="95">
        <v>9098</v>
      </c>
      <c r="U75" s="95">
        <v>8848</v>
      </c>
      <c r="V75" s="95">
        <v>8913</v>
      </c>
      <c r="W75" s="95">
        <v>8994</v>
      </c>
      <c r="X75" s="95">
        <v>8974</v>
      </c>
      <c r="Y75" s="95">
        <v>9084</v>
      </c>
      <c r="Z75" s="95">
        <v>9074</v>
      </c>
      <c r="AA75" s="96">
        <v>9028</v>
      </c>
      <c r="AB75" s="94">
        <v>9121</v>
      </c>
      <c r="AC75" s="95">
        <v>9219</v>
      </c>
      <c r="AD75" s="95">
        <v>9238</v>
      </c>
      <c r="AE75" s="95">
        <v>9236</v>
      </c>
      <c r="AF75" s="95">
        <v>9310</v>
      </c>
      <c r="AG75" s="95">
        <v>9186</v>
      </c>
      <c r="AH75" s="95">
        <v>9096</v>
      </c>
      <c r="AI75" s="95">
        <v>9058</v>
      </c>
      <c r="AJ75" s="95">
        <v>9108</v>
      </c>
      <c r="AK75" s="95">
        <v>9267</v>
      </c>
      <c r="AL75" s="95">
        <v>9341</v>
      </c>
      <c r="AM75" s="96">
        <v>9349</v>
      </c>
      <c r="AN75" s="94">
        <v>9299</v>
      </c>
      <c r="AO75" s="95">
        <v>9284</v>
      </c>
      <c r="AP75" s="95">
        <v>9313</v>
      </c>
      <c r="AQ75" s="95">
        <v>9292</v>
      </c>
      <c r="AR75" s="95">
        <v>9501</v>
      </c>
      <c r="AS75" s="95">
        <v>9460</v>
      </c>
      <c r="AT75" s="95">
        <v>9472</v>
      </c>
      <c r="AU75" s="95">
        <v>9528</v>
      </c>
      <c r="AV75" s="95">
        <v>9405</v>
      </c>
      <c r="AW75" s="95">
        <v>9483</v>
      </c>
      <c r="AX75" s="95">
        <v>9481</v>
      </c>
      <c r="AY75" s="96">
        <v>9513</v>
      </c>
      <c r="AZ75" s="94">
        <v>9583</v>
      </c>
      <c r="BA75" s="95">
        <v>9659</v>
      </c>
      <c r="BB75" s="95">
        <v>9616</v>
      </c>
      <c r="BC75" s="95">
        <v>9636</v>
      </c>
      <c r="BD75" s="95">
        <v>9628</v>
      </c>
      <c r="BE75" s="95">
        <v>9604</v>
      </c>
      <c r="BF75" s="95">
        <v>9593</v>
      </c>
      <c r="BG75" s="95">
        <v>9493</v>
      </c>
      <c r="BH75" s="95">
        <v>9564</v>
      </c>
      <c r="BI75" s="95">
        <v>9456</v>
      </c>
      <c r="BJ75" s="95">
        <v>9514</v>
      </c>
      <c r="BK75" s="98">
        <v>9599</v>
      </c>
      <c r="BL75" s="94">
        <v>9634</v>
      </c>
      <c r="BM75" s="267">
        <v>9691</v>
      </c>
      <c r="BN75" s="267">
        <v>9704</v>
      </c>
      <c r="BO75" s="267">
        <v>9745</v>
      </c>
      <c r="BP75" s="267">
        <v>9802</v>
      </c>
      <c r="BQ75" s="267">
        <v>9837</v>
      </c>
      <c r="BR75" s="267">
        <v>9645</v>
      </c>
      <c r="BS75" s="267">
        <v>9565</v>
      </c>
      <c r="BT75" s="267">
        <v>9488</v>
      </c>
      <c r="BU75" s="267">
        <v>9526</v>
      </c>
      <c r="BV75" s="267">
        <v>9628</v>
      </c>
      <c r="BW75" s="98">
        <v>9690</v>
      </c>
      <c r="BX75" s="94">
        <v>9864</v>
      </c>
      <c r="BY75" s="267">
        <v>9810</v>
      </c>
      <c r="BZ75" s="267">
        <v>9615</v>
      </c>
      <c r="CA75" s="267">
        <v>9529</v>
      </c>
      <c r="CB75" s="267">
        <v>9542</v>
      </c>
      <c r="CC75" s="267">
        <v>9411</v>
      </c>
      <c r="CD75" s="267">
        <v>9315</v>
      </c>
      <c r="CE75" s="267">
        <v>9293</v>
      </c>
      <c r="CF75" s="267">
        <v>9168</v>
      </c>
      <c r="CG75" s="95">
        <v>9124</v>
      </c>
      <c r="CH75" s="95">
        <v>9086</v>
      </c>
      <c r="CI75" s="96">
        <v>9009</v>
      </c>
      <c r="CJ75" s="96">
        <v>8950</v>
      </c>
      <c r="CK75" s="96">
        <v>8973</v>
      </c>
      <c r="CL75" s="96">
        <v>8937</v>
      </c>
      <c r="CM75" s="96">
        <v>8962</v>
      </c>
      <c r="CN75" s="96">
        <v>9001</v>
      </c>
      <c r="CO75" s="96">
        <v>9092</v>
      </c>
      <c r="CP75" s="96">
        <v>9243</v>
      </c>
      <c r="CQ75" s="96">
        <v>9238</v>
      </c>
      <c r="CR75" s="96">
        <v>9173</v>
      </c>
      <c r="CS75" s="96">
        <v>9218</v>
      </c>
      <c r="CT75" s="96">
        <v>9313</v>
      </c>
      <c r="CU75" s="96">
        <v>9425</v>
      </c>
      <c r="CV75" s="96">
        <v>9452</v>
      </c>
      <c r="CW75" s="96">
        <v>9330</v>
      </c>
      <c r="CX75" s="96">
        <v>9316</v>
      </c>
      <c r="CY75" s="96">
        <v>9339</v>
      </c>
      <c r="CZ75" s="96">
        <v>9341</v>
      </c>
      <c r="DA75" s="96">
        <f>'1.COBERTURA  DANE'!D76</f>
        <v>9311</v>
      </c>
      <c r="DB75" s="224">
        <f t="shared" si="11"/>
        <v>-30</v>
      </c>
      <c r="DC75" s="190">
        <f t="shared" si="12"/>
        <v>-0.31739314430808296</v>
      </c>
      <c r="DD75" s="224">
        <f t="shared" si="13"/>
        <v>-114</v>
      </c>
      <c r="DE75" s="190">
        <f t="shared" si="14"/>
        <v>-1.209549071618037</v>
      </c>
    </row>
    <row r="76" spans="1:109" ht="15" outlineLevel="2">
      <c r="A76" s="101">
        <v>686</v>
      </c>
      <c r="B76" s="92" t="s">
        <v>126</v>
      </c>
      <c r="C76" s="93" t="s">
        <v>130</v>
      </c>
      <c r="D76" s="94">
        <v>15866</v>
      </c>
      <c r="E76" s="95">
        <v>15824</v>
      </c>
      <c r="F76" s="95">
        <v>15784</v>
      </c>
      <c r="G76" s="95">
        <v>15781</v>
      </c>
      <c r="H76" s="95">
        <v>15631</v>
      </c>
      <c r="I76" s="95">
        <v>15613</v>
      </c>
      <c r="J76" s="95">
        <v>15161</v>
      </c>
      <c r="K76" s="95">
        <v>15576</v>
      </c>
      <c r="L76" s="95">
        <v>15155</v>
      </c>
      <c r="M76" s="95">
        <v>15118</v>
      </c>
      <c r="N76" s="95">
        <v>15118</v>
      </c>
      <c r="O76" s="96">
        <v>15238</v>
      </c>
      <c r="P76" s="94">
        <v>15335</v>
      </c>
      <c r="Q76" s="95">
        <v>15348</v>
      </c>
      <c r="R76" s="97">
        <v>15570</v>
      </c>
      <c r="S76" s="95">
        <v>15714</v>
      </c>
      <c r="T76" s="95">
        <v>15888</v>
      </c>
      <c r="U76" s="95">
        <v>15974</v>
      </c>
      <c r="V76" s="95">
        <v>16028</v>
      </c>
      <c r="W76" s="95">
        <v>16051</v>
      </c>
      <c r="X76" s="95">
        <v>16074</v>
      </c>
      <c r="Y76" s="95">
        <v>16191</v>
      </c>
      <c r="Z76" s="95">
        <v>16236</v>
      </c>
      <c r="AA76" s="96">
        <v>16154</v>
      </c>
      <c r="AB76" s="94">
        <v>16205</v>
      </c>
      <c r="AC76" s="95">
        <v>16391</v>
      </c>
      <c r="AD76" s="95">
        <v>16421</v>
      </c>
      <c r="AE76" s="95">
        <v>16361</v>
      </c>
      <c r="AF76" s="95">
        <v>16489</v>
      </c>
      <c r="AG76" s="95">
        <v>16267</v>
      </c>
      <c r="AH76" s="95">
        <v>16129</v>
      </c>
      <c r="AI76" s="95">
        <v>16049</v>
      </c>
      <c r="AJ76" s="95">
        <v>15999</v>
      </c>
      <c r="AK76" s="95">
        <v>16204</v>
      </c>
      <c r="AL76" s="95">
        <v>16117</v>
      </c>
      <c r="AM76" s="96">
        <v>16200</v>
      </c>
      <c r="AN76" s="94">
        <v>16151</v>
      </c>
      <c r="AO76" s="95">
        <v>16105</v>
      </c>
      <c r="AP76" s="95">
        <v>16391</v>
      </c>
      <c r="AQ76" s="95">
        <v>16162</v>
      </c>
      <c r="AR76" s="95">
        <v>16342</v>
      </c>
      <c r="AS76" s="95">
        <v>16275</v>
      </c>
      <c r="AT76" s="95">
        <v>16326</v>
      </c>
      <c r="AU76" s="95">
        <v>16365</v>
      </c>
      <c r="AV76" s="95">
        <v>16225</v>
      </c>
      <c r="AW76" s="95">
        <v>16309</v>
      </c>
      <c r="AX76" s="95">
        <v>16242</v>
      </c>
      <c r="AY76" s="96">
        <v>16262</v>
      </c>
      <c r="AZ76" s="94">
        <v>16346</v>
      </c>
      <c r="BA76" s="95">
        <v>16529</v>
      </c>
      <c r="BB76" s="95">
        <v>16387</v>
      </c>
      <c r="BC76" s="95">
        <v>16353</v>
      </c>
      <c r="BD76" s="95">
        <v>16341</v>
      </c>
      <c r="BE76" s="95">
        <v>16286</v>
      </c>
      <c r="BF76" s="95">
        <v>16333</v>
      </c>
      <c r="BG76" s="95">
        <v>16092</v>
      </c>
      <c r="BH76" s="95">
        <v>16237</v>
      </c>
      <c r="BI76" s="95">
        <v>16175</v>
      </c>
      <c r="BJ76" s="95">
        <v>16371</v>
      </c>
      <c r="BK76" s="98">
        <v>16546</v>
      </c>
      <c r="BL76" s="94">
        <v>16622</v>
      </c>
      <c r="BM76" s="267">
        <v>16718</v>
      </c>
      <c r="BN76" s="267">
        <v>16856</v>
      </c>
      <c r="BO76" s="267">
        <v>16870</v>
      </c>
      <c r="BP76" s="267">
        <v>16976</v>
      </c>
      <c r="BQ76" s="267">
        <v>16965</v>
      </c>
      <c r="BR76" s="267">
        <v>16552</v>
      </c>
      <c r="BS76" s="267">
        <v>16461</v>
      </c>
      <c r="BT76" s="267">
        <v>16468</v>
      </c>
      <c r="BU76" s="267">
        <v>16585</v>
      </c>
      <c r="BV76" s="267">
        <v>16562</v>
      </c>
      <c r="BW76" s="98">
        <v>16715</v>
      </c>
      <c r="BX76" s="94">
        <v>16576</v>
      </c>
      <c r="BY76" s="267">
        <v>16508</v>
      </c>
      <c r="BZ76" s="267">
        <v>16119</v>
      </c>
      <c r="CA76" s="267">
        <v>15976</v>
      </c>
      <c r="CB76" s="267">
        <v>15975</v>
      </c>
      <c r="CC76" s="267">
        <v>15755</v>
      </c>
      <c r="CD76" s="267">
        <v>15663</v>
      </c>
      <c r="CE76" s="267">
        <v>15622</v>
      </c>
      <c r="CF76" s="267">
        <v>15502</v>
      </c>
      <c r="CG76" s="95">
        <v>15356</v>
      </c>
      <c r="CH76" s="95">
        <v>15362</v>
      </c>
      <c r="CI76" s="96">
        <v>15321</v>
      </c>
      <c r="CJ76" s="96">
        <v>15292</v>
      </c>
      <c r="CK76" s="96">
        <v>15306</v>
      </c>
      <c r="CL76" s="96">
        <v>15278</v>
      </c>
      <c r="CM76" s="96">
        <v>15245</v>
      </c>
      <c r="CN76" s="96">
        <v>15241</v>
      </c>
      <c r="CO76" s="96">
        <v>15448</v>
      </c>
      <c r="CP76" s="96">
        <v>15546</v>
      </c>
      <c r="CQ76" s="96">
        <v>15554</v>
      </c>
      <c r="CR76" s="96">
        <v>15481</v>
      </c>
      <c r="CS76" s="96">
        <v>15548</v>
      </c>
      <c r="CT76" s="96">
        <v>15706</v>
      </c>
      <c r="CU76" s="96">
        <v>15883</v>
      </c>
      <c r="CV76" s="96">
        <v>16106</v>
      </c>
      <c r="CW76" s="96">
        <v>16271</v>
      </c>
      <c r="CX76" s="96">
        <v>16138</v>
      </c>
      <c r="CY76" s="96">
        <v>16121</v>
      </c>
      <c r="CZ76" s="96">
        <v>16074</v>
      </c>
      <c r="DA76" s="96">
        <f>'1.COBERTURA  DANE'!D77</f>
        <v>15914</v>
      </c>
      <c r="DB76" s="224">
        <f t="shared" si="11"/>
        <v>-160</v>
      </c>
      <c r="DC76" s="190">
        <f t="shared" si="12"/>
        <v>-0.99341860176331809</v>
      </c>
      <c r="DD76" s="224">
        <f t="shared" si="13"/>
        <v>31</v>
      </c>
      <c r="DE76" s="190">
        <f t="shared" si="14"/>
        <v>0.19517723352011584</v>
      </c>
    </row>
    <row r="77" spans="1:109" ht="15" outlineLevel="2">
      <c r="A77" s="101">
        <v>819</v>
      </c>
      <c r="B77" s="92" t="s">
        <v>126</v>
      </c>
      <c r="C77" s="93" t="s">
        <v>58</v>
      </c>
      <c r="D77" s="94">
        <v>4649</v>
      </c>
      <c r="E77" s="95">
        <v>4680</v>
      </c>
      <c r="F77" s="95">
        <v>4646</v>
      </c>
      <c r="G77" s="95">
        <v>4633</v>
      </c>
      <c r="H77" s="95">
        <v>4632</v>
      </c>
      <c r="I77" s="95">
        <v>4621</v>
      </c>
      <c r="J77" s="95">
        <v>4506</v>
      </c>
      <c r="K77" s="95">
        <v>4618</v>
      </c>
      <c r="L77" s="95">
        <v>4439</v>
      </c>
      <c r="M77" s="95">
        <v>4486</v>
      </c>
      <c r="N77" s="95">
        <v>4491</v>
      </c>
      <c r="O77" s="96">
        <v>4532</v>
      </c>
      <c r="P77" s="94">
        <v>4508</v>
      </c>
      <c r="Q77" s="95">
        <v>4489</v>
      </c>
      <c r="R77" s="97">
        <v>4475</v>
      </c>
      <c r="S77" s="95">
        <v>4112</v>
      </c>
      <c r="T77" s="95">
        <v>4443</v>
      </c>
      <c r="U77" s="95">
        <v>4403</v>
      </c>
      <c r="V77" s="95">
        <v>4368</v>
      </c>
      <c r="W77" s="95">
        <v>4388</v>
      </c>
      <c r="X77" s="95">
        <v>4401</v>
      </c>
      <c r="Y77" s="95">
        <v>4379</v>
      </c>
      <c r="Z77" s="95">
        <v>4403</v>
      </c>
      <c r="AA77" s="96">
        <v>4419</v>
      </c>
      <c r="AB77" s="94">
        <v>4453</v>
      </c>
      <c r="AC77" s="95">
        <v>4454</v>
      </c>
      <c r="AD77" s="95">
        <v>4416</v>
      </c>
      <c r="AE77" s="95">
        <v>4419</v>
      </c>
      <c r="AF77" s="95">
        <v>4456</v>
      </c>
      <c r="AG77" s="95">
        <v>4401</v>
      </c>
      <c r="AH77" s="95">
        <v>4405</v>
      </c>
      <c r="AI77" s="95">
        <v>4264</v>
      </c>
      <c r="AJ77" s="95">
        <v>4273</v>
      </c>
      <c r="AK77" s="95">
        <v>4283</v>
      </c>
      <c r="AL77" s="95">
        <v>4276</v>
      </c>
      <c r="AM77" s="96">
        <v>4375</v>
      </c>
      <c r="AN77" s="94">
        <v>4410</v>
      </c>
      <c r="AO77" s="95">
        <v>4453</v>
      </c>
      <c r="AP77" s="95">
        <v>4458</v>
      </c>
      <c r="AQ77" s="95">
        <v>4434</v>
      </c>
      <c r="AR77" s="95">
        <v>4393</v>
      </c>
      <c r="AS77" s="95">
        <v>4360</v>
      </c>
      <c r="AT77" s="95">
        <v>4321</v>
      </c>
      <c r="AU77" s="95">
        <v>4304</v>
      </c>
      <c r="AV77" s="95">
        <v>4330</v>
      </c>
      <c r="AW77" s="95">
        <v>4370</v>
      </c>
      <c r="AX77" s="95">
        <v>4361</v>
      </c>
      <c r="AY77" s="96">
        <v>4395</v>
      </c>
      <c r="AZ77" s="94">
        <v>4401</v>
      </c>
      <c r="BA77" s="95">
        <v>4378</v>
      </c>
      <c r="BB77" s="95">
        <v>4377</v>
      </c>
      <c r="BC77" s="95">
        <v>4396</v>
      </c>
      <c r="BD77" s="95">
        <v>4411</v>
      </c>
      <c r="BE77" s="95">
        <v>4399</v>
      </c>
      <c r="BF77" s="95">
        <v>4382</v>
      </c>
      <c r="BG77" s="95">
        <v>4346</v>
      </c>
      <c r="BH77" s="95">
        <v>4339</v>
      </c>
      <c r="BI77" s="95">
        <v>4323</v>
      </c>
      <c r="BJ77" s="95">
        <v>4325</v>
      </c>
      <c r="BK77" s="98">
        <v>4334</v>
      </c>
      <c r="BL77" s="94">
        <v>4350</v>
      </c>
      <c r="BM77" s="267">
        <v>4385</v>
      </c>
      <c r="BN77" s="267">
        <v>4378</v>
      </c>
      <c r="BO77" s="267">
        <v>4386</v>
      </c>
      <c r="BP77" s="267">
        <v>4416</v>
      </c>
      <c r="BQ77" s="267">
        <v>4374</v>
      </c>
      <c r="BR77" s="267">
        <v>4309</v>
      </c>
      <c r="BS77" s="267">
        <v>4277</v>
      </c>
      <c r="BT77" s="267">
        <v>4260</v>
      </c>
      <c r="BU77" s="267">
        <v>4261</v>
      </c>
      <c r="BV77" s="267">
        <v>4261</v>
      </c>
      <c r="BW77" s="98">
        <v>4305</v>
      </c>
      <c r="BX77" s="94">
        <v>4327</v>
      </c>
      <c r="BY77" s="267">
        <v>4304</v>
      </c>
      <c r="BZ77" s="267">
        <v>4276</v>
      </c>
      <c r="CA77" s="267">
        <v>4226</v>
      </c>
      <c r="CB77" s="267">
        <v>4199</v>
      </c>
      <c r="CC77" s="267">
        <v>4120</v>
      </c>
      <c r="CD77" s="267">
        <v>4056</v>
      </c>
      <c r="CE77" s="267">
        <v>4053</v>
      </c>
      <c r="CF77" s="267">
        <v>4042</v>
      </c>
      <c r="CG77" s="95">
        <v>4035</v>
      </c>
      <c r="CH77" s="95">
        <v>4046</v>
      </c>
      <c r="CI77" s="96">
        <v>4036</v>
      </c>
      <c r="CJ77" s="96">
        <v>4036</v>
      </c>
      <c r="CK77" s="96">
        <v>4022</v>
      </c>
      <c r="CL77" s="96">
        <v>3997</v>
      </c>
      <c r="CM77" s="96">
        <v>3987</v>
      </c>
      <c r="CN77" s="96">
        <v>3970</v>
      </c>
      <c r="CO77" s="96">
        <v>4000</v>
      </c>
      <c r="CP77" s="96">
        <v>4036</v>
      </c>
      <c r="CQ77" s="96">
        <v>4015</v>
      </c>
      <c r="CR77" s="96">
        <v>3993</v>
      </c>
      <c r="CS77" s="96">
        <v>4021</v>
      </c>
      <c r="CT77" s="96">
        <v>4042</v>
      </c>
      <c r="CU77" s="96">
        <v>4050</v>
      </c>
      <c r="CV77" s="96">
        <v>4044</v>
      </c>
      <c r="CW77" s="96">
        <v>4028</v>
      </c>
      <c r="CX77" s="96">
        <v>4053</v>
      </c>
      <c r="CY77" s="96">
        <v>4049</v>
      </c>
      <c r="CZ77" s="96">
        <v>4018</v>
      </c>
      <c r="DA77" s="96">
        <f>'1.COBERTURA  DANE'!D78</f>
        <v>3996</v>
      </c>
      <c r="DB77" s="224">
        <f t="shared" si="11"/>
        <v>-22</v>
      </c>
      <c r="DC77" s="190">
        <f t="shared" si="12"/>
        <v>-0.54401582591493569</v>
      </c>
      <c r="DD77" s="224">
        <f t="shared" si="13"/>
        <v>-54</v>
      </c>
      <c r="DE77" s="190">
        <f t="shared" si="14"/>
        <v>-1.3333333333333335</v>
      </c>
    </row>
    <row r="78" spans="1:109" ht="15" outlineLevel="2">
      <c r="A78" s="101">
        <v>854</v>
      </c>
      <c r="B78" s="92" t="s">
        <v>126</v>
      </c>
      <c r="C78" s="93" t="s">
        <v>102</v>
      </c>
      <c r="D78" s="94">
        <v>13382</v>
      </c>
      <c r="E78" s="95">
        <v>13467</v>
      </c>
      <c r="F78" s="95">
        <v>13457</v>
      </c>
      <c r="G78" s="95">
        <v>13364</v>
      </c>
      <c r="H78" s="95">
        <v>13252</v>
      </c>
      <c r="I78" s="95">
        <v>13333</v>
      </c>
      <c r="J78" s="95">
        <v>13304</v>
      </c>
      <c r="K78" s="95">
        <v>13276</v>
      </c>
      <c r="L78" s="95">
        <v>13241</v>
      </c>
      <c r="M78" s="95">
        <v>13410</v>
      </c>
      <c r="N78" s="95">
        <v>13298</v>
      </c>
      <c r="O78" s="96">
        <v>13680</v>
      </c>
      <c r="P78" s="94">
        <v>13668</v>
      </c>
      <c r="Q78" s="95">
        <v>13621</v>
      </c>
      <c r="R78" s="97">
        <v>13557</v>
      </c>
      <c r="S78" s="95">
        <v>13724</v>
      </c>
      <c r="T78" s="95">
        <v>13578</v>
      </c>
      <c r="U78" s="95">
        <v>13616</v>
      </c>
      <c r="V78" s="95">
        <v>13758</v>
      </c>
      <c r="W78" s="95">
        <v>13766</v>
      </c>
      <c r="X78" s="95">
        <v>13714</v>
      </c>
      <c r="Y78" s="95">
        <v>13737</v>
      </c>
      <c r="Z78" s="95">
        <v>13655</v>
      </c>
      <c r="AA78" s="96">
        <v>13784</v>
      </c>
      <c r="AB78" s="94">
        <v>13771</v>
      </c>
      <c r="AC78" s="95">
        <v>13764</v>
      </c>
      <c r="AD78" s="95">
        <v>13760</v>
      </c>
      <c r="AE78" s="95">
        <v>13775</v>
      </c>
      <c r="AF78" s="95">
        <v>13775</v>
      </c>
      <c r="AG78" s="95">
        <v>13818</v>
      </c>
      <c r="AH78" s="95">
        <v>13872</v>
      </c>
      <c r="AI78" s="95">
        <v>13728</v>
      </c>
      <c r="AJ78" s="95">
        <v>13865</v>
      </c>
      <c r="AK78" s="95">
        <v>13875</v>
      </c>
      <c r="AL78" s="95">
        <v>13847</v>
      </c>
      <c r="AM78" s="96">
        <v>13842</v>
      </c>
      <c r="AN78" s="94">
        <v>13837</v>
      </c>
      <c r="AO78" s="95">
        <v>13831</v>
      </c>
      <c r="AP78" s="95">
        <v>13948</v>
      </c>
      <c r="AQ78" s="95">
        <v>13892</v>
      </c>
      <c r="AR78" s="95">
        <v>13881</v>
      </c>
      <c r="AS78" s="95">
        <v>13840</v>
      </c>
      <c r="AT78" s="95">
        <v>13746</v>
      </c>
      <c r="AU78" s="95">
        <v>13734</v>
      </c>
      <c r="AV78" s="95">
        <v>13794</v>
      </c>
      <c r="AW78" s="95">
        <v>13783</v>
      </c>
      <c r="AX78" s="95">
        <v>13820</v>
      </c>
      <c r="AY78" s="96">
        <v>13849</v>
      </c>
      <c r="AZ78" s="94">
        <v>13804</v>
      </c>
      <c r="BA78" s="95">
        <v>13695</v>
      </c>
      <c r="BB78" s="95">
        <v>13743</v>
      </c>
      <c r="BC78" s="95">
        <v>13689</v>
      </c>
      <c r="BD78" s="95">
        <v>13552</v>
      </c>
      <c r="BE78" s="95">
        <v>13658</v>
      </c>
      <c r="BF78" s="95">
        <v>13665</v>
      </c>
      <c r="BG78" s="95">
        <v>13541</v>
      </c>
      <c r="BH78" s="95">
        <v>13654</v>
      </c>
      <c r="BI78" s="95">
        <v>13547</v>
      </c>
      <c r="BJ78" s="95">
        <v>13636</v>
      </c>
      <c r="BK78" s="98">
        <v>13686</v>
      </c>
      <c r="BL78" s="94">
        <v>13670</v>
      </c>
      <c r="BM78" s="267">
        <v>13753</v>
      </c>
      <c r="BN78" s="267">
        <v>13736</v>
      </c>
      <c r="BO78" s="267">
        <v>13776</v>
      </c>
      <c r="BP78" s="267">
        <v>13769</v>
      </c>
      <c r="BQ78" s="267">
        <v>13723</v>
      </c>
      <c r="BR78" s="267">
        <v>13746</v>
      </c>
      <c r="BS78" s="267">
        <v>13711</v>
      </c>
      <c r="BT78" s="267">
        <v>13751</v>
      </c>
      <c r="BU78" s="267">
        <v>13699</v>
      </c>
      <c r="BV78" s="267">
        <v>13644</v>
      </c>
      <c r="BW78" s="98">
        <v>13573</v>
      </c>
      <c r="BX78" s="94">
        <v>13580</v>
      </c>
      <c r="BY78" s="267">
        <v>13531</v>
      </c>
      <c r="BZ78" s="267">
        <v>13481</v>
      </c>
      <c r="CA78" s="267">
        <v>13459</v>
      </c>
      <c r="CB78" s="267">
        <v>13441</v>
      </c>
      <c r="CC78" s="267">
        <v>13136</v>
      </c>
      <c r="CD78" s="267">
        <v>13234</v>
      </c>
      <c r="CE78" s="267">
        <v>13232</v>
      </c>
      <c r="CF78" s="267">
        <v>13230</v>
      </c>
      <c r="CG78" s="95">
        <v>13224</v>
      </c>
      <c r="CH78" s="95">
        <v>13167</v>
      </c>
      <c r="CI78" s="96">
        <v>13099</v>
      </c>
      <c r="CJ78" s="96">
        <v>13064</v>
      </c>
      <c r="CK78" s="96">
        <v>13052</v>
      </c>
      <c r="CL78" s="96">
        <v>13084</v>
      </c>
      <c r="CM78" s="96">
        <v>13030</v>
      </c>
      <c r="CN78" s="96">
        <v>12991</v>
      </c>
      <c r="CO78" s="96">
        <v>12966</v>
      </c>
      <c r="CP78" s="96">
        <v>13007</v>
      </c>
      <c r="CQ78" s="96">
        <v>13040</v>
      </c>
      <c r="CR78" s="96">
        <v>13057</v>
      </c>
      <c r="CS78" s="96">
        <v>13018</v>
      </c>
      <c r="CT78" s="96">
        <v>13020</v>
      </c>
      <c r="CU78" s="96">
        <v>13123</v>
      </c>
      <c r="CV78" s="96">
        <v>13130</v>
      </c>
      <c r="CW78" s="96">
        <v>13169</v>
      </c>
      <c r="CX78" s="96">
        <v>13166</v>
      </c>
      <c r="CY78" s="96">
        <v>13083</v>
      </c>
      <c r="CZ78" s="96">
        <v>12959</v>
      </c>
      <c r="DA78" s="96">
        <f>'1.COBERTURA  DANE'!D79</f>
        <v>12910</v>
      </c>
      <c r="DB78" s="224">
        <f t="shared" si="11"/>
        <v>-49</v>
      </c>
      <c r="DC78" s="190">
        <f t="shared" si="12"/>
        <v>-0.37319116527037316</v>
      </c>
      <c r="DD78" s="224">
        <f t="shared" si="13"/>
        <v>-213</v>
      </c>
      <c r="DE78" s="190">
        <f t="shared" si="14"/>
        <v>-1.6231044730625619</v>
      </c>
    </row>
    <row r="79" spans="1:109" ht="15" outlineLevel="2">
      <c r="A79" s="101">
        <v>887</v>
      </c>
      <c r="B79" s="92" t="s">
        <v>126</v>
      </c>
      <c r="C79" s="93" t="s">
        <v>29</v>
      </c>
      <c r="D79" s="94">
        <v>28624</v>
      </c>
      <c r="E79" s="95">
        <v>28850</v>
      </c>
      <c r="F79" s="95">
        <v>28960</v>
      </c>
      <c r="G79" s="95">
        <v>28941</v>
      </c>
      <c r="H79" s="95">
        <v>28767</v>
      </c>
      <c r="I79" s="95">
        <v>28933</v>
      </c>
      <c r="J79" s="95">
        <v>27921</v>
      </c>
      <c r="K79" s="95">
        <v>28817</v>
      </c>
      <c r="L79" s="95">
        <v>27845</v>
      </c>
      <c r="M79" s="95">
        <v>28013</v>
      </c>
      <c r="N79" s="95">
        <v>28093</v>
      </c>
      <c r="O79" s="96">
        <v>28378</v>
      </c>
      <c r="P79" s="94">
        <v>28359</v>
      </c>
      <c r="Q79" s="95">
        <v>28131</v>
      </c>
      <c r="R79" s="97">
        <v>28955</v>
      </c>
      <c r="S79" s="95">
        <v>28754</v>
      </c>
      <c r="T79" s="95">
        <v>29597</v>
      </c>
      <c r="U79" s="95">
        <v>29949</v>
      </c>
      <c r="V79" s="95">
        <v>30169</v>
      </c>
      <c r="W79" s="95">
        <v>30249</v>
      </c>
      <c r="X79" s="95">
        <v>30427</v>
      </c>
      <c r="Y79" s="95">
        <v>30539</v>
      </c>
      <c r="Z79" s="95">
        <v>30302</v>
      </c>
      <c r="AA79" s="96">
        <v>30119</v>
      </c>
      <c r="AB79" s="94">
        <v>30319</v>
      </c>
      <c r="AC79" s="95">
        <v>30464</v>
      </c>
      <c r="AD79" s="95">
        <v>30418</v>
      </c>
      <c r="AE79" s="95">
        <v>30398</v>
      </c>
      <c r="AF79" s="95">
        <v>30705</v>
      </c>
      <c r="AG79" s="95">
        <v>30640</v>
      </c>
      <c r="AH79" s="95">
        <v>30491</v>
      </c>
      <c r="AI79" s="95">
        <v>30365</v>
      </c>
      <c r="AJ79" s="95">
        <v>30418</v>
      </c>
      <c r="AK79" s="95">
        <v>30810</v>
      </c>
      <c r="AL79" s="95">
        <v>30798</v>
      </c>
      <c r="AM79" s="96">
        <v>30781</v>
      </c>
      <c r="AN79" s="94">
        <v>30609</v>
      </c>
      <c r="AO79" s="95">
        <v>30545</v>
      </c>
      <c r="AP79" s="95">
        <v>30654</v>
      </c>
      <c r="AQ79" s="95">
        <v>30562</v>
      </c>
      <c r="AR79" s="95">
        <v>30998</v>
      </c>
      <c r="AS79" s="95">
        <v>30915</v>
      </c>
      <c r="AT79" s="95">
        <v>30941</v>
      </c>
      <c r="AU79" s="95">
        <v>30993</v>
      </c>
      <c r="AV79" s="95">
        <v>30775</v>
      </c>
      <c r="AW79" s="95">
        <v>30862</v>
      </c>
      <c r="AX79" s="95">
        <v>30830</v>
      </c>
      <c r="AY79" s="96">
        <v>30828</v>
      </c>
      <c r="AZ79" s="94">
        <v>30853</v>
      </c>
      <c r="BA79" s="95">
        <v>30993</v>
      </c>
      <c r="BB79" s="95">
        <v>30991</v>
      </c>
      <c r="BC79" s="95">
        <v>30967</v>
      </c>
      <c r="BD79" s="95">
        <v>30969</v>
      </c>
      <c r="BE79" s="95">
        <v>30967</v>
      </c>
      <c r="BF79" s="95">
        <v>30929</v>
      </c>
      <c r="BG79" s="95">
        <v>30539</v>
      </c>
      <c r="BH79" s="95">
        <v>30497</v>
      </c>
      <c r="BI79" s="95">
        <v>30183</v>
      </c>
      <c r="BJ79" s="95">
        <v>30529</v>
      </c>
      <c r="BK79" s="98">
        <v>30777</v>
      </c>
      <c r="BL79" s="94">
        <v>30848</v>
      </c>
      <c r="BM79" s="267">
        <v>31052</v>
      </c>
      <c r="BN79" s="267">
        <v>31036</v>
      </c>
      <c r="BO79" s="267">
        <v>30974</v>
      </c>
      <c r="BP79" s="267">
        <v>30968</v>
      </c>
      <c r="BQ79" s="267">
        <v>30972</v>
      </c>
      <c r="BR79" s="267">
        <v>30419</v>
      </c>
      <c r="BS79" s="267">
        <v>30200</v>
      </c>
      <c r="BT79" s="267">
        <v>30171</v>
      </c>
      <c r="BU79" s="267">
        <v>30227</v>
      </c>
      <c r="BV79" s="267">
        <v>30187</v>
      </c>
      <c r="BW79" s="98">
        <v>30207</v>
      </c>
      <c r="BX79" s="94">
        <v>30015</v>
      </c>
      <c r="BY79" s="267">
        <v>29949</v>
      </c>
      <c r="BZ79" s="267">
        <v>29597</v>
      </c>
      <c r="CA79" s="267">
        <v>29224</v>
      </c>
      <c r="CB79" s="267">
        <v>29136</v>
      </c>
      <c r="CC79" s="267">
        <v>28675</v>
      </c>
      <c r="CD79" s="267">
        <v>28582</v>
      </c>
      <c r="CE79" s="267">
        <v>28569</v>
      </c>
      <c r="CF79" s="267">
        <v>28385</v>
      </c>
      <c r="CG79" s="95">
        <v>28221</v>
      </c>
      <c r="CH79" s="95">
        <v>28081</v>
      </c>
      <c r="CI79" s="96">
        <v>28016</v>
      </c>
      <c r="CJ79" s="96">
        <v>27849</v>
      </c>
      <c r="CK79" s="96">
        <v>27771</v>
      </c>
      <c r="CL79" s="96">
        <v>27672</v>
      </c>
      <c r="CM79" s="96">
        <v>27608</v>
      </c>
      <c r="CN79" s="96">
        <v>27707</v>
      </c>
      <c r="CO79" s="96">
        <v>27953</v>
      </c>
      <c r="CP79" s="96">
        <v>28221</v>
      </c>
      <c r="CQ79" s="96">
        <v>28303</v>
      </c>
      <c r="CR79" s="96">
        <v>28189</v>
      </c>
      <c r="CS79" s="96">
        <v>28262</v>
      </c>
      <c r="CT79" s="96">
        <v>28496</v>
      </c>
      <c r="CU79" s="96">
        <v>28531</v>
      </c>
      <c r="CV79" s="96">
        <v>28521</v>
      </c>
      <c r="CW79" s="96">
        <v>28466</v>
      </c>
      <c r="CX79" s="96">
        <v>28293</v>
      </c>
      <c r="CY79" s="96">
        <v>28300</v>
      </c>
      <c r="CZ79" s="96">
        <v>28492</v>
      </c>
      <c r="DA79" s="96">
        <f>'1.COBERTURA  DANE'!D80</f>
        <v>28291</v>
      </c>
      <c r="DB79" s="224">
        <f t="shared" si="11"/>
        <v>-201</v>
      </c>
      <c r="DC79" s="190">
        <f t="shared" si="12"/>
        <v>-0.7047438729357316</v>
      </c>
      <c r="DD79" s="224">
        <f t="shared" si="13"/>
        <v>-240</v>
      </c>
      <c r="DE79" s="190">
        <f t="shared" si="14"/>
        <v>-0.84119028425221687</v>
      </c>
    </row>
    <row r="80" spans="1:109" s="18" customFormat="1" ht="15" outlineLevel="1">
      <c r="A80" s="85" t="s">
        <v>142</v>
      </c>
      <c r="B80" s="80"/>
      <c r="C80" s="86" t="s">
        <v>137</v>
      </c>
      <c r="D80" s="87">
        <f t="shared" ref="D80:AH80" si="15">SUBTOTAL(9,D81:D103)</f>
        <v>237449</v>
      </c>
      <c r="E80" s="88">
        <f t="shared" si="15"/>
        <v>238794</v>
      </c>
      <c r="F80" s="88">
        <f t="shared" si="15"/>
        <v>238564</v>
      </c>
      <c r="G80" s="88">
        <f t="shared" si="15"/>
        <v>238287</v>
      </c>
      <c r="H80" s="88">
        <f t="shared" si="15"/>
        <v>236942</v>
      </c>
      <c r="I80" s="88">
        <f t="shared" si="15"/>
        <v>238478</v>
      </c>
      <c r="J80" s="88">
        <f t="shared" si="15"/>
        <v>233390</v>
      </c>
      <c r="K80" s="88">
        <f t="shared" si="15"/>
        <v>237536</v>
      </c>
      <c r="L80" s="88">
        <f t="shared" si="15"/>
        <v>233605</v>
      </c>
      <c r="M80" s="88">
        <f t="shared" si="15"/>
        <v>234635</v>
      </c>
      <c r="N80" s="88">
        <f t="shared" si="15"/>
        <v>234110</v>
      </c>
      <c r="O80" s="89">
        <f t="shared" si="15"/>
        <v>235145</v>
      </c>
      <c r="P80" s="87">
        <f t="shared" si="15"/>
        <v>235269</v>
      </c>
      <c r="Q80" s="88">
        <f t="shared" si="15"/>
        <v>235059</v>
      </c>
      <c r="R80" s="90">
        <f t="shared" si="15"/>
        <v>236461</v>
      </c>
      <c r="S80" s="88">
        <f t="shared" si="15"/>
        <v>229263</v>
      </c>
      <c r="T80" s="88">
        <f t="shared" si="15"/>
        <v>239519</v>
      </c>
      <c r="U80" s="88">
        <f t="shared" si="15"/>
        <v>240161</v>
      </c>
      <c r="V80" s="88">
        <f t="shared" si="15"/>
        <v>239850</v>
      </c>
      <c r="W80" s="88">
        <f t="shared" si="15"/>
        <v>239687</v>
      </c>
      <c r="X80" s="88">
        <f t="shared" si="15"/>
        <v>241088</v>
      </c>
      <c r="Y80" s="88">
        <f t="shared" si="15"/>
        <v>242574</v>
      </c>
      <c r="Z80" s="88">
        <f t="shared" si="15"/>
        <v>242780</v>
      </c>
      <c r="AA80" s="89">
        <f t="shared" si="15"/>
        <v>240543</v>
      </c>
      <c r="AB80" s="87">
        <f t="shared" si="15"/>
        <v>241332</v>
      </c>
      <c r="AC80" s="88">
        <f t="shared" si="15"/>
        <v>242337</v>
      </c>
      <c r="AD80" s="88">
        <f t="shared" si="15"/>
        <v>242115</v>
      </c>
      <c r="AE80" s="88">
        <f t="shared" si="15"/>
        <v>241589</v>
      </c>
      <c r="AF80" s="88">
        <f t="shared" si="15"/>
        <v>242601</v>
      </c>
      <c r="AG80" s="88">
        <f t="shared" si="15"/>
        <v>238923</v>
      </c>
      <c r="AH80" s="88">
        <f t="shared" si="15"/>
        <v>241027</v>
      </c>
      <c r="AI80" s="88">
        <v>241317</v>
      </c>
      <c r="AJ80" s="88">
        <v>241118</v>
      </c>
      <c r="AK80" s="88">
        <v>243370</v>
      </c>
      <c r="AL80" s="88">
        <v>243039</v>
      </c>
      <c r="AM80" s="89">
        <v>243632</v>
      </c>
      <c r="AN80" s="87">
        <v>242902</v>
      </c>
      <c r="AO80" s="88">
        <f>SUM(AO81:AO103)</f>
        <v>245896</v>
      </c>
      <c r="AP80" s="88">
        <f>SUM(AP81:AP103)</f>
        <v>245948</v>
      </c>
      <c r="AQ80" s="88">
        <f>SUM(AQ81:AQ103)</f>
        <v>246053</v>
      </c>
      <c r="AR80" s="88">
        <f>SUM(AR81:AR103)</f>
        <v>247811</v>
      </c>
      <c r="AS80" s="88">
        <v>247636</v>
      </c>
      <c r="AT80" s="88">
        <v>248194</v>
      </c>
      <c r="AU80" s="88">
        <v>248490</v>
      </c>
      <c r="AV80" s="88">
        <v>246640</v>
      </c>
      <c r="AW80" s="88">
        <v>246300</v>
      </c>
      <c r="AX80" s="88">
        <v>245910</v>
      </c>
      <c r="AY80" s="89">
        <v>245765</v>
      </c>
      <c r="AZ80" s="87">
        <v>246216</v>
      </c>
      <c r="BA80" s="88">
        <v>246569</v>
      </c>
      <c r="BB80" s="88">
        <v>245190</v>
      </c>
      <c r="BC80" s="88">
        <v>243164</v>
      </c>
      <c r="BD80" s="88">
        <v>242897</v>
      </c>
      <c r="BE80" s="88">
        <v>242157</v>
      </c>
      <c r="BF80" s="88">
        <v>241783</v>
      </c>
      <c r="BG80" s="88">
        <v>239730</v>
      </c>
      <c r="BH80" s="88">
        <v>240905</v>
      </c>
      <c r="BI80" s="88">
        <v>239001</v>
      </c>
      <c r="BJ80" s="88">
        <v>239767</v>
      </c>
      <c r="BK80" s="91">
        <v>241740</v>
      </c>
      <c r="BL80" s="87">
        <v>242450</v>
      </c>
      <c r="BM80" s="266">
        <v>244023</v>
      </c>
      <c r="BN80" s="266">
        <v>244676</v>
      </c>
      <c r="BO80" s="266">
        <v>244410</v>
      </c>
      <c r="BP80" s="266">
        <v>244816</v>
      </c>
      <c r="BQ80" s="266">
        <v>244118</v>
      </c>
      <c r="BR80" s="266">
        <v>240512</v>
      </c>
      <c r="BS80" s="266">
        <v>238830</v>
      </c>
      <c r="BT80" s="266">
        <v>237803</v>
      </c>
      <c r="BU80" s="266">
        <v>237894</v>
      </c>
      <c r="BV80" s="266">
        <v>237734</v>
      </c>
      <c r="BW80" s="91">
        <v>238718</v>
      </c>
      <c r="BX80" s="87">
        <v>239962</v>
      </c>
      <c r="BY80" s="266">
        <v>238485</v>
      </c>
      <c r="BZ80" s="266">
        <v>235163</v>
      </c>
      <c r="CA80" s="266">
        <v>232868</v>
      </c>
      <c r="CB80" s="266">
        <v>231514</v>
      </c>
      <c r="CC80" s="266">
        <v>232249</v>
      </c>
      <c r="CD80" s="266">
        <v>228819</v>
      </c>
      <c r="CE80" s="266">
        <v>229074</v>
      </c>
      <c r="CF80" s="266">
        <v>228026</v>
      </c>
      <c r="CG80" s="88">
        <v>227673</v>
      </c>
      <c r="CH80" s="88">
        <v>227157</v>
      </c>
      <c r="CI80" s="89">
        <v>226476</v>
      </c>
      <c r="CJ80" s="89">
        <v>225629</v>
      </c>
      <c r="CK80" s="89">
        <v>226226</v>
      </c>
      <c r="CL80" s="89">
        <v>226384</v>
      </c>
      <c r="CM80" s="89">
        <v>226154</v>
      </c>
      <c r="CN80" s="89">
        <v>227436</v>
      </c>
      <c r="CO80" s="89">
        <v>230246</v>
      </c>
      <c r="CP80" s="89">
        <v>232476</v>
      </c>
      <c r="CQ80" s="89">
        <v>232268</v>
      </c>
      <c r="CR80" s="89">
        <v>233863</v>
      </c>
      <c r="CS80" s="89">
        <v>234682</v>
      </c>
      <c r="CT80" s="89">
        <v>236101</v>
      </c>
      <c r="CU80" s="89">
        <v>237393</v>
      </c>
      <c r="CV80" s="89">
        <v>237578</v>
      </c>
      <c r="CW80" s="89">
        <v>236956</v>
      </c>
      <c r="CX80" s="89">
        <v>237127</v>
      </c>
      <c r="CY80" s="89">
        <v>237643</v>
      </c>
      <c r="CZ80" s="89">
        <v>238258</v>
      </c>
      <c r="DA80" s="89">
        <f>'1.COBERTURA  DANE'!D81</f>
        <v>237383</v>
      </c>
      <c r="DB80" s="224">
        <f t="shared" si="11"/>
        <v>-875</v>
      </c>
      <c r="DC80" s="190">
        <f t="shared" si="12"/>
        <v>-0.36830009512665313</v>
      </c>
      <c r="DD80" s="224">
        <f t="shared" si="13"/>
        <v>-10</v>
      </c>
      <c r="DE80" s="190">
        <f t="shared" si="14"/>
        <v>-4.2124241237104718E-3</v>
      </c>
    </row>
    <row r="81" spans="1:109" ht="15" outlineLevel="2">
      <c r="A81" s="101">
        <v>2</v>
      </c>
      <c r="B81" s="92" t="s">
        <v>137</v>
      </c>
      <c r="C81" s="93" t="s">
        <v>31</v>
      </c>
      <c r="D81" s="94">
        <v>14815</v>
      </c>
      <c r="E81" s="95">
        <v>14876</v>
      </c>
      <c r="F81" s="95">
        <v>14860</v>
      </c>
      <c r="G81" s="95">
        <v>14931</v>
      </c>
      <c r="H81" s="95">
        <v>14905</v>
      </c>
      <c r="I81" s="95">
        <v>14991</v>
      </c>
      <c r="J81" s="95">
        <v>14701</v>
      </c>
      <c r="K81" s="95">
        <v>14935</v>
      </c>
      <c r="L81" s="95">
        <v>14585</v>
      </c>
      <c r="M81" s="95">
        <v>14830</v>
      </c>
      <c r="N81" s="95">
        <v>14788</v>
      </c>
      <c r="O81" s="96">
        <v>14819</v>
      </c>
      <c r="P81" s="94">
        <v>14939</v>
      </c>
      <c r="Q81" s="95">
        <v>14929</v>
      </c>
      <c r="R81" s="97">
        <v>14949</v>
      </c>
      <c r="S81" s="95">
        <v>14949</v>
      </c>
      <c r="T81" s="95">
        <v>14925</v>
      </c>
      <c r="U81" s="95">
        <v>14890</v>
      </c>
      <c r="V81" s="95">
        <v>14892</v>
      </c>
      <c r="W81" s="95">
        <v>14922</v>
      </c>
      <c r="X81" s="95">
        <v>14965</v>
      </c>
      <c r="Y81" s="95">
        <v>15018</v>
      </c>
      <c r="Z81" s="95">
        <v>14985</v>
      </c>
      <c r="AA81" s="96">
        <v>14895</v>
      </c>
      <c r="AB81" s="94">
        <v>14923</v>
      </c>
      <c r="AC81" s="95">
        <v>14885</v>
      </c>
      <c r="AD81" s="95">
        <v>14771</v>
      </c>
      <c r="AE81" s="95">
        <v>14712</v>
      </c>
      <c r="AF81" s="95">
        <v>14743</v>
      </c>
      <c r="AG81" s="95">
        <v>14637</v>
      </c>
      <c r="AH81" s="95">
        <v>14583</v>
      </c>
      <c r="AI81" s="95">
        <v>14535</v>
      </c>
      <c r="AJ81" s="95">
        <v>14665</v>
      </c>
      <c r="AK81" s="95">
        <v>14821</v>
      </c>
      <c r="AL81" s="95">
        <v>14745</v>
      </c>
      <c r="AM81" s="96">
        <v>14777</v>
      </c>
      <c r="AN81" s="94">
        <v>14742</v>
      </c>
      <c r="AO81" s="95">
        <v>14699</v>
      </c>
      <c r="AP81" s="95">
        <v>14697</v>
      </c>
      <c r="AQ81" s="95">
        <v>14735</v>
      </c>
      <c r="AR81" s="95">
        <v>14705</v>
      </c>
      <c r="AS81" s="95">
        <v>14721</v>
      </c>
      <c r="AT81" s="95">
        <v>14723</v>
      </c>
      <c r="AU81" s="95">
        <v>14689</v>
      </c>
      <c r="AV81" s="95">
        <v>14592</v>
      </c>
      <c r="AW81" s="95">
        <v>14540</v>
      </c>
      <c r="AX81" s="95">
        <v>14512</v>
      </c>
      <c r="AY81" s="96">
        <v>14484</v>
      </c>
      <c r="AZ81" s="94">
        <v>14480</v>
      </c>
      <c r="BA81" s="95">
        <v>14435</v>
      </c>
      <c r="BB81" s="95">
        <v>14431</v>
      </c>
      <c r="BC81" s="95">
        <v>14418</v>
      </c>
      <c r="BD81" s="95">
        <v>14399</v>
      </c>
      <c r="BE81" s="95">
        <v>14447</v>
      </c>
      <c r="BF81" s="95">
        <v>14338</v>
      </c>
      <c r="BG81" s="95">
        <v>14177</v>
      </c>
      <c r="BH81" s="95">
        <v>14221</v>
      </c>
      <c r="BI81" s="95">
        <v>14145</v>
      </c>
      <c r="BJ81" s="95">
        <v>14177</v>
      </c>
      <c r="BK81" s="98">
        <v>14209</v>
      </c>
      <c r="BL81" s="94">
        <v>14187</v>
      </c>
      <c r="BM81" s="267">
        <v>14240</v>
      </c>
      <c r="BN81" s="267">
        <v>14216</v>
      </c>
      <c r="BO81" s="267">
        <v>14171</v>
      </c>
      <c r="BP81" s="267">
        <v>14169</v>
      </c>
      <c r="BQ81" s="267">
        <v>14143</v>
      </c>
      <c r="BR81" s="267">
        <v>14009</v>
      </c>
      <c r="BS81" s="267">
        <v>13925</v>
      </c>
      <c r="BT81" s="267">
        <v>13872</v>
      </c>
      <c r="BU81" s="267">
        <v>13845</v>
      </c>
      <c r="BV81" s="267">
        <v>13809</v>
      </c>
      <c r="BW81" s="98">
        <v>13866</v>
      </c>
      <c r="BX81" s="94">
        <v>13938</v>
      </c>
      <c r="BY81" s="267">
        <v>13829</v>
      </c>
      <c r="BZ81" s="267">
        <v>13608</v>
      </c>
      <c r="CA81" s="267">
        <v>13533</v>
      </c>
      <c r="CB81" s="267">
        <v>13452</v>
      </c>
      <c r="CC81" s="267">
        <v>15932</v>
      </c>
      <c r="CD81" s="267">
        <v>13385</v>
      </c>
      <c r="CE81" s="267">
        <v>13257</v>
      </c>
      <c r="CF81" s="267">
        <v>13152</v>
      </c>
      <c r="CG81" s="95">
        <v>13009</v>
      </c>
      <c r="CH81" s="95">
        <v>12981</v>
      </c>
      <c r="CI81" s="96">
        <v>13034</v>
      </c>
      <c r="CJ81" s="96">
        <v>12926</v>
      </c>
      <c r="CK81" s="96">
        <v>12885</v>
      </c>
      <c r="CL81" s="96">
        <v>12890</v>
      </c>
      <c r="CM81" s="96">
        <v>12851</v>
      </c>
      <c r="CN81" s="96">
        <v>12838</v>
      </c>
      <c r="CO81" s="96">
        <v>12998</v>
      </c>
      <c r="CP81" s="96">
        <v>12949</v>
      </c>
      <c r="CQ81" s="96">
        <v>12899</v>
      </c>
      <c r="CR81" s="96">
        <v>13001</v>
      </c>
      <c r="CS81" s="96">
        <v>12965</v>
      </c>
      <c r="CT81" s="96">
        <v>12996</v>
      </c>
      <c r="CU81" s="96">
        <v>13025</v>
      </c>
      <c r="CV81" s="96">
        <v>12994</v>
      </c>
      <c r="CW81" s="96">
        <v>12913</v>
      </c>
      <c r="CX81" s="96">
        <v>12772</v>
      </c>
      <c r="CY81" s="96">
        <v>12765</v>
      </c>
      <c r="CZ81" s="96">
        <v>12764</v>
      </c>
      <c r="DA81" s="96">
        <f>'1.COBERTURA  DANE'!D82</f>
        <v>12696</v>
      </c>
      <c r="DB81" s="224">
        <f t="shared" si="11"/>
        <v>-68</v>
      </c>
      <c r="DC81" s="190">
        <f t="shared" si="12"/>
        <v>-0.52331845467138682</v>
      </c>
      <c r="DD81" s="224">
        <f t="shared" si="13"/>
        <v>-329</v>
      </c>
      <c r="DE81" s="190">
        <f t="shared" si="14"/>
        <v>-2.5259117082533589</v>
      </c>
    </row>
    <row r="82" spans="1:109" ht="15" outlineLevel="2">
      <c r="A82" s="101">
        <v>21</v>
      </c>
      <c r="B82" s="92" t="s">
        <v>137</v>
      </c>
      <c r="C82" s="93" t="s">
        <v>32</v>
      </c>
      <c r="D82" s="94">
        <v>2968</v>
      </c>
      <c r="E82" s="95">
        <v>2966</v>
      </c>
      <c r="F82" s="95">
        <v>2966</v>
      </c>
      <c r="G82" s="95">
        <v>2979</v>
      </c>
      <c r="H82" s="95">
        <v>2978</v>
      </c>
      <c r="I82" s="95">
        <v>3002</v>
      </c>
      <c r="J82" s="95">
        <v>2918</v>
      </c>
      <c r="K82" s="95">
        <v>2995</v>
      </c>
      <c r="L82" s="95">
        <v>2886</v>
      </c>
      <c r="M82" s="95">
        <v>2882</v>
      </c>
      <c r="N82" s="95">
        <v>2881</v>
      </c>
      <c r="O82" s="96">
        <v>2891</v>
      </c>
      <c r="P82" s="94">
        <v>2910</v>
      </c>
      <c r="Q82" s="95">
        <v>2899</v>
      </c>
      <c r="R82" s="97">
        <v>2894</v>
      </c>
      <c r="S82" s="95">
        <v>2836</v>
      </c>
      <c r="T82" s="95">
        <v>2860</v>
      </c>
      <c r="U82" s="95">
        <v>2827</v>
      </c>
      <c r="V82" s="95">
        <v>2803</v>
      </c>
      <c r="W82" s="95">
        <v>2812</v>
      </c>
      <c r="X82" s="95">
        <v>2832</v>
      </c>
      <c r="Y82" s="95">
        <v>2856</v>
      </c>
      <c r="Z82" s="95">
        <v>2832</v>
      </c>
      <c r="AA82" s="96">
        <v>2802</v>
      </c>
      <c r="AB82" s="94">
        <v>2830</v>
      </c>
      <c r="AC82" s="95">
        <v>2864</v>
      </c>
      <c r="AD82" s="95">
        <v>2847</v>
      </c>
      <c r="AE82" s="95">
        <v>2830</v>
      </c>
      <c r="AF82" s="95">
        <v>2903</v>
      </c>
      <c r="AG82" s="95">
        <v>2879</v>
      </c>
      <c r="AH82" s="95">
        <v>2887</v>
      </c>
      <c r="AI82" s="95">
        <v>2796</v>
      </c>
      <c r="AJ82" s="95">
        <v>2794</v>
      </c>
      <c r="AK82" s="95">
        <v>2842</v>
      </c>
      <c r="AL82" s="95">
        <v>2836</v>
      </c>
      <c r="AM82" s="96">
        <v>2855</v>
      </c>
      <c r="AN82" s="94">
        <v>2850</v>
      </c>
      <c r="AO82" s="95">
        <v>2936</v>
      </c>
      <c r="AP82" s="95">
        <v>2966</v>
      </c>
      <c r="AQ82" s="95">
        <v>2980</v>
      </c>
      <c r="AR82" s="95">
        <v>3067</v>
      </c>
      <c r="AS82" s="95">
        <v>3060</v>
      </c>
      <c r="AT82" s="95">
        <v>3055</v>
      </c>
      <c r="AU82" s="95">
        <v>3050</v>
      </c>
      <c r="AV82" s="95">
        <v>3032</v>
      </c>
      <c r="AW82" s="95">
        <v>3016</v>
      </c>
      <c r="AX82" s="95">
        <v>2989</v>
      </c>
      <c r="AY82" s="96">
        <v>2975</v>
      </c>
      <c r="AZ82" s="94">
        <v>2985</v>
      </c>
      <c r="BA82" s="95">
        <v>2990</v>
      </c>
      <c r="BB82" s="95">
        <v>2968</v>
      </c>
      <c r="BC82" s="95">
        <v>2976</v>
      </c>
      <c r="BD82" s="95">
        <v>2987</v>
      </c>
      <c r="BE82" s="95">
        <v>3005</v>
      </c>
      <c r="BF82" s="95">
        <v>3004</v>
      </c>
      <c r="BG82" s="95">
        <v>2982</v>
      </c>
      <c r="BH82" s="95">
        <v>3000</v>
      </c>
      <c r="BI82" s="95">
        <v>2988</v>
      </c>
      <c r="BJ82" s="95">
        <v>2981</v>
      </c>
      <c r="BK82" s="98">
        <v>2987</v>
      </c>
      <c r="BL82" s="94">
        <v>2983</v>
      </c>
      <c r="BM82" s="267">
        <v>2987</v>
      </c>
      <c r="BN82" s="267">
        <v>2963</v>
      </c>
      <c r="BO82" s="267">
        <v>2964</v>
      </c>
      <c r="BP82" s="267">
        <v>2956</v>
      </c>
      <c r="BQ82" s="267">
        <v>2931</v>
      </c>
      <c r="BR82" s="267">
        <v>2858</v>
      </c>
      <c r="BS82" s="267">
        <v>2828</v>
      </c>
      <c r="BT82" s="267">
        <v>2805</v>
      </c>
      <c r="BU82" s="267">
        <v>2798</v>
      </c>
      <c r="BV82" s="267">
        <v>2819</v>
      </c>
      <c r="BW82" s="98">
        <v>2837</v>
      </c>
      <c r="BX82" s="94">
        <v>2866</v>
      </c>
      <c r="BY82" s="267">
        <v>2871</v>
      </c>
      <c r="BZ82" s="267">
        <v>2881</v>
      </c>
      <c r="CA82" s="267">
        <v>2886</v>
      </c>
      <c r="CB82" s="267">
        <v>2868</v>
      </c>
      <c r="CC82" s="267">
        <v>2892</v>
      </c>
      <c r="CD82" s="267">
        <v>2917</v>
      </c>
      <c r="CE82" s="267">
        <v>2922</v>
      </c>
      <c r="CF82" s="267">
        <v>2929</v>
      </c>
      <c r="CG82" s="95">
        <v>2921</v>
      </c>
      <c r="CH82" s="95">
        <v>2940</v>
      </c>
      <c r="CI82" s="96">
        <v>2933</v>
      </c>
      <c r="CJ82" s="96">
        <v>2945</v>
      </c>
      <c r="CK82" s="96">
        <v>2966</v>
      </c>
      <c r="CL82" s="96">
        <v>2954</v>
      </c>
      <c r="CM82" s="96">
        <v>2960</v>
      </c>
      <c r="CN82" s="96">
        <v>2943</v>
      </c>
      <c r="CO82" s="96">
        <v>3005</v>
      </c>
      <c r="CP82" s="96">
        <v>3043</v>
      </c>
      <c r="CQ82" s="96">
        <v>3051</v>
      </c>
      <c r="CR82" s="96">
        <v>3052</v>
      </c>
      <c r="CS82" s="96">
        <v>3048</v>
      </c>
      <c r="CT82" s="96">
        <v>3054</v>
      </c>
      <c r="CU82" s="96">
        <v>3048</v>
      </c>
      <c r="CV82" s="96">
        <v>3029</v>
      </c>
      <c r="CW82" s="96">
        <v>3013</v>
      </c>
      <c r="CX82" s="96">
        <v>3008</v>
      </c>
      <c r="CY82" s="96">
        <v>3026</v>
      </c>
      <c r="CZ82" s="96">
        <v>3020</v>
      </c>
      <c r="DA82" s="96">
        <f>'1.COBERTURA  DANE'!D83</f>
        <v>2989</v>
      </c>
      <c r="DB82" s="224">
        <f t="shared" si="11"/>
        <v>-31</v>
      </c>
      <c r="DC82" s="190">
        <f t="shared" si="12"/>
        <v>-1.0234400792340705</v>
      </c>
      <c r="DD82" s="224">
        <f t="shared" si="13"/>
        <v>-59</v>
      </c>
      <c r="DE82" s="190">
        <f t="shared" si="14"/>
        <v>-1.935695538057743</v>
      </c>
    </row>
    <row r="83" spans="1:109" ht="15" outlineLevel="2">
      <c r="A83" s="101">
        <v>55</v>
      </c>
      <c r="B83" s="92" t="s">
        <v>137</v>
      </c>
      <c r="C83" s="93" t="s">
        <v>68</v>
      </c>
      <c r="D83" s="94">
        <v>6913</v>
      </c>
      <c r="E83" s="95">
        <v>7087</v>
      </c>
      <c r="F83" s="95">
        <v>7022</v>
      </c>
      <c r="G83" s="95">
        <v>6992</v>
      </c>
      <c r="H83" s="95">
        <v>6918</v>
      </c>
      <c r="I83" s="95">
        <v>7057</v>
      </c>
      <c r="J83" s="95">
        <v>7043</v>
      </c>
      <c r="K83" s="95">
        <v>6982</v>
      </c>
      <c r="L83" s="95">
        <v>6962</v>
      </c>
      <c r="M83" s="95">
        <v>7027</v>
      </c>
      <c r="N83" s="95">
        <v>7090</v>
      </c>
      <c r="O83" s="96">
        <v>7179</v>
      </c>
      <c r="P83" s="94">
        <v>7057</v>
      </c>
      <c r="Q83" s="95">
        <v>7055</v>
      </c>
      <c r="R83" s="97">
        <v>7088</v>
      </c>
      <c r="S83" s="95">
        <v>6069</v>
      </c>
      <c r="T83" s="95">
        <v>7127</v>
      </c>
      <c r="U83" s="95">
        <v>7240</v>
      </c>
      <c r="V83" s="95">
        <v>7223</v>
      </c>
      <c r="W83" s="95">
        <v>7220</v>
      </c>
      <c r="X83" s="95">
        <v>7292</v>
      </c>
      <c r="Y83" s="95">
        <v>7304</v>
      </c>
      <c r="Z83" s="95">
        <v>7309</v>
      </c>
      <c r="AA83" s="96">
        <v>7243</v>
      </c>
      <c r="AB83" s="94">
        <v>7237</v>
      </c>
      <c r="AC83" s="95">
        <v>7232</v>
      </c>
      <c r="AD83" s="95">
        <v>7230</v>
      </c>
      <c r="AE83" s="95">
        <v>7230</v>
      </c>
      <c r="AF83" s="95">
        <v>7227</v>
      </c>
      <c r="AG83" s="95">
        <v>7188</v>
      </c>
      <c r="AH83" s="95">
        <v>7186</v>
      </c>
      <c r="AI83" s="95">
        <v>7219</v>
      </c>
      <c r="AJ83" s="95">
        <v>7182</v>
      </c>
      <c r="AK83" s="95">
        <v>7250</v>
      </c>
      <c r="AL83" s="95">
        <v>7254</v>
      </c>
      <c r="AM83" s="96">
        <v>7298</v>
      </c>
      <c r="AN83" s="94">
        <v>7298</v>
      </c>
      <c r="AO83" s="95">
        <v>7254</v>
      </c>
      <c r="AP83" s="95">
        <v>7286</v>
      </c>
      <c r="AQ83" s="95">
        <v>7304</v>
      </c>
      <c r="AR83" s="95">
        <v>7296</v>
      </c>
      <c r="AS83" s="95">
        <v>7301</v>
      </c>
      <c r="AT83" s="95">
        <v>7319</v>
      </c>
      <c r="AU83" s="95">
        <v>7329</v>
      </c>
      <c r="AV83" s="95">
        <v>7234</v>
      </c>
      <c r="AW83" s="95">
        <v>7220</v>
      </c>
      <c r="AX83" s="95">
        <v>7217</v>
      </c>
      <c r="AY83" s="96">
        <v>7218</v>
      </c>
      <c r="AZ83" s="94">
        <v>7204</v>
      </c>
      <c r="BA83" s="95">
        <v>7290</v>
      </c>
      <c r="BB83" s="95">
        <v>7332</v>
      </c>
      <c r="BC83" s="95">
        <v>7154</v>
      </c>
      <c r="BD83" s="95">
        <v>7142</v>
      </c>
      <c r="BE83" s="95">
        <v>7089</v>
      </c>
      <c r="BF83" s="95">
        <v>7077</v>
      </c>
      <c r="BG83" s="95">
        <v>7021</v>
      </c>
      <c r="BH83" s="95">
        <v>6999</v>
      </c>
      <c r="BI83" s="95">
        <v>6913</v>
      </c>
      <c r="BJ83" s="95">
        <v>6899</v>
      </c>
      <c r="BK83" s="98">
        <v>6900</v>
      </c>
      <c r="BL83" s="94">
        <v>6932</v>
      </c>
      <c r="BM83" s="267">
        <v>6991</v>
      </c>
      <c r="BN83" s="267">
        <v>6974</v>
      </c>
      <c r="BO83" s="267">
        <v>6920</v>
      </c>
      <c r="BP83" s="267">
        <v>6916</v>
      </c>
      <c r="BQ83" s="267">
        <v>6898</v>
      </c>
      <c r="BR83" s="267">
        <v>6812</v>
      </c>
      <c r="BS83" s="267">
        <v>6796</v>
      </c>
      <c r="BT83" s="267">
        <v>6792</v>
      </c>
      <c r="BU83" s="267">
        <v>6791</v>
      </c>
      <c r="BV83" s="267">
        <v>6800</v>
      </c>
      <c r="BW83" s="98">
        <v>6798</v>
      </c>
      <c r="BX83" s="94">
        <v>6779</v>
      </c>
      <c r="BY83" s="267">
        <v>6741</v>
      </c>
      <c r="BZ83" s="267">
        <v>6726</v>
      </c>
      <c r="CA83" s="267">
        <v>6704</v>
      </c>
      <c r="CB83" s="267">
        <v>6677</v>
      </c>
      <c r="CC83" s="267">
        <v>6643</v>
      </c>
      <c r="CD83" s="267">
        <v>6601</v>
      </c>
      <c r="CE83" s="267">
        <v>6587</v>
      </c>
      <c r="CF83" s="267">
        <v>6578</v>
      </c>
      <c r="CG83" s="95">
        <v>6536</v>
      </c>
      <c r="CH83" s="95">
        <v>6575</v>
      </c>
      <c r="CI83" s="96">
        <v>6560</v>
      </c>
      <c r="CJ83" s="96">
        <v>6537</v>
      </c>
      <c r="CK83" s="96">
        <v>6572</v>
      </c>
      <c r="CL83" s="96">
        <v>6566</v>
      </c>
      <c r="CM83" s="96">
        <v>6579</v>
      </c>
      <c r="CN83" s="96">
        <v>6594</v>
      </c>
      <c r="CO83" s="96">
        <v>6731</v>
      </c>
      <c r="CP83" s="96">
        <v>6768</v>
      </c>
      <c r="CQ83" s="96">
        <v>6744</v>
      </c>
      <c r="CR83" s="96">
        <v>6743</v>
      </c>
      <c r="CS83" s="96">
        <v>6686</v>
      </c>
      <c r="CT83" s="96">
        <v>6722</v>
      </c>
      <c r="CU83" s="96">
        <v>6722</v>
      </c>
      <c r="CV83" s="96">
        <v>6697</v>
      </c>
      <c r="CW83" s="96">
        <v>6689</v>
      </c>
      <c r="CX83" s="96">
        <v>6630</v>
      </c>
      <c r="CY83" s="96">
        <v>6619</v>
      </c>
      <c r="CZ83" s="96">
        <v>6615</v>
      </c>
      <c r="DA83" s="96">
        <f>'1.COBERTURA  DANE'!D84</f>
        <v>6613</v>
      </c>
      <c r="DB83" s="224">
        <f t="shared" si="11"/>
        <v>-2</v>
      </c>
      <c r="DC83" s="190">
        <f t="shared" si="12"/>
        <v>-2.9864118261908316E-2</v>
      </c>
      <c r="DD83" s="224">
        <f t="shared" si="13"/>
        <v>-109</v>
      </c>
      <c r="DE83" s="190">
        <f t="shared" si="14"/>
        <v>-1.6215412079738174</v>
      </c>
    </row>
    <row r="84" spans="1:109" ht="15" outlineLevel="2">
      <c r="A84" s="101">
        <v>148</v>
      </c>
      <c r="B84" s="92" t="s">
        <v>137</v>
      </c>
      <c r="C84" s="93" t="s">
        <v>139</v>
      </c>
      <c r="D84" s="94">
        <v>15996</v>
      </c>
      <c r="E84" s="95">
        <v>16125</v>
      </c>
      <c r="F84" s="95">
        <v>16051</v>
      </c>
      <c r="G84" s="95">
        <v>16048</v>
      </c>
      <c r="H84" s="95">
        <v>15803</v>
      </c>
      <c r="I84" s="95">
        <v>15874</v>
      </c>
      <c r="J84" s="95">
        <v>15100</v>
      </c>
      <c r="K84" s="95">
        <v>15850</v>
      </c>
      <c r="L84" s="95">
        <v>14904</v>
      </c>
      <c r="M84" s="95">
        <v>14878</v>
      </c>
      <c r="N84" s="95">
        <v>14746</v>
      </c>
      <c r="O84" s="96">
        <v>14651</v>
      </c>
      <c r="P84" s="94">
        <v>14576</v>
      </c>
      <c r="Q84" s="95">
        <v>14451</v>
      </c>
      <c r="R84" s="97">
        <v>14378</v>
      </c>
      <c r="S84" s="95">
        <v>14675</v>
      </c>
      <c r="T84" s="95">
        <v>14803</v>
      </c>
      <c r="U84" s="95">
        <v>14671</v>
      </c>
      <c r="V84" s="95">
        <v>14633</v>
      </c>
      <c r="W84" s="95">
        <v>14596</v>
      </c>
      <c r="X84" s="95">
        <v>14640</v>
      </c>
      <c r="Y84" s="95">
        <v>14779</v>
      </c>
      <c r="Z84" s="95">
        <v>14751</v>
      </c>
      <c r="AA84" s="96">
        <v>14556</v>
      </c>
      <c r="AB84" s="94">
        <v>14713</v>
      </c>
      <c r="AC84" s="95">
        <v>14684</v>
      </c>
      <c r="AD84" s="95">
        <v>14611</v>
      </c>
      <c r="AE84" s="95">
        <v>14511</v>
      </c>
      <c r="AF84" s="95">
        <v>14727</v>
      </c>
      <c r="AG84" s="95">
        <v>14635</v>
      </c>
      <c r="AH84" s="95">
        <v>14604</v>
      </c>
      <c r="AI84" s="95">
        <v>14611</v>
      </c>
      <c r="AJ84" s="95">
        <v>14636</v>
      </c>
      <c r="AK84" s="95">
        <v>14824</v>
      </c>
      <c r="AL84" s="95">
        <v>14764</v>
      </c>
      <c r="AM84" s="96">
        <v>14762</v>
      </c>
      <c r="AN84" s="94">
        <v>14638</v>
      </c>
      <c r="AO84" s="95">
        <v>14711</v>
      </c>
      <c r="AP84" s="95">
        <v>14651</v>
      </c>
      <c r="AQ84" s="95">
        <v>14657</v>
      </c>
      <c r="AR84" s="95">
        <v>14962</v>
      </c>
      <c r="AS84" s="95">
        <v>14922</v>
      </c>
      <c r="AT84" s="95">
        <v>14987</v>
      </c>
      <c r="AU84" s="95">
        <v>14895</v>
      </c>
      <c r="AV84" s="95">
        <v>14714</v>
      </c>
      <c r="AW84" s="95">
        <v>14624</v>
      </c>
      <c r="AX84" s="95">
        <v>14637</v>
      </c>
      <c r="AY84" s="96">
        <v>14572</v>
      </c>
      <c r="AZ84" s="94">
        <v>14618</v>
      </c>
      <c r="BA84" s="95">
        <v>14557</v>
      </c>
      <c r="BB84" s="95">
        <v>14398</v>
      </c>
      <c r="BC84" s="95">
        <v>14345</v>
      </c>
      <c r="BD84" s="95">
        <v>14289</v>
      </c>
      <c r="BE84" s="95">
        <v>14180</v>
      </c>
      <c r="BF84" s="95">
        <v>14115</v>
      </c>
      <c r="BG84" s="95">
        <v>13965</v>
      </c>
      <c r="BH84" s="95">
        <v>14087</v>
      </c>
      <c r="BI84" s="95">
        <v>13920</v>
      </c>
      <c r="BJ84" s="95">
        <v>13943</v>
      </c>
      <c r="BK84" s="98">
        <v>14027</v>
      </c>
      <c r="BL84" s="94">
        <v>14139</v>
      </c>
      <c r="BM84" s="267">
        <v>14336</v>
      </c>
      <c r="BN84" s="267">
        <v>14447</v>
      </c>
      <c r="BO84" s="267">
        <v>14501</v>
      </c>
      <c r="BP84" s="267">
        <v>14534</v>
      </c>
      <c r="BQ84" s="267">
        <v>14493</v>
      </c>
      <c r="BR84" s="267">
        <v>14129</v>
      </c>
      <c r="BS84" s="267">
        <v>13996</v>
      </c>
      <c r="BT84" s="267">
        <v>13895</v>
      </c>
      <c r="BU84" s="267">
        <v>13985</v>
      </c>
      <c r="BV84" s="267">
        <v>14008</v>
      </c>
      <c r="BW84" s="98">
        <v>14049</v>
      </c>
      <c r="BX84" s="94">
        <v>14254</v>
      </c>
      <c r="BY84" s="267">
        <v>14045</v>
      </c>
      <c r="BZ84" s="267">
        <v>13746</v>
      </c>
      <c r="CA84" s="267">
        <v>13639</v>
      </c>
      <c r="CB84" s="267">
        <v>13548</v>
      </c>
      <c r="CC84" s="267">
        <v>13368</v>
      </c>
      <c r="CD84" s="267">
        <v>13270</v>
      </c>
      <c r="CE84" s="267">
        <v>13291</v>
      </c>
      <c r="CF84" s="267">
        <v>13182</v>
      </c>
      <c r="CG84" s="95">
        <v>13077</v>
      </c>
      <c r="CH84" s="95">
        <v>13023</v>
      </c>
      <c r="CI84" s="96">
        <v>12975</v>
      </c>
      <c r="CJ84" s="96">
        <v>12986</v>
      </c>
      <c r="CK84" s="96">
        <v>13086</v>
      </c>
      <c r="CL84" s="96">
        <v>13150</v>
      </c>
      <c r="CM84" s="96">
        <v>13140</v>
      </c>
      <c r="CN84" s="96">
        <v>13242</v>
      </c>
      <c r="CO84" s="96">
        <v>13450</v>
      </c>
      <c r="CP84" s="96">
        <v>13680</v>
      </c>
      <c r="CQ84" s="96">
        <v>13736</v>
      </c>
      <c r="CR84" s="96">
        <v>13745</v>
      </c>
      <c r="CS84" s="96">
        <v>13810</v>
      </c>
      <c r="CT84" s="96">
        <v>13970</v>
      </c>
      <c r="CU84" s="96">
        <v>14532</v>
      </c>
      <c r="CV84" s="96">
        <v>14562</v>
      </c>
      <c r="CW84" s="96">
        <v>14457</v>
      </c>
      <c r="CX84" s="96">
        <v>14477</v>
      </c>
      <c r="CY84" s="96">
        <v>14676</v>
      </c>
      <c r="CZ84" s="96">
        <v>14637</v>
      </c>
      <c r="DA84" s="96">
        <f>'1.COBERTURA  DANE'!D85</f>
        <v>14575</v>
      </c>
      <c r="DB84" s="224">
        <f t="shared" si="11"/>
        <v>-62</v>
      </c>
      <c r="DC84" s="190">
        <f t="shared" si="12"/>
        <v>-0.42576569152588933</v>
      </c>
      <c r="DD84" s="224">
        <f t="shared" si="13"/>
        <v>43</v>
      </c>
      <c r="DE84" s="190">
        <f t="shared" si="14"/>
        <v>0.29589870630333059</v>
      </c>
    </row>
    <row r="85" spans="1:109" ht="15" outlineLevel="2">
      <c r="A85" s="101">
        <v>197</v>
      </c>
      <c r="B85" s="92" t="s">
        <v>137</v>
      </c>
      <c r="C85" s="93" t="s">
        <v>113</v>
      </c>
      <c r="D85" s="94">
        <v>10443</v>
      </c>
      <c r="E85" s="95">
        <v>10514</v>
      </c>
      <c r="F85" s="95">
        <v>10538</v>
      </c>
      <c r="G85" s="95">
        <v>10342</v>
      </c>
      <c r="H85" s="95">
        <v>10310</v>
      </c>
      <c r="I85" s="95">
        <v>10342</v>
      </c>
      <c r="J85" s="95">
        <v>10245</v>
      </c>
      <c r="K85" s="95">
        <v>10307</v>
      </c>
      <c r="L85" s="95">
        <v>10272</v>
      </c>
      <c r="M85" s="95">
        <v>10296</v>
      </c>
      <c r="N85" s="95">
        <v>10310</v>
      </c>
      <c r="O85" s="96">
        <v>10233</v>
      </c>
      <c r="P85" s="94">
        <v>10227</v>
      </c>
      <c r="Q85" s="95">
        <v>10241</v>
      </c>
      <c r="R85" s="97">
        <v>10253</v>
      </c>
      <c r="S85" s="95">
        <v>10169</v>
      </c>
      <c r="T85" s="95">
        <v>10362</v>
      </c>
      <c r="U85" s="95">
        <v>10474</v>
      </c>
      <c r="V85" s="95">
        <v>10465</v>
      </c>
      <c r="W85" s="95">
        <v>10436</v>
      </c>
      <c r="X85" s="95">
        <v>10515</v>
      </c>
      <c r="Y85" s="95">
        <v>10567</v>
      </c>
      <c r="Z85" s="95">
        <v>10559</v>
      </c>
      <c r="AA85" s="96">
        <v>10488</v>
      </c>
      <c r="AB85" s="94">
        <v>10533</v>
      </c>
      <c r="AC85" s="95">
        <v>10527</v>
      </c>
      <c r="AD85" s="95">
        <v>10573</v>
      </c>
      <c r="AE85" s="95">
        <v>10545</v>
      </c>
      <c r="AF85" s="95">
        <v>10503</v>
      </c>
      <c r="AG85" s="95">
        <v>10554</v>
      </c>
      <c r="AH85" s="95">
        <v>10569</v>
      </c>
      <c r="AI85" s="95">
        <v>10629</v>
      </c>
      <c r="AJ85" s="95">
        <v>10694</v>
      </c>
      <c r="AK85" s="95">
        <v>10720</v>
      </c>
      <c r="AL85" s="95">
        <v>10747</v>
      </c>
      <c r="AM85" s="96">
        <v>10710</v>
      </c>
      <c r="AN85" s="94">
        <v>10733</v>
      </c>
      <c r="AO85" s="95">
        <v>10995</v>
      </c>
      <c r="AP85" s="95">
        <v>11012</v>
      </c>
      <c r="AQ85" s="95">
        <v>11051</v>
      </c>
      <c r="AR85" s="95">
        <v>11067</v>
      </c>
      <c r="AS85" s="95">
        <v>10996</v>
      </c>
      <c r="AT85" s="95">
        <v>11069</v>
      </c>
      <c r="AU85" s="95">
        <v>11090</v>
      </c>
      <c r="AV85" s="95">
        <v>11047</v>
      </c>
      <c r="AW85" s="95">
        <v>11050</v>
      </c>
      <c r="AX85" s="95">
        <v>11039</v>
      </c>
      <c r="AY85" s="96">
        <v>11056</v>
      </c>
      <c r="AZ85" s="94">
        <v>11082</v>
      </c>
      <c r="BA85" s="95">
        <v>11134</v>
      </c>
      <c r="BB85" s="95">
        <v>11089</v>
      </c>
      <c r="BC85" s="95">
        <v>11024</v>
      </c>
      <c r="BD85" s="95">
        <v>11010</v>
      </c>
      <c r="BE85" s="95">
        <v>10977</v>
      </c>
      <c r="BF85" s="95">
        <v>10930</v>
      </c>
      <c r="BG85" s="95">
        <v>10865</v>
      </c>
      <c r="BH85" s="95">
        <v>10903</v>
      </c>
      <c r="BI85" s="95">
        <v>10876</v>
      </c>
      <c r="BJ85" s="95">
        <v>10844</v>
      </c>
      <c r="BK85" s="98">
        <v>10946</v>
      </c>
      <c r="BL85" s="94">
        <v>10981</v>
      </c>
      <c r="BM85" s="267">
        <v>11009</v>
      </c>
      <c r="BN85" s="267">
        <v>11055</v>
      </c>
      <c r="BO85" s="267">
        <v>11030</v>
      </c>
      <c r="BP85" s="267">
        <v>11107</v>
      </c>
      <c r="BQ85" s="267">
        <v>11002</v>
      </c>
      <c r="BR85" s="267">
        <v>10818</v>
      </c>
      <c r="BS85" s="267">
        <v>10768</v>
      </c>
      <c r="BT85" s="267">
        <v>10738</v>
      </c>
      <c r="BU85" s="267">
        <v>10738</v>
      </c>
      <c r="BV85" s="267">
        <v>10757</v>
      </c>
      <c r="BW85" s="98">
        <v>10788</v>
      </c>
      <c r="BX85" s="94">
        <v>10853</v>
      </c>
      <c r="BY85" s="267">
        <v>10793</v>
      </c>
      <c r="BZ85" s="267">
        <v>10835</v>
      </c>
      <c r="CA85" s="267">
        <v>10820</v>
      </c>
      <c r="CB85" s="267">
        <v>10807</v>
      </c>
      <c r="CC85" s="267">
        <v>10746</v>
      </c>
      <c r="CD85" s="267">
        <v>10723</v>
      </c>
      <c r="CE85" s="267">
        <v>10930</v>
      </c>
      <c r="CF85" s="267">
        <v>10935</v>
      </c>
      <c r="CG85" s="95">
        <v>10881</v>
      </c>
      <c r="CH85" s="95">
        <v>10798</v>
      </c>
      <c r="CI85" s="96">
        <v>10747</v>
      </c>
      <c r="CJ85" s="96">
        <v>10697</v>
      </c>
      <c r="CK85" s="96">
        <v>10711</v>
      </c>
      <c r="CL85" s="96">
        <v>10690</v>
      </c>
      <c r="CM85" s="96">
        <v>10664</v>
      </c>
      <c r="CN85" s="96">
        <v>10652</v>
      </c>
      <c r="CO85" s="96">
        <v>10760</v>
      </c>
      <c r="CP85" s="96">
        <v>10761</v>
      </c>
      <c r="CQ85" s="96">
        <v>10819</v>
      </c>
      <c r="CR85" s="96">
        <v>10831</v>
      </c>
      <c r="CS85" s="96">
        <v>10912</v>
      </c>
      <c r="CT85" s="96">
        <v>10949</v>
      </c>
      <c r="CU85" s="96">
        <v>10979</v>
      </c>
      <c r="CV85" s="96">
        <v>10984</v>
      </c>
      <c r="CW85" s="96">
        <v>10978</v>
      </c>
      <c r="CX85" s="96">
        <v>11069</v>
      </c>
      <c r="CY85" s="96">
        <v>11096</v>
      </c>
      <c r="CZ85" s="96">
        <v>11117</v>
      </c>
      <c r="DA85" s="96">
        <f>'1.COBERTURA  DANE'!D86</f>
        <v>11090</v>
      </c>
      <c r="DB85" s="224">
        <f t="shared" si="11"/>
        <v>-27</v>
      </c>
      <c r="DC85" s="190">
        <f t="shared" si="12"/>
        <v>-0.24581209031318282</v>
      </c>
      <c r="DD85" s="224">
        <f t="shared" si="13"/>
        <v>111</v>
      </c>
      <c r="DE85" s="190">
        <f t="shared" si="14"/>
        <v>1.0110210401675928</v>
      </c>
    </row>
    <row r="86" spans="1:109" ht="15" outlineLevel="2">
      <c r="A86" s="101">
        <v>206</v>
      </c>
      <c r="B86" s="92" t="s">
        <v>137</v>
      </c>
      <c r="C86" s="93" t="s">
        <v>138</v>
      </c>
      <c r="D86" s="94">
        <v>3284</v>
      </c>
      <c r="E86" s="95">
        <v>3279</v>
      </c>
      <c r="F86" s="95">
        <v>3249</v>
      </c>
      <c r="G86" s="95">
        <v>3241</v>
      </c>
      <c r="H86" s="95">
        <v>3222</v>
      </c>
      <c r="I86" s="95">
        <v>3211</v>
      </c>
      <c r="J86" s="95">
        <v>3151</v>
      </c>
      <c r="K86" s="95">
        <v>3203</v>
      </c>
      <c r="L86" s="95">
        <v>3154</v>
      </c>
      <c r="M86" s="95">
        <v>3170</v>
      </c>
      <c r="N86" s="95">
        <v>3166</v>
      </c>
      <c r="O86" s="96">
        <v>3172</v>
      </c>
      <c r="P86" s="94">
        <v>3179</v>
      </c>
      <c r="Q86" s="95">
        <v>3182</v>
      </c>
      <c r="R86" s="97">
        <v>3177</v>
      </c>
      <c r="S86" s="95">
        <v>3192</v>
      </c>
      <c r="T86" s="95">
        <v>3198</v>
      </c>
      <c r="U86" s="95">
        <v>3198</v>
      </c>
      <c r="V86" s="95">
        <v>3180</v>
      </c>
      <c r="W86" s="95">
        <v>3171</v>
      </c>
      <c r="X86" s="95">
        <v>3188</v>
      </c>
      <c r="Y86" s="95">
        <v>3249</v>
      </c>
      <c r="Z86" s="95">
        <v>3256</v>
      </c>
      <c r="AA86" s="96">
        <v>3244</v>
      </c>
      <c r="AB86" s="94">
        <v>3255</v>
      </c>
      <c r="AC86" s="95">
        <v>3237</v>
      </c>
      <c r="AD86" s="95">
        <v>3211</v>
      </c>
      <c r="AE86" s="95">
        <v>3192</v>
      </c>
      <c r="AF86" s="95">
        <v>3219</v>
      </c>
      <c r="AG86" s="95">
        <v>3194</v>
      </c>
      <c r="AH86" s="95">
        <v>3210</v>
      </c>
      <c r="AI86" s="95">
        <v>3209</v>
      </c>
      <c r="AJ86" s="95">
        <v>3217</v>
      </c>
      <c r="AK86" s="95">
        <v>3233</v>
      </c>
      <c r="AL86" s="95">
        <v>3219</v>
      </c>
      <c r="AM86" s="96">
        <v>3224</v>
      </c>
      <c r="AN86" s="94">
        <v>3200</v>
      </c>
      <c r="AO86" s="95">
        <v>3218</v>
      </c>
      <c r="AP86" s="95">
        <v>3235</v>
      </c>
      <c r="AQ86" s="95">
        <v>3218</v>
      </c>
      <c r="AR86" s="95">
        <v>3245</v>
      </c>
      <c r="AS86" s="95">
        <v>3259</v>
      </c>
      <c r="AT86" s="95">
        <v>3250</v>
      </c>
      <c r="AU86" s="95">
        <v>3272</v>
      </c>
      <c r="AV86" s="95">
        <v>3241</v>
      </c>
      <c r="AW86" s="95">
        <v>3234</v>
      </c>
      <c r="AX86" s="95">
        <v>3247</v>
      </c>
      <c r="AY86" s="96">
        <v>3225</v>
      </c>
      <c r="AZ86" s="94">
        <v>3233</v>
      </c>
      <c r="BA86" s="95">
        <v>3247</v>
      </c>
      <c r="BB86" s="95">
        <v>3245</v>
      </c>
      <c r="BC86" s="95">
        <v>3199</v>
      </c>
      <c r="BD86" s="95">
        <v>3216</v>
      </c>
      <c r="BE86" s="95">
        <v>3208</v>
      </c>
      <c r="BF86" s="95">
        <v>3184</v>
      </c>
      <c r="BG86" s="95">
        <v>3137</v>
      </c>
      <c r="BH86" s="95">
        <v>3129</v>
      </c>
      <c r="BI86" s="95">
        <v>3102</v>
      </c>
      <c r="BJ86" s="95">
        <v>3107</v>
      </c>
      <c r="BK86" s="98">
        <v>3103</v>
      </c>
      <c r="BL86" s="94">
        <v>3122</v>
      </c>
      <c r="BM86" s="267">
        <v>3140</v>
      </c>
      <c r="BN86" s="267">
        <v>3126</v>
      </c>
      <c r="BO86" s="267">
        <v>3120</v>
      </c>
      <c r="BP86" s="267">
        <v>3131</v>
      </c>
      <c r="BQ86" s="267">
        <v>3122</v>
      </c>
      <c r="BR86" s="267">
        <v>3065</v>
      </c>
      <c r="BS86" s="267">
        <v>3032</v>
      </c>
      <c r="BT86" s="267">
        <v>3027</v>
      </c>
      <c r="BU86" s="267">
        <v>2999</v>
      </c>
      <c r="BV86" s="267">
        <v>2997</v>
      </c>
      <c r="BW86" s="98">
        <v>2981</v>
      </c>
      <c r="BX86" s="94">
        <v>2982</v>
      </c>
      <c r="BY86" s="267">
        <v>2993</v>
      </c>
      <c r="BZ86" s="267">
        <v>2977</v>
      </c>
      <c r="CA86" s="267">
        <v>2947</v>
      </c>
      <c r="CB86" s="267">
        <v>2930</v>
      </c>
      <c r="CC86" s="267">
        <v>2913</v>
      </c>
      <c r="CD86" s="267">
        <v>2919</v>
      </c>
      <c r="CE86" s="267">
        <v>2935</v>
      </c>
      <c r="CF86" s="267">
        <v>2938</v>
      </c>
      <c r="CG86" s="95">
        <v>2933</v>
      </c>
      <c r="CH86" s="95">
        <v>2931</v>
      </c>
      <c r="CI86" s="96">
        <v>2912</v>
      </c>
      <c r="CJ86" s="96">
        <v>2919</v>
      </c>
      <c r="CK86" s="96">
        <v>2913</v>
      </c>
      <c r="CL86" s="96">
        <v>2901</v>
      </c>
      <c r="CM86" s="96">
        <v>2904</v>
      </c>
      <c r="CN86" s="96">
        <v>2903</v>
      </c>
      <c r="CO86" s="96">
        <v>2906</v>
      </c>
      <c r="CP86" s="96">
        <v>2923</v>
      </c>
      <c r="CQ86" s="96">
        <v>2930</v>
      </c>
      <c r="CR86" s="96">
        <v>2908</v>
      </c>
      <c r="CS86" s="96">
        <v>2895</v>
      </c>
      <c r="CT86" s="96">
        <v>2916</v>
      </c>
      <c r="CU86" s="96">
        <v>2935</v>
      </c>
      <c r="CV86" s="96">
        <v>2947</v>
      </c>
      <c r="CW86" s="96">
        <v>2919</v>
      </c>
      <c r="CX86" s="96">
        <v>2919</v>
      </c>
      <c r="CY86" s="96">
        <v>2910</v>
      </c>
      <c r="CZ86" s="96">
        <v>2916</v>
      </c>
      <c r="DA86" s="96">
        <f>'1.COBERTURA  DANE'!D87</f>
        <v>2902</v>
      </c>
      <c r="DB86" s="224">
        <f t="shared" si="11"/>
        <v>-14</v>
      </c>
      <c r="DC86" s="190">
        <f t="shared" si="12"/>
        <v>-0.47505938242280288</v>
      </c>
      <c r="DD86" s="224">
        <f t="shared" si="13"/>
        <v>-33</v>
      </c>
      <c r="DE86" s="190">
        <f t="shared" si="14"/>
        <v>-1.1243611584327087</v>
      </c>
    </row>
    <row r="87" spans="1:109" ht="15" outlineLevel="2">
      <c r="A87" s="101">
        <v>313</v>
      </c>
      <c r="B87" s="92" t="s">
        <v>137</v>
      </c>
      <c r="C87" s="93" t="s">
        <v>81</v>
      </c>
      <c r="D87" s="94">
        <v>6870</v>
      </c>
      <c r="E87" s="95">
        <v>6917</v>
      </c>
      <c r="F87" s="95">
        <v>6870</v>
      </c>
      <c r="G87" s="95">
        <v>6865</v>
      </c>
      <c r="H87" s="95">
        <v>6788</v>
      </c>
      <c r="I87" s="95">
        <v>6897</v>
      </c>
      <c r="J87" s="95">
        <v>6796</v>
      </c>
      <c r="K87" s="95">
        <v>6883</v>
      </c>
      <c r="L87" s="95">
        <v>6762</v>
      </c>
      <c r="M87" s="95">
        <v>6816</v>
      </c>
      <c r="N87" s="95">
        <v>6776</v>
      </c>
      <c r="O87" s="96">
        <v>6851</v>
      </c>
      <c r="P87" s="94">
        <v>6932</v>
      </c>
      <c r="Q87" s="95">
        <v>6959</v>
      </c>
      <c r="R87" s="97">
        <v>7009</v>
      </c>
      <c r="S87" s="95">
        <v>6925</v>
      </c>
      <c r="T87" s="95">
        <v>7149</v>
      </c>
      <c r="U87" s="95">
        <v>7133</v>
      </c>
      <c r="V87" s="95">
        <v>7063</v>
      </c>
      <c r="W87" s="95">
        <v>7022</v>
      </c>
      <c r="X87" s="95">
        <v>6979</v>
      </c>
      <c r="Y87" s="95">
        <v>6896</v>
      </c>
      <c r="Z87" s="95">
        <v>6858</v>
      </c>
      <c r="AA87" s="96">
        <v>6773</v>
      </c>
      <c r="AB87" s="94">
        <v>6740</v>
      </c>
      <c r="AC87" s="95">
        <v>6740</v>
      </c>
      <c r="AD87" s="95">
        <v>6763</v>
      </c>
      <c r="AE87" s="95">
        <v>6749</v>
      </c>
      <c r="AF87" s="95">
        <v>6761</v>
      </c>
      <c r="AG87" s="95">
        <v>6748</v>
      </c>
      <c r="AH87" s="95">
        <v>6745</v>
      </c>
      <c r="AI87" s="95">
        <v>6773</v>
      </c>
      <c r="AJ87" s="95">
        <v>6725</v>
      </c>
      <c r="AK87" s="95">
        <v>6694</v>
      </c>
      <c r="AL87" s="95">
        <v>6686</v>
      </c>
      <c r="AM87" s="96">
        <v>6665</v>
      </c>
      <c r="AN87" s="94">
        <v>6643</v>
      </c>
      <c r="AO87" s="95">
        <v>6895</v>
      </c>
      <c r="AP87" s="95">
        <v>6955</v>
      </c>
      <c r="AQ87" s="95">
        <v>7020</v>
      </c>
      <c r="AR87" s="95">
        <v>7065</v>
      </c>
      <c r="AS87" s="95">
        <v>7045</v>
      </c>
      <c r="AT87" s="95">
        <v>7038</v>
      </c>
      <c r="AU87" s="95">
        <v>7038</v>
      </c>
      <c r="AV87" s="95">
        <v>7012</v>
      </c>
      <c r="AW87" s="95">
        <v>6951</v>
      </c>
      <c r="AX87" s="95">
        <v>6942</v>
      </c>
      <c r="AY87" s="96">
        <v>6915</v>
      </c>
      <c r="AZ87" s="94">
        <v>6901</v>
      </c>
      <c r="BA87" s="95">
        <v>6890</v>
      </c>
      <c r="BB87" s="95">
        <v>6913</v>
      </c>
      <c r="BC87" s="95">
        <v>6884</v>
      </c>
      <c r="BD87" s="95">
        <v>6985</v>
      </c>
      <c r="BE87" s="95">
        <v>6914</v>
      </c>
      <c r="BF87" s="95">
        <v>6905</v>
      </c>
      <c r="BG87" s="95">
        <v>6831</v>
      </c>
      <c r="BH87" s="95">
        <v>6855</v>
      </c>
      <c r="BI87" s="95">
        <v>6846</v>
      </c>
      <c r="BJ87" s="95">
        <v>6863</v>
      </c>
      <c r="BK87" s="98">
        <v>6902</v>
      </c>
      <c r="BL87" s="94">
        <v>6898</v>
      </c>
      <c r="BM87" s="267">
        <v>6959</v>
      </c>
      <c r="BN87" s="267">
        <v>6964</v>
      </c>
      <c r="BO87" s="267">
        <v>6972</v>
      </c>
      <c r="BP87" s="267">
        <v>6966</v>
      </c>
      <c r="BQ87" s="267">
        <v>6929</v>
      </c>
      <c r="BR87" s="267">
        <v>6832</v>
      </c>
      <c r="BS87" s="267">
        <v>6790</v>
      </c>
      <c r="BT87" s="267">
        <v>6775</v>
      </c>
      <c r="BU87" s="267">
        <v>6687</v>
      </c>
      <c r="BV87" s="267">
        <v>6631</v>
      </c>
      <c r="BW87" s="98">
        <v>6640</v>
      </c>
      <c r="BX87" s="94">
        <v>6681</v>
      </c>
      <c r="BY87" s="267">
        <v>6688</v>
      </c>
      <c r="BZ87" s="267">
        <v>6660</v>
      </c>
      <c r="CA87" s="267">
        <v>6631</v>
      </c>
      <c r="CB87" s="267">
        <v>6620</v>
      </c>
      <c r="CC87" s="267">
        <v>6577</v>
      </c>
      <c r="CD87" s="267">
        <v>6562</v>
      </c>
      <c r="CE87" s="267">
        <v>6559</v>
      </c>
      <c r="CF87" s="267">
        <v>6621</v>
      </c>
      <c r="CG87" s="95">
        <v>6573</v>
      </c>
      <c r="CH87" s="95">
        <v>6526</v>
      </c>
      <c r="CI87" s="96">
        <v>6503</v>
      </c>
      <c r="CJ87" s="96">
        <v>6464</v>
      </c>
      <c r="CK87" s="96">
        <v>6517</v>
      </c>
      <c r="CL87" s="96">
        <v>6528</v>
      </c>
      <c r="CM87" s="96">
        <v>6527</v>
      </c>
      <c r="CN87" s="96">
        <v>6520</v>
      </c>
      <c r="CO87" s="96">
        <v>6569</v>
      </c>
      <c r="CP87" s="96">
        <v>6628</v>
      </c>
      <c r="CQ87" s="96">
        <v>6639</v>
      </c>
      <c r="CR87" s="96">
        <v>6667</v>
      </c>
      <c r="CS87" s="96">
        <v>6644</v>
      </c>
      <c r="CT87" s="96">
        <v>6655</v>
      </c>
      <c r="CU87" s="96">
        <v>6644</v>
      </c>
      <c r="CV87" s="96">
        <v>6630</v>
      </c>
      <c r="CW87" s="96">
        <v>6621</v>
      </c>
      <c r="CX87" s="96">
        <v>6659</v>
      </c>
      <c r="CY87" s="96">
        <v>6616</v>
      </c>
      <c r="CZ87" s="96">
        <v>6606</v>
      </c>
      <c r="DA87" s="96">
        <f>'1.COBERTURA  DANE'!D88</f>
        <v>6604</v>
      </c>
      <c r="DB87" s="224">
        <f t="shared" si="11"/>
        <v>-2</v>
      </c>
      <c r="DC87" s="190">
        <f t="shared" si="12"/>
        <v>-3.0165912518853696E-2</v>
      </c>
      <c r="DD87" s="224">
        <f t="shared" si="13"/>
        <v>-40</v>
      </c>
      <c r="DE87" s="190">
        <f t="shared" si="14"/>
        <v>-0.60204695966285371</v>
      </c>
    </row>
    <row r="88" spans="1:109" ht="15" outlineLevel="2">
      <c r="A88" s="101">
        <v>318</v>
      </c>
      <c r="B88" s="92" t="s">
        <v>137</v>
      </c>
      <c r="C88" s="93" t="s">
        <v>44</v>
      </c>
      <c r="D88" s="94">
        <v>10333</v>
      </c>
      <c r="E88" s="95">
        <v>10254</v>
      </c>
      <c r="F88" s="95">
        <v>10202</v>
      </c>
      <c r="G88" s="95">
        <v>10190</v>
      </c>
      <c r="H88" s="95">
        <v>10108</v>
      </c>
      <c r="I88" s="95">
        <v>10157</v>
      </c>
      <c r="J88" s="95">
        <v>9768</v>
      </c>
      <c r="K88" s="95">
        <v>10138</v>
      </c>
      <c r="L88" s="95">
        <v>9636</v>
      </c>
      <c r="M88" s="95">
        <v>9570</v>
      </c>
      <c r="N88" s="95">
        <v>9494</v>
      </c>
      <c r="O88" s="96">
        <v>9547</v>
      </c>
      <c r="P88" s="94">
        <v>9562</v>
      </c>
      <c r="Q88" s="95">
        <v>9504</v>
      </c>
      <c r="R88" s="97">
        <v>9640</v>
      </c>
      <c r="S88" s="95">
        <v>9629</v>
      </c>
      <c r="T88" s="95">
        <v>9783</v>
      </c>
      <c r="U88" s="95">
        <v>9898</v>
      </c>
      <c r="V88" s="95">
        <v>10111</v>
      </c>
      <c r="W88" s="95">
        <v>10588</v>
      </c>
      <c r="X88" s="95">
        <v>10983</v>
      </c>
      <c r="Y88" s="95">
        <v>11244</v>
      </c>
      <c r="Z88" s="95">
        <v>11314</v>
      </c>
      <c r="AA88" s="96">
        <v>11200</v>
      </c>
      <c r="AB88" s="94">
        <v>11347</v>
      </c>
      <c r="AC88" s="95">
        <v>11372</v>
      </c>
      <c r="AD88" s="95">
        <v>11424</v>
      </c>
      <c r="AE88" s="95">
        <v>11323</v>
      </c>
      <c r="AF88" s="95">
        <v>11426</v>
      </c>
      <c r="AG88" s="95">
        <v>11379</v>
      </c>
      <c r="AH88" s="95">
        <v>11375</v>
      </c>
      <c r="AI88" s="95">
        <v>11461</v>
      </c>
      <c r="AJ88" s="95">
        <v>11463</v>
      </c>
      <c r="AK88" s="95">
        <v>11645</v>
      </c>
      <c r="AL88" s="95">
        <v>11670</v>
      </c>
      <c r="AM88" s="96">
        <v>11731</v>
      </c>
      <c r="AN88" s="94">
        <v>11757</v>
      </c>
      <c r="AO88" s="95">
        <v>11782</v>
      </c>
      <c r="AP88" s="95">
        <v>11818</v>
      </c>
      <c r="AQ88" s="95">
        <v>11706</v>
      </c>
      <c r="AR88" s="95">
        <v>11932</v>
      </c>
      <c r="AS88" s="95">
        <v>11990</v>
      </c>
      <c r="AT88" s="95">
        <v>12054</v>
      </c>
      <c r="AU88" s="95">
        <v>12090</v>
      </c>
      <c r="AV88" s="95">
        <v>12015</v>
      </c>
      <c r="AW88" s="95">
        <v>11962</v>
      </c>
      <c r="AX88" s="95">
        <v>11910</v>
      </c>
      <c r="AY88" s="96">
        <v>11911</v>
      </c>
      <c r="AZ88" s="94">
        <v>12149</v>
      </c>
      <c r="BA88" s="95">
        <v>12195</v>
      </c>
      <c r="BB88" s="95">
        <v>12047</v>
      </c>
      <c r="BC88" s="95">
        <v>12099</v>
      </c>
      <c r="BD88" s="95">
        <v>12133</v>
      </c>
      <c r="BE88" s="95">
        <v>11987</v>
      </c>
      <c r="BF88" s="95">
        <v>12027</v>
      </c>
      <c r="BG88" s="95">
        <v>11859</v>
      </c>
      <c r="BH88" s="95">
        <v>11969</v>
      </c>
      <c r="BI88" s="95">
        <v>11902</v>
      </c>
      <c r="BJ88" s="95">
        <v>11951</v>
      </c>
      <c r="BK88" s="98">
        <v>12155</v>
      </c>
      <c r="BL88" s="94">
        <v>12286</v>
      </c>
      <c r="BM88" s="267">
        <v>12406</v>
      </c>
      <c r="BN88" s="267">
        <v>12460</v>
      </c>
      <c r="BO88" s="267">
        <v>12437</v>
      </c>
      <c r="BP88" s="267">
        <v>12426</v>
      </c>
      <c r="BQ88" s="267">
        <v>12392</v>
      </c>
      <c r="BR88" s="267">
        <v>12133</v>
      </c>
      <c r="BS88" s="267">
        <v>12064</v>
      </c>
      <c r="BT88" s="267">
        <v>11989</v>
      </c>
      <c r="BU88" s="267">
        <v>12019</v>
      </c>
      <c r="BV88" s="267">
        <v>11936</v>
      </c>
      <c r="BW88" s="98">
        <v>12072</v>
      </c>
      <c r="BX88" s="94">
        <v>12212</v>
      </c>
      <c r="BY88" s="267">
        <v>12174</v>
      </c>
      <c r="BZ88" s="267">
        <v>11803</v>
      </c>
      <c r="CA88" s="267">
        <v>11649</v>
      </c>
      <c r="CB88" s="267">
        <v>11524</v>
      </c>
      <c r="CC88" s="267">
        <v>11348</v>
      </c>
      <c r="CD88" s="267">
        <v>11267</v>
      </c>
      <c r="CE88" s="267">
        <v>11270</v>
      </c>
      <c r="CF88" s="267">
        <v>11117</v>
      </c>
      <c r="CG88" s="95">
        <v>11006</v>
      </c>
      <c r="CH88" s="95">
        <v>10906</v>
      </c>
      <c r="CI88" s="96">
        <v>10787</v>
      </c>
      <c r="CJ88" s="96">
        <v>10725</v>
      </c>
      <c r="CK88" s="96">
        <v>10746</v>
      </c>
      <c r="CL88" s="96">
        <v>10698</v>
      </c>
      <c r="CM88" s="96">
        <v>10690</v>
      </c>
      <c r="CN88" s="96">
        <v>10690</v>
      </c>
      <c r="CO88" s="96">
        <v>10841</v>
      </c>
      <c r="CP88" s="96">
        <v>10912</v>
      </c>
      <c r="CQ88" s="96">
        <v>10882</v>
      </c>
      <c r="CR88" s="96">
        <v>11002</v>
      </c>
      <c r="CS88" s="96">
        <v>11006</v>
      </c>
      <c r="CT88" s="96">
        <v>11010</v>
      </c>
      <c r="CU88" s="96">
        <v>11063</v>
      </c>
      <c r="CV88" s="96">
        <v>11124</v>
      </c>
      <c r="CW88" s="96">
        <v>11154</v>
      </c>
      <c r="CX88" s="96">
        <v>11107</v>
      </c>
      <c r="CY88" s="96">
        <v>11071</v>
      </c>
      <c r="CZ88" s="96">
        <v>11010</v>
      </c>
      <c r="DA88" s="96">
        <f>'1.COBERTURA  DANE'!D89</f>
        <v>10948</v>
      </c>
      <c r="DB88" s="224">
        <f t="shared" si="11"/>
        <v>-62</v>
      </c>
      <c r="DC88" s="190">
        <f t="shared" si="12"/>
        <v>-0.55735346997482926</v>
      </c>
      <c r="DD88" s="224">
        <f t="shared" si="13"/>
        <v>-115</v>
      </c>
      <c r="DE88" s="190">
        <f t="shared" si="14"/>
        <v>-1.0395010395010396</v>
      </c>
    </row>
    <row r="89" spans="1:109" ht="15" outlineLevel="2">
      <c r="A89" s="101">
        <v>321</v>
      </c>
      <c r="B89" s="92" t="s">
        <v>137</v>
      </c>
      <c r="C89" s="93" t="s">
        <v>109</v>
      </c>
      <c r="D89" s="94">
        <v>2395</v>
      </c>
      <c r="E89" s="95">
        <v>2418</v>
      </c>
      <c r="F89" s="95">
        <v>2456</v>
      </c>
      <c r="G89" s="95">
        <v>2419</v>
      </c>
      <c r="H89" s="95">
        <v>2361</v>
      </c>
      <c r="I89" s="95">
        <v>2376</v>
      </c>
      <c r="J89" s="95">
        <v>2364</v>
      </c>
      <c r="K89" s="95">
        <v>2370</v>
      </c>
      <c r="L89" s="95">
        <v>2344</v>
      </c>
      <c r="M89" s="95">
        <v>2342</v>
      </c>
      <c r="N89" s="95">
        <v>2329</v>
      </c>
      <c r="O89" s="96">
        <v>2315</v>
      </c>
      <c r="P89" s="94">
        <v>2265</v>
      </c>
      <c r="Q89" s="95">
        <v>2285</v>
      </c>
      <c r="R89" s="97">
        <v>2282</v>
      </c>
      <c r="S89" s="95">
        <v>2320</v>
      </c>
      <c r="T89" s="95">
        <v>2345</v>
      </c>
      <c r="U89" s="95">
        <v>2327</v>
      </c>
      <c r="V89" s="95">
        <v>2296</v>
      </c>
      <c r="W89" s="95">
        <v>2293</v>
      </c>
      <c r="X89" s="95">
        <v>2304</v>
      </c>
      <c r="Y89" s="95">
        <v>2359</v>
      </c>
      <c r="Z89" s="95">
        <v>2386</v>
      </c>
      <c r="AA89" s="96">
        <v>2329</v>
      </c>
      <c r="AB89" s="94">
        <v>2346</v>
      </c>
      <c r="AC89" s="95">
        <v>2446</v>
      </c>
      <c r="AD89" s="95">
        <v>2450</v>
      </c>
      <c r="AE89" s="95">
        <v>2449</v>
      </c>
      <c r="AF89" s="95">
        <v>2435</v>
      </c>
      <c r="AG89" s="95">
        <v>2389</v>
      </c>
      <c r="AH89" s="95">
        <v>2371</v>
      </c>
      <c r="AI89" s="95">
        <v>2335</v>
      </c>
      <c r="AJ89" s="95">
        <v>2361</v>
      </c>
      <c r="AK89" s="95">
        <v>2393</v>
      </c>
      <c r="AL89" s="95">
        <v>2405</v>
      </c>
      <c r="AM89" s="96">
        <v>2438</v>
      </c>
      <c r="AN89" s="94">
        <v>2446</v>
      </c>
      <c r="AO89" s="95">
        <v>2448</v>
      </c>
      <c r="AP89" s="95">
        <v>2452</v>
      </c>
      <c r="AQ89" s="95">
        <v>2472</v>
      </c>
      <c r="AR89" s="95">
        <v>2620</v>
      </c>
      <c r="AS89" s="95">
        <v>2611</v>
      </c>
      <c r="AT89" s="95">
        <v>2642</v>
      </c>
      <c r="AU89" s="95">
        <v>2632</v>
      </c>
      <c r="AV89" s="95">
        <v>2641</v>
      </c>
      <c r="AW89" s="95">
        <v>2646</v>
      </c>
      <c r="AX89" s="95">
        <v>2646</v>
      </c>
      <c r="AY89" s="96">
        <v>2663</v>
      </c>
      <c r="AZ89" s="94">
        <v>2686</v>
      </c>
      <c r="BA89" s="95">
        <v>2713</v>
      </c>
      <c r="BB89" s="95">
        <v>2681</v>
      </c>
      <c r="BC89" s="95">
        <v>2676</v>
      </c>
      <c r="BD89" s="95">
        <v>2691</v>
      </c>
      <c r="BE89" s="95">
        <v>2687</v>
      </c>
      <c r="BF89" s="95">
        <v>2660</v>
      </c>
      <c r="BG89" s="95">
        <v>2638</v>
      </c>
      <c r="BH89" s="95">
        <v>2687</v>
      </c>
      <c r="BI89" s="95">
        <v>2647</v>
      </c>
      <c r="BJ89" s="95">
        <v>2668</v>
      </c>
      <c r="BK89" s="98">
        <v>2703</v>
      </c>
      <c r="BL89" s="94">
        <v>2733</v>
      </c>
      <c r="BM89" s="267">
        <v>2780</v>
      </c>
      <c r="BN89" s="267">
        <v>2794</v>
      </c>
      <c r="BO89" s="267">
        <v>2827</v>
      </c>
      <c r="BP89" s="267">
        <v>2855</v>
      </c>
      <c r="BQ89" s="267">
        <v>2827</v>
      </c>
      <c r="BR89" s="267">
        <v>2730</v>
      </c>
      <c r="BS89" s="267">
        <v>2684</v>
      </c>
      <c r="BT89" s="267">
        <v>2700</v>
      </c>
      <c r="BU89" s="267">
        <v>2710</v>
      </c>
      <c r="BV89" s="267">
        <v>2717</v>
      </c>
      <c r="BW89" s="98">
        <v>2758</v>
      </c>
      <c r="BX89" s="94">
        <v>2793</v>
      </c>
      <c r="BY89" s="267">
        <v>2810</v>
      </c>
      <c r="BZ89" s="267">
        <v>2813</v>
      </c>
      <c r="CA89" s="267">
        <v>2799</v>
      </c>
      <c r="CB89" s="267">
        <v>2767</v>
      </c>
      <c r="CC89" s="267">
        <v>2815</v>
      </c>
      <c r="CD89" s="267">
        <v>2817</v>
      </c>
      <c r="CE89" s="267">
        <v>2832</v>
      </c>
      <c r="CF89" s="267">
        <v>2825</v>
      </c>
      <c r="CG89" s="95">
        <v>2828</v>
      </c>
      <c r="CH89" s="95">
        <v>2834</v>
      </c>
      <c r="CI89" s="96">
        <v>2818</v>
      </c>
      <c r="CJ89" s="96">
        <v>2815</v>
      </c>
      <c r="CK89" s="96">
        <v>2820</v>
      </c>
      <c r="CL89" s="96">
        <v>2805</v>
      </c>
      <c r="CM89" s="96">
        <v>2787</v>
      </c>
      <c r="CN89" s="96">
        <v>2792</v>
      </c>
      <c r="CO89" s="96">
        <v>2833</v>
      </c>
      <c r="CP89" s="96">
        <v>2839</v>
      </c>
      <c r="CQ89" s="96">
        <v>2825</v>
      </c>
      <c r="CR89" s="96">
        <v>2809</v>
      </c>
      <c r="CS89" s="96">
        <v>2828</v>
      </c>
      <c r="CT89" s="96">
        <v>2854</v>
      </c>
      <c r="CU89" s="96">
        <v>2869</v>
      </c>
      <c r="CV89" s="96">
        <v>2854</v>
      </c>
      <c r="CW89" s="96">
        <v>2844</v>
      </c>
      <c r="CX89" s="96">
        <v>2833</v>
      </c>
      <c r="CY89" s="96">
        <v>2836</v>
      </c>
      <c r="CZ89" s="96">
        <v>2851</v>
      </c>
      <c r="DA89" s="96">
        <f>'1.COBERTURA  DANE'!D90</f>
        <v>2831</v>
      </c>
      <c r="DB89" s="224">
        <f t="shared" si="11"/>
        <v>-20</v>
      </c>
      <c r="DC89" s="190">
        <f t="shared" si="12"/>
        <v>-0.70077084793272593</v>
      </c>
      <c r="DD89" s="224">
        <f t="shared" si="13"/>
        <v>-38</v>
      </c>
      <c r="DE89" s="190">
        <f t="shared" si="14"/>
        <v>-1.3245033112582782</v>
      </c>
    </row>
    <row r="90" spans="1:109" ht="15" outlineLevel="2">
      <c r="A90" s="101">
        <v>376</v>
      </c>
      <c r="B90" s="92" t="s">
        <v>137</v>
      </c>
      <c r="C90" s="93" t="s">
        <v>83</v>
      </c>
      <c r="D90" s="94">
        <v>11001</v>
      </c>
      <c r="E90" s="95">
        <v>11055</v>
      </c>
      <c r="F90" s="95">
        <v>10986</v>
      </c>
      <c r="G90" s="95">
        <v>10944</v>
      </c>
      <c r="H90" s="95">
        <v>10651</v>
      </c>
      <c r="I90" s="95">
        <v>10831</v>
      </c>
      <c r="J90" s="95">
        <v>10526</v>
      </c>
      <c r="K90" s="95">
        <v>10760</v>
      </c>
      <c r="L90" s="95">
        <v>10716</v>
      </c>
      <c r="M90" s="95">
        <v>10659</v>
      </c>
      <c r="N90" s="95">
        <v>10619</v>
      </c>
      <c r="O90" s="96">
        <v>10609</v>
      </c>
      <c r="P90" s="94">
        <v>10679</v>
      </c>
      <c r="Q90" s="95">
        <v>10445</v>
      </c>
      <c r="R90" s="97">
        <v>10491</v>
      </c>
      <c r="S90" s="95">
        <v>11072</v>
      </c>
      <c r="T90" s="95">
        <v>11150</v>
      </c>
      <c r="U90" s="95">
        <v>11069</v>
      </c>
      <c r="V90" s="95">
        <v>11022</v>
      </c>
      <c r="W90" s="95">
        <v>10952</v>
      </c>
      <c r="X90" s="95">
        <v>10864</v>
      </c>
      <c r="Y90" s="95">
        <v>10874</v>
      </c>
      <c r="Z90" s="95">
        <v>10848</v>
      </c>
      <c r="AA90" s="96">
        <v>10579</v>
      </c>
      <c r="AB90" s="94">
        <v>10604</v>
      </c>
      <c r="AC90" s="95">
        <v>10473</v>
      </c>
      <c r="AD90" s="95">
        <v>10535</v>
      </c>
      <c r="AE90" s="95">
        <v>10607</v>
      </c>
      <c r="AF90" s="95">
        <v>10673</v>
      </c>
      <c r="AG90" s="95">
        <v>10456</v>
      </c>
      <c r="AH90" s="95">
        <v>10507</v>
      </c>
      <c r="AI90" s="95">
        <v>10673</v>
      </c>
      <c r="AJ90" s="95">
        <v>10626</v>
      </c>
      <c r="AK90" s="95">
        <v>10605</v>
      </c>
      <c r="AL90" s="95">
        <v>10633</v>
      </c>
      <c r="AM90" s="96">
        <v>10703</v>
      </c>
      <c r="AN90" s="94">
        <v>10647</v>
      </c>
      <c r="AO90" s="95">
        <v>11467</v>
      </c>
      <c r="AP90" s="95">
        <v>11315</v>
      </c>
      <c r="AQ90" s="95">
        <v>11272</v>
      </c>
      <c r="AR90" s="95">
        <v>11176</v>
      </c>
      <c r="AS90" s="95">
        <v>11136</v>
      </c>
      <c r="AT90" s="95">
        <v>11165</v>
      </c>
      <c r="AU90" s="95">
        <v>11138</v>
      </c>
      <c r="AV90" s="95">
        <v>11112</v>
      </c>
      <c r="AW90" s="95">
        <v>11070</v>
      </c>
      <c r="AX90" s="95">
        <v>11006</v>
      </c>
      <c r="AY90" s="96">
        <v>11060</v>
      </c>
      <c r="AZ90" s="94">
        <v>10864</v>
      </c>
      <c r="BA90" s="95">
        <v>10670</v>
      </c>
      <c r="BB90" s="95">
        <v>10567</v>
      </c>
      <c r="BC90" s="95">
        <v>10387</v>
      </c>
      <c r="BD90" s="95">
        <v>10388</v>
      </c>
      <c r="BE90" s="95">
        <v>10378</v>
      </c>
      <c r="BF90" s="95">
        <v>10341</v>
      </c>
      <c r="BG90" s="95">
        <v>10372</v>
      </c>
      <c r="BH90" s="95">
        <v>10427</v>
      </c>
      <c r="BI90" s="95">
        <v>10293</v>
      </c>
      <c r="BJ90" s="95">
        <v>10612</v>
      </c>
      <c r="BK90" s="98">
        <v>10815</v>
      </c>
      <c r="BL90" s="94">
        <v>10839</v>
      </c>
      <c r="BM90" s="267">
        <v>10883</v>
      </c>
      <c r="BN90" s="267">
        <v>11131</v>
      </c>
      <c r="BO90" s="267">
        <v>11111</v>
      </c>
      <c r="BP90" s="267">
        <v>11177</v>
      </c>
      <c r="BQ90" s="267">
        <v>11218</v>
      </c>
      <c r="BR90" s="267">
        <v>11250</v>
      </c>
      <c r="BS90" s="267">
        <v>11185</v>
      </c>
      <c r="BT90" s="267">
        <v>11096</v>
      </c>
      <c r="BU90" s="267">
        <v>11077</v>
      </c>
      <c r="BV90" s="267">
        <v>11116</v>
      </c>
      <c r="BW90" s="98">
        <v>11209</v>
      </c>
      <c r="BX90" s="94">
        <v>10896</v>
      </c>
      <c r="BY90" s="267">
        <v>10676</v>
      </c>
      <c r="BZ90" s="267">
        <v>10283</v>
      </c>
      <c r="CA90" s="267">
        <v>10104</v>
      </c>
      <c r="CB90" s="267">
        <v>10009</v>
      </c>
      <c r="CC90" s="267">
        <v>9915</v>
      </c>
      <c r="CD90" s="267">
        <v>9900</v>
      </c>
      <c r="CE90" s="267">
        <v>9859</v>
      </c>
      <c r="CF90" s="267">
        <v>9740</v>
      </c>
      <c r="CG90" s="95">
        <v>9649</v>
      </c>
      <c r="CH90" s="95">
        <v>9590</v>
      </c>
      <c r="CI90" s="96">
        <v>9602</v>
      </c>
      <c r="CJ90" s="96">
        <v>9521</v>
      </c>
      <c r="CK90" s="96">
        <v>9593</v>
      </c>
      <c r="CL90" s="96">
        <v>9673</v>
      </c>
      <c r="CM90" s="96">
        <v>9671</v>
      </c>
      <c r="CN90" s="96">
        <v>9748</v>
      </c>
      <c r="CO90" s="96">
        <v>9963</v>
      </c>
      <c r="CP90" s="96">
        <v>10127</v>
      </c>
      <c r="CQ90" s="96">
        <v>10240</v>
      </c>
      <c r="CR90" s="96">
        <v>10200</v>
      </c>
      <c r="CS90" s="96">
        <v>10317</v>
      </c>
      <c r="CT90" s="96">
        <v>10438</v>
      </c>
      <c r="CU90" s="96">
        <v>10540</v>
      </c>
      <c r="CV90" s="96">
        <v>10563</v>
      </c>
      <c r="CW90" s="96">
        <v>10474</v>
      </c>
      <c r="CX90" s="96">
        <v>10535</v>
      </c>
      <c r="CY90" s="96">
        <v>10583</v>
      </c>
      <c r="CZ90" s="96">
        <v>10621</v>
      </c>
      <c r="DA90" s="96">
        <f>'1.COBERTURA  DANE'!D91</f>
        <v>10624</v>
      </c>
      <c r="DB90" s="224">
        <f t="shared" si="11"/>
        <v>3</v>
      </c>
      <c r="DC90" s="190">
        <f t="shared" si="12"/>
        <v>2.8401022436807723E-2</v>
      </c>
      <c r="DD90" s="224">
        <f t="shared" si="13"/>
        <v>84</v>
      </c>
      <c r="DE90" s="190">
        <f t="shared" si="14"/>
        <v>0.79696394686907013</v>
      </c>
    </row>
    <row r="91" spans="1:109" ht="15" outlineLevel="2">
      <c r="A91" s="101">
        <v>400</v>
      </c>
      <c r="B91" s="92" t="s">
        <v>137</v>
      </c>
      <c r="C91" s="93" t="s">
        <v>141</v>
      </c>
      <c r="D91" s="94">
        <v>6710</v>
      </c>
      <c r="E91" s="95">
        <v>6890</v>
      </c>
      <c r="F91" s="95">
        <v>6850</v>
      </c>
      <c r="G91" s="95">
        <v>6798</v>
      </c>
      <c r="H91" s="95">
        <v>6699</v>
      </c>
      <c r="I91" s="95">
        <v>6717</v>
      </c>
      <c r="J91" s="95">
        <v>6688</v>
      </c>
      <c r="K91" s="95">
        <v>6694</v>
      </c>
      <c r="L91" s="95">
        <v>6818</v>
      </c>
      <c r="M91" s="95">
        <v>6885</v>
      </c>
      <c r="N91" s="95">
        <v>6845</v>
      </c>
      <c r="O91" s="96">
        <v>7002</v>
      </c>
      <c r="P91" s="94">
        <v>7111</v>
      </c>
      <c r="Q91" s="95">
        <v>7206</v>
      </c>
      <c r="R91" s="97">
        <v>7232</v>
      </c>
      <c r="S91" s="95">
        <v>6892</v>
      </c>
      <c r="T91" s="95">
        <v>7418</v>
      </c>
      <c r="U91" s="95">
        <v>7556</v>
      </c>
      <c r="V91" s="95">
        <v>7679</v>
      </c>
      <c r="W91" s="95">
        <v>7712</v>
      </c>
      <c r="X91" s="95">
        <v>7806</v>
      </c>
      <c r="Y91" s="95">
        <v>7975</v>
      </c>
      <c r="Z91" s="95">
        <v>8181</v>
      </c>
      <c r="AA91" s="96">
        <v>8197</v>
      </c>
      <c r="AB91" s="94">
        <v>8077</v>
      </c>
      <c r="AC91" s="95">
        <v>8250</v>
      </c>
      <c r="AD91" s="95">
        <v>8317</v>
      </c>
      <c r="AE91" s="95">
        <v>8335</v>
      </c>
      <c r="AF91" s="95">
        <v>8386</v>
      </c>
      <c r="AG91" s="95">
        <v>8397</v>
      </c>
      <c r="AH91" s="95">
        <v>8455</v>
      </c>
      <c r="AI91" s="95">
        <v>8552</v>
      </c>
      <c r="AJ91" s="95">
        <v>8511</v>
      </c>
      <c r="AK91" s="95">
        <v>8617</v>
      </c>
      <c r="AL91" s="95">
        <v>8652</v>
      </c>
      <c r="AM91" s="96">
        <v>8696</v>
      </c>
      <c r="AN91" s="94">
        <v>8660</v>
      </c>
      <c r="AO91" s="95">
        <v>8664</v>
      </c>
      <c r="AP91" s="95">
        <v>8683</v>
      </c>
      <c r="AQ91" s="95">
        <v>8658</v>
      </c>
      <c r="AR91" s="95">
        <v>8706</v>
      </c>
      <c r="AS91" s="95">
        <v>8766</v>
      </c>
      <c r="AT91" s="95">
        <v>8762</v>
      </c>
      <c r="AU91" s="95">
        <v>8859</v>
      </c>
      <c r="AV91" s="95">
        <v>8855</v>
      </c>
      <c r="AW91" s="95">
        <v>8868</v>
      </c>
      <c r="AX91" s="95">
        <v>8868</v>
      </c>
      <c r="AY91" s="96">
        <v>8892</v>
      </c>
      <c r="AZ91" s="94">
        <v>8849</v>
      </c>
      <c r="BA91" s="95">
        <v>8876</v>
      </c>
      <c r="BB91" s="95">
        <v>8853</v>
      </c>
      <c r="BC91" s="95">
        <v>8908</v>
      </c>
      <c r="BD91" s="95">
        <v>8898</v>
      </c>
      <c r="BE91" s="95">
        <v>8932</v>
      </c>
      <c r="BF91" s="95">
        <v>8909</v>
      </c>
      <c r="BG91" s="95">
        <v>8849</v>
      </c>
      <c r="BH91" s="95">
        <v>8879</v>
      </c>
      <c r="BI91" s="95">
        <v>8832</v>
      </c>
      <c r="BJ91" s="95">
        <v>8864</v>
      </c>
      <c r="BK91" s="98">
        <v>8933</v>
      </c>
      <c r="BL91" s="94">
        <v>9002</v>
      </c>
      <c r="BM91" s="267">
        <v>9101</v>
      </c>
      <c r="BN91" s="267">
        <v>9161</v>
      </c>
      <c r="BO91" s="267">
        <v>9142</v>
      </c>
      <c r="BP91" s="267">
        <v>9150</v>
      </c>
      <c r="BQ91" s="267">
        <v>9193</v>
      </c>
      <c r="BR91" s="267">
        <v>9073</v>
      </c>
      <c r="BS91" s="267">
        <v>9040</v>
      </c>
      <c r="BT91" s="267">
        <v>8991</v>
      </c>
      <c r="BU91" s="267">
        <v>9071</v>
      </c>
      <c r="BV91" s="267">
        <v>9062</v>
      </c>
      <c r="BW91" s="98">
        <v>9090</v>
      </c>
      <c r="BX91" s="94">
        <v>9087</v>
      </c>
      <c r="BY91" s="267">
        <v>9028</v>
      </c>
      <c r="BZ91" s="267">
        <v>8847</v>
      </c>
      <c r="CA91" s="267">
        <v>8787</v>
      </c>
      <c r="CB91" s="267">
        <v>8724</v>
      </c>
      <c r="CC91" s="267">
        <v>8696</v>
      </c>
      <c r="CD91" s="267">
        <v>8678</v>
      </c>
      <c r="CE91" s="267">
        <v>8687</v>
      </c>
      <c r="CF91" s="267">
        <v>8613</v>
      </c>
      <c r="CG91" s="95">
        <v>8567</v>
      </c>
      <c r="CH91" s="95">
        <v>8581</v>
      </c>
      <c r="CI91" s="96">
        <v>8585</v>
      </c>
      <c r="CJ91" s="96">
        <v>8563</v>
      </c>
      <c r="CK91" s="96">
        <v>8641</v>
      </c>
      <c r="CL91" s="96">
        <v>8689</v>
      </c>
      <c r="CM91" s="96">
        <v>8669</v>
      </c>
      <c r="CN91" s="96">
        <v>8743</v>
      </c>
      <c r="CO91" s="96">
        <v>8821</v>
      </c>
      <c r="CP91" s="96">
        <v>8877</v>
      </c>
      <c r="CQ91" s="96">
        <v>8928</v>
      </c>
      <c r="CR91" s="96">
        <v>8906</v>
      </c>
      <c r="CS91" s="96">
        <v>8948</v>
      </c>
      <c r="CT91" s="96">
        <v>9043</v>
      </c>
      <c r="CU91" s="96">
        <v>9051</v>
      </c>
      <c r="CV91" s="96">
        <v>8994</v>
      </c>
      <c r="CW91" s="96">
        <v>8967</v>
      </c>
      <c r="CX91" s="96">
        <v>8941</v>
      </c>
      <c r="CY91" s="96">
        <v>9030</v>
      </c>
      <c r="CZ91" s="96">
        <v>9040</v>
      </c>
      <c r="DA91" s="96">
        <f>'1.COBERTURA  DANE'!D92</f>
        <v>9027</v>
      </c>
      <c r="DB91" s="224">
        <f t="shared" si="11"/>
        <v>-13</v>
      </c>
      <c r="DC91" s="190">
        <f t="shared" si="12"/>
        <v>-0.1445408049810985</v>
      </c>
      <c r="DD91" s="224">
        <f t="shared" si="13"/>
        <v>-24</v>
      </c>
      <c r="DE91" s="190">
        <f t="shared" si="14"/>
        <v>-0.2651640702684786</v>
      </c>
    </row>
    <row r="92" spans="1:109" ht="15" outlineLevel="2">
      <c r="A92" s="101">
        <v>440</v>
      </c>
      <c r="B92" s="92" t="s">
        <v>137</v>
      </c>
      <c r="C92" s="93" t="s">
        <v>84</v>
      </c>
      <c r="D92" s="94">
        <v>16541</v>
      </c>
      <c r="E92" s="95">
        <v>16691</v>
      </c>
      <c r="F92" s="95">
        <v>16714</v>
      </c>
      <c r="G92" s="95">
        <v>16515</v>
      </c>
      <c r="H92" s="95">
        <v>16458</v>
      </c>
      <c r="I92" s="95">
        <v>16564</v>
      </c>
      <c r="J92" s="95">
        <v>16383</v>
      </c>
      <c r="K92" s="95">
        <v>16564</v>
      </c>
      <c r="L92" s="95">
        <v>16146</v>
      </c>
      <c r="M92" s="95">
        <v>16100</v>
      </c>
      <c r="N92" s="95">
        <v>16166</v>
      </c>
      <c r="O92" s="96">
        <v>16451</v>
      </c>
      <c r="P92" s="94">
        <v>16373</v>
      </c>
      <c r="Q92" s="95">
        <v>16271</v>
      </c>
      <c r="R92" s="97">
        <v>16296</v>
      </c>
      <c r="S92" s="95">
        <v>11899</v>
      </c>
      <c r="T92" s="95">
        <v>16210</v>
      </c>
      <c r="U92" s="95">
        <v>16106</v>
      </c>
      <c r="V92" s="95">
        <v>15924</v>
      </c>
      <c r="W92" s="95">
        <v>15638</v>
      </c>
      <c r="X92" s="95">
        <v>15610</v>
      </c>
      <c r="Y92" s="95">
        <v>15608</v>
      </c>
      <c r="Z92" s="95">
        <v>15672</v>
      </c>
      <c r="AA92" s="96">
        <v>15652</v>
      </c>
      <c r="AB92" s="94">
        <v>16113</v>
      </c>
      <c r="AC92" s="95">
        <v>16235</v>
      </c>
      <c r="AD92" s="95">
        <v>16509</v>
      </c>
      <c r="AE92" s="95">
        <v>16496</v>
      </c>
      <c r="AF92" s="95">
        <v>16450</v>
      </c>
      <c r="AG92" s="95">
        <v>16512</v>
      </c>
      <c r="AH92" s="95">
        <v>16434</v>
      </c>
      <c r="AI92" s="95">
        <v>16595</v>
      </c>
      <c r="AJ92" s="95">
        <v>16619</v>
      </c>
      <c r="AK92" s="95">
        <v>17095</v>
      </c>
      <c r="AL92" s="95">
        <v>16922</v>
      </c>
      <c r="AM92" s="96">
        <v>16841</v>
      </c>
      <c r="AN92" s="94">
        <v>16889</v>
      </c>
      <c r="AO92" s="95">
        <v>17051</v>
      </c>
      <c r="AP92" s="95">
        <v>17005</v>
      </c>
      <c r="AQ92" s="95">
        <v>16984</v>
      </c>
      <c r="AR92" s="95">
        <v>16915</v>
      </c>
      <c r="AS92" s="95">
        <v>16982</v>
      </c>
      <c r="AT92" s="95">
        <v>16874</v>
      </c>
      <c r="AU92" s="95">
        <v>17035</v>
      </c>
      <c r="AV92" s="95">
        <v>16904</v>
      </c>
      <c r="AW92" s="95">
        <v>16855</v>
      </c>
      <c r="AX92" s="95">
        <v>16777</v>
      </c>
      <c r="AY92" s="96">
        <v>16787</v>
      </c>
      <c r="AZ92" s="94">
        <v>16728</v>
      </c>
      <c r="BA92" s="95">
        <v>16813</v>
      </c>
      <c r="BB92" s="95">
        <v>16669</v>
      </c>
      <c r="BC92" s="95">
        <v>15933</v>
      </c>
      <c r="BD92" s="95">
        <v>15957</v>
      </c>
      <c r="BE92" s="95">
        <v>16107</v>
      </c>
      <c r="BF92" s="95">
        <v>16155</v>
      </c>
      <c r="BG92" s="95">
        <v>16108</v>
      </c>
      <c r="BH92" s="95">
        <v>16133</v>
      </c>
      <c r="BI92" s="95">
        <v>16115</v>
      </c>
      <c r="BJ92" s="95">
        <v>16212</v>
      </c>
      <c r="BK92" s="98">
        <v>16247</v>
      </c>
      <c r="BL92" s="94">
        <v>16311</v>
      </c>
      <c r="BM92" s="267">
        <v>16363</v>
      </c>
      <c r="BN92" s="267">
        <v>16344</v>
      </c>
      <c r="BO92" s="267">
        <v>16241</v>
      </c>
      <c r="BP92" s="267">
        <v>16161</v>
      </c>
      <c r="BQ92" s="267">
        <v>16133</v>
      </c>
      <c r="BR92" s="267">
        <v>16247</v>
      </c>
      <c r="BS92" s="267">
        <v>16123</v>
      </c>
      <c r="BT92" s="267">
        <v>16081</v>
      </c>
      <c r="BU92" s="267">
        <v>15971</v>
      </c>
      <c r="BV92" s="267">
        <v>15911</v>
      </c>
      <c r="BW92" s="98">
        <v>16027</v>
      </c>
      <c r="BX92" s="94">
        <v>16282</v>
      </c>
      <c r="BY92" s="267">
        <v>16142</v>
      </c>
      <c r="BZ92" s="267">
        <v>15893</v>
      </c>
      <c r="CA92" s="267">
        <v>15532</v>
      </c>
      <c r="CB92" s="267">
        <v>15352</v>
      </c>
      <c r="CC92" s="267">
        <v>15281</v>
      </c>
      <c r="CD92" s="267">
        <v>15162</v>
      </c>
      <c r="CE92" s="267">
        <v>15131</v>
      </c>
      <c r="CF92" s="267">
        <v>14992</v>
      </c>
      <c r="CG92" s="95">
        <v>14849</v>
      </c>
      <c r="CH92" s="95">
        <v>14842</v>
      </c>
      <c r="CI92" s="96">
        <v>14806</v>
      </c>
      <c r="CJ92" s="96">
        <v>14757</v>
      </c>
      <c r="CK92" s="96">
        <v>14804</v>
      </c>
      <c r="CL92" s="96">
        <v>14914</v>
      </c>
      <c r="CM92" s="96">
        <v>14886</v>
      </c>
      <c r="CN92" s="96">
        <v>14887</v>
      </c>
      <c r="CO92" s="96">
        <v>15013</v>
      </c>
      <c r="CP92" s="96">
        <v>15049</v>
      </c>
      <c r="CQ92" s="96">
        <v>15032</v>
      </c>
      <c r="CR92" s="96">
        <v>15959</v>
      </c>
      <c r="CS92" s="96">
        <v>15961</v>
      </c>
      <c r="CT92" s="96">
        <v>15978</v>
      </c>
      <c r="CU92" s="96">
        <v>16117</v>
      </c>
      <c r="CV92" s="96">
        <v>16064</v>
      </c>
      <c r="CW92" s="96">
        <v>16048</v>
      </c>
      <c r="CX92" s="96">
        <v>16005</v>
      </c>
      <c r="CY92" s="96">
        <v>16038</v>
      </c>
      <c r="CZ92" s="96">
        <v>16052</v>
      </c>
      <c r="DA92" s="96">
        <f>'1.COBERTURA  DANE'!D93</f>
        <v>16059</v>
      </c>
      <c r="DB92" s="224">
        <f t="shared" si="11"/>
        <v>7</v>
      </c>
      <c r="DC92" s="190">
        <f t="shared" si="12"/>
        <v>4.3575697211155374E-2</v>
      </c>
      <c r="DD92" s="224">
        <f t="shared" si="13"/>
        <v>-58</v>
      </c>
      <c r="DE92" s="190">
        <f t="shared" si="14"/>
        <v>-0.35986846187255694</v>
      </c>
    </row>
    <row r="93" spans="1:109" ht="15" outlineLevel="2">
      <c r="A93" s="101">
        <v>483</v>
      </c>
      <c r="B93" s="92" t="s">
        <v>137</v>
      </c>
      <c r="C93" s="93" t="s">
        <v>116</v>
      </c>
      <c r="D93" s="94">
        <v>9285</v>
      </c>
      <c r="E93" s="95">
        <v>9331</v>
      </c>
      <c r="F93" s="95">
        <v>9320</v>
      </c>
      <c r="G93" s="95">
        <v>9251</v>
      </c>
      <c r="H93" s="95">
        <v>9241</v>
      </c>
      <c r="I93" s="95">
        <v>9353</v>
      </c>
      <c r="J93" s="95">
        <v>9335</v>
      </c>
      <c r="K93" s="95">
        <v>9279</v>
      </c>
      <c r="L93" s="95">
        <v>9327</v>
      </c>
      <c r="M93" s="95">
        <v>9520</v>
      </c>
      <c r="N93" s="95">
        <v>9598</v>
      </c>
      <c r="O93" s="96">
        <v>9642</v>
      </c>
      <c r="P93" s="94">
        <v>9576</v>
      </c>
      <c r="Q93" s="95">
        <v>9624</v>
      </c>
      <c r="R93" s="97">
        <v>9611</v>
      </c>
      <c r="S93" s="95">
        <v>8286</v>
      </c>
      <c r="T93" s="95">
        <v>9702</v>
      </c>
      <c r="U93" s="95">
        <v>9766</v>
      </c>
      <c r="V93" s="95">
        <v>9782</v>
      </c>
      <c r="W93" s="95">
        <v>9799</v>
      </c>
      <c r="X93" s="95">
        <v>9915</v>
      </c>
      <c r="Y93" s="95">
        <v>9911</v>
      </c>
      <c r="Z93" s="95">
        <v>9931</v>
      </c>
      <c r="AA93" s="96">
        <v>9839</v>
      </c>
      <c r="AB93" s="94">
        <v>9846</v>
      </c>
      <c r="AC93" s="95">
        <v>9821</v>
      </c>
      <c r="AD93" s="95">
        <v>9791</v>
      </c>
      <c r="AE93" s="95">
        <v>9849</v>
      </c>
      <c r="AF93" s="95">
        <v>9853</v>
      </c>
      <c r="AG93" s="95">
        <v>9965</v>
      </c>
      <c r="AH93" s="95">
        <v>10009</v>
      </c>
      <c r="AI93" s="95">
        <v>9995</v>
      </c>
      <c r="AJ93" s="95">
        <v>9972</v>
      </c>
      <c r="AK93" s="95">
        <v>10019</v>
      </c>
      <c r="AL93" s="95">
        <v>10019</v>
      </c>
      <c r="AM93" s="96">
        <v>10070</v>
      </c>
      <c r="AN93" s="94">
        <v>10082</v>
      </c>
      <c r="AO93" s="95">
        <v>10022</v>
      </c>
      <c r="AP93" s="95">
        <v>10010</v>
      </c>
      <c r="AQ93" s="95">
        <v>10052</v>
      </c>
      <c r="AR93" s="95">
        <v>10066</v>
      </c>
      <c r="AS93" s="95">
        <v>10009</v>
      </c>
      <c r="AT93" s="95">
        <v>10006</v>
      </c>
      <c r="AU93" s="95">
        <v>9976</v>
      </c>
      <c r="AV93" s="95">
        <v>9853</v>
      </c>
      <c r="AW93" s="95">
        <v>9836</v>
      </c>
      <c r="AX93" s="95">
        <v>9807</v>
      </c>
      <c r="AY93" s="96">
        <v>9736</v>
      </c>
      <c r="AZ93" s="94">
        <v>9682</v>
      </c>
      <c r="BA93" s="95">
        <v>9629</v>
      </c>
      <c r="BB93" s="95">
        <v>9571</v>
      </c>
      <c r="BC93" s="95">
        <v>9214</v>
      </c>
      <c r="BD93" s="95">
        <v>9183</v>
      </c>
      <c r="BE93" s="95">
        <v>9188</v>
      </c>
      <c r="BF93" s="95">
        <v>9162</v>
      </c>
      <c r="BG93" s="95">
        <v>9093</v>
      </c>
      <c r="BH93" s="95">
        <v>9079</v>
      </c>
      <c r="BI93" s="95">
        <v>9009</v>
      </c>
      <c r="BJ93" s="95">
        <v>8971</v>
      </c>
      <c r="BK93" s="98">
        <v>9014</v>
      </c>
      <c r="BL93" s="94">
        <v>9021</v>
      </c>
      <c r="BM93" s="267">
        <v>9060</v>
      </c>
      <c r="BN93" s="267">
        <v>9067</v>
      </c>
      <c r="BO93" s="267">
        <v>9021</v>
      </c>
      <c r="BP93" s="267">
        <v>9058</v>
      </c>
      <c r="BQ93" s="267">
        <v>9054</v>
      </c>
      <c r="BR93" s="267">
        <v>8983</v>
      </c>
      <c r="BS93" s="267">
        <v>8943</v>
      </c>
      <c r="BT93" s="267">
        <v>8879</v>
      </c>
      <c r="BU93" s="267">
        <v>8863</v>
      </c>
      <c r="BV93" s="267">
        <v>8854</v>
      </c>
      <c r="BW93" s="98">
        <v>8873</v>
      </c>
      <c r="BX93" s="94">
        <v>8874</v>
      </c>
      <c r="BY93" s="267">
        <v>8831</v>
      </c>
      <c r="BZ93" s="267">
        <v>8826</v>
      </c>
      <c r="CA93" s="267">
        <v>8798</v>
      </c>
      <c r="CB93" s="267">
        <v>8737</v>
      </c>
      <c r="CC93" s="267">
        <v>8657</v>
      </c>
      <c r="CD93" s="267">
        <v>8618</v>
      </c>
      <c r="CE93" s="267">
        <v>8593</v>
      </c>
      <c r="CF93" s="267">
        <v>8689</v>
      </c>
      <c r="CG93" s="95">
        <v>8665</v>
      </c>
      <c r="CH93" s="95">
        <v>8673</v>
      </c>
      <c r="CI93" s="96">
        <v>8644</v>
      </c>
      <c r="CJ93" s="96">
        <v>8642</v>
      </c>
      <c r="CK93" s="96">
        <v>8638</v>
      </c>
      <c r="CL93" s="96">
        <v>8617</v>
      </c>
      <c r="CM93" s="96">
        <v>8609</v>
      </c>
      <c r="CN93" s="96">
        <v>8629</v>
      </c>
      <c r="CO93" s="96">
        <v>8697</v>
      </c>
      <c r="CP93" s="96">
        <v>8754</v>
      </c>
      <c r="CQ93" s="96">
        <v>8767</v>
      </c>
      <c r="CR93" s="96">
        <v>8770</v>
      </c>
      <c r="CS93" s="96">
        <v>8755</v>
      </c>
      <c r="CT93" s="96">
        <v>8824</v>
      </c>
      <c r="CU93" s="96">
        <v>8837</v>
      </c>
      <c r="CV93" s="96">
        <v>8833</v>
      </c>
      <c r="CW93" s="96">
        <v>8840</v>
      </c>
      <c r="CX93" s="96">
        <v>8782</v>
      </c>
      <c r="CY93" s="96">
        <v>8808</v>
      </c>
      <c r="CZ93" s="96">
        <v>8820</v>
      </c>
      <c r="DA93" s="96">
        <f>'1.COBERTURA  DANE'!D94</f>
        <v>8771</v>
      </c>
      <c r="DB93" s="224">
        <f t="shared" si="11"/>
        <v>-49</v>
      </c>
      <c r="DC93" s="190">
        <f t="shared" si="12"/>
        <v>-0.55473791463828825</v>
      </c>
      <c r="DD93" s="224">
        <f t="shared" si="13"/>
        <v>-66</v>
      </c>
      <c r="DE93" s="190">
        <f t="shared" si="14"/>
        <v>-0.74685979404775371</v>
      </c>
    </row>
    <row r="94" spans="1:109" ht="15" outlineLevel="2">
      <c r="A94" s="101">
        <v>541</v>
      </c>
      <c r="B94" s="92" t="s">
        <v>137</v>
      </c>
      <c r="C94" s="93" t="s">
        <v>140</v>
      </c>
      <c r="D94" s="94">
        <v>11508</v>
      </c>
      <c r="E94" s="95">
        <v>11651</v>
      </c>
      <c r="F94" s="95">
        <v>11713</v>
      </c>
      <c r="G94" s="95">
        <v>11646</v>
      </c>
      <c r="H94" s="95">
        <v>11626</v>
      </c>
      <c r="I94" s="95">
        <v>11719</v>
      </c>
      <c r="J94" s="95">
        <v>11637</v>
      </c>
      <c r="K94" s="95">
        <v>11618</v>
      </c>
      <c r="L94" s="95">
        <v>11852</v>
      </c>
      <c r="M94" s="95">
        <v>11954</v>
      </c>
      <c r="N94" s="95">
        <v>11951</v>
      </c>
      <c r="O94" s="96">
        <v>11957</v>
      </c>
      <c r="P94" s="94">
        <v>11979</v>
      </c>
      <c r="Q94" s="95">
        <v>11939</v>
      </c>
      <c r="R94" s="97">
        <v>11967</v>
      </c>
      <c r="S94" s="95">
        <v>12259</v>
      </c>
      <c r="T94" s="95">
        <v>12319</v>
      </c>
      <c r="U94" s="95">
        <v>12351</v>
      </c>
      <c r="V94" s="95">
        <v>12291</v>
      </c>
      <c r="W94" s="95">
        <v>12224</v>
      </c>
      <c r="X94" s="95">
        <v>12189</v>
      </c>
      <c r="Y94" s="95">
        <v>12086</v>
      </c>
      <c r="Z94" s="95">
        <v>12024</v>
      </c>
      <c r="AA94" s="96">
        <v>11934</v>
      </c>
      <c r="AB94" s="94">
        <v>11756</v>
      </c>
      <c r="AC94" s="95">
        <v>11908</v>
      </c>
      <c r="AD94" s="95">
        <v>11826</v>
      </c>
      <c r="AE94" s="95">
        <v>11747</v>
      </c>
      <c r="AF94" s="95">
        <v>11753</v>
      </c>
      <c r="AG94" s="95">
        <v>11754</v>
      </c>
      <c r="AH94" s="95">
        <v>11740</v>
      </c>
      <c r="AI94" s="95">
        <v>11732</v>
      </c>
      <c r="AJ94" s="95">
        <v>11670</v>
      </c>
      <c r="AK94" s="95">
        <v>11704</v>
      </c>
      <c r="AL94" s="95">
        <v>11667</v>
      </c>
      <c r="AM94" s="96">
        <v>11706</v>
      </c>
      <c r="AN94" s="94">
        <v>11545</v>
      </c>
      <c r="AO94" s="95">
        <v>11789</v>
      </c>
      <c r="AP94" s="95">
        <v>11733</v>
      </c>
      <c r="AQ94" s="95">
        <v>11706</v>
      </c>
      <c r="AR94" s="95">
        <v>11738</v>
      </c>
      <c r="AS94" s="95">
        <v>11712</v>
      </c>
      <c r="AT94" s="95">
        <v>11730</v>
      </c>
      <c r="AU94" s="95">
        <v>11724</v>
      </c>
      <c r="AV94" s="95">
        <v>11608</v>
      </c>
      <c r="AW94" s="95">
        <v>11481</v>
      </c>
      <c r="AX94" s="95">
        <v>11455</v>
      </c>
      <c r="AY94" s="96">
        <v>11504</v>
      </c>
      <c r="AZ94" s="94">
        <v>11546</v>
      </c>
      <c r="BA94" s="95">
        <v>11520</v>
      </c>
      <c r="BB94" s="95">
        <v>11498</v>
      </c>
      <c r="BC94" s="95">
        <v>11445</v>
      </c>
      <c r="BD94" s="95">
        <v>11408</v>
      </c>
      <c r="BE94" s="95">
        <v>11312</v>
      </c>
      <c r="BF94" s="95">
        <v>11347</v>
      </c>
      <c r="BG94" s="95">
        <v>11290</v>
      </c>
      <c r="BH94" s="95">
        <v>11268</v>
      </c>
      <c r="BI94" s="95">
        <v>11233</v>
      </c>
      <c r="BJ94" s="95">
        <v>11232</v>
      </c>
      <c r="BK94" s="98">
        <v>11328</v>
      </c>
      <c r="BL94" s="94">
        <v>11351</v>
      </c>
      <c r="BM94" s="267">
        <v>11434</v>
      </c>
      <c r="BN94" s="267">
        <v>11469</v>
      </c>
      <c r="BO94" s="267">
        <v>11412</v>
      </c>
      <c r="BP94" s="267">
        <v>11484</v>
      </c>
      <c r="BQ94" s="267">
        <v>11438</v>
      </c>
      <c r="BR94" s="267">
        <v>11231</v>
      </c>
      <c r="BS94" s="267">
        <v>11118</v>
      </c>
      <c r="BT94" s="267">
        <v>11093</v>
      </c>
      <c r="BU94" s="267">
        <v>11083</v>
      </c>
      <c r="BV94" s="267">
        <v>11068</v>
      </c>
      <c r="BW94" s="98">
        <v>11111</v>
      </c>
      <c r="BX94" s="94">
        <v>11176</v>
      </c>
      <c r="BY94" s="267">
        <v>11142</v>
      </c>
      <c r="BZ94" s="267">
        <v>11062</v>
      </c>
      <c r="CA94" s="267">
        <v>11000</v>
      </c>
      <c r="CB94" s="267">
        <v>10996</v>
      </c>
      <c r="CC94" s="267">
        <v>10963</v>
      </c>
      <c r="CD94" s="267">
        <v>10953</v>
      </c>
      <c r="CE94" s="267">
        <v>10985</v>
      </c>
      <c r="CF94" s="267">
        <v>10956</v>
      </c>
      <c r="CG94" s="95">
        <v>10913</v>
      </c>
      <c r="CH94" s="95">
        <v>10865</v>
      </c>
      <c r="CI94" s="96">
        <v>10847</v>
      </c>
      <c r="CJ94" s="96">
        <v>10851</v>
      </c>
      <c r="CK94" s="96">
        <v>10893</v>
      </c>
      <c r="CL94" s="96">
        <v>10909</v>
      </c>
      <c r="CM94" s="96">
        <v>10899</v>
      </c>
      <c r="CN94" s="96">
        <v>10885</v>
      </c>
      <c r="CO94" s="96">
        <v>10896</v>
      </c>
      <c r="CP94" s="96">
        <v>10920</v>
      </c>
      <c r="CQ94" s="96">
        <v>10907</v>
      </c>
      <c r="CR94" s="96">
        <v>10906</v>
      </c>
      <c r="CS94" s="96">
        <v>10961</v>
      </c>
      <c r="CT94" s="96">
        <v>11063</v>
      </c>
      <c r="CU94" s="96">
        <v>11128</v>
      </c>
      <c r="CV94" s="96">
        <v>11113</v>
      </c>
      <c r="CW94" s="96">
        <v>11121</v>
      </c>
      <c r="CX94" s="96">
        <v>11095</v>
      </c>
      <c r="CY94" s="96">
        <v>11103</v>
      </c>
      <c r="CZ94" s="96">
        <v>11147</v>
      </c>
      <c r="DA94" s="96">
        <f>'1.COBERTURA  DANE'!D95</f>
        <v>11160</v>
      </c>
      <c r="DB94" s="224">
        <f t="shared" si="11"/>
        <v>13</v>
      </c>
      <c r="DC94" s="190">
        <f t="shared" si="12"/>
        <v>0.11698011338072528</v>
      </c>
      <c r="DD94" s="224">
        <f t="shared" si="13"/>
        <v>32</v>
      </c>
      <c r="DE94" s="190">
        <f t="shared" si="14"/>
        <v>0.28756290438533433</v>
      </c>
    </row>
    <row r="95" spans="1:109" ht="15" outlineLevel="2">
      <c r="A95" s="101">
        <v>607</v>
      </c>
      <c r="B95" s="92" t="s">
        <v>137</v>
      </c>
      <c r="C95" s="93" t="s">
        <v>111</v>
      </c>
      <c r="D95" s="94">
        <v>4309</v>
      </c>
      <c r="E95" s="95">
        <v>4322</v>
      </c>
      <c r="F95" s="95">
        <v>4333</v>
      </c>
      <c r="G95" s="95">
        <v>4391</v>
      </c>
      <c r="H95" s="95">
        <v>4360</v>
      </c>
      <c r="I95" s="95">
        <v>4406</v>
      </c>
      <c r="J95" s="95">
        <v>4316</v>
      </c>
      <c r="K95" s="95">
        <v>4388</v>
      </c>
      <c r="L95" s="95">
        <v>4282</v>
      </c>
      <c r="M95" s="95">
        <v>4267</v>
      </c>
      <c r="N95" s="95">
        <v>4209</v>
      </c>
      <c r="O95" s="96">
        <v>4183</v>
      </c>
      <c r="P95" s="94">
        <v>4216</v>
      </c>
      <c r="Q95" s="95">
        <v>4200</v>
      </c>
      <c r="R95" s="97">
        <v>4200</v>
      </c>
      <c r="S95" s="95">
        <v>4219</v>
      </c>
      <c r="T95" s="95">
        <v>4231</v>
      </c>
      <c r="U95" s="95">
        <v>4221</v>
      </c>
      <c r="V95" s="95">
        <v>4188</v>
      </c>
      <c r="W95" s="95">
        <v>4157</v>
      </c>
      <c r="X95" s="95">
        <v>4110</v>
      </c>
      <c r="Y95" s="95">
        <v>4126</v>
      </c>
      <c r="Z95" s="95">
        <v>4131</v>
      </c>
      <c r="AA95" s="96">
        <v>4086</v>
      </c>
      <c r="AB95" s="94">
        <v>4076</v>
      </c>
      <c r="AC95" s="95">
        <v>4164</v>
      </c>
      <c r="AD95" s="95">
        <v>4159</v>
      </c>
      <c r="AE95" s="95">
        <v>4125</v>
      </c>
      <c r="AF95" s="95">
        <v>4000</v>
      </c>
      <c r="AG95" s="95">
        <v>3871</v>
      </c>
      <c r="AH95" s="95">
        <v>3815</v>
      </c>
      <c r="AI95" s="95">
        <v>3808</v>
      </c>
      <c r="AJ95" s="95">
        <v>3803</v>
      </c>
      <c r="AK95" s="95">
        <v>3857</v>
      </c>
      <c r="AL95" s="95">
        <v>3870</v>
      </c>
      <c r="AM95" s="96">
        <v>3947</v>
      </c>
      <c r="AN95" s="94">
        <v>3925</v>
      </c>
      <c r="AO95" s="95">
        <v>4021</v>
      </c>
      <c r="AP95" s="95">
        <v>4004</v>
      </c>
      <c r="AQ95" s="95">
        <v>3979</v>
      </c>
      <c r="AR95" s="95">
        <v>4106</v>
      </c>
      <c r="AS95" s="95">
        <v>4138</v>
      </c>
      <c r="AT95" s="95">
        <v>4152</v>
      </c>
      <c r="AU95" s="95">
        <v>4147</v>
      </c>
      <c r="AV95" s="95">
        <v>4110</v>
      </c>
      <c r="AW95" s="95">
        <v>4110</v>
      </c>
      <c r="AX95" s="95">
        <v>4173</v>
      </c>
      <c r="AY95" s="96">
        <v>4171</v>
      </c>
      <c r="AZ95" s="94">
        <v>4202</v>
      </c>
      <c r="BA95" s="95">
        <v>4279</v>
      </c>
      <c r="BB95" s="95">
        <v>4235</v>
      </c>
      <c r="BC95" s="95">
        <v>4222</v>
      </c>
      <c r="BD95" s="95">
        <v>4197</v>
      </c>
      <c r="BE95" s="95">
        <v>4193</v>
      </c>
      <c r="BF95" s="95">
        <v>4222</v>
      </c>
      <c r="BG95" s="95">
        <v>4136</v>
      </c>
      <c r="BH95" s="95">
        <v>4176</v>
      </c>
      <c r="BI95" s="95">
        <v>4119</v>
      </c>
      <c r="BJ95" s="95">
        <v>4075</v>
      </c>
      <c r="BK95" s="98">
        <v>4100</v>
      </c>
      <c r="BL95" s="94">
        <v>4167</v>
      </c>
      <c r="BM95" s="267">
        <v>4242</v>
      </c>
      <c r="BN95" s="267">
        <v>4279</v>
      </c>
      <c r="BO95" s="267">
        <v>4285</v>
      </c>
      <c r="BP95" s="267">
        <v>4288</v>
      </c>
      <c r="BQ95" s="267">
        <v>4285</v>
      </c>
      <c r="BR95" s="267">
        <v>4107</v>
      </c>
      <c r="BS95" s="267">
        <v>4071</v>
      </c>
      <c r="BT95" s="267">
        <v>4037</v>
      </c>
      <c r="BU95" s="267">
        <v>4041</v>
      </c>
      <c r="BV95" s="267">
        <v>4025</v>
      </c>
      <c r="BW95" s="98">
        <v>4079</v>
      </c>
      <c r="BX95" s="94">
        <v>4172</v>
      </c>
      <c r="BY95" s="267">
        <v>4121</v>
      </c>
      <c r="BZ95" s="267">
        <v>4042</v>
      </c>
      <c r="CA95" s="267">
        <v>3958</v>
      </c>
      <c r="CB95" s="267">
        <v>3925</v>
      </c>
      <c r="CC95" s="267">
        <v>3842</v>
      </c>
      <c r="CD95" s="267">
        <v>3778</v>
      </c>
      <c r="CE95" s="267">
        <v>3804</v>
      </c>
      <c r="CF95" s="267">
        <v>3741</v>
      </c>
      <c r="CG95" s="95">
        <v>3721</v>
      </c>
      <c r="CH95" s="95">
        <v>3663</v>
      </c>
      <c r="CI95" s="96">
        <v>3659</v>
      </c>
      <c r="CJ95" s="96">
        <v>3628</v>
      </c>
      <c r="CK95" s="96">
        <v>3614</v>
      </c>
      <c r="CL95" s="96">
        <v>3556</v>
      </c>
      <c r="CM95" s="96">
        <v>3547</v>
      </c>
      <c r="CN95" s="96">
        <v>3556</v>
      </c>
      <c r="CO95" s="96">
        <v>3625</v>
      </c>
      <c r="CP95" s="96">
        <v>3680</v>
      </c>
      <c r="CQ95" s="96">
        <v>3674</v>
      </c>
      <c r="CR95" s="96">
        <v>3676</v>
      </c>
      <c r="CS95" s="96">
        <v>3805</v>
      </c>
      <c r="CT95" s="96">
        <v>3797</v>
      </c>
      <c r="CU95" s="96">
        <v>3828</v>
      </c>
      <c r="CV95" s="96">
        <v>3823</v>
      </c>
      <c r="CW95" s="96">
        <v>3827</v>
      </c>
      <c r="CX95" s="96">
        <v>3798</v>
      </c>
      <c r="CY95" s="96">
        <v>3813</v>
      </c>
      <c r="CZ95" s="96">
        <v>3782</v>
      </c>
      <c r="DA95" s="96">
        <f>'1.COBERTURA  DANE'!D96</f>
        <v>3752</v>
      </c>
      <c r="DB95" s="224">
        <f t="shared" si="11"/>
        <v>-30</v>
      </c>
      <c r="DC95" s="190">
        <f t="shared" si="12"/>
        <v>-0.78472403871305252</v>
      </c>
      <c r="DD95" s="224">
        <f t="shared" si="13"/>
        <v>-76</v>
      </c>
      <c r="DE95" s="190">
        <f t="shared" si="14"/>
        <v>-1.9853709508881923</v>
      </c>
    </row>
    <row r="96" spans="1:109" ht="15" outlineLevel="2">
      <c r="A96" s="101">
        <v>615</v>
      </c>
      <c r="B96" s="92" t="s">
        <v>137</v>
      </c>
      <c r="C96" s="93" t="s">
        <v>51</v>
      </c>
      <c r="D96" s="94">
        <v>18231</v>
      </c>
      <c r="E96" s="95">
        <v>18316</v>
      </c>
      <c r="F96" s="95">
        <v>18455</v>
      </c>
      <c r="G96" s="95">
        <v>18407</v>
      </c>
      <c r="H96" s="95">
        <v>18265</v>
      </c>
      <c r="I96" s="95">
        <v>18433</v>
      </c>
      <c r="J96" s="95">
        <v>17793</v>
      </c>
      <c r="K96" s="95">
        <v>18360</v>
      </c>
      <c r="L96" s="95">
        <v>17685</v>
      </c>
      <c r="M96" s="95">
        <v>17670</v>
      </c>
      <c r="N96" s="95">
        <v>17479</v>
      </c>
      <c r="O96" s="96">
        <v>17458</v>
      </c>
      <c r="P96" s="94">
        <v>17368</v>
      </c>
      <c r="Q96" s="95">
        <v>17500</v>
      </c>
      <c r="R96" s="97">
        <v>18066</v>
      </c>
      <c r="S96" s="95">
        <v>18467</v>
      </c>
      <c r="T96" s="95">
        <v>18658</v>
      </c>
      <c r="U96" s="95">
        <v>18634</v>
      </c>
      <c r="V96" s="95">
        <v>18448</v>
      </c>
      <c r="W96" s="95">
        <v>18423</v>
      </c>
      <c r="X96" s="95">
        <v>18880</v>
      </c>
      <c r="Y96" s="95">
        <v>19217</v>
      </c>
      <c r="Z96" s="95">
        <v>19058</v>
      </c>
      <c r="AA96" s="96">
        <v>18613</v>
      </c>
      <c r="AB96" s="94">
        <v>18707</v>
      </c>
      <c r="AC96" s="95">
        <v>18677</v>
      </c>
      <c r="AD96" s="95">
        <v>18504</v>
      </c>
      <c r="AE96" s="95">
        <v>18316</v>
      </c>
      <c r="AF96" s="95">
        <v>18752</v>
      </c>
      <c r="AG96" s="95">
        <v>16125</v>
      </c>
      <c r="AH96" s="95">
        <v>18524</v>
      </c>
      <c r="AI96" s="95">
        <v>18395</v>
      </c>
      <c r="AJ96" s="95">
        <v>18423</v>
      </c>
      <c r="AK96" s="95">
        <v>18651</v>
      </c>
      <c r="AL96" s="95">
        <v>18665</v>
      </c>
      <c r="AM96" s="96">
        <v>18654</v>
      </c>
      <c r="AN96" s="94">
        <v>18501</v>
      </c>
      <c r="AO96" s="95">
        <v>18906</v>
      </c>
      <c r="AP96" s="95">
        <v>18839</v>
      </c>
      <c r="AQ96" s="95">
        <v>19135</v>
      </c>
      <c r="AR96" s="95">
        <v>19181</v>
      </c>
      <c r="AS96" s="95">
        <v>19263</v>
      </c>
      <c r="AT96" s="95">
        <v>19297</v>
      </c>
      <c r="AU96" s="95">
        <v>19211</v>
      </c>
      <c r="AV96" s="95">
        <v>18941</v>
      </c>
      <c r="AW96" s="95">
        <v>18988</v>
      </c>
      <c r="AX96" s="95">
        <v>18968</v>
      </c>
      <c r="AY96" s="96">
        <v>19022</v>
      </c>
      <c r="AZ96" s="94">
        <v>19163</v>
      </c>
      <c r="BA96" s="95">
        <v>19290</v>
      </c>
      <c r="BB96" s="95">
        <v>19046</v>
      </c>
      <c r="BC96" s="95">
        <v>19060</v>
      </c>
      <c r="BD96" s="95">
        <v>18955</v>
      </c>
      <c r="BE96" s="95">
        <v>18856</v>
      </c>
      <c r="BF96" s="95">
        <v>18816</v>
      </c>
      <c r="BG96" s="95">
        <v>18610</v>
      </c>
      <c r="BH96" s="95">
        <v>18889</v>
      </c>
      <c r="BI96" s="95">
        <v>18492</v>
      </c>
      <c r="BJ96" s="95">
        <v>18525</v>
      </c>
      <c r="BK96" s="98">
        <v>19022</v>
      </c>
      <c r="BL96" s="94">
        <v>19098</v>
      </c>
      <c r="BM96" s="267">
        <v>19541</v>
      </c>
      <c r="BN96" s="267">
        <v>19663</v>
      </c>
      <c r="BO96" s="267">
        <v>19743</v>
      </c>
      <c r="BP96" s="267">
        <v>19761</v>
      </c>
      <c r="BQ96" s="267">
        <v>19802</v>
      </c>
      <c r="BR96" s="267">
        <v>19435</v>
      </c>
      <c r="BS96" s="267">
        <v>19353</v>
      </c>
      <c r="BT96" s="267">
        <v>19344</v>
      </c>
      <c r="BU96" s="267">
        <v>19630</v>
      </c>
      <c r="BV96" s="267">
        <v>19751</v>
      </c>
      <c r="BW96" s="98">
        <v>19782</v>
      </c>
      <c r="BX96" s="94">
        <v>20180</v>
      </c>
      <c r="BY96" s="267">
        <v>20005</v>
      </c>
      <c r="BZ96" s="267">
        <v>19345</v>
      </c>
      <c r="CA96" s="267">
        <v>18980</v>
      </c>
      <c r="CB96" s="267">
        <v>18801</v>
      </c>
      <c r="CC96" s="267">
        <v>18489</v>
      </c>
      <c r="CD96" s="267">
        <v>18322</v>
      </c>
      <c r="CE96" s="267">
        <v>18359</v>
      </c>
      <c r="CF96" s="267">
        <v>18135</v>
      </c>
      <c r="CG96" s="95">
        <v>18936</v>
      </c>
      <c r="CH96" s="95">
        <v>18904</v>
      </c>
      <c r="CI96" s="96">
        <v>18775</v>
      </c>
      <c r="CJ96" s="96">
        <v>18680</v>
      </c>
      <c r="CK96" s="96">
        <v>18832</v>
      </c>
      <c r="CL96" s="96">
        <v>18776</v>
      </c>
      <c r="CM96" s="96">
        <v>18753</v>
      </c>
      <c r="CN96" s="96">
        <v>19537</v>
      </c>
      <c r="CO96" s="96">
        <v>19954</v>
      </c>
      <c r="CP96" s="96">
        <v>20796</v>
      </c>
      <c r="CQ96" s="96">
        <v>20653</v>
      </c>
      <c r="CR96" s="96">
        <v>21023</v>
      </c>
      <c r="CS96" s="96">
        <v>21163</v>
      </c>
      <c r="CT96" s="96">
        <v>21617</v>
      </c>
      <c r="CU96" s="96">
        <v>21590</v>
      </c>
      <c r="CV96" s="96">
        <v>21977</v>
      </c>
      <c r="CW96" s="96">
        <v>22006</v>
      </c>
      <c r="CX96" s="96">
        <v>22192</v>
      </c>
      <c r="CY96" s="96">
        <v>22101</v>
      </c>
      <c r="CZ96" s="96">
        <v>22564</v>
      </c>
      <c r="DA96" s="96">
        <f>'1.COBERTURA  DANE'!D97</f>
        <v>22279</v>
      </c>
      <c r="DB96" s="224">
        <f t="shared" si="11"/>
        <v>-285</v>
      </c>
      <c r="DC96" s="190">
        <f t="shared" si="12"/>
        <v>-1.296810301679028</v>
      </c>
      <c r="DD96" s="224">
        <f t="shared" si="13"/>
        <v>689</v>
      </c>
      <c r="DE96" s="190">
        <f t="shared" si="14"/>
        <v>3.1912922649374709</v>
      </c>
    </row>
    <row r="97" spans="1:109" ht="15" outlineLevel="2">
      <c r="A97" s="101">
        <v>649</v>
      </c>
      <c r="B97" s="92" t="s">
        <v>137</v>
      </c>
      <c r="C97" s="93" t="s">
        <v>91</v>
      </c>
      <c r="D97" s="94">
        <v>8272</v>
      </c>
      <c r="E97" s="95">
        <v>8375</v>
      </c>
      <c r="F97" s="95">
        <v>8317</v>
      </c>
      <c r="G97" s="95">
        <v>8250</v>
      </c>
      <c r="H97" s="95">
        <v>8210</v>
      </c>
      <c r="I97" s="95">
        <v>8285</v>
      </c>
      <c r="J97" s="95">
        <v>8178</v>
      </c>
      <c r="K97" s="95">
        <v>8220</v>
      </c>
      <c r="L97" s="95">
        <v>8323</v>
      </c>
      <c r="M97" s="95">
        <v>8387</v>
      </c>
      <c r="N97" s="95">
        <v>8348</v>
      </c>
      <c r="O97" s="96">
        <v>8366</v>
      </c>
      <c r="P97" s="94">
        <v>8396</v>
      </c>
      <c r="Q97" s="95">
        <v>8438</v>
      </c>
      <c r="R97" s="97">
        <v>8668</v>
      </c>
      <c r="S97" s="95">
        <v>8734</v>
      </c>
      <c r="T97" s="95">
        <v>8750</v>
      </c>
      <c r="U97" s="95">
        <v>8803</v>
      </c>
      <c r="V97" s="95">
        <v>8761</v>
      </c>
      <c r="W97" s="95">
        <v>8775</v>
      </c>
      <c r="X97" s="95">
        <v>8826</v>
      </c>
      <c r="Y97" s="95">
        <v>8844</v>
      </c>
      <c r="Z97" s="95">
        <v>8830</v>
      </c>
      <c r="AA97" s="96">
        <v>8737</v>
      </c>
      <c r="AB97" s="94">
        <v>8775</v>
      </c>
      <c r="AC97" s="95">
        <v>8814</v>
      </c>
      <c r="AD97" s="95">
        <v>8840</v>
      </c>
      <c r="AE97" s="95">
        <v>8879</v>
      </c>
      <c r="AF97" s="95">
        <v>8887</v>
      </c>
      <c r="AG97" s="95">
        <v>8882</v>
      </c>
      <c r="AH97" s="95">
        <v>8910</v>
      </c>
      <c r="AI97" s="95">
        <v>8980</v>
      </c>
      <c r="AJ97" s="95">
        <v>9032</v>
      </c>
      <c r="AK97" s="95">
        <v>9118</v>
      </c>
      <c r="AL97" s="95">
        <v>9121</v>
      </c>
      <c r="AM97" s="96">
        <v>9144</v>
      </c>
      <c r="AN97" s="94">
        <v>9142</v>
      </c>
      <c r="AO97" s="95">
        <v>9493</v>
      </c>
      <c r="AP97" s="95">
        <v>9480</v>
      </c>
      <c r="AQ97" s="95">
        <v>9571</v>
      </c>
      <c r="AR97" s="95">
        <v>9609</v>
      </c>
      <c r="AS97" s="95">
        <v>9648</v>
      </c>
      <c r="AT97" s="95">
        <v>9711</v>
      </c>
      <c r="AU97" s="95">
        <v>9790</v>
      </c>
      <c r="AV97" s="95">
        <v>9775</v>
      </c>
      <c r="AW97" s="95">
        <v>9853</v>
      </c>
      <c r="AX97" s="95">
        <v>9830</v>
      </c>
      <c r="AY97" s="96">
        <v>9829</v>
      </c>
      <c r="AZ97" s="94">
        <v>9873</v>
      </c>
      <c r="BA97" s="95">
        <v>9888</v>
      </c>
      <c r="BB97" s="95">
        <v>9898</v>
      </c>
      <c r="BC97" s="95">
        <v>9883</v>
      </c>
      <c r="BD97" s="95">
        <v>9865</v>
      </c>
      <c r="BE97" s="95">
        <v>9881</v>
      </c>
      <c r="BF97" s="95">
        <v>9915</v>
      </c>
      <c r="BG97" s="95">
        <v>9853</v>
      </c>
      <c r="BH97" s="95">
        <v>9915</v>
      </c>
      <c r="BI97" s="95">
        <v>9854</v>
      </c>
      <c r="BJ97" s="95">
        <v>9874</v>
      </c>
      <c r="BK97" s="98">
        <v>9953</v>
      </c>
      <c r="BL97" s="94">
        <v>9963</v>
      </c>
      <c r="BM97" s="267">
        <v>9981</v>
      </c>
      <c r="BN97" s="267">
        <v>10078</v>
      </c>
      <c r="BO97" s="267">
        <v>10119</v>
      </c>
      <c r="BP97" s="267">
        <v>10190</v>
      </c>
      <c r="BQ97" s="267">
        <v>10182</v>
      </c>
      <c r="BR97" s="267">
        <v>10077</v>
      </c>
      <c r="BS97" s="267">
        <v>10009</v>
      </c>
      <c r="BT97" s="267">
        <v>9969</v>
      </c>
      <c r="BU97" s="267">
        <v>9995</v>
      </c>
      <c r="BV97" s="267">
        <v>10024</v>
      </c>
      <c r="BW97" s="98">
        <v>9973</v>
      </c>
      <c r="BX97" s="94">
        <v>9992</v>
      </c>
      <c r="BY97" s="267">
        <v>9900</v>
      </c>
      <c r="BZ97" s="267">
        <v>9805</v>
      </c>
      <c r="CA97" s="267">
        <v>9716</v>
      </c>
      <c r="CB97" s="267">
        <v>9680</v>
      </c>
      <c r="CC97" s="267">
        <v>9578</v>
      </c>
      <c r="CD97" s="267">
        <v>9545</v>
      </c>
      <c r="CE97" s="267">
        <v>9538</v>
      </c>
      <c r="CF97" s="267">
        <v>9583</v>
      </c>
      <c r="CG97" s="95">
        <v>9475</v>
      </c>
      <c r="CH97" s="95">
        <v>9433</v>
      </c>
      <c r="CI97" s="96">
        <v>9400</v>
      </c>
      <c r="CJ97" s="96">
        <v>9351</v>
      </c>
      <c r="CK97" s="96">
        <v>9384</v>
      </c>
      <c r="CL97" s="96">
        <v>9401</v>
      </c>
      <c r="CM97" s="96">
        <v>9454</v>
      </c>
      <c r="CN97" s="96">
        <v>9499</v>
      </c>
      <c r="CO97" s="96">
        <v>9608</v>
      </c>
      <c r="CP97" s="96">
        <v>9657</v>
      </c>
      <c r="CQ97" s="96">
        <v>9609</v>
      </c>
      <c r="CR97" s="96">
        <v>9605</v>
      </c>
      <c r="CS97" s="96">
        <v>9761</v>
      </c>
      <c r="CT97" s="96">
        <v>9755</v>
      </c>
      <c r="CU97" s="96">
        <v>9792</v>
      </c>
      <c r="CV97" s="96">
        <v>9773</v>
      </c>
      <c r="CW97" s="96">
        <v>9717</v>
      </c>
      <c r="CX97" s="96">
        <v>9746</v>
      </c>
      <c r="CY97" s="96">
        <v>9852</v>
      </c>
      <c r="CZ97" s="96">
        <v>9881</v>
      </c>
      <c r="DA97" s="96">
        <f>'1.COBERTURA  DANE'!D98</f>
        <v>9895</v>
      </c>
      <c r="DB97" s="224">
        <f t="shared" si="11"/>
        <v>14</v>
      </c>
      <c r="DC97" s="190">
        <f t="shared" si="12"/>
        <v>0.14325181622838434</v>
      </c>
      <c r="DD97" s="224">
        <f t="shared" si="13"/>
        <v>103</v>
      </c>
      <c r="DE97" s="190">
        <f t="shared" si="14"/>
        <v>1.0518790849673203</v>
      </c>
    </row>
    <row r="98" spans="1:109" ht="15" outlineLevel="2">
      <c r="A98" s="101">
        <v>652</v>
      </c>
      <c r="B98" s="92" t="s">
        <v>137</v>
      </c>
      <c r="C98" s="93" t="s">
        <v>54</v>
      </c>
      <c r="D98" s="94">
        <v>4997</v>
      </c>
      <c r="E98" s="95">
        <v>5000</v>
      </c>
      <c r="F98" s="95">
        <v>4989</v>
      </c>
      <c r="G98" s="95">
        <v>4888</v>
      </c>
      <c r="H98" s="95">
        <v>4869</v>
      </c>
      <c r="I98" s="95">
        <v>4925</v>
      </c>
      <c r="J98" s="95">
        <v>4816</v>
      </c>
      <c r="K98" s="95">
        <v>4876</v>
      </c>
      <c r="L98" s="95">
        <v>4758</v>
      </c>
      <c r="M98" s="95">
        <v>4828</v>
      </c>
      <c r="N98" s="95">
        <v>4827</v>
      </c>
      <c r="O98" s="96">
        <v>4817</v>
      </c>
      <c r="P98" s="94">
        <v>4819</v>
      </c>
      <c r="Q98" s="95">
        <v>4815</v>
      </c>
      <c r="R98" s="97">
        <v>4798</v>
      </c>
      <c r="S98" s="95">
        <v>4796</v>
      </c>
      <c r="T98" s="95">
        <v>4837</v>
      </c>
      <c r="U98" s="95">
        <v>4866</v>
      </c>
      <c r="V98" s="95">
        <v>4930</v>
      </c>
      <c r="W98" s="95">
        <v>4962</v>
      </c>
      <c r="X98" s="95">
        <v>5003</v>
      </c>
      <c r="Y98" s="95">
        <v>5042</v>
      </c>
      <c r="Z98" s="95">
        <v>5045</v>
      </c>
      <c r="AA98" s="96">
        <v>4995</v>
      </c>
      <c r="AB98" s="94">
        <v>5060</v>
      </c>
      <c r="AC98" s="95">
        <v>5070</v>
      </c>
      <c r="AD98" s="95">
        <v>5059</v>
      </c>
      <c r="AE98" s="95">
        <v>5040</v>
      </c>
      <c r="AF98" s="95">
        <v>5097</v>
      </c>
      <c r="AG98" s="95">
        <v>5055</v>
      </c>
      <c r="AH98" s="95">
        <v>5032</v>
      </c>
      <c r="AI98" s="95">
        <v>4993</v>
      </c>
      <c r="AJ98" s="95">
        <v>4965</v>
      </c>
      <c r="AK98" s="95">
        <v>5006</v>
      </c>
      <c r="AL98" s="95">
        <v>5029</v>
      </c>
      <c r="AM98" s="96">
        <v>5052</v>
      </c>
      <c r="AN98" s="94">
        <v>5010</v>
      </c>
      <c r="AO98" s="95">
        <v>4995</v>
      </c>
      <c r="AP98" s="95">
        <v>5019</v>
      </c>
      <c r="AQ98" s="95">
        <v>5007</v>
      </c>
      <c r="AR98" s="95">
        <v>5078</v>
      </c>
      <c r="AS98" s="95">
        <v>5072</v>
      </c>
      <c r="AT98" s="95">
        <v>5080</v>
      </c>
      <c r="AU98" s="95">
        <v>5075</v>
      </c>
      <c r="AV98" s="95">
        <v>5033</v>
      </c>
      <c r="AW98" s="95">
        <v>5045</v>
      </c>
      <c r="AX98" s="95">
        <v>5041</v>
      </c>
      <c r="AY98" s="96">
        <v>5058</v>
      </c>
      <c r="AZ98" s="94">
        <v>5086</v>
      </c>
      <c r="BA98" s="95">
        <v>5105</v>
      </c>
      <c r="BB98" s="95">
        <v>5078</v>
      </c>
      <c r="BC98" s="95">
        <v>5081</v>
      </c>
      <c r="BD98" s="95">
        <v>5077</v>
      </c>
      <c r="BE98" s="95">
        <v>5058</v>
      </c>
      <c r="BF98" s="95">
        <v>5102</v>
      </c>
      <c r="BG98" s="95">
        <v>5060</v>
      </c>
      <c r="BH98" s="95">
        <v>5053</v>
      </c>
      <c r="BI98" s="95">
        <v>5025</v>
      </c>
      <c r="BJ98" s="95">
        <v>5032</v>
      </c>
      <c r="BK98" s="98">
        <v>5059</v>
      </c>
      <c r="BL98" s="94">
        <v>5043</v>
      </c>
      <c r="BM98" s="267">
        <v>5086</v>
      </c>
      <c r="BN98" s="267">
        <v>5082</v>
      </c>
      <c r="BO98" s="267">
        <v>5091</v>
      </c>
      <c r="BP98" s="267">
        <v>5080</v>
      </c>
      <c r="BQ98" s="267">
        <v>5059</v>
      </c>
      <c r="BR98" s="267">
        <v>4990</v>
      </c>
      <c r="BS98" s="267">
        <v>4938</v>
      </c>
      <c r="BT98" s="267">
        <v>4911</v>
      </c>
      <c r="BU98" s="267">
        <v>4930</v>
      </c>
      <c r="BV98" s="267">
        <v>4963</v>
      </c>
      <c r="BW98" s="98">
        <v>4974</v>
      </c>
      <c r="BX98" s="94">
        <v>5006</v>
      </c>
      <c r="BY98" s="267">
        <v>5001</v>
      </c>
      <c r="BZ98" s="267">
        <v>5017</v>
      </c>
      <c r="CA98" s="267">
        <v>4976</v>
      </c>
      <c r="CB98" s="267">
        <v>4943</v>
      </c>
      <c r="CC98" s="267">
        <v>4928</v>
      </c>
      <c r="CD98" s="267">
        <v>4937</v>
      </c>
      <c r="CE98" s="267">
        <v>4949</v>
      </c>
      <c r="CF98" s="267">
        <v>4953</v>
      </c>
      <c r="CG98" s="95">
        <v>4929</v>
      </c>
      <c r="CH98" s="95">
        <v>4956</v>
      </c>
      <c r="CI98" s="96">
        <v>4949</v>
      </c>
      <c r="CJ98" s="96">
        <v>4872</v>
      </c>
      <c r="CK98" s="96">
        <v>4851</v>
      </c>
      <c r="CL98" s="96">
        <v>4836</v>
      </c>
      <c r="CM98" s="96">
        <v>4858</v>
      </c>
      <c r="CN98" s="96">
        <v>4870</v>
      </c>
      <c r="CO98" s="96">
        <v>4911</v>
      </c>
      <c r="CP98" s="96">
        <v>4991</v>
      </c>
      <c r="CQ98" s="96">
        <v>4985</v>
      </c>
      <c r="CR98" s="96">
        <v>4963</v>
      </c>
      <c r="CS98" s="96">
        <v>4962</v>
      </c>
      <c r="CT98" s="96">
        <v>4962</v>
      </c>
      <c r="CU98" s="96">
        <v>4996</v>
      </c>
      <c r="CV98" s="96">
        <v>4978</v>
      </c>
      <c r="CW98" s="96">
        <v>4960</v>
      </c>
      <c r="CX98" s="96">
        <v>4979</v>
      </c>
      <c r="CY98" s="96">
        <v>4956</v>
      </c>
      <c r="CZ98" s="96">
        <v>4955</v>
      </c>
      <c r="DA98" s="96">
        <f>'1.COBERTURA  DANE'!D99</f>
        <v>4954</v>
      </c>
      <c r="DB98" s="224">
        <f t="shared" si="11"/>
        <v>-1</v>
      </c>
      <c r="DC98" s="190">
        <f t="shared" si="12"/>
        <v>-2.0088388911209322E-2</v>
      </c>
      <c r="DD98" s="224">
        <f t="shared" si="13"/>
        <v>-42</v>
      </c>
      <c r="DE98" s="190">
        <f t="shared" si="14"/>
        <v>-0.8406725380304243</v>
      </c>
    </row>
    <row r="99" spans="1:109" ht="15" outlineLevel="2">
      <c r="A99" s="101">
        <v>660</v>
      </c>
      <c r="B99" s="92" t="s">
        <v>137</v>
      </c>
      <c r="C99" s="93" t="s">
        <v>55</v>
      </c>
      <c r="D99" s="94">
        <v>8143</v>
      </c>
      <c r="E99" s="95">
        <v>8073</v>
      </c>
      <c r="F99" s="95">
        <v>8068</v>
      </c>
      <c r="G99" s="95">
        <v>8154</v>
      </c>
      <c r="H99" s="95">
        <v>8180</v>
      </c>
      <c r="I99" s="95">
        <v>8233</v>
      </c>
      <c r="J99" s="95">
        <v>8103</v>
      </c>
      <c r="K99" s="95">
        <v>8217</v>
      </c>
      <c r="L99" s="95">
        <v>8236</v>
      </c>
      <c r="M99" s="95">
        <v>8268</v>
      </c>
      <c r="N99" s="95">
        <v>8256</v>
      </c>
      <c r="O99" s="96">
        <v>8448</v>
      </c>
      <c r="P99" s="94">
        <v>8469</v>
      </c>
      <c r="Q99" s="95">
        <v>8533</v>
      </c>
      <c r="R99" s="97">
        <v>8671</v>
      </c>
      <c r="S99" s="95">
        <v>8420</v>
      </c>
      <c r="T99" s="95">
        <v>8466</v>
      </c>
      <c r="U99" s="95">
        <v>8676</v>
      </c>
      <c r="V99" s="95">
        <v>8780</v>
      </c>
      <c r="W99" s="95">
        <v>8803</v>
      </c>
      <c r="X99" s="95">
        <v>8831</v>
      </c>
      <c r="Y99" s="95">
        <v>8897</v>
      </c>
      <c r="Z99" s="95">
        <v>9015</v>
      </c>
      <c r="AA99" s="96">
        <v>8983</v>
      </c>
      <c r="AB99" s="94">
        <v>9018</v>
      </c>
      <c r="AC99" s="95">
        <v>9055</v>
      </c>
      <c r="AD99" s="95">
        <v>9127</v>
      </c>
      <c r="AE99" s="95">
        <v>9216</v>
      </c>
      <c r="AF99" s="95">
        <v>9241</v>
      </c>
      <c r="AG99" s="95">
        <v>9125</v>
      </c>
      <c r="AH99" s="95">
        <v>9115</v>
      </c>
      <c r="AI99" s="95">
        <v>9117</v>
      </c>
      <c r="AJ99" s="95">
        <v>9139</v>
      </c>
      <c r="AK99" s="95">
        <v>9161</v>
      </c>
      <c r="AL99" s="95">
        <v>9169</v>
      </c>
      <c r="AM99" s="96">
        <v>9285</v>
      </c>
      <c r="AN99" s="94">
        <v>9279</v>
      </c>
      <c r="AO99" s="95">
        <v>9327</v>
      </c>
      <c r="AP99" s="95">
        <v>9310</v>
      </c>
      <c r="AQ99" s="95">
        <v>9243</v>
      </c>
      <c r="AR99" s="95">
        <v>9428</v>
      </c>
      <c r="AS99" s="95">
        <v>9430</v>
      </c>
      <c r="AT99" s="95">
        <v>9458</v>
      </c>
      <c r="AU99" s="95">
        <v>9539</v>
      </c>
      <c r="AV99" s="95">
        <v>9423</v>
      </c>
      <c r="AW99" s="95">
        <v>9500</v>
      </c>
      <c r="AX99" s="95">
        <v>9509</v>
      </c>
      <c r="AY99" s="96">
        <v>9474</v>
      </c>
      <c r="AZ99" s="94">
        <v>9516</v>
      </c>
      <c r="BA99" s="95">
        <v>9650</v>
      </c>
      <c r="BB99" s="95">
        <v>9658</v>
      </c>
      <c r="BC99" s="95">
        <v>9595</v>
      </c>
      <c r="BD99" s="95">
        <v>9629</v>
      </c>
      <c r="BE99" s="95">
        <v>9552</v>
      </c>
      <c r="BF99" s="95">
        <v>9651</v>
      </c>
      <c r="BG99" s="95">
        <v>9601</v>
      </c>
      <c r="BH99" s="95">
        <v>9701</v>
      </c>
      <c r="BI99" s="95">
        <v>9627</v>
      </c>
      <c r="BJ99" s="95">
        <v>9705</v>
      </c>
      <c r="BK99" s="98">
        <v>9808</v>
      </c>
      <c r="BL99" s="94">
        <v>9844</v>
      </c>
      <c r="BM99" s="267">
        <v>9914</v>
      </c>
      <c r="BN99" s="267">
        <v>9934</v>
      </c>
      <c r="BO99" s="267">
        <v>9971</v>
      </c>
      <c r="BP99" s="267">
        <v>10030</v>
      </c>
      <c r="BQ99" s="267">
        <v>9957</v>
      </c>
      <c r="BR99" s="267">
        <v>9743</v>
      </c>
      <c r="BS99" s="267">
        <v>9656</v>
      </c>
      <c r="BT99" s="267">
        <v>9665</v>
      </c>
      <c r="BU99" s="267">
        <v>9739</v>
      </c>
      <c r="BV99" s="267">
        <v>9756</v>
      </c>
      <c r="BW99" s="98">
        <v>9776</v>
      </c>
      <c r="BX99" s="94">
        <v>9848</v>
      </c>
      <c r="BY99" s="267">
        <v>9796</v>
      </c>
      <c r="BZ99" s="267">
        <v>9773</v>
      </c>
      <c r="CA99" s="267">
        <v>9690</v>
      </c>
      <c r="CB99" s="267">
        <v>9682</v>
      </c>
      <c r="CC99" s="267">
        <v>9563</v>
      </c>
      <c r="CD99" s="267">
        <v>9583</v>
      </c>
      <c r="CE99" s="267">
        <v>9650</v>
      </c>
      <c r="CF99" s="267">
        <v>9702</v>
      </c>
      <c r="CG99" s="95">
        <v>9729</v>
      </c>
      <c r="CH99" s="95">
        <v>9733</v>
      </c>
      <c r="CI99" s="96">
        <v>9695</v>
      </c>
      <c r="CJ99" s="96">
        <v>9665</v>
      </c>
      <c r="CK99" s="96">
        <v>9628</v>
      </c>
      <c r="CL99" s="96">
        <v>9738</v>
      </c>
      <c r="CM99" s="96">
        <v>9726</v>
      </c>
      <c r="CN99" s="96">
        <v>9755</v>
      </c>
      <c r="CO99" s="96">
        <v>9842</v>
      </c>
      <c r="CP99" s="96">
        <v>9892</v>
      </c>
      <c r="CQ99" s="96">
        <v>9973</v>
      </c>
      <c r="CR99" s="96">
        <v>9996</v>
      </c>
      <c r="CS99" s="96">
        <v>9983</v>
      </c>
      <c r="CT99" s="96">
        <v>10058</v>
      </c>
      <c r="CU99" s="96">
        <v>10147</v>
      </c>
      <c r="CV99" s="96">
        <v>10130</v>
      </c>
      <c r="CW99" s="96">
        <v>10094</v>
      </c>
      <c r="CX99" s="96">
        <v>10117</v>
      </c>
      <c r="CY99" s="96">
        <v>10135</v>
      </c>
      <c r="CZ99" s="96">
        <v>10175</v>
      </c>
      <c r="DA99" s="96">
        <f>'1.COBERTURA  DANE'!D100</f>
        <v>10106</v>
      </c>
      <c r="DB99" s="224">
        <f t="shared" si="11"/>
        <v>-69</v>
      </c>
      <c r="DC99" s="190">
        <f t="shared" si="12"/>
        <v>-0.6811451135241855</v>
      </c>
      <c r="DD99" s="224">
        <f t="shared" si="13"/>
        <v>-41</v>
      </c>
      <c r="DE99" s="190">
        <f t="shared" si="14"/>
        <v>-0.4040603133931211</v>
      </c>
    </row>
    <row r="100" spans="1:109" ht="15" outlineLevel="2">
      <c r="A100" s="101">
        <v>667</v>
      </c>
      <c r="B100" s="92" t="s">
        <v>137</v>
      </c>
      <c r="C100" s="93" t="s">
        <v>56</v>
      </c>
      <c r="D100" s="94">
        <v>9431</v>
      </c>
      <c r="E100" s="95">
        <v>9413</v>
      </c>
      <c r="F100" s="95">
        <v>9445</v>
      </c>
      <c r="G100" s="95">
        <v>9359</v>
      </c>
      <c r="H100" s="95">
        <v>9309</v>
      </c>
      <c r="I100" s="95">
        <v>9386</v>
      </c>
      <c r="J100" s="95">
        <v>9091</v>
      </c>
      <c r="K100" s="95">
        <v>9316</v>
      </c>
      <c r="L100" s="95">
        <v>9034</v>
      </c>
      <c r="M100" s="95">
        <v>9000</v>
      </c>
      <c r="N100" s="95">
        <v>8967</v>
      </c>
      <c r="O100" s="96">
        <v>8996</v>
      </c>
      <c r="P100" s="94">
        <v>9188</v>
      </c>
      <c r="Q100" s="95">
        <v>9257</v>
      </c>
      <c r="R100" s="97">
        <v>9214</v>
      </c>
      <c r="S100" s="95">
        <v>9297</v>
      </c>
      <c r="T100" s="95">
        <v>9369</v>
      </c>
      <c r="U100" s="95">
        <v>9282</v>
      </c>
      <c r="V100" s="95">
        <v>9248</v>
      </c>
      <c r="W100" s="95">
        <v>9215</v>
      </c>
      <c r="X100" s="95">
        <v>9257</v>
      </c>
      <c r="Y100" s="95">
        <v>9321</v>
      </c>
      <c r="Z100" s="95">
        <v>9289</v>
      </c>
      <c r="AA100" s="96">
        <v>9109</v>
      </c>
      <c r="AB100" s="94">
        <v>9124</v>
      </c>
      <c r="AC100" s="95">
        <v>9195</v>
      </c>
      <c r="AD100" s="95">
        <v>9156</v>
      </c>
      <c r="AE100" s="95">
        <v>9106</v>
      </c>
      <c r="AF100" s="95">
        <v>9217</v>
      </c>
      <c r="AG100" s="95">
        <v>9266</v>
      </c>
      <c r="AH100" s="95">
        <v>9270</v>
      </c>
      <c r="AI100" s="95">
        <v>9251</v>
      </c>
      <c r="AJ100" s="95">
        <v>9208</v>
      </c>
      <c r="AK100" s="95">
        <v>9267</v>
      </c>
      <c r="AL100" s="95">
        <v>9198</v>
      </c>
      <c r="AM100" s="96">
        <v>9232</v>
      </c>
      <c r="AN100" s="94">
        <v>9216</v>
      </c>
      <c r="AO100" s="95">
        <v>9376</v>
      </c>
      <c r="AP100" s="95">
        <v>9425</v>
      </c>
      <c r="AQ100" s="95">
        <v>9396</v>
      </c>
      <c r="AR100" s="95">
        <v>9489</v>
      </c>
      <c r="AS100" s="95">
        <v>9418</v>
      </c>
      <c r="AT100" s="95">
        <v>9479</v>
      </c>
      <c r="AU100" s="95">
        <v>9482</v>
      </c>
      <c r="AV100" s="95">
        <v>9423</v>
      </c>
      <c r="AW100" s="95">
        <v>9390</v>
      </c>
      <c r="AX100" s="95">
        <v>9379</v>
      </c>
      <c r="AY100" s="96">
        <v>9356</v>
      </c>
      <c r="AZ100" s="94">
        <v>9472</v>
      </c>
      <c r="BA100" s="95">
        <v>9506</v>
      </c>
      <c r="BB100" s="95">
        <v>9377</v>
      </c>
      <c r="BC100" s="95">
        <v>9392</v>
      </c>
      <c r="BD100" s="95">
        <v>9392</v>
      </c>
      <c r="BE100" s="95">
        <v>9336</v>
      </c>
      <c r="BF100" s="95">
        <v>9312</v>
      </c>
      <c r="BG100" s="95">
        <v>9234</v>
      </c>
      <c r="BH100" s="95">
        <v>9337</v>
      </c>
      <c r="BI100" s="95">
        <v>9334</v>
      </c>
      <c r="BJ100" s="95">
        <v>9404</v>
      </c>
      <c r="BK100" s="98">
        <v>9501</v>
      </c>
      <c r="BL100" s="94">
        <v>9483</v>
      </c>
      <c r="BM100" s="267">
        <v>9473</v>
      </c>
      <c r="BN100" s="267">
        <v>9539</v>
      </c>
      <c r="BO100" s="267">
        <v>9491</v>
      </c>
      <c r="BP100" s="267">
        <v>9506</v>
      </c>
      <c r="BQ100" s="267">
        <v>9447</v>
      </c>
      <c r="BR100" s="267">
        <v>9336</v>
      </c>
      <c r="BS100" s="267">
        <v>9275</v>
      </c>
      <c r="BT100" s="267">
        <v>9203</v>
      </c>
      <c r="BU100" s="267">
        <v>9197</v>
      </c>
      <c r="BV100" s="267">
        <v>9153</v>
      </c>
      <c r="BW100" s="98">
        <v>9229</v>
      </c>
      <c r="BX100" s="94">
        <v>9299</v>
      </c>
      <c r="BY100" s="267">
        <v>9319</v>
      </c>
      <c r="BZ100" s="267">
        <v>9236</v>
      </c>
      <c r="CA100" s="267">
        <v>9180</v>
      </c>
      <c r="CB100" s="267">
        <v>9158</v>
      </c>
      <c r="CC100" s="267">
        <v>9081</v>
      </c>
      <c r="CD100" s="267">
        <v>9089</v>
      </c>
      <c r="CE100" s="267">
        <v>9114</v>
      </c>
      <c r="CF100" s="267">
        <v>9061</v>
      </c>
      <c r="CG100" s="95">
        <v>9034</v>
      </c>
      <c r="CH100" s="95">
        <v>8998</v>
      </c>
      <c r="CI100" s="96">
        <v>8970</v>
      </c>
      <c r="CJ100" s="96">
        <v>8950</v>
      </c>
      <c r="CK100" s="96">
        <v>8989</v>
      </c>
      <c r="CL100" s="96">
        <v>8970</v>
      </c>
      <c r="CM100" s="96">
        <v>8962</v>
      </c>
      <c r="CN100" s="96">
        <v>9014</v>
      </c>
      <c r="CO100" s="96">
        <v>9104</v>
      </c>
      <c r="CP100" s="96">
        <v>9139</v>
      </c>
      <c r="CQ100" s="96">
        <v>8996</v>
      </c>
      <c r="CR100" s="96">
        <v>9121</v>
      </c>
      <c r="CS100" s="96">
        <v>9099</v>
      </c>
      <c r="CT100" s="96">
        <v>9121</v>
      </c>
      <c r="CU100" s="96">
        <v>9146</v>
      </c>
      <c r="CV100" s="96">
        <v>9136</v>
      </c>
      <c r="CW100" s="96">
        <v>9119</v>
      </c>
      <c r="CX100" s="96">
        <v>9117</v>
      </c>
      <c r="CY100" s="96">
        <v>9095</v>
      </c>
      <c r="CZ100" s="96">
        <v>9156</v>
      </c>
      <c r="DA100" s="96">
        <f>'1.COBERTURA  DANE'!D101</f>
        <v>9115</v>
      </c>
      <c r="DB100" s="224">
        <f t="shared" si="11"/>
        <v>-41</v>
      </c>
      <c r="DC100" s="190">
        <f t="shared" si="12"/>
        <v>-0.44877408056042029</v>
      </c>
      <c r="DD100" s="224">
        <f t="shared" si="13"/>
        <v>-31</v>
      </c>
      <c r="DE100" s="190">
        <f t="shared" si="14"/>
        <v>-0.33894598731685982</v>
      </c>
    </row>
    <row r="101" spans="1:109" ht="15" outlineLevel="2">
      <c r="A101" s="101">
        <v>674</v>
      </c>
      <c r="B101" s="92" t="s">
        <v>137</v>
      </c>
      <c r="C101" s="93" t="s">
        <v>96</v>
      </c>
      <c r="D101" s="94">
        <v>14511</v>
      </c>
      <c r="E101" s="95">
        <v>14640</v>
      </c>
      <c r="F101" s="95">
        <v>14674</v>
      </c>
      <c r="G101" s="95">
        <v>15125</v>
      </c>
      <c r="H101" s="95">
        <v>15309</v>
      </c>
      <c r="I101" s="95">
        <v>15291</v>
      </c>
      <c r="J101" s="95">
        <v>15194</v>
      </c>
      <c r="K101" s="95">
        <v>15264</v>
      </c>
      <c r="L101" s="95">
        <v>15307</v>
      </c>
      <c r="M101" s="95">
        <v>15320</v>
      </c>
      <c r="N101" s="95">
        <v>15285</v>
      </c>
      <c r="O101" s="96">
        <v>15351</v>
      </c>
      <c r="P101" s="94">
        <v>15201</v>
      </c>
      <c r="Q101" s="95">
        <v>15171</v>
      </c>
      <c r="R101" s="97">
        <v>15128</v>
      </c>
      <c r="S101" s="95">
        <v>13643</v>
      </c>
      <c r="T101" s="95">
        <v>15186</v>
      </c>
      <c r="U101" s="95">
        <v>15193</v>
      </c>
      <c r="V101" s="95">
        <v>15154</v>
      </c>
      <c r="W101" s="95">
        <v>15179</v>
      </c>
      <c r="X101" s="95">
        <v>15188</v>
      </c>
      <c r="Y101" s="95">
        <v>15213</v>
      </c>
      <c r="Z101" s="95">
        <v>15221</v>
      </c>
      <c r="AA101" s="96">
        <v>15137</v>
      </c>
      <c r="AB101" s="94">
        <v>14983</v>
      </c>
      <c r="AC101" s="95">
        <v>15204</v>
      </c>
      <c r="AD101" s="95">
        <v>15001</v>
      </c>
      <c r="AE101" s="95">
        <v>15049</v>
      </c>
      <c r="AF101" s="95">
        <v>14984</v>
      </c>
      <c r="AG101" s="95">
        <v>14886</v>
      </c>
      <c r="AH101" s="95">
        <v>14863</v>
      </c>
      <c r="AI101" s="95">
        <v>14826</v>
      </c>
      <c r="AJ101" s="95">
        <v>14756</v>
      </c>
      <c r="AK101" s="95">
        <v>14812</v>
      </c>
      <c r="AL101" s="95">
        <v>14780</v>
      </c>
      <c r="AM101" s="96">
        <v>14768</v>
      </c>
      <c r="AN101" s="94">
        <v>14770</v>
      </c>
      <c r="AO101" s="95">
        <v>14713</v>
      </c>
      <c r="AP101" s="95">
        <v>14722</v>
      </c>
      <c r="AQ101" s="95">
        <v>14622</v>
      </c>
      <c r="AR101" s="95">
        <v>14713</v>
      </c>
      <c r="AS101" s="95">
        <v>14647</v>
      </c>
      <c r="AT101" s="95">
        <v>14643</v>
      </c>
      <c r="AU101" s="95">
        <v>14589</v>
      </c>
      <c r="AV101" s="95">
        <v>14568</v>
      </c>
      <c r="AW101" s="95">
        <v>14502</v>
      </c>
      <c r="AX101" s="95">
        <v>14477</v>
      </c>
      <c r="AY101" s="96">
        <v>14397</v>
      </c>
      <c r="AZ101" s="94">
        <v>14373</v>
      </c>
      <c r="BA101" s="95">
        <v>14347</v>
      </c>
      <c r="BB101" s="95">
        <v>14248</v>
      </c>
      <c r="BC101" s="95">
        <v>14146</v>
      </c>
      <c r="BD101" s="95">
        <v>14000</v>
      </c>
      <c r="BE101" s="95">
        <v>13964</v>
      </c>
      <c r="BF101" s="95">
        <v>13842</v>
      </c>
      <c r="BG101" s="95">
        <v>13670</v>
      </c>
      <c r="BH101" s="95">
        <v>13667</v>
      </c>
      <c r="BI101" s="95">
        <v>13517</v>
      </c>
      <c r="BJ101" s="95">
        <v>13474</v>
      </c>
      <c r="BK101" s="98">
        <v>13514</v>
      </c>
      <c r="BL101" s="94">
        <v>13461</v>
      </c>
      <c r="BM101" s="267">
        <v>13427</v>
      </c>
      <c r="BN101" s="267">
        <v>13393</v>
      </c>
      <c r="BO101" s="267">
        <v>13394</v>
      </c>
      <c r="BP101" s="267">
        <v>13369</v>
      </c>
      <c r="BQ101" s="267">
        <v>13293</v>
      </c>
      <c r="BR101" s="267">
        <v>13044</v>
      </c>
      <c r="BS101" s="267">
        <v>12928</v>
      </c>
      <c r="BT101" s="267">
        <v>12870</v>
      </c>
      <c r="BU101" s="267">
        <v>12789</v>
      </c>
      <c r="BV101" s="267">
        <v>12697</v>
      </c>
      <c r="BW101" s="98">
        <v>12703</v>
      </c>
      <c r="BX101" s="94">
        <v>12728</v>
      </c>
      <c r="BY101" s="267">
        <v>12663</v>
      </c>
      <c r="BZ101" s="267">
        <v>12557</v>
      </c>
      <c r="CA101" s="267">
        <v>12497</v>
      </c>
      <c r="CB101" s="267">
        <v>12451</v>
      </c>
      <c r="CC101" s="267">
        <v>12375</v>
      </c>
      <c r="CD101" s="267">
        <v>12298</v>
      </c>
      <c r="CE101" s="267">
        <v>12280</v>
      </c>
      <c r="CF101" s="267">
        <v>12220</v>
      </c>
      <c r="CG101" s="95">
        <v>12203</v>
      </c>
      <c r="CH101" s="95">
        <v>12193</v>
      </c>
      <c r="CI101" s="96">
        <v>12140</v>
      </c>
      <c r="CJ101" s="96">
        <v>12112</v>
      </c>
      <c r="CK101" s="96">
        <v>12119</v>
      </c>
      <c r="CL101" s="96">
        <v>12109</v>
      </c>
      <c r="CM101" s="96">
        <v>12090</v>
      </c>
      <c r="CN101" s="96">
        <v>12053</v>
      </c>
      <c r="CO101" s="96">
        <v>12194</v>
      </c>
      <c r="CP101" s="96">
        <v>12292</v>
      </c>
      <c r="CQ101" s="96">
        <v>12322</v>
      </c>
      <c r="CR101" s="96">
        <v>12277</v>
      </c>
      <c r="CS101" s="96">
        <v>12292</v>
      </c>
      <c r="CT101" s="96">
        <v>12272</v>
      </c>
      <c r="CU101" s="96">
        <v>12269</v>
      </c>
      <c r="CV101" s="96">
        <v>12232</v>
      </c>
      <c r="CW101" s="96">
        <v>12212</v>
      </c>
      <c r="CX101" s="96">
        <v>12228</v>
      </c>
      <c r="CY101" s="96">
        <v>12266</v>
      </c>
      <c r="CZ101" s="96">
        <v>12189</v>
      </c>
      <c r="DA101" s="96">
        <f>'1.COBERTURA  DANE'!D102</f>
        <v>12179</v>
      </c>
      <c r="DB101" s="224">
        <f t="shared" si="11"/>
        <v>-10</v>
      </c>
      <c r="DC101" s="190">
        <f t="shared" si="12"/>
        <v>-8.1752779594506206E-2</v>
      </c>
      <c r="DD101" s="224">
        <f t="shared" si="13"/>
        <v>-90</v>
      </c>
      <c r="DE101" s="190">
        <f t="shared" si="14"/>
        <v>-0.73355611704295376</v>
      </c>
    </row>
    <row r="102" spans="1:109" ht="15" outlineLevel="2">
      <c r="A102" s="101">
        <v>697</v>
      </c>
      <c r="B102" s="92" t="s">
        <v>137</v>
      </c>
      <c r="C102" s="93" t="s">
        <v>187</v>
      </c>
      <c r="D102" s="94">
        <v>14691</v>
      </c>
      <c r="E102" s="95">
        <v>14764</v>
      </c>
      <c r="F102" s="95">
        <v>14731</v>
      </c>
      <c r="G102" s="95">
        <v>14730</v>
      </c>
      <c r="H102" s="95">
        <v>14659</v>
      </c>
      <c r="I102" s="95">
        <v>14643</v>
      </c>
      <c r="J102" s="95">
        <v>14556</v>
      </c>
      <c r="K102" s="95">
        <v>14621</v>
      </c>
      <c r="L102" s="95">
        <v>14704</v>
      </c>
      <c r="M102" s="95">
        <v>14792</v>
      </c>
      <c r="N102" s="95">
        <v>14737</v>
      </c>
      <c r="O102" s="96">
        <v>14833</v>
      </c>
      <c r="P102" s="94">
        <v>14867</v>
      </c>
      <c r="Q102" s="95">
        <v>14912</v>
      </c>
      <c r="R102" s="97">
        <v>14952</v>
      </c>
      <c r="S102" s="95">
        <v>14912</v>
      </c>
      <c r="T102" s="95">
        <v>15077</v>
      </c>
      <c r="U102" s="95">
        <v>15100</v>
      </c>
      <c r="V102" s="95">
        <v>15076</v>
      </c>
      <c r="W102" s="95">
        <v>14916</v>
      </c>
      <c r="X102" s="95">
        <v>14914</v>
      </c>
      <c r="Y102" s="95">
        <v>15041</v>
      </c>
      <c r="Z102" s="95">
        <v>15193</v>
      </c>
      <c r="AA102" s="96">
        <v>15095</v>
      </c>
      <c r="AB102" s="94">
        <v>15183</v>
      </c>
      <c r="AC102" s="95">
        <v>15270</v>
      </c>
      <c r="AD102" s="95">
        <v>15282</v>
      </c>
      <c r="AE102" s="95">
        <v>15300</v>
      </c>
      <c r="AF102" s="95">
        <v>15180</v>
      </c>
      <c r="AG102" s="95">
        <v>15081</v>
      </c>
      <c r="AH102" s="95">
        <v>15049</v>
      </c>
      <c r="AI102" s="95">
        <v>15090</v>
      </c>
      <c r="AJ102" s="95">
        <v>15050</v>
      </c>
      <c r="AK102" s="95">
        <v>15136</v>
      </c>
      <c r="AL102" s="95">
        <v>15115</v>
      </c>
      <c r="AM102" s="96">
        <v>15141</v>
      </c>
      <c r="AN102" s="94">
        <v>15122</v>
      </c>
      <c r="AO102" s="95">
        <v>15178</v>
      </c>
      <c r="AP102" s="95">
        <v>15265</v>
      </c>
      <c r="AQ102" s="95">
        <v>15339</v>
      </c>
      <c r="AR102" s="95">
        <v>15449</v>
      </c>
      <c r="AS102" s="95">
        <v>15455</v>
      </c>
      <c r="AT102" s="95">
        <v>15445</v>
      </c>
      <c r="AU102" s="95">
        <v>15486</v>
      </c>
      <c r="AV102" s="95">
        <v>15406</v>
      </c>
      <c r="AW102" s="95">
        <v>15441</v>
      </c>
      <c r="AX102" s="95">
        <v>15436</v>
      </c>
      <c r="AY102" s="96">
        <v>15504</v>
      </c>
      <c r="AZ102" s="94">
        <v>15529</v>
      </c>
      <c r="BA102" s="95">
        <v>15643</v>
      </c>
      <c r="BB102" s="95">
        <v>15541</v>
      </c>
      <c r="BC102" s="95">
        <v>15529</v>
      </c>
      <c r="BD102" s="95">
        <v>15524</v>
      </c>
      <c r="BE102" s="95">
        <v>15407</v>
      </c>
      <c r="BF102" s="95">
        <v>15353</v>
      </c>
      <c r="BG102" s="95">
        <v>15183</v>
      </c>
      <c r="BH102" s="95">
        <v>15252</v>
      </c>
      <c r="BI102" s="95">
        <v>15124</v>
      </c>
      <c r="BJ102" s="95">
        <v>15129</v>
      </c>
      <c r="BK102" s="98">
        <v>15205</v>
      </c>
      <c r="BL102" s="94">
        <v>15225</v>
      </c>
      <c r="BM102" s="267">
        <v>15240</v>
      </c>
      <c r="BN102" s="267">
        <v>15245</v>
      </c>
      <c r="BO102" s="267">
        <v>15235</v>
      </c>
      <c r="BP102" s="267">
        <v>15247</v>
      </c>
      <c r="BQ102" s="267">
        <v>15220</v>
      </c>
      <c r="BR102" s="267">
        <v>14969</v>
      </c>
      <c r="BS102" s="267">
        <v>14844</v>
      </c>
      <c r="BT102" s="267">
        <v>14773</v>
      </c>
      <c r="BU102" s="267">
        <v>14707</v>
      </c>
      <c r="BV102" s="267">
        <v>14735</v>
      </c>
      <c r="BW102" s="98">
        <v>14813</v>
      </c>
      <c r="BX102" s="94">
        <v>14882</v>
      </c>
      <c r="BY102" s="267">
        <v>14857</v>
      </c>
      <c r="BZ102" s="267">
        <v>14632</v>
      </c>
      <c r="CA102" s="267">
        <v>14494</v>
      </c>
      <c r="CB102" s="267">
        <v>14451</v>
      </c>
      <c r="CC102" s="267">
        <v>14317</v>
      </c>
      <c r="CD102" s="267">
        <v>14245</v>
      </c>
      <c r="CE102" s="267">
        <v>14282</v>
      </c>
      <c r="CF102" s="267">
        <v>14197</v>
      </c>
      <c r="CG102" s="95">
        <v>14176</v>
      </c>
      <c r="CH102" s="95">
        <v>14151</v>
      </c>
      <c r="CI102" s="96">
        <v>14104</v>
      </c>
      <c r="CJ102" s="96">
        <v>14065</v>
      </c>
      <c r="CK102" s="96">
        <v>14086</v>
      </c>
      <c r="CL102" s="96">
        <v>14079</v>
      </c>
      <c r="CM102" s="96">
        <v>14075</v>
      </c>
      <c r="CN102" s="96">
        <v>14082</v>
      </c>
      <c r="CO102" s="96">
        <v>14226</v>
      </c>
      <c r="CP102" s="96">
        <v>14339</v>
      </c>
      <c r="CQ102" s="96">
        <v>14400</v>
      </c>
      <c r="CR102" s="96">
        <v>14348</v>
      </c>
      <c r="CS102" s="96">
        <v>14378</v>
      </c>
      <c r="CT102" s="96">
        <v>14418</v>
      </c>
      <c r="CU102" s="96">
        <v>14476</v>
      </c>
      <c r="CV102" s="96">
        <v>14484</v>
      </c>
      <c r="CW102" s="96">
        <v>14441</v>
      </c>
      <c r="CX102" s="96">
        <v>14629</v>
      </c>
      <c r="CY102" s="96">
        <v>14698</v>
      </c>
      <c r="CZ102" s="96">
        <v>14732</v>
      </c>
      <c r="DA102" s="96">
        <f>'1.COBERTURA  DANE'!D103</f>
        <v>14738</v>
      </c>
      <c r="DB102" s="224">
        <f t="shared" si="11"/>
        <v>6</v>
      </c>
      <c r="DC102" s="190">
        <f t="shared" si="12"/>
        <v>4.1425020712510356E-2</v>
      </c>
      <c r="DD102" s="224">
        <f t="shared" si="13"/>
        <v>262</v>
      </c>
      <c r="DE102" s="190">
        <f t="shared" si="14"/>
        <v>1.8098922354241505</v>
      </c>
    </row>
    <row r="103" spans="1:109" ht="15" outlineLevel="2">
      <c r="A103" s="101">
        <v>756</v>
      </c>
      <c r="B103" s="92" t="s">
        <v>137</v>
      </c>
      <c r="C103" s="93" t="s">
        <v>57</v>
      </c>
      <c r="D103" s="94">
        <v>25802</v>
      </c>
      <c r="E103" s="95">
        <v>25837</v>
      </c>
      <c r="F103" s="95">
        <v>25755</v>
      </c>
      <c r="G103" s="95">
        <v>25822</v>
      </c>
      <c r="H103" s="95">
        <v>25713</v>
      </c>
      <c r="I103" s="95">
        <v>25785</v>
      </c>
      <c r="J103" s="95">
        <v>24688</v>
      </c>
      <c r="K103" s="95">
        <v>25696</v>
      </c>
      <c r="L103" s="95">
        <v>24912</v>
      </c>
      <c r="M103" s="95">
        <v>25174</v>
      </c>
      <c r="N103" s="95">
        <v>25243</v>
      </c>
      <c r="O103" s="96">
        <v>25374</v>
      </c>
      <c r="P103" s="94">
        <v>25380</v>
      </c>
      <c r="Q103" s="95">
        <v>25243</v>
      </c>
      <c r="R103" s="97">
        <v>25497</v>
      </c>
      <c r="S103" s="95">
        <v>25603</v>
      </c>
      <c r="T103" s="95">
        <v>25594</v>
      </c>
      <c r="U103" s="95">
        <v>25880</v>
      </c>
      <c r="V103" s="95">
        <v>25901</v>
      </c>
      <c r="W103" s="95">
        <v>25872</v>
      </c>
      <c r="X103" s="95">
        <v>25997</v>
      </c>
      <c r="Y103" s="95">
        <v>26147</v>
      </c>
      <c r="Z103" s="95">
        <v>26092</v>
      </c>
      <c r="AA103" s="96">
        <v>26057</v>
      </c>
      <c r="AB103" s="94">
        <v>26086</v>
      </c>
      <c r="AC103" s="95">
        <v>26214</v>
      </c>
      <c r="AD103" s="95">
        <v>26129</v>
      </c>
      <c r="AE103" s="95">
        <v>25983</v>
      </c>
      <c r="AF103" s="95">
        <v>26184</v>
      </c>
      <c r="AG103" s="95">
        <v>25945</v>
      </c>
      <c r="AH103" s="95">
        <v>25774</v>
      </c>
      <c r="AI103" s="95">
        <v>25742</v>
      </c>
      <c r="AJ103" s="95">
        <v>25607</v>
      </c>
      <c r="AK103" s="95">
        <v>25900</v>
      </c>
      <c r="AL103" s="95">
        <v>25873</v>
      </c>
      <c r="AM103" s="96">
        <v>25933</v>
      </c>
      <c r="AN103" s="94">
        <v>25807</v>
      </c>
      <c r="AO103" s="95">
        <v>25956</v>
      </c>
      <c r="AP103" s="95">
        <v>26066</v>
      </c>
      <c r="AQ103" s="95">
        <v>25946</v>
      </c>
      <c r="AR103" s="95">
        <v>26198</v>
      </c>
      <c r="AS103" s="95">
        <v>26055</v>
      </c>
      <c r="AT103" s="95">
        <v>26255</v>
      </c>
      <c r="AU103" s="95">
        <v>26354</v>
      </c>
      <c r="AV103" s="95">
        <v>26101</v>
      </c>
      <c r="AW103" s="95">
        <v>26118</v>
      </c>
      <c r="AX103" s="95">
        <v>26045</v>
      </c>
      <c r="AY103" s="96">
        <v>25956</v>
      </c>
      <c r="AZ103" s="94">
        <v>25995</v>
      </c>
      <c r="BA103" s="95">
        <v>25902</v>
      </c>
      <c r="BB103" s="95">
        <v>25847</v>
      </c>
      <c r="BC103" s="95">
        <v>25594</v>
      </c>
      <c r="BD103" s="95">
        <v>25572</v>
      </c>
      <c r="BE103" s="95">
        <v>25499</v>
      </c>
      <c r="BF103" s="95">
        <v>25416</v>
      </c>
      <c r="BG103" s="95">
        <v>25196</v>
      </c>
      <c r="BH103" s="95">
        <v>25279</v>
      </c>
      <c r="BI103" s="95">
        <v>25088</v>
      </c>
      <c r="BJ103" s="95">
        <v>25225</v>
      </c>
      <c r="BK103" s="98">
        <v>25309</v>
      </c>
      <c r="BL103" s="94">
        <v>25381</v>
      </c>
      <c r="BM103" s="267">
        <v>25430</v>
      </c>
      <c r="BN103" s="267">
        <v>25292</v>
      </c>
      <c r="BO103" s="267">
        <v>25212</v>
      </c>
      <c r="BP103" s="267">
        <v>25255</v>
      </c>
      <c r="BQ103" s="267">
        <v>25100</v>
      </c>
      <c r="BR103" s="267">
        <v>24641</v>
      </c>
      <c r="BS103" s="267">
        <v>24464</v>
      </c>
      <c r="BT103" s="267">
        <v>24298</v>
      </c>
      <c r="BU103" s="267">
        <v>24229</v>
      </c>
      <c r="BV103" s="267">
        <v>24145</v>
      </c>
      <c r="BW103" s="98">
        <v>24290</v>
      </c>
      <c r="BX103" s="94">
        <v>24182</v>
      </c>
      <c r="BY103" s="267">
        <v>24060</v>
      </c>
      <c r="BZ103" s="267">
        <v>23796</v>
      </c>
      <c r="CA103" s="267">
        <v>23548</v>
      </c>
      <c r="CB103" s="267">
        <v>23412</v>
      </c>
      <c r="CC103" s="267">
        <v>23330</v>
      </c>
      <c r="CD103" s="267">
        <v>23250</v>
      </c>
      <c r="CE103" s="267">
        <v>23260</v>
      </c>
      <c r="CF103" s="267">
        <v>23167</v>
      </c>
      <c r="CG103" s="95">
        <v>23063</v>
      </c>
      <c r="CH103" s="95">
        <v>23061</v>
      </c>
      <c r="CI103" s="96">
        <v>23031</v>
      </c>
      <c r="CJ103" s="96">
        <v>22958</v>
      </c>
      <c r="CK103" s="96">
        <v>22938</v>
      </c>
      <c r="CL103" s="96">
        <v>22935</v>
      </c>
      <c r="CM103" s="96">
        <v>22853</v>
      </c>
      <c r="CN103" s="96">
        <v>23004</v>
      </c>
      <c r="CO103" s="96">
        <v>23299</v>
      </c>
      <c r="CP103" s="96">
        <v>23460</v>
      </c>
      <c r="CQ103" s="96">
        <v>23257</v>
      </c>
      <c r="CR103" s="96">
        <v>23355</v>
      </c>
      <c r="CS103" s="96">
        <v>23503</v>
      </c>
      <c r="CT103" s="96">
        <v>23629</v>
      </c>
      <c r="CU103" s="96">
        <v>23659</v>
      </c>
      <c r="CV103" s="96">
        <v>23657</v>
      </c>
      <c r="CW103" s="96">
        <v>23542</v>
      </c>
      <c r="CX103" s="96">
        <v>23489</v>
      </c>
      <c r="CY103" s="96">
        <v>23550</v>
      </c>
      <c r="CZ103" s="96">
        <v>23608</v>
      </c>
      <c r="DA103" s="96">
        <f>'1.COBERTURA  DANE'!D104</f>
        <v>23476</v>
      </c>
      <c r="DB103" s="224">
        <f t="shared" si="11"/>
        <v>-132</v>
      </c>
      <c r="DC103" s="190">
        <f t="shared" si="12"/>
        <v>-0.55797438390328447</v>
      </c>
      <c r="DD103" s="224">
        <f t="shared" si="13"/>
        <v>-183</v>
      </c>
      <c r="DE103" s="190">
        <f t="shared" si="14"/>
        <v>-0.7734900038040492</v>
      </c>
    </row>
    <row r="104" spans="1:109" s="18" customFormat="1" ht="15" outlineLevel="1">
      <c r="A104" s="85" t="s">
        <v>146</v>
      </c>
      <c r="B104" s="80"/>
      <c r="C104" s="86" t="s">
        <v>144</v>
      </c>
      <c r="D104" s="87">
        <f t="shared" ref="D104:AH104" si="16">SUBTOTAL(9,D105:D127)</f>
        <v>219060</v>
      </c>
      <c r="E104" s="88">
        <f t="shared" si="16"/>
        <v>219618</v>
      </c>
      <c r="F104" s="88">
        <f t="shared" si="16"/>
        <v>219766</v>
      </c>
      <c r="G104" s="88">
        <f t="shared" si="16"/>
        <v>219211</v>
      </c>
      <c r="H104" s="88">
        <f t="shared" si="16"/>
        <v>218058</v>
      </c>
      <c r="I104" s="88">
        <f t="shared" si="16"/>
        <v>218897</v>
      </c>
      <c r="J104" s="88">
        <f t="shared" si="16"/>
        <v>217040</v>
      </c>
      <c r="K104" s="88">
        <f t="shared" si="16"/>
        <v>217970</v>
      </c>
      <c r="L104" s="88">
        <f t="shared" si="16"/>
        <v>218473</v>
      </c>
      <c r="M104" s="88">
        <f t="shared" si="16"/>
        <v>219503</v>
      </c>
      <c r="N104" s="88">
        <f t="shared" si="16"/>
        <v>219758</v>
      </c>
      <c r="O104" s="89">
        <f t="shared" si="16"/>
        <v>221768</v>
      </c>
      <c r="P104" s="87">
        <f t="shared" si="16"/>
        <v>222219</v>
      </c>
      <c r="Q104" s="88">
        <f t="shared" si="16"/>
        <v>222617</v>
      </c>
      <c r="R104" s="90">
        <f t="shared" si="16"/>
        <v>224521</v>
      </c>
      <c r="S104" s="88">
        <f t="shared" si="16"/>
        <v>225185</v>
      </c>
      <c r="T104" s="88">
        <f t="shared" si="16"/>
        <v>228084</v>
      </c>
      <c r="U104" s="88">
        <f t="shared" si="16"/>
        <v>229022</v>
      </c>
      <c r="V104" s="88">
        <f t="shared" si="16"/>
        <v>229148</v>
      </c>
      <c r="W104" s="88">
        <f t="shared" si="16"/>
        <v>228371</v>
      </c>
      <c r="X104" s="88">
        <f t="shared" si="16"/>
        <v>228234</v>
      </c>
      <c r="Y104" s="88">
        <f t="shared" si="16"/>
        <v>229166</v>
      </c>
      <c r="Z104" s="88">
        <f t="shared" si="16"/>
        <v>229451</v>
      </c>
      <c r="AA104" s="89">
        <f t="shared" si="16"/>
        <v>228525</v>
      </c>
      <c r="AB104" s="87">
        <f t="shared" si="16"/>
        <v>228006</v>
      </c>
      <c r="AC104" s="88">
        <f t="shared" si="16"/>
        <v>230091</v>
      </c>
      <c r="AD104" s="88">
        <f t="shared" si="16"/>
        <v>229412</v>
      </c>
      <c r="AE104" s="88">
        <f t="shared" si="16"/>
        <v>229898</v>
      </c>
      <c r="AF104" s="88">
        <f t="shared" si="16"/>
        <v>229287</v>
      </c>
      <c r="AG104" s="88">
        <f t="shared" si="16"/>
        <v>227391</v>
      </c>
      <c r="AH104" s="88">
        <f t="shared" si="16"/>
        <v>226879</v>
      </c>
      <c r="AI104" s="88">
        <v>227191</v>
      </c>
      <c r="AJ104" s="88">
        <v>227941</v>
      </c>
      <c r="AK104" s="88">
        <v>230148</v>
      </c>
      <c r="AL104" s="88">
        <v>229661</v>
      </c>
      <c r="AM104" s="89">
        <v>230697</v>
      </c>
      <c r="AN104" s="87">
        <f>SUM(AN105:AN127)</f>
        <v>230359</v>
      </c>
      <c r="AO104" s="88">
        <f>SUM(AO105:AO127)</f>
        <v>231977</v>
      </c>
      <c r="AP104" s="88">
        <f>SUM(AP105:AP127)</f>
        <v>231809</v>
      </c>
      <c r="AQ104" s="88">
        <f>SUM(AQ105:AQ127)</f>
        <v>230994</v>
      </c>
      <c r="AR104" s="88">
        <f>SUM(AR105:AR127)</f>
        <v>232502</v>
      </c>
      <c r="AS104" s="88">
        <v>232622</v>
      </c>
      <c r="AT104" s="88">
        <v>232689</v>
      </c>
      <c r="AU104" s="88">
        <v>232998</v>
      </c>
      <c r="AV104" s="88">
        <v>231733</v>
      </c>
      <c r="AW104" s="88">
        <v>231816</v>
      </c>
      <c r="AX104" s="88">
        <v>231941</v>
      </c>
      <c r="AY104" s="89">
        <v>232239</v>
      </c>
      <c r="AZ104" s="87">
        <v>232647</v>
      </c>
      <c r="BA104" s="88">
        <v>233374</v>
      </c>
      <c r="BB104" s="88">
        <v>232449</v>
      </c>
      <c r="BC104" s="88">
        <v>231468</v>
      </c>
      <c r="BD104" s="88">
        <v>231305</v>
      </c>
      <c r="BE104" s="88">
        <v>229963</v>
      </c>
      <c r="BF104" s="88">
        <v>229330</v>
      </c>
      <c r="BG104" s="88">
        <v>227291</v>
      </c>
      <c r="BH104" s="88">
        <v>227527</v>
      </c>
      <c r="BI104" s="88">
        <v>226191</v>
      </c>
      <c r="BJ104" s="88">
        <v>228094</v>
      </c>
      <c r="BK104" s="91">
        <v>229684</v>
      </c>
      <c r="BL104" s="87">
        <v>230007</v>
      </c>
      <c r="BM104" s="266">
        <v>231187</v>
      </c>
      <c r="BN104" s="266">
        <v>230728</v>
      </c>
      <c r="BO104" s="266">
        <v>230499</v>
      </c>
      <c r="BP104" s="266">
        <v>230818</v>
      </c>
      <c r="BQ104" s="266">
        <v>230298</v>
      </c>
      <c r="BR104" s="266">
        <v>227205</v>
      </c>
      <c r="BS104" s="266">
        <v>226073</v>
      </c>
      <c r="BT104" s="266">
        <v>225923</v>
      </c>
      <c r="BU104" s="266">
        <v>225778</v>
      </c>
      <c r="BV104" s="266">
        <v>225731</v>
      </c>
      <c r="BW104" s="91">
        <v>226573</v>
      </c>
      <c r="BX104" s="87">
        <v>225818</v>
      </c>
      <c r="BY104" s="266">
        <v>224465</v>
      </c>
      <c r="BZ104" s="266">
        <v>222667</v>
      </c>
      <c r="CA104" s="266">
        <v>220717</v>
      </c>
      <c r="CB104" s="266">
        <v>220029</v>
      </c>
      <c r="CC104" s="266">
        <v>217063</v>
      </c>
      <c r="CD104" s="266">
        <v>216431</v>
      </c>
      <c r="CE104" s="266">
        <v>216373</v>
      </c>
      <c r="CF104" s="266">
        <v>215189</v>
      </c>
      <c r="CG104" s="88">
        <v>214195</v>
      </c>
      <c r="CH104" s="88">
        <v>214212</v>
      </c>
      <c r="CI104" s="89">
        <v>214036</v>
      </c>
      <c r="CJ104" s="89">
        <v>213541</v>
      </c>
      <c r="CK104" s="89">
        <v>213793</v>
      </c>
      <c r="CL104" s="89">
        <v>213180</v>
      </c>
      <c r="CM104" s="89">
        <v>212606</v>
      </c>
      <c r="CN104" s="89">
        <v>213088</v>
      </c>
      <c r="CO104" s="89">
        <v>214024</v>
      </c>
      <c r="CP104" s="89">
        <v>214916</v>
      </c>
      <c r="CQ104" s="89">
        <v>214122</v>
      </c>
      <c r="CR104" s="89">
        <v>215132</v>
      </c>
      <c r="CS104" s="89">
        <v>216164</v>
      </c>
      <c r="CT104" s="89">
        <v>216545</v>
      </c>
      <c r="CU104" s="89">
        <v>217168</v>
      </c>
      <c r="CV104" s="89">
        <v>217109</v>
      </c>
      <c r="CW104" s="89">
        <v>216604</v>
      </c>
      <c r="CX104" s="89">
        <v>215797</v>
      </c>
      <c r="CY104" s="89">
        <v>215253</v>
      </c>
      <c r="CZ104" s="89">
        <v>215436</v>
      </c>
      <c r="DA104" s="89">
        <f>'1.COBERTURA  DANE'!D105</f>
        <v>215092</v>
      </c>
      <c r="DB104" s="224">
        <f t="shared" si="11"/>
        <v>-344</v>
      </c>
      <c r="DC104" s="190">
        <f t="shared" si="12"/>
        <v>-0.15844575766089844</v>
      </c>
      <c r="DD104" s="224">
        <f t="shared" si="13"/>
        <v>-2076</v>
      </c>
      <c r="DE104" s="190">
        <f t="shared" si="14"/>
        <v>-0.95594194356442941</v>
      </c>
    </row>
    <row r="105" spans="1:109" ht="15" outlineLevel="2">
      <c r="A105" s="101">
        <v>30</v>
      </c>
      <c r="B105" s="92" t="s">
        <v>144</v>
      </c>
      <c r="C105" s="93" t="s">
        <v>5</v>
      </c>
      <c r="D105" s="94">
        <v>11867</v>
      </c>
      <c r="E105" s="95">
        <v>11907</v>
      </c>
      <c r="F105" s="95">
        <v>12024</v>
      </c>
      <c r="G105" s="95">
        <v>11841</v>
      </c>
      <c r="H105" s="95">
        <v>12005</v>
      </c>
      <c r="I105" s="95">
        <v>12222</v>
      </c>
      <c r="J105" s="95">
        <v>11995</v>
      </c>
      <c r="K105" s="95">
        <v>12081</v>
      </c>
      <c r="L105" s="95">
        <v>11528</v>
      </c>
      <c r="M105" s="95">
        <v>11647</v>
      </c>
      <c r="N105" s="95">
        <v>11569</v>
      </c>
      <c r="O105" s="96">
        <v>11826</v>
      </c>
      <c r="P105" s="94">
        <v>11794</v>
      </c>
      <c r="Q105" s="95">
        <v>11691</v>
      </c>
      <c r="R105" s="97">
        <v>11716</v>
      </c>
      <c r="S105" s="95">
        <v>11444</v>
      </c>
      <c r="T105" s="95">
        <v>11260</v>
      </c>
      <c r="U105" s="95">
        <v>11081</v>
      </c>
      <c r="V105" s="95">
        <v>11045</v>
      </c>
      <c r="W105" s="95">
        <v>10939</v>
      </c>
      <c r="X105" s="95">
        <v>10877</v>
      </c>
      <c r="Y105" s="95">
        <v>10837</v>
      </c>
      <c r="Z105" s="95">
        <v>10779</v>
      </c>
      <c r="AA105" s="96">
        <v>10711</v>
      </c>
      <c r="AB105" s="94">
        <v>10627</v>
      </c>
      <c r="AC105" s="95">
        <v>10641</v>
      </c>
      <c r="AD105" s="95">
        <v>10553</v>
      </c>
      <c r="AE105" s="95">
        <v>10442</v>
      </c>
      <c r="AF105" s="95">
        <v>10377</v>
      </c>
      <c r="AG105" s="95">
        <v>10208</v>
      </c>
      <c r="AH105" s="95">
        <v>10176</v>
      </c>
      <c r="AI105" s="95">
        <v>10125</v>
      </c>
      <c r="AJ105" s="95">
        <v>10431</v>
      </c>
      <c r="AK105" s="95">
        <v>10820</v>
      </c>
      <c r="AL105" s="95">
        <v>10756</v>
      </c>
      <c r="AM105" s="96">
        <v>10732</v>
      </c>
      <c r="AN105" s="94">
        <v>10644</v>
      </c>
      <c r="AO105" s="95">
        <v>10824</v>
      </c>
      <c r="AP105" s="95">
        <v>10857</v>
      </c>
      <c r="AQ105" s="95">
        <v>10732</v>
      </c>
      <c r="AR105" s="95">
        <v>10806</v>
      </c>
      <c r="AS105" s="95">
        <v>10931</v>
      </c>
      <c r="AT105" s="95">
        <v>10899</v>
      </c>
      <c r="AU105" s="95">
        <v>10934</v>
      </c>
      <c r="AV105" s="95">
        <v>10828</v>
      </c>
      <c r="AW105" s="95">
        <v>10802</v>
      </c>
      <c r="AX105" s="95">
        <v>10799</v>
      </c>
      <c r="AY105" s="96">
        <v>10863</v>
      </c>
      <c r="AZ105" s="94">
        <v>10912</v>
      </c>
      <c r="BA105" s="95">
        <v>10949</v>
      </c>
      <c r="BB105" s="95">
        <v>10899</v>
      </c>
      <c r="BC105" s="95">
        <v>10827</v>
      </c>
      <c r="BD105" s="95">
        <v>10784</v>
      </c>
      <c r="BE105" s="95">
        <v>10713</v>
      </c>
      <c r="BF105" s="95">
        <v>10590</v>
      </c>
      <c r="BG105" s="95">
        <v>10442</v>
      </c>
      <c r="BH105" s="95">
        <v>10392</v>
      </c>
      <c r="BI105" s="95">
        <v>10329</v>
      </c>
      <c r="BJ105" s="95">
        <v>10511</v>
      </c>
      <c r="BK105" s="98">
        <v>10757</v>
      </c>
      <c r="BL105" s="94">
        <v>10849</v>
      </c>
      <c r="BM105" s="267">
        <v>11066</v>
      </c>
      <c r="BN105" s="267">
        <v>11017</v>
      </c>
      <c r="BO105" s="267">
        <v>11046</v>
      </c>
      <c r="BP105" s="267">
        <v>11084</v>
      </c>
      <c r="BQ105" s="267">
        <v>11166</v>
      </c>
      <c r="BR105" s="267">
        <v>11057</v>
      </c>
      <c r="BS105" s="267">
        <v>11038</v>
      </c>
      <c r="BT105" s="267">
        <v>11019</v>
      </c>
      <c r="BU105" s="267">
        <v>11000</v>
      </c>
      <c r="BV105" s="267">
        <v>10981</v>
      </c>
      <c r="BW105" s="98">
        <v>11011</v>
      </c>
      <c r="BX105" s="94">
        <v>11041</v>
      </c>
      <c r="BY105" s="267">
        <v>10874</v>
      </c>
      <c r="BZ105" s="267">
        <v>10580</v>
      </c>
      <c r="CA105" s="267">
        <v>10398</v>
      </c>
      <c r="CB105" s="267">
        <v>10351</v>
      </c>
      <c r="CC105" s="267">
        <v>9883</v>
      </c>
      <c r="CD105" s="267">
        <v>9736</v>
      </c>
      <c r="CE105" s="267">
        <v>9704</v>
      </c>
      <c r="CF105" s="267">
        <v>9505</v>
      </c>
      <c r="CG105" s="95">
        <v>9366</v>
      </c>
      <c r="CH105" s="95">
        <v>9314</v>
      </c>
      <c r="CI105" s="96">
        <v>9272</v>
      </c>
      <c r="CJ105" s="96">
        <v>9217</v>
      </c>
      <c r="CK105" s="96">
        <v>9260</v>
      </c>
      <c r="CL105" s="96">
        <v>9251</v>
      </c>
      <c r="CM105" s="96">
        <v>9196</v>
      </c>
      <c r="CN105" s="96">
        <v>9347</v>
      </c>
      <c r="CO105" s="96">
        <v>9393</v>
      </c>
      <c r="CP105" s="96">
        <v>9398</v>
      </c>
      <c r="CQ105" s="96">
        <v>9624</v>
      </c>
      <c r="CR105" s="96">
        <v>9617</v>
      </c>
      <c r="CS105" s="96">
        <v>9754</v>
      </c>
      <c r="CT105" s="96">
        <v>9770</v>
      </c>
      <c r="CU105" s="96">
        <v>9809</v>
      </c>
      <c r="CV105" s="96">
        <v>9782</v>
      </c>
      <c r="CW105" s="96">
        <v>9923</v>
      </c>
      <c r="CX105" s="96">
        <v>9872</v>
      </c>
      <c r="CY105" s="96">
        <v>9862</v>
      </c>
      <c r="CZ105" s="96">
        <v>9959</v>
      </c>
      <c r="DA105" s="96">
        <f>'1.COBERTURA  DANE'!D106</f>
        <v>10008</v>
      </c>
      <c r="DB105" s="224">
        <f t="shared" si="11"/>
        <v>49</v>
      </c>
      <c r="DC105" s="190">
        <f t="shared" si="12"/>
        <v>0.50092005724800648</v>
      </c>
      <c r="DD105" s="224">
        <f t="shared" si="13"/>
        <v>199</v>
      </c>
      <c r="DE105" s="190">
        <f t="shared" si="14"/>
        <v>2.0287491079620756</v>
      </c>
    </row>
    <row r="106" spans="1:109" ht="15" outlineLevel="2">
      <c r="A106" s="101">
        <v>34</v>
      </c>
      <c r="B106" s="92" t="s">
        <v>144</v>
      </c>
      <c r="C106" s="93" t="s">
        <v>63</v>
      </c>
      <c r="D106" s="94">
        <v>25729</v>
      </c>
      <c r="E106" s="95">
        <v>25818</v>
      </c>
      <c r="F106" s="95">
        <v>25800</v>
      </c>
      <c r="G106" s="95">
        <v>26004</v>
      </c>
      <c r="H106" s="95">
        <v>25922</v>
      </c>
      <c r="I106" s="95">
        <v>25810</v>
      </c>
      <c r="J106" s="95">
        <v>25479</v>
      </c>
      <c r="K106" s="95">
        <v>25757</v>
      </c>
      <c r="L106" s="95">
        <v>26526</v>
      </c>
      <c r="M106" s="95">
        <v>26632</v>
      </c>
      <c r="N106" s="95">
        <v>26728</v>
      </c>
      <c r="O106" s="96">
        <v>27006</v>
      </c>
      <c r="P106" s="94">
        <v>27040</v>
      </c>
      <c r="Q106" s="95">
        <v>27137</v>
      </c>
      <c r="R106" s="97">
        <v>27864</v>
      </c>
      <c r="S106" s="95">
        <v>27940</v>
      </c>
      <c r="T106" s="95">
        <v>28850</v>
      </c>
      <c r="U106" s="95">
        <v>29094</v>
      </c>
      <c r="V106" s="95">
        <v>29084</v>
      </c>
      <c r="W106" s="95">
        <v>28964</v>
      </c>
      <c r="X106" s="95">
        <v>28965</v>
      </c>
      <c r="Y106" s="95">
        <v>29118</v>
      </c>
      <c r="Z106" s="95">
        <v>29246</v>
      </c>
      <c r="AA106" s="96">
        <v>29229</v>
      </c>
      <c r="AB106" s="94">
        <v>29279</v>
      </c>
      <c r="AC106" s="95">
        <v>29504</v>
      </c>
      <c r="AD106" s="95">
        <v>29452</v>
      </c>
      <c r="AE106" s="95">
        <v>29507</v>
      </c>
      <c r="AF106" s="95">
        <v>29340</v>
      </c>
      <c r="AG106" s="95">
        <v>29067</v>
      </c>
      <c r="AH106" s="95">
        <v>28945</v>
      </c>
      <c r="AI106" s="95">
        <v>28972</v>
      </c>
      <c r="AJ106" s="95">
        <v>28825</v>
      </c>
      <c r="AK106" s="95">
        <v>29031</v>
      </c>
      <c r="AL106" s="95">
        <v>29046</v>
      </c>
      <c r="AM106" s="96">
        <v>29253</v>
      </c>
      <c r="AN106" s="94">
        <v>29315</v>
      </c>
      <c r="AO106" s="95">
        <v>29379</v>
      </c>
      <c r="AP106" s="95">
        <v>29342</v>
      </c>
      <c r="AQ106" s="95">
        <v>29260</v>
      </c>
      <c r="AR106" s="95">
        <v>29453</v>
      </c>
      <c r="AS106" s="95">
        <v>29418</v>
      </c>
      <c r="AT106" s="95">
        <v>29425</v>
      </c>
      <c r="AU106" s="95">
        <v>29402</v>
      </c>
      <c r="AV106" s="95">
        <v>29398</v>
      </c>
      <c r="AW106" s="95">
        <v>29425</v>
      </c>
      <c r="AX106" s="95">
        <v>29493</v>
      </c>
      <c r="AY106" s="96">
        <v>29589</v>
      </c>
      <c r="AZ106" s="94">
        <v>29598</v>
      </c>
      <c r="BA106" s="95">
        <v>29727</v>
      </c>
      <c r="BB106" s="95">
        <v>29682</v>
      </c>
      <c r="BC106" s="95">
        <v>29589</v>
      </c>
      <c r="BD106" s="95">
        <v>29621</v>
      </c>
      <c r="BE106" s="95">
        <v>29473</v>
      </c>
      <c r="BF106" s="95">
        <v>29477</v>
      </c>
      <c r="BG106" s="95">
        <v>29340</v>
      </c>
      <c r="BH106" s="95">
        <v>29411</v>
      </c>
      <c r="BI106" s="95">
        <v>29352</v>
      </c>
      <c r="BJ106" s="95">
        <v>29920</v>
      </c>
      <c r="BK106" s="98">
        <v>30068</v>
      </c>
      <c r="BL106" s="94">
        <v>30181</v>
      </c>
      <c r="BM106" s="267">
        <v>30203</v>
      </c>
      <c r="BN106" s="267">
        <v>30188</v>
      </c>
      <c r="BO106" s="267">
        <v>30180</v>
      </c>
      <c r="BP106" s="267">
        <v>30216</v>
      </c>
      <c r="BQ106" s="267">
        <v>30212</v>
      </c>
      <c r="BR106" s="267">
        <v>29889</v>
      </c>
      <c r="BS106" s="267">
        <v>29879</v>
      </c>
      <c r="BT106" s="267">
        <v>29886</v>
      </c>
      <c r="BU106" s="267">
        <v>29944</v>
      </c>
      <c r="BV106" s="267">
        <v>29920</v>
      </c>
      <c r="BW106" s="98">
        <v>30153</v>
      </c>
      <c r="BX106" s="94">
        <v>29686</v>
      </c>
      <c r="BY106" s="267">
        <v>29612</v>
      </c>
      <c r="BZ106" s="267">
        <v>29464</v>
      </c>
      <c r="CA106" s="267">
        <v>29271</v>
      </c>
      <c r="CB106" s="267">
        <v>29143</v>
      </c>
      <c r="CC106" s="267">
        <v>29037</v>
      </c>
      <c r="CD106" s="267">
        <v>29017</v>
      </c>
      <c r="CE106" s="267">
        <v>29053</v>
      </c>
      <c r="CF106" s="267">
        <v>29003</v>
      </c>
      <c r="CG106" s="95">
        <v>28844</v>
      </c>
      <c r="CH106" s="95">
        <v>28878</v>
      </c>
      <c r="CI106" s="96">
        <v>29040</v>
      </c>
      <c r="CJ106" s="96">
        <v>28979</v>
      </c>
      <c r="CK106" s="96">
        <v>28924</v>
      </c>
      <c r="CL106" s="96">
        <v>28807</v>
      </c>
      <c r="CM106" s="96">
        <v>28765</v>
      </c>
      <c r="CN106" s="96">
        <v>28747</v>
      </c>
      <c r="CO106" s="96">
        <v>28928</v>
      </c>
      <c r="CP106" s="96">
        <v>28992</v>
      </c>
      <c r="CQ106" s="96">
        <v>28737</v>
      </c>
      <c r="CR106" s="96">
        <v>28957</v>
      </c>
      <c r="CS106" s="96">
        <v>29038</v>
      </c>
      <c r="CT106" s="96">
        <v>29143</v>
      </c>
      <c r="CU106" s="96">
        <v>29208</v>
      </c>
      <c r="CV106" s="96">
        <v>29204</v>
      </c>
      <c r="CW106" s="96">
        <v>29068</v>
      </c>
      <c r="CX106" s="96">
        <v>28974</v>
      </c>
      <c r="CY106" s="96">
        <v>28924</v>
      </c>
      <c r="CZ106" s="96">
        <v>28889</v>
      </c>
      <c r="DA106" s="96">
        <f>'1.COBERTURA  DANE'!D107</f>
        <v>28794</v>
      </c>
      <c r="DB106" s="224">
        <f t="shared" si="11"/>
        <v>-95</v>
      </c>
      <c r="DC106" s="190">
        <f t="shared" si="12"/>
        <v>-0.32529790439665801</v>
      </c>
      <c r="DD106" s="224">
        <f t="shared" si="13"/>
        <v>-414</v>
      </c>
      <c r="DE106" s="190">
        <f t="shared" si="14"/>
        <v>-1.4174198849630237</v>
      </c>
    </row>
    <row r="107" spans="1:109" ht="15" outlineLevel="2">
      <c r="A107" s="101">
        <v>36</v>
      </c>
      <c r="B107" s="92" t="s">
        <v>144</v>
      </c>
      <c r="C107" s="93" t="s">
        <v>64</v>
      </c>
      <c r="D107" s="94">
        <v>3698</v>
      </c>
      <c r="E107" s="95">
        <v>3721</v>
      </c>
      <c r="F107" s="95">
        <v>3717</v>
      </c>
      <c r="G107" s="95">
        <v>3540</v>
      </c>
      <c r="H107" s="95">
        <v>3485</v>
      </c>
      <c r="I107" s="95">
        <v>3588</v>
      </c>
      <c r="J107" s="95">
        <v>3558</v>
      </c>
      <c r="K107" s="95">
        <v>3575</v>
      </c>
      <c r="L107" s="95">
        <v>3639</v>
      </c>
      <c r="M107" s="95">
        <v>3672</v>
      </c>
      <c r="N107" s="95">
        <v>3673</v>
      </c>
      <c r="O107" s="96">
        <v>3665</v>
      </c>
      <c r="P107" s="94">
        <v>3670</v>
      </c>
      <c r="Q107" s="95">
        <v>3669</v>
      </c>
      <c r="R107" s="97">
        <v>3716</v>
      </c>
      <c r="S107" s="95">
        <v>3833</v>
      </c>
      <c r="T107" s="95">
        <v>3860</v>
      </c>
      <c r="U107" s="95">
        <v>3851</v>
      </c>
      <c r="V107" s="95">
        <v>3799</v>
      </c>
      <c r="W107" s="95">
        <v>3720</v>
      </c>
      <c r="X107" s="95">
        <v>3696</v>
      </c>
      <c r="Y107" s="95">
        <v>3663</v>
      </c>
      <c r="Z107" s="95">
        <v>3578</v>
      </c>
      <c r="AA107" s="96">
        <v>3505</v>
      </c>
      <c r="AB107" s="94">
        <v>3488</v>
      </c>
      <c r="AC107" s="95">
        <v>3455</v>
      </c>
      <c r="AD107" s="95">
        <v>3409</v>
      </c>
      <c r="AE107" s="95">
        <v>3370</v>
      </c>
      <c r="AF107" s="95">
        <v>3349</v>
      </c>
      <c r="AG107" s="95">
        <v>3306</v>
      </c>
      <c r="AH107" s="95">
        <v>3288</v>
      </c>
      <c r="AI107" s="95">
        <v>3321</v>
      </c>
      <c r="AJ107" s="95">
        <v>3320</v>
      </c>
      <c r="AK107" s="95">
        <v>3358</v>
      </c>
      <c r="AL107" s="95">
        <v>3400</v>
      </c>
      <c r="AM107" s="96">
        <v>3403</v>
      </c>
      <c r="AN107" s="94">
        <v>3376</v>
      </c>
      <c r="AO107" s="95">
        <v>3653</v>
      </c>
      <c r="AP107" s="95">
        <v>3632</v>
      </c>
      <c r="AQ107" s="95">
        <v>3628</v>
      </c>
      <c r="AR107" s="95">
        <v>3701</v>
      </c>
      <c r="AS107" s="95">
        <v>3695</v>
      </c>
      <c r="AT107" s="95">
        <v>3755</v>
      </c>
      <c r="AU107" s="95">
        <v>3737</v>
      </c>
      <c r="AV107" s="95">
        <v>3618</v>
      </c>
      <c r="AW107" s="95">
        <v>3703</v>
      </c>
      <c r="AX107" s="95">
        <v>3718</v>
      </c>
      <c r="AY107" s="96">
        <v>3709</v>
      </c>
      <c r="AZ107" s="94">
        <v>3667</v>
      </c>
      <c r="BA107" s="95">
        <v>3595</v>
      </c>
      <c r="BB107" s="95">
        <v>3534</v>
      </c>
      <c r="BC107" s="95">
        <v>3493</v>
      </c>
      <c r="BD107" s="95">
        <v>3478</v>
      </c>
      <c r="BE107" s="95">
        <v>3416</v>
      </c>
      <c r="BF107" s="95">
        <v>3371</v>
      </c>
      <c r="BG107" s="95">
        <v>3355</v>
      </c>
      <c r="BH107" s="95">
        <v>3332</v>
      </c>
      <c r="BI107" s="95">
        <v>3360</v>
      </c>
      <c r="BJ107" s="95">
        <v>3361</v>
      </c>
      <c r="BK107" s="98">
        <v>3318</v>
      </c>
      <c r="BL107" s="94">
        <v>3304</v>
      </c>
      <c r="BM107" s="267">
        <v>3327</v>
      </c>
      <c r="BN107" s="267">
        <v>3318</v>
      </c>
      <c r="BO107" s="267">
        <v>3244</v>
      </c>
      <c r="BP107" s="267">
        <v>3212</v>
      </c>
      <c r="BQ107" s="267">
        <v>3155</v>
      </c>
      <c r="BR107" s="267">
        <v>3140</v>
      </c>
      <c r="BS107" s="267">
        <v>3173</v>
      </c>
      <c r="BT107" s="267">
        <v>3125</v>
      </c>
      <c r="BU107" s="267">
        <v>3127</v>
      </c>
      <c r="BV107" s="267">
        <v>3159</v>
      </c>
      <c r="BW107" s="98">
        <v>3121</v>
      </c>
      <c r="BX107" s="94">
        <v>3105</v>
      </c>
      <c r="BY107" s="267">
        <v>3064</v>
      </c>
      <c r="BZ107" s="267">
        <v>2973</v>
      </c>
      <c r="CA107" s="267">
        <v>2915</v>
      </c>
      <c r="CB107" s="267">
        <v>2902</v>
      </c>
      <c r="CC107" s="267">
        <v>2820</v>
      </c>
      <c r="CD107" s="267">
        <v>2792</v>
      </c>
      <c r="CE107" s="267">
        <v>2776</v>
      </c>
      <c r="CF107" s="267">
        <v>2724</v>
      </c>
      <c r="CG107" s="95">
        <v>2715</v>
      </c>
      <c r="CH107" s="95">
        <v>2701</v>
      </c>
      <c r="CI107" s="96">
        <v>2703</v>
      </c>
      <c r="CJ107" s="96">
        <v>2706</v>
      </c>
      <c r="CK107" s="96">
        <v>2732</v>
      </c>
      <c r="CL107" s="96">
        <v>2745</v>
      </c>
      <c r="CM107" s="96">
        <v>2733</v>
      </c>
      <c r="CN107" s="96">
        <v>2725</v>
      </c>
      <c r="CO107" s="96">
        <v>2715</v>
      </c>
      <c r="CP107" s="96">
        <v>2741</v>
      </c>
      <c r="CQ107" s="96">
        <v>2709</v>
      </c>
      <c r="CR107" s="96">
        <v>2756</v>
      </c>
      <c r="CS107" s="96">
        <v>2729</v>
      </c>
      <c r="CT107" s="96">
        <v>2726</v>
      </c>
      <c r="CU107" s="96">
        <v>2740</v>
      </c>
      <c r="CV107" s="96">
        <v>2752</v>
      </c>
      <c r="CW107" s="96">
        <v>2768</v>
      </c>
      <c r="CX107" s="96">
        <v>2736</v>
      </c>
      <c r="CY107" s="96">
        <v>2740</v>
      </c>
      <c r="CZ107" s="96">
        <v>2747</v>
      </c>
      <c r="DA107" s="96">
        <f>'1.COBERTURA  DANE'!D108</f>
        <v>2730</v>
      </c>
      <c r="DB107" s="224">
        <f t="shared" si="11"/>
        <v>-17</v>
      </c>
      <c r="DC107" s="190">
        <f t="shared" si="12"/>
        <v>-0.61773255813953487</v>
      </c>
      <c r="DD107" s="224">
        <f t="shared" si="13"/>
        <v>-10</v>
      </c>
      <c r="DE107" s="190">
        <f t="shared" si="14"/>
        <v>-0.36496350364963503</v>
      </c>
    </row>
    <row r="108" spans="1:109" ht="15" outlineLevel="2">
      <c r="A108" s="101">
        <v>91</v>
      </c>
      <c r="B108" s="92" t="s">
        <v>144</v>
      </c>
      <c r="C108" s="93" t="s">
        <v>8</v>
      </c>
      <c r="D108" s="94">
        <v>6853</v>
      </c>
      <c r="E108" s="95">
        <v>6989</v>
      </c>
      <c r="F108" s="95">
        <v>6921</v>
      </c>
      <c r="G108" s="95">
        <v>6937</v>
      </c>
      <c r="H108" s="95">
        <v>6978</v>
      </c>
      <c r="I108" s="95">
        <v>7009</v>
      </c>
      <c r="J108" s="95">
        <v>6997</v>
      </c>
      <c r="K108" s="95">
        <v>6986</v>
      </c>
      <c r="L108" s="95">
        <v>7079</v>
      </c>
      <c r="M108" s="95">
        <v>7119</v>
      </c>
      <c r="N108" s="95">
        <v>7148</v>
      </c>
      <c r="O108" s="96">
        <v>7206</v>
      </c>
      <c r="P108" s="94">
        <v>7263</v>
      </c>
      <c r="Q108" s="95">
        <v>7226</v>
      </c>
      <c r="R108" s="97">
        <v>7339</v>
      </c>
      <c r="S108" s="95">
        <v>7373</v>
      </c>
      <c r="T108" s="95">
        <v>7300</v>
      </c>
      <c r="U108" s="95">
        <v>7439</v>
      </c>
      <c r="V108" s="95">
        <v>7649</v>
      </c>
      <c r="W108" s="95">
        <v>7718</v>
      </c>
      <c r="X108" s="95">
        <v>7750</v>
      </c>
      <c r="Y108" s="95">
        <v>7747</v>
      </c>
      <c r="Z108" s="95">
        <v>7745</v>
      </c>
      <c r="AA108" s="96">
        <v>7699</v>
      </c>
      <c r="AB108" s="94">
        <v>7728</v>
      </c>
      <c r="AC108" s="95">
        <v>7675</v>
      </c>
      <c r="AD108" s="95">
        <v>7688</v>
      </c>
      <c r="AE108" s="95">
        <v>7649</v>
      </c>
      <c r="AF108" s="95">
        <v>7658</v>
      </c>
      <c r="AG108" s="95">
        <v>7596</v>
      </c>
      <c r="AH108" s="95">
        <v>7565</v>
      </c>
      <c r="AI108" s="95">
        <v>7554</v>
      </c>
      <c r="AJ108" s="95">
        <v>7519</v>
      </c>
      <c r="AK108" s="95">
        <v>7510</v>
      </c>
      <c r="AL108" s="95">
        <v>7460</v>
      </c>
      <c r="AM108" s="96">
        <v>7459</v>
      </c>
      <c r="AN108" s="94">
        <v>7417</v>
      </c>
      <c r="AO108" s="95">
        <v>7498</v>
      </c>
      <c r="AP108" s="95">
        <v>7471</v>
      </c>
      <c r="AQ108" s="95">
        <v>7532</v>
      </c>
      <c r="AR108" s="95">
        <v>7580</v>
      </c>
      <c r="AS108" s="95">
        <v>7573</v>
      </c>
      <c r="AT108" s="95">
        <v>7564</v>
      </c>
      <c r="AU108" s="95">
        <v>7558</v>
      </c>
      <c r="AV108" s="95">
        <v>7503</v>
      </c>
      <c r="AW108" s="95">
        <v>7525</v>
      </c>
      <c r="AX108" s="95">
        <v>7585</v>
      </c>
      <c r="AY108" s="96">
        <v>7555</v>
      </c>
      <c r="AZ108" s="94">
        <v>7535</v>
      </c>
      <c r="BA108" s="95">
        <v>7521</v>
      </c>
      <c r="BB108" s="95">
        <v>7479</v>
      </c>
      <c r="BC108" s="95">
        <v>7426</v>
      </c>
      <c r="BD108" s="95">
        <v>7401</v>
      </c>
      <c r="BE108" s="95">
        <v>7348</v>
      </c>
      <c r="BF108" s="95">
        <v>7316</v>
      </c>
      <c r="BG108" s="95">
        <v>7261</v>
      </c>
      <c r="BH108" s="95">
        <v>7253</v>
      </c>
      <c r="BI108" s="95">
        <v>7180</v>
      </c>
      <c r="BJ108" s="95">
        <v>7190</v>
      </c>
      <c r="BK108" s="98">
        <v>7204</v>
      </c>
      <c r="BL108" s="94">
        <v>7191</v>
      </c>
      <c r="BM108" s="267">
        <v>7220</v>
      </c>
      <c r="BN108" s="267">
        <v>7208</v>
      </c>
      <c r="BO108" s="267">
        <v>7160</v>
      </c>
      <c r="BP108" s="267">
        <v>7180</v>
      </c>
      <c r="BQ108" s="267">
        <v>7141</v>
      </c>
      <c r="BR108" s="267">
        <v>7049</v>
      </c>
      <c r="BS108" s="267">
        <v>7014</v>
      </c>
      <c r="BT108" s="267">
        <v>6994</v>
      </c>
      <c r="BU108" s="267">
        <v>6957</v>
      </c>
      <c r="BV108" s="267">
        <v>6946</v>
      </c>
      <c r="BW108" s="98">
        <v>6970</v>
      </c>
      <c r="BX108" s="94">
        <v>6963</v>
      </c>
      <c r="BY108" s="267">
        <v>6893</v>
      </c>
      <c r="BZ108" s="267">
        <v>6866</v>
      </c>
      <c r="CA108" s="267">
        <v>6817</v>
      </c>
      <c r="CB108" s="267">
        <v>6790</v>
      </c>
      <c r="CC108" s="267">
        <v>6684</v>
      </c>
      <c r="CD108" s="267">
        <v>6662</v>
      </c>
      <c r="CE108" s="267">
        <v>6697</v>
      </c>
      <c r="CF108" s="267">
        <v>6672</v>
      </c>
      <c r="CG108" s="95">
        <v>6662</v>
      </c>
      <c r="CH108" s="95">
        <v>6665</v>
      </c>
      <c r="CI108" s="96">
        <v>6655</v>
      </c>
      <c r="CJ108" s="96">
        <v>6633</v>
      </c>
      <c r="CK108" s="96">
        <v>6662</v>
      </c>
      <c r="CL108" s="96">
        <v>6653</v>
      </c>
      <c r="CM108" s="96">
        <v>6625</v>
      </c>
      <c r="CN108" s="96">
        <v>6620</v>
      </c>
      <c r="CO108" s="96">
        <v>6615</v>
      </c>
      <c r="CP108" s="96">
        <v>6640</v>
      </c>
      <c r="CQ108" s="96">
        <v>6640</v>
      </c>
      <c r="CR108" s="96">
        <v>6641</v>
      </c>
      <c r="CS108" s="96">
        <v>6666</v>
      </c>
      <c r="CT108" s="96">
        <v>6659</v>
      </c>
      <c r="CU108" s="96">
        <v>6653</v>
      </c>
      <c r="CV108" s="96">
        <v>6643</v>
      </c>
      <c r="CW108" s="96">
        <v>6583</v>
      </c>
      <c r="CX108" s="96">
        <v>6554</v>
      </c>
      <c r="CY108" s="96">
        <v>6539</v>
      </c>
      <c r="CZ108" s="96">
        <v>6540</v>
      </c>
      <c r="DA108" s="96">
        <f>'1.COBERTURA  DANE'!D109</f>
        <v>6506</v>
      </c>
      <c r="DB108" s="224">
        <f t="shared" si="11"/>
        <v>-34</v>
      </c>
      <c r="DC108" s="190">
        <f t="shared" si="12"/>
        <v>-0.51181695017311457</v>
      </c>
      <c r="DD108" s="224">
        <f t="shared" si="13"/>
        <v>-147</v>
      </c>
      <c r="DE108" s="190">
        <f t="shared" si="14"/>
        <v>-2.209529535547873</v>
      </c>
    </row>
    <row r="109" spans="1:109" ht="15" outlineLevel="2">
      <c r="A109" s="101">
        <v>93</v>
      </c>
      <c r="B109" s="92" t="s">
        <v>144</v>
      </c>
      <c r="C109" s="93" t="s">
        <v>70</v>
      </c>
      <c r="D109" s="94">
        <v>12724</v>
      </c>
      <c r="E109" s="95">
        <v>12732</v>
      </c>
      <c r="F109" s="95">
        <v>12702</v>
      </c>
      <c r="G109" s="95">
        <v>12741</v>
      </c>
      <c r="H109" s="95">
        <v>12571</v>
      </c>
      <c r="I109" s="95">
        <v>12598</v>
      </c>
      <c r="J109" s="95">
        <v>12576</v>
      </c>
      <c r="K109" s="95">
        <v>12559</v>
      </c>
      <c r="L109" s="95">
        <v>12842</v>
      </c>
      <c r="M109" s="95">
        <v>12882</v>
      </c>
      <c r="N109" s="95">
        <v>12959</v>
      </c>
      <c r="O109" s="96">
        <v>13099</v>
      </c>
      <c r="P109" s="94">
        <v>13164</v>
      </c>
      <c r="Q109" s="95">
        <v>13193</v>
      </c>
      <c r="R109" s="97">
        <v>13265</v>
      </c>
      <c r="S109" s="95">
        <v>12980</v>
      </c>
      <c r="T109" s="95">
        <v>13521</v>
      </c>
      <c r="U109" s="95">
        <v>13591</v>
      </c>
      <c r="V109" s="95">
        <v>13621</v>
      </c>
      <c r="W109" s="95">
        <v>13736</v>
      </c>
      <c r="X109" s="95">
        <v>13805</v>
      </c>
      <c r="Y109" s="95">
        <v>13922</v>
      </c>
      <c r="Z109" s="95">
        <v>13948</v>
      </c>
      <c r="AA109" s="96">
        <v>13946</v>
      </c>
      <c r="AB109" s="94">
        <v>13995</v>
      </c>
      <c r="AC109" s="95">
        <v>14055</v>
      </c>
      <c r="AD109" s="95">
        <v>13975</v>
      </c>
      <c r="AE109" s="95">
        <v>14103</v>
      </c>
      <c r="AF109" s="95">
        <v>14187</v>
      </c>
      <c r="AG109" s="95">
        <v>14178</v>
      </c>
      <c r="AH109" s="95">
        <v>14177</v>
      </c>
      <c r="AI109" s="95">
        <v>14204</v>
      </c>
      <c r="AJ109" s="95">
        <v>14235</v>
      </c>
      <c r="AK109" s="95">
        <v>14353</v>
      </c>
      <c r="AL109" s="95">
        <v>14397</v>
      </c>
      <c r="AM109" s="96">
        <v>14440</v>
      </c>
      <c r="AN109" s="94">
        <v>14427</v>
      </c>
      <c r="AO109" s="95">
        <v>14410</v>
      </c>
      <c r="AP109" s="95">
        <v>14412</v>
      </c>
      <c r="AQ109" s="95">
        <v>14394</v>
      </c>
      <c r="AR109" s="95">
        <v>14490</v>
      </c>
      <c r="AS109" s="95">
        <v>14486</v>
      </c>
      <c r="AT109" s="95">
        <v>14482</v>
      </c>
      <c r="AU109" s="95">
        <v>14472</v>
      </c>
      <c r="AV109" s="95">
        <v>14379</v>
      </c>
      <c r="AW109" s="95">
        <v>14456</v>
      </c>
      <c r="AX109" s="95">
        <v>14477</v>
      </c>
      <c r="AY109" s="96">
        <v>14425</v>
      </c>
      <c r="AZ109" s="94">
        <v>14510</v>
      </c>
      <c r="BA109" s="95">
        <v>14523</v>
      </c>
      <c r="BB109" s="95">
        <v>14513</v>
      </c>
      <c r="BC109" s="95">
        <v>14458</v>
      </c>
      <c r="BD109" s="95">
        <v>14455</v>
      </c>
      <c r="BE109" s="95">
        <v>14412</v>
      </c>
      <c r="BF109" s="95">
        <v>14391</v>
      </c>
      <c r="BG109" s="95">
        <v>14336</v>
      </c>
      <c r="BH109" s="95">
        <v>14373</v>
      </c>
      <c r="BI109" s="95">
        <v>14322</v>
      </c>
      <c r="BJ109" s="95">
        <v>14370</v>
      </c>
      <c r="BK109" s="98">
        <v>14425</v>
      </c>
      <c r="BL109" s="94">
        <v>14441</v>
      </c>
      <c r="BM109" s="267">
        <v>14473</v>
      </c>
      <c r="BN109" s="267">
        <v>14396</v>
      </c>
      <c r="BO109" s="267">
        <v>14353</v>
      </c>
      <c r="BP109" s="267">
        <v>14361</v>
      </c>
      <c r="BQ109" s="267">
        <v>14365</v>
      </c>
      <c r="BR109" s="267">
        <v>14215</v>
      </c>
      <c r="BS109" s="267">
        <v>14161</v>
      </c>
      <c r="BT109" s="267">
        <v>14156</v>
      </c>
      <c r="BU109" s="267">
        <v>14207</v>
      </c>
      <c r="BV109" s="267">
        <v>14243</v>
      </c>
      <c r="BW109" s="98">
        <v>14380</v>
      </c>
      <c r="BX109" s="94">
        <v>14380</v>
      </c>
      <c r="BY109" s="267">
        <v>14326</v>
      </c>
      <c r="BZ109" s="267">
        <v>14258</v>
      </c>
      <c r="CA109" s="267">
        <v>14125</v>
      </c>
      <c r="CB109" s="267">
        <v>14045</v>
      </c>
      <c r="CC109" s="267">
        <v>14001</v>
      </c>
      <c r="CD109" s="267">
        <v>13966</v>
      </c>
      <c r="CE109" s="267">
        <v>13955</v>
      </c>
      <c r="CF109" s="267">
        <v>13882</v>
      </c>
      <c r="CG109" s="95">
        <v>13873</v>
      </c>
      <c r="CH109" s="95">
        <v>13890</v>
      </c>
      <c r="CI109" s="96">
        <v>13902</v>
      </c>
      <c r="CJ109" s="96">
        <v>13874</v>
      </c>
      <c r="CK109" s="96">
        <v>13866</v>
      </c>
      <c r="CL109" s="96">
        <v>13833</v>
      </c>
      <c r="CM109" s="96">
        <v>13802</v>
      </c>
      <c r="CN109" s="96">
        <v>13785</v>
      </c>
      <c r="CO109" s="96">
        <v>13784</v>
      </c>
      <c r="CP109" s="96">
        <v>13823</v>
      </c>
      <c r="CQ109" s="96">
        <v>13953</v>
      </c>
      <c r="CR109" s="96">
        <v>13951</v>
      </c>
      <c r="CS109" s="96">
        <v>13993</v>
      </c>
      <c r="CT109" s="96">
        <v>14051</v>
      </c>
      <c r="CU109" s="96">
        <v>14132</v>
      </c>
      <c r="CV109" s="96">
        <v>14130</v>
      </c>
      <c r="CW109" s="96">
        <v>14051</v>
      </c>
      <c r="CX109" s="96">
        <v>14052</v>
      </c>
      <c r="CY109" s="96">
        <v>13993</v>
      </c>
      <c r="CZ109" s="96">
        <v>14004</v>
      </c>
      <c r="DA109" s="96">
        <f>'1.COBERTURA  DANE'!D110</f>
        <v>13960</v>
      </c>
      <c r="DB109" s="224">
        <f t="shared" si="11"/>
        <v>-44</v>
      </c>
      <c r="DC109" s="190">
        <f t="shared" si="12"/>
        <v>-0.31139419674451518</v>
      </c>
      <c r="DD109" s="224">
        <f t="shared" si="13"/>
        <v>-172</v>
      </c>
      <c r="DE109" s="190">
        <f t="shared" si="14"/>
        <v>-1.2170959524483442</v>
      </c>
    </row>
    <row r="110" spans="1:109" ht="15" outlineLevel="2">
      <c r="A110" s="101">
        <v>101</v>
      </c>
      <c r="B110" s="92" t="s">
        <v>144</v>
      </c>
      <c r="C110" s="93" t="s">
        <v>71</v>
      </c>
      <c r="D110" s="94">
        <v>17923</v>
      </c>
      <c r="E110" s="95">
        <v>17939</v>
      </c>
      <c r="F110" s="95">
        <v>17921</v>
      </c>
      <c r="G110" s="95">
        <v>17943</v>
      </c>
      <c r="H110" s="95">
        <v>17691</v>
      </c>
      <c r="I110" s="95">
        <v>17705</v>
      </c>
      <c r="J110" s="95">
        <v>17616</v>
      </c>
      <c r="K110" s="95">
        <v>17686</v>
      </c>
      <c r="L110" s="95">
        <v>17939</v>
      </c>
      <c r="M110" s="95">
        <v>18100</v>
      </c>
      <c r="N110" s="95">
        <v>18119</v>
      </c>
      <c r="O110" s="96">
        <v>18348</v>
      </c>
      <c r="P110" s="94">
        <v>18687</v>
      </c>
      <c r="Q110" s="95">
        <v>18736</v>
      </c>
      <c r="R110" s="97">
        <v>18968</v>
      </c>
      <c r="S110" s="95">
        <v>19253</v>
      </c>
      <c r="T110" s="95">
        <v>19364</v>
      </c>
      <c r="U110" s="95">
        <v>19548</v>
      </c>
      <c r="V110" s="95">
        <v>19574</v>
      </c>
      <c r="W110" s="95">
        <v>19473</v>
      </c>
      <c r="X110" s="95">
        <v>19410</v>
      </c>
      <c r="Y110" s="95">
        <v>19481</v>
      </c>
      <c r="Z110" s="95">
        <v>19541</v>
      </c>
      <c r="AA110" s="96">
        <v>19488</v>
      </c>
      <c r="AB110" s="94">
        <v>19587</v>
      </c>
      <c r="AC110" s="95">
        <v>19595</v>
      </c>
      <c r="AD110" s="95">
        <v>19507</v>
      </c>
      <c r="AE110" s="95">
        <v>19643</v>
      </c>
      <c r="AF110" s="95">
        <v>19556</v>
      </c>
      <c r="AG110" s="95">
        <v>19392</v>
      </c>
      <c r="AH110" s="95">
        <v>19364</v>
      </c>
      <c r="AI110" s="95">
        <v>19475</v>
      </c>
      <c r="AJ110" s="95">
        <v>19639</v>
      </c>
      <c r="AK110" s="95">
        <v>19827</v>
      </c>
      <c r="AL110" s="95">
        <v>19877</v>
      </c>
      <c r="AM110" s="96">
        <v>20071</v>
      </c>
      <c r="AN110" s="94">
        <v>20018</v>
      </c>
      <c r="AO110" s="95">
        <v>20116</v>
      </c>
      <c r="AP110" s="95">
        <v>20134</v>
      </c>
      <c r="AQ110" s="95">
        <v>20027</v>
      </c>
      <c r="AR110" s="95">
        <v>20073</v>
      </c>
      <c r="AS110" s="95">
        <v>20064</v>
      </c>
      <c r="AT110" s="95">
        <v>20126</v>
      </c>
      <c r="AU110" s="95">
        <v>20158</v>
      </c>
      <c r="AV110" s="95">
        <v>20108</v>
      </c>
      <c r="AW110" s="95">
        <v>20193</v>
      </c>
      <c r="AX110" s="95">
        <v>20211</v>
      </c>
      <c r="AY110" s="96">
        <v>20245</v>
      </c>
      <c r="AZ110" s="94">
        <v>20292</v>
      </c>
      <c r="BA110" s="95">
        <v>20398</v>
      </c>
      <c r="BB110" s="95">
        <v>20359</v>
      </c>
      <c r="BC110" s="95">
        <v>20338</v>
      </c>
      <c r="BD110" s="95">
        <v>20353</v>
      </c>
      <c r="BE110" s="95">
        <v>20244</v>
      </c>
      <c r="BF110" s="95">
        <v>20252</v>
      </c>
      <c r="BG110" s="95">
        <v>20148</v>
      </c>
      <c r="BH110" s="95">
        <v>20081</v>
      </c>
      <c r="BI110" s="95">
        <v>19962</v>
      </c>
      <c r="BJ110" s="95">
        <v>20202</v>
      </c>
      <c r="BK110" s="98">
        <v>20380</v>
      </c>
      <c r="BL110" s="94">
        <v>20417</v>
      </c>
      <c r="BM110" s="267">
        <v>20519</v>
      </c>
      <c r="BN110" s="267">
        <v>20568</v>
      </c>
      <c r="BO110" s="267">
        <v>20529</v>
      </c>
      <c r="BP110" s="267">
        <v>20541</v>
      </c>
      <c r="BQ110" s="267">
        <v>20508</v>
      </c>
      <c r="BR110" s="267">
        <v>20432</v>
      </c>
      <c r="BS110" s="267">
        <v>20398</v>
      </c>
      <c r="BT110" s="267">
        <v>20414</v>
      </c>
      <c r="BU110" s="267">
        <v>20435</v>
      </c>
      <c r="BV110" s="267">
        <v>20443</v>
      </c>
      <c r="BW110" s="98">
        <v>20520</v>
      </c>
      <c r="BX110" s="94">
        <v>20364</v>
      </c>
      <c r="BY110" s="267">
        <v>20138</v>
      </c>
      <c r="BZ110" s="267">
        <v>19952</v>
      </c>
      <c r="CA110" s="267">
        <v>19735</v>
      </c>
      <c r="CB110" s="267">
        <v>19682</v>
      </c>
      <c r="CC110" s="267">
        <v>19223</v>
      </c>
      <c r="CD110" s="267">
        <v>19133</v>
      </c>
      <c r="CE110" s="267">
        <v>19098</v>
      </c>
      <c r="CF110" s="267">
        <v>18934</v>
      </c>
      <c r="CG110" s="95">
        <v>18838</v>
      </c>
      <c r="CH110" s="95">
        <v>18944</v>
      </c>
      <c r="CI110" s="96">
        <v>18925</v>
      </c>
      <c r="CJ110" s="96">
        <v>18848</v>
      </c>
      <c r="CK110" s="96">
        <v>18827</v>
      </c>
      <c r="CL110" s="96">
        <v>18749</v>
      </c>
      <c r="CM110" s="96">
        <v>18728</v>
      </c>
      <c r="CN110" s="96">
        <v>18782</v>
      </c>
      <c r="CO110" s="96">
        <v>18864</v>
      </c>
      <c r="CP110" s="96">
        <v>18938</v>
      </c>
      <c r="CQ110" s="96">
        <v>18404</v>
      </c>
      <c r="CR110" s="96">
        <v>18942</v>
      </c>
      <c r="CS110" s="96">
        <v>18983</v>
      </c>
      <c r="CT110" s="96">
        <v>18914</v>
      </c>
      <c r="CU110" s="96">
        <v>18949</v>
      </c>
      <c r="CV110" s="96">
        <v>19000</v>
      </c>
      <c r="CW110" s="96">
        <v>18990</v>
      </c>
      <c r="CX110" s="96">
        <v>18881</v>
      </c>
      <c r="CY110" s="96">
        <v>18807</v>
      </c>
      <c r="CZ110" s="96">
        <v>18830</v>
      </c>
      <c r="DA110" s="96">
        <f>'1.COBERTURA  DANE'!D111</f>
        <v>18888</v>
      </c>
      <c r="DB110" s="224">
        <f t="shared" si="11"/>
        <v>58</v>
      </c>
      <c r="DC110" s="190">
        <f t="shared" si="12"/>
        <v>0.30526315789473685</v>
      </c>
      <c r="DD110" s="224">
        <f t="shared" si="13"/>
        <v>-61</v>
      </c>
      <c r="DE110" s="190">
        <f t="shared" si="14"/>
        <v>-0.32191672383766956</v>
      </c>
    </row>
    <row r="111" spans="1:109" ht="15" outlineLevel="2">
      <c r="A111" s="101">
        <v>145</v>
      </c>
      <c r="B111" s="92" t="s">
        <v>144</v>
      </c>
      <c r="C111" s="93" t="s">
        <v>10</v>
      </c>
      <c r="D111" s="94">
        <v>3511</v>
      </c>
      <c r="E111" s="95">
        <v>3508</v>
      </c>
      <c r="F111" s="95">
        <v>3552</v>
      </c>
      <c r="G111" s="95">
        <v>3574</v>
      </c>
      <c r="H111" s="95">
        <v>3574</v>
      </c>
      <c r="I111" s="95">
        <v>3552</v>
      </c>
      <c r="J111" s="95">
        <v>3528</v>
      </c>
      <c r="K111" s="95">
        <v>3545</v>
      </c>
      <c r="L111" s="95">
        <v>3545</v>
      </c>
      <c r="M111" s="95">
        <v>3534</v>
      </c>
      <c r="N111" s="95">
        <v>3567</v>
      </c>
      <c r="O111" s="96">
        <v>3586</v>
      </c>
      <c r="P111" s="94">
        <v>3597</v>
      </c>
      <c r="Q111" s="95">
        <v>3601</v>
      </c>
      <c r="R111" s="97">
        <v>3612</v>
      </c>
      <c r="S111" s="95">
        <v>3632</v>
      </c>
      <c r="T111" s="95">
        <v>3741</v>
      </c>
      <c r="U111" s="95">
        <v>3771</v>
      </c>
      <c r="V111" s="95">
        <v>3759</v>
      </c>
      <c r="W111" s="95">
        <v>3765</v>
      </c>
      <c r="X111" s="95">
        <v>3746</v>
      </c>
      <c r="Y111" s="95">
        <v>3803</v>
      </c>
      <c r="Z111" s="95">
        <v>3840</v>
      </c>
      <c r="AA111" s="96">
        <v>3742</v>
      </c>
      <c r="AB111" s="94">
        <v>3691</v>
      </c>
      <c r="AC111" s="95">
        <v>3726</v>
      </c>
      <c r="AD111" s="95">
        <v>3747</v>
      </c>
      <c r="AE111" s="95">
        <v>3765</v>
      </c>
      <c r="AF111" s="95">
        <v>3708</v>
      </c>
      <c r="AG111" s="95">
        <v>3672</v>
      </c>
      <c r="AH111" s="95">
        <v>3660</v>
      </c>
      <c r="AI111" s="95">
        <v>3629</v>
      </c>
      <c r="AJ111" s="95">
        <v>3628</v>
      </c>
      <c r="AK111" s="95">
        <v>3671</v>
      </c>
      <c r="AL111" s="95">
        <v>3679</v>
      </c>
      <c r="AM111" s="96">
        <v>3704</v>
      </c>
      <c r="AN111" s="94">
        <v>3685</v>
      </c>
      <c r="AO111" s="95">
        <v>3688</v>
      </c>
      <c r="AP111" s="95">
        <v>3672</v>
      </c>
      <c r="AQ111" s="95">
        <v>3693</v>
      </c>
      <c r="AR111" s="95">
        <v>3794</v>
      </c>
      <c r="AS111" s="95">
        <v>3780</v>
      </c>
      <c r="AT111" s="95">
        <v>3800</v>
      </c>
      <c r="AU111" s="95">
        <v>3821</v>
      </c>
      <c r="AV111" s="95">
        <v>3788</v>
      </c>
      <c r="AW111" s="95">
        <v>3731</v>
      </c>
      <c r="AX111" s="95">
        <v>3717</v>
      </c>
      <c r="AY111" s="96">
        <v>3802</v>
      </c>
      <c r="AZ111" s="94">
        <v>3817</v>
      </c>
      <c r="BA111" s="95">
        <v>3854</v>
      </c>
      <c r="BB111" s="95">
        <v>3794</v>
      </c>
      <c r="BC111" s="95">
        <v>3786</v>
      </c>
      <c r="BD111" s="95">
        <v>3787</v>
      </c>
      <c r="BE111" s="95">
        <v>3767</v>
      </c>
      <c r="BF111" s="95">
        <v>3751</v>
      </c>
      <c r="BG111" s="95">
        <v>3677</v>
      </c>
      <c r="BH111" s="95">
        <v>3682</v>
      </c>
      <c r="BI111" s="95">
        <v>3647</v>
      </c>
      <c r="BJ111" s="95">
        <v>3649</v>
      </c>
      <c r="BK111" s="98">
        <v>3664</v>
      </c>
      <c r="BL111" s="94">
        <v>3681</v>
      </c>
      <c r="BM111" s="267">
        <v>3727</v>
      </c>
      <c r="BN111" s="267">
        <v>3728</v>
      </c>
      <c r="BO111" s="267">
        <v>3734</v>
      </c>
      <c r="BP111" s="267">
        <v>3737</v>
      </c>
      <c r="BQ111" s="267">
        <v>3713</v>
      </c>
      <c r="BR111" s="267">
        <v>3691</v>
      </c>
      <c r="BS111" s="267">
        <v>3649</v>
      </c>
      <c r="BT111" s="267">
        <v>3640</v>
      </c>
      <c r="BU111" s="267">
        <v>3631</v>
      </c>
      <c r="BV111" s="267">
        <v>3660</v>
      </c>
      <c r="BW111" s="98">
        <v>3676</v>
      </c>
      <c r="BX111" s="94">
        <v>3698</v>
      </c>
      <c r="BY111" s="267">
        <v>3700</v>
      </c>
      <c r="BZ111" s="267">
        <v>3695</v>
      </c>
      <c r="CA111" s="267">
        <v>3671</v>
      </c>
      <c r="CB111" s="267">
        <v>3677</v>
      </c>
      <c r="CC111" s="267">
        <v>3693</v>
      </c>
      <c r="CD111" s="267">
        <v>3685</v>
      </c>
      <c r="CE111" s="267">
        <v>3672</v>
      </c>
      <c r="CF111" s="267">
        <v>3643</v>
      </c>
      <c r="CG111" s="95">
        <v>3644</v>
      </c>
      <c r="CH111" s="95">
        <v>3634</v>
      </c>
      <c r="CI111" s="96">
        <v>3625</v>
      </c>
      <c r="CJ111" s="96">
        <v>3605</v>
      </c>
      <c r="CK111" s="96">
        <v>3609</v>
      </c>
      <c r="CL111" s="96">
        <v>3596</v>
      </c>
      <c r="CM111" s="96">
        <v>3584</v>
      </c>
      <c r="CN111" s="96">
        <v>3603</v>
      </c>
      <c r="CO111" s="96">
        <v>3631</v>
      </c>
      <c r="CP111" s="96">
        <v>3661</v>
      </c>
      <c r="CQ111" s="96">
        <v>3650</v>
      </c>
      <c r="CR111" s="96">
        <v>3672</v>
      </c>
      <c r="CS111" s="96">
        <v>3695</v>
      </c>
      <c r="CT111" s="96">
        <v>3729</v>
      </c>
      <c r="CU111" s="96">
        <v>3753</v>
      </c>
      <c r="CV111" s="96">
        <v>3744</v>
      </c>
      <c r="CW111" s="96">
        <v>3716</v>
      </c>
      <c r="CX111" s="96">
        <v>3722</v>
      </c>
      <c r="CY111" s="96">
        <v>3680</v>
      </c>
      <c r="CZ111" s="96">
        <v>3671</v>
      </c>
      <c r="DA111" s="96">
        <f>'1.COBERTURA  DANE'!D112</f>
        <v>3656</v>
      </c>
      <c r="DB111" s="224">
        <f t="shared" si="11"/>
        <v>-15</v>
      </c>
      <c r="DC111" s="190">
        <f t="shared" si="12"/>
        <v>-0.40064102564102561</v>
      </c>
      <c r="DD111" s="224">
        <f t="shared" si="13"/>
        <v>-97</v>
      </c>
      <c r="DE111" s="190">
        <f t="shared" si="14"/>
        <v>-2.584598987476685</v>
      </c>
    </row>
    <row r="112" spans="1:109" ht="15" outlineLevel="2">
      <c r="A112" s="101">
        <v>209</v>
      </c>
      <c r="B112" s="92" t="s">
        <v>144</v>
      </c>
      <c r="C112" s="93" t="s">
        <v>77</v>
      </c>
      <c r="D112" s="94">
        <v>14033</v>
      </c>
      <c r="E112" s="95">
        <v>14032</v>
      </c>
      <c r="F112" s="95">
        <v>14019</v>
      </c>
      <c r="G112" s="95">
        <v>14045</v>
      </c>
      <c r="H112" s="95">
        <v>13990</v>
      </c>
      <c r="I112" s="95">
        <v>13983</v>
      </c>
      <c r="J112" s="95">
        <v>13869</v>
      </c>
      <c r="K112" s="95">
        <v>13963</v>
      </c>
      <c r="L112" s="95">
        <v>13993</v>
      </c>
      <c r="M112" s="95">
        <v>14070</v>
      </c>
      <c r="N112" s="95">
        <v>14045</v>
      </c>
      <c r="O112" s="96">
        <v>14058</v>
      </c>
      <c r="P112" s="94">
        <v>14000</v>
      </c>
      <c r="Q112" s="95">
        <v>14115</v>
      </c>
      <c r="R112" s="97">
        <v>14207</v>
      </c>
      <c r="S112" s="95">
        <v>14405</v>
      </c>
      <c r="T112" s="95">
        <v>14541</v>
      </c>
      <c r="U112" s="95">
        <v>14602</v>
      </c>
      <c r="V112" s="95">
        <v>14624</v>
      </c>
      <c r="W112" s="95">
        <v>14605</v>
      </c>
      <c r="X112" s="95">
        <v>14599</v>
      </c>
      <c r="Y112" s="95">
        <v>14653</v>
      </c>
      <c r="Z112" s="95">
        <v>14704</v>
      </c>
      <c r="AA112" s="96">
        <v>14663</v>
      </c>
      <c r="AB112" s="94">
        <v>13730</v>
      </c>
      <c r="AC112" s="95">
        <v>14731</v>
      </c>
      <c r="AD112" s="95">
        <v>14683</v>
      </c>
      <c r="AE112" s="95">
        <v>14734</v>
      </c>
      <c r="AF112" s="95">
        <v>14667</v>
      </c>
      <c r="AG112" s="95">
        <v>14567</v>
      </c>
      <c r="AH112" s="95">
        <v>14530</v>
      </c>
      <c r="AI112" s="95">
        <v>14504</v>
      </c>
      <c r="AJ112" s="95">
        <v>14514</v>
      </c>
      <c r="AK112" s="95">
        <v>14603</v>
      </c>
      <c r="AL112" s="95">
        <v>14596</v>
      </c>
      <c r="AM112" s="96">
        <v>14687</v>
      </c>
      <c r="AN112" s="94">
        <v>14726</v>
      </c>
      <c r="AO112" s="95">
        <v>14826</v>
      </c>
      <c r="AP112" s="95">
        <v>14782</v>
      </c>
      <c r="AQ112" s="95">
        <v>14836</v>
      </c>
      <c r="AR112" s="95">
        <v>14883</v>
      </c>
      <c r="AS112" s="95">
        <v>14891</v>
      </c>
      <c r="AT112" s="95">
        <v>14905</v>
      </c>
      <c r="AU112" s="95">
        <v>14897</v>
      </c>
      <c r="AV112" s="95">
        <v>14817</v>
      </c>
      <c r="AW112" s="95">
        <v>14803</v>
      </c>
      <c r="AX112" s="95">
        <v>14792</v>
      </c>
      <c r="AY112" s="96">
        <v>14800</v>
      </c>
      <c r="AZ112" s="94">
        <v>14771</v>
      </c>
      <c r="BA112" s="95">
        <v>14764</v>
      </c>
      <c r="BB112" s="95">
        <v>14658</v>
      </c>
      <c r="BC112" s="95">
        <v>14551</v>
      </c>
      <c r="BD112" s="95">
        <v>14529</v>
      </c>
      <c r="BE112" s="95">
        <v>14440</v>
      </c>
      <c r="BF112" s="95">
        <v>14432</v>
      </c>
      <c r="BG112" s="95">
        <v>14296</v>
      </c>
      <c r="BH112" s="95">
        <v>14310</v>
      </c>
      <c r="BI112" s="95">
        <v>14185</v>
      </c>
      <c r="BJ112" s="95">
        <v>14198</v>
      </c>
      <c r="BK112" s="98">
        <v>14284</v>
      </c>
      <c r="BL112" s="94">
        <v>14276</v>
      </c>
      <c r="BM112" s="267">
        <v>14281</v>
      </c>
      <c r="BN112" s="267">
        <v>14296</v>
      </c>
      <c r="BO112" s="267">
        <v>14293</v>
      </c>
      <c r="BP112" s="267">
        <v>14291</v>
      </c>
      <c r="BQ112" s="267">
        <v>14227</v>
      </c>
      <c r="BR112" s="267">
        <v>14003</v>
      </c>
      <c r="BS112" s="267">
        <v>13890</v>
      </c>
      <c r="BT112" s="267">
        <v>13888</v>
      </c>
      <c r="BU112" s="267">
        <v>13881</v>
      </c>
      <c r="BV112" s="267">
        <v>13928</v>
      </c>
      <c r="BW112" s="98">
        <v>13981</v>
      </c>
      <c r="BX112" s="94">
        <v>14025</v>
      </c>
      <c r="BY112" s="267">
        <v>13941</v>
      </c>
      <c r="BZ112" s="267">
        <v>13918</v>
      </c>
      <c r="CA112" s="267">
        <v>13773</v>
      </c>
      <c r="CB112" s="267">
        <v>13733</v>
      </c>
      <c r="CC112" s="267">
        <v>13604</v>
      </c>
      <c r="CD112" s="267">
        <v>13589</v>
      </c>
      <c r="CE112" s="267">
        <v>13582</v>
      </c>
      <c r="CF112" s="267">
        <v>13524</v>
      </c>
      <c r="CG112" s="95">
        <v>13502</v>
      </c>
      <c r="CH112" s="95">
        <v>13535</v>
      </c>
      <c r="CI112" s="96">
        <v>13555</v>
      </c>
      <c r="CJ112" s="96">
        <v>13535</v>
      </c>
      <c r="CK112" s="96">
        <v>13552</v>
      </c>
      <c r="CL112" s="96">
        <v>13487</v>
      </c>
      <c r="CM112" s="96">
        <v>13447</v>
      </c>
      <c r="CN112" s="96">
        <v>13441</v>
      </c>
      <c r="CO112" s="96">
        <v>13503</v>
      </c>
      <c r="CP112" s="96">
        <v>13663</v>
      </c>
      <c r="CQ112" s="96">
        <v>13673</v>
      </c>
      <c r="CR112" s="96">
        <v>13615</v>
      </c>
      <c r="CS112" s="96">
        <v>13748</v>
      </c>
      <c r="CT112" s="96">
        <v>13792</v>
      </c>
      <c r="CU112" s="96">
        <v>13866</v>
      </c>
      <c r="CV112" s="96">
        <v>13862</v>
      </c>
      <c r="CW112" s="96">
        <v>13890</v>
      </c>
      <c r="CX112" s="96">
        <v>13803</v>
      </c>
      <c r="CY112" s="96">
        <v>13780</v>
      </c>
      <c r="CZ112" s="96">
        <v>13751</v>
      </c>
      <c r="DA112" s="96">
        <f>'1.COBERTURA  DANE'!D113</f>
        <v>13694</v>
      </c>
      <c r="DB112" s="224">
        <f t="shared" si="11"/>
        <v>-57</v>
      </c>
      <c r="DC112" s="190">
        <f t="shared" si="12"/>
        <v>-0.41119607560236615</v>
      </c>
      <c r="DD112" s="224">
        <f t="shared" si="13"/>
        <v>-172</v>
      </c>
      <c r="DE112" s="190">
        <f t="shared" si="14"/>
        <v>-1.2404442521275061</v>
      </c>
    </row>
    <row r="113" spans="1:109" ht="15" outlineLevel="2">
      <c r="A113" s="101">
        <v>282</v>
      </c>
      <c r="B113" s="92" t="s">
        <v>144</v>
      </c>
      <c r="C113" s="93" t="s">
        <v>79</v>
      </c>
      <c r="D113" s="94">
        <v>9739</v>
      </c>
      <c r="E113" s="95">
        <v>9739</v>
      </c>
      <c r="F113" s="95">
        <v>9743</v>
      </c>
      <c r="G113" s="95">
        <v>9565</v>
      </c>
      <c r="H113" s="95">
        <v>9498</v>
      </c>
      <c r="I113" s="95">
        <v>9584</v>
      </c>
      <c r="J113" s="95">
        <v>9494</v>
      </c>
      <c r="K113" s="95">
        <v>9479</v>
      </c>
      <c r="L113" s="95">
        <v>9412</v>
      </c>
      <c r="M113" s="95">
        <v>9382</v>
      </c>
      <c r="N113" s="95">
        <v>9317</v>
      </c>
      <c r="O113" s="96">
        <v>9313</v>
      </c>
      <c r="P113" s="94">
        <v>9245</v>
      </c>
      <c r="Q113" s="95">
        <v>9206</v>
      </c>
      <c r="R113" s="97">
        <v>9159</v>
      </c>
      <c r="S113" s="95">
        <v>8961</v>
      </c>
      <c r="T113" s="95">
        <v>9314</v>
      </c>
      <c r="U113" s="95">
        <v>9384</v>
      </c>
      <c r="V113" s="95">
        <v>9322</v>
      </c>
      <c r="W113" s="95">
        <v>9224</v>
      </c>
      <c r="X113" s="95">
        <v>9194</v>
      </c>
      <c r="Y113" s="95">
        <v>9275</v>
      </c>
      <c r="Z113" s="95">
        <v>9348</v>
      </c>
      <c r="AA113" s="96">
        <v>9356</v>
      </c>
      <c r="AB113" s="94">
        <v>9288</v>
      </c>
      <c r="AC113" s="95">
        <v>9465</v>
      </c>
      <c r="AD113" s="95">
        <v>9423</v>
      </c>
      <c r="AE113" s="95">
        <v>9494</v>
      </c>
      <c r="AF113" s="95">
        <v>9452</v>
      </c>
      <c r="AG113" s="95">
        <v>9314</v>
      </c>
      <c r="AH113" s="95">
        <v>9234</v>
      </c>
      <c r="AI113" s="95">
        <v>9249</v>
      </c>
      <c r="AJ113" s="95">
        <v>9185</v>
      </c>
      <c r="AK113" s="95">
        <v>9345</v>
      </c>
      <c r="AL113" s="95">
        <v>9339</v>
      </c>
      <c r="AM113" s="96">
        <v>9459</v>
      </c>
      <c r="AN113" s="94">
        <v>9454</v>
      </c>
      <c r="AO113" s="95">
        <v>9445</v>
      </c>
      <c r="AP113" s="95">
        <v>9430</v>
      </c>
      <c r="AQ113" s="95">
        <v>9396</v>
      </c>
      <c r="AR113" s="95">
        <v>9533</v>
      </c>
      <c r="AS113" s="95">
        <v>9461</v>
      </c>
      <c r="AT113" s="95">
        <v>9471</v>
      </c>
      <c r="AU113" s="95">
        <v>9491</v>
      </c>
      <c r="AV113" s="95">
        <v>9347</v>
      </c>
      <c r="AW113" s="95">
        <v>9307</v>
      </c>
      <c r="AX113" s="95">
        <v>9253</v>
      </c>
      <c r="AY113" s="96">
        <v>9218</v>
      </c>
      <c r="AZ113" s="94">
        <v>9226</v>
      </c>
      <c r="BA113" s="95">
        <v>9250</v>
      </c>
      <c r="BB113" s="95">
        <v>9128</v>
      </c>
      <c r="BC113" s="95">
        <v>9090</v>
      </c>
      <c r="BD113" s="95">
        <v>9086</v>
      </c>
      <c r="BE113" s="95">
        <v>8962</v>
      </c>
      <c r="BF113" s="95">
        <v>8862</v>
      </c>
      <c r="BG113" s="95">
        <v>8689</v>
      </c>
      <c r="BH113" s="95">
        <v>8713</v>
      </c>
      <c r="BI113" s="95">
        <v>8619</v>
      </c>
      <c r="BJ113" s="95">
        <v>8658</v>
      </c>
      <c r="BK113" s="98">
        <v>8728</v>
      </c>
      <c r="BL113" s="94">
        <v>8737</v>
      </c>
      <c r="BM113" s="267">
        <v>8797</v>
      </c>
      <c r="BN113" s="267">
        <v>8743</v>
      </c>
      <c r="BO113" s="267">
        <v>8753</v>
      </c>
      <c r="BP113" s="267">
        <v>8721</v>
      </c>
      <c r="BQ113" s="267">
        <v>8663</v>
      </c>
      <c r="BR113" s="267">
        <v>8390</v>
      </c>
      <c r="BS113" s="267">
        <v>8241</v>
      </c>
      <c r="BT113" s="267">
        <v>8237</v>
      </c>
      <c r="BU113" s="267">
        <v>8240</v>
      </c>
      <c r="BV113" s="267">
        <v>8326</v>
      </c>
      <c r="BW113" s="98">
        <v>8368</v>
      </c>
      <c r="BX113" s="94">
        <v>8409</v>
      </c>
      <c r="BY113" s="267">
        <v>8356</v>
      </c>
      <c r="BZ113" s="267">
        <v>8253</v>
      </c>
      <c r="CA113" s="267">
        <v>8095</v>
      </c>
      <c r="CB113" s="267">
        <v>8085</v>
      </c>
      <c r="CC113" s="267">
        <v>8013</v>
      </c>
      <c r="CD113" s="267">
        <v>8000</v>
      </c>
      <c r="CE113" s="267">
        <v>8006</v>
      </c>
      <c r="CF113" s="267">
        <v>7970</v>
      </c>
      <c r="CG113" s="95">
        <v>7924</v>
      </c>
      <c r="CH113" s="95">
        <v>7919</v>
      </c>
      <c r="CI113" s="96">
        <v>7902</v>
      </c>
      <c r="CJ113" s="96">
        <v>7902</v>
      </c>
      <c r="CK113" s="96">
        <v>7922</v>
      </c>
      <c r="CL113" s="96">
        <v>7877</v>
      </c>
      <c r="CM113" s="96">
        <v>7824</v>
      </c>
      <c r="CN113" s="96">
        <v>7833</v>
      </c>
      <c r="CO113" s="96">
        <v>7882</v>
      </c>
      <c r="CP113" s="96">
        <v>7892</v>
      </c>
      <c r="CQ113" s="96">
        <v>7849</v>
      </c>
      <c r="CR113" s="96">
        <v>7843</v>
      </c>
      <c r="CS113" s="96">
        <v>7848</v>
      </c>
      <c r="CT113" s="96">
        <v>7902</v>
      </c>
      <c r="CU113" s="96">
        <v>7940</v>
      </c>
      <c r="CV113" s="96">
        <v>7919</v>
      </c>
      <c r="CW113" s="96">
        <v>7857</v>
      </c>
      <c r="CX113" s="96">
        <v>7811</v>
      </c>
      <c r="CY113" s="96">
        <v>7727</v>
      </c>
      <c r="CZ113" s="96">
        <v>7735</v>
      </c>
      <c r="DA113" s="96">
        <f>'1.COBERTURA  DANE'!D114</f>
        <v>7624</v>
      </c>
      <c r="DB113" s="224">
        <f t="shared" si="11"/>
        <v>-111</v>
      </c>
      <c r="DC113" s="190">
        <f t="shared" si="12"/>
        <v>-1.4016921328450562</v>
      </c>
      <c r="DD113" s="224">
        <f t="shared" si="13"/>
        <v>-316</v>
      </c>
      <c r="DE113" s="190">
        <f t="shared" si="14"/>
        <v>-3.9798488664987404</v>
      </c>
    </row>
    <row r="114" spans="1:109" ht="15" outlineLevel="2">
      <c r="A114" s="101">
        <v>353</v>
      </c>
      <c r="B114" s="92" t="s">
        <v>144</v>
      </c>
      <c r="C114" s="93" t="s">
        <v>114</v>
      </c>
      <c r="D114" s="94">
        <v>2811</v>
      </c>
      <c r="E114" s="95">
        <v>2823</v>
      </c>
      <c r="F114" s="95">
        <v>2822</v>
      </c>
      <c r="G114" s="95">
        <v>2812</v>
      </c>
      <c r="H114" s="95">
        <v>2780</v>
      </c>
      <c r="I114" s="95">
        <v>2813</v>
      </c>
      <c r="J114" s="95">
        <v>2784</v>
      </c>
      <c r="K114" s="95">
        <v>2799</v>
      </c>
      <c r="L114" s="95">
        <v>2733</v>
      </c>
      <c r="M114" s="95">
        <v>2776</v>
      </c>
      <c r="N114" s="95">
        <v>2784</v>
      </c>
      <c r="O114" s="96">
        <v>2825</v>
      </c>
      <c r="P114" s="94">
        <v>2789</v>
      </c>
      <c r="Q114" s="95">
        <v>2804</v>
      </c>
      <c r="R114" s="97">
        <v>2893</v>
      </c>
      <c r="S114" s="95">
        <v>2873</v>
      </c>
      <c r="T114" s="95">
        <v>2845</v>
      </c>
      <c r="U114" s="95">
        <v>2871</v>
      </c>
      <c r="V114" s="95">
        <v>2910</v>
      </c>
      <c r="W114" s="95">
        <v>2906</v>
      </c>
      <c r="X114" s="95">
        <v>2940</v>
      </c>
      <c r="Y114" s="95">
        <v>2927</v>
      </c>
      <c r="Z114" s="95">
        <v>2934</v>
      </c>
      <c r="AA114" s="96">
        <v>2931</v>
      </c>
      <c r="AB114" s="94">
        <v>2950</v>
      </c>
      <c r="AC114" s="95">
        <v>2959</v>
      </c>
      <c r="AD114" s="95">
        <v>2950</v>
      </c>
      <c r="AE114" s="95">
        <v>2952</v>
      </c>
      <c r="AF114" s="95">
        <v>2976</v>
      </c>
      <c r="AG114" s="95">
        <v>2980</v>
      </c>
      <c r="AH114" s="95">
        <v>2990</v>
      </c>
      <c r="AI114" s="95">
        <v>2982</v>
      </c>
      <c r="AJ114" s="95">
        <v>3053</v>
      </c>
      <c r="AK114" s="95">
        <v>3079</v>
      </c>
      <c r="AL114" s="95">
        <v>3027</v>
      </c>
      <c r="AM114" s="96">
        <v>2991</v>
      </c>
      <c r="AN114" s="94">
        <v>2968</v>
      </c>
      <c r="AO114" s="95">
        <v>3040</v>
      </c>
      <c r="AP114" s="95">
        <v>3035</v>
      </c>
      <c r="AQ114" s="95">
        <v>3049</v>
      </c>
      <c r="AR114" s="95">
        <v>3082</v>
      </c>
      <c r="AS114" s="95">
        <v>3102</v>
      </c>
      <c r="AT114" s="95">
        <v>3093</v>
      </c>
      <c r="AU114" s="95">
        <v>3101</v>
      </c>
      <c r="AV114" s="95">
        <v>3091</v>
      </c>
      <c r="AW114" s="95">
        <v>3103</v>
      </c>
      <c r="AX114" s="95">
        <v>3115</v>
      </c>
      <c r="AY114" s="96">
        <v>3097</v>
      </c>
      <c r="AZ114" s="94">
        <v>3097</v>
      </c>
      <c r="BA114" s="95">
        <v>3092</v>
      </c>
      <c r="BB114" s="95">
        <v>3126</v>
      </c>
      <c r="BC114" s="95">
        <v>3110</v>
      </c>
      <c r="BD114" s="95">
        <v>3073</v>
      </c>
      <c r="BE114" s="95">
        <v>3061</v>
      </c>
      <c r="BF114" s="95">
        <v>3038</v>
      </c>
      <c r="BG114" s="95">
        <v>3003</v>
      </c>
      <c r="BH114" s="95">
        <v>2958</v>
      </c>
      <c r="BI114" s="95">
        <v>2939</v>
      </c>
      <c r="BJ114" s="95">
        <v>3015</v>
      </c>
      <c r="BK114" s="98">
        <v>3083</v>
      </c>
      <c r="BL114" s="94">
        <v>3084</v>
      </c>
      <c r="BM114" s="267">
        <v>3160</v>
      </c>
      <c r="BN114" s="267">
        <v>3157</v>
      </c>
      <c r="BO114" s="267">
        <v>3179</v>
      </c>
      <c r="BP114" s="267">
        <v>3195</v>
      </c>
      <c r="BQ114" s="267">
        <v>3179</v>
      </c>
      <c r="BR114" s="267">
        <v>3193</v>
      </c>
      <c r="BS114" s="267">
        <v>3196</v>
      </c>
      <c r="BT114" s="267">
        <v>3187</v>
      </c>
      <c r="BU114" s="267">
        <v>3183</v>
      </c>
      <c r="BV114" s="267">
        <v>3151</v>
      </c>
      <c r="BW114" s="98">
        <v>3141</v>
      </c>
      <c r="BX114" s="94">
        <v>3141</v>
      </c>
      <c r="BY114" s="267">
        <v>3106</v>
      </c>
      <c r="BZ114" s="267">
        <v>3086</v>
      </c>
      <c r="CA114" s="267">
        <v>3048</v>
      </c>
      <c r="CB114" s="267">
        <v>3047</v>
      </c>
      <c r="CC114" s="267">
        <v>2931</v>
      </c>
      <c r="CD114" s="267">
        <v>2942</v>
      </c>
      <c r="CE114" s="267">
        <v>2931</v>
      </c>
      <c r="CF114" s="267">
        <v>2905</v>
      </c>
      <c r="CG114" s="95">
        <v>2885</v>
      </c>
      <c r="CH114" s="95">
        <v>2872</v>
      </c>
      <c r="CI114" s="96">
        <v>2851</v>
      </c>
      <c r="CJ114" s="96">
        <v>2837</v>
      </c>
      <c r="CK114" s="96">
        <v>2830</v>
      </c>
      <c r="CL114" s="96">
        <v>2829</v>
      </c>
      <c r="CM114" s="96">
        <v>2798</v>
      </c>
      <c r="CN114" s="96">
        <v>2807</v>
      </c>
      <c r="CO114" s="96">
        <v>2799</v>
      </c>
      <c r="CP114" s="96">
        <v>2800</v>
      </c>
      <c r="CQ114" s="96">
        <v>2812</v>
      </c>
      <c r="CR114" s="96">
        <v>2816</v>
      </c>
      <c r="CS114" s="96">
        <v>2834</v>
      </c>
      <c r="CT114" s="96">
        <v>2841</v>
      </c>
      <c r="CU114" s="96">
        <v>2831</v>
      </c>
      <c r="CV114" s="96">
        <v>2829</v>
      </c>
      <c r="CW114" s="96">
        <v>2837</v>
      </c>
      <c r="CX114" s="96">
        <v>2811</v>
      </c>
      <c r="CY114" s="96">
        <v>2778</v>
      </c>
      <c r="CZ114" s="96">
        <v>2796</v>
      </c>
      <c r="DA114" s="96">
        <f>'1.COBERTURA  DANE'!D115</f>
        <v>2778</v>
      </c>
      <c r="DB114" s="224">
        <f t="shared" si="11"/>
        <v>-18</v>
      </c>
      <c r="DC114" s="190">
        <f t="shared" si="12"/>
        <v>-0.63626723223753978</v>
      </c>
      <c r="DD114" s="224">
        <f t="shared" si="13"/>
        <v>-53</v>
      </c>
      <c r="DE114" s="190">
        <f t="shared" si="14"/>
        <v>-1.8721299894030379</v>
      </c>
    </row>
    <row r="115" spans="1:109" ht="15" outlineLevel="2">
      <c r="A115" s="101">
        <v>364</v>
      </c>
      <c r="B115" s="92" t="s">
        <v>144</v>
      </c>
      <c r="C115" s="93" t="s">
        <v>16</v>
      </c>
      <c r="D115" s="94">
        <v>8894</v>
      </c>
      <c r="E115" s="95">
        <v>8901</v>
      </c>
      <c r="F115" s="95">
        <v>8904</v>
      </c>
      <c r="G115" s="95">
        <v>8895</v>
      </c>
      <c r="H115" s="95">
        <v>8873</v>
      </c>
      <c r="I115" s="95">
        <v>8886</v>
      </c>
      <c r="J115" s="95">
        <v>8778</v>
      </c>
      <c r="K115" s="95">
        <v>8876</v>
      </c>
      <c r="L115" s="95">
        <v>9022</v>
      </c>
      <c r="M115" s="95">
        <v>9021</v>
      </c>
      <c r="N115" s="95">
        <v>9083</v>
      </c>
      <c r="O115" s="96">
        <v>9258</v>
      </c>
      <c r="P115" s="94">
        <v>9562</v>
      </c>
      <c r="Q115" s="95">
        <v>9632</v>
      </c>
      <c r="R115" s="97">
        <v>9682</v>
      </c>
      <c r="S115" s="95">
        <v>9862</v>
      </c>
      <c r="T115" s="95">
        <v>9973</v>
      </c>
      <c r="U115" s="95">
        <v>10032</v>
      </c>
      <c r="V115" s="95">
        <v>10075</v>
      </c>
      <c r="W115" s="95">
        <v>10090</v>
      </c>
      <c r="X115" s="95">
        <v>10063</v>
      </c>
      <c r="Y115" s="95">
        <v>10069</v>
      </c>
      <c r="Z115" s="95">
        <v>10120</v>
      </c>
      <c r="AA115" s="96">
        <v>10154</v>
      </c>
      <c r="AB115" s="94">
        <v>10148</v>
      </c>
      <c r="AC115" s="95">
        <v>10172</v>
      </c>
      <c r="AD115" s="95">
        <v>10163</v>
      </c>
      <c r="AE115" s="95">
        <v>10185</v>
      </c>
      <c r="AF115" s="95">
        <v>10161</v>
      </c>
      <c r="AG115" s="95">
        <v>10102</v>
      </c>
      <c r="AH115" s="95">
        <v>10129</v>
      </c>
      <c r="AI115" s="95">
        <v>10126</v>
      </c>
      <c r="AJ115" s="95">
        <v>10123</v>
      </c>
      <c r="AK115" s="95">
        <v>10167</v>
      </c>
      <c r="AL115" s="95">
        <v>10144</v>
      </c>
      <c r="AM115" s="96">
        <v>10180</v>
      </c>
      <c r="AN115" s="94">
        <v>10173</v>
      </c>
      <c r="AO115" s="95">
        <v>10168</v>
      </c>
      <c r="AP115" s="95">
        <v>10168</v>
      </c>
      <c r="AQ115" s="95">
        <v>10124</v>
      </c>
      <c r="AR115" s="95">
        <v>10206</v>
      </c>
      <c r="AS115" s="95">
        <v>10155</v>
      </c>
      <c r="AT115" s="95">
        <v>10157</v>
      </c>
      <c r="AU115" s="95">
        <v>10196</v>
      </c>
      <c r="AV115" s="95">
        <v>10132</v>
      </c>
      <c r="AW115" s="95">
        <v>10122</v>
      </c>
      <c r="AX115" s="95">
        <v>10150</v>
      </c>
      <c r="AY115" s="96">
        <v>10131</v>
      </c>
      <c r="AZ115" s="94">
        <v>10155</v>
      </c>
      <c r="BA115" s="95">
        <v>10179</v>
      </c>
      <c r="BB115" s="95">
        <v>10135</v>
      </c>
      <c r="BC115" s="95">
        <v>10109</v>
      </c>
      <c r="BD115" s="95">
        <v>10079</v>
      </c>
      <c r="BE115" s="95">
        <v>10013</v>
      </c>
      <c r="BF115" s="95">
        <v>10010</v>
      </c>
      <c r="BG115" s="95">
        <v>9957</v>
      </c>
      <c r="BH115" s="95">
        <v>10076</v>
      </c>
      <c r="BI115" s="95">
        <v>10088</v>
      </c>
      <c r="BJ115" s="95">
        <v>10060</v>
      </c>
      <c r="BK115" s="98">
        <v>10126</v>
      </c>
      <c r="BL115" s="94">
        <v>10114</v>
      </c>
      <c r="BM115" s="267">
        <v>10148</v>
      </c>
      <c r="BN115" s="267">
        <v>10099</v>
      </c>
      <c r="BO115" s="267">
        <v>10080</v>
      </c>
      <c r="BP115" s="267">
        <v>10091</v>
      </c>
      <c r="BQ115" s="267">
        <v>10024</v>
      </c>
      <c r="BR115" s="267">
        <v>9803</v>
      </c>
      <c r="BS115" s="267">
        <v>9772</v>
      </c>
      <c r="BT115" s="267">
        <v>9794</v>
      </c>
      <c r="BU115" s="267">
        <v>9798</v>
      </c>
      <c r="BV115" s="267">
        <v>9817</v>
      </c>
      <c r="BW115" s="98">
        <v>9859</v>
      </c>
      <c r="BX115" s="94">
        <v>9884</v>
      </c>
      <c r="BY115" s="267">
        <v>9843</v>
      </c>
      <c r="BZ115" s="267">
        <v>9831</v>
      </c>
      <c r="CA115" s="267">
        <v>9792</v>
      </c>
      <c r="CB115" s="267">
        <v>9804</v>
      </c>
      <c r="CC115" s="267">
        <v>9839</v>
      </c>
      <c r="CD115" s="267">
        <v>9826</v>
      </c>
      <c r="CE115" s="267">
        <v>9828</v>
      </c>
      <c r="CF115" s="267">
        <v>9813</v>
      </c>
      <c r="CG115" s="95">
        <v>9781</v>
      </c>
      <c r="CH115" s="95">
        <v>9764</v>
      </c>
      <c r="CI115" s="96">
        <v>9669</v>
      </c>
      <c r="CJ115" s="96">
        <v>9645</v>
      </c>
      <c r="CK115" s="96">
        <v>9669</v>
      </c>
      <c r="CL115" s="96">
        <v>9648</v>
      </c>
      <c r="CM115" s="96">
        <v>9650</v>
      </c>
      <c r="CN115" s="96">
        <v>9672</v>
      </c>
      <c r="CO115" s="96">
        <v>9708</v>
      </c>
      <c r="CP115" s="96">
        <v>9689</v>
      </c>
      <c r="CQ115" s="96">
        <v>9699</v>
      </c>
      <c r="CR115" s="96">
        <v>9679</v>
      </c>
      <c r="CS115" s="96">
        <v>9720</v>
      </c>
      <c r="CT115" s="96">
        <v>9707</v>
      </c>
      <c r="CU115" s="96">
        <v>9724</v>
      </c>
      <c r="CV115" s="96">
        <v>9657</v>
      </c>
      <c r="CW115" s="96">
        <v>9609</v>
      </c>
      <c r="CX115" s="96">
        <v>9567</v>
      </c>
      <c r="CY115" s="96">
        <v>9596</v>
      </c>
      <c r="CZ115" s="96">
        <v>9630</v>
      </c>
      <c r="DA115" s="96">
        <f>'1.COBERTURA  DANE'!D116</f>
        <v>9630</v>
      </c>
      <c r="DB115" s="224">
        <f t="shared" si="11"/>
        <v>0</v>
      </c>
      <c r="DC115" s="190">
        <f t="shared" si="12"/>
        <v>0</v>
      </c>
      <c r="DD115" s="224">
        <f t="shared" si="13"/>
        <v>-94</v>
      </c>
      <c r="DE115" s="190">
        <f t="shared" si="14"/>
        <v>-0.96668037844508425</v>
      </c>
    </row>
    <row r="116" spans="1:109" ht="15" outlineLevel="2">
      <c r="A116" s="101">
        <v>368</v>
      </c>
      <c r="B116" s="92" t="s">
        <v>144</v>
      </c>
      <c r="C116" s="93" t="s">
        <v>110</v>
      </c>
      <c r="D116" s="94">
        <v>6560</v>
      </c>
      <c r="E116" s="95">
        <v>6574</v>
      </c>
      <c r="F116" s="95">
        <v>6604</v>
      </c>
      <c r="G116" s="95">
        <v>6559</v>
      </c>
      <c r="H116" s="95">
        <v>6477</v>
      </c>
      <c r="I116" s="95">
        <v>6534</v>
      </c>
      <c r="J116" s="95">
        <v>6488</v>
      </c>
      <c r="K116" s="95">
        <v>6515</v>
      </c>
      <c r="L116" s="95">
        <v>6428</v>
      </c>
      <c r="M116" s="95">
        <v>6507</v>
      </c>
      <c r="N116" s="95">
        <v>6459</v>
      </c>
      <c r="O116" s="96">
        <v>6485</v>
      </c>
      <c r="P116" s="94">
        <v>6397</v>
      </c>
      <c r="Q116" s="95">
        <v>6374</v>
      </c>
      <c r="R116" s="97">
        <v>6325</v>
      </c>
      <c r="S116" s="95">
        <v>6373</v>
      </c>
      <c r="T116" s="95">
        <v>6381</v>
      </c>
      <c r="U116" s="95">
        <v>6327</v>
      </c>
      <c r="V116" s="95">
        <v>6315</v>
      </c>
      <c r="W116" s="95">
        <v>6363</v>
      </c>
      <c r="X116" s="95">
        <v>6361</v>
      </c>
      <c r="Y116" s="95">
        <v>6344</v>
      </c>
      <c r="Z116" s="95">
        <v>6308</v>
      </c>
      <c r="AA116" s="96">
        <v>6214</v>
      </c>
      <c r="AB116" s="94">
        <v>6241</v>
      </c>
      <c r="AC116" s="95">
        <v>6247</v>
      </c>
      <c r="AD116" s="95">
        <v>6240</v>
      </c>
      <c r="AE116" s="95">
        <v>6261</v>
      </c>
      <c r="AF116" s="95">
        <v>6189</v>
      </c>
      <c r="AG116" s="95">
        <v>6153</v>
      </c>
      <c r="AH116" s="95">
        <v>6159</v>
      </c>
      <c r="AI116" s="95">
        <v>6171</v>
      </c>
      <c r="AJ116" s="95">
        <v>6403</v>
      </c>
      <c r="AK116" s="95">
        <v>6468</v>
      </c>
      <c r="AL116" s="95">
        <v>6439</v>
      </c>
      <c r="AM116" s="96">
        <v>6446</v>
      </c>
      <c r="AN116" s="94">
        <v>6427</v>
      </c>
      <c r="AO116" s="95">
        <v>6521</v>
      </c>
      <c r="AP116" s="95">
        <v>6542</v>
      </c>
      <c r="AQ116" s="95">
        <v>6497</v>
      </c>
      <c r="AR116" s="95">
        <v>6437</v>
      </c>
      <c r="AS116" s="95">
        <v>6584</v>
      </c>
      <c r="AT116" s="95">
        <v>6569</v>
      </c>
      <c r="AU116" s="95">
        <v>6521</v>
      </c>
      <c r="AV116" s="95">
        <v>6507</v>
      </c>
      <c r="AW116" s="95">
        <v>6495</v>
      </c>
      <c r="AX116" s="95">
        <v>6505</v>
      </c>
      <c r="AY116" s="96">
        <v>6532</v>
      </c>
      <c r="AZ116" s="94">
        <v>6545</v>
      </c>
      <c r="BA116" s="95">
        <v>6652</v>
      </c>
      <c r="BB116" s="95">
        <v>6716</v>
      </c>
      <c r="BC116" s="95">
        <v>6678</v>
      </c>
      <c r="BD116" s="95">
        <v>6658</v>
      </c>
      <c r="BE116" s="95">
        <v>6651</v>
      </c>
      <c r="BF116" s="95">
        <v>6662</v>
      </c>
      <c r="BG116" s="95">
        <v>6692</v>
      </c>
      <c r="BH116" s="95">
        <v>6672</v>
      </c>
      <c r="BI116" s="95">
        <v>6680</v>
      </c>
      <c r="BJ116" s="95">
        <v>6884</v>
      </c>
      <c r="BK116" s="98">
        <v>7004</v>
      </c>
      <c r="BL116" s="94">
        <v>7025</v>
      </c>
      <c r="BM116" s="267">
        <v>7138</v>
      </c>
      <c r="BN116" s="267">
        <v>7111</v>
      </c>
      <c r="BO116" s="267">
        <v>7160</v>
      </c>
      <c r="BP116" s="267">
        <v>7183</v>
      </c>
      <c r="BQ116" s="267">
        <v>7215</v>
      </c>
      <c r="BR116" s="267">
        <v>7231</v>
      </c>
      <c r="BS116" s="267">
        <v>7222</v>
      </c>
      <c r="BT116" s="267">
        <v>7198</v>
      </c>
      <c r="BU116" s="267">
        <v>7178</v>
      </c>
      <c r="BV116" s="267">
        <v>7130</v>
      </c>
      <c r="BW116" s="98">
        <v>7170</v>
      </c>
      <c r="BX116" s="94">
        <v>7129</v>
      </c>
      <c r="BY116" s="267">
        <v>7053</v>
      </c>
      <c r="BZ116" s="267">
        <v>6990</v>
      </c>
      <c r="CA116" s="267">
        <v>6939</v>
      </c>
      <c r="CB116" s="267">
        <v>6960</v>
      </c>
      <c r="CC116" s="267">
        <v>6726</v>
      </c>
      <c r="CD116" s="267">
        <v>6713</v>
      </c>
      <c r="CE116" s="267">
        <v>6678</v>
      </c>
      <c r="CF116" s="267">
        <v>6631</v>
      </c>
      <c r="CG116" s="95">
        <v>6542</v>
      </c>
      <c r="CH116" s="95">
        <v>6512</v>
      </c>
      <c r="CI116" s="96">
        <v>6490</v>
      </c>
      <c r="CJ116" s="96">
        <v>6451</v>
      </c>
      <c r="CK116" s="96">
        <v>6421</v>
      </c>
      <c r="CL116" s="96">
        <v>6483</v>
      </c>
      <c r="CM116" s="96">
        <v>6461</v>
      </c>
      <c r="CN116" s="96">
        <v>6518</v>
      </c>
      <c r="CO116" s="96">
        <v>6525</v>
      </c>
      <c r="CP116" s="96">
        <v>6565</v>
      </c>
      <c r="CQ116" s="96">
        <v>6478</v>
      </c>
      <c r="CR116" s="96">
        <v>6591</v>
      </c>
      <c r="CS116" s="96">
        <v>6554</v>
      </c>
      <c r="CT116" s="96">
        <v>6526</v>
      </c>
      <c r="CU116" s="96">
        <v>6539</v>
      </c>
      <c r="CV116" s="96">
        <v>6527</v>
      </c>
      <c r="CW116" s="96">
        <v>6591</v>
      </c>
      <c r="CX116" s="96">
        <v>6560</v>
      </c>
      <c r="CY116" s="96">
        <v>6580</v>
      </c>
      <c r="CZ116" s="96">
        <v>6597</v>
      </c>
      <c r="DA116" s="96">
        <f>'1.COBERTURA  DANE'!D117</f>
        <v>6602</v>
      </c>
      <c r="DB116" s="224">
        <f t="shared" si="11"/>
        <v>5</v>
      </c>
      <c r="DC116" s="190">
        <f t="shared" si="12"/>
        <v>7.6604872069863647E-2</v>
      </c>
      <c r="DD116" s="224">
        <f t="shared" si="13"/>
        <v>63</v>
      </c>
      <c r="DE116" s="190">
        <f t="shared" si="14"/>
        <v>0.9634500688178621</v>
      </c>
    </row>
    <row r="117" spans="1:109" ht="15" outlineLevel="2">
      <c r="A117" s="101">
        <v>390</v>
      </c>
      <c r="B117" s="92" t="s">
        <v>144</v>
      </c>
      <c r="C117" s="93" t="s">
        <v>17</v>
      </c>
      <c r="D117" s="94">
        <v>4632</v>
      </c>
      <c r="E117" s="95">
        <v>4632</v>
      </c>
      <c r="F117" s="95">
        <v>4658</v>
      </c>
      <c r="G117" s="95">
        <v>4718</v>
      </c>
      <c r="H117" s="95">
        <v>4657</v>
      </c>
      <c r="I117" s="95">
        <v>4644</v>
      </c>
      <c r="J117" s="95">
        <v>4603</v>
      </c>
      <c r="K117" s="95">
        <v>4600</v>
      </c>
      <c r="L117" s="95">
        <v>4655</v>
      </c>
      <c r="M117" s="95">
        <v>4644</v>
      </c>
      <c r="N117" s="95">
        <v>4659</v>
      </c>
      <c r="O117" s="96">
        <v>4704</v>
      </c>
      <c r="P117" s="94">
        <v>4732</v>
      </c>
      <c r="Q117" s="95">
        <v>4819</v>
      </c>
      <c r="R117" s="97">
        <v>4764</v>
      </c>
      <c r="S117" s="95">
        <v>4872</v>
      </c>
      <c r="T117" s="95">
        <v>4899</v>
      </c>
      <c r="U117" s="95">
        <v>4947</v>
      </c>
      <c r="V117" s="95">
        <v>4928</v>
      </c>
      <c r="W117" s="95">
        <v>4886</v>
      </c>
      <c r="X117" s="95">
        <v>4823</v>
      </c>
      <c r="Y117" s="95">
        <v>4843</v>
      </c>
      <c r="Z117" s="95">
        <v>4902</v>
      </c>
      <c r="AA117" s="96">
        <v>4826</v>
      </c>
      <c r="AB117" s="94">
        <v>4861</v>
      </c>
      <c r="AC117" s="95">
        <v>4922</v>
      </c>
      <c r="AD117" s="95">
        <v>4912</v>
      </c>
      <c r="AE117" s="95">
        <v>4905</v>
      </c>
      <c r="AF117" s="95">
        <v>4719</v>
      </c>
      <c r="AG117" s="95">
        <v>4587</v>
      </c>
      <c r="AH117" s="95">
        <v>4609</v>
      </c>
      <c r="AI117" s="95">
        <v>4702</v>
      </c>
      <c r="AJ117" s="95">
        <v>4694</v>
      </c>
      <c r="AK117" s="95">
        <v>4726</v>
      </c>
      <c r="AL117" s="95">
        <v>4702</v>
      </c>
      <c r="AM117" s="96">
        <v>4683</v>
      </c>
      <c r="AN117" s="94">
        <v>4682</v>
      </c>
      <c r="AO117" s="95">
        <v>4692</v>
      </c>
      <c r="AP117" s="95">
        <v>4694</v>
      </c>
      <c r="AQ117" s="95">
        <v>4689</v>
      </c>
      <c r="AR117" s="95">
        <v>4662</v>
      </c>
      <c r="AS117" s="95">
        <v>4639</v>
      </c>
      <c r="AT117" s="95">
        <v>4629</v>
      </c>
      <c r="AU117" s="95">
        <v>4631</v>
      </c>
      <c r="AV117" s="95">
        <v>4640</v>
      </c>
      <c r="AW117" s="95">
        <v>4635</v>
      </c>
      <c r="AX117" s="95">
        <v>4634</v>
      </c>
      <c r="AY117" s="96">
        <v>4601</v>
      </c>
      <c r="AZ117" s="94">
        <v>4605</v>
      </c>
      <c r="BA117" s="95">
        <v>4597</v>
      </c>
      <c r="BB117" s="95">
        <v>4540</v>
      </c>
      <c r="BC117" s="95">
        <v>4489</v>
      </c>
      <c r="BD117" s="95">
        <v>4660</v>
      </c>
      <c r="BE117" s="95">
        <v>4681</v>
      </c>
      <c r="BF117" s="95">
        <v>4690</v>
      </c>
      <c r="BG117" s="95">
        <v>4626</v>
      </c>
      <c r="BH117" s="95">
        <v>4672</v>
      </c>
      <c r="BI117" s="95">
        <v>4648</v>
      </c>
      <c r="BJ117" s="95">
        <v>4617</v>
      </c>
      <c r="BK117" s="98">
        <v>4666</v>
      </c>
      <c r="BL117" s="94">
        <v>4692</v>
      </c>
      <c r="BM117" s="267">
        <v>4699</v>
      </c>
      <c r="BN117" s="267">
        <v>4671</v>
      </c>
      <c r="BO117" s="267">
        <v>4687</v>
      </c>
      <c r="BP117" s="267">
        <v>4700</v>
      </c>
      <c r="BQ117" s="267">
        <v>4624</v>
      </c>
      <c r="BR117" s="267">
        <v>4432</v>
      </c>
      <c r="BS117" s="267">
        <v>4371</v>
      </c>
      <c r="BT117" s="267">
        <v>4363</v>
      </c>
      <c r="BU117" s="267">
        <v>4373</v>
      </c>
      <c r="BV117" s="267">
        <v>4325</v>
      </c>
      <c r="BW117" s="98">
        <v>4385</v>
      </c>
      <c r="BX117" s="94">
        <v>4403</v>
      </c>
      <c r="BY117" s="267">
        <v>4387</v>
      </c>
      <c r="BZ117" s="267">
        <v>4303</v>
      </c>
      <c r="CA117" s="267">
        <v>4274</v>
      </c>
      <c r="CB117" s="267">
        <v>4280</v>
      </c>
      <c r="CC117" s="267">
        <v>4200</v>
      </c>
      <c r="CD117" s="267">
        <v>4161</v>
      </c>
      <c r="CE117" s="267">
        <v>4154</v>
      </c>
      <c r="CF117" s="267">
        <v>4128</v>
      </c>
      <c r="CG117" s="95">
        <v>4091</v>
      </c>
      <c r="CH117" s="95">
        <v>4067</v>
      </c>
      <c r="CI117" s="96">
        <v>4029</v>
      </c>
      <c r="CJ117" s="96">
        <v>4010</v>
      </c>
      <c r="CK117" s="96">
        <v>4176</v>
      </c>
      <c r="CL117" s="96">
        <v>4098</v>
      </c>
      <c r="CM117" s="96">
        <v>4074</v>
      </c>
      <c r="CN117" s="96">
        <v>4054</v>
      </c>
      <c r="CO117" s="96">
        <v>3985</v>
      </c>
      <c r="CP117" s="96">
        <v>4054</v>
      </c>
      <c r="CQ117" s="96">
        <v>4061</v>
      </c>
      <c r="CR117" s="96">
        <v>4042</v>
      </c>
      <c r="CS117" s="96">
        <v>4208</v>
      </c>
      <c r="CT117" s="96">
        <v>4235</v>
      </c>
      <c r="CU117" s="96">
        <v>4281</v>
      </c>
      <c r="CV117" s="96">
        <v>4268</v>
      </c>
      <c r="CW117" s="96">
        <v>4189</v>
      </c>
      <c r="CX117" s="96">
        <v>4114</v>
      </c>
      <c r="CY117" s="96">
        <v>4096</v>
      </c>
      <c r="CZ117" s="96">
        <v>4081</v>
      </c>
      <c r="DA117" s="96">
        <f>'1.COBERTURA  DANE'!D118</f>
        <v>4088</v>
      </c>
      <c r="DB117" s="224">
        <f t="shared" si="11"/>
        <v>7</v>
      </c>
      <c r="DC117" s="190">
        <f t="shared" si="12"/>
        <v>0.16401124648547327</v>
      </c>
      <c r="DD117" s="224">
        <f t="shared" si="13"/>
        <v>-193</v>
      </c>
      <c r="DE117" s="190">
        <f t="shared" si="14"/>
        <v>-4.508292455033871</v>
      </c>
    </row>
    <row r="118" spans="1:109" ht="15" outlineLevel="2">
      <c r="A118" s="101">
        <v>467</v>
      </c>
      <c r="B118" s="92" t="s">
        <v>144</v>
      </c>
      <c r="C118" s="93" t="s">
        <v>85</v>
      </c>
      <c r="D118" s="94">
        <v>4671</v>
      </c>
      <c r="E118" s="95">
        <v>4698</v>
      </c>
      <c r="F118" s="95">
        <v>4683</v>
      </c>
      <c r="G118" s="95">
        <v>4628</v>
      </c>
      <c r="H118" s="95">
        <v>4602</v>
      </c>
      <c r="I118" s="95">
        <v>4614</v>
      </c>
      <c r="J118" s="95">
        <v>4592</v>
      </c>
      <c r="K118" s="95">
        <v>4606</v>
      </c>
      <c r="L118" s="95">
        <v>4539</v>
      </c>
      <c r="M118" s="95">
        <v>4534</v>
      </c>
      <c r="N118" s="95">
        <v>4532</v>
      </c>
      <c r="O118" s="96">
        <v>4732</v>
      </c>
      <c r="P118" s="94">
        <v>4703</v>
      </c>
      <c r="Q118" s="95">
        <v>4856</v>
      </c>
      <c r="R118" s="97">
        <v>4838</v>
      </c>
      <c r="S118" s="95">
        <v>4825</v>
      </c>
      <c r="T118" s="95">
        <v>4813</v>
      </c>
      <c r="U118" s="95">
        <v>4794</v>
      </c>
      <c r="V118" s="95">
        <v>4830</v>
      </c>
      <c r="W118" s="95">
        <v>4716</v>
      </c>
      <c r="X118" s="95">
        <v>4679</v>
      </c>
      <c r="Y118" s="95">
        <v>4676</v>
      </c>
      <c r="Z118" s="95">
        <v>4646</v>
      </c>
      <c r="AA118" s="96">
        <v>4753</v>
      </c>
      <c r="AB118" s="94">
        <v>4754</v>
      </c>
      <c r="AC118" s="95">
        <v>4820</v>
      </c>
      <c r="AD118" s="95">
        <v>4879</v>
      </c>
      <c r="AE118" s="95">
        <v>4880</v>
      </c>
      <c r="AF118" s="95">
        <v>4922</v>
      </c>
      <c r="AG118" s="95">
        <v>5089</v>
      </c>
      <c r="AH118" s="95">
        <v>5089</v>
      </c>
      <c r="AI118" s="95">
        <v>5177</v>
      </c>
      <c r="AJ118" s="95">
        <v>5183</v>
      </c>
      <c r="AK118" s="95">
        <v>5211</v>
      </c>
      <c r="AL118" s="95">
        <v>5134</v>
      </c>
      <c r="AM118" s="96">
        <v>5123</v>
      </c>
      <c r="AN118" s="94">
        <v>5140</v>
      </c>
      <c r="AO118" s="95">
        <v>5104</v>
      </c>
      <c r="AP118" s="95">
        <v>5071</v>
      </c>
      <c r="AQ118" s="95">
        <v>5025</v>
      </c>
      <c r="AR118" s="95">
        <v>4969</v>
      </c>
      <c r="AS118" s="95">
        <v>4989</v>
      </c>
      <c r="AT118" s="95">
        <v>4941</v>
      </c>
      <c r="AU118" s="95">
        <v>4966</v>
      </c>
      <c r="AV118" s="95">
        <v>4928</v>
      </c>
      <c r="AW118" s="95">
        <v>4898</v>
      </c>
      <c r="AX118" s="95">
        <v>4889</v>
      </c>
      <c r="AY118" s="96">
        <v>4974</v>
      </c>
      <c r="AZ118" s="94">
        <v>4953</v>
      </c>
      <c r="BA118" s="95">
        <v>4962</v>
      </c>
      <c r="BB118" s="95">
        <v>4932</v>
      </c>
      <c r="BC118" s="95">
        <v>4935</v>
      </c>
      <c r="BD118" s="95">
        <v>4921</v>
      </c>
      <c r="BE118" s="95">
        <v>4898</v>
      </c>
      <c r="BF118" s="95">
        <v>4844</v>
      </c>
      <c r="BG118" s="95">
        <v>4825</v>
      </c>
      <c r="BH118" s="95">
        <v>4788</v>
      </c>
      <c r="BI118" s="95">
        <v>4727</v>
      </c>
      <c r="BJ118" s="95">
        <v>4706</v>
      </c>
      <c r="BK118" s="98">
        <v>4703</v>
      </c>
      <c r="BL118" s="94">
        <v>4673</v>
      </c>
      <c r="BM118" s="267">
        <v>4662</v>
      </c>
      <c r="BN118" s="267">
        <v>4629</v>
      </c>
      <c r="BO118" s="267">
        <v>4613</v>
      </c>
      <c r="BP118" s="267">
        <v>4611</v>
      </c>
      <c r="BQ118" s="267">
        <v>4639</v>
      </c>
      <c r="BR118" s="267">
        <v>4678</v>
      </c>
      <c r="BS118" s="267">
        <v>4626</v>
      </c>
      <c r="BT118" s="267">
        <v>4595</v>
      </c>
      <c r="BU118" s="267">
        <v>4557</v>
      </c>
      <c r="BV118" s="267">
        <v>4477</v>
      </c>
      <c r="BW118" s="98">
        <v>4501</v>
      </c>
      <c r="BX118" s="94">
        <v>4494</v>
      </c>
      <c r="BY118" s="267">
        <v>4480</v>
      </c>
      <c r="BZ118" s="267">
        <v>4430</v>
      </c>
      <c r="CA118" s="267">
        <v>4443</v>
      </c>
      <c r="CB118" s="267">
        <v>4398</v>
      </c>
      <c r="CC118" s="267">
        <v>4390</v>
      </c>
      <c r="CD118" s="267">
        <v>4379</v>
      </c>
      <c r="CE118" s="267">
        <v>4390</v>
      </c>
      <c r="CF118" s="267">
        <v>4367</v>
      </c>
      <c r="CG118" s="95">
        <v>4346</v>
      </c>
      <c r="CH118" s="95">
        <v>4358</v>
      </c>
      <c r="CI118" s="96">
        <v>4345</v>
      </c>
      <c r="CJ118" s="96">
        <v>4353</v>
      </c>
      <c r="CK118" s="96">
        <v>4293</v>
      </c>
      <c r="CL118" s="96">
        <v>4278</v>
      </c>
      <c r="CM118" s="96">
        <v>4250</v>
      </c>
      <c r="CN118" s="96">
        <v>4242</v>
      </c>
      <c r="CO118" s="96">
        <v>4306</v>
      </c>
      <c r="CP118" s="96">
        <v>4346</v>
      </c>
      <c r="CQ118" s="96">
        <v>4363</v>
      </c>
      <c r="CR118" s="96">
        <v>4343</v>
      </c>
      <c r="CS118" s="96">
        <v>4379</v>
      </c>
      <c r="CT118" s="96">
        <v>4384</v>
      </c>
      <c r="CU118" s="96">
        <v>4402</v>
      </c>
      <c r="CV118" s="96">
        <v>4400</v>
      </c>
      <c r="CW118" s="96">
        <v>4363</v>
      </c>
      <c r="CX118" s="96">
        <v>4436</v>
      </c>
      <c r="CY118" s="96">
        <v>4451</v>
      </c>
      <c r="CZ118" s="96">
        <v>4420</v>
      </c>
      <c r="DA118" s="96">
        <f>'1.COBERTURA  DANE'!D119</f>
        <v>4414</v>
      </c>
      <c r="DB118" s="224">
        <f t="shared" si="11"/>
        <v>-6</v>
      </c>
      <c r="DC118" s="190">
        <f t="shared" si="12"/>
        <v>-0.13636363636363638</v>
      </c>
      <c r="DD118" s="224">
        <f t="shared" si="13"/>
        <v>12</v>
      </c>
      <c r="DE118" s="190">
        <f t="shared" si="14"/>
        <v>0.27260336210813269</v>
      </c>
    </row>
    <row r="119" spans="1:109" ht="15" outlineLevel="2">
      <c r="A119" s="101">
        <v>576</v>
      </c>
      <c r="B119" s="92" t="s">
        <v>144</v>
      </c>
      <c r="C119" s="93" t="s">
        <v>89</v>
      </c>
      <c r="D119" s="94">
        <v>5999</v>
      </c>
      <c r="E119" s="95">
        <v>6001</v>
      </c>
      <c r="F119" s="95">
        <v>6003</v>
      </c>
      <c r="G119" s="95">
        <v>5990</v>
      </c>
      <c r="H119" s="95">
        <v>5917</v>
      </c>
      <c r="I119" s="95">
        <v>5947</v>
      </c>
      <c r="J119" s="95">
        <v>5932</v>
      </c>
      <c r="K119" s="95">
        <v>5937</v>
      </c>
      <c r="L119" s="95">
        <v>5910</v>
      </c>
      <c r="M119" s="95">
        <v>5949</v>
      </c>
      <c r="N119" s="95">
        <v>5961</v>
      </c>
      <c r="O119" s="96">
        <v>6010</v>
      </c>
      <c r="P119" s="94">
        <v>5988</v>
      </c>
      <c r="Q119" s="95">
        <v>5994</v>
      </c>
      <c r="R119" s="97">
        <v>5964</v>
      </c>
      <c r="S119" s="95">
        <v>5460</v>
      </c>
      <c r="T119" s="95">
        <v>5861</v>
      </c>
      <c r="U119" s="95">
        <v>5898</v>
      </c>
      <c r="V119" s="95">
        <v>5896</v>
      </c>
      <c r="W119" s="95">
        <v>5891</v>
      </c>
      <c r="X119" s="95">
        <v>5906</v>
      </c>
      <c r="Y119" s="95">
        <v>5986</v>
      </c>
      <c r="Z119" s="95">
        <v>6006</v>
      </c>
      <c r="AA119" s="96">
        <v>6040</v>
      </c>
      <c r="AB119" s="94">
        <v>6056</v>
      </c>
      <c r="AC119" s="95">
        <v>6056</v>
      </c>
      <c r="AD119" s="95">
        <v>6039</v>
      </c>
      <c r="AE119" s="95">
        <v>6022</v>
      </c>
      <c r="AF119" s="95">
        <v>6073</v>
      </c>
      <c r="AG119" s="95">
        <v>6056</v>
      </c>
      <c r="AH119" s="95">
        <v>6079</v>
      </c>
      <c r="AI119" s="95">
        <v>6092</v>
      </c>
      <c r="AJ119" s="95">
        <v>6109</v>
      </c>
      <c r="AK119" s="95">
        <v>6138</v>
      </c>
      <c r="AL119" s="95">
        <v>6074</v>
      </c>
      <c r="AM119" s="96">
        <v>6096</v>
      </c>
      <c r="AN119" s="94">
        <v>6085</v>
      </c>
      <c r="AO119" s="95">
        <v>6140</v>
      </c>
      <c r="AP119" s="95">
        <v>6137</v>
      </c>
      <c r="AQ119" s="95">
        <v>6147</v>
      </c>
      <c r="AR119" s="95">
        <v>6156</v>
      </c>
      <c r="AS119" s="95">
        <v>6174</v>
      </c>
      <c r="AT119" s="95">
        <v>6160</v>
      </c>
      <c r="AU119" s="95">
        <v>6172</v>
      </c>
      <c r="AV119" s="95">
        <v>6136</v>
      </c>
      <c r="AW119" s="95">
        <v>6140</v>
      </c>
      <c r="AX119" s="95">
        <v>6113</v>
      </c>
      <c r="AY119" s="96">
        <v>6122</v>
      </c>
      <c r="AZ119" s="94">
        <v>6146</v>
      </c>
      <c r="BA119" s="95">
        <v>6142</v>
      </c>
      <c r="BB119" s="95">
        <v>6144</v>
      </c>
      <c r="BC119" s="95">
        <v>6129</v>
      </c>
      <c r="BD119" s="95">
        <v>6103</v>
      </c>
      <c r="BE119" s="95">
        <v>6094</v>
      </c>
      <c r="BF119" s="95">
        <v>6079</v>
      </c>
      <c r="BG119" s="95">
        <v>6039</v>
      </c>
      <c r="BH119" s="95">
        <v>6044</v>
      </c>
      <c r="BI119" s="95">
        <v>6025</v>
      </c>
      <c r="BJ119" s="95">
        <v>6064</v>
      </c>
      <c r="BK119" s="98">
        <v>6104</v>
      </c>
      <c r="BL119" s="94">
        <v>6128</v>
      </c>
      <c r="BM119" s="267">
        <v>6165</v>
      </c>
      <c r="BN119" s="267">
        <v>6155</v>
      </c>
      <c r="BO119" s="267">
        <v>6165</v>
      </c>
      <c r="BP119" s="267">
        <v>6183</v>
      </c>
      <c r="BQ119" s="267">
        <v>6179</v>
      </c>
      <c r="BR119" s="267">
        <v>6120</v>
      </c>
      <c r="BS119" s="267">
        <v>6036</v>
      </c>
      <c r="BT119" s="267">
        <v>6100</v>
      </c>
      <c r="BU119" s="267">
        <v>6110</v>
      </c>
      <c r="BV119" s="267">
        <v>6108</v>
      </c>
      <c r="BW119" s="98">
        <v>6104</v>
      </c>
      <c r="BX119" s="94">
        <v>6112</v>
      </c>
      <c r="BY119" s="267">
        <v>6091</v>
      </c>
      <c r="BZ119" s="267">
        <v>6084</v>
      </c>
      <c r="CA119" s="267">
        <v>6065</v>
      </c>
      <c r="CB119" s="267">
        <v>6073</v>
      </c>
      <c r="CC119" s="267">
        <v>6010</v>
      </c>
      <c r="CD119" s="267">
        <v>6037</v>
      </c>
      <c r="CE119" s="267">
        <v>6048</v>
      </c>
      <c r="CF119" s="267">
        <v>6017</v>
      </c>
      <c r="CG119" s="95">
        <v>6008</v>
      </c>
      <c r="CH119" s="95">
        <v>5977</v>
      </c>
      <c r="CI119" s="96">
        <v>5946</v>
      </c>
      <c r="CJ119" s="96">
        <v>5923</v>
      </c>
      <c r="CK119" s="96">
        <v>5910</v>
      </c>
      <c r="CL119" s="96">
        <v>5930</v>
      </c>
      <c r="CM119" s="96">
        <v>5892</v>
      </c>
      <c r="CN119" s="96">
        <v>5904</v>
      </c>
      <c r="CO119" s="96">
        <v>5908</v>
      </c>
      <c r="CP119" s="96">
        <v>5895</v>
      </c>
      <c r="CQ119" s="96">
        <v>5893</v>
      </c>
      <c r="CR119" s="96">
        <v>5903</v>
      </c>
      <c r="CS119" s="96">
        <v>5909</v>
      </c>
      <c r="CT119" s="96">
        <v>5912</v>
      </c>
      <c r="CU119" s="96">
        <v>5919</v>
      </c>
      <c r="CV119" s="96">
        <v>5929</v>
      </c>
      <c r="CW119" s="96">
        <v>5940</v>
      </c>
      <c r="CX119" s="96">
        <v>5937</v>
      </c>
      <c r="CY119" s="96">
        <v>5921</v>
      </c>
      <c r="CZ119" s="96">
        <v>5876</v>
      </c>
      <c r="DA119" s="96">
        <f>'1.COBERTURA  DANE'!D120</f>
        <v>5873</v>
      </c>
      <c r="DB119" s="224">
        <f t="shared" si="11"/>
        <v>-3</v>
      </c>
      <c r="DC119" s="190">
        <f t="shared" si="12"/>
        <v>-5.0598751897453192E-2</v>
      </c>
      <c r="DD119" s="224">
        <f t="shared" si="13"/>
        <v>-46</v>
      </c>
      <c r="DE119" s="190">
        <f t="shared" si="14"/>
        <v>-0.77715830376752837</v>
      </c>
    </row>
    <row r="120" spans="1:109" ht="15" outlineLevel="2">
      <c r="A120" s="101">
        <v>642</v>
      </c>
      <c r="B120" s="92" t="s">
        <v>144</v>
      </c>
      <c r="C120" s="93" t="s">
        <v>22</v>
      </c>
      <c r="D120" s="94">
        <v>11882</v>
      </c>
      <c r="E120" s="95">
        <v>11986</v>
      </c>
      <c r="F120" s="95">
        <v>12134</v>
      </c>
      <c r="G120" s="95">
        <v>12143</v>
      </c>
      <c r="H120" s="95">
        <v>12074</v>
      </c>
      <c r="I120" s="95">
        <v>12104</v>
      </c>
      <c r="J120" s="95">
        <v>12050</v>
      </c>
      <c r="K120" s="95">
        <v>12085</v>
      </c>
      <c r="L120" s="95">
        <v>12282</v>
      </c>
      <c r="M120" s="95">
        <v>12409</v>
      </c>
      <c r="N120" s="95">
        <v>12579</v>
      </c>
      <c r="O120" s="96">
        <v>12674</v>
      </c>
      <c r="P120" s="94">
        <v>12783</v>
      </c>
      <c r="Q120" s="95">
        <v>12885</v>
      </c>
      <c r="R120" s="97">
        <v>13058</v>
      </c>
      <c r="S120" s="95">
        <v>13401</v>
      </c>
      <c r="T120" s="95">
        <v>13490</v>
      </c>
      <c r="U120" s="95">
        <v>13531</v>
      </c>
      <c r="V120" s="95">
        <v>13591</v>
      </c>
      <c r="W120" s="95">
        <v>13486</v>
      </c>
      <c r="X120" s="95">
        <v>13540</v>
      </c>
      <c r="Y120" s="95">
        <v>13683</v>
      </c>
      <c r="Z120" s="95">
        <v>13710</v>
      </c>
      <c r="AA120" s="96">
        <v>13664</v>
      </c>
      <c r="AB120" s="94">
        <v>13706</v>
      </c>
      <c r="AC120" s="95">
        <v>13727</v>
      </c>
      <c r="AD120" s="95">
        <v>13715</v>
      </c>
      <c r="AE120" s="95">
        <v>13696</v>
      </c>
      <c r="AF120" s="95">
        <v>13636</v>
      </c>
      <c r="AG120" s="95">
        <v>13636</v>
      </c>
      <c r="AH120" s="95">
        <v>13634</v>
      </c>
      <c r="AI120" s="95">
        <v>13649</v>
      </c>
      <c r="AJ120" s="95">
        <v>13694</v>
      </c>
      <c r="AK120" s="95">
        <v>13693</v>
      </c>
      <c r="AL120" s="95">
        <v>13748</v>
      </c>
      <c r="AM120" s="96">
        <v>13776</v>
      </c>
      <c r="AN120" s="94">
        <v>13830</v>
      </c>
      <c r="AO120" s="95">
        <v>14139</v>
      </c>
      <c r="AP120" s="95">
        <v>14097</v>
      </c>
      <c r="AQ120" s="95">
        <v>14058</v>
      </c>
      <c r="AR120" s="95">
        <v>14110</v>
      </c>
      <c r="AS120" s="95">
        <v>14092</v>
      </c>
      <c r="AT120" s="95">
        <v>14093</v>
      </c>
      <c r="AU120" s="95">
        <v>14069</v>
      </c>
      <c r="AV120" s="95">
        <v>13965</v>
      </c>
      <c r="AW120" s="95">
        <v>13995</v>
      </c>
      <c r="AX120" s="95">
        <v>14040</v>
      </c>
      <c r="AY120" s="96">
        <v>14045</v>
      </c>
      <c r="AZ120" s="94">
        <v>14028</v>
      </c>
      <c r="BA120" s="95">
        <v>14004</v>
      </c>
      <c r="BB120" s="95">
        <v>13955</v>
      </c>
      <c r="BC120" s="95">
        <v>13801</v>
      </c>
      <c r="BD120" s="95">
        <v>13858</v>
      </c>
      <c r="BE120" s="95">
        <v>13797</v>
      </c>
      <c r="BF120" s="95">
        <v>13821</v>
      </c>
      <c r="BG120" s="95">
        <v>13652</v>
      </c>
      <c r="BH120" s="95">
        <v>13724</v>
      </c>
      <c r="BI120" s="95">
        <v>13713</v>
      </c>
      <c r="BJ120" s="95">
        <v>13705</v>
      </c>
      <c r="BK120" s="98">
        <v>13731</v>
      </c>
      <c r="BL120" s="94">
        <v>13749</v>
      </c>
      <c r="BM120" s="267">
        <v>13769</v>
      </c>
      <c r="BN120" s="267">
        <v>13774</v>
      </c>
      <c r="BO120" s="267">
        <v>13736</v>
      </c>
      <c r="BP120" s="267">
        <v>13794</v>
      </c>
      <c r="BQ120" s="267">
        <v>13722</v>
      </c>
      <c r="BR120" s="267">
        <v>13571</v>
      </c>
      <c r="BS120" s="267">
        <v>13529</v>
      </c>
      <c r="BT120" s="267">
        <v>13507</v>
      </c>
      <c r="BU120" s="267">
        <v>13417</v>
      </c>
      <c r="BV120" s="267">
        <v>13408</v>
      </c>
      <c r="BW120" s="98">
        <v>13389</v>
      </c>
      <c r="BX120" s="94">
        <v>13383</v>
      </c>
      <c r="BY120" s="267">
        <v>13319</v>
      </c>
      <c r="BZ120" s="267">
        <v>13212</v>
      </c>
      <c r="CA120" s="267">
        <v>13160</v>
      </c>
      <c r="CB120" s="267">
        <v>13104</v>
      </c>
      <c r="CC120" s="267">
        <v>12909</v>
      </c>
      <c r="CD120" s="267">
        <v>12824</v>
      </c>
      <c r="CE120" s="267">
        <v>12817</v>
      </c>
      <c r="CF120" s="267">
        <v>12800</v>
      </c>
      <c r="CG120" s="95">
        <v>12787</v>
      </c>
      <c r="CH120" s="95">
        <v>12779</v>
      </c>
      <c r="CI120" s="96">
        <v>12805</v>
      </c>
      <c r="CJ120" s="96">
        <v>12812</v>
      </c>
      <c r="CK120" s="96">
        <v>12810</v>
      </c>
      <c r="CL120" s="96">
        <v>12784</v>
      </c>
      <c r="CM120" s="96">
        <v>12766</v>
      </c>
      <c r="CN120" s="96">
        <v>12803</v>
      </c>
      <c r="CO120" s="96">
        <v>12861</v>
      </c>
      <c r="CP120" s="96">
        <v>12924</v>
      </c>
      <c r="CQ120" s="96">
        <v>12915</v>
      </c>
      <c r="CR120" s="96">
        <v>13058</v>
      </c>
      <c r="CS120" s="96">
        <v>13091</v>
      </c>
      <c r="CT120" s="96">
        <v>13092</v>
      </c>
      <c r="CU120" s="96">
        <v>13109</v>
      </c>
      <c r="CV120" s="96">
        <v>13116</v>
      </c>
      <c r="CW120" s="96">
        <v>13091</v>
      </c>
      <c r="CX120" s="96">
        <v>13045</v>
      </c>
      <c r="CY120" s="96">
        <v>13013</v>
      </c>
      <c r="CZ120" s="96">
        <v>13043</v>
      </c>
      <c r="DA120" s="96">
        <f>'1.COBERTURA  DANE'!D121</f>
        <v>13025</v>
      </c>
      <c r="DB120" s="224">
        <f t="shared" si="11"/>
        <v>-18</v>
      </c>
      <c r="DC120" s="190">
        <f t="shared" si="12"/>
        <v>-0.1372369624885636</v>
      </c>
      <c r="DD120" s="224">
        <f t="shared" si="13"/>
        <v>-84</v>
      </c>
      <c r="DE120" s="190">
        <f t="shared" si="14"/>
        <v>-0.64078114272637121</v>
      </c>
    </row>
    <row r="121" spans="1:109" ht="15" outlineLevel="2">
      <c r="A121" s="101">
        <v>679</v>
      </c>
      <c r="B121" s="92" t="s">
        <v>144</v>
      </c>
      <c r="C121" s="93" t="s">
        <v>23</v>
      </c>
      <c r="D121" s="94">
        <v>14723</v>
      </c>
      <c r="E121" s="95">
        <v>14704</v>
      </c>
      <c r="F121" s="95">
        <v>14704</v>
      </c>
      <c r="G121" s="95">
        <v>14594</v>
      </c>
      <c r="H121" s="95">
        <v>14479</v>
      </c>
      <c r="I121" s="95">
        <v>14652</v>
      </c>
      <c r="J121" s="95">
        <v>14397</v>
      </c>
      <c r="K121" s="95">
        <v>14463</v>
      </c>
      <c r="L121" s="95">
        <v>14244</v>
      </c>
      <c r="M121" s="95">
        <v>14273</v>
      </c>
      <c r="N121" s="95">
        <v>14278</v>
      </c>
      <c r="O121" s="96">
        <v>14316</v>
      </c>
      <c r="P121" s="94">
        <v>14252</v>
      </c>
      <c r="Q121" s="95">
        <v>14143</v>
      </c>
      <c r="R121" s="97">
        <v>14433</v>
      </c>
      <c r="S121" s="95">
        <v>14496</v>
      </c>
      <c r="T121" s="95">
        <v>14544</v>
      </c>
      <c r="U121" s="95">
        <v>14482</v>
      </c>
      <c r="V121" s="95">
        <v>14246</v>
      </c>
      <c r="W121" s="95">
        <v>14205</v>
      </c>
      <c r="X121" s="95">
        <v>14272</v>
      </c>
      <c r="Y121" s="95">
        <v>14316</v>
      </c>
      <c r="Z121" s="95">
        <v>14260</v>
      </c>
      <c r="AA121" s="96">
        <v>14149</v>
      </c>
      <c r="AB121" s="94">
        <v>14249</v>
      </c>
      <c r="AC121" s="95">
        <v>14284</v>
      </c>
      <c r="AD121" s="95">
        <v>14260</v>
      </c>
      <c r="AE121" s="95">
        <v>14164</v>
      </c>
      <c r="AF121" s="95">
        <v>14232</v>
      </c>
      <c r="AG121" s="95">
        <v>14037</v>
      </c>
      <c r="AH121" s="95">
        <v>14031</v>
      </c>
      <c r="AI121" s="95">
        <v>13971</v>
      </c>
      <c r="AJ121" s="95">
        <v>13981</v>
      </c>
      <c r="AK121" s="95">
        <v>14161</v>
      </c>
      <c r="AL121" s="95">
        <v>14093</v>
      </c>
      <c r="AM121" s="96">
        <v>14108</v>
      </c>
      <c r="AN121" s="94">
        <v>14109</v>
      </c>
      <c r="AO121" s="95">
        <v>14238</v>
      </c>
      <c r="AP121" s="95">
        <v>14258</v>
      </c>
      <c r="AQ121" s="95">
        <v>14215</v>
      </c>
      <c r="AR121" s="95">
        <v>14351</v>
      </c>
      <c r="AS121" s="95">
        <v>14358</v>
      </c>
      <c r="AT121" s="95">
        <v>14303</v>
      </c>
      <c r="AU121" s="95">
        <v>14353</v>
      </c>
      <c r="AV121" s="95">
        <v>14327</v>
      </c>
      <c r="AW121" s="95">
        <v>14344</v>
      </c>
      <c r="AX121" s="95">
        <v>14351</v>
      </c>
      <c r="AY121" s="96">
        <v>14420</v>
      </c>
      <c r="AZ121" s="94">
        <v>14460</v>
      </c>
      <c r="BA121" s="95">
        <v>14527</v>
      </c>
      <c r="BB121" s="95">
        <v>14490</v>
      </c>
      <c r="BC121" s="95">
        <v>14465</v>
      </c>
      <c r="BD121" s="95">
        <v>14480</v>
      </c>
      <c r="BE121" s="95">
        <v>14399</v>
      </c>
      <c r="BF121" s="95">
        <v>14258</v>
      </c>
      <c r="BG121" s="95">
        <v>14127</v>
      </c>
      <c r="BH121" s="95">
        <v>14121</v>
      </c>
      <c r="BI121" s="95">
        <v>14034</v>
      </c>
      <c r="BJ121" s="95">
        <v>14191</v>
      </c>
      <c r="BK121" s="98">
        <v>14318</v>
      </c>
      <c r="BL121" s="94">
        <v>14350</v>
      </c>
      <c r="BM121" s="267">
        <v>14433</v>
      </c>
      <c r="BN121" s="267">
        <v>14407</v>
      </c>
      <c r="BO121" s="267">
        <v>14420</v>
      </c>
      <c r="BP121" s="267">
        <v>14479</v>
      </c>
      <c r="BQ121" s="267">
        <v>14492</v>
      </c>
      <c r="BR121" s="267">
        <v>14330</v>
      </c>
      <c r="BS121" s="267">
        <v>14267</v>
      </c>
      <c r="BT121" s="267">
        <v>14282</v>
      </c>
      <c r="BU121" s="267">
        <v>14269</v>
      </c>
      <c r="BV121" s="267">
        <v>14210</v>
      </c>
      <c r="BW121" s="98">
        <v>14240</v>
      </c>
      <c r="BX121" s="94">
        <v>14121</v>
      </c>
      <c r="BY121" s="267">
        <v>14013</v>
      </c>
      <c r="BZ121" s="267">
        <v>13844</v>
      </c>
      <c r="CA121" s="267">
        <v>13711</v>
      </c>
      <c r="CB121" s="267">
        <v>13642</v>
      </c>
      <c r="CC121" s="267">
        <v>13378</v>
      </c>
      <c r="CD121" s="267">
        <v>13427</v>
      </c>
      <c r="CE121" s="267">
        <v>13398</v>
      </c>
      <c r="CF121" s="267">
        <v>13316</v>
      </c>
      <c r="CG121" s="95">
        <v>13257</v>
      </c>
      <c r="CH121" s="95">
        <v>13246</v>
      </c>
      <c r="CI121" s="96">
        <v>13225</v>
      </c>
      <c r="CJ121" s="96">
        <v>13220</v>
      </c>
      <c r="CK121" s="96">
        <v>13189</v>
      </c>
      <c r="CL121" s="96">
        <v>13142</v>
      </c>
      <c r="CM121" s="96">
        <v>13057</v>
      </c>
      <c r="CN121" s="96">
        <v>13118</v>
      </c>
      <c r="CO121" s="96">
        <v>13231</v>
      </c>
      <c r="CP121" s="96">
        <v>13286</v>
      </c>
      <c r="CQ121" s="96">
        <v>13309</v>
      </c>
      <c r="CR121" s="96">
        <v>13247</v>
      </c>
      <c r="CS121" s="96">
        <v>13289</v>
      </c>
      <c r="CT121" s="96">
        <v>13356</v>
      </c>
      <c r="CU121" s="96">
        <v>13407</v>
      </c>
      <c r="CV121" s="96">
        <v>13391</v>
      </c>
      <c r="CW121" s="96">
        <v>13370</v>
      </c>
      <c r="CX121" s="96">
        <v>13324</v>
      </c>
      <c r="CY121" s="96">
        <v>13328</v>
      </c>
      <c r="CZ121" s="96">
        <v>13340</v>
      </c>
      <c r="DA121" s="96">
        <f>'1.COBERTURA  DANE'!D122</f>
        <v>13342</v>
      </c>
      <c r="DB121" s="224">
        <f t="shared" si="11"/>
        <v>2</v>
      </c>
      <c r="DC121" s="190">
        <f t="shared" si="12"/>
        <v>1.4935404376073481E-2</v>
      </c>
      <c r="DD121" s="224">
        <f t="shared" si="13"/>
        <v>-65</v>
      </c>
      <c r="DE121" s="190">
        <f t="shared" si="14"/>
        <v>-0.48482136197508763</v>
      </c>
    </row>
    <row r="122" spans="1:109" ht="15" outlineLevel="2">
      <c r="A122" s="101">
        <v>789</v>
      </c>
      <c r="B122" s="92" t="s">
        <v>144</v>
      </c>
      <c r="C122" s="93" t="s">
        <v>115</v>
      </c>
      <c r="D122" s="94">
        <v>9184</v>
      </c>
      <c r="E122" s="95">
        <v>9156</v>
      </c>
      <c r="F122" s="95">
        <v>9190</v>
      </c>
      <c r="G122" s="95">
        <v>9133</v>
      </c>
      <c r="H122" s="95">
        <v>9190</v>
      </c>
      <c r="I122" s="95">
        <v>9265</v>
      </c>
      <c r="J122" s="95">
        <v>9218</v>
      </c>
      <c r="K122" s="95">
        <v>9213</v>
      </c>
      <c r="L122" s="95">
        <v>9168</v>
      </c>
      <c r="M122" s="95">
        <v>9231</v>
      </c>
      <c r="N122" s="95">
        <v>9150</v>
      </c>
      <c r="O122" s="96">
        <v>9197</v>
      </c>
      <c r="P122" s="94">
        <v>9087</v>
      </c>
      <c r="Q122" s="95">
        <v>9096</v>
      </c>
      <c r="R122" s="97">
        <v>9197</v>
      </c>
      <c r="S122" s="95">
        <v>9142</v>
      </c>
      <c r="T122" s="95">
        <v>9150</v>
      </c>
      <c r="U122" s="95">
        <v>9136</v>
      </c>
      <c r="V122" s="95">
        <v>9243</v>
      </c>
      <c r="W122" s="95">
        <v>9269</v>
      </c>
      <c r="X122" s="95">
        <v>9371</v>
      </c>
      <c r="Y122" s="95">
        <v>9343</v>
      </c>
      <c r="Z122" s="95">
        <v>9333</v>
      </c>
      <c r="AA122" s="96">
        <v>9306</v>
      </c>
      <c r="AB122" s="94">
        <v>9376</v>
      </c>
      <c r="AC122" s="95">
        <v>9376</v>
      </c>
      <c r="AD122" s="95">
        <v>9442</v>
      </c>
      <c r="AE122" s="95">
        <v>9428</v>
      </c>
      <c r="AF122" s="95">
        <v>9475</v>
      </c>
      <c r="AG122" s="95">
        <v>9456</v>
      </c>
      <c r="AH122" s="95">
        <v>9404</v>
      </c>
      <c r="AI122" s="95">
        <v>9457</v>
      </c>
      <c r="AJ122" s="95">
        <v>9654</v>
      </c>
      <c r="AK122" s="95">
        <v>9693</v>
      </c>
      <c r="AL122" s="95">
        <v>9622</v>
      </c>
      <c r="AM122" s="96">
        <v>9652</v>
      </c>
      <c r="AN122" s="94">
        <v>9637</v>
      </c>
      <c r="AO122" s="95">
        <v>9747</v>
      </c>
      <c r="AP122" s="95">
        <v>9786</v>
      </c>
      <c r="AQ122" s="95">
        <v>9765</v>
      </c>
      <c r="AR122" s="95">
        <v>9735</v>
      </c>
      <c r="AS122" s="95">
        <v>9750</v>
      </c>
      <c r="AT122" s="95">
        <v>9725</v>
      </c>
      <c r="AU122" s="95">
        <v>9743</v>
      </c>
      <c r="AV122" s="95">
        <v>9688</v>
      </c>
      <c r="AW122" s="95">
        <v>9604</v>
      </c>
      <c r="AX122" s="95">
        <v>9586</v>
      </c>
      <c r="AY122" s="96">
        <v>9580</v>
      </c>
      <c r="AZ122" s="94">
        <v>9620</v>
      </c>
      <c r="BA122" s="95">
        <v>9628</v>
      </c>
      <c r="BB122" s="95">
        <v>9587</v>
      </c>
      <c r="BC122" s="95">
        <v>9543</v>
      </c>
      <c r="BD122" s="95">
        <v>9506</v>
      </c>
      <c r="BE122" s="95">
        <v>9496</v>
      </c>
      <c r="BF122" s="95">
        <v>9506</v>
      </c>
      <c r="BG122" s="95">
        <v>9501</v>
      </c>
      <c r="BH122" s="95">
        <v>9449</v>
      </c>
      <c r="BI122" s="95">
        <v>9425</v>
      </c>
      <c r="BJ122" s="95">
        <v>9633</v>
      </c>
      <c r="BK122" s="98">
        <v>9751</v>
      </c>
      <c r="BL122" s="94">
        <v>9737</v>
      </c>
      <c r="BM122" s="267">
        <v>9822</v>
      </c>
      <c r="BN122" s="267">
        <v>9741</v>
      </c>
      <c r="BO122" s="267">
        <v>9762</v>
      </c>
      <c r="BP122" s="267">
        <v>9797</v>
      </c>
      <c r="BQ122" s="267">
        <v>9801</v>
      </c>
      <c r="BR122" s="267">
        <v>9798</v>
      </c>
      <c r="BS122" s="267">
        <v>9802</v>
      </c>
      <c r="BT122" s="267">
        <v>9812</v>
      </c>
      <c r="BU122" s="267">
        <v>9791</v>
      </c>
      <c r="BV122" s="267">
        <v>9794</v>
      </c>
      <c r="BW122" s="98">
        <v>9808</v>
      </c>
      <c r="BX122" s="94">
        <v>9700</v>
      </c>
      <c r="BY122" s="267">
        <v>9680</v>
      </c>
      <c r="BZ122" s="267">
        <v>9561</v>
      </c>
      <c r="CA122" s="267">
        <v>9495</v>
      </c>
      <c r="CB122" s="267">
        <v>9473</v>
      </c>
      <c r="CC122" s="267">
        <v>9196</v>
      </c>
      <c r="CD122" s="267">
        <v>9222</v>
      </c>
      <c r="CE122" s="267">
        <v>9228</v>
      </c>
      <c r="CF122" s="267">
        <v>9154</v>
      </c>
      <c r="CG122" s="95">
        <v>9134</v>
      </c>
      <c r="CH122" s="95">
        <v>9137</v>
      </c>
      <c r="CI122" s="96">
        <v>9066</v>
      </c>
      <c r="CJ122" s="96">
        <v>9028</v>
      </c>
      <c r="CK122" s="96">
        <v>9082</v>
      </c>
      <c r="CL122" s="96">
        <v>9104</v>
      </c>
      <c r="CM122" s="96">
        <v>9109</v>
      </c>
      <c r="CN122" s="96">
        <v>9125</v>
      </c>
      <c r="CO122" s="96">
        <v>9094</v>
      </c>
      <c r="CP122" s="96">
        <v>9076</v>
      </c>
      <c r="CQ122" s="96">
        <v>8960</v>
      </c>
      <c r="CR122" s="96">
        <v>9096</v>
      </c>
      <c r="CS122" s="96">
        <v>9055</v>
      </c>
      <c r="CT122" s="96">
        <v>9026</v>
      </c>
      <c r="CU122" s="96">
        <v>8966</v>
      </c>
      <c r="CV122" s="96">
        <v>8989</v>
      </c>
      <c r="CW122" s="96">
        <v>9038</v>
      </c>
      <c r="CX122" s="96">
        <v>8980</v>
      </c>
      <c r="CY122" s="96">
        <v>8952</v>
      </c>
      <c r="CZ122" s="96">
        <v>8979</v>
      </c>
      <c r="DA122" s="96">
        <f>'1.COBERTURA  DANE'!D123</f>
        <v>8992</v>
      </c>
      <c r="DB122" s="224">
        <f t="shared" si="11"/>
        <v>13</v>
      </c>
      <c r="DC122" s="190">
        <f t="shared" si="12"/>
        <v>0.14462120369340303</v>
      </c>
      <c r="DD122" s="224">
        <f t="shared" si="13"/>
        <v>26</v>
      </c>
      <c r="DE122" s="190">
        <f t="shared" si="14"/>
        <v>0.28998438545616778</v>
      </c>
    </row>
    <row r="123" spans="1:109" ht="15" outlineLevel="2">
      <c r="A123" s="101">
        <v>792</v>
      </c>
      <c r="B123" s="92" t="s">
        <v>144</v>
      </c>
      <c r="C123" s="93" t="s">
        <v>112</v>
      </c>
      <c r="D123" s="94">
        <v>4108</v>
      </c>
      <c r="E123" s="95">
        <v>4136</v>
      </c>
      <c r="F123" s="95">
        <v>4090</v>
      </c>
      <c r="G123" s="95">
        <v>4091</v>
      </c>
      <c r="H123" s="95">
        <v>4052</v>
      </c>
      <c r="I123" s="95">
        <v>4028</v>
      </c>
      <c r="J123" s="95">
        <v>3979</v>
      </c>
      <c r="K123" s="95">
        <v>4022</v>
      </c>
      <c r="L123" s="95">
        <v>4034</v>
      </c>
      <c r="M123" s="95">
        <v>4003</v>
      </c>
      <c r="N123" s="95">
        <v>3991</v>
      </c>
      <c r="O123" s="96">
        <v>3996</v>
      </c>
      <c r="P123" s="94">
        <v>3975</v>
      </c>
      <c r="Q123" s="95">
        <v>3987</v>
      </c>
      <c r="R123" s="97">
        <v>4015</v>
      </c>
      <c r="S123" s="95">
        <v>4059</v>
      </c>
      <c r="T123" s="95">
        <v>4071</v>
      </c>
      <c r="U123" s="95">
        <v>4065</v>
      </c>
      <c r="V123" s="95">
        <v>4038</v>
      </c>
      <c r="W123" s="95">
        <v>3999</v>
      </c>
      <c r="X123" s="95">
        <v>3927</v>
      </c>
      <c r="Y123" s="95">
        <v>3961</v>
      </c>
      <c r="Z123" s="95">
        <v>3985</v>
      </c>
      <c r="AA123" s="96">
        <v>3898</v>
      </c>
      <c r="AB123" s="94">
        <v>3890</v>
      </c>
      <c r="AC123" s="95">
        <v>3958</v>
      </c>
      <c r="AD123" s="95">
        <v>3954</v>
      </c>
      <c r="AE123" s="95">
        <v>3949</v>
      </c>
      <c r="AF123" s="95">
        <v>3884</v>
      </c>
      <c r="AG123" s="95">
        <v>3794</v>
      </c>
      <c r="AH123" s="95">
        <v>3750</v>
      </c>
      <c r="AI123" s="95">
        <v>3743</v>
      </c>
      <c r="AJ123" s="95">
        <v>3732</v>
      </c>
      <c r="AK123" s="95">
        <v>3792</v>
      </c>
      <c r="AL123" s="95">
        <v>3765</v>
      </c>
      <c r="AM123" s="96">
        <v>3851</v>
      </c>
      <c r="AN123" s="94">
        <v>3822</v>
      </c>
      <c r="AO123" s="95">
        <v>3793</v>
      </c>
      <c r="AP123" s="95">
        <v>3769</v>
      </c>
      <c r="AQ123" s="95">
        <v>3735</v>
      </c>
      <c r="AR123" s="95">
        <v>3821</v>
      </c>
      <c r="AS123" s="95">
        <v>3786</v>
      </c>
      <c r="AT123" s="95">
        <v>3797</v>
      </c>
      <c r="AU123" s="95">
        <v>3811</v>
      </c>
      <c r="AV123" s="95">
        <v>3773</v>
      </c>
      <c r="AW123" s="95">
        <v>3749</v>
      </c>
      <c r="AX123" s="95">
        <v>3740</v>
      </c>
      <c r="AY123" s="96">
        <v>3707</v>
      </c>
      <c r="AZ123" s="94">
        <v>3710</v>
      </c>
      <c r="BA123" s="95">
        <v>3708</v>
      </c>
      <c r="BB123" s="95">
        <v>3684</v>
      </c>
      <c r="BC123" s="95">
        <v>3632</v>
      </c>
      <c r="BD123" s="95">
        <v>3637</v>
      </c>
      <c r="BE123" s="95">
        <v>3629</v>
      </c>
      <c r="BF123" s="95">
        <v>3623</v>
      </c>
      <c r="BG123" s="95">
        <v>3517</v>
      </c>
      <c r="BH123" s="95">
        <v>3545</v>
      </c>
      <c r="BI123" s="95">
        <v>3477</v>
      </c>
      <c r="BJ123" s="95">
        <v>3512</v>
      </c>
      <c r="BK123" s="98">
        <v>3539</v>
      </c>
      <c r="BL123" s="94">
        <v>3549</v>
      </c>
      <c r="BM123" s="267">
        <v>3573</v>
      </c>
      <c r="BN123" s="267">
        <v>3563</v>
      </c>
      <c r="BO123" s="267">
        <v>3543</v>
      </c>
      <c r="BP123" s="267">
        <v>3540</v>
      </c>
      <c r="BQ123" s="267">
        <v>3481</v>
      </c>
      <c r="BR123" s="267">
        <v>3294</v>
      </c>
      <c r="BS123" s="267">
        <v>3232</v>
      </c>
      <c r="BT123" s="267">
        <v>3220</v>
      </c>
      <c r="BU123" s="267">
        <v>3227</v>
      </c>
      <c r="BV123" s="267">
        <v>3271</v>
      </c>
      <c r="BW123" s="98">
        <v>3288</v>
      </c>
      <c r="BX123" s="94">
        <v>3296</v>
      </c>
      <c r="BY123" s="267">
        <v>3267</v>
      </c>
      <c r="BZ123" s="267">
        <v>3248</v>
      </c>
      <c r="CA123" s="267">
        <v>3185</v>
      </c>
      <c r="CB123" s="267">
        <v>3194</v>
      </c>
      <c r="CC123" s="267">
        <v>3164</v>
      </c>
      <c r="CD123" s="267">
        <v>3132</v>
      </c>
      <c r="CE123" s="267">
        <v>3139</v>
      </c>
      <c r="CF123" s="267">
        <v>3108</v>
      </c>
      <c r="CG123" s="95">
        <v>3089</v>
      </c>
      <c r="CH123" s="95">
        <v>3091</v>
      </c>
      <c r="CI123" s="96">
        <v>3090</v>
      </c>
      <c r="CJ123" s="96">
        <v>3077</v>
      </c>
      <c r="CK123" s="96">
        <v>3061</v>
      </c>
      <c r="CL123" s="96">
        <v>3031</v>
      </c>
      <c r="CM123" s="96">
        <v>3027</v>
      </c>
      <c r="CN123" s="96">
        <v>3021</v>
      </c>
      <c r="CO123" s="96">
        <v>3035</v>
      </c>
      <c r="CP123" s="96">
        <v>3084</v>
      </c>
      <c r="CQ123" s="96">
        <v>3068</v>
      </c>
      <c r="CR123" s="96">
        <v>3052</v>
      </c>
      <c r="CS123" s="96">
        <v>3096</v>
      </c>
      <c r="CT123" s="96">
        <v>3108</v>
      </c>
      <c r="CU123" s="96">
        <v>3140</v>
      </c>
      <c r="CV123" s="96">
        <v>3139</v>
      </c>
      <c r="CW123" s="96">
        <v>3107</v>
      </c>
      <c r="CX123" s="96">
        <v>3074</v>
      </c>
      <c r="CY123" s="96">
        <v>3047</v>
      </c>
      <c r="CZ123" s="96">
        <v>3034</v>
      </c>
      <c r="DA123" s="96">
        <f>'1.COBERTURA  DANE'!D124</f>
        <v>3021</v>
      </c>
      <c r="DB123" s="224">
        <f t="shared" si="11"/>
        <v>-13</v>
      </c>
      <c r="DC123" s="190">
        <f t="shared" si="12"/>
        <v>-0.41414463204842306</v>
      </c>
      <c r="DD123" s="224">
        <f t="shared" si="13"/>
        <v>-119</v>
      </c>
      <c r="DE123" s="190">
        <f t="shared" si="14"/>
        <v>-3.7898089171974521</v>
      </c>
    </row>
    <row r="124" spans="1:109" ht="15" outlineLevel="2">
      <c r="A124" s="101">
        <v>809</v>
      </c>
      <c r="B124" s="92" t="s">
        <v>144</v>
      </c>
      <c r="C124" s="93" t="s">
        <v>99</v>
      </c>
      <c r="D124" s="94">
        <v>4612</v>
      </c>
      <c r="E124" s="95">
        <v>4618</v>
      </c>
      <c r="F124" s="95">
        <v>4564</v>
      </c>
      <c r="G124" s="95">
        <v>4537</v>
      </c>
      <c r="H124" s="95">
        <v>4450</v>
      </c>
      <c r="I124" s="95">
        <v>4444</v>
      </c>
      <c r="J124" s="95">
        <v>4351</v>
      </c>
      <c r="K124" s="95">
        <v>4440</v>
      </c>
      <c r="L124" s="95">
        <v>4263</v>
      </c>
      <c r="M124" s="95">
        <v>4241</v>
      </c>
      <c r="N124" s="95">
        <v>4223</v>
      </c>
      <c r="O124" s="96">
        <v>4311</v>
      </c>
      <c r="P124" s="94">
        <v>4374</v>
      </c>
      <c r="Q124" s="95">
        <v>4309</v>
      </c>
      <c r="R124" s="97">
        <v>4312</v>
      </c>
      <c r="S124" s="95">
        <v>4224</v>
      </c>
      <c r="T124" s="95">
        <v>4252</v>
      </c>
      <c r="U124" s="95">
        <v>4218</v>
      </c>
      <c r="V124" s="95">
        <v>4288</v>
      </c>
      <c r="W124" s="95">
        <v>4274</v>
      </c>
      <c r="X124" s="95">
        <v>4238</v>
      </c>
      <c r="Y124" s="95">
        <v>4266</v>
      </c>
      <c r="Z124" s="95">
        <v>4252</v>
      </c>
      <c r="AA124" s="96">
        <v>4135</v>
      </c>
      <c r="AB124" s="94">
        <v>4130</v>
      </c>
      <c r="AC124" s="95">
        <v>4227</v>
      </c>
      <c r="AD124" s="95">
        <v>4245</v>
      </c>
      <c r="AE124" s="95">
        <v>4256</v>
      </c>
      <c r="AF124" s="95">
        <v>4231</v>
      </c>
      <c r="AG124" s="95">
        <v>4123</v>
      </c>
      <c r="AH124" s="95">
        <v>4091</v>
      </c>
      <c r="AI124" s="95">
        <v>4095</v>
      </c>
      <c r="AJ124" s="95">
        <v>4085</v>
      </c>
      <c r="AK124" s="95">
        <v>4281</v>
      </c>
      <c r="AL124" s="95">
        <v>4216</v>
      </c>
      <c r="AM124" s="96">
        <v>4264</v>
      </c>
      <c r="AN124" s="94">
        <v>4233</v>
      </c>
      <c r="AO124" s="95">
        <v>4308</v>
      </c>
      <c r="AP124" s="95">
        <v>4307</v>
      </c>
      <c r="AQ124" s="95">
        <v>4236</v>
      </c>
      <c r="AR124" s="95">
        <v>4294</v>
      </c>
      <c r="AS124" s="95">
        <v>4287</v>
      </c>
      <c r="AT124" s="95">
        <v>4301</v>
      </c>
      <c r="AU124" s="95">
        <v>4363</v>
      </c>
      <c r="AV124" s="95">
        <v>4327</v>
      </c>
      <c r="AW124" s="95">
        <v>4354</v>
      </c>
      <c r="AX124" s="95">
        <v>4315</v>
      </c>
      <c r="AY124" s="96">
        <v>4342</v>
      </c>
      <c r="AZ124" s="94">
        <v>4336</v>
      </c>
      <c r="BA124" s="95">
        <v>4383</v>
      </c>
      <c r="BB124" s="95">
        <v>4329</v>
      </c>
      <c r="BC124" s="95">
        <v>4292</v>
      </c>
      <c r="BD124" s="95">
        <v>4242</v>
      </c>
      <c r="BE124" s="95">
        <v>4190</v>
      </c>
      <c r="BF124" s="95">
        <v>4156</v>
      </c>
      <c r="BG124" s="95">
        <v>4026</v>
      </c>
      <c r="BH124" s="95">
        <v>4072</v>
      </c>
      <c r="BI124" s="95">
        <v>4005</v>
      </c>
      <c r="BJ124" s="95">
        <v>4125</v>
      </c>
      <c r="BK124" s="98">
        <v>4139</v>
      </c>
      <c r="BL124" s="94">
        <v>4156</v>
      </c>
      <c r="BM124" s="267">
        <v>4197</v>
      </c>
      <c r="BN124" s="267">
        <v>4170</v>
      </c>
      <c r="BO124" s="267">
        <v>4171</v>
      </c>
      <c r="BP124" s="267">
        <v>4210</v>
      </c>
      <c r="BQ124" s="267">
        <v>4163</v>
      </c>
      <c r="BR124" s="267">
        <v>3957</v>
      </c>
      <c r="BS124" s="267">
        <v>3913</v>
      </c>
      <c r="BT124" s="267">
        <v>3881</v>
      </c>
      <c r="BU124" s="267">
        <v>3875</v>
      </c>
      <c r="BV124" s="267">
        <v>3894</v>
      </c>
      <c r="BW124" s="98">
        <v>3946</v>
      </c>
      <c r="BX124" s="94">
        <v>3854</v>
      </c>
      <c r="BY124" s="267">
        <v>3824</v>
      </c>
      <c r="BZ124" s="267">
        <v>3806</v>
      </c>
      <c r="CA124" s="267">
        <v>3778</v>
      </c>
      <c r="CB124" s="267">
        <v>3704</v>
      </c>
      <c r="CC124" s="267">
        <v>3638</v>
      </c>
      <c r="CD124" s="267">
        <v>3587</v>
      </c>
      <c r="CE124" s="267">
        <v>3600</v>
      </c>
      <c r="CF124" s="267">
        <v>3592</v>
      </c>
      <c r="CG124" s="95">
        <v>3576</v>
      </c>
      <c r="CH124" s="95">
        <v>3583</v>
      </c>
      <c r="CI124" s="96">
        <v>3603</v>
      </c>
      <c r="CJ124" s="96">
        <v>3599</v>
      </c>
      <c r="CK124" s="96">
        <v>3615</v>
      </c>
      <c r="CL124" s="96">
        <v>3603</v>
      </c>
      <c r="CM124" s="96">
        <v>3600</v>
      </c>
      <c r="CN124" s="96">
        <v>3624</v>
      </c>
      <c r="CO124" s="96">
        <v>3676</v>
      </c>
      <c r="CP124" s="96">
        <v>3727</v>
      </c>
      <c r="CQ124" s="96">
        <v>3718</v>
      </c>
      <c r="CR124" s="96">
        <v>3674</v>
      </c>
      <c r="CS124" s="96">
        <v>3727</v>
      </c>
      <c r="CT124" s="96">
        <v>3724</v>
      </c>
      <c r="CU124" s="96">
        <v>3720</v>
      </c>
      <c r="CV124" s="96">
        <v>3738</v>
      </c>
      <c r="CW124" s="96">
        <v>3729</v>
      </c>
      <c r="CX124" s="96">
        <v>3688</v>
      </c>
      <c r="CY124" s="96">
        <v>3650</v>
      </c>
      <c r="CZ124" s="96">
        <v>3649</v>
      </c>
      <c r="DA124" s="96">
        <f>'1.COBERTURA  DANE'!D125</f>
        <v>3626</v>
      </c>
      <c r="DB124" s="224">
        <f t="shared" si="11"/>
        <v>-23</v>
      </c>
      <c r="DC124" s="190">
        <f t="shared" si="12"/>
        <v>-0.61530230069555913</v>
      </c>
      <c r="DD124" s="224">
        <f t="shared" si="13"/>
        <v>-94</v>
      </c>
      <c r="DE124" s="190">
        <f t="shared" si="14"/>
        <v>-2.5268817204301075</v>
      </c>
    </row>
    <row r="125" spans="1:109" ht="15" outlineLevel="2">
      <c r="A125" s="101">
        <v>847</v>
      </c>
      <c r="B125" s="92" t="s">
        <v>144</v>
      </c>
      <c r="C125" s="93" t="s">
        <v>101</v>
      </c>
      <c r="D125" s="94">
        <v>24344</v>
      </c>
      <c r="E125" s="95">
        <v>24416</v>
      </c>
      <c r="F125" s="95">
        <v>24400</v>
      </c>
      <c r="G125" s="95">
        <v>24381</v>
      </c>
      <c r="H125" s="95">
        <v>24254</v>
      </c>
      <c r="I125" s="95">
        <v>24293</v>
      </c>
      <c r="J125" s="95">
        <v>24233</v>
      </c>
      <c r="K125" s="95">
        <v>24261</v>
      </c>
      <c r="L125" s="95">
        <v>24306</v>
      </c>
      <c r="M125" s="95">
        <v>24469</v>
      </c>
      <c r="N125" s="95">
        <v>24539</v>
      </c>
      <c r="O125" s="96">
        <v>24711</v>
      </c>
      <c r="P125" s="94">
        <v>24726</v>
      </c>
      <c r="Q125" s="95">
        <v>24794</v>
      </c>
      <c r="R125" s="97">
        <v>24917</v>
      </c>
      <c r="S125" s="95">
        <v>25102</v>
      </c>
      <c r="T125" s="95">
        <v>25164</v>
      </c>
      <c r="U125" s="95">
        <v>25366</v>
      </c>
      <c r="V125" s="95">
        <v>25362</v>
      </c>
      <c r="W125" s="95">
        <v>25168</v>
      </c>
      <c r="X125" s="95">
        <v>25054</v>
      </c>
      <c r="Y125" s="95">
        <v>25106</v>
      </c>
      <c r="Z125" s="95">
        <v>25072</v>
      </c>
      <c r="AA125" s="96">
        <v>25007</v>
      </c>
      <c r="AB125" s="94">
        <v>25112</v>
      </c>
      <c r="AC125" s="95">
        <v>25226</v>
      </c>
      <c r="AD125" s="95">
        <v>25016</v>
      </c>
      <c r="AE125" s="95">
        <v>25395</v>
      </c>
      <c r="AF125" s="95">
        <v>25416</v>
      </c>
      <c r="AG125" s="95">
        <v>25243</v>
      </c>
      <c r="AH125" s="95">
        <v>25189</v>
      </c>
      <c r="AI125" s="95">
        <v>25292</v>
      </c>
      <c r="AJ125" s="95">
        <v>25281</v>
      </c>
      <c r="AK125" s="95">
        <v>25356</v>
      </c>
      <c r="AL125" s="95">
        <v>25304</v>
      </c>
      <c r="AM125" s="96">
        <v>25433</v>
      </c>
      <c r="AN125" s="94">
        <v>25348</v>
      </c>
      <c r="AO125" s="95">
        <v>25418</v>
      </c>
      <c r="AP125" s="95">
        <v>25433</v>
      </c>
      <c r="AQ125" s="95">
        <v>25264</v>
      </c>
      <c r="AR125" s="95">
        <v>25456</v>
      </c>
      <c r="AS125" s="95">
        <v>25513</v>
      </c>
      <c r="AT125" s="95">
        <v>25583</v>
      </c>
      <c r="AU125" s="95">
        <v>25639</v>
      </c>
      <c r="AV125" s="95">
        <v>25584</v>
      </c>
      <c r="AW125" s="95">
        <v>25583</v>
      </c>
      <c r="AX125" s="95">
        <v>25598</v>
      </c>
      <c r="AY125" s="96">
        <v>25655</v>
      </c>
      <c r="AZ125" s="94">
        <v>25731</v>
      </c>
      <c r="BA125" s="95">
        <v>25835</v>
      </c>
      <c r="BB125" s="95">
        <v>25803</v>
      </c>
      <c r="BC125" s="95">
        <v>25798</v>
      </c>
      <c r="BD125" s="95">
        <v>25735</v>
      </c>
      <c r="BE125" s="95">
        <v>25541</v>
      </c>
      <c r="BF125" s="95">
        <v>25533</v>
      </c>
      <c r="BG125" s="95">
        <v>25341</v>
      </c>
      <c r="BH125" s="95">
        <v>25372</v>
      </c>
      <c r="BI125" s="95">
        <v>25229</v>
      </c>
      <c r="BJ125" s="95">
        <v>25247</v>
      </c>
      <c r="BK125" s="98">
        <v>25319</v>
      </c>
      <c r="BL125" s="94">
        <v>25320</v>
      </c>
      <c r="BM125" s="267">
        <v>25405</v>
      </c>
      <c r="BN125" s="267">
        <v>25401</v>
      </c>
      <c r="BO125" s="267">
        <v>25339</v>
      </c>
      <c r="BP125" s="267">
        <v>25350</v>
      </c>
      <c r="BQ125" s="267">
        <v>25384</v>
      </c>
      <c r="BR125" s="267">
        <v>25092</v>
      </c>
      <c r="BS125" s="267">
        <v>25019</v>
      </c>
      <c r="BT125" s="267">
        <v>25014</v>
      </c>
      <c r="BU125" s="267">
        <v>24963</v>
      </c>
      <c r="BV125" s="267">
        <v>24935</v>
      </c>
      <c r="BW125" s="98">
        <v>24962</v>
      </c>
      <c r="BX125" s="94">
        <v>24995</v>
      </c>
      <c r="BY125" s="267">
        <v>24953</v>
      </c>
      <c r="BZ125" s="267">
        <v>24861</v>
      </c>
      <c r="CA125" s="267">
        <v>24725</v>
      </c>
      <c r="CB125" s="267">
        <v>24703</v>
      </c>
      <c r="CC125" s="267">
        <v>24599</v>
      </c>
      <c r="CD125" s="267">
        <v>24473</v>
      </c>
      <c r="CE125" s="267">
        <v>24481</v>
      </c>
      <c r="CF125" s="267">
        <v>24424</v>
      </c>
      <c r="CG125" s="95">
        <v>24356</v>
      </c>
      <c r="CH125" s="95">
        <v>24405</v>
      </c>
      <c r="CI125" s="96">
        <v>24425</v>
      </c>
      <c r="CJ125" s="96">
        <v>24393</v>
      </c>
      <c r="CK125" s="96">
        <v>24493</v>
      </c>
      <c r="CL125" s="96">
        <v>24387</v>
      </c>
      <c r="CM125" s="96">
        <v>24389</v>
      </c>
      <c r="CN125" s="96">
        <v>24497</v>
      </c>
      <c r="CO125" s="96">
        <v>24661</v>
      </c>
      <c r="CP125" s="96">
        <v>24702</v>
      </c>
      <c r="CQ125" s="96">
        <v>24621</v>
      </c>
      <c r="CR125" s="96">
        <v>24710</v>
      </c>
      <c r="CS125" s="96">
        <v>24806</v>
      </c>
      <c r="CT125" s="96">
        <v>24855</v>
      </c>
      <c r="CU125" s="96">
        <v>24926</v>
      </c>
      <c r="CV125" s="96">
        <v>24932</v>
      </c>
      <c r="CW125" s="96">
        <v>24805</v>
      </c>
      <c r="CX125" s="96">
        <v>24818</v>
      </c>
      <c r="CY125" s="96">
        <v>24802</v>
      </c>
      <c r="CZ125" s="96">
        <v>24864</v>
      </c>
      <c r="DA125" s="96">
        <f>'1.COBERTURA  DANE'!D126</f>
        <v>24838</v>
      </c>
      <c r="DB125" s="224">
        <f t="shared" si="11"/>
        <v>-26</v>
      </c>
      <c r="DC125" s="190">
        <f t="shared" si="12"/>
        <v>-0.1042836515321675</v>
      </c>
      <c r="DD125" s="224">
        <f t="shared" si="13"/>
        <v>-88</v>
      </c>
      <c r="DE125" s="190">
        <f t="shared" si="14"/>
        <v>-0.35304501323918802</v>
      </c>
    </row>
    <row r="126" spans="1:109" ht="15" outlineLevel="2">
      <c r="A126" s="101">
        <v>856</v>
      </c>
      <c r="B126" s="92" t="s">
        <v>144</v>
      </c>
      <c r="C126" s="93" t="s">
        <v>103</v>
      </c>
      <c r="D126" s="94">
        <v>3924</v>
      </c>
      <c r="E126" s="95">
        <v>3920</v>
      </c>
      <c r="F126" s="95">
        <v>3916</v>
      </c>
      <c r="G126" s="95">
        <v>3893</v>
      </c>
      <c r="H126" s="95">
        <v>3864</v>
      </c>
      <c r="I126" s="95">
        <v>3855</v>
      </c>
      <c r="J126" s="95">
        <v>3781</v>
      </c>
      <c r="K126" s="95">
        <v>3838</v>
      </c>
      <c r="L126" s="95">
        <v>3686</v>
      </c>
      <c r="M126" s="95">
        <v>3710</v>
      </c>
      <c r="N126" s="95">
        <v>3728</v>
      </c>
      <c r="O126" s="96">
        <v>3774</v>
      </c>
      <c r="P126" s="94">
        <v>3732</v>
      </c>
      <c r="Q126" s="95">
        <v>3718</v>
      </c>
      <c r="R126" s="97">
        <v>3707</v>
      </c>
      <c r="S126" s="95">
        <v>3708</v>
      </c>
      <c r="T126" s="95">
        <v>3771</v>
      </c>
      <c r="U126" s="95">
        <v>3775</v>
      </c>
      <c r="V126" s="95">
        <v>3765</v>
      </c>
      <c r="W126" s="95">
        <v>3778</v>
      </c>
      <c r="X126" s="95">
        <v>3771</v>
      </c>
      <c r="Y126" s="95">
        <v>3842</v>
      </c>
      <c r="Z126" s="95">
        <v>3866</v>
      </c>
      <c r="AA126" s="96">
        <v>3849</v>
      </c>
      <c r="AB126" s="94">
        <v>3862</v>
      </c>
      <c r="AC126" s="95">
        <v>3925</v>
      </c>
      <c r="AD126" s="95">
        <v>3907</v>
      </c>
      <c r="AE126" s="95">
        <v>3885</v>
      </c>
      <c r="AF126" s="95">
        <v>3877</v>
      </c>
      <c r="AG126" s="95">
        <v>3800</v>
      </c>
      <c r="AH126" s="95">
        <v>3785</v>
      </c>
      <c r="AI126" s="95">
        <v>3813</v>
      </c>
      <c r="AJ126" s="95">
        <v>3814</v>
      </c>
      <c r="AK126" s="95">
        <v>3879</v>
      </c>
      <c r="AL126" s="95">
        <v>3873</v>
      </c>
      <c r="AM126" s="96">
        <v>3875</v>
      </c>
      <c r="AN126" s="94">
        <v>3866</v>
      </c>
      <c r="AO126" s="95">
        <v>3880</v>
      </c>
      <c r="AP126" s="95">
        <v>3863</v>
      </c>
      <c r="AQ126" s="95">
        <v>3827</v>
      </c>
      <c r="AR126" s="95">
        <v>3872</v>
      </c>
      <c r="AS126" s="95">
        <v>3851</v>
      </c>
      <c r="AT126" s="95">
        <v>3865</v>
      </c>
      <c r="AU126" s="95">
        <v>3865</v>
      </c>
      <c r="AV126" s="95">
        <v>3835</v>
      </c>
      <c r="AW126" s="95">
        <v>3817</v>
      </c>
      <c r="AX126" s="95">
        <v>3800</v>
      </c>
      <c r="AY126" s="96">
        <v>3800</v>
      </c>
      <c r="AZ126" s="94">
        <v>3822</v>
      </c>
      <c r="BA126" s="95">
        <v>3871</v>
      </c>
      <c r="BB126" s="95">
        <v>3845</v>
      </c>
      <c r="BC126" s="95">
        <v>3848</v>
      </c>
      <c r="BD126" s="95">
        <v>3831</v>
      </c>
      <c r="BE126" s="95">
        <v>3825</v>
      </c>
      <c r="BF126" s="95">
        <v>3772</v>
      </c>
      <c r="BG126" s="95">
        <v>3669</v>
      </c>
      <c r="BH126" s="95">
        <v>3698</v>
      </c>
      <c r="BI126" s="95">
        <v>3604</v>
      </c>
      <c r="BJ126" s="95">
        <v>3612</v>
      </c>
      <c r="BK126" s="98">
        <v>3661</v>
      </c>
      <c r="BL126" s="94">
        <v>3660</v>
      </c>
      <c r="BM126" s="267">
        <v>3672</v>
      </c>
      <c r="BN126" s="267">
        <v>3671</v>
      </c>
      <c r="BO126" s="267">
        <v>3665</v>
      </c>
      <c r="BP126" s="267">
        <v>3663</v>
      </c>
      <c r="BQ126" s="267">
        <v>3608</v>
      </c>
      <c r="BR126" s="267">
        <v>3516</v>
      </c>
      <c r="BS126" s="267">
        <v>3438</v>
      </c>
      <c r="BT126" s="267">
        <v>3420</v>
      </c>
      <c r="BU126" s="267">
        <v>3437</v>
      </c>
      <c r="BV126" s="267">
        <v>3447</v>
      </c>
      <c r="BW126" s="98">
        <v>3452</v>
      </c>
      <c r="BX126" s="94">
        <v>3446</v>
      </c>
      <c r="BY126" s="267">
        <v>3403</v>
      </c>
      <c r="BZ126" s="267">
        <v>3367</v>
      </c>
      <c r="CA126" s="267">
        <v>3309</v>
      </c>
      <c r="CB126" s="267">
        <v>3290</v>
      </c>
      <c r="CC126" s="267">
        <v>3275</v>
      </c>
      <c r="CD126" s="267">
        <v>3268</v>
      </c>
      <c r="CE126" s="267">
        <v>3272</v>
      </c>
      <c r="CF126" s="267">
        <v>3244</v>
      </c>
      <c r="CG126" s="95">
        <v>3220</v>
      </c>
      <c r="CH126" s="95">
        <v>3196</v>
      </c>
      <c r="CI126" s="96">
        <v>3202</v>
      </c>
      <c r="CJ126" s="96">
        <v>3227</v>
      </c>
      <c r="CK126" s="96">
        <v>3244</v>
      </c>
      <c r="CL126" s="96">
        <v>3232</v>
      </c>
      <c r="CM126" s="96">
        <v>3221</v>
      </c>
      <c r="CN126" s="96">
        <v>3221</v>
      </c>
      <c r="CO126" s="96">
        <v>3263</v>
      </c>
      <c r="CP126" s="96">
        <v>3301</v>
      </c>
      <c r="CQ126" s="96">
        <v>3307</v>
      </c>
      <c r="CR126" s="96">
        <v>3238</v>
      </c>
      <c r="CS126" s="96">
        <v>3273</v>
      </c>
      <c r="CT126" s="96">
        <v>3256</v>
      </c>
      <c r="CU126" s="96">
        <v>3269</v>
      </c>
      <c r="CV126" s="96">
        <v>3270</v>
      </c>
      <c r="CW126" s="96">
        <v>3238</v>
      </c>
      <c r="CX126" s="96">
        <v>3180</v>
      </c>
      <c r="CY126" s="96">
        <v>3201</v>
      </c>
      <c r="CZ126" s="96">
        <v>3221</v>
      </c>
      <c r="DA126" s="96">
        <f>'1.COBERTURA  DANE'!D127</f>
        <v>3215</v>
      </c>
      <c r="DB126" s="224">
        <f t="shared" si="11"/>
        <v>-6</v>
      </c>
      <c r="DC126" s="190">
        <f t="shared" si="12"/>
        <v>-0.1834862385321101</v>
      </c>
      <c r="DD126" s="224">
        <f t="shared" si="13"/>
        <v>-54</v>
      </c>
      <c r="DE126" s="190">
        <f t="shared" si="14"/>
        <v>-1.6518813092688895</v>
      </c>
    </row>
    <row r="127" spans="1:109" ht="15" outlineLevel="2">
      <c r="A127" s="101">
        <v>861</v>
      </c>
      <c r="B127" s="92" t="s">
        <v>144</v>
      </c>
      <c r="C127" s="93" t="s">
        <v>27</v>
      </c>
      <c r="D127" s="94">
        <v>6639</v>
      </c>
      <c r="E127" s="95">
        <v>6668</v>
      </c>
      <c r="F127" s="95">
        <v>6695</v>
      </c>
      <c r="G127" s="95">
        <v>6647</v>
      </c>
      <c r="H127" s="95">
        <v>6675</v>
      </c>
      <c r="I127" s="95">
        <v>6767</v>
      </c>
      <c r="J127" s="95">
        <v>6742</v>
      </c>
      <c r="K127" s="95">
        <v>6684</v>
      </c>
      <c r="L127" s="95">
        <v>6700</v>
      </c>
      <c r="M127" s="95">
        <v>6698</v>
      </c>
      <c r="N127" s="95">
        <v>6667</v>
      </c>
      <c r="O127" s="96">
        <v>6668</v>
      </c>
      <c r="P127" s="94">
        <v>6659</v>
      </c>
      <c r="Q127" s="95">
        <v>6632</v>
      </c>
      <c r="R127" s="97">
        <v>6570</v>
      </c>
      <c r="S127" s="95">
        <v>6967</v>
      </c>
      <c r="T127" s="95">
        <v>7119</v>
      </c>
      <c r="U127" s="95">
        <v>7219</v>
      </c>
      <c r="V127" s="95">
        <v>7184</v>
      </c>
      <c r="W127" s="95">
        <v>7196</v>
      </c>
      <c r="X127" s="95">
        <v>7247</v>
      </c>
      <c r="Y127" s="95">
        <v>7305</v>
      </c>
      <c r="Z127" s="95">
        <v>7328</v>
      </c>
      <c r="AA127" s="96">
        <v>7260</v>
      </c>
      <c r="AB127" s="94">
        <v>7258</v>
      </c>
      <c r="AC127" s="95">
        <v>7345</v>
      </c>
      <c r="AD127" s="95">
        <v>7253</v>
      </c>
      <c r="AE127" s="95">
        <v>7213</v>
      </c>
      <c r="AF127" s="95">
        <v>7202</v>
      </c>
      <c r="AG127" s="95">
        <v>7035</v>
      </c>
      <c r="AH127" s="95">
        <v>7001</v>
      </c>
      <c r="AI127" s="95">
        <v>6888</v>
      </c>
      <c r="AJ127" s="95">
        <v>6839</v>
      </c>
      <c r="AK127" s="95">
        <v>6986</v>
      </c>
      <c r="AL127" s="95">
        <v>6970</v>
      </c>
      <c r="AM127" s="96">
        <v>7011</v>
      </c>
      <c r="AN127" s="94">
        <v>6977</v>
      </c>
      <c r="AO127" s="95">
        <v>6950</v>
      </c>
      <c r="AP127" s="95">
        <v>6917</v>
      </c>
      <c r="AQ127" s="95">
        <v>6865</v>
      </c>
      <c r="AR127" s="95">
        <v>7038</v>
      </c>
      <c r="AS127" s="95">
        <v>7043</v>
      </c>
      <c r="AT127" s="95">
        <v>7046</v>
      </c>
      <c r="AU127" s="95">
        <v>7098</v>
      </c>
      <c r="AV127" s="95">
        <v>7014</v>
      </c>
      <c r="AW127" s="95">
        <v>7032</v>
      </c>
      <c r="AX127" s="95">
        <v>7060</v>
      </c>
      <c r="AY127" s="96">
        <v>7027</v>
      </c>
      <c r="AZ127" s="94">
        <v>7111</v>
      </c>
      <c r="BA127" s="95">
        <v>7213</v>
      </c>
      <c r="BB127" s="95">
        <v>7117</v>
      </c>
      <c r="BC127" s="95">
        <v>7081</v>
      </c>
      <c r="BD127" s="95">
        <v>7028</v>
      </c>
      <c r="BE127" s="95">
        <v>6913</v>
      </c>
      <c r="BF127" s="95">
        <v>6896</v>
      </c>
      <c r="BG127" s="95">
        <v>6772</v>
      </c>
      <c r="BH127" s="95">
        <v>6789</v>
      </c>
      <c r="BI127" s="95">
        <v>6641</v>
      </c>
      <c r="BJ127" s="95">
        <v>6664</v>
      </c>
      <c r="BK127" s="98">
        <v>6712</v>
      </c>
      <c r="BL127" s="94">
        <v>6693</v>
      </c>
      <c r="BM127" s="267">
        <v>6731</v>
      </c>
      <c r="BN127" s="267">
        <v>6717</v>
      </c>
      <c r="BO127" s="267">
        <v>6687</v>
      </c>
      <c r="BP127" s="267">
        <v>6679</v>
      </c>
      <c r="BQ127" s="267">
        <v>6637</v>
      </c>
      <c r="BR127" s="267">
        <v>6324</v>
      </c>
      <c r="BS127" s="267">
        <v>6207</v>
      </c>
      <c r="BT127" s="267">
        <v>6191</v>
      </c>
      <c r="BU127" s="267">
        <v>6178</v>
      </c>
      <c r="BV127" s="267">
        <v>6158</v>
      </c>
      <c r="BW127" s="98">
        <v>6148</v>
      </c>
      <c r="BX127" s="94">
        <v>6189</v>
      </c>
      <c r="BY127" s="267">
        <v>6142</v>
      </c>
      <c r="BZ127" s="267">
        <v>6085</v>
      </c>
      <c r="CA127" s="267">
        <v>5993</v>
      </c>
      <c r="CB127" s="267">
        <v>5949</v>
      </c>
      <c r="CC127" s="267">
        <v>5850</v>
      </c>
      <c r="CD127" s="267">
        <v>5860</v>
      </c>
      <c r="CE127" s="267">
        <v>5866</v>
      </c>
      <c r="CF127" s="267">
        <v>5833</v>
      </c>
      <c r="CG127" s="95">
        <v>5755</v>
      </c>
      <c r="CH127" s="95">
        <v>5745</v>
      </c>
      <c r="CI127" s="96">
        <v>5711</v>
      </c>
      <c r="CJ127" s="96">
        <v>5667</v>
      </c>
      <c r="CK127" s="96">
        <v>5646</v>
      </c>
      <c r="CL127" s="96">
        <v>5633</v>
      </c>
      <c r="CM127" s="96">
        <v>5608</v>
      </c>
      <c r="CN127" s="96">
        <v>5599</v>
      </c>
      <c r="CO127" s="96">
        <v>5657</v>
      </c>
      <c r="CP127" s="96">
        <v>5719</v>
      </c>
      <c r="CQ127" s="96">
        <v>5679</v>
      </c>
      <c r="CR127" s="96">
        <v>5689</v>
      </c>
      <c r="CS127" s="96">
        <v>5769</v>
      </c>
      <c r="CT127" s="96">
        <v>5837</v>
      </c>
      <c r="CU127" s="96">
        <v>5885</v>
      </c>
      <c r="CV127" s="96">
        <v>5888</v>
      </c>
      <c r="CW127" s="96">
        <v>5851</v>
      </c>
      <c r="CX127" s="96">
        <v>5858</v>
      </c>
      <c r="CY127" s="96">
        <v>5786</v>
      </c>
      <c r="CZ127" s="96">
        <v>5780</v>
      </c>
      <c r="DA127" s="96">
        <f>'1.COBERTURA  DANE'!D128</f>
        <v>5788</v>
      </c>
      <c r="DB127" s="224">
        <f t="shared" si="11"/>
        <v>8</v>
      </c>
      <c r="DC127" s="190">
        <f t="shared" si="12"/>
        <v>0.1358695652173913</v>
      </c>
      <c r="DD127" s="224">
        <f t="shared" si="13"/>
        <v>-97</v>
      </c>
      <c r="DE127" s="190">
        <f t="shared" si="14"/>
        <v>-1.6482582837723025</v>
      </c>
    </row>
    <row r="128" spans="1:109" s="18" customFormat="1" ht="15" outlineLevel="1">
      <c r="A128" s="85" t="s">
        <v>152</v>
      </c>
      <c r="B128" s="80"/>
      <c r="C128" s="86" t="s">
        <v>456</v>
      </c>
      <c r="D128" s="87">
        <f t="shared" ref="D128:AH128" si="17">SUBTOTAL(9,D129:D138)</f>
        <v>872690</v>
      </c>
      <c r="E128" s="88">
        <f t="shared" si="17"/>
        <v>879367</v>
      </c>
      <c r="F128" s="88">
        <f t="shared" si="17"/>
        <v>878061</v>
      </c>
      <c r="G128" s="88">
        <f t="shared" si="17"/>
        <v>889697</v>
      </c>
      <c r="H128" s="88">
        <f t="shared" si="17"/>
        <v>888362</v>
      </c>
      <c r="I128" s="88">
        <f t="shared" si="17"/>
        <v>900081</v>
      </c>
      <c r="J128" s="88">
        <f t="shared" si="17"/>
        <v>888267</v>
      </c>
      <c r="K128" s="88">
        <f t="shared" si="17"/>
        <v>897080</v>
      </c>
      <c r="L128" s="88">
        <f t="shared" si="17"/>
        <v>871226</v>
      </c>
      <c r="M128" s="88">
        <f t="shared" si="17"/>
        <v>874312</v>
      </c>
      <c r="N128" s="88">
        <f t="shared" si="17"/>
        <v>867883</v>
      </c>
      <c r="O128" s="89">
        <f t="shared" si="17"/>
        <v>880356</v>
      </c>
      <c r="P128" s="87">
        <f t="shared" si="17"/>
        <v>877670</v>
      </c>
      <c r="Q128" s="88">
        <f t="shared" si="17"/>
        <v>867130</v>
      </c>
      <c r="R128" s="90">
        <f t="shared" si="17"/>
        <v>860325</v>
      </c>
      <c r="S128" s="88">
        <f t="shared" si="17"/>
        <v>850390</v>
      </c>
      <c r="T128" s="88">
        <f t="shared" si="17"/>
        <v>850829</v>
      </c>
      <c r="U128" s="88">
        <f t="shared" si="17"/>
        <v>851372</v>
      </c>
      <c r="V128" s="88">
        <f t="shared" si="17"/>
        <v>847746</v>
      </c>
      <c r="W128" s="88">
        <f t="shared" si="17"/>
        <v>844725</v>
      </c>
      <c r="X128" s="88">
        <f t="shared" si="17"/>
        <v>841139</v>
      </c>
      <c r="Y128" s="88">
        <f t="shared" si="17"/>
        <v>838726</v>
      </c>
      <c r="Z128" s="88">
        <f t="shared" si="17"/>
        <v>840281</v>
      </c>
      <c r="AA128" s="89">
        <f t="shared" si="17"/>
        <v>827642</v>
      </c>
      <c r="AB128" s="87">
        <f t="shared" si="17"/>
        <v>829293</v>
      </c>
      <c r="AC128" s="88">
        <f t="shared" si="17"/>
        <v>839173</v>
      </c>
      <c r="AD128" s="88">
        <f t="shared" si="17"/>
        <v>843314</v>
      </c>
      <c r="AE128" s="88">
        <f t="shared" si="17"/>
        <v>849891</v>
      </c>
      <c r="AF128" s="88">
        <f t="shared" si="17"/>
        <v>837308</v>
      </c>
      <c r="AG128" s="88">
        <f t="shared" si="17"/>
        <v>838151</v>
      </c>
      <c r="AH128" s="88">
        <f t="shared" si="17"/>
        <v>849905</v>
      </c>
      <c r="AI128" s="88">
        <v>842229</v>
      </c>
      <c r="AJ128" s="88">
        <v>840838</v>
      </c>
      <c r="AK128" s="88">
        <v>838692</v>
      </c>
      <c r="AL128" s="88">
        <v>842141</v>
      </c>
      <c r="AM128" s="89">
        <v>841036</v>
      </c>
      <c r="AN128" s="87">
        <v>850139</v>
      </c>
      <c r="AO128" s="88">
        <v>847617</v>
      </c>
      <c r="AP128" s="88">
        <f>SUM(AP129:AP138)</f>
        <v>844588</v>
      </c>
      <c r="AQ128" s="88">
        <f>SUM(AQ129:AQ138)</f>
        <v>844763</v>
      </c>
      <c r="AR128" s="88">
        <f>SUM(AR129:AR138)</f>
        <v>851849</v>
      </c>
      <c r="AS128" s="88">
        <v>848199</v>
      </c>
      <c r="AT128" s="88">
        <v>849656</v>
      </c>
      <c r="AU128" s="88">
        <v>849644</v>
      </c>
      <c r="AV128" s="88">
        <v>838829</v>
      </c>
      <c r="AW128" s="88">
        <v>841889</v>
      </c>
      <c r="AX128" s="88">
        <v>840474</v>
      </c>
      <c r="AY128" s="89">
        <v>842228</v>
      </c>
      <c r="AZ128" s="87">
        <v>850625</v>
      </c>
      <c r="BA128" s="88">
        <v>855651</v>
      </c>
      <c r="BB128" s="88">
        <v>856066</v>
      </c>
      <c r="BC128" s="88">
        <v>853624</v>
      </c>
      <c r="BD128" s="88">
        <v>853091</v>
      </c>
      <c r="BE128" s="88">
        <v>845590</v>
      </c>
      <c r="BF128" s="88">
        <v>842766</v>
      </c>
      <c r="BG128" s="88">
        <v>823967</v>
      </c>
      <c r="BH128" s="88">
        <v>834910</v>
      </c>
      <c r="BI128" s="88">
        <v>825164</v>
      </c>
      <c r="BJ128" s="88">
        <v>840239</v>
      </c>
      <c r="BK128" s="91">
        <v>855163</v>
      </c>
      <c r="BL128" s="87">
        <v>864535</v>
      </c>
      <c r="BM128" s="266">
        <v>882467</v>
      </c>
      <c r="BN128" s="266">
        <v>874898</v>
      </c>
      <c r="BO128" s="266">
        <v>869377</v>
      </c>
      <c r="BP128" s="266">
        <v>872269</v>
      </c>
      <c r="BQ128" s="266">
        <v>870709</v>
      </c>
      <c r="BR128" s="266">
        <v>856071</v>
      </c>
      <c r="BS128" s="266">
        <v>848408</v>
      </c>
      <c r="BT128" s="266">
        <v>852185</v>
      </c>
      <c r="BU128" s="266">
        <v>850766</v>
      </c>
      <c r="BV128" s="266">
        <v>850530</v>
      </c>
      <c r="BW128" s="91">
        <v>857524</v>
      </c>
      <c r="BX128" s="87">
        <v>859170</v>
      </c>
      <c r="BY128" s="266">
        <v>852491</v>
      </c>
      <c r="BZ128" s="266">
        <v>828745</v>
      </c>
      <c r="CA128" s="266">
        <v>811517</v>
      </c>
      <c r="CB128" s="266">
        <v>819202</v>
      </c>
      <c r="CC128" s="266">
        <v>810767</v>
      </c>
      <c r="CD128" s="266">
        <v>800221</v>
      </c>
      <c r="CE128" s="266">
        <v>802541</v>
      </c>
      <c r="CF128" s="266">
        <v>806685</v>
      </c>
      <c r="CG128" s="88">
        <v>795345</v>
      </c>
      <c r="CH128" s="88">
        <v>787984</v>
      </c>
      <c r="CI128" s="89">
        <v>779169</v>
      </c>
      <c r="CJ128" s="89">
        <v>774343</v>
      </c>
      <c r="CK128" s="89">
        <v>771996</v>
      </c>
      <c r="CL128" s="89">
        <v>766015</v>
      </c>
      <c r="CM128" s="89">
        <v>762117</v>
      </c>
      <c r="CN128" s="89">
        <v>760349</v>
      </c>
      <c r="CO128" s="89">
        <v>781864</v>
      </c>
      <c r="CP128" s="89">
        <v>795412</v>
      </c>
      <c r="CQ128" s="89">
        <v>800611</v>
      </c>
      <c r="CR128" s="89">
        <v>810016</v>
      </c>
      <c r="CS128" s="89">
        <v>822091</v>
      </c>
      <c r="CT128" s="89">
        <v>827122</v>
      </c>
      <c r="CU128" s="89">
        <v>827836</v>
      </c>
      <c r="CV128" s="89">
        <v>831723</v>
      </c>
      <c r="CW128" s="89">
        <v>836356</v>
      </c>
      <c r="CX128" s="89">
        <v>832519</v>
      </c>
      <c r="CY128" s="89">
        <v>829085</v>
      </c>
      <c r="CZ128" s="89">
        <v>828775</v>
      </c>
      <c r="DA128" s="89">
        <f>'1.COBERTURA  DANE'!D129</f>
        <v>827592</v>
      </c>
      <c r="DB128" s="224">
        <f t="shared" si="11"/>
        <v>-1183</v>
      </c>
      <c r="DC128" s="190">
        <f t="shared" si="12"/>
        <v>-0.14223485463309299</v>
      </c>
      <c r="DD128" s="224">
        <f t="shared" si="13"/>
        <v>-244</v>
      </c>
      <c r="DE128" s="190">
        <f t="shared" si="14"/>
        <v>-2.9474436965775827E-2</v>
      </c>
    </row>
    <row r="129" spans="1:109" ht="15" customHeight="1" outlineLevel="2">
      <c r="A129" s="101">
        <v>1</v>
      </c>
      <c r="B129" s="92" t="s">
        <v>151</v>
      </c>
      <c r="C129" s="93" t="s">
        <v>30</v>
      </c>
      <c r="D129" s="94">
        <v>633190</v>
      </c>
      <c r="E129" s="95">
        <v>639699</v>
      </c>
      <c r="F129" s="95">
        <v>638040</v>
      </c>
      <c r="G129" s="95">
        <v>651236</v>
      </c>
      <c r="H129" s="95">
        <v>649426</v>
      </c>
      <c r="I129" s="95">
        <v>656136</v>
      </c>
      <c r="J129" s="95">
        <v>650584</v>
      </c>
      <c r="K129" s="95">
        <v>655903</v>
      </c>
      <c r="L129" s="95">
        <v>635282</v>
      </c>
      <c r="M129" s="95">
        <v>638140</v>
      </c>
      <c r="N129" s="95">
        <v>632869</v>
      </c>
      <c r="O129" s="96">
        <v>644077</v>
      </c>
      <c r="P129" s="94">
        <v>640721</v>
      </c>
      <c r="Q129" s="95">
        <v>631127</v>
      </c>
      <c r="R129" s="97">
        <v>623747</v>
      </c>
      <c r="S129" s="95">
        <v>612531</v>
      </c>
      <c r="T129" s="95">
        <v>609237</v>
      </c>
      <c r="U129" s="95">
        <v>605825</v>
      </c>
      <c r="V129" s="95">
        <v>601234</v>
      </c>
      <c r="W129" s="95">
        <v>597667</v>
      </c>
      <c r="X129" s="95">
        <v>593684</v>
      </c>
      <c r="Y129" s="95">
        <v>589676</v>
      </c>
      <c r="Z129" s="95">
        <v>589828</v>
      </c>
      <c r="AA129" s="96">
        <v>581390</v>
      </c>
      <c r="AB129" s="94">
        <v>580741</v>
      </c>
      <c r="AC129" s="95">
        <v>586253</v>
      </c>
      <c r="AD129" s="95">
        <v>590260</v>
      </c>
      <c r="AE129" s="95">
        <v>597787</v>
      </c>
      <c r="AF129" s="95">
        <v>586060</v>
      </c>
      <c r="AG129" s="95">
        <v>592474</v>
      </c>
      <c r="AH129" s="95">
        <v>606102</v>
      </c>
      <c r="AI129" s="95">
        <v>602055</v>
      </c>
      <c r="AJ129" s="95">
        <v>603118</v>
      </c>
      <c r="AK129" s="95">
        <v>597499</v>
      </c>
      <c r="AL129" s="95">
        <v>601450</v>
      </c>
      <c r="AM129" s="96">
        <v>598359</v>
      </c>
      <c r="AN129" s="94">
        <v>609666</v>
      </c>
      <c r="AO129" s="95">
        <v>608686</v>
      </c>
      <c r="AP129" s="95">
        <v>606137</v>
      </c>
      <c r="AQ129" s="95">
        <v>608091</v>
      </c>
      <c r="AR129" s="95">
        <v>607366</v>
      </c>
      <c r="AS129" s="95">
        <v>604575</v>
      </c>
      <c r="AT129" s="95">
        <v>606514</v>
      </c>
      <c r="AU129" s="95">
        <v>605477</v>
      </c>
      <c r="AV129" s="95">
        <v>597954</v>
      </c>
      <c r="AW129" s="95">
        <v>600947</v>
      </c>
      <c r="AX129" s="95">
        <v>600086</v>
      </c>
      <c r="AY129" s="96">
        <v>601622</v>
      </c>
      <c r="AZ129" s="94">
        <v>609169</v>
      </c>
      <c r="BA129" s="95">
        <v>608868</v>
      </c>
      <c r="BB129" s="95">
        <v>613097</v>
      </c>
      <c r="BC129" s="95">
        <v>611223</v>
      </c>
      <c r="BD129" s="95">
        <v>611439</v>
      </c>
      <c r="BE129" s="95">
        <v>606011</v>
      </c>
      <c r="BF129" s="95">
        <v>604170</v>
      </c>
      <c r="BG129" s="95">
        <v>589778</v>
      </c>
      <c r="BH129" s="95">
        <v>597271</v>
      </c>
      <c r="BI129" s="95">
        <v>591162</v>
      </c>
      <c r="BJ129" s="95">
        <v>605112</v>
      </c>
      <c r="BK129" s="98">
        <v>617069</v>
      </c>
      <c r="BL129" s="94">
        <v>625686</v>
      </c>
      <c r="BM129" s="267">
        <v>639651</v>
      </c>
      <c r="BN129" s="267">
        <v>633455</v>
      </c>
      <c r="BO129" s="267">
        <v>628159</v>
      </c>
      <c r="BP129" s="267">
        <v>630953</v>
      </c>
      <c r="BQ129" s="267">
        <v>630004</v>
      </c>
      <c r="BR129" s="267">
        <v>620153</v>
      </c>
      <c r="BS129" s="267">
        <v>615291</v>
      </c>
      <c r="BT129" s="267">
        <v>619932</v>
      </c>
      <c r="BU129" s="267">
        <v>619114</v>
      </c>
      <c r="BV129" s="267">
        <v>619385</v>
      </c>
      <c r="BW129" s="98">
        <v>624862</v>
      </c>
      <c r="BX129" s="94">
        <v>624792</v>
      </c>
      <c r="BY129" s="267">
        <v>618725</v>
      </c>
      <c r="BZ129" s="267">
        <v>600017</v>
      </c>
      <c r="CA129" s="267">
        <v>587217</v>
      </c>
      <c r="CB129" s="267">
        <v>597418</v>
      </c>
      <c r="CC129" s="267">
        <v>592887</v>
      </c>
      <c r="CD129" s="267">
        <v>583571</v>
      </c>
      <c r="CE129" s="267">
        <v>580615</v>
      </c>
      <c r="CF129" s="267">
        <v>585426</v>
      </c>
      <c r="CG129" s="95">
        <v>575475</v>
      </c>
      <c r="CH129" s="95">
        <v>568365</v>
      </c>
      <c r="CI129" s="96">
        <v>561292</v>
      </c>
      <c r="CJ129" s="96">
        <v>557603</v>
      </c>
      <c r="CK129" s="96">
        <v>554997</v>
      </c>
      <c r="CL129" s="96">
        <v>550958</v>
      </c>
      <c r="CM129" s="96">
        <v>547904</v>
      </c>
      <c r="CN129" s="96">
        <v>546274</v>
      </c>
      <c r="CO129" s="96">
        <v>566439</v>
      </c>
      <c r="CP129" s="96">
        <v>578214</v>
      </c>
      <c r="CQ129" s="96">
        <v>582048</v>
      </c>
      <c r="CR129" s="96">
        <v>590530</v>
      </c>
      <c r="CS129" s="96">
        <v>601030</v>
      </c>
      <c r="CT129" s="96">
        <v>603529</v>
      </c>
      <c r="CU129" s="96">
        <v>602822</v>
      </c>
      <c r="CV129" s="96">
        <v>607194</v>
      </c>
      <c r="CW129" s="96">
        <v>610348</v>
      </c>
      <c r="CX129" s="96">
        <v>607567</v>
      </c>
      <c r="CY129" s="96">
        <v>604405</v>
      </c>
      <c r="CZ129" s="96">
        <v>605142</v>
      </c>
      <c r="DA129" s="96">
        <f>'1.COBERTURA  DANE'!D130</f>
        <v>605446</v>
      </c>
      <c r="DB129" s="224">
        <f t="shared" si="11"/>
        <v>304</v>
      </c>
      <c r="DC129" s="190">
        <f t="shared" si="12"/>
        <v>5.0066370879817655E-2</v>
      </c>
      <c r="DD129" s="224">
        <f t="shared" si="13"/>
        <v>2624</v>
      </c>
      <c r="DE129" s="190">
        <f t="shared" si="14"/>
        <v>0.43528603800126731</v>
      </c>
    </row>
    <row r="130" spans="1:109" ht="15" customHeight="1" outlineLevel="2">
      <c r="A130" s="101">
        <v>79</v>
      </c>
      <c r="B130" s="92" t="s">
        <v>151</v>
      </c>
      <c r="C130" s="93" t="s">
        <v>69</v>
      </c>
      <c r="D130" s="94">
        <v>18309</v>
      </c>
      <c r="E130" s="95">
        <v>18347</v>
      </c>
      <c r="F130" s="95">
        <v>18210</v>
      </c>
      <c r="G130" s="95">
        <v>18466</v>
      </c>
      <c r="H130" s="95">
        <v>18284</v>
      </c>
      <c r="I130" s="95">
        <v>18501</v>
      </c>
      <c r="J130" s="95">
        <v>18276</v>
      </c>
      <c r="K130" s="95">
        <v>18339</v>
      </c>
      <c r="L130" s="95">
        <v>18338</v>
      </c>
      <c r="M130" s="95">
        <v>18286</v>
      </c>
      <c r="N130" s="95">
        <v>18123</v>
      </c>
      <c r="O130" s="96">
        <v>18201</v>
      </c>
      <c r="P130" s="94">
        <v>18207</v>
      </c>
      <c r="Q130" s="95">
        <v>18211</v>
      </c>
      <c r="R130" s="97">
        <v>18271</v>
      </c>
      <c r="S130" s="95">
        <v>18254</v>
      </c>
      <c r="T130" s="95">
        <v>18225</v>
      </c>
      <c r="U130" s="95">
        <v>18368</v>
      </c>
      <c r="V130" s="95">
        <v>18441</v>
      </c>
      <c r="W130" s="95">
        <v>18512</v>
      </c>
      <c r="X130" s="95">
        <v>18373</v>
      </c>
      <c r="Y130" s="95">
        <v>18538</v>
      </c>
      <c r="Z130" s="95">
        <v>18653</v>
      </c>
      <c r="AA130" s="96">
        <v>18494</v>
      </c>
      <c r="AB130" s="94">
        <v>18459</v>
      </c>
      <c r="AC130" s="95">
        <v>18750</v>
      </c>
      <c r="AD130" s="95">
        <v>18725</v>
      </c>
      <c r="AE130" s="95">
        <v>18687</v>
      </c>
      <c r="AF130" s="95">
        <v>18509</v>
      </c>
      <c r="AG130" s="95">
        <v>18254</v>
      </c>
      <c r="AH130" s="95">
        <v>18139</v>
      </c>
      <c r="AI130" s="95">
        <v>18008</v>
      </c>
      <c r="AJ130" s="95">
        <v>17909</v>
      </c>
      <c r="AK130" s="95">
        <v>18029</v>
      </c>
      <c r="AL130" s="95">
        <v>17968</v>
      </c>
      <c r="AM130" s="96">
        <v>18245</v>
      </c>
      <c r="AN130" s="94">
        <v>18119</v>
      </c>
      <c r="AO130" s="95">
        <v>17988</v>
      </c>
      <c r="AP130" s="95">
        <v>17954</v>
      </c>
      <c r="AQ130" s="95">
        <v>17823</v>
      </c>
      <c r="AR130" s="95">
        <v>18282</v>
      </c>
      <c r="AS130" s="95">
        <v>18190</v>
      </c>
      <c r="AT130" s="95">
        <v>18259</v>
      </c>
      <c r="AU130" s="95">
        <v>18265</v>
      </c>
      <c r="AV130" s="95">
        <v>18122</v>
      </c>
      <c r="AW130" s="95">
        <v>18144</v>
      </c>
      <c r="AX130" s="95">
        <v>18102</v>
      </c>
      <c r="AY130" s="96">
        <v>18064</v>
      </c>
      <c r="AZ130" s="94">
        <v>18061</v>
      </c>
      <c r="BA130" s="95">
        <v>18196</v>
      </c>
      <c r="BB130" s="95">
        <v>17993</v>
      </c>
      <c r="BC130" s="95">
        <v>17969</v>
      </c>
      <c r="BD130" s="95">
        <v>18008</v>
      </c>
      <c r="BE130" s="95">
        <v>17851</v>
      </c>
      <c r="BF130" s="95">
        <v>17843</v>
      </c>
      <c r="BG130" s="95">
        <v>17561</v>
      </c>
      <c r="BH130" s="95">
        <v>17739</v>
      </c>
      <c r="BI130" s="95">
        <v>17588</v>
      </c>
      <c r="BJ130" s="95">
        <v>17679</v>
      </c>
      <c r="BK130" s="98">
        <v>17880</v>
      </c>
      <c r="BL130" s="94">
        <v>17950</v>
      </c>
      <c r="BM130" s="267">
        <v>18065</v>
      </c>
      <c r="BN130" s="267">
        <v>17985</v>
      </c>
      <c r="BO130" s="267">
        <v>17986</v>
      </c>
      <c r="BP130" s="267">
        <v>17994</v>
      </c>
      <c r="BQ130" s="267">
        <v>17976</v>
      </c>
      <c r="BR130" s="267">
        <v>17495</v>
      </c>
      <c r="BS130" s="267">
        <v>17321</v>
      </c>
      <c r="BT130" s="267">
        <v>17315</v>
      </c>
      <c r="BU130" s="267">
        <v>17395</v>
      </c>
      <c r="BV130" s="267">
        <v>17419</v>
      </c>
      <c r="BW130" s="98">
        <v>17577</v>
      </c>
      <c r="BX130" s="94">
        <v>17652</v>
      </c>
      <c r="BY130" s="267">
        <v>17576</v>
      </c>
      <c r="BZ130" s="267">
        <v>17329</v>
      </c>
      <c r="CA130" s="267">
        <v>17184</v>
      </c>
      <c r="CB130" s="267">
        <v>17118</v>
      </c>
      <c r="CC130" s="267">
        <v>16971</v>
      </c>
      <c r="CD130" s="267">
        <v>16950</v>
      </c>
      <c r="CE130" s="267">
        <v>16969</v>
      </c>
      <c r="CF130" s="267">
        <v>16902</v>
      </c>
      <c r="CG130" s="95">
        <v>16756</v>
      </c>
      <c r="CH130" s="95">
        <v>16706</v>
      </c>
      <c r="CI130" s="96">
        <v>16695</v>
      </c>
      <c r="CJ130" s="96">
        <v>16661</v>
      </c>
      <c r="CK130" s="96">
        <v>16732</v>
      </c>
      <c r="CL130" s="96">
        <v>16699</v>
      </c>
      <c r="CM130" s="96">
        <v>16670</v>
      </c>
      <c r="CN130" s="96">
        <v>16678</v>
      </c>
      <c r="CO130" s="96">
        <v>16942</v>
      </c>
      <c r="CP130" s="96">
        <v>17034</v>
      </c>
      <c r="CQ130" s="96">
        <v>17097</v>
      </c>
      <c r="CR130" s="96">
        <v>17051</v>
      </c>
      <c r="CS130" s="96">
        <v>17155</v>
      </c>
      <c r="CT130" s="96">
        <v>17451</v>
      </c>
      <c r="CU130" s="96">
        <v>17460</v>
      </c>
      <c r="CV130" s="96">
        <v>17490</v>
      </c>
      <c r="CW130" s="96">
        <v>17361</v>
      </c>
      <c r="CX130" s="96">
        <v>17315</v>
      </c>
      <c r="CY130" s="96">
        <v>17369</v>
      </c>
      <c r="CZ130" s="96">
        <v>17435</v>
      </c>
      <c r="DA130" s="96">
        <f>'1.COBERTURA  DANE'!D131</f>
        <v>17358</v>
      </c>
      <c r="DB130" s="224">
        <f t="shared" si="11"/>
        <v>-77</v>
      </c>
      <c r="DC130" s="190">
        <f t="shared" si="12"/>
        <v>-0.44025157232704404</v>
      </c>
      <c r="DD130" s="224">
        <f t="shared" si="13"/>
        <v>-102</v>
      </c>
      <c r="DE130" s="190">
        <f t="shared" si="14"/>
        <v>-0.58419243986254299</v>
      </c>
    </row>
    <row r="131" spans="1:109" ht="15" customHeight="1" outlineLevel="2">
      <c r="A131" s="101">
        <v>88</v>
      </c>
      <c r="B131" s="92" t="s">
        <v>151</v>
      </c>
      <c r="C131" s="93" t="s">
        <v>35</v>
      </c>
      <c r="D131" s="94">
        <v>87257</v>
      </c>
      <c r="E131" s="95">
        <v>88046</v>
      </c>
      <c r="F131" s="95">
        <v>87689</v>
      </c>
      <c r="G131" s="95">
        <v>86798</v>
      </c>
      <c r="H131" s="95">
        <v>87452</v>
      </c>
      <c r="I131" s="95">
        <v>90076</v>
      </c>
      <c r="J131" s="95">
        <v>87732</v>
      </c>
      <c r="K131" s="95">
        <v>88072</v>
      </c>
      <c r="L131" s="95">
        <v>87463</v>
      </c>
      <c r="M131" s="95">
        <v>88425</v>
      </c>
      <c r="N131" s="95">
        <v>88607</v>
      </c>
      <c r="O131" s="96">
        <v>88851</v>
      </c>
      <c r="P131" s="94">
        <v>89281</v>
      </c>
      <c r="Q131" s="95">
        <v>89036</v>
      </c>
      <c r="R131" s="97">
        <v>89479</v>
      </c>
      <c r="S131" s="95">
        <v>89799</v>
      </c>
      <c r="T131" s="95">
        <v>91249</v>
      </c>
      <c r="U131" s="95">
        <v>94554</v>
      </c>
      <c r="V131" s="95">
        <v>95009</v>
      </c>
      <c r="W131" s="95">
        <v>96198</v>
      </c>
      <c r="X131" s="95">
        <v>96191</v>
      </c>
      <c r="Y131" s="95">
        <v>96394</v>
      </c>
      <c r="Z131" s="95">
        <v>97464</v>
      </c>
      <c r="AA131" s="96">
        <v>95828</v>
      </c>
      <c r="AB131" s="94">
        <v>97516</v>
      </c>
      <c r="AC131" s="95">
        <v>98920</v>
      </c>
      <c r="AD131" s="95">
        <v>98785</v>
      </c>
      <c r="AE131" s="95">
        <v>98425</v>
      </c>
      <c r="AF131" s="95">
        <v>98402</v>
      </c>
      <c r="AG131" s="95">
        <v>96750</v>
      </c>
      <c r="AH131" s="95">
        <v>95500</v>
      </c>
      <c r="AI131" s="95">
        <v>94235</v>
      </c>
      <c r="AJ131" s="95">
        <v>93011</v>
      </c>
      <c r="AK131" s="95">
        <v>94422</v>
      </c>
      <c r="AL131" s="95">
        <v>94212</v>
      </c>
      <c r="AM131" s="96">
        <v>94723</v>
      </c>
      <c r="AN131" s="94">
        <v>93866</v>
      </c>
      <c r="AO131" s="95">
        <v>93453</v>
      </c>
      <c r="AP131" s="95">
        <v>92932</v>
      </c>
      <c r="AQ131" s="95">
        <v>91784</v>
      </c>
      <c r="AR131" s="95">
        <v>94975</v>
      </c>
      <c r="AS131" s="95">
        <v>94552</v>
      </c>
      <c r="AT131" s="95">
        <v>94452</v>
      </c>
      <c r="AU131" s="95">
        <v>94992</v>
      </c>
      <c r="AV131" s="95">
        <v>93638</v>
      </c>
      <c r="AW131" s="95">
        <v>93858</v>
      </c>
      <c r="AX131" s="95">
        <v>93607</v>
      </c>
      <c r="AY131" s="96">
        <v>93903</v>
      </c>
      <c r="AZ131" s="94">
        <v>93953</v>
      </c>
      <c r="BA131" s="95">
        <v>96184</v>
      </c>
      <c r="BB131" s="95">
        <v>95026</v>
      </c>
      <c r="BC131" s="95">
        <v>94884</v>
      </c>
      <c r="BD131" s="95">
        <v>94903</v>
      </c>
      <c r="BE131" s="95">
        <v>94101</v>
      </c>
      <c r="BF131" s="95">
        <v>93743</v>
      </c>
      <c r="BG131" s="95">
        <v>92195</v>
      </c>
      <c r="BH131" s="95">
        <v>93518</v>
      </c>
      <c r="BI131" s="95">
        <v>92323</v>
      </c>
      <c r="BJ131" s="95">
        <v>92507</v>
      </c>
      <c r="BK131" s="98">
        <v>93714</v>
      </c>
      <c r="BL131" s="94">
        <v>94150</v>
      </c>
      <c r="BM131" s="267">
        <v>96000</v>
      </c>
      <c r="BN131" s="267">
        <v>95327</v>
      </c>
      <c r="BO131" s="267">
        <v>94960</v>
      </c>
      <c r="BP131" s="267">
        <v>94954</v>
      </c>
      <c r="BQ131" s="267">
        <v>94920</v>
      </c>
      <c r="BR131" s="267">
        <v>93446</v>
      </c>
      <c r="BS131" s="267">
        <v>92361</v>
      </c>
      <c r="BT131" s="267">
        <v>91951</v>
      </c>
      <c r="BU131" s="267">
        <v>91541</v>
      </c>
      <c r="BV131" s="267">
        <v>91529</v>
      </c>
      <c r="BW131" s="98">
        <v>91956</v>
      </c>
      <c r="BX131" s="94">
        <v>93078</v>
      </c>
      <c r="BY131" s="267">
        <v>92783</v>
      </c>
      <c r="BZ131" s="267">
        <v>90750</v>
      </c>
      <c r="CA131" s="267">
        <v>88763</v>
      </c>
      <c r="CB131" s="267">
        <v>87720</v>
      </c>
      <c r="CC131" s="267">
        <v>85986</v>
      </c>
      <c r="CD131" s="267">
        <v>85386</v>
      </c>
      <c r="CE131" s="267">
        <v>91058</v>
      </c>
      <c r="CF131" s="267">
        <v>91065</v>
      </c>
      <c r="CG131" s="95">
        <v>90080</v>
      </c>
      <c r="CH131" s="95">
        <v>89581</v>
      </c>
      <c r="CI131" s="96">
        <v>88678</v>
      </c>
      <c r="CJ131" s="96">
        <v>88109</v>
      </c>
      <c r="CK131" s="96">
        <v>88163</v>
      </c>
      <c r="CL131" s="96">
        <v>87294</v>
      </c>
      <c r="CM131" s="96">
        <v>86944</v>
      </c>
      <c r="CN131" s="96">
        <v>86800</v>
      </c>
      <c r="CO131" s="96">
        <v>86822</v>
      </c>
      <c r="CP131" s="96">
        <v>87755</v>
      </c>
      <c r="CQ131" s="96">
        <v>88320</v>
      </c>
      <c r="CR131" s="96">
        <v>88629</v>
      </c>
      <c r="CS131" s="96">
        <v>89237</v>
      </c>
      <c r="CT131" s="96">
        <v>90879</v>
      </c>
      <c r="CU131" s="96">
        <v>91591</v>
      </c>
      <c r="CV131" s="96">
        <v>91191</v>
      </c>
      <c r="CW131" s="96">
        <v>93279</v>
      </c>
      <c r="CX131" s="96">
        <v>92322</v>
      </c>
      <c r="CY131" s="96">
        <v>92093</v>
      </c>
      <c r="CZ131" s="96">
        <v>91582</v>
      </c>
      <c r="DA131" s="96">
        <f>'1.COBERTURA  DANE'!D132</f>
        <v>90631</v>
      </c>
      <c r="DB131" s="224">
        <f t="shared" si="11"/>
        <v>-951</v>
      </c>
      <c r="DC131" s="190">
        <f t="shared" si="12"/>
        <v>-1.0428660723097676</v>
      </c>
      <c r="DD131" s="224">
        <f t="shared" si="13"/>
        <v>-960</v>
      </c>
      <c r="DE131" s="190">
        <f t="shared" si="14"/>
        <v>-1.0481379174809753</v>
      </c>
    </row>
    <row r="132" spans="1:109" ht="15" customHeight="1" outlineLevel="2">
      <c r="A132" s="101">
        <v>129</v>
      </c>
      <c r="B132" s="92" t="s">
        <v>151</v>
      </c>
      <c r="C132" s="93" t="s">
        <v>9</v>
      </c>
      <c r="D132" s="94">
        <v>19587</v>
      </c>
      <c r="E132" s="95">
        <v>19736</v>
      </c>
      <c r="F132" s="95">
        <v>19602</v>
      </c>
      <c r="G132" s="95">
        <v>19417</v>
      </c>
      <c r="H132" s="95">
        <v>19112</v>
      </c>
      <c r="I132" s="95">
        <v>19321</v>
      </c>
      <c r="J132" s="95">
        <v>18506</v>
      </c>
      <c r="K132" s="95">
        <v>19213</v>
      </c>
      <c r="L132" s="95">
        <v>17544</v>
      </c>
      <c r="M132" s="95">
        <v>17400</v>
      </c>
      <c r="N132" s="95">
        <v>17284</v>
      </c>
      <c r="O132" s="96">
        <v>17365</v>
      </c>
      <c r="P132" s="94">
        <v>17088</v>
      </c>
      <c r="Q132" s="95">
        <v>16892</v>
      </c>
      <c r="R132" s="97">
        <v>16852</v>
      </c>
      <c r="S132" s="95">
        <v>17157</v>
      </c>
      <c r="T132" s="95">
        <v>17509</v>
      </c>
      <c r="U132" s="95">
        <v>17564</v>
      </c>
      <c r="V132" s="95">
        <v>17523</v>
      </c>
      <c r="W132" s="95">
        <v>17616</v>
      </c>
      <c r="X132" s="95">
        <v>17951</v>
      </c>
      <c r="Y132" s="95">
        <v>18019</v>
      </c>
      <c r="Z132" s="95">
        <v>17839</v>
      </c>
      <c r="AA132" s="96">
        <v>17454</v>
      </c>
      <c r="AB132" s="94">
        <v>17727</v>
      </c>
      <c r="AC132" s="95">
        <v>17782</v>
      </c>
      <c r="AD132" s="95">
        <v>17575</v>
      </c>
      <c r="AE132" s="95">
        <v>17469</v>
      </c>
      <c r="AF132" s="95">
        <v>17953</v>
      </c>
      <c r="AG132" s="95">
        <v>17587</v>
      </c>
      <c r="AH132" s="95">
        <v>17452</v>
      </c>
      <c r="AI132" s="95">
        <v>17185</v>
      </c>
      <c r="AJ132" s="95">
        <v>17031</v>
      </c>
      <c r="AK132" s="95">
        <v>17633</v>
      </c>
      <c r="AL132" s="95">
        <v>17651</v>
      </c>
      <c r="AM132" s="96">
        <v>17648</v>
      </c>
      <c r="AN132" s="94">
        <v>17441</v>
      </c>
      <c r="AO132" s="95">
        <v>17250</v>
      </c>
      <c r="AP132" s="95">
        <v>17356</v>
      </c>
      <c r="AQ132" s="95">
        <v>17202</v>
      </c>
      <c r="AR132" s="95">
        <v>17876</v>
      </c>
      <c r="AS132" s="95">
        <v>17789</v>
      </c>
      <c r="AT132" s="95">
        <v>17795</v>
      </c>
      <c r="AU132" s="95">
        <v>17777</v>
      </c>
      <c r="AV132" s="95">
        <v>17500</v>
      </c>
      <c r="AW132" s="95">
        <v>17473</v>
      </c>
      <c r="AX132" s="95">
        <v>17461</v>
      </c>
      <c r="AY132" s="96">
        <v>17433</v>
      </c>
      <c r="AZ132" s="94">
        <v>17619</v>
      </c>
      <c r="BA132" s="95">
        <v>17947</v>
      </c>
      <c r="BB132" s="95">
        <v>17497</v>
      </c>
      <c r="BC132" s="95">
        <v>17453</v>
      </c>
      <c r="BD132" s="95">
        <v>17359</v>
      </c>
      <c r="BE132" s="95">
        <v>17133</v>
      </c>
      <c r="BF132" s="95">
        <v>16943</v>
      </c>
      <c r="BG132" s="95">
        <v>16626</v>
      </c>
      <c r="BH132" s="95">
        <v>16932</v>
      </c>
      <c r="BI132" s="95">
        <v>16609</v>
      </c>
      <c r="BJ132" s="95">
        <v>16659</v>
      </c>
      <c r="BK132" s="98">
        <v>17013</v>
      </c>
      <c r="BL132" s="94">
        <v>17064</v>
      </c>
      <c r="BM132" s="267">
        <v>17305</v>
      </c>
      <c r="BN132" s="267">
        <v>17346</v>
      </c>
      <c r="BO132" s="267">
        <v>17566</v>
      </c>
      <c r="BP132" s="267">
        <v>17434</v>
      </c>
      <c r="BQ132" s="267">
        <v>17377</v>
      </c>
      <c r="BR132" s="267">
        <v>16941</v>
      </c>
      <c r="BS132" s="267">
        <v>16740</v>
      </c>
      <c r="BT132" s="267">
        <v>16658</v>
      </c>
      <c r="BU132" s="267">
        <v>16675</v>
      </c>
      <c r="BV132" s="267">
        <v>16675</v>
      </c>
      <c r="BW132" s="98">
        <v>16827</v>
      </c>
      <c r="BX132" s="94">
        <v>17080</v>
      </c>
      <c r="BY132" s="267">
        <v>17018</v>
      </c>
      <c r="BZ132" s="267">
        <v>16530</v>
      </c>
      <c r="CA132" s="267">
        <v>16213</v>
      </c>
      <c r="CB132" s="267">
        <v>16019</v>
      </c>
      <c r="CC132" s="267">
        <v>15763</v>
      </c>
      <c r="CD132" s="267">
        <v>15590</v>
      </c>
      <c r="CE132" s="267">
        <v>15496</v>
      </c>
      <c r="CF132" s="267">
        <v>15659</v>
      </c>
      <c r="CG132" s="95">
        <v>15470</v>
      </c>
      <c r="CH132" s="95">
        <v>15457</v>
      </c>
      <c r="CI132" s="96">
        <v>15344</v>
      </c>
      <c r="CJ132" s="96">
        <v>15315</v>
      </c>
      <c r="CK132" s="96">
        <v>15323</v>
      </c>
      <c r="CL132" s="96">
        <v>15154</v>
      </c>
      <c r="CM132" s="96">
        <v>15050</v>
      </c>
      <c r="CN132" s="96">
        <v>14988</v>
      </c>
      <c r="CO132" s="96">
        <v>15147</v>
      </c>
      <c r="CP132" s="96">
        <v>15170</v>
      </c>
      <c r="CQ132" s="96">
        <v>15172</v>
      </c>
      <c r="CR132" s="96">
        <v>15192</v>
      </c>
      <c r="CS132" s="96">
        <v>15330</v>
      </c>
      <c r="CT132" s="96">
        <v>15523</v>
      </c>
      <c r="CU132" s="96">
        <v>15741</v>
      </c>
      <c r="CV132" s="96">
        <v>15623</v>
      </c>
      <c r="CW132" s="96">
        <v>15501</v>
      </c>
      <c r="CX132" s="96">
        <v>15333</v>
      </c>
      <c r="CY132" s="96">
        <v>15307</v>
      </c>
      <c r="CZ132" s="96">
        <v>15115</v>
      </c>
      <c r="DA132" s="96">
        <f>'1.COBERTURA  DANE'!D133</f>
        <v>14924</v>
      </c>
      <c r="DB132" s="224">
        <f t="shared" si="11"/>
        <v>-191</v>
      </c>
      <c r="DC132" s="190">
        <f t="shared" si="12"/>
        <v>-1.2225564872303654</v>
      </c>
      <c r="DD132" s="224">
        <f t="shared" si="13"/>
        <v>-817</v>
      </c>
      <c r="DE132" s="190">
        <f t="shared" si="14"/>
        <v>-5.1902674544183975</v>
      </c>
    </row>
    <row r="133" spans="1:109" ht="15" customHeight="1" outlineLevel="2">
      <c r="A133" s="101">
        <v>212</v>
      </c>
      <c r="B133" s="92" t="s">
        <v>151</v>
      </c>
      <c r="C133" s="93" t="s">
        <v>38</v>
      </c>
      <c r="D133" s="94">
        <v>15185</v>
      </c>
      <c r="E133" s="95">
        <v>15258</v>
      </c>
      <c r="F133" s="95">
        <v>15178</v>
      </c>
      <c r="G133" s="95">
        <v>15093</v>
      </c>
      <c r="H133" s="95">
        <v>15264</v>
      </c>
      <c r="I133" s="95">
        <v>15280</v>
      </c>
      <c r="J133" s="95">
        <v>14933</v>
      </c>
      <c r="K133" s="95">
        <v>15234</v>
      </c>
      <c r="L133" s="95">
        <v>15216</v>
      </c>
      <c r="M133" s="95">
        <v>15180</v>
      </c>
      <c r="N133" s="95">
        <v>15077</v>
      </c>
      <c r="O133" s="96">
        <v>15153</v>
      </c>
      <c r="P133" s="94">
        <v>15032</v>
      </c>
      <c r="Q133" s="95">
        <v>15112</v>
      </c>
      <c r="R133" s="97">
        <v>15247</v>
      </c>
      <c r="S133" s="95">
        <v>16167</v>
      </c>
      <c r="T133" s="95">
        <v>16564</v>
      </c>
      <c r="U133" s="95">
        <v>16707</v>
      </c>
      <c r="V133" s="95">
        <v>16693</v>
      </c>
      <c r="W133" s="95">
        <v>16526</v>
      </c>
      <c r="X133" s="95">
        <v>16590</v>
      </c>
      <c r="Y133" s="95">
        <v>16672</v>
      </c>
      <c r="Z133" s="95">
        <v>16736</v>
      </c>
      <c r="AA133" s="96">
        <v>16484</v>
      </c>
      <c r="AB133" s="94">
        <v>16684</v>
      </c>
      <c r="AC133" s="95">
        <v>16979</v>
      </c>
      <c r="AD133" s="95">
        <v>17022</v>
      </c>
      <c r="AE133" s="95">
        <v>16965</v>
      </c>
      <c r="AF133" s="95">
        <v>16844</v>
      </c>
      <c r="AG133" s="95">
        <v>16432</v>
      </c>
      <c r="AH133" s="95">
        <v>16320</v>
      </c>
      <c r="AI133" s="95">
        <v>16056</v>
      </c>
      <c r="AJ133" s="95">
        <v>15926</v>
      </c>
      <c r="AK133" s="95">
        <v>16250</v>
      </c>
      <c r="AL133" s="95">
        <v>16208</v>
      </c>
      <c r="AM133" s="96">
        <v>16469</v>
      </c>
      <c r="AN133" s="94">
        <v>16304</v>
      </c>
      <c r="AO133" s="95">
        <v>16216</v>
      </c>
      <c r="AP133" s="95">
        <v>16351</v>
      </c>
      <c r="AQ133" s="95">
        <v>16182</v>
      </c>
      <c r="AR133" s="95">
        <v>16886</v>
      </c>
      <c r="AS133" s="95">
        <v>16688</v>
      </c>
      <c r="AT133" s="95">
        <v>16728</v>
      </c>
      <c r="AU133" s="95">
        <v>16874</v>
      </c>
      <c r="AV133" s="95">
        <v>16731</v>
      </c>
      <c r="AW133" s="95">
        <v>16776</v>
      </c>
      <c r="AX133" s="95">
        <v>16783</v>
      </c>
      <c r="AY133" s="96">
        <v>16769</v>
      </c>
      <c r="AZ133" s="94">
        <v>16809</v>
      </c>
      <c r="BA133" s="95">
        <v>17251</v>
      </c>
      <c r="BB133" s="95">
        <v>16990</v>
      </c>
      <c r="BC133" s="95">
        <v>16881</v>
      </c>
      <c r="BD133" s="95">
        <v>16682</v>
      </c>
      <c r="BE133" s="95">
        <v>16623</v>
      </c>
      <c r="BF133" s="95">
        <v>16718</v>
      </c>
      <c r="BG133" s="95">
        <v>16346</v>
      </c>
      <c r="BH133" s="95">
        <v>16643</v>
      </c>
      <c r="BI133" s="95">
        <v>16335</v>
      </c>
      <c r="BJ133" s="95">
        <v>16241</v>
      </c>
      <c r="BK133" s="98">
        <v>16422</v>
      </c>
      <c r="BL133" s="94">
        <v>16432</v>
      </c>
      <c r="BM133" s="267">
        <v>16612</v>
      </c>
      <c r="BN133" s="267">
        <v>16513</v>
      </c>
      <c r="BO133" s="267">
        <v>16489</v>
      </c>
      <c r="BP133" s="267">
        <v>16428</v>
      </c>
      <c r="BQ133" s="267">
        <v>16363</v>
      </c>
      <c r="BR133" s="267">
        <v>15826</v>
      </c>
      <c r="BS133" s="267">
        <v>15677</v>
      </c>
      <c r="BT133" s="267">
        <v>15617</v>
      </c>
      <c r="BU133" s="267">
        <v>15526</v>
      </c>
      <c r="BV133" s="267">
        <v>15481</v>
      </c>
      <c r="BW133" s="98">
        <v>15554</v>
      </c>
      <c r="BX133" s="94">
        <v>15838</v>
      </c>
      <c r="BY133" s="267">
        <v>15939</v>
      </c>
      <c r="BZ133" s="267">
        <v>15622</v>
      </c>
      <c r="CA133" s="267">
        <v>15383</v>
      </c>
      <c r="CB133" s="267">
        <v>15223</v>
      </c>
      <c r="CC133" s="267">
        <v>15036</v>
      </c>
      <c r="CD133" s="267">
        <v>14939</v>
      </c>
      <c r="CE133" s="267">
        <v>14918</v>
      </c>
      <c r="CF133" s="267">
        <v>14796</v>
      </c>
      <c r="CG133" s="95">
        <v>15318</v>
      </c>
      <c r="CH133" s="95">
        <v>15337</v>
      </c>
      <c r="CI133" s="96">
        <v>15296</v>
      </c>
      <c r="CJ133" s="96">
        <v>15211</v>
      </c>
      <c r="CK133" s="96">
        <v>15289</v>
      </c>
      <c r="CL133" s="96">
        <v>15158</v>
      </c>
      <c r="CM133" s="96">
        <v>15203</v>
      </c>
      <c r="CN133" s="96">
        <v>15221</v>
      </c>
      <c r="CO133" s="96">
        <v>15341</v>
      </c>
      <c r="CP133" s="96">
        <v>15473</v>
      </c>
      <c r="CQ133" s="96">
        <v>15474</v>
      </c>
      <c r="CR133" s="96">
        <v>15661</v>
      </c>
      <c r="CS133" s="96">
        <v>15719</v>
      </c>
      <c r="CT133" s="96">
        <v>15833</v>
      </c>
      <c r="CU133" s="96">
        <v>16004</v>
      </c>
      <c r="CV133" s="96">
        <v>16009</v>
      </c>
      <c r="CW133" s="96">
        <v>16028</v>
      </c>
      <c r="CX133" s="96">
        <v>16057</v>
      </c>
      <c r="CY133" s="96">
        <v>15982</v>
      </c>
      <c r="CZ133" s="96">
        <v>15886</v>
      </c>
      <c r="DA133" s="96">
        <f>'1.COBERTURA  DANE'!D134</f>
        <v>15927</v>
      </c>
      <c r="DB133" s="224">
        <f t="shared" ref="DB133:DB138" si="18">DA133-CZ133</f>
        <v>41</v>
      </c>
      <c r="DC133" s="190">
        <f t="shared" ref="DC133:DC138" si="19">(DB133/CV133)*100</f>
        <v>0.25610594040852019</v>
      </c>
      <c r="DD133" s="224">
        <f t="shared" ref="DD133:DD138" si="20">DA133-CU133</f>
        <v>-77</v>
      </c>
      <c r="DE133" s="190">
        <f t="shared" ref="DE133:DE138" si="21">DD133/CU133*100</f>
        <v>-0.48112971757060741</v>
      </c>
    </row>
    <row r="134" spans="1:109" ht="15" customHeight="1" outlineLevel="2">
      <c r="A134" s="101">
        <v>266</v>
      </c>
      <c r="B134" s="92" t="s">
        <v>151</v>
      </c>
      <c r="C134" s="93" t="s">
        <v>40</v>
      </c>
      <c r="D134" s="94">
        <v>19663</v>
      </c>
      <c r="E134" s="95">
        <v>19810</v>
      </c>
      <c r="F134" s="95">
        <v>19773</v>
      </c>
      <c r="G134" s="95">
        <v>19773</v>
      </c>
      <c r="H134" s="95">
        <v>19571</v>
      </c>
      <c r="I134" s="95">
        <v>19785</v>
      </c>
      <c r="J134" s="95">
        <v>19260</v>
      </c>
      <c r="K134" s="95">
        <v>19585</v>
      </c>
      <c r="L134" s="95">
        <v>18754</v>
      </c>
      <c r="M134" s="95">
        <v>18496</v>
      </c>
      <c r="N134" s="95">
        <v>18349</v>
      </c>
      <c r="O134" s="96">
        <v>18187</v>
      </c>
      <c r="P134" s="94">
        <v>18124</v>
      </c>
      <c r="Q134" s="95">
        <v>18085</v>
      </c>
      <c r="R134" s="97">
        <v>17983</v>
      </c>
      <c r="S134" s="95">
        <v>17829</v>
      </c>
      <c r="T134" s="95">
        <v>18054</v>
      </c>
      <c r="U134" s="95">
        <v>18215</v>
      </c>
      <c r="V134" s="95">
        <v>18148</v>
      </c>
      <c r="W134" s="95">
        <v>18055</v>
      </c>
      <c r="X134" s="95">
        <v>18263</v>
      </c>
      <c r="Y134" s="95">
        <v>18739</v>
      </c>
      <c r="Z134" s="95">
        <v>18729</v>
      </c>
      <c r="AA134" s="96">
        <v>18247</v>
      </c>
      <c r="AB134" s="94">
        <v>18349</v>
      </c>
      <c r="AC134" s="95">
        <v>18338</v>
      </c>
      <c r="AD134" s="95">
        <v>18416</v>
      </c>
      <c r="AE134" s="95">
        <v>18406</v>
      </c>
      <c r="AF134" s="95">
        <v>18394</v>
      </c>
      <c r="AG134" s="95">
        <v>17968</v>
      </c>
      <c r="AH134" s="95">
        <v>18039</v>
      </c>
      <c r="AI134" s="95">
        <v>17733</v>
      </c>
      <c r="AJ134" s="95">
        <v>17932</v>
      </c>
      <c r="AK134" s="95">
        <v>18137</v>
      </c>
      <c r="AL134" s="95">
        <v>18126</v>
      </c>
      <c r="AM134" s="96">
        <v>18135</v>
      </c>
      <c r="AN134" s="94">
        <v>18219</v>
      </c>
      <c r="AO134" s="95">
        <v>18264</v>
      </c>
      <c r="AP134" s="95">
        <v>18107</v>
      </c>
      <c r="AQ134" s="95">
        <v>18035</v>
      </c>
      <c r="AR134" s="95">
        <v>18295</v>
      </c>
      <c r="AS134" s="95">
        <v>18251</v>
      </c>
      <c r="AT134" s="95">
        <v>18159</v>
      </c>
      <c r="AU134" s="95">
        <v>18127</v>
      </c>
      <c r="AV134" s="95">
        <v>18029</v>
      </c>
      <c r="AW134" s="95">
        <v>17852</v>
      </c>
      <c r="AX134" s="95">
        <v>17823</v>
      </c>
      <c r="AY134" s="96">
        <v>17804</v>
      </c>
      <c r="AZ134" s="94">
        <v>17967</v>
      </c>
      <c r="BA134" s="95">
        <v>18291</v>
      </c>
      <c r="BB134" s="95">
        <v>18029</v>
      </c>
      <c r="BC134" s="95">
        <v>17917</v>
      </c>
      <c r="BD134" s="95">
        <v>17913</v>
      </c>
      <c r="BE134" s="95">
        <v>17759</v>
      </c>
      <c r="BF134" s="95">
        <v>17712</v>
      </c>
      <c r="BG134" s="95">
        <v>17428</v>
      </c>
      <c r="BH134" s="95">
        <v>17562</v>
      </c>
      <c r="BI134" s="95">
        <v>17227</v>
      </c>
      <c r="BJ134" s="95">
        <v>17217</v>
      </c>
      <c r="BK134" s="98">
        <v>17395</v>
      </c>
      <c r="BL134" s="94">
        <v>17548</v>
      </c>
      <c r="BM134" s="267">
        <v>17995</v>
      </c>
      <c r="BN134" s="267">
        <v>17961</v>
      </c>
      <c r="BO134" s="267">
        <v>17770</v>
      </c>
      <c r="BP134" s="267">
        <v>18061</v>
      </c>
      <c r="BQ134" s="267">
        <v>18023</v>
      </c>
      <c r="BR134" s="267">
        <v>17553</v>
      </c>
      <c r="BS134" s="267">
        <v>17404</v>
      </c>
      <c r="BT134" s="267">
        <v>17175</v>
      </c>
      <c r="BU134" s="267">
        <v>17291</v>
      </c>
      <c r="BV134" s="267">
        <v>17148</v>
      </c>
      <c r="BW134" s="98">
        <v>17243</v>
      </c>
      <c r="BX134" s="94">
        <v>17485</v>
      </c>
      <c r="BY134" s="267">
        <v>17519</v>
      </c>
      <c r="BZ134" s="267">
        <v>17193</v>
      </c>
      <c r="CA134" s="267">
        <v>16798</v>
      </c>
      <c r="CB134" s="267">
        <v>16636</v>
      </c>
      <c r="CC134" s="267">
        <v>16426</v>
      </c>
      <c r="CD134" s="267">
        <v>16268</v>
      </c>
      <c r="CE134" s="267">
        <v>16216</v>
      </c>
      <c r="CF134" s="267">
        <v>16040</v>
      </c>
      <c r="CG134" s="95">
        <v>15915</v>
      </c>
      <c r="CH134" s="95">
        <v>16072</v>
      </c>
      <c r="CI134" s="96">
        <v>15869</v>
      </c>
      <c r="CJ134" s="96">
        <v>15784</v>
      </c>
      <c r="CK134" s="96">
        <v>15878</v>
      </c>
      <c r="CL134" s="96">
        <v>15644</v>
      </c>
      <c r="CM134" s="96">
        <v>15525</v>
      </c>
      <c r="CN134" s="96">
        <v>15559</v>
      </c>
      <c r="CO134" s="96">
        <v>15592</v>
      </c>
      <c r="CP134" s="96">
        <v>15688</v>
      </c>
      <c r="CQ134" s="96">
        <v>15708</v>
      </c>
      <c r="CR134" s="96">
        <v>15849</v>
      </c>
      <c r="CS134" s="96">
        <v>15954</v>
      </c>
      <c r="CT134" s="96">
        <v>15964</v>
      </c>
      <c r="CU134" s="96">
        <v>15879</v>
      </c>
      <c r="CV134" s="96">
        <v>15873</v>
      </c>
      <c r="CW134" s="96">
        <v>15731</v>
      </c>
      <c r="CX134" s="96">
        <v>15906</v>
      </c>
      <c r="CY134" s="96">
        <v>15842</v>
      </c>
      <c r="CZ134" s="96">
        <v>15881</v>
      </c>
      <c r="DA134" s="96">
        <f>'1.COBERTURA  DANE'!D135</f>
        <v>15853</v>
      </c>
      <c r="DB134" s="224">
        <f t="shared" si="18"/>
        <v>-28</v>
      </c>
      <c r="DC134" s="190">
        <f t="shared" si="19"/>
        <v>-0.17640017640017641</v>
      </c>
      <c r="DD134" s="224">
        <f t="shared" si="20"/>
        <v>-26</v>
      </c>
      <c r="DE134" s="190">
        <f t="shared" si="21"/>
        <v>-0.16373827067195668</v>
      </c>
    </row>
    <row r="135" spans="1:109" ht="15" customHeight="1" outlineLevel="2">
      <c r="A135" s="101">
        <v>308</v>
      </c>
      <c r="B135" s="92" t="s">
        <v>151</v>
      </c>
      <c r="C135" s="93" t="s">
        <v>42</v>
      </c>
      <c r="D135" s="94">
        <v>13560</v>
      </c>
      <c r="E135" s="95">
        <v>13555</v>
      </c>
      <c r="F135" s="95">
        <v>13770</v>
      </c>
      <c r="G135" s="95">
        <v>13793</v>
      </c>
      <c r="H135" s="95">
        <v>13613</v>
      </c>
      <c r="I135" s="95">
        <v>13663</v>
      </c>
      <c r="J135" s="95">
        <v>13237</v>
      </c>
      <c r="K135" s="95">
        <v>13616</v>
      </c>
      <c r="L135" s="95">
        <v>13011</v>
      </c>
      <c r="M135" s="95">
        <v>12928</v>
      </c>
      <c r="N135" s="95">
        <v>12836</v>
      </c>
      <c r="O135" s="96">
        <v>12788</v>
      </c>
      <c r="P135" s="94">
        <v>12676</v>
      </c>
      <c r="Q135" s="95">
        <v>12604</v>
      </c>
      <c r="R135" s="97">
        <v>12521</v>
      </c>
      <c r="S135" s="95">
        <v>12600</v>
      </c>
      <c r="T135" s="95">
        <v>12728</v>
      </c>
      <c r="U135" s="95">
        <v>12778</v>
      </c>
      <c r="V135" s="95">
        <v>12833</v>
      </c>
      <c r="W135" s="95">
        <v>12667</v>
      </c>
      <c r="X135" s="95">
        <v>12700</v>
      </c>
      <c r="Y135" s="95">
        <v>12790</v>
      </c>
      <c r="Z135" s="95">
        <v>12718</v>
      </c>
      <c r="AA135" s="96">
        <v>12487</v>
      </c>
      <c r="AB135" s="94">
        <v>12447</v>
      </c>
      <c r="AC135" s="95">
        <v>12551</v>
      </c>
      <c r="AD135" s="95">
        <v>12520</v>
      </c>
      <c r="AE135" s="95">
        <v>12485</v>
      </c>
      <c r="AF135" s="95">
        <v>12576</v>
      </c>
      <c r="AG135" s="95">
        <v>12254</v>
      </c>
      <c r="AH135" s="95">
        <v>12164</v>
      </c>
      <c r="AI135" s="95">
        <v>12054</v>
      </c>
      <c r="AJ135" s="95">
        <v>11983</v>
      </c>
      <c r="AK135" s="95">
        <v>12185</v>
      </c>
      <c r="AL135" s="95">
        <v>12206</v>
      </c>
      <c r="AM135" s="96">
        <v>12293</v>
      </c>
      <c r="AN135" s="94">
        <v>12194</v>
      </c>
      <c r="AO135" s="95">
        <v>12096</v>
      </c>
      <c r="AP135" s="95">
        <v>12129</v>
      </c>
      <c r="AQ135" s="95">
        <v>12114</v>
      </c>
      <c r="AR135" s="95">
        <v>12657</v>
      </c>
      <c r="AS135" s="95">
        <v>12591</v>
      </c>
      <c r="AT135" s="95">
        <v>12645</v>
      </c>
      <c r="AU135" s="95">
        <v>12734</v>
      </c>
      <c r="AV135" s="95">
        <v>12624</v>
      </c>
      <c r="AW135" s="95">
        <v>12625</v>
      </c>
      <c r="AX135" s="95">
        <v>12589</v>
      </c>
      <c r="AY135" s="96">
        <v>12557</v>
      </c>
      <c r="AZ135" s="94">
        <v>12623</v>
      </c>
      <c r="BA135" s="95">
        <v>12827</v>
      </c>
      <c r="BB135" s="95">
        <v>12684</v>
      </c>
      <c r="BC135" s="95">
        <v>12709</v>
      </c>
      <c r="BD135" s="95">
        <v>12690</v>
      </c>
      <c r="BE135" s="95">
        <v>12605</v>
      </c>
      <c r="BF135" s="95">
        <v>12521</v>
      </c>
      <c r="BG135" s="95">
        <v>12368</v>
      </c>
      <c r="BH135" s="95">
        <v>12560</v>
      </c>
      <c r="BI135" s="95">
        <v>12363</v>
      </c>
      <c r="BJ135" s="95">
        <v>12359</v>
      </c>
      <c r="BK135" s="98">
        <v>12579</v>
      </c>
      <c r="BL135" s="94">
        <v>12678</v>
      </c>
      <c r="BM135" s="267">
        <v>12995</v>
      </c>
      <c r="BN135" s="267">
        <v>12877</v>
      </c>
      <c r="BO135" s="267">
        <v>12827</v>
      </c>
      <c r="BP135" s="267">
        <v>12772</v>
      </c>
      <c r="BQ135" s="267">
        <v>12869</v>
      </c>
      <c r="BR135" s="267">
        <v>12650</v>
      </c>
      <c r="BS135" s="267">
        <v>12559</v>
      </c>
      <c r="BT135" s="267">
        <v>12566</v>
      </c>
      <c r="BU135" s="267">
        <v>12613</v>
      </c>
      <c r="BV135" s="267">
        <v>12552</v>
      </c>
      <c r="BW135" s="98">
        <v>12688</v>
      </c>
      <c r="BX135" s="94">
        <v>12833</v>
      </c>
      <c r="BY135" s="267">
        <v>12853</v>
      </c>
      <c r="BZ135" s="267">
        <v>12616</v>
      </c>
      <c r="CA135" s="267">
        <v>12373</v>
      </c>
      <c r="CB135" s="267">
        <v>12280</v>
      </c>
      <c r="CC135" s="267">
        <v>12144</v>
      </c>
      <c r="CD135" s="267">
        <v>12079</v>
      </c>
      <c r="CE135" s="267">
        <v>12091</v>
      </c>
      <c r="CF135" s="267">
        <v>12014</v>
      </c>
      <c r="CG135" s="95">
        <v>11967</v>
      </c>
      <c r="CH135" s="95">
        <v>11913</v>
      </c>
      <c r="CI135" s="96">
        <v>11900</v>
      </c>
      <c r="CJ135" s="96">
        <v>11877</v>
      </c>
      <c r="CK135" s="96">
        <v>11938</v>
      </c>
      <c r="CL135" s="96">
        <v>11940</v>
      </c>
      <c r="CM135" s="96">
        <v>11933</v>
      </c>
      <c r="CN135" s="96">
        <v>12002</v>
      </c>
      <c r="CO135" s="96">
        <v>12266</v>
      </c>
      <c r="CP135" s="96">
        <v>12332</v>
      </c>
      <c r="CQ135" s="96">
        <v>12419</v>
      </c>
      <c r="CR135" s="96">
        <v>12692</v>
      </c>
      <c r="CS135" s="96">
        <v>12832</v>
      </c>
      <c r="CT135" s="96">
        <v>12903</v>
      </c>
      <c r="CU135" s="96">
        <v>12928</v>
      </c>
      <c r="CV135" s="96">
        <v>12842</v>
      </c>
      <c r="CW135" s="96">
        <v>12695</v>
      </c>
      <c r="CX135" s="96">
        <v>12642</v>
      </c>
      <c r="CY135" s="96">
        <v>13058</v>
      </c>
      <c r="CZ135" s="96">
        <v>13059</v>
      </c>
      <c r="DA135" s="96">
        <f>'1.COBERTURA  DANE'!D136</f>
        <v>12856</v>
      </c>
      <c r="DB135" s="224">
        <f t="shared" si="18"/>
        <v>-203</v>
      </c>
      <c r="DC135" s="190">
        <f t="shared" si="19"/>
        <v>-1.5807506618906713</v>
      </c>
      <c r="DD135" s="224">
        <f t="shared" si="20"/>
        <v>-72</v>
      </c>
      <c r="DE135" s="190">
        <f t="shared" si="21"/>
        <v>-0.55693069306930687</v>
      </c>
    </row>
    <row r="136" spans="1:109" ht="15" customHeight="1" outlineLevel="2">
      <c r="A136" s="101">
        <v>360</v>
      </c>
      <c r="B136" s="92" t="s">
        <v>151</v>
      </c>
      <c r="C136" s="93" t="s">
        <v>229</v>
      </c>
      <c r="D136" s="94">
        <v>47846</v>
      </c>
      <c r="E136" s="95">
        <v>46861</v>
      </c>
      <c r="F136" s="95">
        <v>47861</v>
      </c>
      <c r="G136" s="95">
        <v>47214</v>
      </c>
      <c r="H136" s="95">
        <v>47705</v>
      </c>
      <c r="I136" s="95">
        <v>49237</v>
      </c>
      <c r="J136" s="95">
        <v>48442</v>
      </c>
      <c r="K136" s="95">
        <v>49145</v>
      </c>
      <c r="L136" s="95">
        <v>48625</v>
      </c>
      <c r="M136" s="95">
        <v>48565</v>
      </c>
      <c r="N136" s="95">
        <v>48168</v>
      </c>
      <c r="O136" s="96">
        <v>49089</v>
      </c>
      <c r="P136" s="94">
        <v>49954</v>
      </c>
      <c r="Q136" s="95">
        <v>49599</v>
      </c>
      <c r="R136" s="97">
        <v>49815</v>
      </c>
      <c r="S136" s="95">
        <v>49592</v>
      </c>
      <c r="T136" s="95">
        <v>50869</v>
      </c>
      <c r="U136" s="95">
        <v>50958</v>
      </c>
      <c r="V136" s="95">
        <v>51375</v>
      </c>
      <c r="W136" s="95">
        <v>51033</v>
      </c>
      <c r="X136" s="95">
        <v>50853</v>
      </c>
      <c r="Y136" s="95">
        <v>51147</v>
      </c>
      <c r="Z136" s="95">
        <v>51657</v>
      </c>
      <c r="AA136" s="96">
        <v>50958</v>
      </c>
      <c r="AB136" s="94">
        <v>51053</v>
      </c>
      <c r="AC136" s="95">
        <v>52906</v>
      </c>
      <c r="AD136" s="95">
        <v>53360</v>
      </c>
      <c r="AE136" s="95">
        <v>53205</v>
      </c>
      <c r="AF136" s="95">
        <v>52036</v>
      </c>
      <c r="AG136" s="95">
        <v>50250</v>
      </c>
      <c r="AH136" s="95">
        <v>50193</v>
      </c>
      <c r="AI136" s="95">
        <v>49136</v>
      </c>
      <c r="AJ136" s="95">
        <v>48327</v>
      </c>
      <c r="AK136" s="95">
        <v>48653</v>
      </c>
      <c r="AL136" s="95">
        <v>48551</v>
      </c>
      <c r="AM136" s="96">
        <v>49367</v>
      </c>
      <c r="AN136" s="94">
        <v>48706</v>
      </c>
      <c r="AO136" s="95">
        <v>48102</v>
      </c>
      <c r="AP136" s="95">
        <v>47819</v>
      </c>
      <c r="AQ136" s="95">
        <v>48017</v>
      </c>
      <c r="AR136" s="95">
        <v>49431</v>
      </c>
      <c r="AS136" s="95">
        <v>49465</v>
      </c>
      <c r="AT136" s="95">
        <v>49117</v>
      </c>
      <c r="AU136" s="95">
        <v>49335</v>
      </c>
      <c r="AV136" s="95">
        <v>48432</v>
      </c>
      <c r="AW136" s="95">
        <v>48382</v>
      </c>
      <c r="AX136" s="95">
        <v>48323</v>
      </c>
      <c r="AY136" s="96">
        <v>48371</v>
      </c>
      <c r="AZ136" s="94">
        <v>48677</v>
      </c>
      <c r="BA136" s="95">
        <v>49856</v>
      </c>
      <c r="BB136" s="95">
        <v>48828</v>
      </c>
      <c r="BC136" s="95">
        <v>48696</v>
      </c>
      <c r="BD136" s="95">
        <v>48359</v>
      </c>
      <c r="BE136" s="95">
        <v>47894</v>
      </c>
      <c r="BF136" s="95">
        <v>47600</v>
      </c>
      <c r="BG136" s="95">
        <v>46506</v>
      </c>
      <c r="BH136" s="95">
        <v>47355</v>
      </c>
      <c r="BI136" s="95">
        <v>46544</v>
      </c>
      <c r="BJ136" s="95">
        <v>47448</v>
      </c>
      <c r="BK136" s="98">
        <v>47960</v>
      </c>
      <c r="BL136" s="94">
        <v>47889</v>
      </c>
      <c r="BM136" s="267">
        <v>48551</v>
      </c>
      <c r="BN136" s="267">
        <v>48072</v>
      </c>
      <c r="BO136" s="267">
        <v>48273</v>
      </c>
      <c r="BP136" s="267">
        <v>48300</v>
      </c>
      <c r="BQ136" s="267">
        <v>47812</v>
      </c>
      <c r="BR136" s="267">
        <v>47060</v>
      </c>
      <c r="BS136" s="267">
        <v>46214</v>
      </c>
      <c r="BT136" s="267">
        <v>46184</v>
      </c>
      <c r="BU136" s="267">
        <v>45947</v>
      </c>
      <c r="BV136" s="267">
        <v>45730</v>
      </c>
      <c r="BW136" s="98">
        <v>46062</v>
      </c>
      <c r="BX136" s="94">
        <v>45529</v>
      </c>
      <c r="BY136" s="267">
        <v>45257</v>
      </c>
      <c r="BZ136" s="267">
        <v>44192</v>
      </c>
      <c r="CA136" s="267">
        <v>43380</v>
      </c>
      <c r="CB136" s="267">
        <v>42766</v>
      </c>
      <c r="CC136" s="267">
        <v>41770</v>
      </c>
      <c r="CD136" s="267">
        <v>41796</v>
      </c>
      <c r="CE136" s="267">
        <v>41535</v>
      </c>
      <c r="CF136" s="267">
        <v>41281</v>
      </c>
      <c r="CG136" s="95">
        <v>40770</v>
      </c>
      <c r="CH136" s="95">
        <v>40976</v>
      </c>
      <c r="CI136" s="96">
        <v>40548</v>
      </c>
      <c r="CJ136" s="96">
        <v>40187</v>
      </c>
      <c r="CK136" s="96">
        <v>40005</v>
      </c>
      <c r="CL136" s="96">
        <v>39569</v>
      </c>
      <c r="CM136" s="96">
        <v>39368</v>
      </c>
      <c r="CN136" s="96">
        <v>39279</v>
      </c>
      <c r="CO136" s="96">
        <v>39548</v>
      </c>
      <c r="CP136" s="96">
        <v>39791</v>
      </c>
      <c r="CQ136" s="96">
        <v>40324</v>
      </c>
      <c r="CR136" s="96">
        <v>40345</v>
      </c>
      <c r="CS136" s="96">
        <v>40640</v>
      </c>
      <c r="CT136" s="96">
        <v>40619</v>
      </c>
      <c r="CU136" s="96">
        <v>40803</v>
      </c>
      <c r="CV136" s="96">
        <v>40857</v>
      </c>
      <c r="CW136" s="96">
        <v>40738</v>
      </c>
      <c r="CX136" s="96">
        <v>40702</v>
      </c>
      <c r="CY136" s="96">
        <v>40357</v>
      </c>
      <c r="CZ136" s="96">
        <v>39991</v>
      </c>
      <c r="DA136" s="96">
        <f>'1.COBERTURA  DANE'!D137</f>
        <v>39967</v>
      </c>
      <c r="DB136" s="224">
        <f t="shared" si="18"/>
        <v>-24</v>
      </c>
      <c r="DC136" s="190">
        <f t="shared" si="19"/>
        <v>-5.8741464130993459E-2</v>
      </c>
      <c r="DD136" s="224">
        <f t="shared" si="20"/>
        <v>-836</v>
      </c>
      <c r="DE136" s="190">
        <f t="shared" si="21"/>
        <v>-2.0488689557140409</v>
      </c>
    </row>
    <row r="137" spans="1:109" ht="15" customHeight="1" outlineLevel="2">
      <c r="A137" s="101">
        <v>380</v>
      </c>
      <c r="B137" s="92" t="s">
        <v>151</v>
      </c>
      <c r="C137" s="93" t="s">
        <v>46</v>
      </c>
      <c r="D137" s="94">
        <v>13101</v>
      </c>
      <c r="E137" s="95">
        <v>13053</v>
      </c>
      <c r="F137" s="95">
        <v>12954</v>
      </c>
      <c r="G137" s="95">
        <v>12890</v>
      </c>
      <c r="H137" s="95">
        <v>12927</v>
      </c>
      <c r="I137" s="95">
        <v>13084</v>
      </c>
      <c r="J137" s="95">
        <v>12392</v>
      </c>
      <c r="K137" s="95">
        <v>12976</v>
      </c>
      <c r="L137" s="95">
        <v>12048</v>
      </c>
      <c r="M137" s="95">
        <v>11966</v>
      </c>
      <c r="N137" s="95">
        <v>11831</v>
      </c>
      <c r="O137" s="96">
        <v>11880</v>
      </c>
      <c r="P137" s="94">
        <v>11789</v>
      </c>
      <c r="Q137" s="95">
        <v>11691</v>
      </c>
      <c r="R137" s="97">
        <v>11664</v>
      </c>
      <c r="S137" s="95">
        <v>11621</v>
      </c>
      <c r="T137" s="95">
        <v>11530</v>
      </c>
      <c r="U137" s="95">
        <v>11474</v>
      </c>
      <c r="V137" s="95">
        <v>11428</v>
      </c>
      <c r="W137" s="95">
        <v>11413</v>
      </c>
      <c r="X137" s="95">
        <v>11504</v>
      </c>
      <c r="Y137" s="95">
        <v>11668</v>
      </c>
      <c r="Z137" s="95">
        <v>11589</v>
      </c>
      <c r="AA137" s="96">
        <v>11337</v>
      </c>
      <c r="AB137" s="94">
        <v>11340</v>
      </c>
      <c r="AC137" s="95">
        <v>11612</v>
      </c>
      <c r="AD137" s="95">
        <v>11616</v>
      </c>
      <c r="AE137" s="95">
        <v>11462</v>
      </c>
      <c r="AF137" s="95">
        <v>11555</v>
      </c>
      <c r="AG137" s="95">
        <v>11345</v>
      </c>
      <c r="AH137" s="95">
        <v>11193</v>
      </c>
      <c r="AI137" s="95">
        <v>11035</v>
      </c>
      <c r="AJ137" s="95">
        <v>10896</v>
      </c>
      <c r="AK137" s="95">
        <v>11068</v>
      </c>
      <c r="AL137" s="95">
        <v>10970</v>
      </c>
      <c r="AM137" s="96">
        <v>10931</v>
      </c>
      <c r="AN137" s="94">
        <v>10808</v>
      </c>
      <c r="AO137" s="95">
        <v>10803</v>
      </c>
      <c r="AP137" s="95">
        <v>11038</v>
      </c>
      <c r="AQ137" s="95">
        <v>10785</v>
      </c>
      <c r="AR137" s="95">
        <v>11057</v>
      </c>
      <c r="AS137" s="95">
        <v>11069</v>
      </c>
      <c r="AT137" s="95">
        <v>10949</v>
      </c>
      <c r="AU137" s="95">
        <v>10972</v>
      </c>
      <c r="AV137" s="95">
        <v>10765</v>
      </c>
      <c r="AW137" s="95">
        <v>10772</v>
      </c>
      <c r="AX137" s="95">
        <v>10658</v>
      </c>
      <c r="AY137" s="96">
        <v>10652</v>
      </c>
      <c r="AZ137" s="94">
        <v>10681</v>
      </c>
      <c r="BA137" s="95">
        <v>10989</v>
      </c>
      <c r="BB137" s="95">
        <v>10775</v>
      </c>
      <c r="BC137" s="95">
        <v>10746</v>
      </c>
      <c r="BD137" s="95">
        <v>10622</v>
      </c>
      <c r="BE137" s="95">
        <v>10499</v>
      </c>
      <c r="BF137" s="95">
        <v>10406</v>
      </c>
      <c r="BG137" s="95">
        <v>10158</v>
      </c>
      <c r="BH137" s="95">
        <v>10206</v>
      </c>
      <c r="BI137" s="95">
        <v>9988</v>
      </c>
      <c r="BJ137" s="95">
        <v>10013</v>
      </c>
      <c r="BK137" s="98">
        <v>10074</v>
      </c>
      <c r="BL137" s="94">
        <v>10122</v>
      </c>
      <c r="BM137" s="267">
        <v>10219</v>
      </c>
      <c r="BN137" s="267">
        <v>10231</v>
      </c>
      <c r="BO137" s="267">
        <v>10207</v>
      </c>
      <c r="BP137" s="267">
        <v>10237</v>
      </c>
      <c r="BQ137" s="267">
        <v>10231</v>
      </c>
      <c r="BR137" s="267">
        <v>9920</v>
      </c>
      <c r="BS137" s="267">
        <v>9826</v>
      </c>
      <c r="BT137" s="267">
        <v>9759</v>
      </c>
      <c r="BU137" s="267">
        <v>9619</v>
      </c>
      <c r="BV137" s="267">
        <v>9542</v>
      </c>
      <c r="BW137" s="98">
        <v>9606</v>
      </c>
      <c r="BX137" s="94">
        <v>9685</v>
      </c>
      <c r="BY137" s="267">
        <v>9673</v>
      </c>
      <c r="BZ137" s="267">
        <v>9447</v>
      </c>
      <c r="CA137" s="267">
        <v>9233</v>
      </c>
      <c r="CB137" s="267">
        <v>9113</v>
      </c>
      <c r="CC137" s="267">
        <v>8967</v>
      </c>
      <c r="CD137" s="267">
        <v>8870</v>
      </c>
      <c r="CE137" s="267">
        <v>8888</v>
      </c>
      <c r="CF137" s="267">
        <v>8787</v>
      </c>
      <c r="CG137" s="95">
        <v>8684</v>
      </c>
      <c r="CH137" s="95">
        <v>8643</v>
      </c>
      <c r="CI137" s="96">
        <v>8627</v>
      </c>
      <c r="CJ137" s="96">
        <v>8575</v>
      </c>
      <c r="CK137" s="96">
        <v>8593</v>
      </c>
      <c r="CL137" s="96">
        <v>8553</v>
      </c>
      <c r="CM137" s="96">
        <v>8522</v>
      </c>
      <c r="CN137" s="96">
        <v>8551</v>
      </c>
      <c r="CO137" s="96">
        <v>8706</v>
      </c>
      <c r="CP137" s="96">
        <v>8799</v>
      </c>
      <c r="CQ137" s="96">
        <v>8821</v>
      </c>
      <c r="CR137" s="96">
        <v>8832</v>
      </c>
      <c r="CS137" s="96">
        <v>8857</v>
      </c>
      <c r="CT137" s="96">
        <v>8989</v>
      </c>
      <c r="CU137" s="96">
        <v>9089</v>
      </c>
      <c r="CV137" s="96">
        <v>9100</v>
      </c>
      <c r="CW137" s="96">
        <v>9063</v>
      </c>
      <c r="CX137" s="96">
        <v>9012</v>
      </c>
      <c r="CY137" s="96">
        <v>8983</v>
      </c>
      <c r="CZ137" s="96">
        <v>8972</v>
      </c>
      <c r="DA137" s="96">
        <f>'1.COBERTURA  DANE'!D138</f>
        <v>8955</v>
      </c>
      <c r="DB137" s="224">
        <f t="shared" si="18"/>
        <v>-17</v>
      </c>
      <c r="DC137" s="190">
        <f t="shared" si="19"/>
        <v>-0.18681318681318682</v>
      </c>
      <c r="DD137" s="224">
        <f t="shared" si="20"/>
        <v>-134</v>
      </c>
      <c r="DE137" s="190">
        <f t="shared" si="21"/>
        <v>-1.4743096050170534</v>
      </c>
    </row>
    <row r="138" spans="1:109" ht="15" customHeight="1" outlineLevel="2" thickBot="1">
      <c r="A138" s="101">
        <v>631</v>
      </c>
      <c r="B138" s="92" t="s">
        <v>151</v>
      </c>
      <c r="C138" s="93" t="s">
        <v>90</v>
      </c>
      <c r="D138" s="217">
        <v>4992</v>
      </c>
      <c r="E138" s="218">
        <v>5002</v>
      </c>
      <c r="F138" s="218">
        <v>4984</v>
      </c>
      <c r="G138" s="218">
        <v>5017</v>
      </c>
      <c r="H138" s="218">
        <v>5008</v>
      </c>
      <c r="I138" s="218">
        <v>4998</v>
      </c>
      <c r="J138" s="218">
        <v>4905</v>
      </c>
      <c r="K138" s="218">
        <v>4997</v>
      </c>
      <c r="L138" s="218">
        <v>4945</v>
      </c>
      <c r="M138" s="218">
        <v>4926</v>
      </c>
      <c r="N138" s="218">
        <v>4739</v>
      </c>
      <c r="O138" s="219">
        <v>4765</v>
      </c>
      <c r="P138" s="217">
        <v>4798</v>
      </c>
      <c r="Q138" s="218">
        <v>4773</v>
      </c>
      <c r="R138" s="223">
        <v>4746</v>
      </c>
      <c r="S138" s="218">
        <v>4840</v>
      </c>
      <c r="T138" s="218">
        <v>4864</v>
      </c>
      <c r="U138" s="218">
        <v>4929</v>
      </c>
      <c r="V138" s="218">
        <v>5062</v>
      </c>
      <c r="W138" s="218">
        <v>5038</v>
      </c>
      <c r="X138" s="218">
        <v>5030</v>
      </c>
      <c r="Y138" s="218">
        <v>5083</v>
      </c>
      <c r="Z138" s="218">
        <v>5068</v>
      </c>
      <c r="AA138" s="219">
        <v>4963</v>
      </c>
      <c r="AB138" s="217">
        <v>4977</v>
      </c>
      <c r="AC138" s="218">
        <v>5082</v>
      </c>
      <c r="AD138" s="218">
        <v>5035</v>
      </c>
      <c r="AE138" s="218">
        <v>5000</v>
      </c>
      <c r="AF138" s="218">
        <v>4979</v>
      </c>
      <c r="AG138" s="218">
        <v>4837</v>
      </c>
      <c r="AH138" s="218">
        <v>4803</v>
      </c>
      <c r="AI138" s="218">
        <v>4732</v>
      </c>
      <c r="AJ138" s="218">
        <v>4705</v>
      </c>
      <c r="AK138" s="218">
        <v>4816</v>
      </c>
      <c r="AL138" s="218">
        <v>4799</v>
      </c>
      <c r="AM138" s="219">
        <v>4866</v>
      </c>
      <c r="AN138" s="217">
        <v>4816</v>
      </c>
      <c r="AO138" s="218">
        <v>4759</v>
      </c>
      <c r="AP138" s="218">
        <v>4765</v>
      </c>
      <c r="AQ138" s="218">
        <v>4730</v>
      </c>
      <c r="AR138" s="218">
        <v>5024</v>
      </c>
      <c r="AS138" s="218">
        <v>5029</v>
      </c>
      <c r="AT138" s="218">
        <v>5038</v>
      </c>
      <c r="AU138" s="218">
        <v>5091</v>
      </c>
      <c r="AV138" s="218">
        <v>5034</v>
      </c>
      <c r="AW138" s="218">
        <v>5060</v>
      </c>
      <c r="AX138" s="218">
        <v>5042</v>
      </c>
      <c r="AY138" s="219">
        <v>5053</v>
      </c>
      <c r="AZ138" s="217">
        <v>5066</v>
      </c>
      <c r="BA138" s="218">
        <v>5242</v>
      </c>
      <c r="BB138" s="218">
        <v>5147</v>
      </c>
      <c r="BC138" s="218">
        <v>5146</v>
      </c>
      <c r="BD138" s="218">
        <v>5116</v>
      </c>
      <c r="BE138" s="218">
        <v>5114</v>
      </c>
      <c r="BF138" s="218">
        <v>5110</v>
      </c>
      <c r="BG138" s="218">
        <v>5001</v>
      </c>
      <c r="BH138" s="218">
        <v>5124</v>
      </c>
      <c r="BI138" s="218">
        <v>5025</v>
      </c>
      <c r="BJ138" s="218">
        <v>5004</v>
      </c>
      <c r="BK138" s="226">
        <v>5057</v>
      </c>
      <c r="BL138" s="217">
        <v>5016</v>
      </c>
      <c r="BM138" s="268">
        <v>5074</v>
      </c>
      <c r="BN138" s="268">
        <v>5131</v>
      </c>
      <c r="BO138" s="268">
        <v>5140</v>
      </c>
      <c r="BP138" s="268">
        <v>5136</v>
      </c>
      <c r="BQ138" s="268">
        <v>5134</v>
      </c>
      <c r="BR138" s="268">
        <v>5027</v>
      </c>
      <c r="BS138" s="268">
        <v>5015</v>
      </c>
      <c r="BT138" s="268">
        <v>5028</v>
      </c>
      <c r="BU138" s="268">
        <v>5045</v>
      </c>
      <c r="BV138" s="268">
        <v>5069</v>
      </c>
      <c r="BW138" s="226">
        <v>5149</v>
      </c>
      <c r="BX138" s="217">
        <v>5198</v>
      </c>
      <c r="BY138" s="268">
        <v>5148</v>
      </c>
      <c r="BZ138" s="268">
        <v>5049</v>
      </c>
      <c r="CA138" s="268">
        <v>4973</v>
      </c>
      <c r="CB138" s="268">
        <v>4909</v>
      </c>
      <c r="CC138" s="268">
        <v>4817</v>
      </c>
      <c r="CD138" s="268">
        <v>4772</v>
      </c>
      <c r="CE138" s="268">
        <v>4755</v>
      </c>
      <c r="CF138" s="268">
        <v>4715</v>
      </c>
      <c r="CG138" s="218">
        <v>4910</v>
      </c>
      <c r="CH138" s="218">
        <v>4934</v>
      </c>
      <c r="CI138" s="219">
        <v>4920</v>
      </c>
      <c r="CJ138" s="219">
        <v>5021</v>
      </c>
      <c r="CK138" s="219">
        <v>5078</v>
      </c>
      <c r="CL138" s="219">
        <v>5046</v>
      </c>
      <c r="CM138" s="219">
        <v>4998</v>
      </c>
      <c r="CN138" s="219">
        <v>4997</v>
      </c>
      <c r="CO138" s="219">
        <v>5061</v>
      </c>
      <c r="CP138" s="219">
        <v>5156</v>
      </c>
      <c r="CQ138" s="219">
        <v>5228</v>
      </c>
      <c r="CR138" s="219">
        <v>5235</v>
      </c>
      <c r="CS138" s="219">
        <v>5337</v>
      </c>
      <c r="CT138" s="219">
        <v>5432</v>
      </c>
      <c r="CU138" s="219">
        <v>5519</v>
      </c>
      <c r="CV138" s="219">
        <v>5544</v>
      </c>
      <c r="CW138" s="219">
        <v>5612</v>
      </c>
      <c r="CX138" s="219">
        <v>5663</v>
      </c>
      <c r="CY138" s="219">
        <v>5689</v>
      </c>
      <c r="CZ138" s="219">
        <v>5712</v>
      </c>
      <c r="DA138" s="219">
        <f>'1.COBERTURA  DANE'!D139</f>
        <v>5675</v>
      </c>
      <c r="DB138" s="224">
        <f t="shared" si="18"/>
        <v>-37</v>
      </c>
      <c r="DC138" s="190">
        <f t="shared" si="19"/>
        <v>-0.66738816738816742</v>
      </c>
      <c r="DD138" s="224">
        <f t="shared" si="20"/>
        <v>156</v>
      </c>
      <c r="DE138" s="190">
        <f t="shared" si="21"/>
        <v>2.826599021561877</v>
      </c>
    </row>
    <row r="140" spans="1:109">
      <c r="C140" s="639" t="s">
        <v>851</v>
      </c>
      <c r="D140" s="818" t="str">
        <f>'1.COBERTURA  DANE'!B141</f>
        <v>SISPRO-BODEGA DE DATOS JUNIO 2018</v>
      </c>
      <c r="E140" s="819"/>
      <c r="F140" s="819"/>
    </row>
    <row r="141" spans="1:109">
      <c r="C141" s="641"/>
      <c r="D141" s="818" t="s">
        <v>998</v>
      </c>
      <c r="E141" s="819"/>
      <c r="F141" s="819"/>
    </row>
    <row r="142" spans="1:109">
      <c r="C142" s="642" t="s">
        <v>1024</v>
      </c>
      <c r="D142" s="820" t="s">
        <v>1023</v>
      </c>
      <c r="E142" s="821"/>
      <c r="F142" s="821"/>
    </row>
  </sheetData>
  <autoFilter ref="DB2:DE138"/>
  <sortState ref="A21:AG30">
    <sortCondition ref="A130:A139"/>
  </sortState>
  <mergeCells count="23">
    <mergeCell ref="CV2:DA2"/>
    <mergeCell ref="CJ2:CU2"/>
    <mergeCell ref="AB2:AM2"/>
    <mergeCell ref="AN2:AY2"/>
    <mergeCell ref="AZ2:BK2"/>
    <mergeCell ref="BL2:BW2"/>
    <mergeCell ref="BX2:CI2"/>
    <mergeCell ref="D140:F140"/>
    <mergeCell ref="D141:F141"/>
    <mergeCell ref="D142:F142"/>
    <mergeCell ref="A2:A3"/>
    <mergeCell ref="P2:AA2"/>
    <mergeCell ref="C2:C3"/>
    <mergeCell ref="D2:O2"/>
    <mergeCell ref="B2:B3"/>
    <mergeCell ref="DF5:DG5"/>
    <mergeCell ref="DD1:DE1"/>
    <mergeCell ref="DB1:DC1"/>
    <mergeCell ref="DD2:DD3"/>
    <mergeCell ref="DE2:DE3"/>
    <mergeCell ref="DF1:DG1"/>
    <mergeCell ref="DC2:DC3"/>
    <mergeCell ref="DB2:DB3"/>
  </mergeCells>
  <conditionalFormatting sqref="DC4:DC138">
    <cfRule type="iconSet" priority="30">
      <iconSet iconSet="3Symbols2">
        <cfvo type="percent" val="0"/>
        <cfvo type="num" val="0.01"/>
        <cfvo type="num" val="0.5"/>
      </iconSet>
    </cfRule>
  </conditionalFormatting>
  <conditionalFormatting sqref="DD4:DD138">
    <cfRule type="iconSet" priority="32">
      <iconSet iconSet="3Arrows">
        <cfvo type="percent" val="0"/>
        <cfvo type="num" val="0"/>
        <cfvo type="num" val="1"/>
      </iconSet>
    </cfRule>
  </conditionalFormatting>
  <conditionalFormatting sqref="DE4:DE138">
    <cfRule type="iconSet" priority="34">
      <iconSet iconSet="3Symbols2">
        <cfvo type="percent" val="0"/>
        <cfvo type="num" val="0.01"/>
        <cfvo type="num" val="0.5"/>
      </iconSet>
    </cfRule>
  </conditionalFormatting>
  <conditionalFormatting sqref="DB4:DB138">
    <cfRule type="iconSet" priority="36">
      <iconSet iconSet="3Arrows">
        <cfvo type="percent" val="0"/>
        <cfvo type="num" val="0"/>
        <cfvo type="num" val="1"/>
      </iconSet>
    </cfRule>
  </conditionalFormatting>
  <pageMargins left="0.75" right="0.75" top="1" bottom="1" header="0" footer="0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00"/>
  </sheetPr>
  <dimension ref="A1:CM141"/>
  <sheetViews>
    <sheetView topLeftCell="BL1" zoomScale="90" zoomScaleNormal="90" workbookViewId="0">
      <selection activeCell="BR134" sqref="BR134"/>
    </sheetView>
  </sheetViews>
  <sheetFormatPr baseColWidth="10" defaultRowHeight="12.75" outlineLevelRow="2"/>
  <cols>
    <col min="1" max="1" width="23.5703125" style="343" customWidth="1"/>
    <col min="2" max="2" width="25.28515625" style="343" customWidth="1"/>
    <col min="3" max="3" width="26" style="343" customWidth="1"/>
    <col min="4" max="26" width="11.42578125" style="343" customWidth="1"/>
    <col min="27" max="34" width="13.5703125" style="343" customWidth="1"/>
    <col min="35" max="35" width="11.28515625" style="343" customWidth="1"/>
    <col min="36" max="38" width="13.5703125" style="343" customWidth="1"/>
    <col min="39" max="39" width="11.42578125" style="343" customWidth="1"/>
    <col min="40" max="42" width="9.85546875" style="343" bestFit="1" customWidth="1"/>
    <col min="43" max="50" width="9.85546875" style="343" customWidth="1"/>
    <col min="51" max="51" width="9.85546875" style="343" bestFit="1" customWidth="1"/>
    <col min="52" max="56" width="9.85546875" style="343" customWidth="1"/>
    <col min="57" max="57" width="9.85546875" style="343" bestFit="1" customWidth="1"/>
    <col min="58" max="59" width="9.85546875" style="343" customWidth="1"/>
    <col min="60" max="68" width="12.140625" style="343" customWidth="1"/>
    <col min="69" max="69" width="11.5703125" style="343" customWidth="1"/>
    <col min="70" max="70" width="17.28515625" style="343" customWidth="1"/>
    <col min="71" max="71" width="14.5703125" style="343" customWidth="1"/>
    <col min="72" max="72" width="17.28515625" style="343" customWidth="1"/>
    <col min="73" max="73" width="14.5703125" style="343" customWidth="1"/>
    <col min="74" max="74" width="17" style="343" customWidth="1"/>
    <col min="75" max="75" width="14.42578125" style="343" customWidth="1"/>
    <col min="76" max="256" width="11.42578125" style="343"/>
    <col min="257" max="257" width="21.42578125" style="343" customWidth="1"/>
    <col min="258" max="266" width="11.42578125" style="343" customWidth="1"/>
    <col min="267" max="267" width="15.5703125" style="343" customWidth="1"/>
    <col min="268" max="268" width="13.42578125" style="343" customWidth="1"/>
    <col min="269" max="272" width="11.42578125" style="343"/>
    <col min="273" max="273" width="14.7109375" style="343" customWidth="1"/>
    <col min="274" max="512" width="11.42578125" style="343"/>
    <col min="513" max="513" width="21.42578125" style="343" customWidth="1"/>
    <col min="514" max="522" width="11.42578125" style="343" customWidth="1"/>
    <col min="523" max="523" width="15.5703125" style="343" customWidth="1"/>
    <col min="524" max="524" width="13.42578125" style="343" customWidth="1"/>
    <col min="525" max="528" width="11.42578125" style="343"/>
    <col min="529" max="529" width="14.7109375" style="343" customWidth="1"/>
    <col min="530" max="768" width="11.42578125" style="343"/>
    <col min="769" max="769" width="21.42578125" style="343" customWidth="1"/>
    <col min="770" max="778" width="11.42578125" style="343" customWidth="1"/>
    <col min="779" max="779" width="15.5703125" style="343" customWidth="1"/>
    <col min="780" max="780" width="13.42578125" style="343" customWidth="1"/>
    <col min="781" max="784" width="11.42578125" style="343"/>
    <col min="785" max="785" width="14.7109375" style="343" customWidth="1"/>
    <col min="786" max="1024" width="11.42578125" style="343"/>
    <col min="1025" max="1025" width="21.42578125" style="343" customWidth="1"/>
    <col min="1026" max="1034" width="11.42578125" style="343" customWidth="1"/>
    <col min="1035" max="1035" width="15.5703125" style="343" customWidth="1"/>
    <col min="1036" max="1036" width="13.42578125" style="343" customWidth="1"/>
    <col min="1037" max="1040" width="11.42578125" style="343"/>
    <col min="1041" max="1041" width="14.7109375" style="343" customWidth="1"/>
    <col min="1042" max="1280" width="11.42578125" style="343"/>
    <col min="1281" max="1281" width="21.42578125" style="343" customWidth="1"/>
    <col min="1282" max="1290" width="11.42578125" style="343" customWidth="1"/>
    <col min="1291" max="1291" width="15.5703125" style="343" customWidth="1"/>
    <col min="1292" max="1292" width="13.42578125" style="343" customWidth="1"/>
    <col min="1293" max="1296" width="11.42578125" style="343"/>
    <col min="1297" max="1297" width="14.7109375" style="343" customWidth="1"/>
    <col min="1298" max="1536" width="11.42578125" style="343"/>
    <col min="1537" max="1537" width="21.42578125" style="343" customWidth="1"/>
    <col min="1538" max="1546" width="11.42578125" style="343" customWidth="1"/>
    <col min="1547" max="1547" width="15.5703125" style="343" customWidth="1"/>
    <col min="1548" max="1548" width="13.42578125" style="343" customWidth="1"/>
    <col min="1549" max="1552" width="11.42578125" style="343"/>
    <col min="1553" max="1553" width="14.7109375" style="343" customWidth="1"/>
    <col min="1554" max="1792" width="11.42578125" style="343"/>
    <col min="1793" max="1793" width="21.42578125" style="343" customWidth="1"/>
    <col min="1794" max="1802" width="11.42578125" style="343" customWidth="1"/>
    <col min="1803" max="1803" width="15.5703125" style="343" customWidth="1"/>
    <col min="1804" max="1804" width="13.42578125" style="343" customWidth="1"/>
    <col min="1805" max="1808" width="11.42578125" style="343"/>
    <col min="1809" max="1809" width="14.7109375" style="343" customWidth="1"/>
    <col min="1810" max="2048" width="11.42578125" style="343"/>
    <col min="2049" max="2049" width="21.42578125" style="343" customWidth="1"/>
    <col min="2050" max="2058" width="11.42578125" style="343" customWidth="1"/>
    <col min="2059" max="2059" width="15.5703125" style="343" customWidth="1"/>
    <col min="2060" max="2060" width="13.42578125" style="343" customWidth="1"/>
    <col min="2061" max="2064" width="11.42578125" style="343"/>
    <col min="2065" max="2065" width="14.7109375" style="343" customWidth="1"/>
    <col min="2066" max="2304" width="11.42578125" style="343"/>
    <col min="2305" max="2305" width="21.42578125" style="343" customWidth="1"/>
    <col min="2306" max="2314" width="11.42578125" style="343" customWidth="1"/>
    <col min="2315" max="2315" width="15.5703125" style="343" customWidth="1"/>
    <col min="2316" max="2316" width="13.42578125" style="343" customWidth="1"/>
    <col min="2317" max="2320" width="11.42578125" style="343"/>
    <col min="2321" max="2321" width="14.7109375" style="343" customWidth="1"/>
    <col min="2322" max="2560" width="11.42578125" style="343"/>
    <col min="2561" max="2561" width="21.42578125" style="343" customWidth="1"/>
    <col min="2562" max="2570" width="11.42578125" style="343" customWidth="1"/>
    <col min="2571" max="2571" width="15.5703125" style="343" customWidth="1"/>
    <col min="2572" max="2572" width="13.42578125" style="343" customWidth="1"/>
    <col min="2573" max="2576" width="11.42578125" style="343"/>
    <col min="2577" max="2577" width="14.7109375" style="343" customWidth="1"/>
    <col min="2578" max="2816" width="11.42578125" style="343"/>
    <col min="2817" max="2817" width="21.42578125" style="343" customWidth="1"/>
    <col min="2818" max="2826" width="11.42578125" style="343" customWidth="1"/>
    <col min="2827" max="2827" width="15.5703125" style="343" customWidth="1"/>
    <col min="2828" max="2828" width="13.42578125" style="343" customWidth="1"/>
    <col min="2829" max="2832" width="11.42578125" style="343"/>
    <col min="2833" max="2833" width="14.7109375" style="343" customWidth="1"/>
    <col min="2834" max="3072" width="11.42578125" style="343"/>
    <col min="3073" max="3073" width="21.42578125" style="343" customWidth="1"/>
    <col min="3074" max="3082" width="11.42578125" style="343" customWidth="1"/>
    <col min="3083" max="3083" width="15.5703125" style="343" customWidth="1"/>
    <col min="3084" max="3084" width="13.42578125" style="343" customWidth="1"/>
    <col min="3085" max="3088" width="11.42578125" style="343"/>
    <col min="3089" max="3089" width="14.7109375" style="343" customWidth="1"/>
    <col min="3090" max="3328" width="11.42578125" style="343"/>
    <col min="3329" max="3329" width="21.42578125" style="343" customWidth="1"/>
    <col min="3330" max="3338" width="11.42578125" style="343" customWidth="1"/>
    <col min="3339" max="3339" width="15.5703125" style="343" customWidth="1"/>
    <col min="3340" max="3340" width="13.42578125" style="343" customWidth="1"/>
    <col min="3341" max="3344" width="11.42578125" style="343"/>
    <col min="3345" max="3345" width="14.7109375" style="343" customWidth="1"/>
    <col min="3346" max="3584" width="11.42578125" style="343"/>
    <col min="3585" max="3585" width="21.42578125" style="343" customWidth="1"/>
    <col min="3586" max="3594" width="11.42578125" style="343" customWidth="1"/>
    <col min="3595" max="3595" width="15.5703125" style="343" customWidth="1"/>
    <col min="3596" max="3596" width="13.42578125" style="343" customWidth="1"/>
    <col min="3597" max="3600" width="11.42578125" style="343"/>
    <col min="3601" max="3601" width="14.7109375" style="343" customWidth="1"/>
    <col min="3602" max="3840" width="11.42578125" style="343"/>
    <col min="3841" max="3841" width="21.42578125" style="343" customWidth="1"/>
    <col min="3842" max="3850" width="11.42578125" style="343" customWidth="1"/>
    <col min="3851" max="3851" width="15.5703125" style="343" customWidth="1"/>
    <col min="3852" max="3852" width="13.42578125" style="343" customWidth="1"/>
    <col min="3853" max="3856" width="11.42578125" style="343"/>
    <col min="3857" max="3857" width="14.7109375" style="343" customWidth="1"/>
    <col min="3858" max="4096" width="11.42578125" style="343"/>
    <col min="4097" max="4097" width="21.42578125" style="343" customWidth="1"/>
    <col min="4098" max="4106" width="11.42578125" style="343" customWidth="1"/>
    <col min="4107" max="4107" width="15.5703125" style="343" customWidth="1"/>
    <col min="4108" max="4108" width="13.42578125" style="343" customWidth="1"/>
    <col min="4109" max="4112" width="11.42578125" style="343"/>
    <col min="4113" max="4113" width="14.7109375" style="343" customWidth="1"/>
    <col min="4114" max="4352" width="11.42578125" style="343"/>
    <col min="4353" max="4353" width="21.42578125" style="343" customWidth="1"/>
    <col min="4354" max="4362" width="11.42578125" style="343" customWidth="1"/>
    <col min="4363" max="4363" width="15.5703125" style="343" customWidth="1"/>
    <col min="4364" max="4364" width="13.42578125" style="343" customWidth="1"/>
    <col min="4365" max="4368" width="11.42578125" style="343"/>
    <col min="4369" max="4369" width="14.7109375" style="343" customWidth="1"/>
    <col min="4370" max="4608" width="11.42578125" style="343"/>
    <col min="4609" max="4609" width="21.42578125" style="343" customWidth="1"/>
    <col min="4610" max="4618" width="11.42578125" style="343" customWidth="1"/>
    <col min="4619" max="4619" width="15.5703125" style="343" customWidth="1"/>
    <col min="4620" max="4620" width="13.42578125" style="343" customWidth="1"/>
    <col min="4621" max="4624" width="11.42578125" style="343"/>
    <col min="4625" max="4625" width="14.7109375" style="343" customWidth="1"/>
    <col min="4626" max="4864" width="11.42578125" style="343"/>
    <col min="4865" max="4865" width="21.42578125" style="343" customWidth="1"/>
    <col min="4866" max="4874" width="11.42578125" style="343" customWidth="1"/>
    <col min="4875" max="4875" width="15.5703125" style="343" customWidth="1"/>
    <col min="4876" max="4876" width="13.42578125" style="343" customWidth="1"/>
    <col min="4877" max="4880" width="11.42578125" style="343"/>
    <col min="4881" max="4881" width="14.7109375" style="343" customWidth="1"/>
    <col min="4882" max="5120" width="11.42578125" style="343"/>
    <col min="5121" max="5121" width="21.42578125" style="343" customWidth="1"/>
    <col min="5122" max="5130" width="11.42578125" style="343" customWidth="1"/>
    <col min="5131" max="5131" width="15.5703125" style="343" customWidth="1"/>
    <col min="5132" max="5132" width="13.42578125" style="343" customWidth="1"/>
    <col min="5133" max="5136" width="11.42578125" style="343"/>
    <col min="5137" max="5137" width="14.7109375" style="343" customWidth="1"/>
    <col min="5138" max="5376" width="11.42578125" style="343"/>
    <col min="5377" max="5377" width="21.42578125" style="343" customWidth="1"/>
    <col min="5378" max="5386" width="11.42578125" style="343" customWidth="1"/>
    <col min="5387" max="5387" width="15.5703125" style="343" customWidth="1"/>
    <col min="5388" max="5388" width="13.42578125" style="343" customWidth="1"/>
    <col min="5389" max="5392" width="11.42578125" style="343"/>
    <col min="5393" max="5393" width="14.7109375" style="343" customWidth="1"/>
    <col min="5394" max="5632" width="11.42578125" style="343"/>
    <col min="5633" max="5633" width="21.42578125" style="343" customWidth="1"/>
    <col min="5634" max="5642" width="11.42578125" style="343" customWidth="1"/>
    <col min="5643" max="5643" width="15.5703125" style="343" customWidth="1"/>
    <col min="5644" max="5644" width="13.42578125" style="343" customWidth="1"/>
    <col min="5645" max="5648" width="11.42578125" style="343"/>
    <col min="5649" max="5649" width="14.7109375" style="343" customWidth="1"/>
    <col min="5650" max="5888" width="11.42578125" style="343"/>
    <col min="5889" max="5889" width="21.42578125" style="343" customWidth="1"/>
    <col min="5890" max="5898" width="11.42578125" style="343" customWidth="1"/>
    <col min="5899" max="5899" width="15.5703125" style="343" customWidth="1"/>
    <col min="5900" max="5900" width="13.42578125" style="343" customWidth="1"/>
    <col min="5901" max="5904" width="11.42578125" style="343"/>
    <col min="5905" max="5905" width="14.7109375" style="343" customWidth="1"/>
    <col min="5906" max="6144" width="11.42578125" style="343"/>
    <col min="6145" max="6145" width="21.42578125" style="343" customWidth="1"/>
    <col min="6146" max="6154" width="11.42578125" style="343" customWidth="1"/>
    <col min="6155" max="6155" width="15.5703125" style="343" customWidth="1"/>
    <col min="6156" max="6156" width="13.42578125" style="343" customWidth="1"/>
    <col min="6157" max="6160" width="11.42578125" style="343"/>
    <col min="6161" max="6161" width="14.7109375" style="343" customWidth="1"/>
    <col min="6162" max="6400" width="11.42578125" style="343"/>
    <col min="6401" max="6401" width="21.42578125" style="343" customWidth="1"/>
    <col min="6402" max="6410" width="11.42578125" style="343" customWidth="1"/>
    <col min="6411" max="6411" width="15.5703125" style="343" customWidth="1"/>
    <col min="6412" max="6412" width="13.42578125" style="343" customWidth="1"/>
    <col min="6413" max="6416" width="11.42578125" style="343"/>
    <col min="6417" max="6417" width="14.7109375" style="343" customWidth="1"/>
    <col min="6418" max="6656" width="11.42578125" style="343"/>
    <col min="6657" max="6657" width="21.42578125" style="343" customWidth="1"/>
    <col min="6658" max="6666" width="11.42578125" style="343" customWidth="1"/>
    <col min="6667" max="6667" width="15.5703125" style="343" customWidth="1"/>
    <col min="6668" max="6668" width="13.42578125" style="343" customWidth="1"/>
    <col min="6669" max="6672" width="11.42578125" style="343"/>
    <col min="6673" max="6673" width="14.7109375" style="343" customWidth="1"/>
    <col min="6674" max="6912" width="11.42578125" style="343"/>
    <col min="6913" max="6913" width="21.42578125" style="343" customWidth="1"/>
    <col min="6914" max="6922" width="11.42578125" style="343" customWidth="1"/>
    <col min="6923" max="6923" width="15.5703125" style="343" customWidth="1"/>
    <col min="6924" max="6924" width="13.42578125" style="343" customWidth="1"/>
    <col min="6925" max="6928" width="11.42578125" style="343"/>
    <col min="6929" max="6929" width="14.7109375" style="343" customWidth="1"/>
    <col min="6930" max="7168" width="11.42578125" style="343"/>
    <col min="7169" max="7169" width="21.42578125" style="343" customWidth="1"/>
    <col min="7170" max="7178" width="11.42578125" style="343" customWidth="1"/>
    <col min="7179" max="7179" width="15.5703125" style="343" customWidth="1"/>
    <col min="7180" max="7180" width="13.42578125" style="343" customWidth="1"/>
    <col min="7181" max="7184" width="11.42578125" style="343"/>
    <col min="7185" max="7185" width="14.7109375" style="343" customWidth="1"/>
    <col min="7186" max="7424" width="11.42578125" style="343"/>
    <col min="7425" max="7425" width="21.42578125" style="343" customWidth="1"/>
    <col min="7426" max="7434" width="11.42578125" style="343" customWidth="1"/>
    <col min="7435" max="7435" width="15.5703125" style="343" customWidth="1"/>
    <col min="7436" max="7436" width="13.42578125" style="343" customWidth="1"/>
    <col min="7437" max="7440" width="11.42578125" style="343"/>
    <col min="7441" max="7441" width="14.7109375" style="343" customWidth="1"/>
    <col min="7442" max="7680" width="11.42578125" style="343"/>
    <col min="7681" max="7681" width="21.42578125" style="343" customWidth="1"/>
    <col min="7682" max="7690" width="11.42578125" style="343" customWidth="1"/>
    <col min="7691" max="7691" width="15.5703125" style="343" customWidth="1"/>
    <col min="7692" max="7692" width="13.42578125" style="343" customWidth="1"/>
    <col min="7693" max="7696" width="11.42578125" style="343"/>
    <col min="7697" max="7697" width="14.7109375" style="343" customWidth="1"/>
    <col min="7698" max="7936" width="11.42578125" style="343"/>
    <col min="7937" max="7937" width="21.42578125" style="343" customWidth="1"/>
    <col min="7938" max="7946" width="11.42578125" style="343" customWidth="1"/>
    <col min="7947" max="7947" width="15.5703125" style="343" customWidth="1"/>
    <col min="7948" max="7948" width="13.42578125" style="343" customWidth="1"/>
    <col min="7949" max="7952" width="11.42578125" style="343"/>
    <col min="7953" max="7953" width="14.7109375" style="343" customWidth="1"/>
    <col min="7954" max="8192" width="11.42578125" style="343"/>
    <col min="8193" max="8193" width="21.42578125" style="343" customWidth="1"/>
    <col min="8194" max="8202" width="11.42578125" style="343" customWidth="1"/>
    <col min="8203" max="8203" width="15.5703125" style="343" customWidth="1"/>
    <col min="8204" max="8204" width="13.42578125" style="343" customWidth="1"/>
    <col min="8205" max="8208" width="11.42578125" style="343"/>
    <col min="8209" max="8209" width="14.7109375" style="343" customWidth="1"/>
    <col min="8210" max="8448" width="11.42578125" style="343"/>
    <col min="8449" max="8449" width="21.42578125" style="343" customWidth="1"/>
    <col min="8450" max="8458" width="11.42578125" style="343" customWidth="1"/>
    <col min="8459" max="8459" width="15.5703125" style="343" customWidth="1"/>
    <col min="8460" max="8460" width="13.42578125" style="343" customWidth="1"/>
    <col min="8461" max="8464" width="11.42578125" style="343"/>
    <col min="8465" max="8465" width="14.7109375" style="343" customWidth="1"/>
    <col min="8466" max="8704" width="11.42578125" style="343"/>
    <col min="8705" max="8705" width="21.42578125" style="343" customWidth="1"/>
    <col min="8706" max="8714" width="11.42578125" style="343" customWidth="1"/>
    <col min="8715" max="8715" width="15.5703125" style="343" customWidth="1"/>
    <col min="8716" max="8716" width="13.42578125" style="343" customWidth="1"/>
    <col min="8717" max="8720" width="11.42578125" style="343"/>
    <col min="8721" max="8721" width="14.7109375" style="343" customWidth="1"/>
    <col min="8722" max="8960" width="11.42578125" style="343"/>
    <col min="8961" max="8961" width="21.42578125" style="343" customWidth="1"/>
    <col min="8962" max="8970" width="11.42578125" style="343" customWidth="1"/>
    <col min="8971" max="8971" width="15.5703125" style="343" customWidth="1"/>
    <col min="8972" max="8972" width="13.42578125" style="343" customWidth="1"/>
    <col min="8973" max="8976" width="11.42578125" style="343"/>
    <col min="8977" max="8977" width="14.7109375" style="343" customWidth="1"/>
    <col min="8978" max="9216" width="11.42578125" style="343"/>
    <col min="9217" max="9217" width="21.42578125" style="343" customWidth="1"/>
    <col min="9218" max="9226" width="11.42578125" style="343" customWidth="1"/>
    <col min="9227" max="9227" width="15.5703125" style="343" customWidth="1"/>
    <col min="9228" max="9228" width="13.42578125" style="343" customWidth="1"/>
    <col min="9229" max="9232" width="11.42578125" style="343"/>
    <col min="9233" max="9233" width="14.7109375" style="343" customWidth="1"/>
    <col min="9234" max="9472" width="11.42578125" style="343"/>
    <col min="9473" max="9473" width="21.42578125" style="343" customWidth="1"/>
    <col min="9474" max="9482" width="11.42578125" style="343" customWidth="1"/>
    <col min="9483" max="9483" width="15.5703125" style="343" customWidth="1"/>
    <col min="9484" max="9484" width="13.42578125" style="343" customWidth="1"/>
    <col min="9485" max="9488" width="11.42578125" style="343"/>
    <col min="9489" max="9489" width="14.7109375" style="343" customWidth="1"/>
    <col min="9490" max="9728" width="11.42578125" style="343"/>
    <col min="9729" max="9729" width="21.42578125" style="343" customWidth="1"/>
    <col min="9730" max="9738" width="11.42578125" style="343" customWidth="1"/>
    <col min="9739" max="9739" width="15.5703125" style="343" customWidth="1"/>
    <col min="9740" max="9740" width="13.42578125" style="343" customWidth="1"/>
    <col min="9741" max="9744" width="11.42578125" style="343"/>
    <col min="9745" max="9745" width="14.7109375" style="343" customWidth="1"/>
    <col min="9746" max="9984" width="11.42578125" style="343"/>
    <col min="9985" max="9985" width="21.42578125" style="343" customWidth="1"/>
    <col min="9986" max="9994" width="11.42578125" style="343" customWidth="1"/>
    <col min="9995" max="9995" width="15.5703125" style="343" customWidth="1"/>
    <col min="9996" max="9996" width="13.42578125" style="343" customWidth="1"/>
    <col min="9997" max="10000" width="11.42578125" style="343"/>
    <col min="10001" max="10001" width="14.7109375" style="343" customWidth="1"/>
    <col min="10002" max="10240" width="11.42578125" style="343"/>
    <col min="10241" max="10241" width="21.42578125" style="343" customWidth="1"/>
    <col min="10242" max="10250" width="11.42578125" style="343" customWidth="1"/>
    <col min="10251" max="10251" width="15.5703125" style="343" customWidth="1"/>
    <col min="10252" max="10252" width="13.42578125" style="343" customWidth="1"/>
    <col min="10253" max="10256" width="11.42578125" style="343"/>
    <col min="10257" max="10257" width="14.7109375" style="343" customWidth="1"/>
    <col min="10258" max="10496" width="11.42578125" style="343"/>
    <col min="10497" max="10497" width="21.42578125" style="343" customWidth="1"/>
    <col min="10498" max="10506" width="11.42578125" style="343" customWidth="1"/>
    <col min="10507" max="10507" width="15.5703125" style="343" customWidth="1"/>
    <col min="10508" max="10508" width="13.42578125" style="343" customWidth="1"/>
    <col min="10509" max="10512" width="11.42578125" style="343"/>
    <col min="10513" max="10513" width="14.7109375" style="343" customWidth="1"/>
    <col min="10514" max="10752" width="11.42578125" style="343"/>
    <col min="10753" max="10753" width="21.42578125" style="343" customWidth="1"/>
    <col min="10754" max="10762" width="11.42578125" style="343" customWidth="1"/>
    <col min="10763" max="10763" width="15.5703125" style="343" customWidth="1"/>
    <col min="10764" max="10764" width="13.42578125" style="343" customWidth="1"/>
    <col min="10765" max="10768" width="11.42578125" style="343"/>
    <col min="10769" max="10769" width="14.7109375" style="343" customWidth="1"/>
    <col min="10770" max="11008" width="11.42578125" style="343"/>
    <col min="11009" max="11009" width="21.42578125" style="343" customWidth="1"/>
    <col min="11010" max="11018" width="11.42578125" style="343" customWidth="1"/>
    <col min="11019" max="11019" width="15.5703125" style="343" customWidth="1"/>
    <col min="11020" max="11020" width="13.42578125" style="343" customWidth="1"/>
    <col min="11021" max="11024" width="11.42578125" style="343"/>
    <col min="11025" max="11025" width="14.7109375" style="343" customWidth="1"/>
    <col min="11026" max="11264" width="11.42578125" style="343"/>
    <col min="11265" max="11265" width="21.42578125" style="343" customWidth="1"/>
    <col min="11266" max="11274" width="11.42578125" style="343" customWidth="1"/>
    <col min="11275" max="11275" width="15.5703125" style="343" customWidth="1"/>
    <col min="11276" max="11276" width="13.42578125" style="343" customWidth="1"/>
    <col min="11277" max="11280" width="11.42578125" style="343"/>
    <col min="11281" max="11281" width="14.7109375" style="343" customWidth="1"/>
    <col min="11282" max="11520" width="11.42578125" style="343"/>
    <col min="11521" max="11521" width="21.42578125" style="343" customWidth="1"/>
    <col min="11522" max="11530" width="11.42578125" style="343" customWidth="1"/>
    <col min="11531" max="11531" width="15.5703125" style="343" customWidth="1"/>
    <col min="11532" max="11532" width="13.42578125" style="343" customWidth="1"/>
    <col min="11533" max="11536" width="11.42578125" style="343"/>
    <col min="11537" max="11537" width="14.7109375" style="343" customWidth="1"/>
    <col min="11538" max="11776" width="11.42578125" style="343"/>
    <col min="11777" max="11777" width="21.42578125" style="343" customWidth="1"/>
    <col min="11778" max="11786" width="11.42578125" style="343" customWidth="1"/>
    <col min="11787" max="11787" width="15.5703125" style="343" customWidth="1"/>
    <col min="11788" max="11788" width="13.42578125" style="343" customWidth="1"/>
    <col min="11789" max="11792" width="11.42578125" style="343"/>
    <col min="11793" max="11793" width="14.7109375" style="343" customWidth="1"/>
    <col min="11794" max="12032" width="11.42578125" style="343"/>
    <col min="12033" max="12033" width="21.42578125" style="343" customWidth="1"/>
    <col min="12034" max="12042" width="11.42578125" style="343" customWidth="1"/>
    <col min="12043" max="12043" width="15.5703125" style="343" customWidth="1"/>
    <col min="12044" max="12044" width="13.42578125" style="343" customWidth="1"/>
    <col min="12045" max="12048" width="11.42578125" style="343"/>
    <col min="12049" max="12049" width="14.7109375" style="343" customWidth="1"/>
    <col min="12050" max="12288" width="11.42578125" style="343"/>
    <col min="12289" max="12289" width="21.42578125" style="343" customWidth="1"/>
    <col min="12290" max="12298" width="11.42578125" style="343" customWidth="1"/>
    <col min="12299" max="12299" width="15.5703125" style="343" customWidth="1"/>
    <col min="12300" max="12300" width="13.42578125" style="343" customWidth="1"/>
    <col min="12301" max="12304" width="11.42578125" style="343"/>
    <col min="12305" max="12305" width="14.7109375" style="343" customWidth="1"/>
    <col min="12306" max="12544" width="11.42578125" style="343"/>
    <col min="12545" max="12545" width="21.42578125" style="343" customWidth="1"/>
    <col min="12546" max="12554" width="11.42578125" style="343" customWidth="1"/>
    <col min="12555" max="12555" width="15.5703125" style="343" customWidth="1"/>
    <col min="12556" max="12556" width="13.42578125" style="343" customWidth="1"/>
    <col min="12557" max="12560" width="11.42578125" style="343"/>
    <col min="12561" max="12561" width="14.7109375" style="343" customWidth="1"/>
    <col min="12562" max="12800" width="11.42578125" style="343"/>
    <col min="12801" max="12801" width="21.42578125" style="343" customWidth="1"/>
    <col min="12802" max="12810" width="11.42578125" style="343" customWidth="1"/>
    <col min="12811" max="12811" width="15.5703125" style="343" customWidth="1"/>
    <col min="12812" max="12812" width="13.42578125" style="343" customWidth="1"/>
    <col min="12813" max="12816" width="11.42578125" style="343"/>
    <col min="12817" max="12817" width="14.7109375" style="343" customWidth="1"/>
    <col min="12818" max="13056" width="11.42578125" style="343"/>
    <col min="13057" max="13057" width="21.42578125" style="343" customWidth="1"/>
    <col min="13058" max="13066" width="11.42578125" style="343" customWidth="1"/>
    <col min="13067" max="13067" width="15.5703125" style="343" customWidth="1"/>
    <col min="13068" max="13068" width="13.42578125" style="343" customWidth="1"/>
    <col min="13069" max="13072" width="11.42578125" style="343"/>
    <col min="13073" max="13073" width="14.7109375" style="343" customWidth="1"/>
    <col min="13074" max="13312" width="11.42578125" style="343"/>
    <col min="13313" max="13313" width="21.42578125" style="343" customWidth="1"/>
    <col min="13314" max="13322" width="11.42578125" style="343" customWidth="1"/>
    <col min="13323" max="13323" width="15.5703125" style="343" customWidth="1"/>
    <col min="13324" max="13324" width="13.42578125" style="343" customWidth="1"/>
    <col min="13325" max="13328" width="11.42578125" style="343"/>
    <col min="13329" max="13329" width="14.7109375" style="343" customWidth="1"/>
    <col min="13330" max="13568" width="11.42578125" style="343"/>
    <col min="13569" max="13569" width="21.42578125" style="343" customWidth="1"/>
    <col min="13570" max="13578" width="11.42578125" style="343" customWidth="1"/>
    <col min="13579" max="13579" width="15.5703125" style="343" customWidth="1"/>
    <col min="13580" max="13580" width="13.42578125" style="343" customWidth="1"/>
    <col min="13581" max="13584" width="11.42578125" style="343"/>
    <col min="13585" max="13585" width="14.7109375" style="343" customWidth="1"/>
    <col min="13586" max="13824" width="11.42578125" style="343"/>
    <col min="13825" max="13825" width="21.42578125" style="343" customWidth="1"/>
    <col min="13826" max="13834" width="11.42578125" style="343" customWidth="1"/>
    <col min="13835" max="13835" width="15.5703125" style="343" customWidth="1"/>
    <col min="13836" max="13836" width="13.42578125" style="343" customWidth="1"/>
    <col min="13837" max="13840" width="11.42578125" style="343"/>
    <col min="13841" max="13841" width="14.7109375" style="343" customWidth="1"/>
    <col min="13842" max="14080" width="11.42578125" style="343"/>
    <col min="14081" max="14081" width="21.42578125" style="343" customWidth="1"/>
    <col min="14082" max="14090" width="11.42578125" style="343" customWidth="1"/>
    <col min="14091" max="14091" width="15.5703125" style="343" customWidth="1"/>
    <col min="14092" max="14092" width="13.42578125" style="343" customWidth="1"/>
    <col min="14093" max="14096" width="11.42578125" style="343"/>
    <col min="14097" max="14097" width="14.7109375" style="343" customWidth="1"/>
    <col min="14098" max="14336" width="11.42578125" style="343"/>
    <col min="14337" max="14337" width="21.42578125" style="343" customWidth="1"/>
    <col min="14338" max="14346" width="11.42578125" style="343" customWidth="1"/>
    <col min="14347" max="14347" width="15.5703125" style="343" customWidth="1"/>
    <col min="14348" max="14348" width="13.42578125" style="343" customWidth="1"/>
    <col min="14349" max="14352" width="11.42578125" style="343"/>
    <col min="14353" max="14353" width="14.7109375" style="343" customWidth="1"/>
    <col min="14354" max="14592" width="11.42578125" style="343"/>
    <col min="14593" max="14593" width="21.42578125" style="343" customWidth="1"/>
    <col min="14594" max="14602" width="11.42578125" style="343" customWidth="1"/>
    <col min="14603" max="14603" width="15.5703125" style="343" customWidth="1"/>
    <col min="14604" max="14604" width="13.42578125" style="343" customWidth="1"/>
    <col min="14605" max="14608" width="11.42578125" style="343"/>
    <col min="14609" max="14609" width="14.7109375" style="343" customWidth="1"/>
    <col min="14610" max="14848" width="11.42578125" style="343"/>
    <col min="14849" max="14849" width="21.42578125" style="343" customWidth="1"/>
    <col min="14850" max="14858" width="11.42578125" style="343" customWidth="1"/>
    <col min="14859" max="14859" width="15.5703125" style="343" customWidth="1"/>
    <col min="14860" max="14860" width="13.42578125" style="343" customWidth="1"/>
    <col min="14861" max="14864" width="11.42578125" style="343"/>
    <col min="14865" max="14865" width="14.7109375" style="343" customWidth="1"/>
    <col min="14866" max="15104" width="11.42578125" style="343"/>
    <col min="15105" max="15105" width="21.42578125" style="343" customWidth="1"/>
    <col min="15106" max="15114" width="11.42578125" style="343" customWidth="1"/>
    <col min="15115" max="15115" width="15.5703125" style="343" customWidth="1"/>
    <col min="15116" max="15116" width="13.42578125" style="343" customWidth="1"/>
    <col min="15117" max="15120" width="11.42578125" style="343"/>
    <col min="15121" max="15121" width="14.7109375" style="343" customWidth="1"/>
    <col min="15122" max="15360" width="11.42578125" style="343"/>
    <col min="15361" max="15361" width="21.42578125" style="343" customWidth="1"/>
    <col min="15362" max="15370" width="11.42578125" style="343" customWidth="1"/>
    <col min="15371" max="15371" width="15.5703125" style="343" customWidth="1"/>
    <col min="15372" max="15372" width="13.42578125" style="343" customWidth="1"/>
    <col min="15373" max="15376" width="11.42578125" style="343"/>
    <col min="15377" max="15377" width="14.7109375" style="343" customWidth="1"/>
    <col min="15378" max="15616" width="11.42578125" style="343"/>
    <col min="15617" max="15617" width="21.42578125" style="343" customWidth="1"/>
    <col min="15618" max="15626" width="11.42578125" style="343" customWidth="1"/>
    <col min="15627" max="15627" width="15.5703125" style="343" customWidth="1"/>
    <col min="15628" max="15628" width="13.42578125" style="343" customWidth="1"/>
    <col min="15629" max="15632" width="11.42578125" style="343"/>
    <col min="15633" max="15633" width="14.7109375" style="343" customWidth="1"/>
    <col min="15634" max="15872" width="11.42578125" style="343"/>
    <col min="15873" max="15873" width="21.42578125" style="343" customWidth="1"/>
    <col min="15874" max="15882" width="11.42578125" style="343" customWidth="1"/>
    <col min="15883" max="15883" width="15.5703125" style="343" customWidth="1"/>
    <col min="15884" max="15884" width="13.42578125" style="343" customWidth="1"/>
    <col min="15885" max="15888" width="11.42578125" style="343"/>
    <col min="15889" max="15889" width="14.7109375" style="343" customWidth="1"/>
    <col min="15890" max="16128" width="11.42578125" style="343"/>
    <col min="16129" max="16129" width="21.42578125" style="343" customWidth="1"/>
    <col min="16130" max="16138" width="11.42578125" style="343" customWidth="1"/>
    <col min="16139" max="16139" width="15.5703125" style="343" customWidth="1"/>
    <col min="16140" max="16140" width="13.42578125" style="343" customWidth="1"/>
    <col min="16141" max="16144" width="11.42578125" style="343"/>
    <col min="16145" max="16145" width="14.7109375" style="343" customWidth="1"/>
    <col min="16146" max="16384" width="11.42578125" style="343"/>
  </cols>
  <sheetData>
    <row r="1" spans="1:79" ht="70.5" customHeight="1" thickBot="1">
      <c r="A1" s="65"/>
      <c r="B1" s="693" t="s">
        <v>1087</v>
      </c>
      <c r="C1" s="693"/>
      <c r="D1" s="693"/>
      <c r="E1" s="693"/>
      <c r="F1" s="693"/>
      <c r="G1" s="693"/>
      <c r="H1" s="693"/>
      <c r="I1" s="693"/>
      <c r="J1" s="693"/>
      <c r="K1" s="693"/>
      <c r="L1" s="693"/>
      <c r="M1" s="693"/>
      <c r="N1" s="693"/>
      <c r="O1" s="693"/>
      <c r="P1" s="693"/>
      <c r="Q1" s="693"/>
      <c r="R1" s="693"/>
      <c r="S1" s="693"/>
      <c r="T1" s="693"/>
      <c r="U1" s="693"/>
      <c r="V1" s="693"/>
      <c r="W1" s="693"/>
      <c r="X1" s="693"/>
      <c r="Y1" s="693"/>
      <c r="Z1" s="693"/>
      <c r="AA1" s="693"/>
      <c r="AB1" s="693"/>
      <c r="AC1" s="693"/>
      <c r="AD1" s="693"/>
      <c r="AE1" s="693"/>
      <c r="AF1" s="693"/>
      <c r="AG1" s="693"/>
      <c r="AH1" s="693"/>
      <c r="AI1" s="693"/>
      <c r="AJ1" s="693"/>
      <c r="AK1" s="693"/>
      <c r="AL1" s="693"/>
      <c r="AM1" s="693"/>
      <c r="AN1" s="693"/>
      <c r="AO1" s="693"/>
      <c r="AP1" s="693"/>
      <c r="AQ1" s="693"/>
      <c r="AR1" s="693"/>
      <c r="AS1" s="693"/>
      <c r="AT1" s="693"/>
      <c r="AU1" s="693"/>
      <c r="AV1" s="693"/>
      <c r="AW1" s="693"/>
      <c r="AX1" s="693"/>
      <c r="AY1" s="693"/>
      <c r="AZ1" s="693"/>
      <c r="BA1" s="693"/>
      <c r="BB1" s="693"/>
      <c r="BC1" s="693"/>
      <c r="BD1" s="693"/>
      <c r="BE1" s="693"/>
      <c r="BF1" s="693"/>
      <c r="BG1" s="693"/>
      <c r="BH1" s="693"/>
      <c r="BI1" s="693"/>
      <c r="BJ1" s="693"/>
      <c r="BK1" s="693"/>
      <c r="BL1" s="693"/>
      <c r="BM1" s="693"/>
      <c r="BN1" s="693"/>
      <c r="BO1" s="693"/>
      <c r="BP1" s="693"/>
      <c r="BQ1" s="693"/>
      <c r="BR1" s="811" t="s">
        <v>996</v>
      </c>
      <c r="BS1" s="811"/>
      <c r="BT1" s="811" t="s">
        <v>1052</v>
      </c>
      <c r="BU1" s="811"/>
    </row>
    <row r="2" spans="1:79" ht="41.25" customHeight="1">
      <c r="A2" s="822" t="s">
        <v>290</v>
      </c>
      <c r="B2" s="830" t="s">
        <v>289</v>
      </c>
      <c r="C2" s="826" t="s">
        <v>4</v>
      </c>
      <c r="D2" s="827" t="s">
        <v>1080</v>
      </c>
      <c r="E2" s="828"/>
      <c r="F2" s="828"/>
      <c r="G2" s="828"/>
      <c r="H2" s="828"/>
      <c r="I2" s="828"/>
      <c r="J2" s="828"/>
      <c r="K2" s="828"/>
      <c r="L2" s="828"/>
      <c r="M2" s="828"/>
      <c r="N2" s="828"/>
      <c r="O2" s="829"/>
      <c r="P2" s="843" t="s">
        <v>1081</v>
      </c>
      <c r="Q2" s="844"/>
      <c r="R2" s="844"/>
      <c r="S2" s="844"/>
      <c r="T2" s="844"/>
      <c r="U2" s="844"/>
      <c r="V2" s="844"/>
      <c r="W2" s="844"/>
      <c r="X2" s="844"/>
      <c r="Y2" s="844"/>
      <c r="Z2" s="844"/>
      <c r="AA2" s="845"/>
      <c r="AB2" s="862" t="s">
        <v>1082</v>
      </c>
      <c r="AC2" s="863"/>
      <c r="AD2" s="863"/>
      <c r="AE2" s="863"/>
      <c r="AF2" s="863"/>
      <c r="AG2" s="863"/>
      <c r="AH2" s="863"/>
      <c r="AI2" s="863"/>
      <c r="AJ2" s="863"/>
      <c r="AK2" s="863"/>
      <c r="AL2" s="863"/>
      <c r="AM2" s="864"/>
      <c r="AN2" s="852" t="s">
        <v>1083</v>
      </c>
      <c r="AO2" s="853"/>
      <c r="AP2" s="853"/>
      <c r="AQ2" s="853"/>
      <c r="AR2" s="853"/>
      <c r="AS2" s="853"/>
      <c r="AT2" s="853"/>
      <c r="AU2" s="853"/>
      <c r="AV2" s="853"/>
      <c r="AW2" s="853"/>
      <c r="AX2" s="853"/>
      <c r="AY2" s="854"/>
      <c r="AZ2" s="855" t="s">
        <v>1084</v>
      </c>
      <c r="BA2" s="856"/>
      <c r="BB2" s="856"/>
      <c r="BC2" s="856"/>
      <c r="BD2" s="856"/>
      <c r="BE2" s="856"/>
      <c r="BF2" s="856"/>
      <c r="BG2" s="856"/>
      <c r="BH2" s="856"/>
      <c r="BI2" s="856"/>
      <c r="BJ2" s="856"/>
      <c r="BK2" s="857"/>
      <c r="BL2" s="858" t="s">
        <v>1085</v>
      </c>
      <c r="BM2" s="859"/>
      <c r="BN2" s="859"/>
      <c r="BO2" s="859"/>
      <c r="BP2" s="860"/>
      <c r="BQ2" s="861"/>
      <c r="BR2" s="816" t="s">
        <v>1105</v>
      </c>
      <c r="BS2" s="815" t="s">
        <v>280</v>
      </c>
      <c r="BT2" s="812" t="s">
        <v>1044</v>
      </c>
      <c r="BU2" s="812" t="s">
        <v>280</v>
      </c>
      <c r="BV2" s="813" t="s">
        <v>781</v>
      </c>
      <c r="BW2" s="814"/>
    </row>
    <row r="3" spans="1:79" ht="33" customHeight="1" outlineLevel="1">
      <c r="A3" s="822"/>
      <c r="B3" s="830"/>
      <c r="C3" s="826"/>
      <c r="D3" s="56" t="s">
        <v>176</v>
      </c>
      <c r="E3" s="33" t="s">
        <v>177</v>
      </c>
      <c r="F3" s="33" t="s">
        <v>178</v>
      </c>
      <c r="G3" s="33" t="s">
        <v>293</v>
      </c>
      <c r="H3" s="33" t="s">
        <v>309</v>
      </c>
      <c r="I3" s="33" t="s">
        <v>311</v>
      </c>
      <c r="J3" s="33" t="s">
        <v>319</v>
      </c>
      <c r="K3" s="33" t="s">
        <v>320</v>
      </c>
      <c r="L3" s="33" t="s">
        <v>321</v>
      </c>
      <c r="M3" s="33" t="s">
        <v>322</v>
      </c>
      <c r="N3" s="33" t="s">
        <v>323</v>
      </c>
      <c r="O3" s="694" t="s">
        <v>324</v>
      </c>
      <c r="P3" s="237" t="s">
        <v>315</v>
      </c>
      <c r="Q3" s="33" t="s">
        <v>316</v>
      </c>
      <c r="R3" s="33" t="s">
        <v>317</v>
      </c>
      <c r="S3" s="33" t="s">
        <v>318</v>
      </c>
      <c r="T3" s="33" t="s">
        <v>309</v>
      </c>
      <c r="U3" s="33" t="s">
        <v>311</v>
      </c>
      <c r="V3" s="33" t="s">
        <v>319</v>
      </c>
      <c r="W3" s="33" t="s">
        <v>320</v>
      </c>
      <c r="X3" s="33" t="s">
        <v>321</v>
      </c>
      <c r="Y3" s="33" t="s">
        <v>322</v>
      </c>
      <c r="Z3" s="33" t="s">
        <v>323</v>
      </c>
      <c r="AA3" s="58" t="s">
        <v>324</v>
      </c>
      <c r="AB3" s="56" t="s">
        <v>315</v>
      </c>
      <c r="AC3" s="33" t="s">
        <v>316</v>
      </c>
      <c r="AD3" s="33" t="s">
        <v>317</v>
      </c>
      <c r="AE3" s="33" t="s">
        <v>318</v>
      </c>
      <c r="AF3" s="33" t="s">
        <v>309</v>
      </c>
      <c r="AG3" s="33" t="s">
        <v>311</v>
      </c>
      <c r="AH3" s="33" t="s">
        <v>319</v>
      </c>
      <c r="AI3" s="33" t="s">
        <v>320</v>
      </c>
      <c r="AJ3" s="33" t="s">
        <v>321</v>
      </c>
      <c r="AK3" s="33" t="s">
        <v>322</v>
      </c>
      <c r="AL3" s="33" t="s">
        <v>323</v>
      </c>
      <c r="AM3" s="58" t="s">
        <v>324</v>
      </c>
      <c r="AN3" s="56" t="s">
        <v>315</v>
      </c>
      <c r="AO3" s="33" t="s">
        <v>316</v>
      </c>
      <c r="AP3" s="33" t="s">
        <v>317</v>
      </c>
      <c r="AQ3" s="33" t="s">
        <v>318</v>
      </c>
      <c r="AR3" s="33" t="s">
        <v>309</v>
      </c>
      <c r="AS3" s="33" t="s">
        <v>311</v>
      </c>
      <c r="AT3" s="33" t="s">
        <v>319</v>
      </c>
      <c r="AU3" s="33" t="s">
        <v>320</v>
      </c>
      <c r="AV3" s="33" t="s">
        <v>321</v>
      </c>
      <c r="AW3" s="33" t="s">
        <v>322</v>
      </c>
      <c r="AX3" s="33" t="s">
        <v>323</v>
      </c>
      <c r="AY3" s="58" t="s">
        <v>324</v>
      </c>
      <c r="AZ3" s="56" t="s">
        <v>315</v>
      </c>
      <c r="BA3" s="33" t="s">
        <v>316</v>
      </c>
      <c r="BB3" s="33" t="s">
        <v>317</v>
      </c>
      <c r="BC3" s="33" t="s">
        <v>318</v>
      </c>
      <c r="BD3" s="33" t="s">
        <v>309</v>
      </c>
      <c r="BE3" s="33" t="s">
        <v>311</v>
      </c>
      <c r="BF3" s="33" t="s">
        <v>319</v>
      </c>
      <c r="BG3" s="33" t="s">
        <v>320</v>
      </c>
      <c r="BH3" s="33" t="s">
        <v>321</v>
      </c>
      <c r="BI3" s="33" t="s">
        <v>322</v>
      </c>
      <c r="BJ3" s="33" t="s">
        <v>323</v>
      </c>
      <c r="BK3" s="58" t="s">
        <v>324</v>
      </c>
      <c r="BL3" s="56" t="s">
        <v>315</v>
      </c>
      <c r="BM3" s="33" t="s">
        <v>316</v>
      </c>
      <c r="BN3" s="33" t="s">
        <v>317</v>
      </c>
      <c r="BO3" s="33" t="s">
        <v>318</v>
      </c>
      <c r="BP3" s="225" t="s">
        <v>309</v>
      </c>
      <c r="BQ3" s="58" t="s">
        <v>311</v>
      </c>
      <c r="BR3" s="817"/>
      <c r="BS3" s="815"/>
      <c r="BT3" s="812"/>
      <c r="BU3" s="812"/>
      <c r="BV3" s="539"/>
      <c r="BW3" s="540" t="s">
        <v>228</v>
      </c>
    </row>
    <row r="4" spans="1:79" s="2" customFormat="1" ht="25.5" customHeight="1">
      <c r="A4" s="231" t="s">
        <v>186</v>
      </c>
      <c r="B4" s="232"/>
      <c r="C4" s="233"/>
      <c r="D4" s="234">
        <v>3082446</v>
      </c>
      <c r="E4" s="222">
        <v>3103083</v>
      </c>
      <c r="F4" s="222">
        <v>3134342</v>
      </c>
      <c r="G4" s="222">
        <v>3136643</v>
      </c>
      <c r="H4" s="222">
        <v>3162311</v>
      </c>
      <c r="I4" s="222">
        <v>3185218</v>
      </c>
      <c r="J4" s="222">
        <v>3186205</v>
      </c>
      <c r="K4" s="222">
        <v>3202910</v>
      </c>
      <c r="L4" s="222">
        <v>3167667</v>
      </c>
      <c r="M4" s="222">
        <v>3193385</v>
      </c>
      <c r="N4" s="222">
        <v>3212605</v>
      </c>
      <c r="O4" s="695">
        <v>3217863</v>
      </c>
      <c r="P4" s="234">
        <v>3144120</v>
      </c>
      <c r="Q4" s="222">
        <v>2870345</v>
      </c>
      <c r="R4" s="222">
        <v>3161871</v>
      </c>
      <c r="S4" s="222">
        <v>3204401</v>
      </c>
      <c r="T4" s="222">
        <v>3162311</v>
      </c>
      <c r="U4" s="222">
        <v>3262009</v>
      </c>
      <c r="V4" s="222">
        <v>3261481</v>
      </c>
      <c r="W4" s="222">
        <v>3333779</v>
      </c>
      <c r="X4" s="222">
        <v>3345207</v>
      </c>
      <c r="Y4" s="222">
        <v>3379590</v>
      </c>
      <c r="Z4" s="222">
        <v>3374718</v>
      </c>
      <c r="AA4" s="695">
        <v>3344485</v>
      </c>
      <c r="AB4" s="234">
        <v>3284866</v>
      </c>
      <c r="AC4" s="222">
        <v>3282397</v>
      </c>
      <c r="AD4" s="222">
        <v>3286896</v>
      </c>
      <c r="AE4" s="222">
        <v>3307280</v>
      </c>
      <c r="AF4" s="222">
        <v>3318732</v>
      </c>
      <c r="AG4" s="222">
        <v>3356604</v>
      </c>
      <c r="AH4" s="222">
        <v>3414255</v>
      </c>
      <c r="AI4" s="222">
        <v>3443290</v>
      </c>
      <c r="AJ4" s="222">
        <v>3464636</v>
      </c>
      <c r="AK4" s="222">
        <v>3477760</v>
      </c>
      <c r="AL4" s="222">
        <v>3461030</v>
      </c>
      <c r="AM4" s="695">
        <v>3481928</v>
      </c>
      <c r="AN4" s="234">
        <v>3426363</v>
      </c>
      <c r="AO4" s="222">
        <v>3398694</v>
      </c>
      <c r="AP4" s="222">
        <v>3448626</v>
      </c>
      <c r="AQ4" s="222">
        <v>3493876</v>
      </c>
      <c r="AR4" s="222">
        <v>3515674</v>
      </c>
      <c r="AS4" s="222">
        <v>3581857</v>
      </c>
      <c r="AT4" s="222">
        <v>3605662</v>
      </c>
      <c r="AU4" s="222">
        <v>3600393</v>
      </c>
      <c r="AV4" s="222">
        <v>3632108</v>
      </c>
      <c r="AW4" s="222">
        <v>3679020</v>
      </c>
      <c r="AX4" s="222">
        <v>3678842</v>
      </c>
      <c r="AY4" s="695">
        <v>3696112</v>
      </c>
      <c r="AZ4" s="234">
        <v>3648470</v>
      </c>
      <c r="BA4" s="222">
        <v>3611664</v>
      </c>
      <c r="BB4" s="222">
        <v>3686024</v>
      </c>
      <c r="BC4" s="222">
        <v>3662702</v>
      </c>
      <c r="BD4" s="222">
        <v>3629909</v>
      </c>
      <c r="BE4" s="222">
        <v>3644036</v>
      </c>
      <c r="BF4" s="222">
        <v>3654357</v>
      </c>
      <c r="BG4" s="222">
        <v>3670286</v>
      </c>
      <c r="BH4" s="222">
        <v>3682330</v>
      </c>
      <c r="BI4" s="222">
        <v>3688539</v>
      </c>
      <c r="BJ4" s="222">
        <v>3691515</v>
      </c>
      <c r="BK4" s="695">
        <v>3699285</v>
      </c>
      <c r="BL4" s="234">
        <v>3680627</v>
      </c>
      <c r="BM4" s="222">
        <v>3678533</v>
      </c>
      <c r="BN4" s="222">
        <v>3710863</v>
      </c>
      <c r="BO4" s="222">
        <v>3715073</v>
      </c>
      <c r="BP4" s="238">
        <v>3717425</v>
      </c>
      <c r="BQ4" s="695">
        <f t="shared" ref="BQ4" si="0">+BQ128+BQ104+BQ80+BQ42+BQ62+BQ31+BQ19+BQ12+BQ5</f>
        <v>3726523</v>
      </c>
      <c r="BR4" s="224">
        <f>BQ4-BP4</f>
        <v>9098</v>
      </c>
      <c r="BS4" s="190">
        <f>(BR4/BO4)*100</f>
        <v>0.24489424568507806</v>
      </c>
      <c r="BT4" s="224">
        <f>BQ4-BK4</f>
        <v>27238</v>
      </c>
      <c r="BU4" s="190">
        <f>BT4/BK4*100</f>
        <v>0.73630444802171235</v>
      </c>
      <c r="BV4" s="539"/>
      <c r="BW4" s="540" t="s">
        <v>203</v>
      </c>
    </row>
    <row r="5" spans="1:79" ht="18" customHeight="1" outlineLevel="1">
      <c r="A5" s="320" t="s">
        <v>231</v>
      </c>
      <c r="B5" s="48"/>
      <c r="C5" s="51"/>
      <c r="D5" s="82">
        <v>23889</v>
      </c>
      <c r="E5" s="83">
        <v>23966</v>
      </c>
      <c r="F5" s="83">
        <v>24341</v>
      </c>
      <c r="G5" s="83">
        <v>24466</v>
      </c>
      <c r="H5" s="83">
        <v>24819</v>
      </c>
      <c r="I5" s="83">
        <v>25500</v>
      </c>
      <c r="J5" s="83">
        <v>25236</v>
      </c>
      <c r="K5" s="83">
        <v>24996</v>
      </c>
      <c r="L5" s="83">
        <v>24612</v>
      </c>
      <c r="M5" s="83">
        <v>24767</v>
      </c>
      <c r="N5" s="83">
        <v>24949</v>
      </c>
      <c r="O5" s="696">
        <v>24687</v>
      </c>
      <c r="P5" s="82">
        <v>23147</v>
      </c>
      <c r="Q5" s="83">
        <v>23308</v>
      </c>
      <c r="R5" s="83">
        <v>23862</v>
      </c>
      <c r="S5" s="83">
        <v>23890</v>
      </c>
      <c r="T5" s="83">
        <v>24819</v>
      </c>
      <c r="U5" s="83">
        <v>25009</v>
      </c>
      <c r="V5" s="83">
        <v>25194</v>
      </c>
      <c r="W5" s="83">
        <v>26542</v>
      </c>
      <c r="X5" s="83">
        <v>27043</v>
      </c>
      <c r="Y5" s="83">
        <v>27621</v>
      </c>
      <c r="Z5" s="83">
        <v>26862</v>
      </c>
      <c r="AA5" s="696">
        <v>25891</v>
      </c>
      <c r="AB5" s="82">
        <v>24649</v>
      </c>
      <c r="AC5" s="83">
        <v>23919</v>
      </c>
      <c r="AD5" s="83">
        <v>24175</v>
      </c>
      <c r="AE5" s="83">
        <v>24644</v>
      </c>
      <c r="AF5" s="83">
        <v>24594</v>
      </c>
      <c r="AG5" s="83">
        <v>25437</v>
      </c>
      <c r="AH5" s="83">
        <v>27138</v>
      </c>
      <c r="AI5" s="83">
        <v>27709</v>
      </c>
      <c r="AJ5" s="83">
        <v>27914</v>
      </c>
      <c r="AK5" s="83">
        <v>27698</v>
      </c>
      <c r="AL5" s="83">
        <v>25890</v>
      </c>
      <c r="AM5" s="696">
        <v>26569</v>
      </c>
      <c r="AN5" s="82">
        <v>26728</v>
      </c>
      <c r="AO5" s="83">
        <v>25286</v>
      </c>
      <c r="AP5" s="83">
        <v>25491</v>
      </c>
      <c r="AQ5" s="83">
        <v>26650</v>
      </c>
      <c r="AR5" s="83">
        <v>26992</v>
      </c>
      <c r="AS5" s="83">
        <v>28334</v>
      </c>
      <c r="AT5" s="83">
        <v>29130</v>
      </c>
      <c r="AU5" s="83">
        <v>29476</v>
      </c>
      <c r="AV5" s="83">
        <v>29454</v>
      </c>
      <c r="AW5" s="83">
        <v>29814</v>
      </c>
      <c r="AX5" s="83">
        <v>29770</v>
      </c>
      <c r="AY5" s="696">
        <v>29840</v>
      </c>
      <c r="AZ5" s="82">
        <v>29479</v>
      </c>
      <c r="BA5" s="83">
        <v>29178</v>
      </c>
      <c r="BB5" s="83">
        <v>29307</v>
      </c>
      <c r="BC5" s="83">
        <v>28495</v>
      </c>
      <c r="BD5" s="83">
        <v>28020</v>
      </c>
      <c r="BE5" s="83">
        <v>28213</v>
      </c>
      <c r="BF5" s="83">
        <v>28677</v>
      </c>
      <c r="BG5" s="83">
        <v>28439</v>
      </c>
      <c r="BH5" s="83">
        <v>27595</v>
      </c>
      <c r="BI5" s="83">
        <v>27138</v>
      </c>
      <c r="BJ5" s="83">
        <v>26414</v>
      </c>
      <c r="BK5" s="696">
        <v>27084</v>
      </c>
      <c r="BL5" s="82">
        <v>26890</v>
      </c>
      <c r="BM5" s="83">
        <v>26383</v>
      </c>
      <c r="BN5" s="83">
        <v>26467</v>
      </c>
      <c r="BO5" s="83">
        <v>26550</v>
      </c>
      <c r="BP5" s="128">
        <v>25991</v>
      </c>
      <c r="BQ5" s="696">
        <f t="shared" ref="BQ5" si="1">SUM(BQ6:BQ11)</f>
        <v>26207</v>
      </c>
      <c r="BR5" s="224">
        <f t="shared" ref="BR5:BR68" si="2">BQ5-BP5</f>
        <v>216</v>
      </c>
      <c r="BS5" s="190">
        <f t="shared" ref="BS5:BS68" si="3">(BR5/BO5)*100</f>
        <v>0.81355932203389836</v>
      </c>
      <c r="BT5" s="224">
        <f t="shared" ref="BT5:BT68" si="4">BQ5-BK5</f>
        <v>-877</v>
      </c>
      <c r="BU5" s="190">
        <f t="shared" ref="BU5:BU68" si="5">BT5/BK5*100</f>
        <v>-3.2380741397134836</v>
      </c>
      <c r="BV5" s="539"/>
      <c r="BW5" s="541" t="s">
        <v>251</v>
      </c>
      <c r="BZ5" s="657">
        <v>2017</v>
      </c>
      <c r="CA5" s="657">
        <v>2018</v>
      </c>
    </row>
    <row r="6" spans="1:79" ht="15" outlineLevel="2">
      <c r="A6" s="81">
        <v>142</v>
      </c>
      <c r="B6" s="27" t="s">
        <v>121</v>
      </c>
      <c r="C6" s="49" t="s">
        <v>76</v>
      </c>
      <c r="D6" s="84">
        <v>1185</v>
      </c>
      <c r="E6" s="37">
        <v>1233</v>
      </c>
      <c r="F6" s="37">
        <v>1235</v>
      </c>
      <c r="G6" s="37">
        <v>1193</v>
      </c>
      <c r="H6" s="37">
        <v>1186</v>
      </c>
      <c r="I6" s="37">
        <v>1189</v>
      </c>
      <c r="J6" s="37">
        <v>1203</v>
      </c>
      <c r="K6" s="37">
        <v>1232</v>
      </c>
      <c r="L6" s="37">
        <v>1235</v>
      </c>
      <c r="M6" s="37">
        <v>1265</v>
      </c>
      <c r="N6" s="37">
        <v>1274</v>
      </c>
      <c r="O6" s="697">
        <v>1239</v>
      </c>
      <c r="P6" s="84">
        <v>1153</v>
      </c>
      <c r="Q6" s="37">
        <v>1163</v>
      </c>
      <c r="R6" s="37">
        <v>1141</v>
      </c>
      <c r="S6" s="37">
        <v>1129</v>
      </c>
      <c r="T6" s="37">
        <v>1186</v>
      </c>
      <c r="U6" s="37">
        <v>1133</v>
      </c>
      <c r="V6" s="37">
        <v>1146</v>
      </c>
      <c r="W6" s="37">
        <v>1170</v>
      </c>
      <c r="X6" s="37">
        <v>1173</v>
      </c>
      <c r="Y6" s="37">
        <v>1182</v>
      </c>
      <c r="Z6" s="37">
        <v>1154</v>
      </c>
      <c r="AA6" s="697">
        <v>1134</v>
      </c>
      <c r="AB6" s="84">
        <v>1061</v>
      </c>
      <c r="AC6" s="37">
        <v>1014</v>
      </c>
      <c r="AD6" s="37">
        <v>995</v>
      </c>
      <c r="AE6" s="37">
        <v>987</v>
      </c>
      <c r="AF6" s="37">
        <v>958</v>
      </c>
      <c r="AG6" s="37">
        <v>948</v>
      </c>
      <c r="AH6" s="37">
        <v>1034</v>
      </c>
      <c r="AI6" s="37">
        <v>1061</v>
      </c>
      <c r="AJ6" s="37">
        <v>1055</v>
      </c>
      <c r="AK6" s="37">
        <v>1037</v>
      </c>
      <c r="AL6" s="37">
        <v>989</v>
      </c>
      <c r="AM6" s="697">
        <v>1029</v>
      </c>
      <c r="AN6" s="84">
        <v>1053</v>
      </c>
      <c r="AO6" s="37">
        <v>1010</v>
      </c>
      <c r="AP6" s="37">
        <v>1016</v>
      </c>
      <c r="AQ6" s="37">
        <v>1071</v>
      </c>
      <c r="AR6" s="37">
        <v>1099</v>
      </c>
      <c r="AS6" s="37">
        <v>1192</v>
      </c>
      <c r="AT6" s="37">
        <v>1208</v>
      </c>
      <c r="AU6" s="37">
        <v>1222</v>
      </c>
      <c r="AV6" s="37">
        <v>1209</v>
      </c>
      <c r="AW6" s="37">
        <v>1195</v>
      </c>
      <c r="AX6" s="37">
        <v>1172</v>
      </c>
      <c r="AY6" s="697">
        <v>1138</v>
      </c>
      <c r="AZ6" s="84">
        <v>1118</v>
      </c>
      <c r="BA6" s="37">
        <v>1088</v>
      </c>
      <c r="BB6" s="37">
        <v>1082</v>
      </c>
      <c r="BC6" s="37">
        <v>1031</v>
      </c>
      <c r="BD6" s="37">
        <v>997</v>
      </c>
      <c r="BE6" s="37">
        <v>985</v>
      </c>
      <c r="BF6" s="37">
        <v>983</v>
      </c>
      <c r="BG6" s="37">
        <v>981</v>
      </c>
      <c r="BH6" s="37">
        <v>958</v>
      </c>
      <c r="BI6" s="37">
        <v>932</v>
      </c>
      <c r="BJ6" s="37">
        <v>915</v>
      </c>
      <c r="BK6" s="697">
        <v>905</v>
      </c>
      <c r="BL6" s="84">
        <v>890</v>
      </c>
      <c r="BM6" s="37">
        <v>865</v>
      </c>
      <c r="BN6" s="37">
        <v>861</v>
      </c>
      <c r="BO6" s="37">
        <v>862</v>
      </c>
      <c r="BP6" s="129">
        <v>870</v>
      </c>
      <c r="BQ6" s="697">
        <f>'1.COBERTURA  DANE'!F7</f>
        <v>866</v>
      </c>
      <c r="BR6" s="224">
        <f t="shared" si="2"/>
        <v>-4</v>
      </c>
      <c r="BS6" s="190">
        <f t="shared" si="3"/>
        <v>-0.46403712296983757</v>
      </c>
      <c r="BT6" s="224">
        <f t="shared" si="4"/>
        <v>-39</v>
      </c>
      <c r="BU6" s="190">
        <f t="shared" si="5"/>
        <v>-4.3093922651933703</v>
      </c>
      <c r="BY6" s="692" t="s">
        <v>315</v>
      </c>
      <c r="BZ6" s="228">
        <v>3648470</v>
      </c>
      <c r="CA6" s="228">
        <v>3680627</v>
      </c>
    </row>
    <row r="7" spans="1:79" ht="15" customHeight="1" outlineLevel="2">
      <c r="A7" s="81">
        <v>425</v>
      </c>
      <c r="B7" s="27" t="s">
        <v>121</v>
      </c>
      <c r="C7" s="49" t="s">
        <v>48</v>
      </c>
      <c r="D7" s="84">
        <v>1516</v>
      </c>
      <c r="E7" s="37">
        <v>1564</v>
      </c>
      <c r="F7" s="37">
        <v>1602</v>
      </c>
      <c r="G7" s="37">
        <v>1609</v>
      </c>
      <c r="H7" s="37">
        <v>1591</v>
      </c>
      <c r="I7" s="37">
        <v>1634</v>
      </c>
      <c r="J7" s="37">
        <v>1636</v>
      </c>
      <c r="K7" s="37">
        <v>1559</v>
      </c>
      <c r="L7" s="37">
        <v>1435</v>
      </c>
      <c r="M7" s="37">
        <v>1482</v>
      </c>
      <c r="N7" s="37">
        <v>1455</v>
      </c>
      <c r="O7" s="697">
        <v>1388</v>
      </c>
      <c r="P7" s="84">
        <v>1307</v>
      </c>
      <c r="Q7" s="37">
        <v>1327</v>
      </c>
      <c r="R7" s="37">
        <v>1382</v>
      </c>
      <c r="S7" s="37">
        <v>1353</v>
      </c>
      <c r="T7" s="37">
        <v>1591</v>
      </c>
      <c r="U7" s="37">
        <v>1425</v>
      </c>
      <c r="V7" s="37">
        <v>1416</v>
      </c>
      <c r="W7" s="37">
        <v>1556</v>
      </c>
      <c r="X7" s="37">
        <v>1635</v>
      </c>
      <c r="Y7" s="37">
        <v>1760</v>
      </c>
      <c r="Z7" s="37">
        <v>1709</v>
      </c>
      <c r="AA7" s="697">
        <v>1611</v>
      </c>
      <c r="AB7" s="84">
        <v>1523</v>
      </c>
      <c r="AC7" s="37">
        <v>1529</v>
      </c>
      <c r="AD7" s="37">
        <v>1588</v>
      </c>
      <c r="AE7" s="37">
        <v>1666</v>
      </c>
      <c r="AF7" s="37">
        <v>1699</v>
      </c>
      <c r="AG7" s="37">
        <v>1753</v>
      </c>
      <c r="AH7" s="37">
        <v>1926</v>
      </c>
      <c r="AI7" s="37">
        <v>2020</v>
      </c>
      <c r="AJ7" s="37">
        <v>2115</v>
      </c>
      <c r="AK7" s="37">
        <v>2165</v>
      </c>
      <c r="AL7" s="37">
        <v>1996</v>
      </c>
      <c r="AM7" s="697">
        <v>1992</v>
      </c>
      <c r="AN7" s="84">
        <v>1911</v>
      </c>
      <c r="AO7" s="37">
        <v>1846</v>
      </c>
      <c r="AP7" s="37">
        <v>1935</v>
      </c>
      <c r="AQ7" s="37">
        <v>1981</v>
      </c>
      <c r="AR7" s="37">
        <v>2086</v>
      </c>
      <c r="AS7" s="37">
        <v>2300</v>
      </c>
      <c r="AT7" s="37">
        <v>2428</v>
      </c>
      <c r="AU7" s="37">
        <v>2519</v>
      </c>
      <c r="AV7" s="37">
        <v>2604</v>
      </c>
      <c r="AW7" s="37">
        <v>2751</v>
      </c>
      <c r="AX7" s="37">
        <v>2779</v>
      </c>
      <c r="AY7" s="697">
        <v>2796</v>
      </c>
      <c r="AZ7" s="84">
        <v>2724</v>
      </c>
      <c r="BA7" s="37">
        <v>2668</v>
      </c>
      <c r="BB7" s="37">
        <v>2686</v>
      </c>
      <c r="BC7" s="37">
        <v>2519</v>
      </c>
      <c r="BD7" s="37">
        <v>2356</v>
      </c>
      <c r="BE7" s="37">
        <v>2273</v>
      </c>
      <c r="BF7" s="37">
        <v>2188</v>
      </c>
      <c r="BG7" s="37">
        <v>2213</v>
      </c>
      <c r="BH7" s="37">
        <v>2056</v>
      </c>
      <c r="BI7" s="37">
        <v>1971</v>
      </c>
      <c r="BJ7" s="37">
        <v>1848</v>
      </c>
      <c r="BK7" s="697">
        <v>1861</v>
      </c>
      <c r="BL7" s="84">
        <v>1813</v>
      </c>
      <c r="BM7" s="37">
        <v>1771</v>
      </c>
      <c r="BN7" s="37">
        <v>1772</v>
      </c>
      <c r="BO7" s="37">
        <v>1780</v>
      </c>
      <c r="BP7" s="129">
        <v>1613</v>
      </c>
      <c r="BQ7" s="697">
        <f>'1.COBERTURA  DANE'!F8</f>
        <v>1663</v>
      </c>
      <c r="BR7" s="224">
        <f t="shared" si="2"/>
        <v>50</v>
      </c>
      <c r="BS7" s="190">
        <f t="shared" si="3"/>
        <v>2.8089887640449436</v>
      </c>
      <c r="BT7" s="224">
        <f t="shared" si="4"/>
        <v>-198</v>
      </c>
      <c r="BU7" s="190">
        <f t="shared" si="5"/>
        <v>-10.639441160666308</v>
      </c>
      <c r="BV7" s="850" t="s">
        <v>1020</v>
      </c>
      <c r="BW7" s="851"/>
      <c r="BY7" s="225" t="s">
        <v>316</v>
      </c>
      <c r="BZ7" s="228">
        <v>3611664</v>
      </c>
      <c r="CA7" s="228">
        <v>3678533</v>
      </c>
    </row>
    <row r="8" spans="1:79" ht="15" customHeight="1" outlineLevel="2">
      <c r="A8" s="81">
        <v>579</v>
      </c>
      <c r="B8" s="27" t="s">
        <v>121</v>
      </c>
      <c r="C8" s="50" t="s">
        <v>122</v>
      </c>
      <c r="D8" s="84">
        <v>15869</v>
      </c>
      <c r="E8" s="37">
        <v>16095</v>
      </c>
      <c r="F8" s="37">
        <v>16356</v>
      </c>
      <c r="G8" s="37">
        <v>16522</v>
      </c>
      <c r="H8" s="37">
        <v>16719</v>
      </c>
      <c r="I8" s="37">
        <v>17193</v>
      </c>
      <c r="J8" s="37">
        <v>16973</v>
      </c>
      <c r="K8" s="37">
        <v>16760</v>
      </c>
      <c r="L8" s="37">
        <v>16499</v>
      </c>
      <c r="M8" s="37">
        <v>16581</v>
      </c>
      <c r="N8" s="37">
        <v>16688</v>
      </c>
      <c r="O8" s="697">
        <v>16443</v>
      </c>
      <c r="P8" s="84">
        <v>15376</v>
      </c>
      <c r="Q8" s="37">
        <v>15463</v>
      </c>
      <c r="R8" s="37">
        <v>15783</v>
      </c>
      <c r="S8" s="37">
        <v>15799</v>
      </c>
      <c r="T8" s="37">
        <v>16719</v>
      </c>
      <c r="U8" s="37">
        <v>16693</v>
      </c>
      <c r="V8" s="37">
        <v>16834</v>
      </c>
      <c r="W8" s="37">
        <v>17796</v>
      </c>
      <c r="X8" s="37">
        <v>18114</v>
      </c>
      <c r="Y8" s="37">
        <v>18370</v>
      </c>
      <c r="Z8" s="37">
        <v>17759</v>
      </c>
      <c r="AA8" s="697">
        <v>17189</v>
      </c>
      <c r="AB8" s="84">
        <v>16095</v>
      </c>
      <c r="AC8" s="37">
        <v>15598</v>
      </c>
      <c r="AD8" s="37">
        <v>15780</v>
      </c>
      <c r="AE8" s="37">
        <v>16080</v>
      </c>
      <c r="AF8" s="37">
        <v>16006</v>
      </c>
      <c r="AG8" s="37">
        <v>16577</v>
      </c>
      <c r="AH8" s="37">
        <v>17641</v>
      </c>
      <c r="AI8" s="37">
        <v>18058</v>
      </c>
      <c r="AJ8" s="37">
        <v>18129</v>
      </c>
      <c r="AK8" s="37">
        <v>17932</v>
      </c>
      <c r="AL8" s="37">
        <v>16686</v>
      </c>
      <c r="AM8" s="697">
        <v>17081</v>
      </c>
      <c r="AN8" s="84">
        <v>16736</v>
      </c>
      <c r="AO8" s="37">
        <v>15682</v>
      </c>
      <c r="AP8" s="37">
        <v>15978</v>
      </c>
      <c r="AQ8" s="37">
        <v>16891</v>
      </c>
      <c r="AR8" s="37">
        <v>17047</v>
      </c>
      <c r="AS8" s="37">
        <v>17711</v>
      </c>
      <c r="AT8" s="37">
        <v>18215</v>
      </c>
      <c r="AU8" s="37">
        <v>18406</v>
      </c>
      <c r="AV8" s="37">
        <v>18369</v>
      </c>
      <c r="AW8" s="37">
        <v>18589</v>
      </c>
      <c r="AX8" s="37">
        <v>18617</v>
      </c>
      <c r="AY8" s="697">
        <v>18890</v>
      </c>
      <c r="AZ8" s="84">
        <v>18816</v>
      </c>
      <c r="BA8" s="37">
        <v>18612</v>
      </c>
      <c r="BB8" s="37">
        <v>18712</v>
      </c>
      <c r="BC8" s="37">
        <v>18336</v>
      </c>
      <c r="BD8" s="37">
        <v>18144</v>
      </c>
      <c r="BE8" s="37">
        <v>18320</v>
      </c>
      <c r="BF8" s="37">
        <v>18780</v>
      </c>
      <c r="BG8" s="37">
        <v>18522</v>
      </c>
      <c r="BH8" s="37">
        <v>17938</v>
      </c>
      <c r="BI8" s="37">
        <v>17667</v>
      </c>
      <c r="BJ8" s="37">
        <v>17060</v>
      </c>
      <c r="BK8" s="697">
        <v>17451</v>
      </c>
      <c r="BL8" s="84">
        <v>17301</v>
      </c>
      <c r="BM8" s="37">
        <v>16946</v>
      </c>
      <c r="BN8" s="37">
        <v>16782</v>
      </c>
      <c r="BO8" s="37">
        <v>16805</v>
      </c>
      <c r="BP8" s="129">
        <v>16492</v>
      </c>
      <c r="BQ8" s="697">
        <f>'1.COBERTURA  DANE'!F9</f>
        <v>16527</v>
      </c>
      <c r="BR8" s="224">
        <f t="shared" si="2"/>
        <v>35</v>
      </c>
      <c r="BS8" s="190">
        <f t="shared" si="3"/>
        <v>0.20827134781315082</v>
      </c>
      <c r="BT8" s="224">
        <f t="shared" si="4"/>
        <v>-924</v>
      </c>
      <c r="BU8" s="190">
        <f t="shared" si="5"/>
        <v>-5.2948255114320091</v>
      </c>
      <c r="BV8" s="1"/>
      <c r="BW8" s="731" t="s">
        <v>1040</v>
      </c>
      <c r="BY8" s="225" t="s">
        <v>317</v>
      </c>
      <c r="BZ8" s="228">
        <v>3686024</v>
      </c>
      <c r="CA8" s="228">
        <v>3710863</v>
      </c>
    </row>
    <row r="9" spans="1:79" ht="15" customHeight="1" outlineLevel="2">
      <c r="A9" s="81">
        <v>585</v>
      </c>
      <c r="B9" s="27" t="s">
        <v>121</v>
      </c>
      <c r="C9" s="49" t="s">
        <v>19</v>
      </c>
      <c r="D9" s="84">
        <v>3794</v>
      </c>
      <c r="E9" s="37">
        <v>3801</v>
      </c>
      <c r="F9" s="37">
        <v>3840</v>
      </c>
      <c r="G9" s="37">
        <v>3807</v>
      </c>
      <c r="H9" s="37">
        <v>3906</v>
      </c>
      <c r="I9" s="37">
        <v>4021</v>
      </c>
      <c r="J9" s="37">
        <v>3907</v>
      </c>
      <c r="K9" s="37">
        <v>3833</v>
      </c>
      <c r="L9" s="37">
        <v>3792</v>
      </c>
      <c r="M9" s="37">
        <v>3707</v>
      </c>
      <c r="N9" s="37">
        <v>3743</v>
      </c>
      <c r="O9" s="697">
        <v>3778</v>
      </c>
      <c r="P9" s="84">
        <v>3580</v>
      </c>
      <c r="Q9" s="37">
        <v>3615</v>
      </c>
      <c r="R9" s="37">
        <v>3821</v>
      </c>
      <c r="S9" s="37">
        <v>3879</v>
      </c>
      <c r="T9" s="37">
        <v>3906</v>
      </c>
      <c r="U9" s="37">
        <v>3772</v>
      </c>
      <c r="V9" s="37">
        <v>3781</v>
      </c>
      <c r="W9" s="37">
        <v>3899</v>
      </c>
      <c r="X9" s="37">
        <v>3966</v>
      </c>
      <c r="Y9" s="37">
        <v>4020</v>
      </c>
      <c r="Z9" s="37">
        <v>3960</v>
      </c>
      <c r="AA9" s="697">
        <v>3759</v>
      </c>
      <c r="AB9" s="84">
        <v>3724</v>
      </c>
      <c r="AC9" s="37">
        <v>3608</v>
      </c>
      <c r="AD9" s="37">
        <v>3609</v>
      </c>
      <c r="AE9" s="37">
        <v>3696</v>
      </c>
      <c r="AF9" s="37">
        <v>3751</v>
      </c>
      <c r="AG9" s="37">
        <v>3942</v>
      </c>
      <c r="AH9" s="37">
        <v>4181</v>
      </c>
      <c r="AI9" s="37">
        <v>4225</v>
      </c>
      <c r="AJ9" s="37">
        <v>4252</v>
      </c>
      <c r="AK9" s="37">
        <v>4252</v>
      </c>
      <c r="AL9" s="37">
        <v>3994</v>
      </c>
      <c r="AM9" s="697">
        <v>4081</v>
      </c>
      <c r="AN9" s="84">
        <v>3945</v>
      </c>
      <c r="AO9" s="37">
        <v>3785</v>
      </c>
      <c r="AP9" s="37">
        <v>3649</v>
      </c>
      <c r="AQ9" s="37">
        <v>3720</v>
      </c>
      <c r="AR9" s="37">
        <v>3754</v>
      </c>
      <c r="AS9" s="37">
        <v>3872</v>
      </c>
      <c r="AT9" s="37">
        <v>3909</v>
      </c>
      <c r="AU9" s="37">
        <v>3902</v>
      </c>
      <c r="AV9" s="37">
        <v>3849</v>
      </c>
      <c r="AW9" s="37">
        <v>3863</v>
      </c>
      <c r="AX9" s="37">
        <v>3795</v>
      </c>
      <c r="AY9" s="697">
        <v>3837</v>
      </c>
      <c r="AZ9" s="84">
        <v>3751</v>
      </c>
      <c r="BA9" s="37">
        <v>3707</v>
      </c>
      <c r="BB9" s="37">
        <v>3675</v>
      </c>
      <c r="BC9" s="37">
        <v>3578</v>
      </c>
      <c r="BD9" s="37">
        <v>3574</v>
      </c>
      <c r="BE9" s="37">
        <v>3577</v>
      </c>
      <c r="BF9" s="37">
        <v>3632</v>
      </c>
      <c r="BG9" s="37">
        <v>3646</v>
      </c>
      <c r="BH9" s="37">
        <v>3569</v>
      </c>
      <c r="BI9" s="37">
        <v>3543</v>
      </c>
      <c r="BJ9" s="37">
        <v>3469</v>
      </c>
      <c r="BK9" s="697">
        <v>3501</v>
      </c>
      <c r="BL9" s="84">
        <v>3448</v>
      </c>
      <c r="BM9" s="37">
        <v>3271</v>
      </c>
      <c r="BN9" s="37">
        <v>3283</v>
      </c>
      <c r="BO9" s="37">
        <v>3229</v>
      </c>
      <c r="BP9" s="129">
        <v>3157</v>
      </c>
      <c r="BQ9" s="697">
        <f>'1.COBERTURA  DANE'!F10</f>
        <v>3183</v>
      </c>
      <c r="BR9" s="224">
        <f t="shared" si="2"/>
        <v>26</v>
      </c>
      <c r="BS9" s="190">
        <f t="shared" si="3"/>
        <v>0.80520284917931251</v>
      </c>
      <c r="BT9" s="224">
        <f t="shared" si="4"/>
        <v>-318</v>
      </c>
      <c r="BU9" s="190">
        <f t="shared" si="5"/>
        <v>-9.0831191088260503</v>
      </c>
      <c r="BV9" s="1"/>
      <c r="BW9" s="731" t="s">
        <v>1109</v>
      </c>
      <c r="BY9" s="225" t="s">
        <v>318</v>
      </c>
      <c r="BZ9" s="228">
        <v>3662702</v>
      </c>
      <c r="CA9" s="228">
        <v>3715073</v>
      </c>
    </row>
    <row r="10" spans="1:79" ht="15" customHeight="1" outlineLevel="2">
      <c r="A10" s="81">
        <v>591</v>
      </c>
      <c r="B10" s="27" t="s">
        <v>121</v>
      </c>
      <c r="C10" s="49" t="s">
        <v>20</v>
      </c>
      <c r="D10" s="84">
        <v>843</v>
      </c>
      <c r="E10" s="37">
        <v>640</v>
      </c>
      <c r="F10" s="37">
        <v>656</v>
      </c>
      <c r="G10" s="37">
        <v>661</v>
      </c>
      <c r="H10" s="37">
        <v>708</v>
      </c>
      <c r="I10" s="37">
        <v>726</v>
      </c>
      <c r="J10" s="37">
        <v>764</v>
      </c>
      <c r="K10" s="37">
        <v>792</v>
      </c>
      <c r="L10" s="37">
        <v>786</v>
      </c>
      <c r="M10" s="37">
        <v>805</v>
      </c>
      <c r="N10" s="37">
        <v>801</v>
      </c>
      <c r="O10" s="697">
        <v>805</v>
      </c>
      <c r="P10" s="84">
        <v>826</v>
      </c>
      <c r="Q10" s="37">
        <v>839</v>
      </c>
      <c r="R10" s="37">
        <v>860</v>
      </c>
      <c r="S10" s="37">
        <v>835</v>
      </c>
      <c r="T10" s="37">
        <v>708</v>
      </c>
      <c r="U10" s="37">
        <v>1070</v>
      </c>
      <c r="V10" s="37">
        <v>1087</v>
      </c>
      <c r="W10" s="37">
        <v>1157</v>
      </c>
      <c r="X10" s="37">
        <v>1176</v>
      </c>
      <c r="Y10" s="37">
        <v>1247</v>
      </c>
      <c r="Z10" s="37">
        <v>1265</v>
      </c>
      <c r="AA10" s="697">
        <v>1259</v>
      </c>
      <c r="AB10" s="84">
        <v>1245</v>
      </c>
      <c r="AC10" s="37">
        <v>1280</v>
      </c>
      <c r="AD10" s="37">
        <v>1333</v>
      </c>
      <c r="AE10" s="37">
        <v>1346</v>
      </c>
      <c r="AF10" s="37">
        <v>1313</v>
      </c>
      <c r="AG10" s="37">
        <v>1360</v>
      </c>
      <c r="AH10" s="37">
        <v>1458</v>
      </c>
      <c r="AI10" s="37">
        <v>1445</v>
      </c>
      <c r="AJ10" s="37">
        <v>1463</v>
      </c>
      <c r="AK10" s="37">
        <v>1421</v>
      </c>
      <c r="AL10" s="37">
        <v>1346</v>
      </c>
      <c r="AM10" s="697">
        <v>1407</v>
      </c>
      <c r="AN10" s="84">
        <v>2006</v>
      </c>
      <c r="AO10" s="37">
        <v>1945</v>
      </c>
      <c r="AP10" s="37">
        <v>1901</v>
      </c>
      <c r="AQ10" s="37">
        <v>1938</v>
      </c>
      <c r="AR10" s="37">
        <v>1951</v>
      </c>
      <c r="AS10" s="37">
        <v>2173</v>
      </c>
      <c r="AT10" s="37">
        <v>2292</v>
      </c>
      <c r="AU10" s="37">
        <v>2366</v>
      </c>
      <c r="AV10" s="37">
        <v>2406</v>
      </c>
      <c r="AW10" s="37">
        <v>2424</v>
      </c>
      <c r="AX10" s="37">
        <v>2435</v>
      </c>
      <c r="AY10" s="697">
        <v>2361</v>
      </c>
      <c r="AZ10" s="84">
        <v>2320</v>
      </c>
      <c r="BA10" s="37">
        <v>2353</v>
      </c>
      <c r="BB10" s="37">
        <v>2429</v>
      </c>
      <c r="BC10" s="37">
        <v>2348</v>
      </c>
      <c r="BD10" s="37">
        <v>2338</v>
      </c>
      <c r="BE10" s="37">
        <v>2362</v>
      </c>
      <c r="BF10" s="37">
        <v>2344</v>
      </c>
      <c r="BG10" s="37">
        <v>2337</v>
      </c>
      <c r="BH10" s="37">
        <v>2392</v>
      </c>
      <c r="BI10" s="37">
        <v>2394</v>
      </c>
      <c r="BJ10" s="37">
        <v>2474</v>
      </c>
      <c r="BK10" s="697">
        <v>2698</v>
      </c>
      <c r="BL10" s="84">
        <v>2796</v>
      </c>
      <c r="BM10" s="37">
        <v>2877</v>
      </c>
      <c r="BN10" s="37">
        <v>3023</v>
      </c>
      <c r="BO10" s="37">
        <v>3114</v>
      </c>
      <c r="BP10" s="129">
        <v>3131</v>
      </c>
      <c r="BQ10" s="697">
        <f>'1.COBERTURA  DANE'!F11</f>
        <v>3230</v>
      </c>
      <c r="BR10" s="224">
        <f t="shared" si="2"/>
        <v>99</v>
      </c>
      <c r="BS10" s="190">
        <f t="shared" si="3"/>
        <v>3.1791907514450863</v>
      </c>
      <c r="BT10" s="224">
        <f t="shared" si="4"/>
        <v>532</v>
      </c>
      <c r="BU10" s="190">
        <f t="shared" si="5"/>
        <v>19.718309859154928</v>
      </c>
      <c r="BV10" s="1"/>
      <c r="BW10" s="731" t="s">
        <v>1110</v>
      </c>
      <c r="BY10" s="225" t="s">
        <v>309</v>
      </c>
      <c r="BZ10" s="228">
        <v>3629909</v>
      </c>
      <c r="CA10" s="228">
        <v>3717425</v>
      </c>
    </row>
    <row r="11" spans="1:79" ht="15" customHeight="1" outlineLevel="2">
      <c r="A11" s="81">
        <v>893</v>
      </c>
      <c r="B11" s="27" t="s">
        <v>121</v>
      </c>
      <c r="C11" s="49" t="s">
        <v>105</v>
      </c>
      <c r="D11" s="84">
        <v>682</v>
      </c>
      <c r="E11" s="37">
        <v>633</v>
      </c>
      <c r="F11" s="37">
        <v>652</v>
      </c>
      <c r="G11" s="37">
        <v>674</v>
      </c>
      <c r="H11" s="37">
        <v>709</v>
      </c>
      <c r="I11" s="37">
        <v>737</v>
      </c>
      <c r="J11" s="37">
        <v>753</v>
      </c>
      <c r="K11" s="37">
        <v>820</v>
      </c>
      <c r="L11" s="37">
        <v>865</v>
      </c>
      <c r="M11" s="37">
        <v>927</v>
      </c>
      <c r="N11" s="37">
        <v>988</v>
      </c>
      <c r="O11" s="697">
        <v>1034</v>
      </c>
      <c r="P11" s="84">
        <v>905</v>
      </c>
      <c r="Q11" s="37">
        <v>901</v>
      </c>
      <c r="R11" s="37">
        <v>875</v>
      </c>
      <c r="S11" s="37">
        <v>895</v>
      </c>
      <c r="T11" s="37">
        <v>709</v>
      </c>
      <c r="U11" s="37">
        <v>916</v>
      </c>
      <c r="V11" s="37">
        <v>930</v>
      </c>
      <c r="W11" s="37">
        <v>964</v>
      </c>
      <c r="X11" s="37">
        <v>979</v>
      </c>
      <c r="Y11" s="37">
        <v>1042</v>
      </c>
      <c r="Z11" s="37">
        <v>1015</v>
      </c>
      <c r="AA11" s="697">
        <v>939</v>
      </c>
      <c r="AB11" s="84">
        <v>1001</v>
      </c>
      <c r="AC11" s="37">
        <v>890</v>
      </c>
      <c r="AD11" s="37">
        <v>870</v>
      </c>
      <c r="AE11" s="37">
        <v>869</v>
      </c>
      <c r="AF11" s="37">
        <v>867</v>
      </c>
      <c r="AG11" s="37">
        <v>857</v>
      </c>
      <c r="AH11" s="37">
        <v>898</v>
      </c>
      <c r="AI11" s="37">
        <v>900</v>
      </c>
      <c r="AJ11" s="37">
        <v>900</v>
      </c>
      <c r="AK11" s="37">
        <v>891</v>
      </c>
      <c r="AL11" s="37">
        <v>879</v>
      </c>
      <c r="AM11" s="697">
        <v>979</v>
      </c>
      <c r="AN11" s="84">
        <v>1077</v>
      </c>
      <c r="AO11" s="37">
        <v>1018</v>
      </c>
      <c r="AP11" s="37">
        <v>1012</v>
      </c>
      <c r="AQ11" s="37">
        <v>1049</v>
      </c>
      <c r="AR11" s="37">
        <v>1055</v>
      </c>
      <c r="AS11" s="37">
        <v>1086</v>
      </c>
      <c r="AT11" s="37">
        <v>1078</v>
      </c>
      <c r="AU11" s="37">
        <v>1061</v>
      </c>
      <c r="AV11" s="37">
        <v>1017</v>
      </c>
      <c r="AW11" s="37">
        <v>992</v>
      </c>
      <c r="AX11" s="37">
        <v>972</v>
      </c>
      <c r="AY11" s="697">
        <v>818</v>
      </c>
      <c r="AZ11" s="84">
        <v>750</v>
      </c>
      <c r="BA11" s="37">
        <v>750</v>
      </c>
      <c r="BB11" s="37">
        <v>723</v>
      </c>
      <c r="BC11" s="37">
        <v>683</v>
      </c>
      <c r="BD11" s="37">
        <v>611</v>
      </c>
      <c r="BE11" s="37">
        <v>696</v>
      </c>
      <c r="BF11" s="37">
        <v>750</v>
      </c>
      <c r="BG11" s="37">
        <v>740</v>
      </c>
      <c r="BH11" s="37">
        <v>682</v>
      </c>
      <c r="BI11" s="37">
        <v>631</v>
      </c>
      <c r="BJ11" s="37">
        <v>648</v>
      </c>
      <c r="BK11" s="697">
        <v>668</v>
      </c>
      <c r="BL11" s="84">
        <v>642</v>
      </c>
      <c r="BM11" s="37">
        <v>653</v>
      </c>
      <c r="BN11" s="37">
        <v>746</v>
      </c>
      <c r="BO11" s="37">
        <v>760</v>
      </c>
      <c r="BP11" s="129">
        <v>728</v>
      </c>
      <c r="BQ11" s="697">
        <f>'1.COBERTURA  DANE'!F12</f>
        <v>738</v>
      </c>
      <c r="BR11" s="224">
        <f t="shared" si="2"/>
        <v>10</v>
      </c>
      <c r="BS11" s="190">
        <f t="shared" si="3"/>
        <v>1.3157894736842104</v>
      </c>
      <c r="BT11" s="224">
        <f t="shared" si="4"/>
        <v>70</v>
      </c>
      <c r="BU11" s="190">
        <f t="shared" si="5"/>
        <v>10.479041916167663</v>
      </c>
      <c r="BY11" s="225" t="s">
        <v>311</v>
      </c>
      <c r="BZ11" s="228">
        <v>3644036</v>
      </c>
      <c r="CA11" s="228">
        <f>BQ4</f>
        <v>3726523</v>
      </c>
    </row>
    <row r="12" spans="1:79" ht="15" outlineLevel="1">
      <c r="A12" s="320" t="s">
        <v>230</v>
      </c>
      <c r="B12" s="48"/>
      <c r="C12" s="51"/>
      <c r="D12" s="82">
        <v>41344</v>
      </c>
      <c r="E12" s="83">
        <v>40853</v>
      </c>
      <c r="F12" s="83">
        <v>41408</v>
      </c>
      <c r="G12" s="83">
        <v>42105</v>
      </c>
      <c r="H12" s="83">
        <v>43027</v>
      </c>
      <c r="I12" s="83">
        <v>43755</v>
      </c>
      <c r="J12" s="83">
        <v>43289</v>
      </c>
      <c r="K12" s="83">
        <v>42687</v>
      </c>
      <c r="L12" s="83">
        <v>41308</v>
      </c>
      <c r="M12" s="83">
        <v>41884</v>
      </c>
      <c r="N12" s="83">
        <v>42306</v>
      </c>
      <c r="O12" s="696">
        <v>42535</v>
      </c>
      <c r="P12" s="82">
        <v>40740</v>
      </c>
      <c r="Q12" s="83">
        <v>39273</v>
      </c>
      <c r="R12" s="83">
        <v>41265</v>
      </c>
      <c r="S12" s="83">
        <v>41544</v>
      </c>
      <c r="T12" s="83">
        <v>43027</v>
      </c>
      <c r="U12" s="83">
        <v>43113</v>
      </c>
      <c r="V12" s="83">
        <v>43076</v>
      </c>
      <c r="W12" s="83">
        <v>44360</v>
      </c>
      <c r="X12" s="83">
        <v>45048</v>
      </c>
      <c r="Y12" s="83">
        <v>45977</v>
      </c>
      <c r="Z12" s="83">
        <v>44438</v>
      </c>
      <c r="AA12" s="696">
        <v>43429</v>
      </c>
      <c r="AB12" s="82">
        <v>41170</v>
      </c>
      <c r="AC12" s="83">
        <v>39927</v>
      </c>
      <c r="AD12" s="83">
        <v>40347</v>
      </c>
      <c r="AE12" s="83">
        <v>40450</v>
      </c>
      <c r="AF12" s="83">
        <v>40552</v>
      </c>
      <c r="AG12" s="83">
        <v>41657</v>
      </c>
      <c r="AH12" s="83">
        <v>42512</v>
      </c>
      <c r="AI12" s="83">
        <v>42870</v>
      </c>
      <c r="AJ12" s="83">
        <v>43219</v>
      </c>
      <c r="AK12" s="83">
        <v>43240</v>
      </c>
      <c r="AL12" s="83">
        <v>40394</v>
      </c>
      <c r="AM12" s="696">
        <v>41255</v>
      </c>
      <c r="AN12" s="82">
        <v>40894</v>
      </c>
      <c r="AO12" s="83">
        <v>38307</v>
      </c>
      <c r="AP12" s="83">
        <v>38799</v>
      </c>
      <c r="AQ12" s="83">
        <v>40130</v>
      </c>
      <c r="AR12" s="83">
        <v>40156</v>
      </c>
      <c r="AS12" s="83">
        <v>43671</v>
      </c>
      <c r="AT12" s="83">
        <v>43822</v>
      </c>
      <c r="AU12" s="83">
        <v>44312</v>
      </c>
      <c r="AV12" s="83">
        <v>44823</v>
      </c>
      <c r="AW12" s="83">
        <v>45097</v>
      </c>
      <c r="AX12" s="83">
        <v>44875</v>
      </c>
      <c r="AY12" s="696">
        <v>45452</v>
      </c>
      <c r="AZ12" s="82">
        <v>45155</v>
      </c>
      <c r="BA12" s="83">
        <v>44796</v>
      </c>
      <c r="BB12" s="83">
        <v>44453</v>
      </c>
      <c r="BC12" s="83">
        <v>43319</v>
      </c>
      <c r="BD12" s="83">
        <v>43000</v>
      </c>
      <c r="BE12" s="83">
        <v>43254</v>
      </c>
      <c r="BF12" s="83">
        <v>43559</v>
      </c>
      <c r="BG12" s="83">
        <v>43339</v>
      </c>
      <c r="BH12" s="83">
        <v>43069</v>
      </c>
      <c r="BI12" s="83">
        <v>42908</v>
      </c>
      <c r="BJ12" s="83">
        <v>42309</v>
      </c>
      <c r="BK12" s="696">
        <v>42940</v>
      </c>
      <c r="BL12" s="82">
        <v>42552</v>
      </c>
      <c r="BM12" s="83">
        <v>41589</v>
      </c>
      <c r="BN12" s="83">
        <v>42610</v>
      </c>
      <c r="BO12" s="83">
        <v>42207</v>
      </c>
      <c r="BP12" s="128">
        <v>41854</v>
      </c>
      <c r="BQ12" s="696">
        <f t="shared" ref="BQ12" si="6">SUM(BQ13:BQ18)</f>
        <v>41966</v>
      </c>
      <c r="BR12" s="224">
        <f t="shared" si="2"/>
        <v>112</v>
      </c>
      <c r="BS12" s="190">
        <f t="shared" si="3"/>
        <v>0.2653588267349018</v>
      </c>
      <c r="BT12" s="224">
        <f t="shared" si="4"/>
        <v>-974</v>
      </c>
      <c r="BU12" s="190">
        <f t="shared" si="5"/>
        <v>-2.2682813227759664</v>
      </c>
      <c r="BY12" s="225" t="s">
        <v>319</v>
      </c>
      <c r="BZ12" s="228">
        <v>3654357</v>
      </c>
      <c r="CA12" s="228"/>
    </row>
    <row r="13" spans="1:79" ht="15" outlineLevel="2">
      <c r="A13" s="81">
        <v>120</v>
      </c>
      <c r="B13" s="27" t="s">
        <v>119</v>
      </c>
      <c r="C13" s="49" t="s">
        <v>73</v>
      </c>
      <c r="D13" s="84">
        <v>714</v>
      </c>
      <c r="E13" s="37">
        <v>709</v>
      </c>
      <c r="F13" s="37">
        <v>743</v>
      </c>
      <c r="G13" s="37">
        <v>742</v>
      </c>
      <c r="H13" s="37">
        <v>761</v>
      </c>
      <c r="I13" s="37">
        <v>772</v>
      </c>
      <c r="J13" s="37">
        <v>773</v>
      </c>
      <c r="K13" s="37">
        <v>735</v>
      </c>
      <c r="L13" s="37">
        <v>700</v>
      </c>
      <c r="M13" s="37">
        <v>730</v>
      </c>
      <c r="N13" s="37">
        <v>770</v>
      </c>
      <c r="O13" s="697">
        <v>826</v>
      </c>
      <c r="P13" s="84">
        <v>705</v>
      </c>
      <c r="Q13" s="37">
        <v>778</v>
      </c>
      <c r="R13" s="37">
        <v>794</v>
      </c>
      <c r="S13" s="37">
        <v>774</v>
      </c>
      <c r="T13" s="37">
        <v>761</v>
      </c>
      <c r="U13" s="37">
        <v>798</v>
      </c>
      <c r="V13" s="37">
        <v>787</v>
      </c>
      <c r="W13" s="37">
        <v>804</v>
      </c>
      <c r="X13" s="37">
        <v>827</v>
      </c>
      <c r="Y13" s="37">
        <v>831</v>
      </c>
      <c r="Z13" s="37">
        <v>792</v>
      </c>
      <c r="AA13" s="697">
        <v>765</v>
      </c>
      <c r="AB13" s="84">
        <v>656</v>
      </c>
      <c r="AC13" s="37">
        <v>627</v>
      </c>
      <c r="AD13" s="37">
        <v>664</v>
      </c>
      <c r="AE13" s="37">
        <v>676</v>
      </c>
      <c r="AF13" s="37">
        <v>640</v>
      </c>
      <c r="AG13" s="37">
        <v>617</v>
      </c>
      <c r="AH13" s="37">
        <v>605</v>
      </c>
      <c r="AI13" s="37">
        <v>617</v>
      </c>
      <c r="AJ13" s="37">
        <v>624</v>
      </c>
      <c r="AK13" s="37">
        <v>627</v>
      </c>
      <c r="AL13" s="37">
        <v>580</v>
      </c>
      <c r="AM13" s="697">
        <v>634</v>
      </c>
      <c r="AN13" s="84">
        <v>674</v>
      </c>
      <c r="AO13" s="37">
        <v>615</v>
      </c>
      <c r="AP13" s="37">
        <v>624</v>
      </c>
      <c r="AQ13" s="37">
        <v>684</v>
      </c>
      <c r="AR13" s="37">
        <v>707</v>
      </c>
      <c r="AS13" s="37">
        <v>920</v>
      </c>
      <c r="AT13" s="37">
        <v>870</v>
      </c>
      <c r="AU13" s="37">
        <v>881</v>
      </c>
      <c r="AV13" s="37">
        <v>914</v>
      </c>
      <c r="AW13" s="37">
        <v>941</v>
      </c>
      <c r="AX13" s="37">
        <v>963</v>
      </c>
      <c r="AY13" s="697">
        <v>1000</v>
      </c>
      <c r="AZ13" s="84">
        <v>997</v>
      </c>
      <c r="BA13" s="37">
        <v>1016</v>
      </c>
      <c r="BB13" s="37">
        <v>967</v>
      </c>
      <c r="BC13" s="37">
        <v>944</v>
      </c>
      <c r="BD13" s="37">
        <v>949</v>
      </c>
      <c r="BE13" s="37">
        <v>958</v>
      </c>
      <c r="BF13" s="37">
        <v>926</v>
      </c>
      <c r="BG13" s="37">
        <v>896</v>
      </c>
      <c r="BH13" s="37">
        <v>892</v>
      </c>
      <c r="BI13" s="37">
        <v>937</v>
      </c>
      <c r="BJ13" s="37">
        <v>961</v>
      </c>
      <c r="BK13" s="697">
        <v>1008</v>
      </c>
      <c r="BL13" s="84">
        <v>996</v>
      </c>
      <c r="BM13" s="37">
        <v>919</v>
      </c>
      <c r="BN13" s="37">
        <v>1043</v>
      </c>
      <c r="BO13" s="37">
        <v>1033</v>
      </c>
      <c r="BP13" s="129">
        <v>1061</v>
      </c>
      <c r="BQ13" s="697">
        <f>'1.COBERTURA  DANE'!F14</f>
        <v>1103</v>
      </c>
      <c r="BR13" s="224">
        <f t="shared" si="2"/>
        <v>42</v>
      </c>
      <c r="BS13" s="190">
        <f t="shared" si="3"/>
        <v>4.0658276863504357</v>
      </c>
      <c r="BT13" s="224">
        <f t="shared" si="4"/>
        <v>95</v>
      </c>
      <c r="BU13" s="190">
        <f t="shared" si="5"/>
        <v>9.424603174603174</v>
      </c>
      <c r="BY13" s="225" t="s">
        <v>320</v>
      </c>
      <c r="BZ13" s="228">
        <v>3670286</v>
      </c>
      <c r="CA13" s="228"/>
    </row>
    <row r="14" spans="1:79" ht="15" outlineLevel="2">
      <c r="A14" s="81">
        <v>154</v>
      </c>
      <c r="B14" s="27" t="s">
        <v>119</v>
      </c>
      <c r="C14" s="49" t="s">
        <v>12</v>
      </c>
      <c r="D14" s="84">
        <v>25695</v>
      </c>
      <c r="E14" s="37">
        <v>25457</v>
      </c>
      <c r="F14" s="37">
        <v>25711</v>
      </c>
      <c r="G14" s="37">
        <v>25875</v>
      </c>
      <c r="H14" s="37">
        <v>26612</v>
      </c>
      <c r="I14" s="37">
        <v>27210</v>
      </c>
      <c r="J14" s="37">
        <v>26958</v>
      </c>
      <c r="K14" s="37">
        <v>26582</v>
      </c>
      <c r="L14" s="37">
        <v>25611</v>
      </c>
      <c r="M14" s="37">
        <v>25925</v>
      </c>
      <c r="N14" s="37">
        <v>26184</v>
      </c>
      <c r="O14" s="697">
        <v>26476</v>
      </c>
      <c r="P14" s="84">
        <v>25748</v>
      </c>
      <c r="Q14" s="37">
        <v>24012</v>
      </c>
      <c r="R14" s="37">
        <v>25731</v>
      </c>
      <c r="S14" s="37">
        <v>26073</v>
      </c>
      <c r="T14" s="37">
        <v>26612</v>
      </c>
      <c r="U14" s="37">
        <v>27163</v>
      </c>
      <c r="V14" s="37">
        <v>27084</v>
      </c>
      <c r="W14" s="37">
        <v>27941</v>
      </c>
      <c r="X14" s="37">
        <v>28379</v>
      </c>
      <c r="Y14" s="37">
        <v>29030</v>
      </c>
      <c r="Z14" s="37">
        <v>28299</v>
      </c>
      <c r="AA14" s="697">
        <v>27629</v>
      </c>
      <c r="AB14" s="84">
        <v>26351</v>
      </c>
      <c r="AC14" s="37">
        <v>25605</v>
      </c>
      <c r="AD14" s="37">
        <v>25802</v>
      </c>
      <c r="AE14" s="37">
        <v>25879</v>
      </c>
      <c r="AF14" s="37">
        <v>26114</v>
      </c>
      <c r="AG14" s="37">
        <v>26902</v>
      </c>
      <c r="AH14" s="37">
        <v>27581</v>
      </c>
      <c r="AI14" s="37">
        <v>27823</v>
      </c>
      <c r="AJ14" s="37">
        <v>28167</v>
      </c>
      <c r="AK14" s="37">
        <v>28216</v>
      </c>
      <c r="AL14" s="37">
        <v>26528</v>
      </c>
      <c r="AM14" s="697">
        <v>26848</v>
      </c>
      <c r="AN14" s="84">
        <v>26436</v>
      </c>
      <c r="AO14" s="37">
        <v>25011</v>
      </c>
      <c r="AP14" s="37">
        <v>25346</v>
      </c>
      <c r="AQ14" s="37">
        <v>26119</v>
      </c>
      <c r="AR14" s="37">
        <v>26070</v>
      </c>
      <c r="AS14" s="37">
        <v>27674</v>
      </c>
      <c r="AT14" s="37">
        <v>28092</v>
      </c>
      <c r="AU14" s="37">
        <v>28335</v>
      </c>
      <c r="AV14" s="37">
        <v>28541</v>
      </c>
      <c r="AW14" s="37">
        <v>28563</v>
      </c>
      <c r="AX14" s="37">
        <v>28248</v>
      </c>
      <c r="AY14" s="697">
        <v>28408</v>
      </c>
      <c r="AZ14" s="84">
        <v>28238</v>
      </c>
      <c r="BA14" s="37">
        <v>28052</v>
      </c>
      <c r="BB14" s="37">
        <v>28099</v>
      </c>
      <c r="BC14" s="37">
        <v>27502</v>
      </c>
      <c r="BD14" s="37">
        <v>27257</v>
      </c>
      <c r="BE14" s="37">
        <v>27333</v>
      </c>
      <c r="BF14" s="37">
        <v>27552</v>
      </c>
      <c r="BG14" s="37">
        <v>27394</v>
      </c>
      <c r="BH14" s="37">
        <v>27436</v>
      </c>
      <c r="BI14" s="37">
        <v>27148</v>
      </c>
      <c r="BJ14" s="37">
        <v>26646</v>
      </c>
      <c r="BK14" s="697">
        <v>26940</v>
      </c>
      <c r="BL14" s="84">
        <v>26638</v>
      </c>
      <c r="BM14" s="37">
        <v>26223</v>
      </c>
      <c r="BN14" s="37">
        <v>26715</v>
      </c>
      <c r="BO14" s="37">
        <v>26538</v>
      </c>
      <c r="BP14" s="129">
        <v>26188</v>
      </c>
      <c r="BQ14" s="697">
        <f>'1.COBERTURA  DANE'!F15</f>
        <v>26151</v>
      </c>
      <c r="BR14" s="224">
        <f t="shared" si="2"/>
        <v>-37</v>
      </c>
      <c r="BS14" s="190">
        <f t="shared" si="3"/>
        <v>-0.13942271459793504</v>
      </c>
      <c r="BT14" s="224">
        <f t="shared" si="4"/>
        <v>-789</v>
      </c>
      <c r="BU14" s="190">
        <f t="shared" si="5"/>
        <v>-2.9287305122494431</v>
      </c>
      <c r="BY14" s="225" t="s">
        <v>321</v>
      </c>
      <c r="BZ14" s="228">
        <v>3682330</v>
      </c>
      <c r="CA14" s="228"/>
    </row>
    <row r="15" spans="1:79" ht="15" outlineLevel="2">
      <c r="A15" s="81">
        <v>250</v>
      </c>
      <c r="B15" s="27" t="s">
        <v>119</v>
      </c>
      <c r="C15" s="49" t="s">
        <v>15</v>
      </c>
      <c r="D15" s="84">
        <v>8763</v>
      </c>
      <c r="E15" s="37">
        <v>8639</v>
      </c>
      <c r="F15" s="37">
        <v>8793</v>
      </c>
      <c r="G15" s="37">
        <v>9215</v>
      </c>
      <c r="H15" s="37">
        <v>9332</v>
      </c>
      <c r="I15" s="37">
        <v>9380</v>
      </c>
      <c r="J15" s="37">
        <v>9309</v>
      </c>
      <c r="K15" s="37">
        <v>9191</v>
      </c>
      <c r="L15" s="37">
        <v>8947</v>
      </c>
      <c r="M15" s="37">
        <v>9065</v>
      </c>
      <c r="N15" s="37">
        <v>9186</v>
      </c>
      <c r="O15" s="697">
        <v>9169</v>
      </c>
      <c r="P15" s="84">
        <v>8749</v>
      </c>
      <c r="Q15" s="37">
        <v>8846</v>
      </c>
      <c r="R15" s="37">
        <v>9058</v>
      </c>
      <c r="S15" s="37">
        <v>9036</v>
      </c>
      <c r="T15" s="37">
        <v>9332</v>
      </c>
      <c r="U15" s="37">
        <v>9370</v>
      </c>
      <c r="V15" s="37">
        <v>9391</v>
      </c>
      <c r="W15" s="37">
        <v>9609</v>
      </c>
      <c r="X15" s="37">
        <v>9703</v>
      </c>
      <c r="Y15" s="37">
        <v>9793</v>
      </c>
      <c r="Z15" s="37">
        <v>9410</v>
      </c>
      <c r="AA15" s="697">
        <v>9264</v>
      </c>
      <c r="AB15" s="84">
        <v>8786</v>
      </c>
      <c r="AC15" s="37">
        <v>8531</v>
      </c>
      <c r="AD15" s="37">
        <v>8654</v>
      </c>
      <c r="AE15" s="37">
        <v>8663</v>
      </c>
      <c r="AF15" s="37">
        <v>8633</v>
      </c>
      <c r="AG15" s="37">
        <v>8846</v>
      </c>
      <c r="AH15" s="37">
        <v>8934</v>
      </c>
      <c r="AI15" s="37">
        <v>8980</v>
      </c>
      <c r="AJ15" s="37">
        <v>9007</v>
      </c>
      <c r="AK15" s="37">
        <v>8983</v>
      </c>
      <c r="AL15" s="37">
        <v>8428</v>
      </c>
      <c r="AM15" s="697">
        <v>8585</v>
      </c>
      <c r="AN15" s="84">
        <v>8452</v>
      </c>
      <c r="AO15" s="37">
        <v>8057</v>
      </c>
      <c r="AP15" s="37">
        <v>8176</v>
      </c>
      <c r="AQ15" s="37">
        <v>8371</v>
      </c>
      <c r="AR15" s="37">
        <v>8402</v>
      </c>
      <c r="AS15" s="37">
        <v>9136</v>
      </c>
      <c r="AT15" s="37">
        <v>9107</v>
      </c>
      <c r="AU15" s="37">
        <v>9202</v>
      </c>
      <c r="AV15" s="37">
        <v>9336</v>
      </c>
      <c r="AW15" s="37">
        <v>9461</v>
      </c>
      <c r="AX15" s="37">
        <v>9476</v>
      </c>
      <c r="AY15" s="697">
        <v>9657</v>
      </c>
      <c r="AZ15" s="84">
        <v>9622</v>
      </c>
      <c r="BA15" s="37">
        <v>9468</v>
      </c>
      <c r="BB15" s="37">
        <v>9395</v>
      </c>
      <c r="BC15" s="37">
        <v>9135</v>
      </c>
      <c r="BD15" s="37">
        <v>9111</v>
      </c>
      <c r="BE15" s="37">
        <v>9211</v>
      </c>
      <c r="BF15" s="37">
        <v>9130</v>
      </c>
      <c r="BG15" s="37">
        <v>9333</v>
      </c>
      <c r="BH15" s="37">
        <v>9027</v>
      </c>
      <c r="BI15" s="37">
        <v>9090</v>
      </c>
      <c r="BJ15" s="37">
        <v>8995</v>
      </c>
      <c r="BK15" s="697">
        <v>9104</v>
      </c>
      <c r="BL15" s="84">
        <v>9092</v>
      </c>
      <c r="BM15" s="37">
        <v>8877</v>
      </c>
      <c r="BN15" s="37">
        <v>8990</v>
      </c>
      <c r="BO15" s="37">
        <v>8900</v>
      </c>
      <c r="BP15" s="129">
        <v>8836</v>
      </c>
      <c r="BQ15" s="697">
        <f>'1.COBERTURA  DANE'!F16</f>
        <v>8852</v>
      </c>
      <c r="BR15" s="224">
        <f t="shared" si="2"/>
        <v>16</v>
      </c>
      <c r="BS15" s="190">
        <f t="shared" si="3"/>
        <v>0.1797752808988764</v>
      </c>
      <c r="BT15" s="224">
        <f t="shared" si="4"/>
        <v>-252</v>
      </c>
      <c r="BU15" s="190">
        <f t="shared" si="5"/>
        <v>-2.7680140597539546</v>
      </c>
      <c r="BY15" s="225" t="s">
        <v>322</v>
      </c>
      <c r="BZ15" s="228">
        <v>3688539</v>
      </c>
      <c r="CA15" s="228"/>
    </row>
    <row r="16" spans="1:79" ht="15" outlineLevel="2">
      <c r="A16" s="81">
        <v>495</v>
      </c>
      <c r="B16" s="27" t="s">
        <v>119</v>
      </c>
      <c r="C16" s="49" t="s">
        <v>86</v>
      </c>
      <c r="D16" s="84">
        <v>1475</v>
      </c>
      <c r="E16" s="37">
        <v>1302</v>
      </c>
      <c r="F16" s="37">
        <v>1341</v>
      </c>
      <c r="G16" s="37">
        <v>1345</v>
      </c>
      <c r="H16" s="37">
        <v>1436</v>
      </c>
      <c r="I16" s="37">
        <v>1438</v>
      </c>
      <c r="J16" s="37">
        <v>1488</v>
      </c>
      <c r="K16" s="37">
        <v>1559</v>
      </c>
      <c r="L16" s="37">
        <v>1554</v>
      </c>
      <c r="M16" s="37">
        <v>1588</v>
      </c>
      <c r="N16" s="37">
        <v>1564</v>
      </c>
      <c r="O16" s="697">
        <v>1437</v>
      </c>
      <c r="P16" s="84">
        <v>1250</v>
      </c>
      <c r="Q16" s="37">
        <v>1246</v>
      </c>
      <c r="R16" s="37">
        <v>1209</v>
      </c>
      <c r="S16" s="37">
        <v>1233</v>
      </c>
      <c r="T16" s="37">
        <v>1436</v>
      </c>
      <c r="U16" s="37">
        <v>1238</v>
      </c>
      <c r="V16" s="37">
        <v>1244</v>
      </c>
      <c r="W16" s="37">
        <v>1256</v>
      </c>
      <c r="X16" s="37">
        <v>1293</v>
      </c>
      <c r="Y16" s="37">
        <v>1336</v>
      </c>
      <c r="Z16" s="37">
        <v>1225</v>
      </c>
      <c r="AA16" s="697">
        <v>1174</v>
      </c>
      <c r="AB16" s="84">
        <v>1034</v>
      </c>
      <c r="AC16" s="37">
        <v>949</v>
      </c>
      <c r="AD16" s="37">
        <v>1000</v>
      </c>
      <c r="AE16" s="37">
        <v>1013</v>
      </c>
      <c r="AF16" s="37">
        <v>992</v>
      </c>
      <c r="AG16" s="37">
        <v>988</v>
      </c>
      <c r="AH16" s="37">
        <v>985</v>
      </c>
      <c r="AI16" s="37">
        <v>985</v>
      </c>
      <c r="AJ16" s="37">
        <v>956</v>
      </c>
      <c r="AK16" s="37">
        <v>966</v>
      </c>
      <c r="AL16" s="37">
        <v>818</v>
      </c>
      <c r="AM16" s="697">
        <v>984</v>
      </c>
      <c r="AN16" s="84">
        <v>1170</v>
      </c>
      <c r="AO16" s="37">
        <v>984</v>
      </c>
      <c r="AP16" s="37">
        <v>994</v>
      </c>
      <c r="AQ16" s="37">
        <v>1035</v>
      </c>
      <c r="AR16" s="37">
        <v>1069</v>
      </c>
      <c r="AS16" s="37">
        <v>1333</v>
      </c>
      <c r="AT16" s="37">
        <v>1247</v>
      </c>
      <c r="AU16" s="37">
        <v>1280</v>
      </c>
      <c r="AV16" s="37">
        <v>1321</v>
      </c>
      <c r="AW16" s="37">
        <v>1371</v>
      </c>
      <c r="AX16" s="37">
        <v>1398</v>
      </c>
      <c r="AY16" s="697">
        <v>1426</v>
      </c>
      <c r="AZ16" s="84">
        <v>1418</v>
      </c>
      <c r="BA16" s="37">
        <v>1397</v>
      </c>
      <c r="BB16" s="37">
        <v>1221</v>
      </c>
      <c r="BC16" s="37">
        <v>1166</v>
      </c>
      <c r="BD16" s="37">
        <v>1158</v>
      </c>
      <c r="BE16" s="37">
        <v>1170</v>
      </c>
      <c r="BF16" s="37">
        <v>1309</v>
      </c>
      <c r="BG16" s="37">
        <v>1192</v>
      </c>
      <c r="BH16" s="37">
        <v>1163</v>
      </c>
      <c r="BI16" s="37">
        <v>1174</v>
      </c>
      <c r="BJ16" s="37">
        <v>1168</v>
      </c>
      <c r="BK16" s="697">
        <v>1210</v>
      </c>
      <c r="BL16" s="84">
        <v>1204</v>
      </c>
      <c r="BM16" s="37">
        <v>1135</v>
      </c>
      <c r="BN16" s="37">
        <v>1266</v>
      </c>
      <c r="BO16" s="37">
        <v>1230</v>
      </c>
      <c r="BP16" s="129">
        <v>1193</v>
      </c>
      <c r="BQ16" s="697">
        <f>'1.COBERTURA  DANE'!F17</f>
        <v>1219</v>
      </c>
      <c r="BR16" s="224">
        <f t="shared" si="2"/>
        <v>26</v>
      </c>
      <c r="BS16" s="190">
        <f t="shared" si="3"/>
        <v>2.1138211382113821</v>
      </c>
      <c r="BT16" s="224">
        <f t="shared" si="4"/>
        <v>9</v>
      </c>
      <c r="BU16" s="190">
        <f t="shared" si="5"/>
        <v>0.74380165289256195</v>
      </c>
      <c r="BY16" s="225" t="s">
        <v>323</v>
      </c>
      <c r="BZ16" s="228">
        <v>3691515</v>
      </c>
      <c r="CA16" s="228"/>
    </row>
    <row r="17" spans="1:82" ht="15" outlineLevel="2">
      <c r="A17" s="81">
        <v>790</v>
      </c>
      <c r="B17" s="27" t="s">
        <v>119</v>
      </c>
      <c r="C17" s="49" t="s">
        <v>98</v>
      </c>
      <c r="D17" s="84">
        <v>2334</v>
      </c>
      <c r="E17" s="37">
        <v>2359</v>
      </c>
      <c r="F17" s="37">
        <v>2393</v>
      </c>
      <c r="G17" s="37">
        <v>2487</v>
      </c>
      <c r="H17" s="37">
        <v>2501</v>
      </c>
      <c r="I17" s="37">
        <v>2583</v>
      </c>
      <c r="J17" s="37">
        <v>2456</v>
      </c>
      <c r="K17" s="37">
        <v>2363</v>
      </c>
      <c r="L17" s="37">
        <v>2347</v>
      </c>
      <c r="M17" s="37">
        <v>2417</v>
      </c>
      <c r="N17" s="37">
        <v>2463</v>
      </c>
      <c r="O17" s="697">
        <v>2459</v>
      </c>
      <c r="P17" s="84">
        <v>2297</v>
      </c>
      <c r="Q17" s="37">
        <v>2388</v>
      </c>
      <c r="R17" s="37">
        <v>2464</v>
      </c>
      <c r="S17" s="37">
        <v>2470</v>
      </c>
      <c r="T17" s="37">
        <v>2501</v>
      </c>
      <c r="U17" s="37">
        <v>2526</v>
      </c>
      <c r="V17" s="37">
        <v>2543</v>
      </c>
      <c r="W17" s="37">
        <v>2608</v>
      </c>
      <c r="X17" s="37">
        <v>2661</v>
      </c>
      <c r="Y17" s="37">
        <v>2769</v>
      </c>
      <c r="Z17" s="37">
        <v>2685</v>
      </c>
      <c r="AA17" s="697">
        <v>2625</v>
      </c>
      <c r="AB17" s="84">
        <v>2437</v>
      </c>
      <c r="AC17" s="37">
        <v>2367</v>
      </c>
      <c r="AD17" s="37">
        <v>2394</v>
      </c>
      <c r="AE17" s="37">
        <v>2401</v>
      </c>
      <c r="AF17" s="37">
        <v>2355</v>
      </c>
      <c r="AG17" s="37">
        <v>2416</v>
      </c>
      <c r="AH17" s="37">
        <v>2438</v>
      </c>
      <c r="AI17" s="37">
        <v>2467</v>
      </c>
      <c r="AJ17" s="37">
        <v>2481</v>
      </c>
      <c r="AK17" s="37">
        <v>2486</v>
      </c>
      <c r="AL17" s="37">
        <v>2325</v>
      </c>
      <c r="AM17" s="697">
        <v>2390</v>
      </c>
      <c r="AN17" s="84">
        <v>2337</v>
      </c>
      <c r="AO17" s="37">
        <v>2014</v>
      </c>
      <c r="AP17" s="37">
        <v>1993</v>
      </c>
      <c r="AQ17" s="37">
        <v>2161</v>
      </c>
      <c r="AR17" s="37">
        <v>2162</v>
      </c>
      <c r="AS17" s="37">
        <v>2552</v>
      </c>
      <c r="AT17" s="37">
        <v>2505</v>
      </c>
      <c r="AU17" s="37">
        <v>2548</v>
      </c>
      <c r="AV17" s="37">
        <v>2588</v>
      </c>
      <c r="AW17" s="37">
        <v>2602</v>
      </c>
      <c r="AX17" s="37">
        <v>2644</v>
      </c>
      <c r="AY17" s="697">
        <v>2739</v>
      </c>
      <c r="AZ17" s="84">
        <v>2700</v>
      </c>
      <c r="BA17" s="37">
        <v>2673</v>
      </c>
      <c r="BB17" s="37">
        <v>2629</v>
      </c>
      <c r="BC17" s="37">
        <v>2492</v>
      </c>
      <c r="BD17" s="37">
        <v>2465</v>
      </c>
      <c r="BE17" s="37">
        <v>2484</v>
      </c>
      <c r="BF17" s="37">
        <v>2474</v>
      </c>
      <c r="BG17" s="37">
        <v>2439</v>
      </c>
      <c r="BH17" s="37">
        <v>2387</v>
      </c>
      <c r="BI17" s="37">
        <v>2386</v>
      </c>
      <c r="BJ17" s="37">
        <v>2411</v>
      </c>
      <c r="BK17" s="697">
        <v>2510</v>
      </c>
      <c r="BL17" s="84">
        <v>2483</v>
      </c>
      <c r="BM17" s="37">
        <v>2437</v>
      </c>
      <c r="BN17" s="37">
        <v>2555</v>
      </c>
      <c r="BO17" s="37">
        <v>2535</v>
      </c>
      <c r="BP17" s="129">
        <v>2583</v>
      </c>
      <c r="BQ17" s="697">
        <f>'1.COBERTURA  DANE'!F18</f>
        <v>2612</v>
      </c>
      <c r="BR17" s="224">
        <f t="shared" si="2"/>
        <v>29</v>
      </c>
      <c r="BS17" s="190">
        <f t="shared" si="3"/>
        <v>1.1439842209072979</v>
      </c>
      <c r="BT17" s="224">
        <f t="shared" si="4"/>
        <v>102</v>
      </c>
      <c r="BU17" s="190">
        <f t="shared" si="5"/>
        <v>4.0637450199203187</v>
      </c>
      <c r="BY17" s="225" t="s">
        <v>324</v>
      </c>
      <c r="BZ17" s="228">
        <v>3699285</v>
      </c>
      <c r="CA17" s="6"/>
    </row>
    <row r="18" spans="1:82" ht="15" outlineLevel="2">
      <c r="A18" s="81">
        <v>895</v>
      </c>
      <c r="B18" s="27" t="s">
        <v>119</v>
      </c>
      <c r="C18" s="50" t="s">
        <v>120</v>
      </c>
      <c r="D18" s="84">
        <v>2363</v>
      </c>
      <c r="E18" s="37">
        <v>2387</v>
      </c>
      <c r="F18" s="37">
        <v>2427</v>
      </c>
      <c r="G18" s="37">
        <v>2441</v>
      </c>
      <c r="H18" s="37">
        <v>2385</v>
      </c>
      <c r="I18" s="37">
        <v>2372</v>
      </c>
      <c r="J18" s="37">
        <v>2305</v>
      </c>
      <c r="K18" s="37">
        <v>2257</v>
      </c>
      <c r="L18" s="37">
        <v>2149</v>
      </c>
      <c r="M18" s="37">
        <v>2159</v>
      </c>
      <c r="N18" s="37">
        <v>2139</v>
      </c>
      <c r="O18" s="697">
        <v>2168</v>
      </c>
      <c r="P18" s="84">
        <v>1991</v>
      </c>
      <c r="Q18" s="37">
        <v>2003</v>
      </c>
      <c r="R18" s="37">
        <v>2009</v>
      </c>
      <c r="S18" s="37">
        <v>1958</v>
      </c>
      <c r="T18" s="37">
        <v>2385</v>
      </c>
      <c r="U18" s="37">
        <v>2018</v>
      </c>
      <c r="V18" s="37">
        <v>2027</v>
      </c>
      <c r="W18" s="37">
        <v>2142</v>
      </c>
      <c r="X18" s="37">
        <v>2185</v>
      </c>
      <c r="Y18" s="37">
        <v>2218</v>
      </c>
      <c r="Z18" s="37">
        <v>2027</v>
      </c>
      <c r="AA18" s="697">
        <v>1972</v>
      </c>
      <c r="AB18" s="84">
        <v>1906</v>
      </c>
      <c r="AC18" s="37">
        <v>1848</v>
      </c>
      <c r="AD18" s="37">
        <v>1833</v>
      </c>
      <c r="AE18" s="37">
        <v>1818</v>
      </c>
      <c r="AF18" s="37">
        <v>1818</v>
      </c>
      <c r="AG18" s="37">
        <v>1888</v>
      </c>
      <c r="AH18" s="37">
        <v>1969</v>
      </c>
      <c r="AI18" s="37">
        <v>1998</v>
      </c>
      <c r="AJ18" s="37">
        <v>1984</v>
      </c>
      <c r="AK18" s="37">
        <v>1962</v>
      </c>
      <c r="AL18" s="37">
        <v>1715</v>
      </c>
      <c r="AM18" s="697">
        <v>1814</v>
      </c>
      <c r="AN18" s="84">
        <v>1825</v>
      </c>
      <c r="AO18" s="37">
        <v>1626</v>
      </c>
      <c r="AP18" s="37">
        <v>1666</v>
      </c>
      <c r="AQ18" s="37">
        <v>1760</v>
      </c>
      <c r="AR18" s="37">
        <v>1746</v>
      </c>
      <c r="AS18" s="37">
        <v>2056</v>
      </c>
      <c r="AT18" s="37">
        <v>2001</v>
      </c>
      <c r="AU18" s="37">
        <v>2066</v>
      </c>
      <c r="AV18" s="37">
        <v>2123</v>
      </c>
      <c r="AW18" s="37">
        <v>2159</v>
      </c>
      <c r="AX18" s="37">
        <v>2146</v>
      </c>
      <c r="AY18" s="697">
        <v>2222</v>
      </c>
      <c r="AZ18" s="84">
        <v>2180</v>
      </c>
      <c r="BA18" s="37">
        <v>2190</v>
      </c>
      <c r="BB18" s="37">
        <v>2142</v>
      </c>
      <c r="BC18" s="37">
        <v>2080</v>
      </c>
      <c r="BD18" s="37">
        <v>2060</v>
      </c>
      <c r="BE18" s="37">
        <v>2098</v>
      </c>
      <c r="BF18" s="37">
        <v>2168</v>
      </c>
      <c r="BG18" s="37">
        <v>2085</v>
      </c>
      <c r="BH18" s="37">
        <v>2164</v>
      </c>
      <c r="BI18" s="37">
        <v>2173</v>
      </c>
      <c r="BJ18" s="37">
        <v>2128</v>
      </c>
      <c r="BK18" s="697">
        <v>2168</v>
      </c>
      <c r="BL18" s="84">
        <v>2139</v>
      </c>
      <c r="BM18" s="37">
        <v>1998</v>
      </c>
      <c r="BN18" s="37">
        <v>2041</v>
      </c>
      <c r="BO18" s="37">
        <v>1971</v>
      </c>
      <c r="BP18" s="129">
        <v>1993</v>
      </c>
      <c r="BQ18" s="697">
        <f>'1.COBERTURA  DANE'!F19</f>
        <v>2029</v>
      </c>
      <c r="BR18" s="224">
        <f t="shared" si="2"/>
        <v>36</v>
      </c>
      <c r="BS18" s="190">
        <f t="shared" si="3"/>
        <v>1.8264840182648401</v>
      </c>
      <c r="BT18" s="224">
        <f t="shared" si="4"/>
        <v>-139</v>
      </c>
      <c r="BU18" s="190">
        <f t="shared" si="5"/>
        <v>-6.4114391143911442</v>
      </c>
    </row>
    <row r="19" spans="1:82" ht="15" outlineLevel="1">
      <c r="A19" s="320" t="s">
        <v>149</v>
      </c>
      <c r="B19" s="48"/>
      <c r="C19" s="51"/>
      <c r="D19" s="82">
        <v>172751</v>
      </c>
      <c r="E19" s="83">
        <v>169490</v>
      </c>
      <c r="F19" s="83">
        <v>169637</v>
      </c>
      <c r="G19" s="83">
        <v>169874</v>
      </c>
      <c r="H19" s="83">
        <v>168748</v>
      </c>
      <c r="I19" s="83">
        <v>169622</v>
      </c>
      <c r="J19" s="83">
        <v>168766</v>
      </c>
      <c r="K19" s="83">
        <v>169033</v>
      </c>
      <c r="L19" s="83">
        <v>164098</v>
      </c>
      <c r="M19" s="83">
        <v>167191</v>
      </c>
      <c r="N19" s="83">
        <v>167466</v>
      </c>
      <c r="O19" s="696">
        <v>168219</v>
      </c>
      <c r="P19" s="82">
        <v>165527</v>
      </c>
      <c r="Q19" s="83">
        <v>157160</v>
      </c>
      <c r="R19" s="83">
        <v>167672</v>
      </c>
      <c r="S19" s="83">
        <v>167249</v>
      </c>
      <c r="T19" s="83">
        <v>168748</v>
      </c>
      <c r="U19" s="83">
        <v>172726</v>
      </c>
      <c r="V19" s="83">
        <v>170438</v>
      </c>
      <c r="W19" s="83">
        <v>173978</v>
      </c>
      <c r="X19" s="83">
        <v>174877</v>
      </c>
      <c r="Y19" s="83">
        <v>177435</v>
      </c>
      <c r="Z19" s="83">
        <v>176986</v>
      </c>
      <c r="AA19" s="696">
        <v>173049</v>
      </c>
      <c r="AB19" s="82">
        <v>167648</v>
      </c>
      <c r="AC19" s="83">
        <v>165580</v>
      </c>
      <c r="AD19" s="83">
        <v>166654</v>
      </c>
      <c r="AE19" s="83">
        <v>168410</v>
      </c>
      <c r="AF19" s="83">
        <v>167862</v>
      </c>
      <c r="AG19" s="83">
        <v>169578</v>
      </c>
      <c r="AH19" s="83">
        <v>175463</v>
      </c>
      <c r="AI19" s="83">
        <v>177734</v>
      </c>
      <c r="AJ19" s="83">
        <v>179264</v>
      </c>
      <c r="AK19" s="83">
        <v>180268</v>
      </c>
      <c r="AL19" s="83">
        <v>177062</v>
      </c>
      <c r="AM19" s="696">
        <v>178026</v>
      </c>
      <c r="AN19" s="82">
        <v>174957</v>
      </c>
      <c r="AO19" s="83">
        <v>172331</v>
      </c>
      <c r="AP19" s="83">
        <v>174968</v>
      </c>
      <c r="AQ19" s="83">
        <v>178570</v>
      </c>
      <c r="AR19" s="83">
        <v>179569</v>
      </c>
      <c r="AS19" s="83">
        <v>182656</v>
      </c>
      <c r="AT19" s="83">
        <v>186318</v>
      </c>
      <c r="AU19" s="83">
        <v>187387</v>
      </c>
      <c r="AV19" s="83">
        <v>188040</v>
      </c>
      <c r="AW19" s="83">
        <v>190196</v>
      </c>
      <c r="AX19" s="83">
        <v>189649</v>
      </c>
      <c r="AY19" s="696">
        <v>189957</v>
      </c>
      <c r="AZ19" s="82">
        <v>187328</v>
      </c>
      <c r="BA19" s="83">
        <v>185287</v>
      </c>
      <c r="BB19" s="83">
        <v>188090</v>
      </c>
      <c r="BC19" s="83">
        <v>185887</v>
      </c>
      <c r="BD19" s="83">
        <v>186670</v>
      </c>
      <c r="BE19" s="83">
        <v>189023</v>
      </c>
      <c r="BF19" s="83">
        <v>189296</v>
      </c>
      <c r="BG19" s="83">
        <v>191377</v>
      </c>
      <c r="BH19" s="83">
        <v>190900</v>
      </c>
      <c r="BI19" s="83">
        <v>190718</v>
      </c>
      <c r="BJ19" s="83">
        <v>189862</v>
      </c>
      <c r="BK19" s="696">
        <v>190141</v>
      </c>
      <c r="BL19" s="82">
        <v>187230</v>
      </c>
      <c r="BM19" s="83">
        <v>186781</v>
      </c>
      <c r="BN19" s="83">
        <v>189654</v>
      </c>
      <c r="BO19" s="83">
        <v>191373</v>
      </c>
      <c r="BP19" s="128">
        <v>190547</v>
      </c>
      <c r="BQ19" s="696">
        <f t="shared" ref="BQ19" si="7">SUM(BQ20:BQ30)</f>
        <v>190549</v>
      </c>
      <c r="BR19" s="224">
        <f t="shared" si="2"/>
        <v>2</v>
      </c>
      <c r="BS19" s="190">
        <f t="shared" si="3"/>
        <v>1.0450795044232991E-3</v>
      </c>
      <c r="BT19" s="224">
        <f t="shared" si="4"/>
        <v>408</v>
      </c>
      <c r="BU19" s="190">
        <f t="shared" si="5"/>
        <v>0.21457760293676795</v>
      </c>
    </row>
    <row r="20" spans="1:82" ht="15" outlineLevel="2">
      <c r="A20" s="81">
        <v>45</v>
      </c>
      <c r="B20" s="27" t="s">
        <v>148</v>
      </c>
      <c r="C20" s="49" t="s">
        <v>6</v>
      </c>
      <c r="D20" s="84">
        <v>81292</v>
      </c>
      <c r="E20" s="37">
        <v>80416</v>
      </c>
      <c r="F20" s="37">
        <v>80618</v>
      </c>
      <c r="G20" s="37">
        <v>80638</v>
      </c>
      <c r="H20" s="37">
        <v>79962</v>
      </c>
      <c r="I20" s="37">
        <v>80396</v>
      </c>
      <c r="J20" s="37">
        <v>79911</v>
      </c>
      <c r="K20" s="37">
        <v>80026</v>
      </c>
      <c r="L20" s="37">
        <v>80961</v>
      </c>
      <c r="M20" s="37">
        <v>79304</v>
      </c>
      <c r="N20" s="37">
        <v>79411</v>
      </c>
      <c r="O20" s="697">
        <v>79530</v>
      </c>
      <c r="P20" s="84">
        <v>78519</v>
      </c>
      <c r="Q20" s="37">
        <v>73500</v>
      </c>
      <c r="R20" s="37">
        <v>79977</v>
      </c>
      <c r="S20" s="37">
        <v>79294</v>
      </c>
      <c r="T20" s="37">
        <v>79962</v>
      </c>
      <c r="U20" s="37">
        <v>80892</v>
      </c>
      <c r="V20" s="37">
        <v>79921</v>
      </c>
      <c r="W20" s="37">
        <v>81369</v>
      </c>
      <c r="X20" s="37">
        <v>81557</v>
      </c>
      <c r="Y20" s="37">
        <v>82240</v>
      </c>
      <c r="Z20" s="37">
        <v>81865</v>
      </c>
      <c r="AA20" s="697">
        <v>79506</v>
      </c>
      <c r="AB20" s="84">
        <v>78329</v>
      </c>
      <c r="AC20" s="37">
        <v>77543</v>
      </c>
      <c r="AD20" s="37">
        <v>77996</v>
      </c>
      <c r="AE20" s="37">
        <v>78526</v>
      </c>
      <c r="AF20" s="37">
        <v>78276</v>
      </c>
      <c r="AG20" s="37">
        <v>78991</v>
      </c>
      <c r="AH20" s="37">
        <v>81479</v>
      </c>
      <c r="AI20" s="37">
        <v>82192</v>
      </c>
      <c r="AJ20" s="37">
        <v>82670</v>
      </c>
      <c r="AK20" s="37">
        <v>83177</v>
      </c>
      <c r="AL20" s="37">
        <v>81983</v>
      </c>
      <c r="AM20" s="697">
        <v>82396</v>
      </c>
      <c r="AN20" s="84">
        <v>80690</v>
      </c>
      <c r="AO20" s="37">
        <v>80125</v>
      </c>
      <c r="AP20" s="37">
        <v>81060</v>
      </c>
      <c r="AQ20" s="37">
        <v>82406</v>
      </c>
      <c r="AR20" s="37">
        <v>82718</v>
      </c>
      <c r="AS20" s="37">
        <v>83875</v>
      </c>
      <c r="AT20" s="37">
        <v>84606</v>
      </c>
      <c r="AU20" s="37">
        <v>84989</v>
      </c>
      <c r="AV20" s="37">
        <v>85307</v>
      </c>
      <c r="AW20" s="37">
        <v>86164</v>
      </c>
      <c r="AX20" s="37">
        <v>85996</v>
      </c>
      <c r="AY20" s="697">
        <v>86254</v>
      </c>
      <c r="AZ20" s="84">
        <v>85530</v>
      </c>
      <c r="BA20" s="37">
        <v>84980</v>
      </c>
      <c r="BB20" s="37">
        <v>86006</v>
      </c>
      <c r="BC20" s="37">
        <v>84978</v>
      </c>
      <c r="BD20" s="37">
        <v>85190</v>
      </c>
      <c r="BE20" s="37">
        <v>85625</v>
      </c>
      <c r="BF20" s="37">
        <v>85816</v>
      </c>
      <c r="BG20" s="37">
        <v>86225</v>
      </c>
      <c r="BH20" s="37">
        <v>86404</v>
      </c>
      <c r="BI20" s="37">
        <v>86159</v>
      </c>
      <c r="BJ20" s="37">
        <v>85936</v>
      </c>
      <c r="BK20" s="697">
        <v>86146</v>
      </c>
      <c r="BL20" s="84">
        <v>85221</v>
      </c>
      <c r="BM20" s="37">
        <v>85065</v>
      </c>
      <c r="BN20" s="37">
        <v>85955</v>
      </c>
      <c r="BO20" s="37">
        <v>86604</v>
      </c>
      <c r="BP20" s="129">
        <v>86229</v>
      </c>
      <c r="BQ20" s="697">
        <f>'1.COBERTURA  DANE'!F21</f>
        <v>85885</v>
      </c>
      <c r="BR20" s="224">
        <f t="shared" si="2"/>
        <v>-344</v>
      </c>
      <c r="BS20" s="190">
        <f t="shared" si="3"/>
        <v>-0.39721029051775897</v>
      </c>
      <c r="BT20" s="224">
        <f t="shared" si="4"/>
        <v>-261</v>
      </c>
      <c r="BU20" s="190">
        <f t="shared" si="5"/>
        <v>-0.30297402084832725</v>
      </c>
    </row>
    <row r="21" spans="1:82" ht="15" outlineLevel="2">
      <c r="A21" s="81">
        <v>51</v>
      </c>
      <c r="B21" s="27" t="s">
        <v>148</v>
      </c>
      <c r="C21" s="49" t="s">
        <v>67</v>
      </c>
      <c r="D21" s="84">
        <v>3820</v>
      </c>
      <c r="E21" s="37">
        <v>3642</v>
      </c>
      <c r="F21" s="37">
        <v>3567</v>
      </c>
      <c r="G21" s="37">
        <v>3669</v>
      </c>
      <c r="H21" s="37">
        <v>3657</v>
      </c>
      <c r="I21" s="37">
        <v>3648</v>
      </c>
      <c r="J21" s="37">
        <v>3653</v>
      </c>
      <c r="K21" s="37">
        <v>3681</v>
      </c>
      <c r="L21" s="37">
        <v>3586</v>
      </c>
      <c r="M21" s="37">
        <v>3626</v>
      </c>
      <c r="N21" s="37">
        <v>3609</v>
      </c>
      <c r="O21" s="697">
        <v>3569</v>
      </c>
      <c r="P21" s="84">
        <v>3467</v>
      </c>
      <c r="Q21" s="37">
        <v>3288</v>
      </c>
      <c r="R21" s="37">
        <v>3599</v>
      </c>
      <c r="S21" s="37">
        <v>3494</v>
      </c>
      <c r="T21" s="37">
        <v>3657</v>
      </c>
      <c r="U21" s="37">
        <v>3747</v>
      </c>
      <c r="V21" s="37">
        <v>3633</v>
      </c>
      <c r="W21" s="37">
        <v>3779</v>
      </c>
      <c r="X21" s="37">
        <v>3878</v>
      </c>
      <c r="Y21" s="37">
        <v>3968</v>
      </c>
      <c r="Z21" s="37">
        <v>3900</v>
      </c>
      <c r="AA21" s="697">
        <v>3822</v>
      </c>
      <c r="AB21" s="84">
        <v>3452</v>
      </c>
      <c r="AC21" s="37">
        <v>3395</v>
      </c>
      <c r="AD21" s="37">
        <v>3420</v>
      </c>
      <c r="AE21" s="37">
        <v>3489</v>
      </c>
      <c r="AF21" s="37">
        <v>3501</v>
      </c>
      <c r="AG21" s="37">
        <v>3499</v>
      </c>
      <c r="AH21" s="37">
        <v>3659</v>
      </c>
      <c r="AI21" s="37">
        <v>3750</v>
      </c>
      <c r="AJ21" s="37">
        <v>3865</v>
      </c>
      <c r="AK21" s="37">
        <v>3936</v>
      </c>
      <c r="AL21" s="37">
        <v>3813</v>
      </c>
      <c r="AM21" s="697">
        <v>3813</v>
      </c>
      <c r="AN21" s="84">
        <v>3645</v>
      </c>
      <c r="AO21" s="37">
        <v>3359</v>
      </c>
      <c r="AP21" s="37">
        <v>3363</v>
      </c>
      <c r="AQ21" s="37">
        <v>3537</v>
      </c>
      <c r="AR21" s="37">
        <v>3563</v>
      </c>
      <c r="AS21" s="37">
        <v>3657</v>
      </c>
      <c r="AT21" s="37">
        <v>3722</v>
      </c>
      <c r="AU21" s="37">
        <v>3783</v>
      </c>
      <c r="AV21" s="37">
        <v>3784</v>
      </c>
      <c r="AW21" s="37">
        <v>3802</v>
      </c>
      <c r="AX21" s="37">
        <v>3759</v>
      </c>
      <c r="AY21" s="697">
        <v>3687</v>
      </c>
      <c r="AZ21" s="84">
        <v>3575</v>
      </c>
      <c r="BA21" s="37">
        <v>3359</v>
      </c>
      <c r="BB21" s="37">
        <v>3519</v>
      </c>
      <c r="BC21" s="37">
        <v>3505</v>
      </c>
      <c r="BD21" s="37">
        <v>3556</v>
      </c>
      <c r="BE21" s="37">
        <v>3648</v>
      </c>
      <c r="BF21" s="37">
        <v>3637</v>
      </c>
      <c r="BG21" s="37">
        <v>3585</v>
      </c>
      <c r="BH21" s="37">
        <v>3659</v>
      </c>
      <c r="BI21" s="37">
        <v>3667</v>
      </c>
      <c r="BJ21" s="37">
        <v>3629</v>
      </c>
      <c r="BK21" s="697">
        <v>3653</v>
      </c>
      <c r="BL21" s="84">
        <v>3464</v>
      </c>
      <c r="BM21" s="37">
        <v>3482</v>
      </c>
      <c r="BN21" s="37">
        <v>3623</v>
      </c>
      <c r="BO21" s="37">
        <v>3732</v>
      </c>
      <c r="BP21" s="129">
        <v>3722</v>
      </c>
      <c r="BQ21" s="697">
        <f>'1.COBERTURA  DANE'!F22</f>
        <v>3729</v>
      </c>
      <c r="BR21" s="224">
        <f t="shared" si="2"/>
        <v>7</v>
      </c>
      <c r="BS21" s="190">
        <f t="shared" si="3"/>
        <v>0.18756698821007503</v>
      </c>
      <c r="BT21" s="224">
        <f t="shared" si="4"/>
        <v>76</v>
      </c>
      <c r="BU21" s="190">
        <f t="shared" si="5"/>
        <v>2.0804817957842867</v>
      </c>
    </row>
    <row r="22" spans="1:82" ht="15" outlineLevel="2">
      <c r="A22" s="81">
        <v>147</v>
      </c>
      <c r="B22" s="27" t="s">
        <v>148</v>
      </c>
      <c r="C22" s="49" t="s">
        <v>11</v>
      </c>
      <c r="D22" s="84">
        <v>21261</v>
      </c>
      <c r="E22" s="37">
        <v>21093</v>
      </c>
      <c r="F22" s="37">
        <v>21060</v>
      </c>
      <c r="G22" s="37">
        <v>20896</v>
      </c>
      <c r="H22" s="37">
        <v>20769</v>
      </c>
      <c r="I22" s="37">
        <v>20896</v>
      </c>
      <c r="J22" s="37">
        <v>20893</v>
      </c>
      <c r="K22" s="37">
        <v>20870</v>
      </c>
      <c r="L22" s="37">
        <v>19155</v>
      </c>
      <c r="M22" s="37">
        <v>20447</v>
      </c>
      <c r="N22" s="37">
        <v>20492</v>
      </c>
      <c r="O22" s="697">
        <v>20620</v>
      </c>
      <c r="P22" s="84">
        <v>20460</v>
      </c>
      <c r="Q22" s="37">
        <v>19721</v>
      </c>
      <c r="R22" s="37">
        <v>20147</v>
      </c>
      <c r="S22" s="37">
        <v>20266</v>
      </c>
      <c r="T22" s="37">
        <v>20769</v>
      </c>
      <c r="U22" s="37">
        <v>20907</v>
      </c>
      <c r="V22" s="37">
        <v>20751</v>
      </c>
      <c r="W22" s="37">
        <v>20996</v>
      </c>
      <c r="X22" s="37">
        <v>21111</v>
      </c>
      <c r="Y22" s="37">
        <v>21438</v>
      </c>
      <c r="Z22" s="37">
        <v>21526</v>
      </c>
      <c r="AA22" s="697">
        <v>21380</v>
      </c>
      <c r="AB22" s="84">
        <v>20835</v>
      </c>
      <c r="AC22" s="37">
        <v>20708</v>
      </c>
      <c r="AD22" s="37">
        <v>20853</v>
      </c>
      <c r="AE22" s="37">
        <v>21045</v>
      </c>
      <c r="AF22" s="37">
        <v>20954</v>
      </c>
      <c r="AG22" s="37">
        <v>21120</v>
      </c>
      <c r="AH22" s="37">
        <v>21851</v>
      </c>
      <c r="AI22" s="37">
        <v>22159</v>
      </c>
      <c r="AJ22" s="37">
        <v>22361</v>
      </c>
      <c r="AK22" s="37">
        <v>22480</v>
      </c>
      <c r="AL22" s="37">
        <v>22268</v>
      </c>
      <c r="AM22" s="697">
        <v>22277</v>
      </c>
      <c r="AN22" s="84">
        <v>22015</v>
      </c>
      <c r="AO22" s="37">
        <v>22029</v>
      </c>
      <c r="AP22" s="37">
        <v>22311</v>
      </c>
      <c r="AQ22" s="37">
        <v>22650</v>
      </c>
      <c r="AR22" s="37">
        <v>22739</v>
      </c>
      <c r="AS22" s="37">
        <v>23142</v>
      </c>
      <c r="AT22" s="37">
        <v>23582</v>
      </c>
      <c r="AU22" s="37">
        <v>23716</v>
      </c>
      <c r="AV22" s="37">
        <v>23773</v>
      </c>
      <c r="AW22" s="37">
        <v>23923</v>
      </c>
      <c r="AX22" s="37">
        <v>23935</v>
      </c>
      <c r="AY22" s="697">
        <v>24003</v>
      </c>
      <c r="AZ22" s="84">
        <v>23775</v>
      </c>
      <c r="BA22" s="37">
        <v>23613</v>
      </c>
      <c r="BB22" s="37">
        <v>24019</v>
      </c>
      <c r="BC22" s="37">
        <v>23749</v>
      </c>
      <c r="BD22" s="37">
        <v>23741</v>
      </c>
      <c r="BE22" s="37">
        <v>23988</v>
      </c>
      <c r="BF22" s="37">
        <v>24046</v>
      </c>
      <c r="BG22" s="37">
        <v>24171</v>
      </c>
      <c r="BH22" s="37">
        <v>24320</v>
      </c>
      <c r="BI22" s="37">
        <v>24375</v>
      </c>
      <c r="BJ22" s="37">
        <v>24322</v>
      </c>
      <c r="BK22" s="697">
        <v>24419</v>
      </c>
      <c r="BL22" s="84">
        <v>24062</v>
      </c>
      <c r="BM22" s="37">
        <v>24187</v>
      </c>
      <c r="BN22" s="37">
        <v>24494</v>
      </c>
      <c r="BO22" s="37">
        <v>24723</v>
      </c>
      <c r="BP22" s="129">
        <v>24682</v>
      </c>
      <c r="BQ22" s="697">
        <f>'1.COBERTURA  DANE'!F23</f>
        <v>24705</v>
      </c>
      <c r="BR22" s="224">
        <f t="shared" si="2"/>
        <v>23</v>
      </c>
      <c r="BS22" s="190">
        <f t="shared" si="3"/>
        <v>9.3030781054079192E-2</v>
      </c>
      <c r="BT22" s="224">
        <f t="shared" si="4"/>
        <v>286</v>
      </c>
      <c r="BU22" s="190">
        <f t="shared" si="5"/>
        <v>1.1712191326426142</v>
      </c>
    </row>
    <row r="23" spans="1:82" ht="15" outlineLevel="2">
      <c r="A23" s="81">
        <v>172</v>
      </c>
      <c r="B23" s="27" t="s">
        <v>148</v>
      </c>
      <c r="C23" s="49" t="s">
        <v>13</v>
      </c>
      <c r="D23" s="84">
        <v>25027</v>
      </c>
      <c r="E23" s="37">
        <v>24670</v>
      </c>
      <c r="F23" s="37">
        <v>24600</v>
      </c>
      <c r="G23" s="37">
        <v>24608</v>
      </c>
      <c r="H23" s="37">
        <v>24305</v>
      </c>
      <c r="I23" s="37">
        <v>24277</v>
      </c>
      <c r="J23" s="37">
        <v>24042</v>
      </c>
      <c r="K23" s="37">
        <v>23986</v>
      </c>
      <c r="L23" s="37">
        <v>22695</v>
      </c>
      <c r="M23" s="37">
        <v>23897</v>
      </c>
      <c r="N23" s="37">
        <v>23969</v>
      </c>
      <c r="O23" s="697">
        <v>24056</v>
      </c>
      <c r="P23" s="84">
        <v>23853</v>
      </c>
      <c r="Q23" s="37">
        <v>22591</v>
      </c>
      <c r="R23" s="37">
        <v>23943</v>
      </c>
      <c r="S23" s="37">
        <v>24093</v>
      </c>
      <c r="T23" s="37">
        <v>24305</v>
      </c>
      <c r="U23" s="37">
        <v>24974</v>
      </c>
      <c r="V23" s="37">
        <v>24685</v>
      </c>
      <c r="W23" s="37">
        <v>25297</v>
      </c>
      <c r="X23" s="37">
        <v>25373</v>
      </c>
      <c r="Y23" s="37">
        <v>25938</v>
      </c>
      <c r="Z23" s="37">
        <v>25872</v>
      </c>
      <c r="AA23" s="697">
        <v>25565</v>
      </c>
      <c r="AB23" s="84">
        <v>24911</v>
      </c>
      <c r="AC23" s="37">
        <v>24583</v>
      </c>
      <c r="AD23" s="37">
        <v>24775</v>
      </c>
      <c r="AE23" s="37">
        <v>24930</v>
      </c>
      <c r="AF23" s="37">
        <v>24936</v>
      </c>
      <c r="AG23" s="37">
        <v>25352</v>
      </c>
      <c r="AH23" s="37">
        <v>26451</v>
      </c>
      <c r="AI23" s="37">
        <v>26817</v>
      </c>
      <c r="AJ23" s="37">
        <v>26893</v>
      </c>
      <c r="AK23" s="37">
        <v>27092</v>
      </c>
      <c r="AL23" s="37">
        <v>26485</v>
      </c>
      <c r="AM23" s="697">
        <v>26763</v>
      </c>
      <c r="AN23" s="84">
        <v>26551</v>
      </c>
      <c r="AO23" s="37">
        <v>26126</v>
      </c>
      <c r="AP23" s="37">
        <v>26455</v>
      </c>
      <c r="AQ23" s="37">
        <v>27036</v>
      </c>
      <c r="AR23" s="37">
        <v>27242</v>
      </c>
      <c r="AS23" s="37">
        <v>27644</v>
      </c>
      <c r="AT23" s="37">
        <v>28211</v>
      </c>
      <c r="AU23" s="37">
        <v>28424</v>
      </c>
      <c r="AV23" s="37">
        <v>28692</v>
      </c>
      <c r="AW23" s="37">
        <v>29112</v>
      </c>
      <c r="AX23" s="37">
        <v>28958</v>
      </c>
      <c r="AY23" s="697">
        <v>28988</v>
      </c>
      <c r="AZ23" s="84">
        <v>28719</v>
      </c>
      <c r="BA23" s="37">
        <v>28317</v>
      </c>
      <c r="BB23" s="37">
        <v>28849</v>
      </c>
      <c r="BC23" s="37">
        <v>28523</v>
      </c>
      <c r="BD23" s="37">
        <v>28524</v>
      </c>
      <c r="BE23" s="37">
        <v>28913</v>
      </c>
      <c r="BF23" s="37">
        <v>28904</v>
      </c>
      <c r="BG23" s="37">
        <v>29044</v>
      </c>
      <c r="BH23" s="37">
        <v>29018</v>
      </c>
      <c r="BI23" s="37">
        <v>29140</v>
      </c>
      <c r="BJ23" s="37">
        <v>28898</v>
      </c>
      <c r="BK23" s="697">
        <v>28932</v>
      </c>
      <c r="BL23" s="84">
        <v>28506</v>
      </c>
      <c r="BM23" s="37">
        <v>28510</v>
      </c>
      <c r="BN23" s="37">
        <v>29129</v>
      </c>
      <c r="BO23" s="37">
        <v>29341</v>
      </c>
      <c r="BP23" s="129">
        <v>29234</v>
      </c>
      <c r="BQ23" s="697">
        <f>'1.COBERTURA  DANE'!F24</f>
        <v>29355</v>
      </c>
      <c r="BR23" s="224">
        <f t="shared" si="2"/>
        <v>121</v>
      </c>
      <c r="BS23" s="190">
        <f t="shared" si="3"/>
        <v>0.41239221567090417</v>
      </c>
      <c r="BT23" s="224">
        <f t="shared" si="4"/>
        <v>423</v>
      </c>
      <c r="BU23" s="190">
        <f t="shared" si="5"/>
        <v>1.4620489423475735</v>
      </c>
      <c r="CD23" s="343" t="str">
        <f>UPPER((TEXT('1.COBERTURA  DANE'!C2,"mmmm yy")))</f>
        <v>JUNIO 18</v>
      </c>
    </row>
    <row r="24" spans="1:82" ht="15" outlineLevel="2">
      <c r="A24" s="81">
        <v>475</v>
      </c>
      <c r="B24" s="27" t="s">
        <v>148</v>
      </c>
      <c r="C24" s="49" t="s">
        <v>106</v>
      </c>
      <c r="D24" s="84">
        <v>166</v>
      </c>
      <c r="E24" s="37">
        <v>145</v>
      </c>
      <c r="F24" s="37">
        <v>159</v>
      </c>
      <c r="G24" s="37">
        <v>168</v>
      </c>
      <c r="H24" s="37">
        <v>177</v>
      </c>
      <c r="I24" s="37">
        <v>176</v>
      </c>
      <c r="J24" s="37">
        <v>183</v>
      </c>
      <c r="K24" s="37">
        <v>188</v>
      </c>
      <c r="L24" s="37">
        <v>172</v>
      </c>
      <c r="M24" s="37">
        <v>193</v>
      </c>
      <c r="N24" s="37">
        <v>176</v>
      </c>
      <c r="O24" s="697">
        <v>188</v>
      </c>
      <c r="P24" s="84">
        <v>171</v>
      </c>
      <c r="Q24" s="37">
        <v>166</v>
      </c>
      <c r="R24" s="37">
        <v>195</v>
      </c>
      <c r="S24" s="37">
        <v>197</v>
      </c>
      <c r="T24" s="37">
        <v>177</v>
      </c>
      <c r="U24" s="37">
        <v>232</v>
      </c>
      <c r="V24" s="37">
        <v>234</v>
      </c>
      <c r="W24" s="37">
        <v>228</v>
      </c>
      <c r="X24" s="37">
        <v>226</v>
      </c>
      <c r="Y24" s="37">
        <v>239</v>
      </c>
      <c r="Z24" s="37">
        <v>241</v>
      </c>
      <c r="AA24" s="697">
        <v>233</v>
      </c>
      <c r="AB24" s="84">
        <v>196</v>
      </c>
      <c r="AC24" s="37">
        <v>159</v>
      </c>
      <c r="AD24" s="37">
        <v>160</v>
      </c>
      <c r="AE24" s="37">
        <v>175</v>
      </c>
      <c r="AF24" s="37">
        <v>170</v>
      </c>
      <c r="AG24" s="37">
        <v>151</v>
      </c>
      <c r="AH24" s="37">
        <v>179</v>
      </c>
      <c r="AI24" s="37">
        <v>171</v>
      </c>
      <c r="AJ24" s="37">
        <v>211</v>
      </c>
      <c r="AK24" s="37">
        <v>210</v>
      </c>
      <c r="AL24" s="37">
        <v>212</v>
      </c>
      <c r="AM24" s="697">
        <v>204</v>
      </c>
      <c r="AN24" s="84">
        <v>170</v>
      </c>
      <c r="AO24" s="37">
        <v>149</v>
      </c>
      <c r="AP24" s="37">
        <v>169</v>
      </c>
      <c r="AQ24" s="37">
        <v>175</v>
      </c>
      <c r="AR24" s="37">
        <v>191</v>
      </c>
      <c r="AS24" s="37">
        <v>220</v>
      </c>
      <c r="AT24" s="37">
        <v>242</v>
      </c>
      <c r="AU24" s="37">
        <v>243</v>
      </c>
      <c r="AV24" s="37">
        <v>276</v>
      </c>
      <c r="AW24" s="37">
        <v>291</v>
      </c>
      <c r="AX24" s="37">
        <v>295</v>
      </c>
      <c r="AY24" s="697">
        <v>381</v>
      </c>
      <c r="AZ24" s="84">
        <v>353</v>
      </c>
      <c r="BA24" s="37">
        <v>316</v>
      </c>
      <c r="BB24" s="37">
        <v>294</v>
      </c>
      <c r="BC24" s="37">
        <v>238</v>
      </c>
      <c r="BD24" s="37">
        <v>246</v>
      </c>
      <c r="BE24" s="37">
        <v>262</v>
      </c>
      <c r="BF24" s="37">
        <v>258</v>
      </c>
      <c r="BG24" s="37">
        <v>266</v>
      </c>
      <c r="BH24" s="37">
        <v>257</v>
      </c>
      <c r="BI24" s="37">
        <v>251</v>
      </c>
      <c r="BJ24" s="37">
        <v>248</v>
      </c>
      <c r="BK24" s="697">
        <v>258</v>
      </c>
      <c r="BL24" s="84">
        <v>240</v>
      </c>
      <c r="BM24" s="37">
        <v>189</v>
      </c>
      <c r="BN24" s="37">
        <v>216</v>
      </c>
      <c r="BO24" s="37">
        <v>226</v>
      </c>
      <c r="BP24" s="129">
        <v>235</v>
      </c>
      <c r="BQ24" s="697">
        <f>'1.COBERTURA  DANE'!F25</f>
        <v>239</v>
      </c>
      <c r="BR24" s="224">
        <f t="shared" si="2"/>
        <v>4</v>
      </c>
      <c r="BS24" s="190">
        <f t="shared" si="3"/>
        <v>1.7699115044247788</v>
      </c>
      <c r="BT24" s="224">
        <f t="shared" si="4"/>
        <v>-19</v>
      </c>
      <c r="BU24" s="190">
        <f t="shared" si="5"/>
        <v>-7.3643410852713185</v>
      </c>
    </row>
    <row r="25" spans="1:82" ht="15" outlineLevel="2">
      <c r="A25" s="81">
        <v>480</v>
      </c>
      <c r="B25" s="27" t="s">
        <v>148</v>
      </c>
      <c r="C25" s="49" t="s">
        <v>18</v>
      </c>
      <c r="D25" s="84">
        <v>1634</v>
      </c>
      <c r="E25" s="37">
        <v>1498</v>
      </c>
      <c r="F25" s="37">
        <v>1534</v>
      </c>
      <c r="G25" s="37">
        <v>1593</v>
      </c>
      <c r="H25" s="37">
        <v>1526</v>
      </c>
      <c r="I25" s="37">
        <v>1573</v>
      </c>
      <c r="J25" s="37">
        <v>1573</v>
      </c>
      <c r="K25" s="37">
        <v>1633</v>
      </c>
      <c r="L25" s="37">
        <v>1656</v>
      </c>
      <c r="M25" s="37">
        <v>1669</v>
      </c>
      <c r="N25" s="37">
        <v>1713</v>
      </c>
      <c r="O25" s="697">
        <v>1749</v>
      </c>
      <c r="P25" s="84">
        <v>1735</v>
      </c>
      <c r="Q25" s="37">
        <v>1736</v>
      </c>
      <c r="R25" s="37">
        <v>1880</v>
      </c>
      <c r="S25" s="37">
        <v>1916</v>
      </c>
      <c r="T25" s="37">
        <v>1526</v>
      </c>
      <c r="U25" s="37">
        <v>2063</v>
      </c>
      <c r="V25" s="37">
        <v>1982</v>
      </c>
      <c r="W25" s="37">
        <v>2056</v>
      </c>
      <c r="X25" s="37">
        <v>2047</v>
      </c>
      <c r="Y25" s="37">
        <v>2076</v>
      </c>
      <c r="Z25" s="37">
        <v>2051</v>
      </c>
      <c r="AA25" s="697">
        <v>2020</v>
      </c>
      <c r="AB25" s="84">
        <v>1932</v>
      </c>
      <c r="AC25" s="37">
        <v>1857</v>
      </c>
      <c r="AD25" s="37">
        <v>1865</v>
      </c>
      <c r="AE25" s="37">
        <v>1874</v>
      </c>
      <c r="AF25" s="37">
        <v>1844</v>
      </c>
      <c r="AG25" s="37">
        <v>1881</v>
      </c>
      <c r="AH25" s="37">
        <v>2008</v>
      </c>
      <c r="AI25" s="37">
        <v>2079</v>
      </c>
      <c r="AJ25" s="37">
        <v>2102</v>
      </c>
      <c r="AK25" s="37">
        <v>2118</v>
      </c>
      <c r="AL25" s="37">
        <v>2003</v>
      </c>
      <c r="AM25" s="697">
        <v>2043</v>
      </c>
      <c r="AN25" s="84">
        <v>2026</v>
      </c>
      <c r="AO25" s="37">
        <v>1921</v>
      </c>
      <c r="AP25" s="37">
        <v>2002</v>
      </c>
      <c r="AQ25" s="37">
        <v>2084</v>
      </c>
      <c r="AR25" s="37">
        <v>2128</v>
      </c>
      <c r="AS25" s="37">
        <v>2203</v>
      </c>
      <c r="AT25" s="37">
        <v>2221</v>
      </c>
      <c r="AU25" s="37">
        <v>2217</v>
      </c>
      <c r="AV25" s="37">
        <v>2174</v>
      </c>
      <c r="AW25" s="37">
        <v>2211</v>
      </c>
      <c r="AX25" s="37">
        <v>2189</v>
      </c>
      <c r="AY25" s="697">
        <v>2163</v>
      </c>
      <c r="AZ25" s="84">
        <v>2095</v>
      </c>
      <c r="BA25" s="37">
        <v>2032</v>
      </c>
      <c r="BB25" s="37">
        <v>2101</v>
      </c>
      <c r="BC25" s="37">
        <v>2047</v>
      </c>
      <c r="BD25" s="37">
        <v>2093</v>
      </c>
      <c r="BE25" s="37">
        <v>2237</v>
      </c>
      <c r="BF25" s="37">
        <v>2305</v>
      </c>
      <c r="BG25" s="37">
        <v>2485</v>
      </c>
      <c r="BH25" s="37">
        <v>2250</v>
      </c>
      <c r="BI25" s="37">
        <v>2192</v>
      </c>
      <c r="BJ25" s="37">
        <v>2138</v>
      </c>
      <c r="BK25" s="697">
        <v>2137</v>
      </c>
      <c r="BL25" s="84">
        <v>2079</v>
      </c>
      <c r="BM25" s="37">
        <v>2035</v>
      </c>
      <c r="BN25" s="37">
        <v>2057</v>
      </c>
      <c r="BO25" s="37">
        <v>2039</v>
      </c>
      <c r="BP25" s="129">
        <v>2007</v>
      </c>
      <c r="BQ25" s="697">
        <f>'1.COBERTURA  DANE'!F26</f>
        <v>2056</v>
      </c>
      <c r="BR25" s="224">
        <f t="shared" si="2"/>
        <v>49</v>
      </c>
      <c r="BS25" s="190">
        <f t="shared" si="3"/>
        <v>2.4031387935262383</v>
      </c>
      <c r="BT25" s="224">
        <f t="shared" si="4"/>
        <v>-81</v>
      </c>
      <c r="BU25" s="190">
        <f t="shared" si="5"/>
        <v>-3.7903603182030885</v>
      </c>
    </row>
    <row r="26" spans="1:82" ht="15" outlineLevel="2">
      <c r="A26" s="81">
        <v>490</v>
      </c>
      <c r="B26" s="27" t="s">
        <v>148</v>
      </c>
      <c r="C26" s="49" t="s">
        <v>49</v>
      </c>
      <c r="D26" s="84">
        <v>4193</v>
      </c>
      <c r="E26" s="37">
        <v>3841</v>
      </c>
      <c r="F26" s="37">
        <v>3771</v>
      </c>
      <c r="G26" s="37">
        <v>3778</v>
      </c>
      <c r="H26" s="37">
        <v>3835</v>
      </c>
      <c r="I26" s="37">
        <v>3946</v>
      </c>
      <c r="J26" s="37">
        <v>4002</v>
      </c>
      <c r="K26" s="37">
        <v>4136</v>
      </c>
      <c r="L26" s="37">
        <v>4134</v>
      </c>
      <c r="M26" s="37">
        <v>4242</v>
      </c>
      <c r="N26" s="37">
        <v>4348</v>
      </c>
      <c r="O26" s="697">
        <v>4398</v>
      </c>
      <c r="P26" s="84">
        <v>4158</v>
      </c>
      <c r="Q26" s="37">
        <v>4298</v>
      </c>
      <c r="R26" s="37">
        <v>4481</v>
      </c>
      <c r="S26" s="37">
        <v>4447</v>
      </c>
      <c r="T26" s="37">
        <v>3835</v>
      </c>
      <c r="U26" s="37">
        <v>4425</v>
      </c>
      <c r="V26" s="37">
        <v>4325</v>
      </c>
      <c r="W26" s="37">
        <v>4487</v>
      </c>
      <c r="X26" s="37">
        <v>4542</v>
      </c>
      <c r="Y26" s="37">
        <v>4623</v>
      </c>
      <c r="Z26" s="37">
        <v>4608</v>
      </c>
      <c r="AA26" s="697">
        <v>4379</v>
      </c>
      <c r="AB26" s="84">
        <v>3921</v>
      </c>
      <c r="AC26" s="37">
        <v>3768</v>
      </c>
      <c r="AD26" s="37">
        <v>3811</v>
      </c>
      <c r="AE26" s="37">
        <v>3886</v>
      </c>
      <c r="AF26" s="37">
        <v>3860</v>
      </c>
      <c r="AG26" s="37">
        <v>3852</v>
      </c>
      <c r="AH26" s="37">
        <v>3988</v>
      </c>
      <c r="AI26" s="37">
        <v>4151</v>
      </c>
      <c r="AJ26" s="37">
        <v>4196</v>
      </c>
      <c r="AK26" s="37">
        <v>4222</v>
      </c>
      <c r="AL26" s="37">
        <v>4113</v>
      </c>
      <c r="AM26" s="697">
        <v>4024</v>
      </c>
      <c r="AN26" s="84">
        <v>3840</v>
      </c>
      <c r="AO26" s="37">
        <v>3700</v>
      </c>
      <c r="AP26" s="37">
        <v>3763</v>
      </c>
      <c r="AQ26" s="37">
        <v>3924</v>
      </c>
      <c r="AR26" s="37">
        <v>3990</v>
      </c>
      <c r="AS26" s="37">
        <v>4104</v>
      </c>
      <c r="AT26" s="37">
        <v>4283</v>
      </c>
      <c r="AU26" s="37">
        <v>4369</v>
      </c>
      <c r="AV26" s="37">
        <v>4290</v>
      </c>
      <c r="AW26" s="37">
        <v>4367</v>
      </c>
      <c r="AX26" s="37">
        <v>4383</v>
      </c>
      <c r="AY26" s="697">
        <v>4327</v>
      </c>
      <c r="AZ26" s="84">
        <v>4176</v>
      </c>
      <c r="BA26" s="37">
        <v>3904</v>
      </c>
      <c r="BB26" s="37">
        <v>4102</v>
      </c>
      <c r="BC26" s="37">
        <v>4159</v>
      </c>
      <c r="BD26" s="37">
        <v>4295</v>
      </c>
      <c r="BE26" s="37">
        <v>4436</v>
      </c>
      <c r="BF26" s="37">
        <v>4397</v>
      </c>
      <c r="BG26" s="37">
        <v>5085</v>
      </c>
      <c r="BH26" s="37">
        <v>4351</v>
      </c>
      <c r="BI26" s="37">
        <v>4356</v>
      </c>
      <c r="BJ26" s="37">
        <v>4318</v>
      </c>
      <c r="BK26" s="697">
        <v>4330</v>
      </c>
      <c r="BL26" s="84">
        <v>4180</v>
      </c>
      <c r="BM26" s="37">
        <v>4027</v>
      </c>
      <c r="BN26" s="37">
        <v>4244</v>
      </c>
      <c r="BO26" s="37">
        <v>4278</v>
      </c>
      <c r="BP26" s="129">
        <v>4235</v>
      </c>
      <c r="BQ26" s="697">
        <f>'1.COBERTURA  DANE'!F27</f>
        <v>4271</v>
      </c>
      <c r="BR26" s="224">
        <f t="shared" si="2"/>
        <v>36</v>
      </c>
      <c r="BS26" s="190">
        <f t="shared" si="3"/>
        <v>0.84151472650771386</v>
      </c>
      <c r="BT26" s="224">
        <f t="shared" si="4"/>
        <v>-59</v>
      </c>
      <c r="BU26" s="190">
        <f t="shared" si="5"/>
        <v>-1.3625866050808315</v>
      </c>
      <c r="CD26" s="615"/>
    </row>
    <row r="27" spans="1:82" ht="15" outlineLevel="2">
      <c r="A27" s="81">
        <v>659</v>
      </c>
      <c r="B27" s="27" t="s">
        <v>148</v>
      </c>
      <c r="C27" s="49" t="s">
        <v>93</v>
      </c>
      <c r="D27" s="84">
        <v>1456</v>
      </c>
      <c r="E27" s="37">
        <v>1285</v>
      </c>
      <c r="F27" s="37">
        <v>1287</v>
      </c>
      <c r="G27" s="37">
        <v>1289</v>
      </c>
      <c r="H27" s="37">
        <v>1278</v>
      </c>
      <c r="I27" s="37">
        <v>1257</v>
      </c>
      <c r="J27" s="37">
        <v>1262</v>
      </c>
      <c r="K27" s="37">
        <v>1279</v>
      </c>
      <c r="L27" s="37">
        <v>1236</v>
      </c>
      <c r="M27" s="37">
        <v>1292</v>
      </c>
      <c r="N27" s="37">
        <v>1294</v>
      </c>
      <c r="O27" s="697">
        <v>1323</v>
      </c>
      <c r="P27" s="84">
        <v>1324</v>
      </c>
      <c r="Q27" s="37">
        <v>1230</v>
      </c>
      <c r="R27" s="37">
        <v>1419</v>
      </c>
      <c r="S27" s="37">
        <v>1367</v>
      </c>
      <c r="T27" s="37">
        <v>1278</v>
      </c>
      <c r="U27" s="37">
        <v>1449</v>
      </c>
      <c r="V27" s="37">
        <v>1459</v>
      </c>
      <c r="W27" s="37">
        <v>1500</v>
      </c>
      <c r="X27" s="37">
        <v>1525</v>
      </c>
      <c r="Y27" s="37">
        <v>1515</v>
      </c>
      <c r="Z27" s="37">
        <v>1512</v>
      </c>
      <c r="AA27" s="697">
        <v>1441</v>
      </c>
      <c r="AB27" s="84">
        <v>1310</v>
      </c>
      <c r="AC27" s="37">
        <v>1213</v>
      </c>
      <c r="AD27" s="37">
        <v>1264</v>
      </c>
      <c r="AE27" s="37">
        <v>1312</v>
      </c>
      <c r="AF27" s="37">
        <v>1333</v>
      </c>
      <c r="AG27" s="37">
        <v>1382</v>
      </c>
      <c r="AH27" s="37">
        <v>1482</v>
      </c>
      <c r="AI27" s="37">
        <v>1487</v>
      </c>
      <c r="AJ27" s="37">
        <v>1557</v>
      </c>
      <c r="AK27" s="37">
        <v>1612</v>
      </c>
      <c r="AL27" s="37">
        <v>1544</v>
      </c>
      <c r="AM27" s="697">
        <v>1540</v>
      </c>
      <c r="AN27" s="84">
        <v>1443</v>
      </c>
      <c r="AO27" s="37">
        <v>1245</v>
      </c>
      <c r="AP27" s="37">
        <v>1349</v>
      </c>
      <c r="AQ27" s="37">
        <v>1386</v>
      </c>
      <c r="AR27" s="37">
        <v>1387</v>
      </c>
      <c r="AS27" s="37">
        <v>1412</v>
      </c>
      <c r="AT27" s="37">
        <v>1419</v>
      </c>
      <c r="AU27" s="37">
        <v>1441</v>
      </c>
      <c r="AV27" s="37">
        <v>1461</v>
      </c>
      <c r="AW27" s="37">
        <v>1480</v>
      </c>
      <c r="AX27" s="37">
        <v>1431</v>
      </c>
      <c r="AY27" s="697">
        <v>1313</v>
      </c>
      <c r="AZ27" s="84">
        <v>1237</v>
      </c>
      <c r="BA27" s="37">
        <v>1158</v>
      </c>
      <c r="BB27" s="37">
        <v>1208</v>
      </c>
      <c r="BC27" s="37">
        <v>1144</v>
      </c>
      <c r="BD27" s="37">
        <v>1111</v>
      </c>
      <c r="BE27" s="37">
        <v>1146</v>
      </c>
      <c r="BF27" s="37">
        <v>1121</v>
      </c>
      <c r="BG27" s="37">
        <v>1266</v>
      </c>
      <c r="BH27" s="37">
        <v>1083</v>
      </c>
      <c r="BI27" s="37">
        <v>1085</v>
      </c>
      <c r="BJ27" s="37">
        <v>1070</v>
      </c>
      <c r="BK27" s="697">
        <v>1051</v>
      </c>
      <c r="BL27" s="84">
        <v>984</v>
      </c>
      <c r="BM27" s="37">
        <v>907</v>
      </c>
      <c r="BN27" s="37">
        <v>940</v>
      </c>
      <c r="BO27" s="37">
        <v>961</v>
      </c>
      <c r="BP27" s="129">
        <v>930</v>
      </c>
      <c r="BQ27" s="697">
        <f>'1.COBERTURA  DANE'!F28</f>
        <v>939</v>
      </c>
      <c r="BR27" s="224">
        <f t="shared" si="2"/>
        <v>9</v>
      </c>
      <c r="BS27" s="190">
        <f t="shared" si="3"/>
        <v>0.93652445369406867</v>
      </c>
      <c r="BT27" s="224">
        <f t="shared" si="4"/>
        <v>-112</v>
      </c>
      <c r="BU27" s="190">
        <f t="shared" si="5"/>
        <v>-10.65651760228354</v>
      </c>
    </row>
    <row r="28" spans="1:82" ht="15" outlineLevel="2">
      <c r="A28" s="81">
        <v>665</v>
      </c>
      <c r="B28" s="27" t="s">
        <v>148</v>
      </c>
      <c r="C28" s="49" t="s">
        <v>94</v>
      </c>
      <c r="D28" s="84">
        <v>2203</v>
      </c>
      <c r="E28" s="37">
        <v>2259</v>
      </c>
      <c r="F28" s="37">
        <v>2303</v>
      </c>
      <c r="G28" s="37">
        <v>2380</v>
      </c>
      <c r="H28" s="37">
        <v>2386</v>
      </c>
      <c r="I28" s="37">
        <v>2457</v>
      </c>
      <c r="J28" s="37">
        <v>2422</v>
      </c>
      <c r="K28" s="37">
        <v>2383</v>
      </c>
      <c r="L28" s="37">
        <v>2312</v>
      </c>
      <c r="M28" s="37">
        <v>2324</v>
      </c>
      <c r="N28" s="37">
        <v>2376</v>
      </c>
      <c r="O28" s="697">
        <v>2388</v>
      </c>
      <c r="P28" s="84">
        <v>2162</v>
      </c>
      <c r="Q28" s="37">
        <v>2327</v>
      </c>
      <c r="R28" s="37">
        <v>2524</v>
      </c>
      <c r="S28" s="37">
        <v>2451</v>
      </c>
      <c r="T28" s="37">
        <v>2386</v>
      </c>
      <c r="U28" s="37">
        <v>2588</v>
      </c>
      <c r="V28" s="37">
        <v>2614</v>
      </c>
      <c r="W28" s="37">
        <v>2692</v>
      </c>
      <c r="X28" s="37">
        <v>2747</v>
      </c>
      <c r="Y28" s="37">
        <v>2922</v>
      </c>
      <c r="Z28" s="37">
        <v>2907</v>
      </c>
      <c r="AA28" s="697">
        <v>2670</v>
      </c>
      <c r="AB28" s="84">
        <v>2324</v>
      </c>
      <c r="AC28" s="37">
        <v>2349</v>
      </c>
      <c r="AD28" s="37">
        <v>2362</v>
      </c>
      <c r="AE28" s="37">
        <v>2508</v>
      </c>
      <c r="AF28" s="37">
        <v>2374</v>
      </c>
      <c r="AG28" s="37">
        <v>2458</v>
      </c>
      <c r="AH28" s="37">
        <v>2646</v>
      </c>
      <c r="AI28" s="37">
        <v>2755</v>
      </c>
      <c r="AJ28" s="37">
        <v>2806</v>
      </c>
      <c r="AK28" s="37">
        <v>2814</v>
      </c>
      <c r="AL28" s="37">
        <v>2612</v>
      </c>
      <c r="AM28" s="697">
        <v>2657</v>
      </c>
      <c r="AN28" s="84">
        <v>2567</v>
      </c>
      <c r="AO28" s="37">
        <v>2339</v>
      </c>
      <c r="AP28" s="37">
        <v>2386</v>
      </c>
      <c r="AQ28" s="37">
        <v>2535</v>
      </c>
      <c r="AR28" s="37">
        <v>2570</v>
      </c>
      <c r="AS28" s="37">
        <v>2653</v>
      </c>
      <c r="AT28" s="37">
        <v>2725</v>
      </c>
      <c r="AU28" s="37">
        <v>2787</v>
      </c>
      <c r="AV28" s="37">
        <v>2928</v>
      </c>
      <c r="AW28" s="37">
        <v>3006</v>
      </c>
      <c r="AX28" s="37">
        <v>2961</v>
      </c>
      <c r="AY28" s="697">
        <v>2863</v>
      </c>
      <c r="AZ28" s="84">
        <v>2732</v>
      </c>
      <c r="BA28" s="37">
        <v>2678</v>
      </c>
      <c r="BB28" s="37">
        <v>2647</v>
      </c>
      <c r="BC28" s="37">
        <v>2528</v>
      </c>
      <c r="BD28" s="37">
        <v>2547</v>
      </c>
      <c r="BE28" s="37">
        <v>2621</v>
      </c>
      <c r="BF28" s="37">
        <v>2677</v>
      </c>
      <c r="BG28" s="37">
        <v>2658</v>
      </c>
      <c r="BH28" s="37">
        <v>2653</v>
      </c>
      <c r="BI28" s="37">
        <v>2569</v>
      </c>
      <c r="BJ28" s="37">
        <v>2505</v>
      </c>
      <c r="BK28" s="697">
        <v>2551</v>
      </c>
      <c r="BL28" s="84">
        <v>2389</v>
      </c>
      <c r="BM28" s="37">
        <v>2330</v>
      </c>
      <c r="BN28" s="37">
        <v>2449</v>
      </c>
      <c r="BO28" s="37">
        <v>2508</v>
      </c>
      <c r="BP28" s="129">
        <v>2475</v>
      </c>
      <c r="BQ28" s="697">
        <f>'1.COBERTURA  DANE'!F29</f>
        <v>2466</v>
      </c>
      <c r="BR28" s="224">
        <f t="shared" si="2"/>
        <v>-9</v>
      </c>
      <c r="BS28" s="190">
        <f t="shared" si="3"/>
        <v>-0.35885167464114831</v>
      </c>
      <c r="BT28" s="224">
        <f t="shared" si="4"/>
        <v>-85</v>
      </c>
      <c r="BU28" s="190">
        <f t="shared" si="5"/>
        <v>-3.3320266562132494</v>
      </c>
    </row>
    <row r="29" spans="1:82" ht="15" outlineLevel="2">
      <c r="A29" s="81">
        <v>837</v>
      </c>
      <c r="B29" s="27" t="s">
        <v>148</v>
      </c>
      <c r="C29" s="49" t="s">
        <v>26</v>
      </c>
      <c r="D29" s="84">
        <v>31487</v>
      </c>
      <c r="E29" s="37">
        <v>30461</v>
      </c>
      <c r="F29" s="37">
        <v>30541</v>
      </c>
      <c r="G29" s="37">
        <v>30639</v>
      </c>
      <c r="H29" s="37">
        <v>30619</v>
      </c>
      <c r="I29" s="37">
        <v>30743</v>
      </c>
      <c r="J29" s="37">
        <v>30588</v>
      </c>
      <c r="K29" s="37">
        <v>30617</v>
      </c>
      <c r="L29" s="37">
        <v>27957</v>
      </c>
      <c r="M29" s="37">
        <v>29962</v>
      </c>
      <c r="N29" s="37">
        <v>29850</v>
      </c>
      <c r="O29" s="697">
        <v>30176</v>
      </c>
      <c r="P29" s="84">
        <v>29510</v>
      </c>
      <c r="Q29" s="37">
        <v>28149</v>
      </c>
      <c r="R29" s="37">
        <v>29349</v>
      </c>
      <c r="S29" s="37">
        <v>29576</v>
      </c>
      <c r="T29" s="37">
        <v>30619</v>
      </c>
      <c r="U29" s="37">
        <v>31291</v>
      </c>
      <c r="V29" s="37">
        <v>30686</v>
      </c>
      <c r="W29" s="37">
        <v>31429</v>
      </c>
      <c r="X29" s="37">
        <v>31742</v>
      </c>
      <c r="Y29" s="37">
        <v>32348</v>
      </c>
      <c r="Z29" s="37">
        <v>32378</v>
      </c>
      <c r="AA29" s="697">
        <v>31895</v>
      </c>
      <c r="AB29" s="84">
        <v>30311</v>
      </c>
      <c r="AC29" s="37">
        <v>29862</v>
      </c>
      <c r="AD29" s="37">
        <v>29966</v>
      </c>
      <c r="AE29" s="37">
        <v>30425</v>
      </c>
      <c r="AF29" s="37">
        <v>30383</v>
      </c>
      <c r="AG29" s="37">
        <v>30652</v>
      </c>
      <c r="AH29" s="37">
        <v>31426</v>
      </c>
      <c r="AI29" s="37">
        <v>31860</v>
      </c>
      <c r="AJ29" s="37">
        <v>32283</v>
      </c>
      <c r="AK29" s="37">
        <v>32279</v>
      </c>
      <c r="AL29" s="37">
        <v>31716</v>
      </c>
      <c r="AM29" s="697">
        <v>31998</v>
      </c>
      <c r="AN29" s="84">
        <v>31710</v>
      </c>
      <c r="AO29" s="37">
        <v>31128</v>
      </c>
      <c r="AP29" s="37">
        <v>31894</v>
      </c>
      <c r="AQ29" s="37">
        <v>32576</v>
      </c>
      <c r="AR29" s="37">
        <v>32773</v>
      </c>
      <c r="AS29" s="37">
        <v>33456</v>
      </c>
      <c r="AT29" s="37">
        <v>35016</v>
      </c>
      <c r="AU29" s="37">
        <v>35118</v>
      </c>
      <c r="AV29" s="37">
        <v>35094</v>
      </c>
      <c r="AW29" s="37">
        <v>35537</v>
      </c>
      <c r="AX29" s="37">
        <v>35437</v>
      </c>
      <c r="AY29" s="697">
        <v>35791</v>
      </c>
      <c r="AZ29" s="84">
        <v>34991</v>
      </c>
      <c r="BA29" s="37">
        <v>34796</v>
      </c>
      <c r="BB29" s="37">
        <v>35196</v>
      </c>
      <c r="BC29" s="37">
        <v>34896</v>
      </c>
      <c r="BD29" s="37">
        <v>35249</v>
      </c>
      <c r="BE29" s="37">
        <v>36016</v>
      </c>
      <c r="BF29" s="37">
        <v>36003</v>
      </c>
      <c r="BG29" s="37">
        <v>36455</v>
      </c>
      <c r="BH29" s="37">
        <v>36767</v>
      </c>
      <c r="BI29" s="37">
        <v>36779</v>
      </c>
      <c r="BJ29" s="37">
        <v>36663</v>
      </c>
      <c r="BK29" s="697">
        <v>36516</v>
      </c>
      <c r="BL29" s="84">
        <v>35976</v>
      </c>
      <c r="BM29" s="37">
        <v>35972</v>
      </c>
      <c r="BN29" s="37">
        <v>36436</v>
      </c>
      <c r="BO29" s="37">
        <v>36818</v>
      </c>
      <c r="BP29" s="129">
        <v>36645</v>
      </c>
      <c r="BQ29" s="697">
        <f>'1.COBERTURA  DANE'!F30</f>
        <v>36755</v>
      </c>
      <c r="BR29" s="224">
        <f t="shared" si="2"/>
        <v>110</v>
      </c>
      <c r="BS29" s="190">
        <f t="shared" si="3"/>
        <v>0.29876690749090118</v>
      </c>
      <c r="BT29" s="224">
        <f t="shared" si="4"/>
        <v>239</v>
      </c>
      <c r="BU29" s="190">
        <f t="shared" si="5"/>
        <v>0.65450761310110639</v>
      </c>
      <c r="BY29" s="615">
        <v>2017</v>
      </c>
      <c r="BZ29" s="615">
        <v>2018</v>
      </c>
    </row>
    <row r="30" spans="1:82" ht="15" outlineLevel="2">
      <c r="A30" s="81">
        <v>873</v>
      </c>
      <c r="B30" s="27" t="s">
        <v>148</v>
      </c>
      <c r="C30" s="49" t="s">
        <v>28</v>
      </c>
      <c r="D30" s="84">
        <v>212</v>
      </c>
      <c r="E30" s="37">
        <v>180</v>
      </c>
      <c r="F30" s="37">
        <v>197</v>
      </c>
      <c r="G30" s="37">
        <v>216</v>
      </c>
      <c r="H30" s="37">
        <v>234</v>
      </c>
      <c r="I30" s="37">
        <v>253</v>
      </c>
      <c r="J30" s="37">
        <v>237</v>
      </c>
      <c r="K30" s="37">
        <v>234</v>
      </c>
      <c r="L30" s="37">
        <v>234</v>
      </c>
      <c r="M30" s="37">
        <v>235</v>
      </c>
      <c r="N30" s="37">
        <v>228</v>
      </c>
      <c r="O30" s="697">
        <v>222</v>
      </c>
      <c r="P30" s="84">
        <v>168</v>
      </c>
      <c r="Q30" s="37">
        <v>154</v>
      </c>
      <c r="R30" s="37">
        <v>158</v>
      </c>
      <c r="S30" s="37">
        <v>148</v>
      </c>
      <c r="T30" s="37">
        <v>234</v>
      </c>
      <c r="U30" s="37">
        <v>158</v>
      </c>
      <c r="V30" s="37">
        <v>148</v>
      </c>
      <c r="W30" s="37">
        <v>145</v>
      </c>
      <c r="X30" s="37">
        <v>129</v>
      </c>
      <c r="Y30" s="37">
        <v>128</v>
      </c>
      <c r="Z30" s="37">
        <v>126</v>
      </c>
      <c r="AA30" s="697">
        <v>138</v>
      </c>
      <c r="AB30" s="84">
        <v>127</v>
      </c>
      <c r="AC30" s="37">
        <v>143</v>
      </c>
      <c r="AD30" s="37">
        <v>182</v>
      </c>
      <c r="AE30" s="37">
        <v>240</v>
      </c>
      <c r="AF30" s="37">
        <v>231</v>
      </c>
      <c r="AG30" s="37">
        <v>240</v>
      </c>
      <c r="AH30" s="37">
        <v>294</v>
      </c>
      <c r="AI30" s="37">
        <v>313</v>
      </c>
      <c r="AJ30" s="37">
        <v>320</v>
      </c>
      <c r="AK30" s="37">
        <v>328</v>
      </c>
      <c r="AL30" s="37">
        <v>313</v>
      </c>
      <c r="AM30" s="697">
        <v>311</v>
      </c>
      <c r="AN30" s="84">
        <v>300</v>
      </c>
      <c r="AO30" s="37">
        <v>210</v>
      </c>
      <c r="AP30" s="37">
        <v>216</v>
      </c>
      <c r="AQ30" s="37">
        <v>261</v>
      </c>
      <c r="AR30" s="37">
        <v>268</v>
      </c>
      <c r="AS30" s="37">
        <v>290</v>
      </c>
      <c r="AT30" s="37">
        <v>291</v>
      </c>
      <c r="AU30" s="37">
        <v>300</v>
      </c>
      <c r="AV30" s="37">
        <v>261</v>
      </c>
      <c r="AW30" s="37">
        <v>303</v>
      </c>
      <c r="AX30" s="37">
        <v>305</v>
      </c>
      <c r="AY30" s="697">
        <v>187</v>
      </c>
      <c r="AZ30" s="84">
        <v>145</v>
      </c>
      <c r="BA30" s="37">
        <v>134</v>
      </c>
      <c r="BB30" s="37">
        <v>149</v>
      </c>
      <c r="BC30" s="37">
        <v>120</v>
      </c>
      <c r="BD30" s="37">
        <v>118</v>
      </c>
      <c r="BE30" s="37">
        <v>131</v>
      </c>
      <c r="BF30" s="37">
        <v>132</v>
      </c>
      <c r="BG30" s="37">
        <v>137</v>
      </c>
      <c r="BH30" s="37">
        <v>138</v>
      </c>
      <c r="BI30" s="37">
        <v>145</v>
      </c>
      <c r="BJ30" s="37">
        <v>135</v>
      </c>
      <c r="BK30" s="697">
        <v>148</v>
      </c>
      <c r="BL30" s="84">
        <v>129</v>
      </c>
      <c r="BM30" s="37">
        <v>77</v>
      </c>
      <c r="BN30" s="37">
        <v>111</v>
      </c>
      <c r="BO30" s="37">
        <v>143</v>
      </c>
      <c r="BP30" s="129">
        <v>153</v>
      </c>
      <c r="BQ30" s="697">
        <f>'1.COBERTURA  DANE'!F31</f>
        <v>149</v>
      </c>
      <c r="BR30" s="224">
        <f t="shared" si="2"/>
        <v>-4</v>
      </c>
      <c r="BS30" s="190">
        <f t="shared" si="3"/>
        <v>-2.7972027972027971</v>
      </c>
      <c r="BT30" s="224">
        <f t="shared" si="4"/>
        <v>1</v>
      </c>
      <c r="BU30" s="190">
        <f t="shared" si="5"/>
        <v>0.67567567567567566</v>
      </c>
      <c r="BX30" s="343" t="s">
        <v>315</v>
      </c>
      <c r="BY30" s="8">
        <v>3648470</v>
      </c>
      <c r="BZ30" s="8">
        <v>3680627</v>
      </c>
    </row>
    <row r="31" spans="1:82" ht="15" outlineLevel="1">
      <c r="A31" s="320" t="s">
        <v>124</v>
      </c>
      <c r="B31" s="48"/>
      <c r="C31" s="51"/>
      <c r="D31" s="82">
        <v>37738</v>
      </c>
      <c r="E31" s="83">
        <v>37977</v>
      </c>
      <c r="F31" s="83">
        <v>37669</v>
      </c>
      <c r="G31" s="83">
        <v>37696</v>
      </c>
      <c r="H31" s="83">
        <v>38309</v>
      </c>
      <c r="I31" s="83">
        <v>39074</v>
      </c>
      <c r="J31" s="83">
        <v>37787</v>
      </c>
      <c r="K31" s="83">
        <v>37377</v>
      </c>
      <c r="L31" s="83">
        <v>36238</v>
      </c>
      <c r="M31" s="83">
        <v>36145</v>
      </c>
      <c r="N31" s="83">
        <v>36163</v>
      </c>
      <c r="O31" s="696">
        <v>35890</v>
      </c>
      <c r="P31" s="82">
        <v>32849</v>
      </c>
      <c r="Q31" s="83">
        <v>31403</v>
      </c>
      <c r="R31" s="83">
        <v>32829</v>
      </c>
      <c r="S31" s="83">
        <v>33030</v>
      </c>
      <c r="T31" s="83">
        <v>38309</v>
      </c>
      <c r="U31" s="83">
        <v>34557</v>
      </c>
      <c r="V31" s="83">
        <v>34690</v>
      </c>
      <c r="W31" s="83">
        <v>36037</v>
      </c>
      <c r="X31" s="83">
        <v>36843</v>
      </c>
      <c r="Y31" s="83">
        <v>37681</v>
      </c>
      <c r="Z31" s="83">
        <v>36514</v>
      </c>
      <c r="AA31" s="696">
        <v>35707</v>
      </c>
      <c r="AB31" s="82">
        <v>33742</v>
      </c>
      <c r="AC31" s="83">
        <v>33012</v>
      </c>
      <c r="AD31" s="83">
        <v>33105</v>
      </c>
      <c r="AE31" s="83">
        <v>33341</v>
      </c>
      <c r="AF31" s="83">
        <v>33211</v>
      </c>
      <c r="AG31" s="83">
        <v>34131</v>
      </c>
      <c r="AH31" s="83">
        <v>35595</v>
      </c>
      <c r="AI31" s="83">
        <v>36484</v>
      </c>
      <c r="AJ31" s="83">
        <v>37142</v>
      </c>
      <c r="AK31" s="83">
        <v>37092</v>
      </c>
      <c r="AL31" s="83">
        <v>35223</v>
      </c>
      <c r="AM31" s="696">
        <v>35602</v>
      </c>
      <c r="AN31" s="82">
        <v>34930</v>
      </c>
      <c r="AO31" s="83">
        <v>33065</v>
      </c>
      <c r="AP31" s="83">
        <v>33600</v>
      </c>
      <c r="AQ31" s="83">
        <v>34932</v>
      </c>
      <c r="AR31" s="83">
        <v>35541</v>
      </c>
      <c r="AS31" s="83">
        <v>38260</v>
      </c>
      <c r="AT31" s="83">
        <v>38690</v>
      </c>
      <c r="AU31" s="83">
        <v>38933</v>
      </c>
      <c r="AV31" s="83">
        <v>39354</v>
      </c>
      <c r="AW31" s="83">
        <v>39669</v>
      </c>
      <c r="AX31" s="83">
        <v>39816</v>
      </c>
      <c r="AY31" s="696">
        <v>40582</v>
      </c>
      <c r="AZ31" s="82">
        <v>40047</v>
      </c>
      <c r="BA31" s="83">
        <v>39959</v>
      </c>
      <c r="BB31" s="83">
        <v>39899</v>
      </c>
      <c r="BC31" s="83">
        <v>38354</v>
      </c>
      <c r="BD31" s="83">
        <v>38263</v>
      </c>
      <c r="BE31" s="83">
        <v>38793</v>
      </c>
      <c r="BF31" s="83">
        <v>39692</v>
      </c>
      <c r="BG31" s="83">
        <v>39779</v>
      </c>
      <c r="BH31" s="83">
        <v>37846</v>
      </c>
      <c r="BI31" s="83">
        <v>37208</v>
      </c>
      <c r="BJ31" s="83">
        <v>36940</v>
      </c>
      <c r="BK31" s="696">
        <v>37574</v>
      </c>
      <c r="BL31" s="82">
        <v>37298</v>
      </c>
      <c r="BM31" s="83">
        <v>37004</v>
      </c>
      <c r="BN31" s="83">
        <v>37849</v>
      </c>
      <c r="BO31" s="83">
        <v>37958</v>
      </c>
      <c r="BP31" s="128">
        <v>37375</v>
      </c>
      <c r="BQ31" s="696">
        <f t="shared" ref="BQ31" si="8">SUM(BQ32:BQ41)</f>
        <v>37686</v>
      </c>
      <c r="BR31" s="224">
        <f t="shared" si="2"/>
        <v>311</v>
      </c>
      <c r="BS31" s="190">
        <f t="shared" si="3"/>
        <v>0.81932662416354918</v>
      </c>
      <c r="BT31" s="224">
        <f t="shared" si="4"/>
        <v>112</v>
      </c>
      <c r="BU31" s="190">
        <f t="shared" si="5"/>
        <v>0.29807845850854314</v>
      </c>
      <c r="BX31" s="343" t="s">
        <v>316</v>
      </c>
      <c r="BY31" s="8">
        <v>3611664</v>
      </c>
      <c r="BZ31" s="8">
        <v>3678533</v>
      </c>
    </row>
    <row r="32" spans="1:82" ht="15" outlineLevel="2">
      <c r="A32" s="81">
        <v>31</v>
      </c>
      <c r="B32" s="27" t="s">
        <v>123</v>
      </c>
      <c r="C32" s="49" t="s">
        <v>62</v>
      </c>
      <c r="D32" s="84">
        <v>4419</v>
      </c>
      <c r="E32" s="37">
        <v>4364</v>
      </c>
      <c r="F32" s="37">
        <v>4402</v>
      </c>
      <c r="G32" s="37">
        <v>4451</v>
      </c>
      <c r="H32" s="37">
        <v>4545</v>
      </c>
      <c r="I32" s="37">
        <v>4667</v>
      </c>
      <c r="J32" s="37">
        <v>4560</v>
      </c>
      <c r="K32" s="37">
        <v>4487</v>
      </c>
      <c r="L32" s="37">
        <v>4402</v>
      </c>
      <c r="M32" s="37">
        <v>4454</v>
      </c>
      <c r="N32" s="37">
        <v>4461</v>
      </c>
      <c r="O32" s="697">
        <v>4412</v>
      </c>
      <c r="P32" s="84">
        <v>4263</v>
      </c>
      <c r="Q32" s="37">
        <v>3424</v>
      </c>
      <c r="R32" s="37">
        <v>4161</v>
      </c>
      <c r="S32" s="37">
        <v>4264</v>
      </c>
      <c r="T32" s="37">
        <v>4545</v>
      </c>
      <c r="U32" s="37">
        <v>4555</v>
      </c>
      <c r="V32" s="37">
        <v>4570</v>
      </c>
      <c r="W32" s="37">
        <v>4661</v>
      </c>
      <c r="X32" s="37">
        <v>4740</v>
      </c>
      <c r="Y32" s="37">
        <v>4740</v>
      </c>
      <c r="Z32" s="37">
        <v>4492</v>
      </c>
      <c r="AA32" s="697">
        <v>4391</v>
      </c>
      <c r="AB32" s="84">
        <v>4197</v>
      </c>
      <c r="AC32" s="37">
        <v>4090</v>
      </c>
      <c r="AD32" s="37">
        <v>4177</v>
      </c>
      <c r="AE32" s="37">
        <v>4106</v>
      </c>
      <c r="AF32" s="37">
        <v>4064</v>
      </c>
      <c r="AG32" s="37">
        <v>4227</v>
      </c>
      <c r="AH32" s="37">
        <v>4365</v>
      </c>
      <c r="AI32" s="37">
        <v>4466</v>
      </c>
      <c r="AJ32" s="37">
        <v>4470</v>
      </c>
      <c r="AK32" s="37">
        <v>4474</v>
      </c>
      <c r="AL32" s="37">
        <v>4223</v>
      </c>
      <c r="AM32" s="697">
        <v>4248</v>
      </c>
      <c r="AN32" s="84">
        <v>4130</v>
      </c>
      <c r="AO32" s="37">
        <v>3918</v>
      </c>
      <c r="AP32" s="37">
        <v>3999</v>
      </c>
      <c r="AQ32" s="37">
        <v>4155</v>
      </c>
      <c r="AR32" s="37">
        <v>4268</v>
      </c>
      <c r="AS32" s="37">
        <v>4880</v>
      </c>
      <c r="AT32" s="37">
        <v>4921</v>
      </c>
      <c r="AU32" s="37">
        <v>4971</v>
      </c>
      <c r="AV32" s="37">
        <v>5084</v>
      </c>
      <c r="AW32" s="37">
        <v>5132</v>
      </c>
      <c r="AX32" s="37">
        <v>5153</v>
      </c>
      <c r="AY32" s="697">
        <v>5273</v>
      </c>
      <c r="AZ32" s="84">
        <v>5299</v>
      </c>
      <c r="BA32" s="37">
        <v>5319</v>
      </c>
      <c r="BB32" s="37">
        <v>5304</v>
      </c>
      <c r="BC32" s="37">
        <v>5045</v>
      </c>
      <c r="BD32" s="37">
        <v>4872</v>
      </c>
      <c r="BE32" s="37">
        <v>4881</v>
      </c>
      <c r="BF32" s="37">
        <v>4913</v>
      </c>
      <c r="BG32" s="37">
        <v>4880</v>
      </c>
      <c r="BH32" s="37">
        <v>4716</v>
      </c>
      <c r="BI32" s="37">
        <v>4592</v>
      </c>
      <c r="BJ32" s="37">
        <v>4434</v>
      </c>
      <c r="BK32" s="697">
        <v>4517</v>
      </c>
      <c r="BL32" s="84">
        <v>4439</v>
      </c>
      <c r="BM32" s="37">
        <v>4428</v>
      </c>
      <c r="BN32" s="37">
        <v>4529</v>
      </c>
      <c r="BO32" s="37">
        <v>4555</v>
      </c>
      <c r="BP32" s="129">
        <v>4519</v>
      </c>
      <c r="BQ32" s="697">
        <f>'1.COBERTURA  DANE'!F33</f>
        <v>4481</v>
      </c>
      <c r="BR32" s="224">
        <f t="shared" si="2"/>
        <v>-38</v>
      </c>
      <c r="BS32" s="190">
        <f t="shared" si="3"/>
        <v>-0.83424807903402853</v>
      </c>
      <c r="BT32" s="224">
        <f t="shared" si="4"/>
        <v>-36</v>
      </c>
      <c r="BU32" s="190">
        <f t="shared" si="5"/>
        <v>-0.79698915209209664</v>
      </c>
      <c r="BX32" s="343" t="s">
        <v>317</v>
      </c>
      <c r="BY32" s="8">
        <v>3686024</v>
      </c>
      <c r="BZ32" s="8">
        <v>3710863</v>
      </c>
    </row>
    <row r="33" spans="1:81" ht="15" outlineLevel="2">
      <c r="A33" s="81">
        <v>40</v>
      </c>
      <c r="B33" s="27" t="s">
        <v>123</v>
      </c>
      <c r="C33" s="49" t="s">
        <v>66</v>
      </c>
      <c r="D33" s="84">
        <v>1398</v>
      </c>
      <c r="E33" s="37">
        <v>1435</v>
      </c>
      <c r="F33" s="37">
        <v>1429</v>
      </c>
      <c r="G33" s="37">
        <v>1452</v>
      </c>
      <c r="H33" s="37">
        <v>1480</v>
      </c>
      <c r="I33" s="37">
        <v>1528</v>
      </c>
      <c r="J33" s="37">
        <v>1507</v>
      </c>
      <c r="K33" s="37">
        <v>1454</v>
      </c>
      <c r="L33" s="37">
        <v>1400</v>
      </c>
      <c r="M33" s="37">
        <v>1364</v>
      </c>
      <c r="N33" s="37">
        <v>1375</v>
      </c>
      <c r="O33" s="697">
        <v>1350</v>
      </c>
      <c r="P33" s="84">
        <v>1203</v>
      </c>
      <c r="Q33" s="37">
        <v>1200</v>
      </c>
      <c r="R33" s="37">
        <v>1261</v>
      </c>
      <c r="S33" s="37">
        <v>1237</v>
      </c>
      <c r="T33" s="37">
        <v>1480</v>
      </c>
      <c r="U33" s="37">
        <v>1282</v>
      </c>
      <c r="V33" s="37">
        <v>1278</v>
      </c>
      <c r="W33" s="37">
        <v>1322</v>
      </c>
      <c r="X33" s="37">
        <v>1372</v>
      </c>
      <c r="Y33" s="37">
        <v>1405</v>
      </c>
      <c r="Z33" s="37">
        <v>1315</v>
      </c>
      <c r="AA33" s="697">
        <v>1281</v>
      </c>
      <c r="AB33" s="84">
        <v>1194</v>
      </c>
      <c r="AC33" s="37">
        <v>1122</v>
      </c>
      <c r="AD33" s="37">
        <v>1126</v>
      </c>
      <c r="AE33" s="37">
        <v>1137</v>
      </c>
      <c r="AF33" s="37">
        <v>1119</v>
      </c>
      <c r="AG33" s="37">
        <v>1121</v>
      </c>
      <c r="AH33" s="37">
        <v>1205</v>
      </c>
      <c r="AI33" s="37">
        <v>1226</v>
      </c>
      <c r="AJ33" s="37">
        <v>1235</v>
      </c>
      <c r="AK33" s="37">
        <v>1216</v>
      </c>
      <c r="AL33" s="37">
        <v>1117</v>
      </c>
      <c r="AM33" s="697">
        <v>1144</v>
      </c>
      <c r="AN33" s="84">
        <v>1111</v>
      </c>
      <c r="AO33" s="37">
        <v>1039</v>
      </c>
      <c r="AP33" s="37">
        <v>1079</v>
      </c>
      <c r="AQ33" s="37">
        <v>1172</v>
      </c>
      <c r="AR33" s="37">
        <v>1195</v>
      </c>
      <c r="AS33" s="37">
        <v>1400</v>
      </c>
      <c r="AT33" s="37">
        <v>1343</v>
      </c>
      <c r="AU33" s="37">
        <v>1361</v>
      </c>
      <c r="AV33" s="37">
        <v>1418</v>
      </c>
      <c r="AW33" s="37">
        <v>1486</v>
      </c>
      <c r="AX33" s="37">
        <v>1516</v>
      </c>
      <c r="AY33" s="697">
        <v>1567</v>
      </c>
      <c r="AZ33" s="84">
        <v>1536</v>
      </c>
      <c r="BA33" s="37">
        <v>1564</v>
      </c>
      <c r="BB33" s="37">
        <v>1562</v>
      </c>
      <c r="BC33" s="37">
        <v>1524</v>
      </c>
      <c r="BD33" s="37">
        <v>1527</v>
      </c>
      <c r="BE33" s="37">
        <v>1584</v>
      </c>
      <c r="BF33" s="37">
        <v>1661</v>
      </c>
      <c r="BG33" s="37">
        <v>1651</v>
      </c>
      <c r="BH33" s="37">
        <v>1631</v>
      </c>
      <c r="BI33" s="37">
        <v>1620</v>
      </c>
      <c r="BJ33" s="37">
        <v>1628</v>
      </c>
      <c r="BK33" s="697">
        <v>1622</v>
      </c>
      <c r="BL33" s="84">
        <v>1628</v>
      </c>
      <c r="BM33" s="37">
        <v>1636</v>
      </c>
      <c r="BN33" s="37">
        <v>1742</v>
      </c>
      <c r="BO33" s="37">
        <v>1686</v>
      </c>
      <c r="BP33" s="129">
        <v>1650</v>
      </c>
      <c r="BQ33" s="697">
        <f>'1.COBERTURA  DANE'!F34</f>
        <v>1651</v>
      </c>
      <c r="BR33" s="224">
        <f t="shared" si="2"/>
        <v>1</v>
      </c>
      <c r="BS33" s="190">
        <f t="shared" si="3"/>
        <v>5.9311981020166077E-2</v>
      </c>
      <c r="BT33" s="224">
        <f t="shared" si="4"/>
        <v>29</v>
      </c>
      <c r="BU33" s="190">
        <f t="shared" si="5"/>
        <v>1.7879161528976573</v>
      </c>
      <c r="BX33" s="343" t="s">
        <v>318</v>
      </c>
      <c r="BY33" s="8">
        <v>3662702</v>
      </c>
      <c r="BZ33" s="8">
        <v>3715073</v>
      </c>
    </row>
    <row r="34" spans="1:81" ht="15" outlineLevel="2">
      <c r="A34" s="81">
        <v>190</v>
      </c>
      <c r="B34" s="27" t="s">
        <v>123</v>
      </c>
      <c r="C34" s="49" t="s">
        <v>14</v>
      </c>
      <c r="D34" s="84">
        <v>2683</v>
      </c>
      <c r="E34" s="37">
        <v>2706</v>
      </c>
      <c r="F34" s="37">
        <v>2719</v>
      </c>
      <c r="G34" s="37">
        <v>2736</v>
      </c>
      <c r="H34" s="37">
        <v>2763</v>
      </c>
      <c r="I34" s="37">
        <v>2826</v>
      </c>
      <c r="J34" s="37">
        <v>2764</v>
      </c>
      <c r="K34" s="37">
        <v>2791</v>
      </c>
      <c r="L34" s="37">
        <v>2749</v>
      </c>
      <c r="M34" s="37">
        <v>2817</v>
      </c>
      <c r="N34" s="37">
        <v>2869</v>
      </c>
      <c r="O34" s="697">
        <v>2888</v>
      </c>
      <c r="P34" s="84">
        <v>2697</v>
      </c>
      <c r="Q34" s="37">
        <v>2445</v>
      </c>
      <c r="R34" s="37">
        <v>2754</v>
      </c>
      <c r="S34" s="37">
        <v>2742</v>
      </c>
      <c r="T34" s="37">
        <v>2763</v>
      </c>
      <c r="U34" s="37">
        <v>2776</v>
      </c>
      <c r="V34" s="37">
        <v>2816</v>
      </c>
      <c r="W34" s="37">
        <v>2872</v>
      </c>
      <c r="X34" s="37">
        <v>2922</v>
      </c>
      <c r="Y34" s="37">
        <v>3026</v>
      </c>
      <c r="Z34" s="37">
        <v>2964</v>
      </c>
      <c r="AA34" s="697">
        <v>2885</v>
      </c>
      <c r="AB34" s="84">
        <v>2766</v>
      </c>
      <c r="AC34" s="37">
        <v>2683</v>
      </c>
      <c r="AD34" s="37">
        <v>2675</v>
      </c>
      <c r="AE34" s="37">
        <v>2690</v>
      </c>
      <c r="AF34" s="37">
        <v>2731</v>
      </c>
      <c r="AG34" s="37">
        <v>2777</v>
      </c>
      <c r="AH34" s="37">
        <v>2911</v>
      </c>
      <c r="AI34" s="37">
        <v>2996</v>
      </c>
      <c r="AJ34" s="37">
        <v>3098</v>
      </c>
      <c r="AK34" s="37">
        <v>3087</v>
      </c>
      <c r="AL34" s="37">
        <v>2990</v>
      </c>
      <c r="AM34" s="697">
        <v>2981</v>
      </c>
      <c r="AN34" s="84">
        <v>2857</v>
      </c>
      <c r="AO34" s="37">
        <v>2742</v>
      </c>
      <c r="AP34" s="37">
        <v>2718</v>
      </c>
      <c r="AQ34" s="37">
        <v>2826</v>
      </c>
      <c r="AR34" s="37">
        <v>2875</v>
      </c>
      <c r="AS34" s="37">
        <v>2887</v>
      </c>
      <c r="AT34" s="37">
        <v>2921</v>
      </c>
      <c r="AU34" s="37">
        <v>2945</v>
      </c>
      <c r="AV34" s="37">
        <v>2948</v>
      </c>
      <c r="AW34" s="37">
        <v>2967</v>
      </c>
      <c r="AX34" s="37">
        <v>2986</v>
      </c>
      <c r="AY34" s="697">
        <v>3016</v>
      </c>
      <c r="AZ34" s="84">
        <v>2975</v>
      </c>
      <c r="BA34" s="37">
        <v>2932</v>
      </c>
      <c r="BB34" s="37">
        <v>2891</v>
      </c>
      <c r="BC34" s="37">
        <v>2812</v>
      </c>
      <c r="BD34" s="37">
        <v>2808</v>
      </c>
      <c r="BE34" s="37">
        <v>2826</v>
      </c>
      <c r="BF34" s="37">
        <v>2861</v>
      </c>
      <c r="BG34" s="37">
        <v>2860</v>
      </c>
      <c r="BH34" s="37">
        <v>2717</v>
      </c>
      <c r="BI34" s="37">
        <v>2668</v>
      </c>
      <c r="BJ34" s="37">
        <v>2641</v>
      </c>
      <c r="BK34" s="697">
        <v>2677</v>
      </c>
      <c r="BL34" s="84">
        <v>2658</v>
      </c>
      <c r="BM34" s="37">
        <v>2649</v>
      </c>
      <c r="BN34" s="37">
        <v>2670</v>
      </c>
      <c r="BO34" s="37">
        <v>2678</v>
      </c>
      <c r="BP34" s="129">
        <v>2702</v>
      </c>
      <c r="BQ34" s="697">
        <f>'1.COBERTURA  DANE'!F35</f>
        <v>2754</v>
      </c>
      <c r="BR34" s="224">
        <f t="shared" si="2"/>
        <v>52</v>
      </c>
      <c r="BS34" s="190">
        <f t="shared" si="3"/>
        <v>1.9417475728155338</v>
      </c>
      <c r="BT34" s="224">
        <f t="shared" si="4"/>
        <v>77</v>
      </c>
      <c r="BU34" s="190">
        <f t="shared" si="5"/>
        <v>2.8763541277549498</v>
      </c>
      <c r="BX34" s="343" t="s">
        <v>309</v>
      </c>
      <c r="BY34" s="8">
        <v>3629909</v>
      </c>
      <c r="BZ34" s="8">
        <v>3717425</v>
      </c>
    </row>
    <row r="35" spans="1:81" ht="15" outlineLevel="2">
      <c r="A35" s="81">
        <v>604</v>
      </c>
      <c r="B35" s="27" t="s">
        <v>123</v>
      </c>
      <c r="C35" s="49" t="s">
        <v>21</v>
      </c>
      <c r="D35" s="84">
        <v>3457</v>
      </c>
      <c r="E35" s="37">
        <v>3475</v>
      </c>
      <c r="F35" s="37">
        <v>3413</v>
      </c>
      <c r="G35" s="37">
        <v>3407</v>
      </c>
      <c r="H35" s="37">
        <v>3532</v>
      </c>
      <c r="I35" s="37">
        <v>3573</v>
      </c>
      <c r="J35" s="37">
        <v>3426</v>
      </c>
      <c r="K35" s="37">
        <v>3425</v>
      </c>
      <c r="L35" s="37">
        <v>3258</v>
      </c>
      <c r="M35" s="37">
        <v>3195</v>
      </c>
      <c r="N35" s="37">
        <v>3160</v>
      </c>
      <c r="O35" s="697">
        <v>3242</v>
      </c>
      <c r="P35" s="84">
        <v>2929</v>
      </c>
      <c r="Q35" s="37">
        <v>2740</v>
      </c>
      <c r="R35" s="37">
        <v>3133</v>
      </c>
      <c r="S35" s="37">
        <v>3082</v>
      </c>
      <c r="T35" s="37">
        <v>3532</v>
      </c>
      <c r="U35" s="37">
        <v>3261</v>
      </c>
      <c r="V35" s="37">
        <v>3263</v>
      </c>
      <c r="W35" s="37">
        <v>3419</v>
      </c>
      <c r="X35" s="37">
        <v>3488</v>
      </c>
      <c r="Y35" s="37">
        <v>3565</v>
      </c>
      <c r="Z35" s="37">
        <v>3429</v>
      </c>
      <c r="AA35" s="697">
        <v>3275</v>
      </c>
      <c r="AB35" s="84">
        <v>3091</v>
      </c>
      <c r="AC35" s="37">
        <v>2995</v>
      </c>
      <c r="AD35" s="37">
        <v>3039</v>
      </c>
      <c r="AE35" s="37">
        <v>3044</v>
      </c>
      <c r="AF35" s="37">
        <v>3110</v>
      </c>
      <c r="AG35" s="37">
        <v>3255</v>
      </c>
      <c r="AH35" s="37">
        <v>3387</v>
      </c>
      <c r="AI35" s="37">
        <v>3503</v>
      </c>
      <c r="AJ35" s="37">
        <v>3612</v>
      </c>
      <c r="AK35" s="37">
        <v>3656</v>
      </c>
      <c r="AL35" s="37">
        <v>3371</v>
      </c>
      <c r="AM35" s="697">
        <v>3369</v>
      </c>
      <c r="AN35" s="84">
        <v>3349</v>
      </c>
      <c r="AO35" s="37">
        <v>3125</v>
      </c>
      <c r="AP35" s="37">
        <v>3185</v>
      </c>
      <c r="AQ35" s="37">
        <v>3305</v>
      </c>
      <c r="AR35" s="37">
        <v>3439</v>
      </c>
      <c r="AS35" s="37">
        <v>3778</v>
      </c>
      <c r="AT35" s="37">
        <v>3824</v>
      </c>
      <c r="AU35" s="37">
        <v>3838</v>
      </c>
      <c r="AV35" s="37">
        <v>3961</v>
      </c>
      <c r="AW35" s="37">
        <v>4051</v>
      </c>
      <c r="AX35" s="37">
        <v>4116</v>
      </c>
      <c r="AY35" s="697">
        <v>4312</v>
      </c>
      <c r="AZ35" s="84">
        <v>4274</v>
      </c>
      <c r="BA35" s="37">
        <v>4254</v>
      </c>
      <c r="BB35" s="37">
        <v>4304</v>
      </c>
      <c r="BC35" s="37">
        <v>4184</v>
      </c>
      <c r="BD35" s="37">
        <v>4149</v>
      </c>
      <c r="BE35" s="37">
        <v>4297</v>
      </c>
      <c r="BF35" s="37">
        <v>4480</v>
      </c>
      <c r="BG35" s="37">
        <v>4415</v>
      </c>
      <c r="BH35" s="37">
        <v>4211</v>
      </c>
      <c r="BI35" s="37">
        <v>4032</v>
      </c>
      <c r="BJ35" s="37">
        <v>4097</v>
      </c>
      <c r="BK35" s="697">
        <v>4241</v>
      </c>
      <c r="BL35" s="84">
        <v>4271</v>
      </c>
      <c r="BM35" s="37">
        <v>4175</v>
      </c>
      <c r="BN35" s="37">
        <v>4350</v>
      </c>
      <c r="BO35" s="37">
        <v>4350</v>
      </c>
      <c r="BP35" s="129">
        <v>4249</v>
      </c>
      <c r="BQ35" s="697">
        <f>'1.COBERTURA  DANE'!F36</f>
        <v>4281</v>
      </c>
      <c r="BR35" s="224">
        <f t="shared" si="2"/>
        <v>32</v>
      </c>
      <c r="BS35" s="190">
        <f t="shared" si="3"/>
        <v>0.73563218390804597</v>
      </c>
      <c r="BT35" s="224">
        <f t="shared" si="4"/>
        <v>40</v>
      </c>
      <c r="BU35" s="190">
        <f t="shared" si="5"/>
        <v>0.94317377976892247</v>
      </c>
      <c r="BX35" s="343" t="s">
        <v>311</v>
      </c>
      <c r="BY35" s="8">
        <v>3644036</v>
      </c>
      <c r="BZ35" s="8">
        <f>BQ4</f>
        <v>3726523</v>
      </c>
    </row>
    <row r="36" spans="1:81" ht="15" outlineLevel="2">
      <c r="A36" s="81">
        <v>670</v>
      </c>
      <c r="B36" s="27" t="s">
        <v>123</v>
      </c>
      <c r="C36" s="49" t="s">
        <v>95</v>
      </c>
      <c r="D36" s="84">
        <v>3419</v>
      </c>
      <c r="E36" s="37">
        <v>3678</v>
      </c>
      <c r="F36" s="37">
        <v>3754</v>
      </c>
      <c r="G36" s="37">
        <v>3715</v>
      </c>
      <c r="H36" s="37">
        <v>3819</v>
      </c>
      <c r="I36" s="37">
        <v>3922</v>
      </c>
      <c r="J36" s="37">
        <v>3848</v>
      </c>
      <c r="K36" s="37">
        <v>3756</v>
      </c>
      <c r="L36" s="37">
        <v>3561</v>
      </c>
      <c r="M36" s="37">
        <v>3611</v>
      </c>
      <c r="N36" s="37">
        <v>3685</v>
      </c>
      <c r="O36" s="697">
        <v>3689</v>
      </c>
      <c r="P36" s="84">
        <v>3150</v>
      </c>
      <c r="Q36" s="37">
        <v>3047</v>
      </c>
      <c r="R36" s="37">
        <v>3359</v>
      </c>
      <c r="S36" s="37">
        <v>3448</v>
      </c>
      <c r="T36" s="37">
        <v>3819</v>
      </c>
      <c r="U36" s="37">
        <v>3601</v>
      </c>
      <c r="V36" s="37">
        <v>3597</v>
      </c>
      <c r="W36" s="37">
        <v>3683</v>
      </c>
      <c r="X36" s="37">
        <v>3699</v>
      </c>
      <c r="Y36" s="37">
        <v>3804</v>
      </c>
      <c r="Z36" s="37">
        <v>3742</v>
      </c>
      <c r="AA36" s="697">
        <v>3680</v>
      </c>
      <c r="AB36" s="84">
        <v>3311</v>
      </c>
      <c r="AC36" s="37">
        <v>3273</v>
      </c>
      <c r="AD36" s="37">
        <v>3278</v>
      </c>
      <c r="AE36" s="37">
        <v>3381</v>
      </c>
      <c r="AF36" s="37">
        <v>3402</v>
      </c>
      <c r="AG36" s="37">
        <v>3527</v>
      </c>
      <c r="AH36" s="37">
        <v>3745</v>
      </c>
      <c r="AI36" s="37">
        <v>3787</v>
      </c>
      <c r="AJ36" s="37">
        <v>3854</v>
      </c>
      <c r="AK36" s="37">
        <v>3815</v>
      </c>
      <c r="AL36" s="37">
        <v>3620</v>
      </c>
      <c r="AM36" s="697">
        <v>3683</v>
      </c>
      <c r="AN36" s="84">
        <v>3571</v>
      </c>
      <c r="AO36" s="37">
        <v>3394</v>
      </c>
      <c r="AP36" s="37">
        <v>3464</v>
      </c>
      <c r="AQ36" s="37">
        <v>3590</v>
      </c>
      <c r="AR36" s="37">
        <v>3680</v>
      </c>
      <c r="AS36" s="37">
        <v>3797</v>
      </c>
      <c r="AT36" s="37">
        <v>3865</v>
      </c>
      <c r="AU36" s="37">
        <v>3888</v>
      </c>
      <c r="AV36" s="37">
        <v>3852</v>
      </c>
      <c r="AW36" s="37">
        <v>3867</v>
      </c>
      <c r="AX36" s="37">
        <v>3849</v>
      </c>
      <c r="AY36" s="697">
        <v>3839</v>
      </c>
      <c r="AZ36" s="84">
        <v>3674</v>
      </c>
      <c r="BA36" s="37">
        <v>3671</v>
      </c>
      <c r="BB36" s="37">
        <v>3692</v>
      </c>
      <c r="BC36" s="37">
        <v>3552</v>
      </c>
      <c r="BD36" s="37">
        <v>3558</v>
      </c>
      <c r="BE36" s="37">
        <v>3638</v>
      </c>
      <c r="BF36" s="37">
        <v>3602</v>
      </c>
      <c r="BG36" s="37">
        <v>3754</v>
      </c>
      <c r="BH36" s="37">
        <v>3554</v>
      </c>
      <c r="BI36" s="37">
        <v>3470</v>
      </c>
      <c r="BJ36" s="37">
        <v>3368</v>
      </c>
      <c r="BK36" s="697">
        <v>3368</v>
      </c>
      <c r="BL36" s="84">
        <v>3247</v>
      </c>
      <c r="BM36" s="37">
        <v>3262</v>
      </c>
      <c r="BN36" s="37">
        <v>3264</v>
      </c>
      <c r="BO36" s="37">
        <v>3263</v>
      </c>
      <c r="BP36" s="129">
        <v>3202</v>
      </c>
      <c r="BQ36" s="697">
        <f>'1.COBERTURA  DANE'!F37</f>
        <v>3241</v>
      </c>
      <c r="BR36" s="224">
        <f t="shared" si="2"/>
        <v>39</v>
      </c>
      <c r="BS36" s="190">
        <f t="shared" si="3"/>
        <v>1.1952191235059761</v>
      </c>
      <c r="BT36" s="224">
        <f t="shared" si="4"/>
        <v>-127</v>
      </c>
      <c r="BU36" s="190">
        <f t="shared" si="5"/>
        <v>-3.7707838479809976</v>
      </c>
      <c r="BX36" s="343" t="s">
        <v>319</v>
      </c>
      <c r="BY36" s="8">
        <v>3654357</v>
      </c>
      <c r="BZ36" s="8"/>
    </row>
    <row r="37" spans="1:81" ht="15" outlineLevel="2">
      <c r="A37" s="81">
        <v>690</v>
      </c>
      <c r="B37" s="27" t="s">
        <v>123</v>
      </c>
      <c r="C37" s="49" t="s">
        <v>24</v>
      </c>
      <c r="D37" s="84">
        <v>1277</v>
      </c>
      <c r="E37" s="37">
        <v>1310</v>
      </c>
      <c r="F37" s="37">
        <v>1295</v>
      </c>
      <c r="G37" s="37">
        <v>1315</v>
      </c>
      <c r="H37" s="37">
        <v>1280</v>
      </c>
      <c r="I37" s="37">
        <v>1311</v>
      </c>
      <c r="J37" s="37">
        <v>1310</v>
      </c>
      <c r="K37" s="37">
        <v>1268</v>
      </c>
      <c r="L37" s="37">
        <v>1256</v>
      </c>
      <c r="M37" s="37">
        <v>1260</v>
      </c>
      <c r="N37" s="37">
        <v>1294</v>
      </c>
      <c r="O37" s="697">
        <v>1268</v>
      </c>
      <c r="P37" s="84">
        <v>1240</v>
      </c>
      <c r="Q37" s="37">
        <v>1197</v>
      </c>
      <c r="R37" s="37">
        <v>1215</v>
      </c>
      <c r="S37" s="37">
        <v>1218</v>
      </c>
      <c r="T37" s="37">
        <v>1280</v>
      </c>
      <c r="U37" s="37">
        <v>1282</v>
      </c>
      <c r="V37" s="37">
        <v>1284</v>
      </c>
      <c r="W37" s="37">
        <v>1314</v>
      </c>
      <c r="X37" s="37">
        <v>1324</v>
      </c>
      <c r="Y37" s="37">
        <v>1338</v>
      </c>
      <c r="Z37" s="37">
        <v>1323</v>
      </c>
      <c r="AA37" s="697">
        <v>1288</v>
      </c>
      <c r="AB37" s="84">
        <v>1264</v>
      </c>
      <c r="AC37" s="37">
        <v>1241</v>
      </c>
      <c r="AD37" s="37">
        <v>1242</v>
      </c>
      <c r="AE37" s="37">
        <v>1249</v>
      </c>
      <c r="AF37" s="37">
        <v>1216</v>
      </c>
      <c r="AG37" s="37">
        <v>1230</v>
      </c>
      <c r="AH37" s="37">
        <v>1322</v>
      </c>
      <c r="AI37" s="37">
        <v>1358</v>
      </c>
      <c r="AJ37" s="37">
        <v>1372</v>
      </c>
      <c r="AK37" s="37">
        <v>1353</v>
      </c>
      <c r="AL37" s="37">
        <v>1290</v>
      </c>
      <c r="AM37" s="697">
        <v>1320</v>
      </c>
      <c r="AN37" s="84">
        <v>1329</v>
      </c>
      <c r="AO37" s="37">
        <v>1209</v>
      </c>
      <c r="AP37" s="37">
        <v>1204</v>
      </c>
      <c r="AQ37" s="37">
        <v>1241</v>
      </c>
      <c r="AR37" s="37">
        <v>1255</v>
      </c>
      <c r="AS37" s="37">
        <v>1272</v>
      </c>
      <c r="AT37" s="37">
        <v>1320</v>
      </c>
      <c r="AU37" s="37">
        <v>1315</v>
      </c>
      <c r="AV37" s="37">
        <v>1283</v>
      </c>
      <c r="AW37" s="37">
        <v>1275</v>
      </c>
      <c r="AX37" s="37">
        <v>1249</v>
      </c>
      <c r="AY37" s="697">
        <v>1235</v>
      </c>
      <c r="AZ37" s="84">
        <v>1189</v>
      </c>
      <c r="BA37" s="37">
        <v>1186</v>
      </c>
      <c r="BB37" s="37">
        <v>1175</v>
      </c>
      <c r="BC37" s="37">
        <v>1152</v>
      </c>
      <c r="BD37" s="37">
        <v>1173</v>
      </c>
      <c r="BE37" s="37">
        <v>1241</v>
      </c>
      <c r="BF37" s="37">
        <v>1241</v>
      </c>
      <c r="BG37" s="37">
        <v>1238</v>
      </c>
      <c r="BH37" s="37">
        <v>1266</v>
      </c>
      <c r="BI37" s="37">
        <v>1252</v>
      </c>
      <c r="BJ37" s="37">
        <v>1226</v>
      </c>
      <c r="BK37" s="697">
        <v>1240</v>
      </c>
      <c r="BL37" s="84">
        <v>1216</v>
      </c>
      <c r="BM37" s="37">
        <v>1224</v>
      </c>
      <c r="BN37" s="37">
        <v>1227</v>
      </c>
      <c r="BO37" s="37">
        <v>1257</v>
      </c>
      <c r="BP37" s="129">
        <v>1298</v>
      </c>
      <c r="BQ37" s="697">
        <f>'1.COBERTURA  DANE'!F38</f>
        <v>1336</v>
      </c>
      <c r="BR37" s="224">
        <f t="shared" si="2"/>
        <v>38</v>
      </c>
      <c r="BS37" s="190">
        <f t="shared" si="3"/>
        <v>3.0230708035003979</v>
      </c>
      <c r="BT37" s="224">
        <f t="shared" si="4"/>
        <v>96</v>
      </c>
      <c r="BU37" s="190">
        <f t="shared" si="5"/>
        <v>7.741935483870968</v>
      </c>
      <c r="BX37" s="343" t="s">
        <v>320</v>
      </c>
      <c r="BY37" s="8">
        <v>3670286</v>
      </c>
      <c r="BZ37" s="8"/>
    </row>
    <row r="38" spans="1:81" ht="15" outlineLevel="2">
      <c r="A38" s="81">
        <v>736</v>
      </c>
      <c r="B38" s="27" t="s">
        <v>123</v>
      </c>
      <c r="C38" s="49" t="s">
        <v>25</v>
      </c>
      <c r="D38" s="84">
        <v>16319</v>
      </c>
      <c r="E38" s="37">
        <v>15976</v>
      </c>
      <c r="F38" s="37">
        <v>15521</v>
      </c>
      <c r="G38" s="37">
        <v>15485</v>
      </c>
      <c r="H38" s="37">
        <v>15564</v>
      </c>
      <c r="I38" s="37">
        <v>15775</v>
      </c>
      <c r="J38" s="37">
        <v>15035</v>
      </c>
      <c r="K38" s="37">
        <v>15045</v>
      </c>
      <c r="L38" s="37">
        <v>14490</v>
      </c>
      <c r="M38" s="37">
        <v>14256</v>
      </c>
      <c r="N38" s="37">
        <v>14096</v>
      </c>
      <c r="O38" s="697">
        <v>13940</v>
      </c>
      <c r="P38" s="84">
        <v>12777</v>
      </c>
      <c r="Q38" s="37">
        <v>12579</v>
      </c>
      <c r="R38" s="37">
        <v>12012</v>
      </c>
      <c r="S38" s="37">
        <v>12056</v>
      </c>
      <c r="T38" s="37">
        <v>15564</v>
      </c>
      <c r="U38" s="37">
        <v>12678</v>
      </c>
      <c r="V38" s="37">
        <v>12690</v>
      </c>
      <c r="W38" s="37">
        <v>13340</v>
      </c>
      <c r="X38" s="37">
        <v>13806</v>
      </c>
      <c r="Y38" s="37">
        <v>14122</v>
      </c>
      <c r="Z38" s="37">
        <v>13755</v>
      </c>
      <c r="AA38" s="697">
        <v>13605</v>
      </c>
      <c r="AB38" s="84">
        <v>13068</v>
      </c>
      <c r="AC38" s="37">
        <v>12866</v>
      </c>
      <c r="AD38" s="37">
        <v>12698</v>
      </c>
      <c r="AE38" s="37">
        <v>12736</v>
      </c>
      <c r="AF38" s="37">
        <v>12576</v>
      </c>
      <c r="AG38" s="37">
        <v>12923</v>
      </c>
      <c r="AH38" s="37">
        <v>13178</v>
      </c>
      <c r="AI38" s="37">
        <v>13471</v>
      </c>
      <c r="AJ38" s="37">
        <v>13653</v>
      </c>
      <c r="AK38" s="37">
        <v>13673</v>
      </c>
      <c r="AL38" s="37">
        <v>13015</v>
      </c>
      <c r="AM38" s="697">
        <v>13132</v>
      </c>
      <c r="AN38" s="84">
        <v>13052</v>
      </c>
      <c r="AO38" s="37">
        <v>12594</v>
      </c>
      <c r="AP38" s="37">
        <v>12760</v>
      </c>
      <c r="AQ38" s="37">
        <v>13212</v>
      </c>
      <c r="AR38" s="37">
        <v>13370</v>
      </c>
      <c r="AS38" s="37">
        <v>14405</v>
      </c>
      <c r="AT38" s="37">
        <v>14512</v>
      </c>
      <c r="AU38" s="37">
        <v>14631</v>
      </c>
      <c r="AV38" s="37">
        <v>14857</v>
      </c>
      <c r="AW38" s="37">
        <v>14909</v>
      </c>
      <c r="AX38" s="37">
        <v>14988</v>
      </c>
      <c r="AY38" s="697">
        <v>15360</v>
      </c>
      <c r="AZ38" s="84">
        <v>15332</v>
      </c>
      <c r="BA38" s="37">
        <v>15301</v>
      </c>
      <c r="BB38" s="37">
        <v>15275</v>
      </c>
      <c r="BC38" s="37">
        <v>14642</v>
      </c>
      <c r="BD38" s="37">
        <v>14737</v>
      </c>
      <c r="BE38" s="37">
        <v>14823</v>
      </c>
      <c r="BF38" s="37">
        <v>15371</v>
      </c>
      <c r="BG38" s="37">
        <v>15319</v>
      </c>
      <c r="BH38" s="37">
        <v>14241</v>
      </c>
      <c r="BI38" s="37">
        <v>14076</v>
      </c>
      <c r="BJ38" s="37">
        <v>14063</v>
      </c>
      <c r="BK38" s="697">
        <v>14288</v>
      </c>
      <c r="BL38" s="84">
        <v>14232</v>
      </c>
      <c r="BM38" s="37">
        <v>14017</v>
      </c>
      <c r="BN38" s="37">
        <v>14215</v>
      </c>
      <c r="BO38" s="37">
        <v>14277</v>
      </c>
      <c r="BP38" s="129">
        <v>13797</v>
      </c>
      <c r="BQ38" s="697">
        <f>'1.COBERTURA  DANE'!F39</f>
        <v>13781</v>
      </c>
      <c r="BR38" s="224">
        <f t="shared" si="2"/>
        <v>-16</v>
      </c>
      <c r="BS38" s="190">
        <f t="shared" si="3"/>
        <v>-0.11206836170063739</v>
      </c>
      <c r="BT38" s="224">
        <f t="shared" si="4"/>
        <v>-507</v>
      </c>
      <c r="BU38" s="190">
        <f t="shared" si="5"/>
        <v>-3.5484322508398654</v>
      </c>
      <c r="BX38" s="343" t="s">
        <v>321</v>
      </c>
      <c r="BY38" s="8">
        <v>3682330</v>
      </c>
      <c r="BZ38" s="8"/>
    </row>
    <row r="39" spans="1:81" ht="15" outlineLevel="2">
      <c r="A39" s="81">
        <v>858</v>
      </c>
      <c r="B39" s="27" t="s">
        <v>123</v>
      </c>
      <c r="C39" s="49" t="s">
        <v>59</v>
      </c>
      <c r="D39" s="84">
        <v>1642</v>
      </c>
      <c r="E39" s="37">
        <v>1762</v>
      </c>
      <c r="F39" s="37">
        <v>1797</v>
      </c>
      <c r="G39" s="37">
        <v>1828</v>
      </c>
      <c r="H39" s="37">
        <v>1850</v>
      </c>
      <c r="I39" s="37">
        <v>1836</v>
      </c>
      <c r="J39" s="37">
        <v>1817</v>
      </c>
      <c r="K39" s="37">
        <v>1811</v>
      </c>
      <c r="L39" s="37">
        <v>1789</v>
      </c>
      <c r="M39" s="37">
        <v>1847</v>
      </c>
      <c r="N39" s="37">
        <v>1877</v>
      </c>
      <c r="O39" s="697">
        <v>1821</v>
      </c>
      <c r="P39" s="84">
        <v>1647</v>
      </c>
      <c r="Q39" s="37">
        <v>1685</v>
      </c>
      <c r="R39" s="37">
        <v>1737</v>
      </c>
      <c r="S39" s="37">
        <v>1747</v>
      </c>
      <c r="T39" s="37">
        <v>1850</v>
      </c>
      <c r="U39" s="37">
        <v>1821</v>
      </c>
      <c r="V39" s="37">
        <v>1828</v>
      </c>
      <c r="W39" s="37">
        <v>1924</v>
      </c>
      <c r="X39" s="37">
        <v>1922</v>
      </c>
      <c r="Y39" s="37">
        <v>1993</v>
      </c>
      <c r="Z39" s="37">
        <v>1952</v>
      </c>
      <c r="AA39" s="697">
        <v>1854</v>
      </c>
      <c r="AB39" s="84">
        <v>1691</v>
      </c>
      <c r="AC39" s="37">
        <v>1646</v>
      </c>
      <c r="AD39" s="37">
        <v>1734</v>
      </c>
      <c r="AE39" s="37">
        <v>1762</v>
      </c>
      <c r="AF39" s="37">
        <v>1773</v>
      </c>
      <c r="AG39" s="37">
        <v>1823</v>
      </c>
      <c r="AH39" s="37">
        <v>1963</v>
      </c>
      <c r="AI39" s="37">
        <v>2064</v>
      </c>
      <c r="AJ39" s="37">
        <v>2173</v>
      </c>
      <c r="AK39" s="37">
        <v>2191</v>
      </c>
      <c r="AL39" s="37">
        <v>2172</v>
      </c>
      <c r="AM39" s="697">
        <v>2215</v>
      </c>
      <c r="AN39" s="84">
        <v>2107</v>
      </c>
      <c r="AO39" s="37">
        <v>1932</v>
      </c>
      <c r="AP39" s="37">
        <v>2044</v>
      </c>
      <c r="AQ39" s="37">
        <v>2095</v>
      </c>
      <c r="AR39" s="37">
        <v>2086</v>
      </c>
      <c r="AS39" s="37">
        <v>2247</v>
      </c>
      <c r="AT39" s="37">
        <v>2285</v>
      </c>
      <c r="AU39" s="37">
        <v>2280</v>
      </c>
      <c r="AV39" s="37">
        <v>2263</v>
      </c>
      <c r="AW39" s="37">
        <v>2277</v>
      </c>
      <c r="AX39" s="37">
        <v>2248</v>
      </c>
      <c r="AY39" s="697">
        <v>2209</v>
      </c>
      <c r="AZ39" s="84">
        <v>2088</v>
      </c>
      <c r="BA39" s="37">
        <v>2051</v>
      </c>
      <c r="BB39" s="37">
        <v>2051</v>
      </c>
      <c r="BC39" s="37">
        <v>1953</v>
      </c>
      <c r="BD39" s="37">
        <v>1943</v>
      </c>
      <c r="BE39" s="37">
        <v>1921</v>
      </c>
      <c r="BF39" s="37">
        <v>1958</v>
      </c>
      <c r="BG39" s="37">
        <v>2065</v>
      </c>
      <c r="BH39" s="37">
        <v>1925</v>
      </c>
      <c r="BI39" s="37">
        <v>1894</v>
      </c>
      <c r="BJ39" s="37">
        <v>1912</v>
      </c>
      <c r="BK39" s="697">
        <v>1976</v>
      </c>
      <c r="BL39" s="84">
        <v>1985</v>
      </c>
      <c r="BM39" s="37">
        <v>1997</v>
      </c>
      <c r="BN39" s="37">
        <v>2095</v>
      </c>
      <c r="BO39" s="37">
        <v>2143</v>
      </c>
      <c r="BP39" s="129">
        <v>2225</v>
      </c>
      <c r="BQ39" s="697">
        <f>'1.COBERTURA  DANE'!F40</f>
        <v>2348</v>
      </c>
      <c r="BR39" s="224">
        <f t="shared" si="2"/>
        <v>123</v>
      </c>
      <c r="BS39" s="190">
        <f t="shared" si="3"/>
        <v>5.7396173588427439</v>
      </c>
      <c r="BT39" s="224">
        <f t="shared" si="4"/>
        <v>372</v>
      </c>
      <c r="BU39" s="190">
        <f t="shared" si="5"/>
        <v>18.825910931174089</v>
      </c>
      <c r="BX39" s="343" t="s">
        <v>322</v>
      </c>
      <c r="BY39" s="8">
        <v>3688539</v>
      </c>
      <c r="BZ39" s="8"/>
    </row>
    <row r="40" spans="1:81" ht="15" outlineLevel="2">
      <c r="A40" s="81">
        <v>885</v>
      </c>
      <c r="B40" s="27" t="s">
        <v>123</v>
      </c>
      <c r="C40" s="49" t="s">
        <v>104</v>
      </c>
      <c r="D40" s="84">
        <v>862</v>
      </c>
      <c r="E40" s="37">
        <v>854</v>
      </c>
      <c r="F40" s="37">
        <v>899</v>
      </c>
      <c r="G40" s="37">
        <v>883</v>
      </c>
      <c r="H40" s="37">
        <v>953</v>
      </c>
      <c r="I40" s="37">
        <v>966</v>
      </c>
      <c r="J40" s="37">
        <v>928</v>
      </c>
      <c r="K40" s="37">
        <v>922</v>
      </c>
      <c r="L40" s="37">
        <v>910</v>
      </c>
      <c r="M40" s="37">
        <v>911</v>
      </c>
      <c r="N40" s="37">
        <v>912</v>
      </c>
      <c r="O40" s="697">
        <v>899</v>
      </c>
      <c r="P40" s="84">
        <v>809</v>
      </c>
      <c r="Q40" s="37">
        <v>782</v>
      </c>
      <c r="R40" s="37">
        <v>833</v>
      </c>
      <c r="S40" s="37">
        <v>831</v>
      </c>
      <c r="T40" s="37">
        <v>953</v>
      </c>
      <c r="U40" s="37">
        <v>856</v>
      </c>
      <c r="V40" s="37">
        <v>885</v>
      </c>
      <c r="W40" s="37">
        <v>939</v>
      </c>
      <c r="X40" s="37">
        <v>955</v>
      </c>
      <c r="Y40" s="37">
        <v>985</v>
      </c>
      <c r="Z40" s="37">
        <v>959</v>
      </c>
      <c r="AA40" s="697">
        <v>926</v>
      </c>
      <c r="AB40" s="84">
        <v>852</v>
      </c>
      <c r="AC40" s="37">
        <v>812</v>
      </c>
      <c r="AD40" s="37">
        <v>822</v>
      </c>
      <c r="AE40" s="37">
        <v>832</v>
      </c>
      <c r="AF40" s="37">
        <v>806</v>
      </c>
      <c r="AG40" s="37">
        <v>803</v>
      </c>
      <c r="AH40" s="37">
        <v>865</v>
      </c>
      <c r="AI40" s="37">
        <v>874</v>
      </c>
      <c r="AJ40" s="37">
        <v>878</v>
      </c>
      <c r="AK40" s="37">
        <v>886</v>
      </c>
      <c r="AL40" s="37">
        <v>838</v>
      </c>
      <c r="AM40" s="697">
        <v>851</v>
      </c>
      <c r="AN40" s="84">
        <v>833</v>
      </c>
      <c r="AO40" s="37">
        <v>764</v>
      </c>
      <c r="AP40" s="37">
        <v>768</v>
      </c>
      <c r="AQ40" s="37">
        <v>797</v>
      </c>
      <c r="AR40" s="37">
        <v>777</v>
      </c>
      <c r="AS40" s="37">
        <v>793</v>
      </c>
      <c r="AT40" s="37">
        <v>842</v>
      </c>
      <c r="AU40" s="37">
        <v>840</v>
      </c>
      <c r="AV40" s="37">
        <v>824</v>
      </c>
      <c r="AW40" s="37">
        <v>824</v>
      </c>
      <c r="AX40" s="37">
        <v>832</v>
      </c>
      <c r="AY40" s="697">
        <v>852</v>
      </c>
      <c r="AZ40" s="84">
        <v>836</v>
      </c>
      <c r="BA40" s="37">
        <v>833</v>
      </c>
      <c r="BB40" s="37">
        <v>810</v>
      </c>
      <c r="BC40" s="37">
        <v>749</v>
      </c>
      <c r="BD40" s="37">
        <v>756</v>
      </c>
      <c r="BE40" s="37">
        <v>755</v>
      </c>
      <c r="BF40" s="37">
        <v>758</v>
      </c>
      <c r="BG40" s="37">
        <v>770</v>
      </c>
      <c r="BH40" s="37">
        <v>788</v>
      </c>
      <c r="BI40" s="37">
        <v>779</v>
      </c>
      <c r="BJ40" s="37">
        <v>773</v>
      </c>
      <c r="BK40" s="697">
        <v>804</v>
      </c>
      <c r="BL40" s="84">
        <v>789</v>
      </c>
      <c r="BM40" s="37">
        <v>819</v>
      </c>
      <c r="BN40" s="37">
        <v>829</v>
      </c>
      <c r="BO40" s="37">
        <v>839</v>
      </c>
      <c r="BP40" s="129">
        <v>840</v>
      </c>
      <c r="BQ40" s="697">
        <f>'1.COBERTURA  DANE'!F41</f>
        <v>844</v>
      </c>
      <c r="BR40" s="224">
        <f t="shared" si="2"/>
        <v>4</v>
      </c>
      <c r="BS40" s="190">
        <f t="shared" si="3"/>
        <v>0.47675804529201427</v>
      </c>
      <c r="BT40" s="224">
        <f t="shared" si="4"/>
        <v>40</v>
      </c>
      <c r="BU40" s="190">
        <f t="shared" si="5"/>
        <v>4.9751243781094532</v>
      </c>
      <c r="BX40" s="343" t="s">
        <v>323</v>
      </c>
      <c r="BY40" s="8">
        <v>3691515</v>
      </c>
      <c r="BZ40" s="8"/>
    </row>
    <row r="41" spans="1:81" ht="15" outlineLevel="2">
      <c r="A41" s="81">
        <v>890</v>
      </c>
      <c r="B41" s="27" t="s">
        <v>123</v>
      </c>
      <c r="C41" s="49" t="s">
        <v>60</v>
      </c>
      <c r="D41" s="84">
        <v>2262</v>
      </c>
      <c r="E41" s="37">
        <v>2417</v>
      </c>
      <c r="F41" s="37">
        <v>2440</v>
      </c>
      <c r="G41" s="37">
        <v>2424</v>
      </c>
      <c r="H41" s="37">
        <v>2523</v>
      </c>
      <c r="I41" s="37">
        <v>2670</v>
      </c>
      <c r="J41" s="37">
        <v>2592</v>
      </c>
      <c r="K41" s="37">
        <v>2418</v>
      </c>
      <c r="L41" s="37">
        <v>2423</v>
      </c>
      <c r="M41" s="37">
        <v>2430</v>
      </c>
      <c r="N41" s="37">
        <v>2434</v>
      </c>
      <c r="O41" s="697">
        <v>2381</v>
      </c>
      <c r="P41" s="84">
        <v>2134</v>
      </c>
      <c r="Q41" s="37">
        <v>2304</v>
      </c>
      <c r="R41" s="37">
        <v>2364</v>
      </c>
      <c r="S41" s="37">
        <v>2405</v>
      </c>
      <c r="T41" s="37">
        <v>2523</v>
      </c>
      <c r="U41" s="37">
        <v>2445</v>
      </c>
      <c r="V41" s="37">
        <v>2479</v>
      </c>
      <c r="W41" s="37">
        <v>2563</v>
      </c>
      <c r="X41" s="37">
        <v>2615</v>
      </c>
      <c r="Y41" s="37">
        <v>2703</v>
      </c>
      <c r="Z41" s="37">
        <v>2583</v>
      </c>
      <c r="AA41" s="697">
        <v>2522</v>
      </c>
      <c r="AB41" s="84">
        <v>2308</v>
      </c>
      <c r="AC41" s="37">
        <v>2284</v>
      </c>
      <c r="AD41" s="37">
        <v>2314</v>
      </c>
      <c r="AE41" s="37">
        <v>2404</v>
      </c>
      <c r="AF41" s="37">
        <v>2414</v>
      </c>
      <c r="AG41" s="37">
        <v>2445</v>
      </c>
      <c r="AH41" s="37">
        <v>2654</v>
      </c>
      <c r="AI41" s="37">
        <v>2739</v>
      </c>
      <c r="AJ41" s="37">
        <v>2797</v>
      </c>
      <c r="AK41" s="37">
        <v>2741</v>
      </c>
      <c r="AL41" s="37">
        <v>2587</v>
      </c>
      <c r="AM41" s="697">
        <v>2659</v>
      </c>
      <c r="AN41" s="84">
        <v>2591</v>
      </c>
      <c r="AO41" s="37">
        <v>2348</v>
      </c>
      <c r="AP41" s="37">
        <v>2379</v>
      </c>
      <c r="AQ41" s="37">
        <v>2539</v>
      </c>
      <c r="AR41" s="37">
        <v>2596</v>
      </c>
      <c r="AS41" s="37">
        <v>2801</v>
      </c>
      <c r="AT41" s="37">
        <v>2857</v>
      </c>
      <c r="AU41" s="37">
        <v>2864</v>
      </c>
      <c r="AV41" s="37">
        <v>2864</v>
      </c>
      <c r="AW41" s="37">
        <v>2881</v>
      </c>
      <c r="AX41" s="37">
        <v>2879</v>
      </c>
      <c r="AY41" s="697">
        <v>2919</v>
      </c>
      <c r="AZ41" s="84">
        <v>2844</v>
      </c>
      <c r="BA41" s="37">
        <v>2848</v>
      </c>
      <c r="BB41" s="37">
        <v>2835</v>
      </c>
      <c r="BC41" s="37">
        <v>2741</v>
      </c>
      <c r="BD41" s="37">
        <v>2740</v>
      </c>
      <c r="BE41" s="37">
        <v>2827</v>
      </c>
      <c r="BF41" s="37">
        <v>2847</v>
      </c>
      <c r="BG41" s="37">
        <v>2827</v>
      </c>
      <c r="BH41" s="37">
        <v>2797</v>
      </c>
      <c r="BI41" s="37">
        <v>2825</v>
      </c>
      <c r="BJ41" s="37">
        <v>2798</v>
      </c>
      <c r="BK41" s="697">
        <v>2841</v>
      </c>
      <c r="BL41" s="84">
        <v>2833</v>
      </c>
      <c r="BM41" s="37">
        <v>2797</v>
      </c>
      <c r="BN41" s="37">
        <v>2928</v>
      </c>
      <c r="BO41" s="37">
        <v>2910</v>
      </c>
      <c r="BP41" s="129">
        <v>2893</v>
      </c>
      <c r="BQ41" s="697">
        <f>'1.COBERTURA  DANE'!F42</f>
        <v>2969</v>
      </c>
      <c r="BR41" s="224">
        <f t="shared" si="2"/>
        <v>76</v>
      </c>
      <c r="BS41" s="190">
        <f t="shared" si="3"/>
        <v>2.6116838487972509</v>
      </c>
      <c r="BT41" s="224">
        <f t="shared" si="4"/>
        <v>128</v>
      </c>
      <c r="BU41" s="190">
        <f t="shared" si="5"/>
        <v>4.5054558254135868</v>
      </c>
      <c r="BX41" s="343" t="s">
        <v>324</v>
      </c>
      <c r="BY41" s="8">
        <v>3699285</v>
      </c>
      <c r="BZ41" s="8"/>
    </row>
    <row r="42" spans="1:81" ht="15" outlineLevel="1">
      <c r="A42" s="320" t="s">
        <v>135</v>
      </c>
      <c r="B42" s="48"/>
      <c r="C42" s="51"/>
      <c r="D42" s="82">
        <v>29608</v>
      </c>
      <c r="E42" s="83">
        <v>29660</v>
      </c>
      <c r="F42" s="83">
        <v>29904</v>
      </c>
      <c r="G42" s="83">
        <v>29939</v>
      </c>
      <c r="H42" s="83">
        <v>30600</v>
      </c>
      <c r="I42" s="83">
        <v>31027</v>
      </c>
      <c r="J42" s="83">
        <v>31041</v>
      </c>
      <c r="K42" s="83">
        <v>31477</v>
      </c>
      <c r="L42" s="83">
        <v>31639</v>
      </c>
      <c r="M42" s="83">
        <v>31760</v>
      </c>
      <c r="N42" s="83">
        <v>31794</v>
      </c>
      <c r="O42" s="696">
        <v>31685</v>
      </c>
      <c r="P42" s="82">
        <v>30458</v>
      </c>
      <c r="Q42" s="83">
        <v>27843</v>
      </c>
      <c r="R42" s="83">
        <v>30838</v>
      </c>
      <c r="S42" s="83">
        <v>31541</v>
      </c>
      <c r="T42" s="83">
        <v>30600</v>
      </c>
      <c r="U42" s="83">
        <v>32430</v>
      </c>
      <c r="V42" s="83">
        <v>32825</v>
      </c>
      <c r="W42" s="83">
        <v>34215</v>
      </c>
      <c r="X42" s="83">
        <v>34949</v>
      </c>
      <c r="Y42" s="83">
        <v>35794</v>
      </c>
      <c r="Z42" s="83">
        <v>34581</v>
      </c>
      <c r="AA42" s="696">
        <v>33514</v>
      </c>
      <c r="AB42" s="82">
        <v>32246</v>
      </c>
      <c r="AC42" s="83">
        <v>31414</v>
      </c>
      <c r="AD42" s="83">
        <v>31906</v>
      </c>
      <c r="AE42" s="83">
        <v>32326</v>
      </c>
      <c r="AF42" s="83">
        <v>32246</v>
      </c>
      <c r="AG42" s="83">
        <v>32932</v>
      </c>
      <c r="AH42" s="83">
        <v>34790</v>
      </c>
      <c r="AI42" s="83">
        <v>35833</v>
      </c>
      <c r="AJ42" s="83">
        <v>36362</v>
      </c>
      <c r="AK42" s="83">
        <v>36349</v>
      </c>
      <c r="AL42" s="83">
        <v>33874</v>
      </c>
      <c r="AM42" s="696">
        <v>36284</v>
      </c>
      <c r="AN42" s="82">
        <v>41021</v>
      </c>
      <c r="AO42" s="83">
        <v>38951</v>
      </c>
      <c r="AP42" s="83">
        <v>39328</v>
      </c>
      <c r="AQ42" s="83">
        <v>40525</v>
      </c>
      <c r="AR42" s="83">
        <v>40678</v>
      </c>
      <c r="AS42" s="83">
        <v>43583</v>
      </c>
      <c r="AT42" s="83">
        <v>43953</v>
      </c>
      <c r="AU42" s="83">
        <v>43692</v>
      </c>
      <c r="AV42" s="83">
        <v>43187</v>
      </c>
      <c r="AW42" s="83">
        <v>42966</v>
      </c>
      <c r="AX42" s="83">
        <v>42539</v>
      </c>
      <c r="AY42" s="696">
        <v>42026</v>
      </c>
      <c r="AZ42" s="82">
        <v>40512</v>
      </c>
      <c r="BA42" s="83">
        <v>39141</v>
      </c>
      <c r="BB42" s="83">
        <v>37943</v>
      </c>
      <c r="BC42" s="83">
        <v>35863</v>
      </c>
      <c r="BD42" s="83">
        <v>35588</v>
      </c>
      <c r="BE42" s="83">
        <v>35754</v>
      </c>
      <c r="BF42" s="83">
        <v>35975</v>
      </c>
      <c r="BG42" s="83">
        <v>36058</v>
      </c>
      <c r="BH42" s="83">
        <v>34959</v>
      </c>
      <c r="BI42" s="83">
        <v>34603</v>
      </c>
      <c r="BJ42" s="83">
        <v>33787</v>
      </c>
      <c r="BK42" s="696">
        <v>34119</v>
      </c>
      <c r="BL42" s="82">
        <v>33435</v>
      </c>
      <c r="BM42" s="83">
        <v>33145</v>
      </c>
      <c r="BN42" s="83">
        <v>33661</v>
      </c>
      <c r="BO42" s="83">
        <v>33847</v>
      </c>
      <c r="BP42" s="128">
        <v>33693</v>
      </c>
      <c r="BQ42" s="696">
        <f t="shared" ref="BQ42" si="9">SUM(BQ43:BQ61)</f>
        <v>34017</v>
      </c>
      <c r="BR42" s="224">
        <f t="shared" si="2"/>
        <v>324</v>
      </c>
      <c r="BS42" s="190">
        <f t="shared" si="3"/>
        <v>0.95724879605282587</v>
      </c>
      <c r="BT42" s="224">
        <f t="shared" si="4"/>
        <v>-102</v>
      </c>
      <c r="BU42" s="190">
        <f t="shared" si="5"/>
        <v>-0.29895366218236175</v>
      </c>
    </row>
    <row r="43" spans="1:81" ht="15" outlineLevel="2">
      <c r="A43" s="81">
        <v>4</v>
      </c>
      <c r="B43" s="27" t="s">
        <v>133</v>
      </c>
      <c r="C43" s="49" t="s">
        <v>61</v>
      </c>
      <c r="D43" s="84">
        <v>199</v>
      </c>
      <c r="E43" s="37">
        <v>205</v>
      </c>
      <c r="F43" s="37">
        <v>208</v>
      </c>
      <c r="G43" s="37">
        <v>193</v>
      </c>
      <c r="H43" s="37">
        <v>187</v>
      </c>
      <c r="I43" s="37">
        <v>190</v>
      </c>
      <c r="J43" s="37">
        <v>185</v>
      </c>
      <c r="K43" s="37">
        <v>177</v>
      </c>
      <c r="L43" s="37">
        <v>171</v>
      </c>
      <c r="M43" s="37">
        <v>174</v>
      </c>
      <c r="N43" s="37">
        <v>176</v>
      </c>
      <c r="O43" s="697">
        <v>179</v>
      </c>
      <c r="P43" s="84">
        <v>171</v>
      </c>
      <c r="Q43" s="37">
        <v>164</v>
      </c>
      <c r="R43" s="37">
        <v>196</v>
      </c>
      <c r="S43" s="37">
        <v>186</v>
      </c>
      <c r="T43" s="37">
        <v>187</v>
      </c>
      <c r="U43" s="37">
        <v>205</v>
      </c>
      <c r="V43" s="37">
        <v>195</v>
      </c>
      <c r="W43" s="37">
        <v>209</v>
      </c>
      <c r="X43" s="37">
        <v>218</v>
      </c>
      <c r="Y43" s="37">
        <v>223</v>
      </c>
      <c r="Z43" s="37">
        <v>209</v>
      </c>
      <c r="AA43" s="697">
        <v>205</v>
      </c>
      <c r="AB43" s="84">
        <v>210</v>
      </c>
      <c r="AC43" s="37">
        <v>214</v>
      </c>
      <c r="AD43" s="37">
        <v>209</v>
      </c>
      <c r="AE43" s="37">
        <v>199</v>
      </c>
      <c r="AF43" s="37">
        <v>196</v>
      </c>
      <c r="AG43" s="37">
        <v>192</v>
      </c>
      <c r="AH43" s="37">
        <v>208</v>
      </c>
      <c r="AI43" s="37">
        <v>223</v>
      </c>
      <c r="AJ43" s="37">
        <v>230</v>
      </c>
      <c r="AK43" s="37">
        <v>230</v>
      </c>
      <c r="AL43" s="37">
        <v>216</v>
      </c>
      <c r="AM43" s="697">
        <v>296</v>
      </c>
      <c r="AN43" s="84">
        <v>491</v>
      </c>
      <c r="AO43" s="37">
        <v>497</v>
      </c>
      <c r="AP43" s="37">
        <v>490</v>
      </c>
      <c r="AQ43" s="37">
        <v>481</v>
      </c>
      <c r="AR43" s="37">
        <v>589</v>
      </c>
      <c r="AS43" s="37">
        <v>782</v>
      </c>
      <c r="AT43" s="37">
        <v>870</v>
      </c>
      <c r="AU43" s="37">
        <v>855</v>
      </c>
      <c r="AV43" s="37">
        <v>745</v>
      </c>
      <c r="AW43" s="37">
        <v>690</v>
      </c>
      <c r="AX43" s="37">
        <v>640</v>
      </c>
      <c r="AY43" s="697">
        <v>603</v>
      </c>
      <c r="AZ43" s="84">
        <v>573</v>
      </c>
      <c r="BA43" s="37">
        <v>534</v>
      </c>
      <c r="BB43" s="37">
        <v>505</v>
      </c>
      <c r="BC43" s="37">
        <v>463</v>
      </c>
      <c r="BD43" s="37">
        <v>446</v>
      </c>
      <c r="BE43" s="37">
        <v>427</v>
      </c>
      <c r="BF43" s="37">
        <v>420</v>
      </c>
      <c r="BG43" s="37">
        <v>404</v>
      </c>
      <c r="BH43" s="37">
        <v>396</v>
      </c>
      <c r="BI43" s="37">
        <v>382</v>
      </c>
      <c r="BJ43" s="37">
        <v>362</v>
      </c>
      <c r="BK43" s="697">
        <v>358</v>
      </c>
      <c r="BL43" s="84">
        <v>356</v>
      </c>
      <c r="BM43" s="37">
        <v>358</v>
      </c>
      <c r="BN43" s="37">
        <v>367</v>
      </c>
      <c r="BO43" s="37">
        <v>355</v>
      </c>
      <c r="BP43" s="129">
        <v>350</v>
      </c>
      <c r="BQ43" s="697">
        <f>'1.COBERTURA  DANE'!F44</f>
        <v>343</v>
      </c>
      <c r="BR43" s="224">
        <f t="shared" si="2"/>
        <v>-7</v>
      </c>
      <c r="BS43" s="190">
        <f t="shared" si="3"/>
        <v>-1.971830985915493</v>
      </c>
      <c r="BT43" s="224">
        <f t="shared" si="4"/>
        <v>-15</v>
      </c>
      <c r="BU43" s="190">
        <f t="shared" si="5"/>
        <v>-4.1899441340782122</v>
      </c>
    </row>
    <row r="44" spans="1:81" ht="15" outlineLevel="2">
      <c r="A44" s="81">
        <v>42</v>
      </c>
      <c r="B44" s="27" t="s">
        <v>133</v>
      </c>
      <c r="C44" s="54" t="s">
        <v>188</v>
      </c>
      <c r="D44" s="84">
        <v>7462</v>
      </c>
      <c r="E44" s="37">
        <v>7568</v>
      </c>
      <c r="F44" s="37">
        <v>7642</v>
      </c>
      <c r="G44" s="37">
        <v>7674</v>
      </c>
      <c r="H44" s="37">
        <v>7740</v>
      </c>
      <c r="I44" s="37">
        <v>7841</v>
      </c>
      <c r="J44" s="37">
        <v>7814</v>
      </c>
      <c r="K44" s="37">
        <v>7927</v>
      </c>
      <c r="L44" s="37">
        <v>7920</v>
      </c>
      <c r="M44" s="37">
        <v>7863</v>
      </c>
      <c r="N44" s="37">
        <v>7852</v>
      </c>
      <c r="O44" s="697">
        <v>7844</v>
      </c>
      <c r="P44" s="84">
        <v>7668</v>
      </c>
      <c r="Q44" s="37">
        <v>6779</v>
      </c>
      <c r="R44" s="37">
        <v>7720</v>
      </c>
      <c r="S44" s="37">
        <v>7891</v>
      </c>
      <c r="T44" s="37">
        <v>7740</v>
      </c>
      <c r="U44" s="37">
        <v>8395</v>
      </c>
      <c r="V44" s="37">
        <v>8543</v>
      </c>
      <c r="W44" s="37">
        <v>8869</v>
      </c>
      <c r="X44" s="37">
        <v>8960</v>
      </c>
      <c r="Y44" s="37">
        <v>9235</v>
      </c>
      <c r="Z44" s="37">
        <v>8982</v>
      </c>
      <c r="AA44" s="697">
        <v>8747</v>
      </c>
      <c r="AB44" s="84">
        <v>8504</v>
      </c>
      <c r="AC44" s="37">
        <v>8361</v>
      </c>
      <c r="AD44" s="37">
        <v>8564</v>
      </c>
      <c r="AE44" s="37">
        <v>8710</v>
      </c>
      <c r="AF44" s="37">
        <v>8761</v>
      </c>
      <c r="AG44" s="37">
        <v>9081</v>
      </c>
      <c r="AH44" s="37">
        <v>9452</v>
      </c>
      <c r="AI44" s="37">
        <v>9678</v>
      </c>
      <c r="AJ44" s="37">
        <v>9817</v>
      </c>
      <c r="AK44" s="37">
        <v>9820</v>
      </c>
      <c r="AL44" s="37">
        <v>9223</v>
      </c>
      <c r="AM44" s="697">
        <v>9340</v>
      </c>
      <c r="AN44" s="84">
        <v>9222</v>
      </c>
      <c r="AO44" s="37">
        <v>8754</v>
      </c>
      <c r="AP44" s="37">
        <v>8920</v>
      </c>
      <c r="AQ44" s="37">
        <v>9387</v>
      </c>
      <c r="AR44" s="37">
        <v>9341</v>
      </c>
      <c r="AS44" s="37">
        <v>9725</v>
      </c>
      <c r="AT44" s="37">
        <v>9678</v>
      </c>
      <c r="AU44" s="37">
        <v>9656</v>
      </c>
      <c r="AV44" s="37">
        <v>9701</v>
      </c>
      <c r="AW44" s="37">
        <v>9816</v>
      </c>
      <c r="AX44" s="37">
        <v>9744</v>
      </c>
      <c r="AY44" s="697">
        <v>9820</v>
      </c>
      <c r="AZ44" s="84">
        <v>9750</v>
      </c>
      <c r="BA44" s="37">
        <v>9783</v>
      </c>
      <c r="BB44" s="37">
        <v>9815</v>
      </c>
      <c r="BC44" s="37">
        <v>9641</v>
      </c>
      <c r="BD44" s="37">
        <v>9629</v>
      </c>
      <c r="BE44" s="37">
        <v>9625</v>
      </c>
      <c r="BF44" s="37">
        <v>9740</v>
      </c>
      <c r="BG44" s="37">
        <v>9959</v>
      </c>
      <c r="BH44" s="37">
        <v>9264</v>
      </c>
      <c r="BI44" s="37">
        <v>9154</v>
      </c>
      <c r="BJ44" s="37">
        <v>8988</v>
      </c>
      <c r="BK44" s="697">
        <v>9110</v>
      </c>
      <c r="BL44" s="84">
        <v>8849</v>
      </c>
      <c r="BM44" s="37">
        <v>8817</v>
      </c>
      <c r="BN44" s="37">
        <v>8895</v>
      </c>
      <c r="BO44" s="37">
        <v>8912</v>
      </c>
      <c r="BP44" s="129">
        <v>8785</v>
      </c>
      <c r="BQ44" s="697">
        <f>'1.COBERTURA  DANE'!F45</f>
        <v>8784</v>
      </c>
      <c r="BR44" s="224">
        <f t="shared" si="2"/>
        <v>-1</v>
      </c>
      <c r="BS44" s="190">
        <f t="shared" si="3"/>
        <v>-1.1220825852782765E-2</v>
      </c>
      <c r="BT44" s="224">
        <f t="shared" si="4"/>
        <v>-326</v>
      </c>
      <c r="BU44" s="190">
        <f t="shared" si="5"/>
        <v>-3.5784851811196483</v>
      </c>
    </row>
    <row r="45" spans="1:81" ht="15" outlineLevel="2">
      <c r="A45" s="81">
        <v>44</v>
      </c>
      <c r="B45" s="27" t="s">
        <v>133</v>
      </c>
      <c r="C45" s="49" t="s">
        <v>34</v>
      </c>
      <c r="D45" s="84">
        <v>1080</v>
      </c>
      <c r="E45" s="37">
        <v>1090</v>
      </c>
      <c r="F45" s="37">
        <v>1097</v>
      </c>
      <c r="G45" s="37">
        <v>1123</v>
      </c>
      <c r="H45" s="37">
        <v>1133</v>
      </c>
      <c r="I45" s="37">
        <v>1118</v>
      </c>
      <c r="J45" s="37">
        <v>1117</v>
      </c>
      <c r="K45" s="37">
        <v>1133</v>
      </c>
      <c r="L45" s="37">
        <v>1173</v>
      </c>
      <c r="M45" s="37">
        <v>1131</v>
      </c>
      <c r="N45" s="37">
        <v>1156</v>
      </c>
      <c r="O45" s="697">
        <v>1157</v>
      </c>
      <c r="P45" s="84">
        <v>1139</v>
      </c>
      <c r="Q45" s="37">
        <v>1178</v>
      </c>
      <c r="R45" s="37">
        <v>1185</v>
      </c>
      <c r="S45" s="37">
        <v>1166</v>
      </c>
      <c r="T45" s="37">
        <v>1133</v>
      </c>
      <c r="U45" s="37">
        <v>1214</v>
      </c>
      <c r="V45" s="37">
        <v>1219</v>
      </c>
      <c r="W45" s="37">
        <v>1263</v>
      </c>
      <c r="X45" s="37">
        <v>1259</v>
      </c>
      <c r="Y45" s="37">
        <v>1289</v>
      </c>
      <c r="Z45" s="37">
        <v>1223</v>
      </c>
      <c r="AA45" s="697">
        <v>1166</v>
      </c>
      <c r="AB45" s="84">
        <v>1153</v>
      </c>
      <c r="AC45" s="37">
        <v>1125</v>
      </c>
      <c r="AD45" s="37">
        <v>1133</v>
      </c>
      <c r="AE45" s="37">
        <v>1177</v>
      </c>
      <c r="AF45" s="37">
        <v>1167</v>
      </c>
      <c r="AG45" s="37">
        <v>1178</v>
      </c>
      <c r="AH45" s="37">
        <v>1299</v>
      </c>
      <c r="AI45" s="37">
        <v>1333</v>
      </c>
      <c r="AJ45" s="37">
        <v>1346</v>
      </c>
      <c r="AK45" s="37">
        <v>1326</v>
      </c>
      <c r="AL45" s="37">
        <v>1213</v>
      </c>
      <c r="AM45" s="697">
        <v>1208</v>
      </c>
      <c r="AN45" s="84">
        <v>1198</v>
      </c>
      <c r="AO45" s="37">
        <v>1093</v>
      </c>
      <c r="AP45" s="37">
        <v>1107</v>
      </c>
      <c r="AQ45" s="37">
        <v>1220</v>
      </c>
      <c r="AR45" s="37">
        <v>1241</v>
      </c>
      <c r="AS45" s="37">
        <v>1286</v>
      </c>
      <c r="AT45" s="37">
        <v>1310</v>
      </c>
      <c r="AU45" s="37">
        <v>1309</v>
      </c>
      <c r="AV45" s="37">
        <v>1311</v>
      </c>
      <c r="AW45" s="37">
        <v>1298</v>
      </c>
      <c r="AX45" s="37">
        <v>1286</v>
      </c>
      <c r="AY45" s="697">
        <v>1245</v>
      </c>
      <c r="AZ45" s="84">
        <v>1227</v>
      </c>
      <c r="BA45" s="37">
        <v>1225</v>
      </c>
      <c r="BB45" s="37">
        <v>1214</v>
      </c>
      <c r="BC45" s="37">
        <v>1194</v>
      </c>
      <c r="BD45" s="37">
        <v>1214</v>
      </c>
      <c r="BE45" s="37">
        <v>1293</v>
      </c>
      <c r="BF45" s="37">
        <v>1314</v>
      </c>
      <c r="BG45" s="37">
        <v>1304</v>
      </c>
      <c r="BH45" s="37">
        <v>1321</v>
      </c>
      <c r="BI45" s="37">
        <v>1297</v>
      </c>
      <c r="BJ45" s="37">
        <v>1174</v>
      </c>
      <c r="BK45" s="697">
        <v>1194</v>
      </c>
      <c r="BL45" s="84">
        <v>1190</v>
      </c>
      <c r="BM45" s="37">
        <v>1203</v>
      </c>
      <c r="BN45" s="37">
        <v>1221</v>
      </c>
      <c r="BO45" s="37">
        <v>1242</v>
      </c>
      <c r="BP45" s="129">
        <v>1228</v>
      </c>
      <c r="BQ45" s="697">
        <f>'1.COBERTURA  DANE'!F46</f>
        <v>1252</v>
      </c>
      <c r="BR45" s="224">
        <f t="shared" si="2"/>
        <v>24</v>
      </c>
      <c r="BS45" s="190">
        <f t="shared" si="3"/>
        <v>1.932367149758454</v>
      </c>
      <c r="BT45" s="224">
        <f t="shared" si="4"/>
        <v>58</v>
      </c>
      <c r="BU45" s="190">
        <f t="shared" si="5"/>
        <v>4.857621440536013</v>
      </c>
    </row>
    <row r="46" spans="1:81" ht="15" outlineLevel="2">
      <c r="A46" s="81">
        <v>59</v>
      </c>
      <c r="B46" s="27" t="s">
        <v>133</v>
      </c>
      <c r="C46" s="49" t="s">
        <v>107</v>
      </c>
      <c r="D46" s="84">
        <v>1321</v>
      </c>
      <c r="E46" s="37">
        <v>1294</v>
      </c>
      <c r="F46" s="37">
        <v>1265</v>
      </c>
      <c r="G46" s="37">
        <v>1221</v>
      </c>
      <c r="H46" s="37">
        <v>1264</v>
      </c>
      <c r="I46" s="37">
        <v>1244</v>
      </c>
      <c r="J46" s="37">
        <v>1184</v>
      </c>
      <c r="K46" s="37">
        <v>1135</v>
      </c>
      <c r="L46" s="37">
        <v>1100</v>
      </c>
      <c r="M46" s="37">
        <v>1101</v>
      </c>
      <c r="N46" s="37">
        <v>1133</v>
      </c>
      <c r="O46" s="697">
        <v>1146</v>
      </c>
      <c r="P46" s="84">
        <v>1141</v>
      </c>
      <c r="Q46" s="37">
        <v>1005</v>
      </c>
      <c r="R46" s="37">
        <v>1036</v>
      </c>
      <c r="S46" s="37">
        <v>1044</v>
      </c>
      <c r="T46" s="37">
        <v>1264</v>
      </c>
      <c r="U46" s="37">
        <v>830</v>
      </c>
      <c r="V46" s="37">
        <v>820</v>
      </c>
      <c r="W46" s="37">
        <v>864</v>
      </c>
      <c r="X46" s="37">
        <v>902</v>
      </c>
      <c r="Y46" s="37">
        <v>919</v>
      </c>
      <c r="Z46" s="37">
        <v>889</v>
      </c>
      <c r="AA46" s="697">
        <v>874</v>
      </c>
      <c r="AB46" s="84">
        <v>904</v>
      </c>
      <c r="AC46" s="37">
        <v>891</v>
      </c>
      <c r="AD46" s="37">
        <v>902</v>
      </c>
      <c r="AE46" s="37">
        <v>827</v>
      </c>
      <c r="AF46" s="37">
        <v>893</v>
      </c>
      <c r="AG46" s="37">
        <v>891</v>
      </c>
      <c r="AH46" s="37">
        <v>901</v>
      </c>
      <c r="AI46" s="37">
        <v>888</v>
      </c>
      <c r="AJ46" s="37">
        <v>771</v>
      </c>
      <c r="AK46" s="37">
        <v>765</v>
      </c>
      <c r="AL46" s="37">
        <v>748</v>
      </c>
      <c r="AM46" s="697">
        <v>2655</v>
      </c>
      <c r="AN46" s="84">
        <v>7147</v>
      </c>
      <c r="AO46" s="37">
        <v>7291</v>
      </c>
      <c r="AP46" s="37">
        <v>7059</v>
      </c>
      <c r="AQ46" s="37">
        <v>6833</v>
      </c>
      <c r="AR46" s="37">
        <v>6625</v>
      </c>
      <c r="AS46" s="37">
        <v>7531</v>
      </c>
      <c r="AT46" s="37">
        <v>7478</v>
      </c>
      <c r="AU46" s="37">
        <v>7193</v>
      </c>
      <c r="AV46" s="37">
        <v>6786</v>
      </c>
      <c r="AW46" s="37">
        <v>6440</v>
      </c>
      <c r="AX46" s="37">
        <v>6152</v>
      </c>
      <c r="AY46" s="697">
        <v>5857</v>
      </c>
      <c r="AZ46" s="84">
        <v>4768</v>
      </c>
      <c r="BA46" s="37">
        <v>3682</v>
      </c>
      <c r="BB46" s="37">
        <v>2673</v>
      </c>
      <c r="BC46" s="37">
        <v>1669</v>
      </c>
      <c r="BD46" s="37">
        <v>1575</v>
      </c>
      <c r="BE46" s="37">
        <v>1510</v>
      </c>
      <c r="BF46" s="37">
        <v>1446</v>
      </c>
      <c r="BG46" s="37">
        <v>1387</v>
      </c>
      <c r="BH46" s="37">
        <v>1319</v>
      </c>
      <c r="BI46" s="37">
        <v>1252</v>
      </c>
      <c r="BJ46" s="37">
        <v>1172</v>
      </c>
      <c r="BK46" s="697">
        <v>1164</v>
      </c>
      <c r="BL46" s="84">
        <v>1163</v>
      </c>
      <c r="BM46" s="37">
        <v>1135</v>
      </c>
      <c r="BN46" s="37">
        <v>1061</v>
      </c>
      <c r="BO46" s="37">
        <v>1042</v>
      </c>
      <c r="BP46" s="129">
        <v>1192</v>
      </c>
      <c r="BQ46" s="697">
        <f>'1.COBERTURA  DANE'!F47</f>
        <v>1213</v>
      </c>
      <c r="BR46" s="224">
        <f t="shared" si="2"/>
        <v>21</v>
      </c>
      <c r="BS46" s="190">
        <f t="shared" si="3"/>
        <v>2.0153550863723608</v>
      </c>
      <c r="BT46" s="224">
        <f t="shared" si="4"/>
        <v>49</v>
      </c>
      <c r="BU46" s="190">
        <f t="shared" si="5"/>
        <v>4.2096219931271479</v>
      </c>
    </row>
    <row r="47" spans="1:81" ht="15" outlineLevel="2">
      <c r="A47" s="81">
        <v>113</v>
      </c>
      <c r="B47" s="27" t="s">
        <v>133</v>
      </c>
      <c r="C47" s="49" t="s">
        <v>36</v>
      </c>
      <c r="D47" s="84">
        <v>1444</v>
      </c>
      <c r="E47" s="37">
        <v>1632</v>
      </c>
      <c r="F47" s="37">
        <v>1699</v>
      </c>
      <c r="G47" s="37">
        <v>1616</v>
      </c>
      <c r="H47" s="37">
        <v>1813</v>
      </c>
      <c r="I47" s="37">
        <v>1934</v>
      </c>
      <c r="J47" s="37">
        <v>1939</v>
      </c>
      <c r="K47" s="37">
        <v>1993</v>
      </c>
      <c r="L47" s="37">
        <v>1965</v>
      </c>
      <c r="M47" s="37">
        <v>2044</v>
      </c>
      <c r="N47" s="37">
        <v>2109</v>
      </c>
      <c r="O47" s="697">
        <v>2154</v>
      </c>
      <c r="P47" s="84">
        <v>1873</v>
      </c>
      <c r="Q47" s="37">
        <v>1968</v>
      </c>
      <c r="R47" s="37">
        <v>1916</v>
      </c>
      <c r="S47" s="37">
        <v>2129</v>
      </c>
      <c r="T47" s="37">
        <v>1813</v>
      </c>
      <c r="U47" s="37">
        <v>1976</v>
      </c>
      <c r="V47" s="37">
        <v>2072</v>
      </c>
      <c r="W47" s="37">
        <v>2239</v>
      </c>
      <c r="X47" s="37">
        <v>2434</v>
      </c>
      <c r="Y47" s="37">
        <v>2521</v>
      </c>
      <c r="Z47" s="37">
        <v>2355</v>
      </c>
      <c r="AA47" s="697">
        <v>2174</v>
      </c>
      <c r="AB47" s="84">
        <v>2017</v>
      </c>
      <c r="AC47" s="37">
        <v>1983</v>
      </c>
      <c r="AD47" s="37">
        <v>1992</v>
      </c>
      <c r="AE47" s="37">
        <v>2010</v>
      </c>
      <c r="AF47" s="37">
        <v>1940</v>
      </c>
      <c r="AG47" s="37">
        <v>2093</v>
      </c>
      <c r="AH47" s="37">
        <v>2370</v>
      </c>
      <c r="AI47" s="37">
        <v>2533</v>
      </c>
      <c r="AJ47" s="37">
        <v>2689</v>
      </c>
      <c r="AK47" s="37">
        <v>2682</v>
      </c>
      <c r="AL47" s="37">
        <v>2372</v>
      </c>
      <c r="AM47" s="697">
        <v>2394</v>
      </c>
      <c r="AN47" s="84">
        <v>2362</v>
      </c>
      <c r="AO47" s="37">
        <v>2146</v>
      </c>
      <c r="AP47" s="37">
        <v>2088</v>
      </c>
      <c r="AQ47" s="37">
        <v>2237</v>
      </c>
      <c r="AR47" s="37">
        <v>2168</v>
      </c>
      <c r="AS47" s="37">
        <v>2163</v>
      </c>
      <c r="AT47" s="37">
        <v>2214</v>
      </c>
      <c r="AU47" s="37">
        <v>2169</v>
      </c>
      <c r="AV47" s="37">
        <v>2127</v>
      </c>
      <c r="AW47" s="37">
        <v>2072</v>
      </c>
      <c r="AX47" s="37">
        <v>2088</v>
      </c>
      <c r="AY47" s="697">
        <v>2025</v>
      </c>
      <c r="AZ47" s="84">
        <v>2062</v>
      </c>
      <c r="BA47" s="37">
        <v>2216</v>
      </c>
      <c r="BB47" s="37">
        <v>2213</v>
      </c>
      <c r="BC47" s="37">
        <v>2044</v>
      </c>
      <c r="BD47" s="37">
        <v>1892</v>
      </c>
      <c r="BE47" s="37">
        <v>1847</v>
      </c>
      <c r="BF47" s="37">
        <v>1954</v>
      </c>
      <c r="BG47" s="37">
        <v>1915</v>
      </c>
      <c r="BH47" s="37">
        <v>1831</v>
      </c>
      <c r="BI47" s="37">
        <v>1858</v>
      </c>
      <c r="BJ47" s="37">
        <v>1847</v>
      </c>
      <c r="BK47" s="697">
        <v>1856</v>
      </c>
      <c r="BL47" s="84">
        <v>1819</v>
      </c>
      <c r="BM47" s="37">
        <v>1855</v>
      </c>
      <c r="BN47" s="37">
        <v>1873</v>
      </c>
      <c r="BO47" s="37">
        <v>1881</v>
      </c>
      <c r="BP47" s="129">
        <v>1878</v>
      </c>
      <c r="BQ47" s="697">
        <f>'1.COBERTURA  DANE'!F48</f>
        <v>1914</v>
      </c>
      <c r="BR47" s="224">
        <f t="shared" si="2"/>
        <v>36</v>
      </c>
      <c r="BS47" s="190">
        <f t="shared" si="3"/>
        <v>1.9138755980861244</v>
      </c>
      <c r="BT47" s="224">
        <f t="shared" si="4"/>
        <v>58</v>
      </c>
      <c r="BU47" s="190">
        <f t="shared" si="5"/>
        <v>3.125</v>
      </c>
    </row>
    <row r="48" spans="1:81" ht="15" outlineLevel="2">
      <c r="A48" s="81">
        <v>125</v>
      </c>
      <c r="B48" s="27" t="s">
        <v>133</v>
      </c>
      <c r="C48" s="49" t="s">
        <v>74</v>
      </c>
      <c r="D48" s="84">
        <v>500</v>
      </c>
      <c r="E48" s="37">
        <v>544</v>
      </c>
      <c r="F48" s="37">
        <v>590</v>
      </c>
      <c r="G48" s="37">
        <v>595</v>
      </c>
      <c r="H48" s="37">
        <v>603</v>
      </c>
      <c r="I48" s="37">
        <v>626</v>
      </c>
      <c r="J48" s="37">
        <v>606</v>
      </c>
      <c r="K48" s="37">
        <v>634</v>
      </c>
      <c r="L48" s="37">
        <v>648</v>
      </c>
      <c r="M48" s="37">
        <v>613</v>
      </c>
      <c r="N48" s="37">
        <v>588</v>
      </c>
      <c r="O48" s="697">
        <v>563</v>
      </c>
      <c r="P48" s="84">
        <v>464</v>
      </c>
      <c r="Q48" s="37">
        <v>516</v>
      </c>
      <c r="R48" s="37">
        <v>620</v>
      </c>
      <c r="S48" s="37">
        <v>631</v>
      </c>
      <c r="T48" s="37">
        <v>603</v>
      </c>
      <c r="U48" s="37">
        <v>596</v>
      </c>
      <c r="V48" s="37">
        <v>607</v>
      </c>
      <c r="W48" s="37">
        <v>621</v>
      </c>
      <c r="X48" s="37">
        <v>631</v>
      </c>
      <c r="Y48" s="37">
        <v>655</v>
      </c>
      <c r="Z48" s="37">
        <v>587</v>
      </c>
      <c r="AA48" s="697">
        <v>560</v>
      </c>
      <c r="AB48" s="84">
        <v>488</v>
      </c>
      <c r="AC48" s="37">
        <v>475</v>
      </c>
      <c r="AD48" s="37">
        <v>536</v>
      </c>
      <c r="AE48" s="37">
        <v>586</v>
      </c>
      <c r="AF48" s="37">
        <v>574</v>
      </c>
      <c r="AG48" s="37">
        <v>561</v>
      </c>
      <c r="AH48" s="37">
        <v>603</v>
      </c>
      <c r="AI48" s="37">
        <v>629</v>
      </c>
      <c r="AJ48" s="37">
        <v>624</v>
      </c>
      <c r="AK48" s="37">
        <v>629</v>
      </c>
      <c r="AL48" s="37">
        <v>583</v>
      </c>
      <c r="AM48" s="697">
        <v>654</v>
      </c>
      <c r="AN48" s="84">
        <v>780</v>
      </c>
      <c r="AO48" s="37">
        <v>706</v>
      </c>
      <c r="AP48" s="37">
        <v>703</v>
      </c>
      <c r="AQ48" s="37">
        <v>719</v>
      </c>
      <c r="AR48" s="37">
        <v>745</v>
      </c>
      <c r="AS48" s="37">
        <v>785</v>
      </c>
      <c r="AT48" s="37">
        <v>815</v>
      </c>
      <c r="AU48" s="37">
        <v>805</v>
      </c>
      <c r="AV48" s="37">
        <v>798</v>
      </c>
      <c r="AW48" s="37">
        <v>802</v>
      </c>
      <c r="AX48" s="37">
        <v>781</v>
      </c>
      <c r="AY48" s="697">
        <v>673</v>
      </c>
      <c r="AZ48" s="84">
        <v>626</v>
      </c>
      <c r="BA48" s="37">
        <v>573</v>
      </c>
      <c r="BB48" s="37">
        <v>574</v>
      </c>
      <c r="BC48" s="37">
        <v>544</v>
      </c>
      <c r="BD48" s="37">
        <v>559</v>
      </c>
      <c r="BE48" s="37">
        <v>572</v>
      </c>
      <c r="BF48" s="37">
        <v>556</v>
      </c>
      <c r="BG48" s="37">
        <v>539</v>
      </c>
      <c r="BH48" s="37">
        <v>563</v>
      </c>
      <c r="BI48" s="37">
        <v>540</v>
      </c>
      <c r="BJ48" s="37">
        <v>547</v>
      </c>
      <c r="BK48" s="697">
        <v>555</v>
      </c>
      <c r="BL48" s="84">
        <v>514</v>
      </c>
      <c r="BM48" s="37">
        <v>526</v>
      </c>
      <c r="BN48" s="37">
        <v>541</v>
      </c>
      <c r="BO48" s="37">
        <v>536</v>
      </c>
      <c r="BP48" s="129">
        <v>519</v>
      </c>
      <c r="BQ48" s="697">
        <f>'1.COBERTURA  DANE'!F49</f>
        <v>544</v>
      </c>
      <c r="BR48" s="224">
        <f t="shared" si="2"/>
        <v>25</v>
      </c>
      <c r="BS48" s="190">
        <f t="shared" si="3"/>
        <v>4.6641791044776122</v>
      </c>
      <c r="BT48" s="224">
        <f t="shared" si="4"/>
        <v>-11</v>
      </c>
      <c r="BU48" s="190">
        <f t="shared" si="5"/>
        <v>-1.9819819819819819</v>
      </c>
      <c r="CC48" s="343" t="str">
        <f>UPPER((TEXT('1.COBERTURA  DANE'!C2,"mmmm yy")))</f>
        <v>JUNIO 18</v>
      </c>
    </row>
    <row r="49" spans="1:73" ht="15" outlineLevel="2">
      <c r="A49" s="81">
        <v>138</v>
      </c>
      <c r="B49" s="27" t="s">
        <v>133</v>
      </c>
      <c r="C49" s="49" t="s">
        <v>37</v>
      </c>
      <c r="D49" s="84">
        <v>1387</v>
      </c>
      <c r="E49" s="37">
        <v>1326</v>
      </c>
      <c r="F49" s="37">
        <v>1268</v>
      </c>
      <c r="G49" s="37">
        <v>1315</v>
      </c>
      <c r="H49" s="37">
        <v>1326</v>
      </c>
      <c r="I49" s="37">
        <v>1371</v>
      </c>
      <c r="J49" s="37">
        <v>1359</v>
      </c>
      <c r="K49" s="37">
        <v>1348</v>
      </c>
      <c r="L49" s="37">
        <v>1358</v>
      </c>
      <c r="M49" s="37">
        <v>1394</v>
      </c>
      <c r="N49" s="37">
        <v>1400</v>
      </c>
      <c r="O49" s="697">
        <v>1409</v>
      </c>
      <c r="P49" s="84">
        <v>1308</v>
      </c>
      <c r="Q49" s="37">
        <v>868</v>
      </c>
      <c r="R49" s="37">
        <v>1132</v>
      </c>
      <c r="S49" s="37">
        <v>1219</v>
      </c>
      <c r="T49" s="37">
        <v>1326</v>
      </c>
      <c r="U49" s="37">
        <v>1344</v>
      </c>
      <c r="V49" s="37">
        <v>1363</v>
      </c>
      <c r="W49" s="37">
        <v>1430</v>
      </c>
      <c r="X49" s="37">
        <v>1436</v>
      </c>
      <c r="Y49" s="37">
        <v>1498</v>
      </c>
      <c r="Z49" s="37">
        <v>1497</v>
      </c>
      <c r="AA49" s="697">
        <v>1459</v>
      </c>
      <c r="AB49" s="84">
        <v>1365</v>
      </c>
      <c r="AC49" s="37">
        <v>1312</v>
      </c>
      <c r="AD49" s="37">
        <v>1304</v>
      </c>
      <c r="AE49" s="37">
        <v>1412</v>
      </c>
      <c r="AF49" s="37">
        <v>1385</v>
      </c>
      <c r="AG49" s="37">
        <v>1380</v>
      </c>
      <c r="AH49" s="37">
        <v>1500</v>
      </c>
      <c r="AI49" s="37">
        <v>1559</v>
      </c>
      <c r="AJ49" s="37">
        <v>1615</v>
      </c>
      <c r="AK49" s="37">
        <v>1632</v>
      </c>
      <c r="AL49" s="37">
        <v>1547</v>
      </c>
      <c r="AM49" s="697">
        <v>1546</v>
      </c>
      <c r="AN49" s="84">
        <v>1500</v>
      </c>
      <c r="AO49" s="37">
        <v>1357</v>
      </c>
      <c r="AP49" s="37">
        <v>1437</v>
      </c>
      <c r="AQ49" s="37">
        <v>1523</v>
      </c>
      <c r="AR49" s="37">
        <v>1536</v>
      </c>
      <c r="AS49" s="37">
        <v>1581</v>
      </c>
      <c r="AT49" s="37">
        <v>1621</v>
      </c>
      <c r="AU49" s="37">
        <v>1599</v>
      </c>
      <c r="AV49" s="37">
        <v>1575</v>
      </c>
      <c r="AW49" s="37">
        <v>1582</v>
      </c>
      <c r="AX49" s="37">
        <v>1577</v>
      </c>
      <c r="AY49" s="697">
        <v>1576</v>
      </c>
      <c r="AZ49" s="84">
        <v>1563</v>
      </c>
      <c r="BA49" s="37">
        <v>1518</v>
      </c>
      <c r="BB49" s="37">
        <v>1511</v>
      </c>
      <c r="BC49" s="37">
        <v>1464</v>
      </c>
      <c r="BD49" s="37">
        <v>1436</v>
      </c>
      <c r="BE49" s="37">
        <v>1455</v>
      </c>
      <c r="BF49" s="37">
        <v>1412</v>
      </c>
      <c r="BG49" s="37">
        <v>1387</v>
      </c>
      <c r="BH49" s="37">
        <v>1345</v>
      </c>
      <c r="BI49" s="37">
        <v>1315</v>
      </c>
      <c r="BJ49" s="37">
        <v>1316</v>
      </c>
      <c r="BK49" s="697">
        <v>1353</v>
      </c>
      <c r="BL49" s="84">
        <v>1343</v>
      </c>
      <c r="BM49" s="37">
        <v>1366</v>
      </c>
      <c r="BN49" s="37">
        <v>1395</v>
      </c>
      <c r="BO49" s="37">
        <v>1517</v>
      </c>
      <c r="BP49" s="129">
        <v>1550</v>
      </c>
      <c r="BQ49" s="697">
        <f>'1.COBERTURA  DANE'!F50</f>
        <v>1618</v>
      </c>
      <c r="BR49" s="224">
        <f t="shared" si="2"/>
        <v>68</v>
      </c>
      <c r="BS49" s="190">
        <f t="shared" si="3"/>
        <v>4.4825313117996046</v>
      </c>
      <c r="BT49" s="224">
        <f t="shared" si="4"/>
        <v>265</v>
      </c>
      <c r="BU49" s="190">
        <f t="shared" si="5"/>
        <v>19.58610495195861</v>
      </c>
    </row>
    <row r="50" spans="1:73" ht="15" outlineLevel="2">
      <c r="A50" s="81">
        <v>234</v>
      </c>
      <c r="B50" s="27" t="s">
        <v>133</v>
      </c>
      <c r="C50" s="49" t="s">
        <v>78</v>
      </c>
      <c r="D50" s="84">
        <v>1152</v>
      </c>
      <c r="E50" s="37">
        <v>1119</v>
      </c>
      <c r="F50" s="37">
        <v>1154</v>
      </c>
      <c r="G50" s="37">
        <v>1184</v>
      </c>
      <c r="H50" s="37">
        <v>1242</v>
      </c>
      <c r="I50" s="37">
        <v>1249</v>
      </c>
      <c r="J50" s="37">
        <v>1312</v>
      </c>
      <c r="K50" s="37">
        <v>1353</v>
      </c>
      <c r="L50" s="37">
        <v>1383</v>
      </c>
      <c r="M50" s="37">
        <v>1440</v>
      </c>
      <c r="N50" s="37">
        <v>1442</v>
      </c>
      <c r="O50" s="697">
        <v>1442</v>
      </c>
      <c r="P50" s="84">
        <v>1241</v>
      </c>
      <c r="Q50" s="37">
        <v>1345</v>
      </c>
      <c r="R50" s="37">
        <v>1431</v>
      </c>
      <c r="S50" s="37">
        <v>1480</v>
      </c>
      <c r="T50" s="37">
        <v>1242</v>
      </c>
      <c r="U50" s="37">
        <v>1569</v>
      </c>
      <c r="V50" s="37">
        <v>1587</v>
      </c>
      <c r="W50" s="37">
        <v>1696</v>
      </c>
      <c r="X50" s="37">
        <v>1724</v>
      </c>
      <c r="Y50" s="37">
        <v>1793</v>
      </c>
      <c r="Z50" s="37">
        <v>1669</v>
      </c>
      <c r="AA50" s="697">
        <v>1582</v>
      </c>
      <c r="AB50" s="84">
        <v>1475</v>
      </c>
      <c r="AC50" s="37">
        <v>1395</v>
      </c>
      <c r="AD50" s="37">
        <v>1443</v>
      </c>
      <c r="AE50" s="37">
        <v>1485</v>
      </c>
      <c r="AF50" s="37">
        <v>1543</v>
      </c>
      <c r="AG50" s="37">
        <v>1578</v>
      </c>
      <c r="AH50" s="37">
        <v>1632</v>
      </c>
      <c r="AI50" s="37">
        <v>1675</v>
      </c>
      <c r="AJ50" s="37">
        <v>1689</v>
      </c>
      <c r="AK50" s="37">
        <v>1715</v>
      </c>
      <c r="AL50" s="37">
        <v>1572</v>
      </c>
      <c r="AM50" s="697">
        <v>1658</v>
      </c>
      <c r="AN50" s="84">
        <v>1655</v>
      </c>
      <c r="AO50" s="37">
        <v>1415</v>
      </c>
      <c r="AP50" s="37">
        <v>1530</v>
      </c>
      <c r="AQ50" s="37">
        <v>1598</v>
      </c>
      <c r="AR50" s="37">
        <v>1679</v>
      </c>
      <c r="AS50" s="37">
        <v>2052</v>
      </c>
      <c r="AT50" s="37">
        <v>2062</v>
      </c>
      <c r="AU50" s="37">
        <v>2059</v>
      </c>
      <c r="AV50" s="37">
        <v>2031</v>
      </c>
      <c r="AW50" s="37">
        <v>2049</v>
      </c>
      <c r="AX50" s="37">
        <v>2030</v>
      </c>
      <c r="AY50" s="697">
        <v>2031</v>
      </c>
      <c r="AZ50" s="84">
        <v>1991</v>
      </c>
      <c r="BA50" s="37">
        <v>1938</v>
      </c>
      <c r="BB50" s="37">
        <v>1856</v>
      </c>
      <c r="BC50" s="37">
        <v>1810</v>
      </c>
      <c r="BD50" s="37">
        <v>1803</v>
      </c>
      <c r="BE50" s="37">
        <v>1800</v>
      </c>
      <c r="BF50" s="37">
        <v>1807</v>
      </c>
      <c r="BG50" s="37">
        <v>1798</v>
      </c>
      <c r="BH50" s="37">
        <v>1761</v>
      </c>
      <c r="BI50" s="37">
        <v>1772</v>
      </c>
      <c r="BJ50" s="37">
        <v>1732</v>
      </c>
      <c r="BK50" s="697">
        <v>1744</v>
      </c>
      <c r="BL50" s="84">
        <v>1732</v>
      </c>
      <c r="BM50" s="37">
        <v>1626</v>
      </c>
      <c r="BN50" s="37">
        <v>1741</v>
      </c>
      <c r="BO50" s="37">
        <v>1720</v>
      </c>
      <c r="BP50" s="129">
        <v>1691</v>
      </c>
      <c r="BQ50" s="697">
        <f>'1.COBERTURA  DANE'!F51</f>
        <v>1734</v>
      </c>
      <c r="BR50" s="224">
        <f t="shared" si="2"/>
        <v>43</v>
      </c>
      <c r="BS50" s="190">
        <f t="shared" si="3"/>
        <v>2.5</v>
      </c>
      <c r="BT50" s="224">
        <f t="shared" si="4"/>
        <v>-10</v>
      </c>
      <c r="BU50" s="190">
        <f t="shared" si="5"/>
        <v>-0.57339449541284404</v>
      </c>
    </row>
    <row r="51" spans="1:73" ht="15" outlineLevel="2">
      <c r="A51" s="81">
        <v>240</v>
      </c>
      <c r="B51" s="27" t="s">
        <v>133</v>
      </c>
      <c r="C51" s="49" t="s">
        <v>39</v>
      </c>
      <c r="D51" s="84">
        <v>1712</v>
      </c>
      <c r="E51" s="37">
        <v>1749</v>
      </c>
      <c r="F51" s="37">
        <v>1761</v>
      </c>
      <c r="G51" s="37">
        <v>1757</v>
      </c>
      <c r="H51" s="37">
        <v>1753</v>
      </c>
      <c r="I51" s="37">
        <v>1724</v>
      </c>
      <c r="J51" s="37">
        <v>1725</v>
      </c>
      <c r="K51" s="37">
        <v>1737</v>
      </c>
      <c r="L51" s="37">
        <v>1766</v>
      </c>
      <c r="M51" s="37">
        <v>1730</v>
      </c>
      <c r="N51" s="37">
        <v>1738</v>
      </c>
      <c r="O51" s="697">
        <v>1740</v>
      </c>
      <c r="P51" s="84">
        <v>1721</v>
      </c>
      <c r="Q51" s="37">
        <v>1439</v>
      </c>
      <c r="R51" s="37">
        <v>1651</v>
      </c>
      <c r="S51" s="37">
        <v>1697</v>
      </c>
      <c r="T51" s="37">
        <v>1753</v>
      </c>
      <c r="U51" s="37">
        <v>1793</v>
      </c>
      <c r="V51" s="37">
        <v>1802</v>
      </c>
      <c r="W51" s="37">
        <v>1848</v>
      </c>
      <c r="X51" s="37">
        <v>1864</v>
      </c>
      <c r="Y51" s="37">
        <v>1888</v>
      </c>
      <c r="Z51" s="37">
        <v>1852</v>
      </c>
      <c r="AA51" s="697">
        <v>1822</v>
      </c>
      <c r="AB51" s="84">
        <v>1829</v>
      </c>
      <c r="AC51" s="37">
        <v>1774</v>
      </c>
      <c r="AD51" s="37">
        <v>1790</v>
      </c>
      <c r="AE51" s="37">
        <v>1785</v>
      </c>
      <c r="AF51" s="37">
        <v>1776</v>
      </c>
      <c r="AG51" s="37">
        <v>1813</v>
      </c>
      <c r="AH51" s="37">
        <v>2037</v>
      </c>
      <c r="AI51" s="37">
        <v>2078</v>
      </c>
      <c r="AJ51" s="37">
        <v>2087</v>
      </c>
      <c r="AK51" s="37">
        <v>2045</v>
      </c>
      <c r="AL51" s="37">
        <v>1905</v>
      </c>
      <c r="AM51" s="697">
        <v>1930</v>
      </c>
      <c r="AN51" s="84">
        <v>1931</v>
      </c>
      <c r="AO51" s="37">
        <v>1869</v>
      </c>
      <c r="AP51" s="37">
        <v>1886</v>
      </c>
      <c r="AQ51" s="37">
        <v>1923</v>
      </c>
      <c r="AR51" s="37">
        <v>1979</v>
      </c>
      <c r="AS51" s="37">
        <v>2068</v>
      </c>
      <c r="AT51" s="37">
        <v>2174</v>
      </c>
      <c r="AU51" s="37">
        <v>2176</v>
      </c>
      <c r="AV51" s="37">
        <v>2131</v>
      </c>
      <c r="AW51" s="37">
        <v>2130</v>
      </c>
      <c r="AX51" s="37">
        <v>2139</v>
      </c>
      <c r="AY51" s="697">
        <v>2135</v>
      </c>
      <c r="AZ51" s="84">
        <v>2100</v>
      </c>
      <c r="BA51" s="37">
        <v>2075</v>
      </c>
      <c r="BB51" s="37">
        <v>2016</v>
      </c>
      <c r="BC51" s="37">
        <v>1939</v>
      </c>
      <c r="BD51" s="37">
        <v>1930</v>
      </c>
      <c r="BE51" s="37">
        <v>1931</v>
      </c>
      <c r="BF51" s="37">
        <v>1941</v>
      </c>
      <c r="BG51" s="37">
        <v>1956</v>
      </c>
      <c r="BH51" s="37">
        <v>1957</v>
      </c>
      <c r="BI51" s="37">
        <v>1902</v>
      </c>
      <c r="BJ51" s="37">
        <v>1842</v>
      </c>
      <c r="BK51" s="697">
        <v>1838</v>
      </c>
      <c r="BL51" s="84">
        <v>1812</v>
      </c>
      <c r="BM51" s="37">
        <v>1829</v>
      </c>
      <c r="BN51" s="37">
        <v>1833</v>
      </c>
      <c r="BO51" s="37">
        <v>1874</v>
      </c>
      <c r="BP51" s="129">
        <v>1833</v>
      </c>
      <c r="BQ51" s="697">
        <f>'1.COBERTURA  DANE'!F52</f>
        <v>1855</v>
      </c>
      <c r="BR51" s="224">
        <f t="shared" si="2"/>
        <v>22</v>
      </c>
      <c r="BS51" s="190">
        <f t="shared" si="3"/>
        <v>1.1739594450373532</v>
      </c>
      <c r="BT51" s="224">
        <f t="shared" si="4"/>
        <v>17</v>
      </c>
      <c r="BU51" s="190">
        <f t="shared" si="5"/>
        <v>0.92491838955386285</v>
      </c>
    </row>
    <row r="52" spans="1:73" ht="15" outlineLevel="2">
      <c r="A52" s="81">
        <v>284</v>
      </c>
      <c r="B52" s="27" t="s">
        <v>133</v>
      </c>
      <c r="C52" s="49" t="s">
        <v>41</v>
      </c>
      <c r="D52" s="84">
        <v>2489</v>
      </c>
      <c r="E52" s="37">
        <v>2407</v>
      </c>
      <c r="F52" s="37">
        <v>2439</v>
      </c>
      <c r="G52" s="37">
        <v>2458</v>
      </c>
      <c r="H52" s="37">
        <v>2524</v>
      </c>
      <c r="I52" s="37">
        <v>2584</v>
      </c>
      <c r="J52" s="37">
        <v>2555</v>
      </c>
      <c r="K52" s="37">
        <v>2634</v>
      </c>
      <c r="L52" s="37">
        <v>2667</v>
      </c>
      <c r="M52" s="37">
        <v>2650</v>
      </c>
      <c r="N52" s="37">
        <v>2621</v>
      </c>
      <c r="O52" s="697">
        <v>2598</v>
      </c>
      <c r="P52" s="84">
        <v>2489</v>
      </c>
      <c r="Q52" s="37">
        <v>2424</v>
      </c>
      <c r="R52" s="37">
        <v>2552</v>
      </c>
      <c r="S52" s="37">
        <v>2550</v>
      </c>
      <c r="T52" s="37">
        <v>2524</v>
      </c>
      <c r="U52" s="37">
        <v>2566</v>
      </c>
      <c r="V52" s="37">
        <v>2539</v>
      </c>
      <c r="W52" s="37">
        <v>2638</v>
      </c>
      <c r="X52" s="37">
        <v>2702</v>
      </c>
      <c r="Y52" s="37">
        <v>2746</v>
      </c>
      <c r="Z52" s="37">
        <v>2651</v>
      </c>
      <c r="AA52" s="697">
        <v>2606</v>
      </c>
      <c r="AB52" s="84">
        <v>2469</v>
      </c>
      <c r="AC52" s="37">
        <v>2421</v>
      </c>
      <c r="AD52" s="37">
        <v>2356</v>
      </c>
      <c r="AE52" s="37">
        <v>2498</v>
      </c>
      <c r="AF52" s="37">
        <v>2481</v>
      </c>
      <c r="AG52" s="37">
        <v>2394</v>
      </c>
      <c r="AH52" s="37">
        <v>2477</v>
      </c>
      <c r="AI52" s="37">
        <v>2493</v>
      </c>
      <c r="AJ52" s="37">
        <v>2514</v>
      </c>
      <c r="AK52" s="37">
        <v>2511</v>
      </c>
      <c r="AL52" s="37">
        <v>2383</v>
      </c>
      <c r="AM52" s="697">
        <v>2417</v>
      </c>
      <c r="AN52" s="84">
        <v>2374</v>
      </c>
      <c r="AO52" s="37">
        <v>2131</v>
      </c>
      <c r="AP52" s="37">
        <v>2221</v>
      </c>
      <c r="AQ52" s="37">
        <v>2306</v>
      </c>
      <c r="AR52" s="37">
        <v>2323</v>
      </c>
      <c r="AS52" s="37">
        <v>2536</v>
      </c>
      <c r="AT52" s="37">
        <v>2514</v>
      </c>
      <c r="AU52" s="37">
        <v>2582</v>
      </c>
      <c r="AV52" s="37">
        <v>2613</v>
      </c>
      <c r="AW52" s="37">
        <v>2674</v>
      </c>
      <c r="AX52" s="37">
        <v>2695</v>
      </c>
      <c r="AY52" s="697">
        <v>2712</v>
      </c>
      <c r="AZ52" s="84">
        <v>2722</v>
      </c>
      <c r="BA52" s="37">
        <v>2682</v>
      </c>
      <c r="BB52" s="37">
        <v>2664</v>
      </c>
      <c r="BC52" s="37">
        <v>2599</v>
      </c>
      <c r="BD52" s="37">
        <v>2618</v>
      </c>
      <c r="BE52" s="37">
        <v>2671</v>
      </c>
      <c r="BF52" s="37">
        <v>2667</v>
      </c>
      <c r="BG52" s="37">
        <v>2660</v>
      </c>
      <c r="BH52" s="37">
        <v>2670</v>
      </c>
      <c r="BI52" s="37">
        <v>2705</v>
      </c>
      <c r="BJ52" s="37">
        <v>2699</v>
      </c>
      <c r="BK52" s="697">
        <v>2721</v>
      </c>
      <c r="BL52" s="84">
        <v>2655</v>
      </c>
      <c r="BM52" s="37">
        <v>2503</v>
      </c>
      <c r="BN52" s="37">
        <v>2601</v>
      </c>
      <c r="BO52" s="37">
        <v>2644</v>
      </c>
      <c r="BP52" s="129">
        <v>2600</v>
      </c>
      <c r="BQ52" s="697">
        <f>'1.COBERTURA  DANE'!F53</f>
        <v>2619</v>
      </c>
      <c r="BR52" s="224">
        <f t="shared" si="2"/>
        <v>19</v>
      </c>
      <c r="BS52" s="190">
        <f t="shared" si="3"/>
        <v>0.71860816944024208</v>
      </c>
      <c r="BT52" s="224">
        <f t="shared" si="4"/>
        <v>-102</v>
      </c>
      <c r="BU52" s="190">
        <f t="shared" si="5"/>
        <v>-3.7486218302094816</v>
      </c>
    </row>
    <row r="53" spans="1:73" ht="15" outlineLevel="2">
      <c r="A53" s="81">
        <v>306</v>
      </c>
      <c r="B53" s="27" t="s">
        <v>133</v>
      </c>
      <c r="C53" s="49" t="s">
        <v>80</v>
      </c>
      <c r="D53" s="84">
        <v>512</v>
      </c>
      <c r="E53" s="37">
        <v>513</v>
      </c>
      <c r="F53" s="37">
        <v>521</v>
      </c>
      <c r="G53" s="37">
        <v>472</v>
      </c>
      <c r="H53" s="37">
        <v>491</v>
      </c>
      <c r="I53" s="37">
        <v>446</v>
      </c>
      <c r="J53" s="37">
        <v>476</v>
      </c>
      <c r="K53" s="37">
        <v>497</v>
      </c>
      <c r="L53" s="37">
        <v>502</v>
      </c>
      <c r="M53" s="37">
        <v>540</v>
      </c>
      <c r="N53" s="37">
        <v>543</v>
      </c>
      <c r="O53" s="697">
        <v>533</v>
      </c>
      <c r="P53" s="84">
        <v>510</v>
      </c>
      <c r="Q53" s="37">
        <v>507</v>
      </c>
      <c r="R53" s="37">
        <v>532</v>
      </c>
      <c r="S53" s="37">
        <v>552</v>
      </c>
      <c r="T53" s="37">
        <v>491</v>
      </c>
      <c r="U53" s="37">
        <v>563</v>
      </c>
      <c r="V53" s="37">
        <v>557</v>
      </c>
      <c r="W53" s="37">
        <v>575</v>
      </c>
      <c r="X53" s="37">
        <v>584</v>
      </c>
      <c r="Y53" s="37">
        <v>603</v>
      </c>
      <c r="Z53" s="37">
        <v>596</v>
      </c>
      <c r="AA53" s="697">
        <v>581</v>
      </c>
      <c r="AB53" s="84">
        <v>549</v>
      </c>
      <c r="AC53" s="37">
        <v>506</v>
      </c>
      <c r="AD53" s="37">
        <v>491</v>
      </c>
      <c r="AE53" s="37">
        <v>471</v>
      </c>
      <c r="AF53" s="37">
        <v>460</v>
      </c>
      <c r="AG53" s="37">
        <v>461</v>
      </c>
      <c r="AH53" s="37">
        <v>449</v>
      </c>
      <c r="AI53" s="37">
        <v>462</v>
      </c>
      <c r="AJ53" s="37">
        <v>501</v>
      </c>
      <c r="AK53" s="37">
        <v>517</v>
      </c>
      <c r="AL53" s="37">
        <v>506</v>
      </c>
      <c r="AM53" s="697">
        <v>563</v>
      </c>
      <c r="AN53" s="84">
        <v>680</v>
      </c>
      <c r="AO53" s="37">
        <v>604</v>
      </c>
      <c r="AP53" s="37">
        <v>604</v>
      </c>
      <c r="AQ53" s="37">
        <v>603</v>
      </c>
      <c r="AR53" s="37">
        <v>597</v>
      </c>
      <c r="AS53" s="37">
        <v>643</v>
      </c>
      <c r="AT53" s="37">
        <v>655</v>
      </c>
      <c r="AU53" s="37">
        <v>665</v>
      </c>
      <c r="AV53" s="37">
        <v>646</v>
      </c>
      <c r="AW53" s="37">
        <v>662</v>
      </c>
      <c r="AX53" s="37">
        <v>657</v>
      </c>
      <c r="AY53" s="697">
        <v>655</v>
      </c>
      <c r="AZ53" s="84">
        <v>634</v>
      </c>
      <c r="BA53" s="37">
        <v>629</v>
      </c>
      <c r="BB53" s="37">
        <v>661</v>
      </c>
      <c r="BC53" s="37">
        <v>629</v>
      </c>
      <c r="BD53" s="37">
        <v>650</v>
      </c>
      <c r="BE53" s="37">
        <v>669</v>
      </c>
      <c r="BF53" s="37">
        <v>650</v>
      </c>
      <c r="BG53" s="37">
        <v>666</v>
      </c>
      <c r="BH53" s="37">
        <v>660</v>
      </c>
      <c r="BI53" s="37">
        <v>646</v>
      </c>
      <c r="BJ53" s="37">
        <v>668</v>
      </c>
      <c r="BK53" s="697">
        <v>690</v>
      </c>
      <c r="BL53" s="84">
        <v>675</v>
      </c>
      <c r="BM53" s="37">
        <v>660</v>
      </c>
      <c r="BN53" s="37">
        <v>686</v>
      </c>
      <c r="BO53" s="37">
        <v>706</v>
      </c>
      <c r="BP53" s="129">
        <v>711</v>
      </c>
      <c r="BQ53" s="697">
        <f>'1.COBERTURA  DANE'!F54</f>
        <v>763</v>
      </c>
      <c r="BR53" s="224">
        <f t="shared" si="2"/>
        <v>52</v>
      </c>
      <c r="BS53" s="190">
        <f t="shared" si="3"/>
        <v>7.3654390934844187</v>
      </c>
      <c r="BT53" s="224">
        <f t="shared" si="4"/>
        <v>73</v>
      </c>
      <c r="BU53" s="190">
        <f t="shared" si="5"/>
        <v>10.579710144927535</v>
      </c>
    </row>
    <row r="54" spans="1:73" ht="15" outlineLevel="2">
      <c r="A54" s="81">
        <v>347</v>
      </c>
      <c r="B54" s="27" t="s">
        <v>133</v>
      </c>
      <c r="C54" s="49" t="s">
        <v>82</v>
      </c>
      <c r="D54" s="84">
        <v>862</v>
      </c>
      <c r="E54" s="37">
        <v>861</v>
      </c>
      <c r="F54" s="37">
        <v>861</v>
      </c>
      <c r="G54" s="37">
        <v>841</v>
      </c>
      <c r="H54" s="37">
        <v>859</v>
      </c>
      <c r="I54" s="37">
        <v>872</v>
      </c>
      <c r="J54" s="37">
        <v>841</v>
      </c>
      <c r="K54" s="37">
        <v>838</v>
      </c>
      <c r="L54" s="37">
        <v>826</v>
      </c>
      <c r="M54" s="37">
        <v>869</v>
      </c>
      <c r="N54" s="37">
        <v>869</v>
      </c>
      <c r="O54" s="697">
        <v>812</v>
      </c>
      <c r="P54" s="84">
        <v>792</v>
      </c>
      <c r="Q54" s="37">
        <v>652</v>
      </c>
      <c r="R54" s="37">
        <v>788</v>
      </c>
      <c r="S54" s="37">
        <v>814</v>
      </c>
      <c r="T54" s="37">
        <v>859</v>
      </c>
      <c r="U54" s="37">
        <v>850</v>
      </c>
      <c r="V54" s="37">
        <v>855</v>
      </c>
      <c r="W54" s="37">
        <v>878</v>
      </c>
      <c r="X54" s="37">
        <v>891</v>
      </c>
      <c r="Y54" s="37">
        <v>931</v>
      </c>
      <c r="Z54" s="37">
        <v>889</v>
      </c>
      <c r="AA54" s="697">
        <v>870</v>
      </c>
      <c r="AB54" s="84">
        <v>831</v>
      </c>
      <c r="AC54" s="37">
        <v>816</v>
      </c>
      <c r="AD54" s="37">
        <v>816</v>
      </c>
      <c r="AE54" s="37">
        <v>838</v>
      </c>
      <c r="AF54" s="37">
        <v>830</v>
      </c>
      <c r="AG54" s="37">
        <v>869</v>
      </c>
      <c r="AH54" s="37">
        <v>932</v>
      </c>
      <c r="AI54" s="37">
        <v>926</v>
      </c>
      <c r="AJ54" s="37">
        <v>935</v>
      </c>
      <c r="AK54" s="37">
        <v>931</v>
      </c>
      <c r="AL54" s="37">
        <v>843</v>
      </c>
      <c r="AM54" s="697">
        <v>846</v>
      </c>
      <c r="AN54" s="84">
        <v>800</v>
      </c>
      <c r="AO54" s="37">
        <v>760</v>
      </c>
      <c r="AP54" s="37">
        <v>780</v>
      </c>
      <c r="AQ54" s="37">
        <v>831</v>
      </c>
      <c r="AR54" s="37">
        <v>862</v>
      </c>
      <c r="AS54" s="37">
        <v>886</v>
      </c>
      <c r="AT54" s="37">
        <v>902</v>
      </c>
      <c r="AU54" s="37">
        <v>906</v>
      </c>
      <c r="AV54" s="37">
        <v>900</v>
      </c>
      <c r="AW54" s="37">
        <v>886</v>
      </c>
      <c r="AX54" s="37">
        <v>885</v>
      </c>
      <c r="AY54" s="697">
        <v>855</v>
      </c>
      <c r="AZ54" s="84">
        <v>814</v>
      </c>
      <c r="BA54" s="37">
        <v>784</v>
      </c>
      <c r="BB54" s="37">
        <v>781</v>
      </c>
      <c r="BC54" s="37">
        <v>748</v>
      </c>
      <c r="BD54" s="37">
        <v>737</v>
      </c>
      <c r="BE54" s="37">
        <v>754</v>
      </c>
      <c r="BF54" s="37">
        <v>758</v>
      </c>
      <c r="BG54" s="37">
        <v>742</v>
      </c>
      <c r="BH54" s="37">
        <v>793</v>
      </c>
      <c r="BI54" s="37">
        <v>790</v>
      </c>
      <c r="BJ54" s="37">
        <v>777</v>
      </c>
      <c r="BK54" s="697">
        <v>799</v>
      </c>
      <c r="BL54" s="84">
        <v>785</v>
      </c>
      <c r="BM54" s="37">
        <v>798</v>
      </c>
      <c r="BN54" s="37">
        <v>838</v>
      </c>
      <c r="BO54" s="37">
        <v>868</v>
      </c>
      <c r="BP54" s="129">
        <v>894</v>
      </c>
      <c r="BQ54" s="697">
        <f>'1.COBERTURA  DANE'!F55</f>
        <v>887</v>
      </c>
      <c r="BR54" s="224">
        <f t="shared" si="2"/>
        <v>-7</v>
      </c>
      <c r="BS54" s="190">
        <f t="shared" si="3"/>
        <v>-0.80645161290322576</v>
      </c>
      <c r="BT54" s="224">
        <f t="shared" si="4"/>
        <v>88</v>
      </c>
      <c r="BU54" s="190">
        <f t="shared" si="5"/>
        <v>11.013767209011265</v>
      </c>
    </row>
    <row r="55" spans="1:73" ht="15" outlineLevel="2">
      <c r="A55" s="81">
        <v>411</v>
      </c>
      <c r="B55" s="27" t="s">
        <v>133</v>
      </c>
      <c r="C55" s="49" t="s">
        <v>47</v>
      </c>
      <c r="D55" s="84">
        <v>1097</v>
      </c>
      <c r="E55" s="37">
        <v>1049</v>
      </c>
      <c r="F55" s="37">
        <v>1051</v>
      </c>
      <c r="G55" s="37">
        <v>1085</v>
      </c>
      <c r="H55" s="37">
        <v>1093</v>
      </c>
      <c r="I55" s="37">
        <v>1091</v>
      </c>
      <c r="J55" s="37">
        <v>1126</v>
      </c>
      <c r="K55" s="37">
        <v>1112</v>
      </c>
      <c r="L55" s="37">
        <v>1082</v>
      </c>
      <c r="M55" s="37">
        <v>1116</v>
      </c>
      <c r="N55" s="37">
        <v>1132</v>
      </c>
      <c r="O55" s="697">
        <v>1139</v>
      </c>
      <c r="P55" s="84">
        <v>1142</v>
      </c>
      <c r="Q55" s="37">
        <v>1167</v>
      </c>
      <c r="R55" s="37">
        <v>1139</v>
      </c>
      <c r="S55" s="37">
        <v>1156</v>
      </c>
      <c r="T55" s="37">
        <v>1093</v>
      </c>
      <c r="U55" s="37">
        <v>1193</v>
      </c>
      <c r="V55" s="37">
        <v>1236</v>
      </c>
      <c r="W55" s="37">
        <v>1285</v>
      </c>
      <c r="X55" s="37">
        <v>1316</v>
      </c>
      <c r="Y55" s="37">
        <v>1300</v>
      </c>
      <c r="Z55" s="37">
        <v>1273</v>
      </c>
      <c r="AA55" s="697">
        <v>1251</v>
      </c>
      <c r="AB55" s="84">
        <v>1227</v>
      </c>
      <c r="AC55" s="37">
        <v>1165</v>
      </c>
      <c r="AD55" s="37">
        <v>1159</v>
      </c>
      <c r="AE55" s="37">
        <v>1148</v>
      </c>
      <c r="AF55" s="37">
        <v>1101</v>
      </c>
      <c r="AG55" s="37">
        <v>1020</v>
      </c>
      <c r="AH55" s="37">
        <v>1099</v>
      </c>
      <c r="AI55" s="37">
        <v>1308</v>
      </c>
      <c r="AJ55" s="37">
        <v>1330</v>
      </c>
      <c r="AK55" s="37">
        <v>1360</v>
      </c>
      <c r="AL55" s="37">
        <v>1288</v>
      </c>
      <c r="AM55" s="697">
        <v>1261</v>
      </c>
      <c r="AN55" s="84">
        <v>1228</v>
      </c>
      <c r="AO55" s="37">
        <v>1121</v>
      </c>
      <c r="AP55" s="37">
        <v>1150</v>
      </c>
      <c r="AQ55" s="37">
        <v>1174</v>
      </c>
      <c r="AR55" s="37">
        <v>1193</v>
      </c>
      <c r="AS55" s="37">
        <v>1226</v>
      </c>
      <c r="AT55" s="37">
        <v>1222</v>
      </c>
      <c r="AU55" s="37">
        <v>1211</v>
      </c>
      <c r="AV55" s="37">
        <v>1208</v>
      </c>
      <c r="AW55" s="37">
        <v>1216</v>
      </c>
      <c r="AX55" s="37">
        <v>1224</v>
      </c>
      <c r="AY55" s="697">
        <v>1256</v>
      </c>
      <c r="AZ55" s="84">
        <v>1269</v>
      </c>
      <c r="BA55" s="37">
        <v>1251</v>
      </c>
      <c r="BB55" s="37">
        <v>1216</v>
      </c>
      <c r="BC55" s="37">
        <v>1199</v>
      </c>
      <c r="BD55" s="37">
        <v>1179</v>
      </c>
      <c r="BE55" s="37">
        <v>1167</v>
      </c>
      <c r="BF55" s="37">
        <v>1184</v>
      </c>
      <c r="BG55" s="37">
        <v>1171</v>
      </c>
      <c r="BH55" s="37">
        <v>1184</v>
      </c>
      <c r="BI55" s="37">
        <v>1177</v>
      </c>
      <c r="BJ55" s="37">
        <v>1161</v>
      </c>
      <c r="BK55" s="697">
        <v>1181</v>
      </c>
      <c r="BL55" s="84">
        <v>1176</v>
      </c>
      <c r="BM55" s="37">
        <v>1185</v>
      </c>
      <c r="BN55" s="37">
        <v>1200</v>
      </c>
      <c r="BO55" s="37">
        <v>1200</v>
      </c>
      <c r="BP55" s="129">
        <v>1182</v>
      </c>
      <c r="BQ55" s="697">
        <f>'1.COBERTURA  DANE'!F56</f>
        <v>1184</v>
      </c>
      <c r="BR55" s="224">
        <f t="shared" si="2"/>
        <v>2</v>
      </c>
      <c r="BS55" s="190">
        <f t="shared" si="3"/>
        <v>0.16666666666666669</v>
      </c>
      <c r="BT55" s="224">
        <f t="shared" si="4"/>
        <v>3</v>
      </c>
      <c r="BU55" s="190">
        <f t="shared" si="5"/>
        <v>0.2540220152413209</v>
      </c>
    </row>
    <row r="56" spans="1:73" ht="15" outlineLevel="2">
      <c r="A56" s="81">
        <v>501</v>
      </c>
      <c r="B56" s="27" t="s">
        <v>133</v>
      </c>
      <c r="C56" s="49" t="s">
        <v>50</v>
      </c>
      <c r="D56" s="84">
        <v>142</v>
      </c>
      <c r="E56" s="37">
        <v>147</v>
      </c>
      <c r="F56" s="37">
        <v>150</v>
      </c>
      <c r="G56" s="37">
        <v>186</v>
      </c>
      <c r="H56" s="37">
        <v>195</v>
      </c>
      <c r="I56" s="37">
        <v>182</v>
      </c>
      <c r="J56" s="37">
        <v>188</v>
      </c>
      <c r="K56" s="37">
        <v>192</v>
      </c>
      <c r="L56" s="37">
        <v>192</v>
      </c>
      <c r="M56" s="37">
        <v>200</v>
      </c>
      <c r="N56" s="37">
        <v>195</v>
      </c>
      <c r="O56" s="697">
        <v>183</v>
      </c>
      <c r="P56" s="84">
        <v>192</v>
      </c>
      <c r="Q56" s="37">
        <v>189</v>
      </c>
      <c r="R56" s="37">
        <v>194</v>
      </c>
      <c r="S56" s="37">
        <v>212</v>
      </c>
      <c r="T56" s="37">
        <v>195</v>
      </c>
      <c r="U56" s="37">
        <v>219</v>
      </c>
      <c r="V56" s="37">
        <v>231</v>
      </c>
      <c r="W56" s="37">
        <v>248</v>
      </c>
      <c r="X56" s="37">
        <v>253</v>
      </c>
      <c r="Y56" s="37">
        <v>284</v>
      </c>
      <c r="Z56" s="37">
        <v>270</v>
      </c>
      <c r="AA56" s="697">
        <v>254</v>
      </c>
      <c r="AB56" s="84">
        <v>255</v>
      </c>
      <c r="AC56" s="37">
        <v>230</v>
      </c>
      <c r="AD56" s="37">
        <v>223</v>
      </c>
      <c r="AE56" s="37">
        <v>204</v>
      </c>
      <c r="AF56" s="37">
        <v>172</v>
      </c>
      <c r="AG56" s="37">
        <v>164</v>
      </c>
      <c r="AH56" s="37">
        <v>173</v>
      </c>
      <c r="AI56" s="37">
        <v>189</v>
      </c>
      <c r="AJ56" s="37">
        <v>187</v>
      </c>
      <c r="AK56" s="37">
        <v>179</v>
      </c>
      <c r="AL56" s="37">
        <v>158</v>
      </c>
      <c r="AM56" s="697">
        <v>73</v>
      </c>
      <c r="AN56" s="84">
        <v>197</v>
      </c>
      <c r="AO56" s="37">
        <v>187</v>
      </c>
      <c r="AP56" s="37">
        <v>204</v>
      </c>
      <c r="AQ56" s="37">
        <v>216</v>
      </c>
      <c r="AR56" s="37">
        <v>220</v>
      </c>
      <c r="AS56" s="37">
        <v>233</v>
      </c>
      <c r="AT56" s="37">
        <v>242</v>
      </c>
      <c r="AU56" s="37">
        <v>231</v>
      </c>
      <c r="AV56" s="37">
        <v>223</v>
      </c>
      <c r="AW56" s="37">
        <v>267</v>
      </c>
      <c r="AX56" s="37">
        <v>266</v>
      </c>
      <c r="AY56" s="697">
        <v>246</v>
      </c>
      <c r="AZ56" s="84">
        <v>208</v>
      </c>
      <c r="BA56" s="37">
        <v>192</v>
      </c>
      <c r="BB56" s="37">
        <v>186</v>
      </c>
      <c r="BC56" s="37">
        <v>163</v>
      </c>
      <c r="BD56" s="37">
        <v>170</v>
      </c>
      <c r="BE56" s="37">
        <v>176</v>
      </c>
      <c r="BF56" s="37">
        <v>180</v>
      </c>
      <c r="BG56" s="37">
        <v>196</v>
      </c>
      <c r="BH56" s="37">
        <v>190</v>
      </c>
      <c r="BI56" s="37">
        <v>192</v>
      </c>
      <c r="BJ56" s="37">
        <v>182</v>
      </c>
      <c r="BK56" s="697">
        <v>182</v>
      </c>
      <c r="BL56" s="84">
        <v>174</v>
      </c>
      <c r="BM56" s="37">
        <v>188</v>
      </c>
      <c r="BN56" s="37">
        <v>180</v>
      </c>
      <c r="BO56" s="37">
        <v>186</v>
      </c>
      <c r="BP56" s="129">
        <v>196</v>
      </c>
      <c r="BQ56" s="697">
        <f>'1.COBERTURA  DANE'!F57</f>
        <v>201</v>
      </c>
      <c r="BR56" s="224">
        <f t="shared" si="2"/>
        <v>5</v>
      </c>
      <c r="BS56" s="190">
        <f t="shared" si="3"/>
        <v>2.6881720430107525</v>
      </c>
      <c r="BT56" s="224">
        <f t="shared" si="4"/>
        <v>19</v>
      </c>
      <c r="BU56" s="190">
        <f t="shared" si="5"/>
        <v>10.43956043956044</v>
      </c>
    </row>
    <row r="57" spans="1:73" ht="15" outlineLevel="2">
      <c r="A57" s="81">
        <v>543</v>
      </c>
      <c r="B57" s="27" t="s">
        <v>133</v>
      </c>
      <c r="C57" s="49" t="s">
        <v>88</v>
      </c>
      <c r="D57" s="84">
        <v>486</v>
      </c>
      <c r="E57" s="37">
        <v>484</v>
      </c>
      <c r="F57" s="37">
        <v>513</v>
      </c>
      <c r="G57" s="37">
        <v>483</v>
      </c>
      <c r="H57" s="37">
        <v>462</v>
      </c>
      <c r="I57" s="37">
        <v>528</v>
      </c>
      <c r="J57" s="37">
        <v>529</v>
      </c>
      <c r="K57" s="37">
        <v>562</v>
      </c>
      <c r="L57" s="37">
        <v>588</v>
      </c>
      <c r="M57" s="37">
        <v>596</v>
      </c>
      <c r="N57" s="37">
        <v>597</v>
      </c>
      <c r="O57" s="697">
        <v>553</v>
      </c>
      <c r="P57" s="84">
        <v>492</v>
      </c>
      <c r="Q57" s="37">
        <v>543</v>
      </c>
      <c r="R57" s="37">
        <v>604</v>
      </c>
      <c r="S57" s="37">
        <v>606</v>
      </c>
      <c r="T57" s="37">
        <v>462</v>
      </c>
      <c r="U57" s="37">
        <v>630</v>
      </c>
      <c r="V57" s="37">
        <v>650</v>
      </c>
      <c r="W57" s="37">
        <v>674</v>
      </c>
      <c r="X57" s="37">
        <v>713</v>
      </c>
      <c r="Y57" s="37">
        <v>736</v>
      </c>
      <c r="Z57" s="37">
        <v>688</v>
      </c>
      <c r="AA57" s="697">
        <v>656</v>
      </c>
      <c r="AB57" s="84">
        <v>594</v>
      </c>
      <c r="AC57" s="37">
        <v>562</v>
      </c>
      <c r="AD57" s="37">
        <v>566</v>
      </c>
      <c r="AE57" s="37">
        <v>577</v>
      </c>
      <c r="AF57" s="37">
        <v>583</v>
      </c>
      <c r="AG57" s="37">
        <v>613</v>
      </c>
      <c r="AH57" s="37">
        <v>647</v>
      </c>
      <c r="AI57" s="37">
        <v>670</v>
      </c>
      <c r="AJ57" s="37">
        <v>689</v>
      </c>
      <c r="AK57" s="37">
        <v>711</v>
      </c>
      <c r="AL57" s="37">
        <v>614</v>
      </c>
      <c r="AM57" s="697">
        <v>632</v>
      </c>
      <c r="AN57" s="84">
        <v>621</v>
      </c>
      <c r="AO57" s="37">
        <v>515</v>
      </c>
      <c r="AP57" s="37">
        <v>549</v>
      </c>
      <c r="AQ57" s="37">
        <v>565</v>
      </c>
      <c r="AR57" s="37">
        <v>574</v>
      </c>
      <c r="AS57" s="37">
        <v>663</v>
      </c>
      <c r="AT57" s="37">
        <v>646</v>
      </c>
      <c r="AU57" s="37">
        <v>655</v>
      </c>
      <c r="AV57" s="37">
        <v>645</v>
      </c>
      <c r="AW57" s="37">
        <v>633</v>
      </c>
      <c r="AX57" s="37">
        <v>637</v>
      </c>
      <c r="AY57" s="697">
        <v>644</v>
      </c>
      <c r="AZ57" s="84">
        <v>632</v>
      </c>
      <c r="BA57" s="37">
        <v>625</v>
      </c>
      <c r="BB57" s="37">
        <v>600</v>
      </c>
      <c r="BC57" s="37">
        <v>583</v>
      </c>
      <c r="BD57" s="37">
        <v>582</v>
      </c>
      <c r="BE57" s="37">
        <v>601</v>
      </c>
      <c r="BF57" s="37">
        <v>628</v>
      </c>
      <c r="BG57" s="37">
        <v>614</v>
      </c>
      <c r="BH57" s="37">
        <v>610</v>
      </c>
      <c r="BI57" s="37">
        <v>599</v>
      </c>
      <c r="BJ57" s="37">
        <v>575</v>
      </c>
      <c r="BK57" s="697">
        <v>593</v>
      </c>
      <c r="BL57" s="84">
        <v>573</v>
      </c>
      <c r="BM57" s="37">
        <v>565</v>
      </c>
      <c r="BN57" s="37">
        <v>611</v>
      </c>
      <c r="BO57" s="37">
        <v>614</v>
      </c>
      <c r="BP57" s="129">
        <v>603</v>
      </c>
      <c r="BQ57" s="697">
        <f>'1.COBERTURA  DANE'!F58</f>
        <v>592</v>
      </c>
      <c r="BR57" s="224">
        <f t="shared" si="2"/>
        <v>-11</v>
      </c>
      <c r="BS57" s="190">
        <f t="shared" si="3"/>
        <v>-1.7915309446254073</v>
      </c>
      <c r="BT57" s="224">
        <f t="shared" si="4"/>
        <v>-1</v>
      </c>
      <c r="BU57" s="190">
        <f t="shared" si="5"/>
        <v>-0.16863406408094433</v>
      </c>
    </row>
    <row r="58" spans="1:73" ht="15" outlineLevel="2">
      <c r="A58" s="81">
        <v>628</v>
      </c>
      <c r="B58" s="27" t="s">
        <v>133</v>
      </c>
      <c r="C58" s="49" t="s">
        <v>52</v>
      </c>
      <c r="D58" s="84">
        <v>766</v>
      </c>
      <c r="E58" s="37">
        <v>739</v>
      </c>
      <c r="F58" s="37">
        <v>725</v>
      </c>
      <c r="G58" s="37">
        <v>728</v>
      </c>
      <c r="H58" s="37">
        <v>767</v>
      </c>
      <c r="I58" s="37">
        <v>741</v>
      </c>
      <c r="J58" s="37">
        <v>803</v>
      </c>
      <c r="K58" s="37">
        <v>833</v>
      </c>
      <c r="L58" s="37">
        <v>901</v>
      </c>
      <c r="M58" s="37">
        <v>905</v>
      </c>
      <c r="N58" s="37">
        <v>915</v>
      </c>
      <c r="O58" s="697">
        <v>890</v>
      </c>
      <c r="P58" s="84">
        <v>824</v>
      </c>
      <c r="Q58" s="37">
        <v>856</v>
      </c>
      <c r="R58" s="37">
        <v>897</v>
      </c>
      <c r="S58" s="37">
        <v>911</v>
      </c>
      <c r="T58" s="37">
        <v>767</v>
      </c>
      <c r="U58" s="37">
        <v>883</v>
      </c>
      <c r="V58" s="37">
        <v>903</v>
      </c>
      <c r="W58" s="37">
        <v>957</v>
      </c>
      <c r="X58" s="37">
        <v>1055</v>
      </c>
      <c r="Y58" s="37">
        <v>1029</v>
      </c>
      <c r="Z58" s="37">
        <v>995</v>
      </c>
      <c r="AA58" s="697">
        <v>965</v>
      </c>
      <c r="AB58" s="84">
        <v>943</v>
      </c>
      <c r="AC58" s="37">
        <v>916</v>
      </c>
      <c r="AD58" s="37">
        <v>920</v>
      </c>
      <c r="AE58" s="37">
        <v>855</v>
      </c>
      <c r="AF58" s="37">
        <v>853</v>
      </c>
      <c r="AG58" s="37">
        <v>910</v>
      </c>
      <c r="AH58" s="37">
        <v>966</v>
      </c>
      <c r="AI58" s="37">
        <v>980</v>
      </c>
      <c r="AJ58" s="37">
        <v>961</v>
      </c>
      <c r="AK58" s="37">
        <v>931</v>
      </c>
      <c r="AL58" s="37">
        <v>855</v>
      </c>
      <c r="AM58" s="697">
        <v>897</v>
      </c>
      <c r="AN58" s="84">
        <v>1021</v>
      </c>
      <c r="AO58" s="37">
        <v>985</v>
      </c>
      <c r="AP58" s="37">
        <v>979</v>
      </c>
      <c r="AQ58" s="37">
        <v>1050</v>
      </c>
      <c r="AR58" s="37">
        <v>1031</v>
      </c>
      <c r="AS58" s="37">
        <v>1112</v>
      </c>
      <c r="AT58" s="37">
        <v>1136</v>
      </c>
      <c r="AU58" s="37">
        <v>1124</v>
      </c>
      <c r="AV58" s="37">
        <v>1225</v>
      </c>
      <c r="AW58" s="37">
        <v>1155</v>
      </c>
      <c r="AX58" s="37">
        <v>1128</v>
      </c>
      <c r="AY58" s="697">
        <v>1093</v>
      </c>
      <c r="AZ58" s="84">
        <v>1052</v>
      </c>
      <c r="BA58" s="37">
        <v>1010</v>
      </c>
      <c r="BB58" s="37">
        <v>983</v>
      </c>
      <c r="BC58" s="37">
        <v>924</v>
      </c>
      <c r="BD58" s="37">
        <v>891</v>
      </c>
      <c r="BE58" s="37">
        <v>882</v>
      </c>
      <c r="BF58" s="37">
        <v>877</v>
      </c>
      <c r="BG58" s="37">
        <v>889</v>
      </c>
      <c r="BH58" s="37">
        <v>894</v>
      </c>
      <c r="BI58" s="37">
        <v>862</v>
      </c>
      <c r="BJ58" s="37">
        <v>820</v>
      </c>
      <c r="BK58" s="697">
        <v>806</v>
      </c>
      <c r="BL58" s="84">
        <v>781</v>
      </c>
      <c r="BM58" s="37">
        <v>786</v>
      </c>
      <c r="BN58" s="37">
        <v>840</v>
      </c>
      <c r="BO58" s="37">
        <v>807</v>
      </c>
      <c r="BP58" s="129">
        <v>828</v>
      </c>
      <c r="BQ58" s="697">
        <f>'1.COBERTURA  DANE'!F59</f>
        <v>804</v>
      </c>
      <c r="BR58" s="224">
        <f t="shared" si="2"/>
        <v>-24</v>
      </c>
      <c r="BS58" s="190">
        <f t="shared" si="3"/>
        <v>-2.9739776951672861</v>
      </c>
      <c r="BT58" s="224">
        <f t="shared" si="4"/>
        <v>-2</v>
      </c>
      <c r="BU58" s="190">
        <f t="shared" si="5"/>
        <v>-0.24813895781637718</v>
      </c>
    </row>
    <row r="59" spans="1:73" ht="15" outlineLevel="2">
      <c r="A59" s="81">
        <v>656</v>
      </c>
      <c r="B59" s="27" t="s">
        <v>133</v>
      </c>
      <c r="C59" s="50" t="s">
        <v>134</v>
      </c>
      <c r="D59" s="84">
        <v>3966</v>
      </c>
      <c r="E59" s="37">
        <v>4000</v>
      </c>
      <c r="F59" s="37">
        <v>4008</v>
      </c>
      <c r="G59" s="37">
        <v>3991</v>
      </c>
      <c r="H59" s="37">
        <v>4117</v>
      </c>
      <c r="I59" s="37">
        <v>4229</v>
      </c>
      <c r="J59" s="37">
        <v>4231</v>
      </c>
      <c r="K59" s="37">
        <v>4268</v>
      </c>
      <c r="L59" s="37">
        <v>4269</v>
      </c>
      <c r="M59" s="37">
        <v>4264</v>
      </c>
      <c r="N59" s="37">
        <v>4232</v>
      </c>
      <c r="O59" s="697">
        <v>4242</v>
      </c>
      <c r="P59" s="84">
        <v>4260</v>
      </c>
      <c r="Q59" s="37">
        <v>3323</v>
      </c>
      <c r="R59" s="37">
        <v>4156</v>
      </c>
      <c r="S59" s="37">
        <v>4121</v>
      </c>
      <c r="T59" s="37">
        <v>4117</v>
      </c>
      <c r="U59" s="37">
        <v>4216</v>
      </c>
      <c r="V59" s="37">
        <v>4253</v>
      </c>
      <c r="W59" s="37">
        <v>4391</v>
      </c>
      <c r="X59" s="37">
        <v>4452</v>
      </c>
      <c r="Y59" s="37">
        <v>4536</v>
      </c>
      <c r="Z59" s="37">
        <v>4450</v>
      </c>
      <c r="AA59" s="697">
        <v>4349</v>
      </c>
      <c r="AB59" s="84">
        <v>4196</v>
      </c>
      <c r="AC59" s="37">
        <v>4123</v>
      </c>
      <c r="AD59" s="37">
        <v>4201</v>
      </c>
      <c r="AE59" s="37">
        <v>4211</v>
      </c>
      <c r="AF59" s="37">
        <v>4214</v>
      </c>
      <c r="AG59" s="37">
        <v>4359</v>
      </c>
      <c r="AH59" s="37">
        <v>4503</v>
      </c>
      <c r="AI59" s="37">
        <v>4603</v>
      </c>
      <c r="AJ59" s="37">
        <v>4706</v>
      </c>
      <c r="AK59" s="37">
        <v>4710</v>
      </c>
      <c r="AL59" s="37">
        <v>4409</v>
      </c>
      <c r="AM59" s="697">
        <v>4485</v>
      </c>
      <c r="AN59" s="84">
        <v>4437</v>
      </c>
      <c r="AO59" s="37">
        <v>4278</v>
      </c>
      <c r="AP59" s="37">
        <v>4293</v>
      </c>
      <c r="AQ59" s="37">
        <v>4418</v>
      </c>
      <c r="AR59" s="37">
        <v>4498</v>
      </c>
      <c r="AS59" s="37">
        <v>4641</v>
      </c>
      <c r="AT59" s="37">
        <v>4702</v>
      </c>
      <c r="AU59" s="37">
        <v>4734</v>
      </c>
      <c r="AV59" s="37">
        <v>4769</v>
      </c>
      <c r="AW59" s="37">
        <v>4815</v>
      </c>
      <c r="AX59" s="37">
        <v>4841</v>
      </c>
      <c r="AY59" s="697">
        <v>4846</v>
      </c>
      <c r="AZ59" s="84">
        <v>4794</v>
      </c>
      <c r="BA59" s="37">
        <v>4794</v>
      </c>
      <c r="BB59" s="37">
        <v>4855</v>
      </c>
      <c r="BC59" s="37">
        <v>4755</v>
      </c>
      <c r="BD59" s="37">
        <v>4782</v>
      </c>
      <c r="BE59" s="37">
        <v>4838</v>
      </c>
      <c r="BF59" s="37">
        <v>4848</v>
      </c>
      <c r="BG59" s="37">
        <v>4878</v>
      </c>
      <c r="BH59" s="37">
        <v>4736</v>
      </c>
      <c r="BI59" s="37">
        <v>4705</v>
      </c>
      <c r="BJ59" s="37">
        <v>4586</v>
      </c>
      <c r="BK59" s="697">
        <v>4578</v>
      </c>
      <c r="BL59" s="84">
        <v>4512</v>
      </c>
      <c r="BM59" s="37">
        <v>4453</v>
      </c>
      <c r="BN59" s="37">
        <v>4436</v>
      </c>
      <c r="BO59" s="37">
        <v>4429</v>
      </c>
      <c r="BP59" s="129">
        <v>4392</v>
      </c>
      <c r="BQ59" s="697">
        <f>'1.COBERTURA  DANE'!F60</f>
        <v>4408</v>
      </c>
      <c r="BR59" s="224">
        <f t="shared" si="2"/>
        <v>16</v>
      </c>
      <c r="BS59" s="190">
        <f t="shared" si="3"/>
        <v>0.36125536238428541</v>
      </c>
      <c r="BT59" s="224">
        <f t="shared" si="4"/>
        <v>-170</v>
      </c>
      <c r="BU59" s="190">
        <f t="shared" si="5"/>
        <v>-3.7134119702927042</v>
      </c>
    </row>
    <row r="60" spans="1:73" ht="15" outlineLevel="2">
      <c r="A60" s="81">
        <v>761</v>
      </c>
      <c r="B60" s="27" t="s">
        <v>133</v>
      </c>
      <c r="C60" s="49" t="s">
        <v>97</v>
      </c>
      <c r="D60" s="84">
        <v>2584</v>
      </c>
      <c r="E60" s="37">
        <v>2566</v>
      </c>
      <c r="F60" s="37">
        <v>2596</v>
      </c>
      <c r="G60" s="37">
        <v>2644</v>
      </c>
      <c r="H60" s="37">
        <v>2655</v>
      </c>
      <c r="I60" s="37">
        <v>2683</v>
      </c>
      <c r="J60" s="37">
        <v>2672</v>
      </c>
      <c r="K60" s="37">
        <v>2712</v>
      </c>
      <c r="L60" s="37">
        <v>2736</v>
      </c>
      <c r="M60" s="37">
        <v>2743</v>
      </c>
      <c r="N60" s="37">
        <v>2697</v>
      </c>
      <c r="O60" s="697">
        <v>2676</v>
      </c>
      <c r="P60" s="84">
        <v>2630</v>
      </c>
      <c r="Q60" s="37">
        <v>2495</v>
      </c>
      <c r="R60" s="37">
        <v>2624</v>
      </c>
      <c r="S60" s="37">
        <v>2670</v>
      </c>
      <c r="T60" s="37">
        <v>2655</v>
      </c>
      <c r="U60" s="37">
        <v>2804</v>
      </c>
      <c r="V60" s="37">
        <v>2825</v>
      </c>
      <c r="W60" s="37">
        <v>2919</v>
      </c>
      <c r="X60" s="37">
        <v>2935</v>
      </c>
      <c r="Y60" s="37">
        <v>2995</v>
      </c>
      <c r="Z60" s="37">
        <v>2980</v>
      </c>
      <c r="AA60" s="697">
        <v>2874</v>
      </c>
      <c r="AB60" s="84">
        <v>2716</v>
      </c>
      <c r="AC60" s="37">
        <v>2664</v>
      </c>
      <c r="AD60" s="37">
        <v>2768</v>
      </c>
      <c r="AE60" s="37">
        <v>2809</v>
      </c>
      <c r="AF60" s="37">
        <v>2791</v>
      </c>
      <c r="AG60" s="37">
        <v>2862</v>
      </c>
      <c r="AH60" s="37">
        <v>3015</v>
      </c>
      <c r="AI60" s="37">
        <v>3085</v>
      </c>
      <c r="AJ60" s="37">
        <v>3157</v>
      </c>
      <c r="AK60" s="37">
        <v>3149</v>
      </c>
      <c r="AL60" s="37">
        <v>2980</v>
      </c>
      <c r="AM60" s="697">
        <v>2994</v>
      </c>
      <c r="AN60" s="84">
        <v>2928</v>
      </c>
      <c r="AO60" s="37">
        <v>2823</v>
      </c>
      <c r="AP60" s="37">
        <v>2867</v>
      </c>
      <c r="AQ60" s="37">
        <v>2955</v>
      </c>
      <c r="AR60" s="37">
        <v>2968</v>
      </c>
      <c r="AS60" s="37">
        <v>3067</v>
      </c>
      <c r="AT60" s="37">
        <v>3139</v>
      </c>
      <c r="AU60" s="37">
        <v>3189</v>
      </c>
      <c r="AV60" s="37">
        <v>3192</v>
      </c>
      <c r="AW60" s="37">
        <v>3214</v>
      </c>
      <c r="AX60" s="37">
        <v>3221</v>
      </c>
      <c r="AY60" s="697">
        <v>3189</v>
      </c>
      <c r="AZ60" s="84">
        <v>3133</v>
      </c>
      <c r="BA60" s="37">
        <v>3036</v>
      </c>
      <c r="BB60" s="37">
        <v>3022</v>
      </c>
      <c r="BC60" s="37">
        <v>2916</v>
      </c>
      <c r="BD60" s="37">
        <v>2920</v>
      </c>
      <c r="BE60" s="37">
        <v>2962</v>
      </c>
      <c r="BF60" s="37">
        <v>3019</v>
      </c>
      <c r="BG60" s="37">
        <v>3011</v>
      </c>
      <c r="BH60" s="37">
        <v>2914</v>
      </c>
      <c r="BI60" s="37">
        <v>2895</v>
      </c>
      <c r="BJ60" s="37">
        <v>2777</v>
      </c>
      <c r="BK60" s="697">
        <v>2831</v>
      </c>
      <c r="BL60" s="84">
        <v>2756</v>
      </c>
      <c r="BM60" s="37">
        <v>2727</v>
      </c>
      <c r="BN60" s="37">
        <v>2758</v>
      </c>
      <c r="BO60" s="37">
        <v>2762</v>
      </c>
      <c r="BP60" s="129">
        <v>2722</v>
      </c>
      <c r="BQ60" s="697">
        <f>'1.COBERTURA  DANE'!F61</f>
        <v>2748</v>
      </c>
      <c r="BR60" s="224">
        <f t="shared" si="2"/>
        <v>26</v>
      </c>
      <c r="BS60" s="190">
        <f t="shared" si="3"/>
        <v>0.94134685010861707</v>
      </c>
      <c r="BT60" s="224">
        <f t="shared" si="4"/>
        <v>-83</v>
      </c>
      <c r="BU60" s="190">
        <f t="shared" si="5"/>
        <v>-2.9318262098198518</v>
      </c>
    </row>
    <row r="61" spans="1:73" ht="15" outlineLevel="2">
      <c r="A61" s="81">
        <v>842</v>
      </c>
      <c r="B61" s="27" t="s">
        <v>133</v>
      </c>
      <c r="C61" s="49" t="s">
        <v>100</v>
      </c>
      <c r="D61" s="84">
        <v>447</v>
      </c>
      <c r="E61" s="37">
        <v>367</v>
      </c>
      <c r="F61" s="37">
        <v>356</v>
      </c>
      <c r="G61" s="37">
        <v>373</v>
      </c>
      <c r="H61" s="37">
        <v>376</v>
      </c>
      <c r="I61" s="37">
        <v>374</v>
      </c>
      <c r="J61" s="37">
        <v>379</v>
      </c>
      <c r="K61" s="37">
        <v>392</v>
      </c>
      <c r="L61" s="37">
        <v>392</v>
      </c>
      <c r="M61" s="37">
        <v>387</v>
      </c>
      <c r="N61" s="37">
        <v>399</v>
      </c>
      <c r="O61" s="697">
        <v>425</v>
      </c>
      <c r="P61" s="84">
        <v>401</v>
      </c>
      <c r="Q61" s="37">
        <v>425</v>
      </c>
      <c r="R61" s="37">
        <v>465</v>
      </c>
      <c r="S61" s="37">
        <v>506</v>
      </c>
      <c r="T61" s="37">
        <v>376</v>
      </c>
      <c r="U61" s="37">
        <v>584</v>
      </c>
      <c r="V61" s="37">
        <v>568</v>
      </c>
      <c r="W61" s="37">
        <v>611</v>
      </c>
      <c r="X61" s="37">
        <v>620</v>
      </c>
      <c r="Y61" s="37">
        <v>613</v>
      </c>
      <c r="Z61" s="37">
        <v>526</v>
      </c>
      <c r="AA61" s="697">
        <v>519</v>
      </c>
      <c r="AB61" s="84">
        <v>521</v>
      </c>
      <c r="AC61" s="37">
        <v>481</v>
      </c>
      <c r="AD61" s="37">
        <v>533</v>
      </c>
      <c r="AE61" s="37">
        <v>524</v>
      </c>
      <c r="AF61" s="37">
        <v>526</v>
      </c>
      <c r="AG61" s="37">
        <v>513</v>
      </c>
      <c r="AH61" s="37">
        <v>527</v>
      </c>
      <c r="AI61" s="37">
        <v>521</v>
      </c>
      <c r="AJ61" s="37">
        <v>514</v>
      </c>
      <c r="AK61" s="37">
        <v>506</v>
      </c>
      <c r="AL61" s="37">
        <v>459</v>
      </c>
      <c r="AM61" s="697">
        <v>435</v>
      </c>
      <c r="AN61" s="84">
        <v>449</v>
      </c>
      <c r="AO61" s="37">
        <v>419</v>
      </c>
      <c r="AP61" s="37">
        <v>461</v>
      </c>
      <c r="AQ61" s="37">
        <v>486</v>
      </c>
      <c r="AR61" s="37">
        <v>509</v>
      </c>
      <c r="AS61" s="37">
        <v>603</v>
      </c>
      <c r="AT61" s="37">
        <v>573</v>
      </c>
      <c r="AU61" s="37">
        <v>574</v>
      </c>
      <c r="AV61" s="37">
        <v>561</v>
      </c>
      <c r="AW61" s="37">
        <v>565</v>
      </c>
      <c r="AX61" s="37">
        <v>548</v>
      </c>
      <c r="AY61" s="697">
        <v>565</v>
      </c>
      <c r="AZ61" s="84">
        <v>594</v>
      </c>
      <c r="BA61" s="37">
        <v>594</v>
      </c>
      <c r="BB61" s="37">
        <v>598</v>
      </c>
      <c r="BC61" s="37">
        <v>579</v>
      </c>
      <c r="BD61" s="37">
        <v>575</v>
      </c>
      <c r="BE61" s="37">
        <v>574</v>
      </c>
      <c r="BF61" s="37">
        <v>574</v>
      </c>
      <c r="BG61" s="37">
        <v>582</v>
      </c>
      <c r="BH61" s="37">
        <v>551</v>
      </c>
      <c r="BI61" s="37">
        <v>560</v>
      </c>
      <c r="BJ61" s="37">
        <v>562</v>
      </c>
      <c r="BK61" s="697">
        <v>566</v>
      </c>
      <c r="BL61" s="84">
        <v>570</v>
      </c>
      <c r="BM61" s="37">
        <v>565</v>
      </c>
      <c r="BN61" s="37">
        <v>584</v>
      </c>
      <c r="BO61" s="37">
        <v>552</v>
      </c>
      <c r="BP61" s="129">
        <v>539</v>
      </c>
      <c r="BQ61" s="697">
        <f>'1.COBERTURA  DANE'!F62</f>
        <v>554</v>
      </c>
      <c r="BR61" s="224">
        <f t="shared" si="2"/>
        <v>15</v>
      </c>
      <c r="BS61" s="190">
        <f t="shared" si="3"/>
        <v>2.7173913043478262</v>
      </c>
      <c r="BT61" s="224">
        <f t="shared" si="4"/>
        <v>-12</v>
      </c>
      <c r="BU61" s="190">
        <f t="shared" si="5"/>
        <v>-2.1201413427561837</v>
      </c>
    </row>
    <row r="62" spans="1:73" ht="15" outlineLevel="1">
      <c r="A62" s="320" t="s">
        <v>131</v>
      </c>
      <c r="B62" s="48"/>
      <c r="C62" s="51"/>
      <c r="D62" s="82">
        <v>68168</v>
      </c>
      <c r="E62" s="83">
        <v>68812</v>
      </c>
      <c r="F62" s="83">
        <v>69651</v>
      </c>
      <c r="G62" s="83">
        <v>70285</v>
      </c>
      <c r="H62" s="83">
        <v>71437</v>
      </c>
      <c r="I62" s="83">
        <v>72813</v>
      </c>
      <c r="J62" s="83">
        <v>72492</v>
      </c>
      <c r="K62" s="83">
        <v>72843</v>
      </c>
      <c r="L62" s="83">
        <v>72226</v>
      </c>
      <c r="M62" s="83">
        <v>72787</v>
      </c>
      <c r="N62" s="83">
        <v>73179</v>
      </c>
      <c r="O62" s="696">
        <v>72904</v>
      </c>
      <c r="P62" s="82">
        <v>71083</v>
      </c>
      <c r="Q62" s="83">
        <v>69217</v>
      </c>
      <c r="R62" s="83">
        <v>71796</v>
      </c>
      <c r="S62" s="83">
        <v>72059</v>
      </c>
      <c r="T62" s="83">
        <v>71437</v>
      </c>
      <c r="U62" s="83">
        <v>73961</v>
      </c>
      <c r="V62" s="83">
        <v>73557</v>
      </c>
      <c r="W62" s="83">
        <v>75960</v>
      </c>
      <c r="X62" s="83">
        <v>76593</v>
      </c>
      <c r="Y62" s="83">
        <v>77679</v>
      </c>
      <c r="Z62" s="83">
        <v>76989</v>
      </c>
      <c r="AA62" s="696">
        <v>75478</v>
      </c>
      <c r="AB62" s="82">
        <v>73290</v>
      </c>
      <c r="AC62" s="83">
        <v>72122</v>
      </c>
      <c r="AD62" s="83">
        <v>72543</v>
      </c>
      <c r="AE62" s="83">
        <v>73067</v>
      </c>
      <c r="AF62" s="83">
        <v>73150</v>
      </c>
      <c r="AG62" s="83">
        <v>74073</v>
      </c>
      <c r="AH62" s="83">
        <v>77062</v>
      </c>
      <c r="AI62" s="83">
        <v>78070</v>
      </c>
      <c r="AJ62" s="83">
        <v>79177</v>
      </c>
      <c r="AK62" s="83">
        <v>79373</v>
      </c>
      <c r="AL62" s="83">
        <v>77570</v>
      </c>
      <c r="AM62" s="696">
        <v>77824</v>
      </c>
      <c r="AN62" s="82">
        <v>76598</v>
      </c>
      <c r="AO62" s="83">
        <v>75119</v>
      </c>
      <c r="AP62" s="83">
        <v>76069</v>
      </c>
      <c r="AQ62" s="83">
        <v>77767</v>
      </c>
      <c r="AR62" s="83">
        <v>78075</v>
      </c>
      <c r="AS62" s="83">
        <v>80284</v>
      </c>
      <c r="AT62" s="83">
        <v>80791</v>
      </c>
      <c r="AU62" s="83">
        <v>81278</v>
      </c>
      <c r="AV62" s="83">
        <v>81688</v>
      </c>
      <c r="AW62" s="83">
        <v>83096</v>
      </c>
      <c r="AX62" s="83">
        <v>83573</v>
      </c>
      <c r="AY62" s="696">
        <v>84286</v>
      </c>
      <c r="AZ62" s="82">
        <v>84051</v>
      </c>
      <c r="BA62" s="83">
        <v>83950</v>
      </c>
      <c r="BB62" s="83">
        <v>86392</v>
      </c>
      <c r="BC62" s="83">
        <v>86132</v>
      </c>
      <c r="BD62" s="83">
        <v>85555</v>
      </c>
      <c r="BE62" s="83">
        <v>81942</v>
      </c>
      <c r="BF62" s="83">
        <v>81951</v>
      </c>
      <c r="BG62" s="83">
        <v>82489</v>
      </c>
      <c r="BH62" s="83">
        <v>82035</v>
      </c>
      <c r="BI62" s="83">
        <v>81688</v>
      </c>
      <c r="BJ62" s="83">
        <v>80942</v>
      </c>
      <c r="BK62" s="696">
        <v>81351</v>
      </c>
      <c r="BL62" s="82">
        <v>80200</v>
      </c>
      <c r="BM62" s="83">
        <v>79949</v>
      </c>
      <c r="BN62" s="83">
        <v>80951</v>
      </c>
      <c r="BO62" s="83">
        <v>81610</v>
      </c>
      <c r="BP62" s="128">
        <v>81360</v>
      </c>
      <c r="BQ62" s="696">
        <f t="shared" ref="BQ62" si="10">SUM(BQ63:BQ79)</f>
        <v>81862</v>
      </c>
      <c r="BR62" s="224">
        <f t="shared" si="2"/>
        <v>502</v>
      </c>
      <c r="BS62" s="190">
        <f t="shared" si="3"/>
        <v>0.61512069599313812</v>
      </c>
      <c r="BT62" s="224">
        <f t="shared" si="4"/>
        <v>511</v>
      </c>
      <c r="BU62" s="190">
        <f t="shared" si="5"/>
        <v>0.62814224779043892</v>
      </c>
    </row>
    <row r="63" spans="1:73" ht="15" outlineLevel="2">
      <c r="A63" s="81">
        <v>38</v>
      </c>
      <c r="B63" s="27" t="s">
        <v>126</v>
      </c>
      <c r="C63" s="49" t="s">
        <v>65</v>
      </c>
      <c r="D63" s="84">
        <v>833</v>
      </c>
      <c r="E63" s="37">
        <v>833</v>
      </c>
      <c r="F63" s="37">
        <v>859</v>
      </c>
      <c r="G63" s="37">
        <v>884</v>
      </c>
      <c r="H63" s="37">
        <v>897</v>
      </c>
      <c r="I63" s="37">
        <v>919</v>
      </c>
      <c r="J63" s="37">
        <v>868</v>
      </c>
      <c r="K63" s="37">
        <v>846</v>
      </c>
      <c r="L63" s="37">
        <v>838</v>
      </c>
      <c r="M63" s="37">
        <v>865</v>
      </c>
      <c r="N63" s="37">
        <v>874</v>
      </c>
      <c r="O63" s="697">
        <v>854</v>
      </c>
      <c r="P63" s="84">
        <v>806</v>
      </c>
      <c r="Q63" s="37">
        <v>810</v>
      </c>
      <c r="R63" s="37">
        <v>817</v>
      </c>
      <c r="S63" s="37">
        <v>850</v>
      </c>
      <c r="T63" s="37">
        <v>897</v>
      </c>
      <c r="U63" s="37">
        <v>868</v>
      </c>
      <c r="V63" s="37">
        <v>872</v>
      </c>
      <c r="W63" s="37">
        <v>902</v>
      </c>
      <c r="X63" s="37">
        <v>930</v>
      </c>
      <c r="Y63" s="37">
        <v>923</v>
      </c>
      <c r="Z63" s="37">
        <v>898</v>
      </c>
      <c r="AA63" s="697">
        <v>869</v>
      </c>
      <c r="AB63" s="84">
        <v>829</v>
      </c>
      <c r="AC63" s="37">
        <v>833</v>
      </c>
      <c r="AD63" s="37">
        <v>838</v>
      </c>
      <c r="AE63" s="37">
        <v>827</v>
      </c>
      <c r="AF63" s="37">
        <v>827</v>
      </c>
      <c r="AG63" s="37">
        <v>817</v>
      </c>
      <c r="AH63" s="37">
        <v>848</v>
      </c>
      <c r="AI63" s="37">
        <v>862</v>
      </c>
      <c r="AJ63" s="37">
        <v>888</v>
      </c>
      <c r="AK63" s="37">
        <v>872</v>
      </c>
      <c r="AL63" s="37">
        <v>839</v>
      </c>
      <c r="AM63" s="697">
        <v>847</v>
      </c>
      <c r="AN63" s="84">
        <v>863</v>
      </c>
      <c r="AO63" s="37">
        <v>847</v>
      </c>
      <c r="AP63" s="37">
        <v>841</v>
      </c>
      <c r="AQ63" s="37">
        <v>895</v>
      </c>
      <c r="AR63" s="37">
        <v>922</v>
      </c>
      <c r="AS63" s="37">
        <v>1143</v>
      </c>
      <c r="AT63" s="37">
        <v>1070</v>
      </c>
      <c r="AU63" s="37">
        <v>1097</v>
      </c>
      <c r="AV63" s="37">
        <v>1076</v>
      </c>
      <c r="AW63" s="37">
        <v>1060</v>
      </c>
      <c r="AX63" s="37">
        <v>1049</v>
      </c>
      <c r="AY63" s="697">
        <v>1060</v>
      </c>
      <c r="AZ63" s="84">
        <v>1028</v>
      </c>
      <c r="BA63" s="37">
        <v>1004</v>
      </c>
      <c r="BB63" s="37">
        <v>1002</v>
      </c>
      <c r="BC63" s="37">
        <v>978</v>
      </c>
      <c r="BD63" s="37">
        <v>938</v>
      </c>
      <c r="BE63" s="37">
        <v>961</v>
      </c>
      <c r="BF63" s="37">
        <v>943</v>
      </c>
      <c r="BG63" s="37">
        <v>934</v>
      </c>
      <c r="BH63" s="37">
        <v>924</v>
      </c>
      <c r="BI63" s="37">
        <v>921</v>
      </c>
      <c r="BJ63" s="37">
        <v>937</v>
      </c>
      <c r="BK63" s="697">
        <v>968</v>
      </c>
      <c r="BL63" s="84">
        <v>973</v>
      </c>
      <c r="BM63" s="37">
        <v>950</v>
      </c>
      <c r="BN63" s="37">
        <v>1013</v>
      </c>
      <c r="BO63" s="37">
        <v>1041</v>
      </c>
      <c r="BP63" s="129">
        <v>1040</v>
      </c>
      <c r="BQ63" s="697">
        <f>'1.COBERTURA  DANE'!F64</f>
        <v>1071</v>
      </c>
      <c r="BR63" s="224">
        <f t="shared" si="2"/>
        <v>31</v>
      </c>
      <c r="BS63" s="190">
        <f t="shared" si="3"/>
        <v>2.9779058597502401</v>
      </c>
      <c r="BT63" s="224">
        <f t="shared" si="4"/>
        <v>103</v>
      </c>
      <c r="BU63" s="190">
        <f t="shared" si="5"/>
        <v>10.640495867768596</v>
      </c>
    </row>
    <row r="64" spans="1:73" ht="15" outlineLevel="2">
      <c r="A64" s="81">
        <v>86</v>
      </c>
      <c r="B64" s="27" t="s">
        <v>126</v>
      </c>
      <c r="C64" s="49" t="s">
        <v>7</v>
      </c>
      <c r="D64" s="84">
        <v>967</v>
      </c>
      <c r="E64" s="37">
        <v>969</v>
      </c>
      <c r="F64" s="37">
        <v>994</v>
      </c>
      <c r="G64" s="37">
        <v>993</v>
      </c>
      <c r="H64" s="37">
        <v>1007</v>
      </c>
      <c r="I64" s="37">
        <v>1051</v>
      </c>
      <c r="J64" s="37">
        <v>1035</v>
      </c>
      <c r="K64" s="37">
        <v>1003</v>
      </c>
      <c r="L64" s="37">
        <v>980</v>
      </c>
      <c r="M64" s="37">
        <v>993</v>
      </c>
      <c r="N64" s="37">
        <v>1028</v>
      </c>
      <c r="O64" s="697">
        <v>1032</v>
      </c>
      <c r="P64" s="84">
        <v>1041</v>
      </c>
      <c r="Q64" s="37">
        <v>1045</v>
      </c>
      <c r="R64" s="37">
        <v>1063</v>
      </c>
      <c r="S64" s="37">
        <v>1048</v>
      </c>
      <c r="T64" s="37">
        <v>1007</v>
      </c>
      <c r="U64" s="37">
        <v>1076</v>
      </c>
      <c r="V64" s="37">
        <v>1081</v>
      </c>
      <c r="W64" s="37">
        <v>1104</v>
      </c>
      <c r="X64" s="37">
        <v>1117</v>
      </c>
      <c r="Y64" s="37">
        <v>1140</v>
      </c>
      <c r="Z64" s="37">
        <v>1105</v>
      </c>
      <c r="AA64" s="697">
        <v>1066</v>
      </c>
      <c r="AB64" s="84">
        <v>1043</v>
      </c>
      <c r="AC64" s="37">
        <v>1022</v>
      </c>
      <c r="AD64" s="37">
        <v>1043</v>
      </c>
      <c r="AE64" s="37">
        <v>1065</v>
      </c>
      <c r="AF64" s="37">
        <v>1075</v>
      </c>
      <c r="AG64" s="37">
        <v>1095</v>
      </c>
      <c r="AH64" s="37">
        <v>1196</v>
      </c>
      <c r="AI64" s="37">
        <v>1237</v>
      </c>
      <c r="AJ64" s="37">
        <v>1251</v>
      </c>
      <c r="AK64" s="37">
        <v>1243</v>
      </c>
      <c r="AL64" s="37">
        <v>1197</v>
      </c>
      <c r="AM64" s="697">
        <v>1170</v>
      </c>
      <c r="AN64" s="84">
        <v>1138</v>
      </c>
      <c r="AO64" s="37">
        <v>1079</v>
      </c>
      <c r="AP64" s="37">
        <v>1100</v>
      </c>
      <c r="AQ64" s="37">
        <v>1123</v>
      </c>
      <c r="AR64" s="37">
        <v>1133</v>
      </c>
      <c r="AS64" s="37">
        <v>1154</v>
      </c>
      <c r="AT64" s="37">
        <v>1174</v>
      </c>
      <c r="AU64" s="37">
        <v>1219</v>
      </c>
      <c r="AV64" s="37">
        <v>1166</v>
      </c>
      <c r="AW64" s="37">
        <v>1231</v>
      </c>
      <c r="AX64" s="37">
        <v>1219</v>
      </c>
      <c r="AY64" s="697">
        <v>1205</v>
      </c>
      <c r="AZ64" s="84">
        <v>1152</v>
      </c>
      <c r="BA64" s="37">
        <v>1135</v>
      </c>
      <c r="BB64" s="37">
        <v>1101</v>
      </c>
      <c r="BC64" s="37">
        <v>1077</v>
      </c>
      <c r="BD64" s="37">
        <v>1076</v>
      </c>
      <c r="BE64" s="37">
        <v>1090</v>
      </c>
      <c r="BF64" s="37">
        <v>1088</v>
      </c>
      <c r="BG64" s="37">
        <v>1043</v>
      </c>
      <c r="BH64" s="37">
        <v>1045</v>
      </c>
      <c r="BI64" s="37">
        <v>1050</v>
      </c>
      <c r="BJ64" s="37">
        <v>1054</v>
      </c>
      <c r="BK64" s="697">
        <v>1043</v>
      </c>
      <c r="BL64" s="84">
        <v>1018</v>
      </c>
      <c r="BM64" s="37">
        <v>1007</v>
      </c>
      <c r="BN64" s="37">
        <v>1017</v>
      </c>
      <c r="BO64" s="37">
        <v>1034</v>
      </c>
      <c r="BP64" s="129">
        <v>1037</v>
      </c>
      <c r="BQ64" s="697">
        <f>'1.COBERTURA  DANE'!F65</f>
        <v>1049</v>
      </c>
      <c r="BR64" s="224">
        <f t="shared" si="2"/>
        <v>12</v>
      </c>
      <c r="BS64" s="190">
        <f t="shared" si="3"/>
        <v>1.1605415860735011</v>
      </c>
      <c r="BT64" s="224">
        <f t="shared" si="4"/>
        <v>6</v>
      </c>
      <c r="BU64" s="190">
        <f t="shared" si="5"/>
        <v>0.57526366251198469</v>
      </c>
    </row>
    <row r="65" spans="1:73" ht="15" outlineLevel="2">
      <c r="A65" s="81">
        <v>107</v>
      </c>
      <c r="B65" s="27" t="s">
        <v>126</v>
      </c>
      <c r="C65" s="49" t="s">
        <v>72</v>
      </c>
      <c r="D65" s="84">
        <v>630</v>
      </c>
      <c r="E65" s="37">
        <v>649</v>
      </c>
      <c r="F65" s="37">
        <v>640</v>
      </c>
      <c r="G65" s="37">
        <v>637</v>
      </c>
      <c r="H65" s="37">
        <v>677</v>
      </c>
      <c r="I65" s="37">
        <v>723</v>
      </c>
      <c r="J65" s="37">
        <v>720</v>
      </c>
      <c r="K65" s="37">
        <v>707</v>
      </c>
      <c r="L65" s="37">
        <v>721</v>
      </c>
      <c r="M65" s="37">
        <v>715</v>
      </c>
      <c r="N65" s="37">
        <v>729</v>
      </c>
      <c r="O65" s="697">
        <v>745</v>
      </c>
      <c r="P65" s="84">
        <v>699</v>
      </c>
      <c r="Q65" s="37">
        <v>669</v>
      </c>
      <c r="R65" s="37">
        <v>671</v>
      </c>
      <c r="S65" s="37">
        <v>695</v>
      </c>
      <c r="T65" s="37">
        <v>677</v>
      </c>
      <c r="U65" s="37">
        <v>727</v>
      </c>
      <c r="V65" s="37">
        <v>724</v>
      </c>
      <c r="W65" s="37">
        <v>757</v>
      </c>
      <c r="X65" s="37">
        <v>763</v>
      </c>
      <c r="Y65" s="37">
        <v>779</v>
      </c>
      <c r="Z65" s="37">
        <v>754</v>
      </c>
      <c r="AA65" s="697">
        <v>739</v>
      </c>
      <c r="AB65" s="84">
        <v>707</v>
      </c>
      <c r="AC65" s="37">
        <v>662</v>
      </c>
      <c r="AD65" s="37">
        <v>691</v>
      </c>
      <c r="AE65" s="37">
        <v>718</v>
      </c>
      <c r="AF65" s="37">
        <v>731</v>
      </c>
      <c r="AG65" s="37">
        <v>780</v>
      </c>
      <c r="AH65" s="37">
        <v>915</v>
      </c>
      <c r="AI65" s="37">
        <v>942</v>
      </c>
      <c r="AJ65" s="37">
        <v>937</v>
      </c>
      <c r="AK65" s="37">
        <v>925</v>
      </c>
      <c r="AL65" s="37">
        <v>833</v>
      </c>
      <c r="AM65" s="697">
        <v>858</v>
      </c>
      <c r="AN65" s="84">
        <v>830</v>
      </c>
      <c r="AO65" s="37">
        <v>704</v>
      </c>
      <c r="AP65" s="37">
        <v>717</v>
      </c>
      <c r="AQ65" s="37">
        <v>741</v>
      </c>
      <c r="AR65" s="37">
        <v>726</v>
      </c>
      <c r="AS65" s="37">
        <v>809</v>
      </c>
      <c r="AT65" s="37">
        <v>784</v>
      </c>
      <c r="AU65" s="37">
        <v>809</v>
      </c>
      <c r="AV65" s="37">
        <v>809</v>
      </c>
      <c r="AW65" s="37">
        <v>832</v>
      </c>
      <c r="AX65" s="37">
        <v>850</v>
      </c>
      <c r="AY65" s="697">
        <v>904</v>
      </c>
      <c r="AZ65" s="84">
        <v>899</v>
      </c>
      <c r="BA65" s="37">
        <v>897</v>
      </c>
      <c r="BB65" s="37">
        <v>881</v>
      </c>
      <c r="BC65" s="37">
        <v>809</v>
      </c>
      <c r="BD65" s="37">
        <v>811</v>
      </c>
      <c r="BE65" s="37">
        <v>815</v>
      </c>
      <c r="BF65" s="37">
        <v>830</v>
      </c>
      <c r="BG65" s="37">
        <v>805</v>
      </c>
      <c r="BH65" s="37">
        <v>798</v>
      </c>
      <c r="BI65" s="37">
        <v>769</v>
      </c>
      <c r="BJ65" s="37">
        <v>794</v>
      </c>
      <c r="BK65" s="697">
        <v>814</v>
      </c>
      <c r="BL65" s="84">
        <v>811</v>
      </c>
      <c r="BM65" s="37">
        <v>792</v>
      </c>
      <c r="BN65" s="37">
        <v>831</v>
      </c>
      <c r="BO65" s="37">
        <v>820</v>
      </c>
      <c r="BP65" s="129">
        <v>802</v>
      </c>
      <c r="BQ65" s="697">
        <f>'1.COBERTURA  DANE'!F66</f>
        <v>814</v>
      </c>
      <c r="BR65" s="224">
        <f t="shared" si="2"/>
        <v>12</v>
      </c>
      <c r="BS65" s="190">
        <f t="shared" si="3"/>
        <v>1.4634146341463417</v>
      </c>
      <c r="BT65" s="224">
        <f t="shared" si="4"/>
        <v>0</v>
      </c>
      <c r="BU65" s="190">
        <f t="shared" si="5"/>
        <v>0</v>
      </c>
    </row>
    <row r="66" spans="1:73" ht="15" outlineLevel="2">
      <c r="A66" s="81">
        <v>134</v>
      </c>
      <c r="B66" s="27" t="s">
        <v>126</v>
      </c>
      <c r="C66" s="49" t="s">
        <v>75</v>
      </c>
      <c r="D66" s="84">
        <v>558</v>
      </c>
      <c r="E66" s="37">
        <v>562</v>
      </c>
      <c r="F66" s="37">
        <v>587</v>
      </c>
      <c r="G66" s="37">
        <v>602</v>
      </c>
      <c r="H66" s="37">
        <v>616</v>
      </c>
      <c r="I66" s="37">
        <v>628</v>
      </c>
      <c r="J66" s="37">
        <v>628</v>
      </c>
      <c r="K66" s="37">
        <v>646</v>
      </c>
      <c r="L66" s="37">
        <v>643</v>
      </c>
      <c r="M66" s="37">
        <v>657</v>
      </c>
      <c r="N66" s="37">
        <v>670</v>
      </c>
      <c r="O66" s="697">
        <v>662</v>
      </c>
      <c r="P66" s="84">
        <v>666</v>
      </c>
      <c r="Q66" s="37">
        <v>693</v>
      </c>
      <c r="R66" s="37">
        <v>712</v>
      </c>
      <c r="S66" s="37">
        <v>620</v>
      </c>
      <c r="T66" s="37">
        <v>616</v>
      </c>
      <c r="U66" s="37">
        <v>712</v>
      </c>
      <c r="V66" s="37">
        <v>715</v>
      </c>
      <c r="W66" s="37">
        <v>742</v>
      </c>
      <c r="X66" s="37">
        <v>746</v>
      </c>
      <c r="Y66" s="37">
        <v>762</v>
      </c>
      <c r="Z66" s="37">
        <v>726</v>
      </c>
      <c r="AA66" s="697">
        <v>729</v>
      </c>
      <c r="AB66" s="84">
        <v>694</v>
      </c>
      <c r="AC66" s="37">
        <v>686</v>
      </c>
      <c r="AD66" s="37">
        <v>694</v>
      </c>
      <c r="AE66" s="37">
        <v>676</v>
      </c>
      <c r="AF66" s="37">
        <v>659</v>
      </c>
      <c r="AG66" s="37">
        <v>629</v>
      </c>
      <c r="AH66" s="37">
        <v>657</v>
      </c>
      <c r="AI66" s="37">
        <v>660</v>
      </c>
      <c r="AJ66" s="37">
        <v>676</v>
      </c>
      <c r="AK66" s="37">
        <v>670</v>
      </c>
      <c r="AL66" s="37">
        <v>643</v>
      </c>
      <c r="AM66" s="697">
        <v>636</v>
      </c>
      <c r="AN66" s="84">
        <v>622</v>
      </c>
      <c r="AO66" s="37">
        <v>597</v>
      </c>
      <c r="AP66" s="37">
        <v>614</v>
      </c>
      <c r="AQ66" s="37">
        <v>624</v>
      </c>
      <c r="AR66" s="37">
        <v>634</v>
      </c>
      <c r="AS66" s="37">
        <v>680</v>
      </c>
      <c r="AT66" s="37">
        <v>688</v>
      </c>
      <c r="AU66" s="37">
        <v>694</v>
      </c>
      <c r="AV66" s="37">
        <v>701</v>
      </c>
      <c r="AW66" s="37">
        <v>705</v>
      </c>
      <c r="AX66" s="37">
        <v>688</v>
      </c>
      <c r="AY66" s="697">
        <v>665</v>
      </c>
      <c r="AZ66" s="84">
        <v>664</v>
      </c>
      <c r="BA66" s="37">
        <v>668</v>
      </c>
      <c r="BB66" s="37">
        <v>661</v>
      </c>
      <c r="BC66" s="37">
        <v>639</v>
      </c>
      <c r="BD66" s="37">
        <v>638</v>
      </c>
      <c r="BE66" s="37">
        <v>642</v>
      </c>
      <c r="BF66" s="37">
        <v>619</v>
      </c>
      <c r="BG66" s="37">
        <v>602</v>
      </c>
      <c r="BH66" s="37">
        <v>600</v>
      </c>
      <c r="BI66" s="37">
        <v>575</v>
      </c>
      <c r="BJ66" s="37">
        <v>569</v>
      </c>
      <c r="BK66" s="697">
        <v>582</v>
      </c>
      <c r="BL66" s="84">
        <v>568</v>
      </c>
      <c r="BM66" s="37">
        <v>573</v>
      </c>
      <c r="BN66" s="37">
        <v>574</v>
      </c>
      <c r="BO66" s="37">
        <v>575</v>
      </c>
      <c r="BP66" s="129">
        <v>587</v>
      </c>
      <c r="BQ66" s="697">
        <f>'1.COBERTURA  DANE'!F67</f>
        <v>606</v>
      </c>
      <c r="BR66" s="224">
        <f t="shared" si="2"/>
        <v>19</v>
      </c>
      <c r="BS66" s="190">
        <f t="shared" si="3"/>
        <v>3.3043478260869561</v>
      </c>
      <c r="BT66" s="224">
        <f t="shared" si="4"/>
        <v>24</v>
      </c>
      <c r="BU66" s="190">
        <f t="shared" si="5"/>
        <v>4.1237113402061851</v>
      </c>
    </row>
    <row r="67" spans="1:73" ht="15" outlineLevel="2">
      <c r="A67" s="81">
        <v>150</v>
      </c>
      <c r="B67" s="27" t="s">
        <v>126</v>
      </c>
      <c r="C67" s="50" t="s">
        <v>127</v>
      </c>
      <c r="D67" s="84">
        <v>1484</v>
      </c>
      <c r="E67" s="37">
        <v>1474</v>
      </c>
      <c r="F67" s="37">
        <v>1503</v>
      </c>
      <c r="G67" s="37">
        <v>1541</v>
      </c>
      <c r="H67" s="37">
        <v>1535</v>
      </c>
      <c r="I67" s="37">
        <v>1547</v>
      </c>
      <c r="J67" s="37">
        <v>1508</v>
      </c>
      <c r="K67" s="37">
        <v>1510</v>
      </c>
      <c r="L67" s="37">
        <v>1493</v>
      </c>
      <c r="M67" s="37">
        <v>1529</v>
      </c>
      <c r="N67" s="37">
        <v>1579</v>
      </c>
      <c r="O67" s="697">
        <v>1563</v>
      </c>
      <c r="P67" s="84">
        <v>1514</v>
      </c>
      <c r="Q67" s="37">
        <v>1524</v>
      </c>
      <c r="R67" s="37">
        <v>1547</v>
      </c>
      <c r="S67" s="37">
        <v>1531</v>
      </c>
      <c r="T67" s="37">
        <v>1535</v>
      </c>
      <c r="U67" s="37">
        <v>1579</v>
      </c>
      <c r="V67" s="37">
        <v>1602</v>
      </c>
      <c r="W67" s="37">
        <v>1637</v>
      </c>
      <c r="X67" s="37">
        <v>1611</v>
      </c>
      <c r="Y67" s="37">
        <v>1611</v>
      </c>
      <c r="Z67" s="37">
        <v>1553</v>
      </c>
      <c r="AA67" s="697">
        <v>1530</v>
      </c>
      <c r="AB67" s="84">
        <v>1448</v>
      </c>
      <c r="AC67" s="37">
        <v>1418</v>
      </c>
      <c r="AD67" s="37">
        <v>1441</v>
      </c>
      <c r="AE67" s="37">
        <v>1445</v>
      </c>
      <c r="AF67" s="37">
        <v>1436</v>
      </c>
      <c r="AG67" s="37">
        <v>1387</v>
      </c>
      <c r="AH67" s="37">
        <v>1584</v>
      </c>
      <c r="AI67" s="37">
        <v>1629</v>
      </c>
      <c r="AJ67" s="37">
        <v>1679</v>
      </c>
      <c r="AK67" s="37">
        <v>1676</v>
      </c>
      <c r="AL67" s="37">
        <v>1549</v>
      </c>
      <c r="AM67" s="697">
        <v>1504</v>
      </c>
      <c r="AN67" s="84">
        <v>1391</v>
      </c>
      <c r="AO67" s="37">
        <v>1236</v>
      </c>
      <c r="AP67" s="37">
        <v>1228</v>
      </c>
      <c r="AQ67" s="37">
        <v>1257</v>
      </c>
      <c r="AR67" s="37">
        <v>1280</v>
      </c>
      <c r="AS67" s="37">
        <v>1313</v>
      </c>
      <c r="AT67" s="37">
        <v>1307</v>
      </c>
      <c r="AU67" s="37">
        <v>1287</v>
      </c>
      <c r="AV67" s="37">
        <v>1274</v>
      </c>
      <c r="AW67" s="37">
        <v>1280</v>
      </c>
      <c r="AX67" s="37">
        <v>1278</v>
      </c>
      <c r="AY67" s="697">
        <v>1299</v>
      </c>
      <c r="AZ67" s="84">
        <v>1285</v>
      </c>
      <c r="BA67" s="37">
        <v>1258</v>
      </c>
      <c r="BB67" s="37">
        <v>1258</v>
      </c>
      <c r="BC67" s="37">
        <v>1232</v>
      </c>
      <c r="BD67" s="37">
        <v>1234</v>
      </c>
      <c r="BE67" s="37">
        <v>1224</v>
      </c>
      <c r="BF67" s="37">
        <v>1219</v>
      </c>
      <c r="BG67" s="37">
        <v>1215</v>
      </c>
      <c r="BH67" s="37">
        <v>1204</v>
      </c>
      <c r="BI67" s="37">
        <v>1189</v>
      </c>
      <c r="BJ67" s="37">
        <v>1148</v>
      </c>
      <c r="BK67" s="697">
        <v>1182</v>
      </c>
      <c r="BL67" s="84">
        <v>1164</v>
      </c>
      <c r="BM67" s="37">
        <v>1165</v>
      </c>
      <c r="BN67" s="37">
        <v>1143</v>
      </c>
      <c r="BO67" s="37">
        <v>1137</v>
      </c>
      <c r="BP67" s="129">
        <v>1116</v>
      </c>
      <c r="BQ67" s="697">
        <f>'1.COBERTURA  DANE'!F68</f>
        <v>1133</v>
      </c>
      <c r="BR67" s="224">
        <f t="shared" si="2"/>
        <v>17</v>
      </c>
      <c r="BS67" s="190">
        <f t="shared" si="3"/>
        <v>1.4951627088830255</v>
      </c>
      <c r="BT67" s="224">
        <f t="shared" si="4"/>
        <v>-49</v>
      </c>
      <c r="BU67" s="190">
        <f t="shared" si="5"/>
        <v>-4.145516074450085</v>
      </c>
    </row>
    <row r="68" spans="1:73" ht="15" outlineLevel="2">
      <c r="A68" s="81">
        <v>237</v>
      </c>
      <c r="B68" s="27" t="s">
        <v>126</v>
      </c>
      <c r="C68" s="52" t="s">
        <v>108</v>
      </c>
      <c r="D68" s="84">
        <v>9674</v>
      </c>
      <c r="E68" s="37">
        <v>9965</v>
      </c>
      <c r="F68" s="37">
        <v>10308</v>
      </c>
      <c r="G68" s="37">
        <v>10414</v>
      </c>
      <c r="H68" s="37">
        <v>10537</v>
      </c>
      <c r="I68" s="37">
        <v>10627</v>
      </c>
      <c r="J68" s="37">
        <v>10664</v>
      </c>
      <c r="K68" s="37">
        <v>10639</v>
      </c>
      <c r="L68" s="37">
        <v>10487</v>
      </c>
      <c r="M68" s="37">
        <v>10592</v>
      </c>
      <c r="N68" s="37">
        <v>10655</v>
      </c>
      <c r="O68" s="697">
        <v>10545</v>
      </c>
      <c r="P68" s="84">
        <v>9885</v>
      </c>
      <c r="Q68" s="37">
        <v>10017</v>
      </c>
      <c r="R68" s="37">
        <v>10517</v>
      </c>
      <c r="S68" s="37">
        <v>10663</v>
      </c>
      <c r="T68" s="37">
        <v>10537</v>
      </c>
      <c r="U68" s="37">
        <v>10854</v>
      </c>
      <c r="V68" s="37">
        <v>10865</v>
      </c>
      <c r="W68" s="37">
        <v>11213</v>
      </c>
      <c r="X68" s="37">
        <v>11302</v>
      </c>
      <c r="Y68" s="37">
        <v>11295</v>
      </c>
      <c r="Z68" s="37">
        <v>11219</v>
      </c>
      <c r="AA68" s="697">
        <v>11058</v>
      </c>
      <c r="AB68" s="84">
        <v>10694</v>
      </c>
      <c r="AC68" s="37">
        <v>10771</v>
      </c>
      <c r="AD68" s="37">
        <v>10992</v>
      </c>
      <c r="AE68" s="37">
        <v>11175</v>
      </c>
      <c r="AF68" s="37">
        <v>11172</v>
      </c>
      <c r="AG68" s="37">
        <v>11347</v>
      </c>
      <c r="AH68" s="37">
        <v>11734</v>
      </c>
      <c r="AI68" s="37">
        <v>11868</v>
      </c>
      <c r="AJ68" s="37">
        <v>11932</v>
      </c>
      <c r="AK68" s="37">
        <v>11957</v>
      </c>
      <c r="AL68" s="37">
        <v>11775</v>
      </c>
      <c r="AM68" s="697">
        <v>11806</v>
      </c>
      <c r="AN68" s="84">
        <v>11400</v>
      </c>
      <c r="AO68" s="37">
        <v>11317</v>
      </c>
      <c r="AP68" s="37">
        <v>11636</v>
      </c>
      <c r="AQ68" s="37">
        <v>11870</v>
      </c>
      <c r="AR68" s="37">
        <v>11897</v>
      </c>
      <c r="AS68" s="37">
        <v>12103</v>
      </c>
      <c r="AT68" s="37">
        <v>12163</v>
      </c>
      <c r="AU68" s="37">
        <v>12237</v>
      </c>
      <c r="AV68" s="37">
        <v>12374</v>
      </c>
      <c r="AW68" s="37">
        <v>12863</v>
      </c>
      <c r="AX68" s="37">
        <v>13646</v>
      </c>
      <c r="AY68" s="697">
        <v>14352</v>
      </c>
      <c r="AZ68" s="84">
        <v>15108</v>
      </c>
      <c r="BA68" s="37">
        <v>15353</v>
      </c>
      <c r="BB68" s="37">
        <v>16949</v>
      </c>
      <c r="BC68" s="37">
        <v>17694</v>
      </c>
      <c r="BD68" s="37">
        <v>17009</v>
      </c>
      <c r="BE68" s="37">
        <v>12817</v>
      </c>
      <c r="BF68" s="37">
        <v>12803</v>
      </c>
      <c r="BG68" s="37">
        <v>13136</v>
      </c>
      <c r="BH68" s="37">
        <v>12854</v>
      </c>
      <c r="BI68" s="37">
        <v>12772</v>
      </c>
      <c r="BJ68" s="37">
        <v>12636</v>
      </c>
      <c r="BK68" s="697">
        <v>12583</v>
      </c>
      <c r="BL68" s="84">
        <v>12350</v>
      </c>
      <c r="BM68" s="37">
        <v>12310</v>
      </c>
      <c r="BN68" s="37">
        <v>12472</v>
      </c>
      <c r="BO68" s="37">
        <v>12512</v>
      </c>
      <c r="BP68" s="129">
        <v>12503</v>
      </c>
      <c r="BQ68" s="697">
        <f>'1.COBERTURA  DANE'!F69</f>
        <v>12578</v>
      </c>
      <c r="BR68" s="224">
        <f t="shared" si="2"/>
        <v>75</v>
      </c>
      <c r="BS68" s="190">
        <f t="shared" si="3"/>
        <v>0.59942455242966752</v>
      </c>
      <c r="BT68" s="224">
        <f t="shared" si="4"/>
        <v>-5</v>
      </c>
      <c r="BU68" s="190">
        <f t="shared" si="5"/>
        <v>-3.9736151951045059E-2</v>
      </c>
    </row>
    <row r="69" spans="1:73" ht="15" outlineLevel="2">
      <c r="A69" s="81">
        <v>264</v>
      </c>
      <c r="B69" s="27" t="s">
        <v>126</v>
      </c>
      <c r="C69" s="50" t="s">
        <v>128</v>
      </c>
      <c r="D69" s="84">
        <v>5775</v>
      </c>
      <c r="E69" s="37">
        <v>5780</v>
      </c>
      <c r="F69" s="37">
        <v>5810</v>
      </c>
      <c r="G69" s="37">
        <v>5802</v>
      </c>
      <c r="H69" s="37">
        <v>5839</v>
      </c>
      <c r="I69" s="37">
        <v>5876</v>
      </c>
      <c r="J69" s="37">
        <v>5805</v>
      </c>
      <c r="K69" s="37">
        <v>5796</v>
      </c>
      <c r="L69" s="37">
        <v>5737</v>
      </c>
      <c r="M69" s="37">
        <v>5741</v>
      </c>
      <c r="N69" s="37">
        <v>5754</v>
      </c>
      <c r="O69" s="697">
        <v>5759</v>
      </c>
      <c r="P69" s="84">
        <v>5726</v>
      </c>
      <c r="Q69" s="37">
        <v>5651</v>
      </c>
      <c r="R69" s="37">
        <v>5690</v>
      </c>
      <c r="S69" s="37">
        <v>5722</v>
      </c>
      <c r="T69" s="37">
        <v>5839</v>
      </c>
      <c r="U69" s="37">
        <v>5753</v>
      </c>
      <c r="V69" s="37">
        <v>5679</v>
      </c>
      <c r="W69" s="37">
        <v>5884</v>
      </c>
      <c r="X69" s="37">
        <v>5896</v>
      </c>
      <c r="Y69" s="37">
        <v>5922</v>
      </c>
      <c r="Z69" s="37">
        <v>5936</v>
      </c>
      <c r="AA69" s="697">
        <v>5801</v>
      </c>
      <c r="AB69" s="84">
        <v>5714</v>
      </c>
      <c r="AC69" s="37">
        <v>5680</v>
      </c>
      <c r="AD69" s="37">
        <v>5717</v>
      </c>
      <c r="AE69" s="37">
        <v>5701</v>
      </c>
      <c r="AF69" s="37">
        <v>5704</v>
      </c>
      <c r="AG69" s="37">
        <v>5777</v>
      </c>
      <c r="AH69" s="37">
        <v>5877</v>
      </c>
      <c r="AI69" s="37">
        <v>5918</v>
      </c>
      <c r="AJ69" s="37">
        <v>6040</v>
      </c>
      <c r="AK69" s="37">
        <v>6015</v>
      </c>
      <c r="AL69" s="37">
        <v>5982</v>
      </c>
      <c r="AM69" s="697">
        <v>5967</v>
      </c>
      <c r="AN69" s="84">
        <v>5895</v>
      </c>
      <c r="AO69" s="37">
        <v>5897</v>
      </c>
      <c r="AP69" s="37">
        <v>5953</v>
      </c>
      <c r="AQ69" s="37">
        <v>6033</v>
      </c>
      <c r="AR69" s="37">
        <v>6032</v>
      </c>
      <c r="AS69" s="37">
        <v>6125</v>
      </c>
      <c r="AT69" s="37">
        <v>6092</v>
      </c>
      <c r="AU69" s="37">
        <v>6161</v>
      </c>
      <c r="AV69" s="37">
        <v>6197</v>
      </c>
      <c r="AW69" s="37">
        <v>6258</v>
      </c>
      <c r="AX69" s="37">
        <v>6176</v>
      </c>
      <c r="AY69" s="697">
        <v>6223</v>
      </c>
      <c r="AZ69" s="84">
        <v>6184</v>
      </c>
      <c r="BA69" s="37">
        <v>6193</v>
      </c>
      <c r="BB69" s="37">
        <v>6246</v>
      </c>
      <c r="BC69" s="37">
        <v>6209</v>
      </c>
      <c r="BD69" s="37">
        <v>6209</v>
      </c>
      <c r="BE69" s="37">
        <v>6172</v>
      </c>
      <c r="BF69" s="37">
        <v>6224</v>
      </c>
      <c r="BG69" s="37">
        <v>6528</v>
      </c>
      <c r="BH69" s="37">
        <v>6194</v>
      </c>
      <c r="BI69" s="37">
        <v>6239</v>
      </c>
      <c r="BJ69" s="37">
        <v>6149</v>
      </c>
      <c r="BK69" s="697">
        <v>6126</v>
      </c>
      <c r="BL69" s="84">
        <v>6093</v>
      </c>
      <c r="BM69" s="37">
        <v>6098</v>
      </c>
      <c r="BN69" s="37">
        <v>6096</v>
      </c>
      <c r="BO69" s="37">
        <v>6129</v>
      </c>
      <c r="BP69" s="129">
        <v>6132</v>
      </c>
      <c r="BQ69" s="697">
        <f>'1.COBERTURA  DANE'!F70</f>
        <v>6145</v>
      </c>
      <c r="BR69" s="224">
        <f t="shared" ref="BR69:BR132" si="11">BQ69-BP69</f>
        <v>13</v>
      </c>
      <c r="BS69" s="190">
        <f t="shared" ref="BS69:BS132" si="12">(BR69/BO69)*100</f>
        <v>0.21210637950726058</v>
      </c>
      <c r="BT69" s="224">
        <f t="shared" ref="BT69:BT132" si="13">BQ69-BK69</f>
        <v>19</v>
      </c>
      <c r="BU69" s="190">
        <f t="shared" ref="BU69:BU132" si="14">BT69/BK69*100</f>
        <v>0.3101534443356187</v>
      </c>
    </row>
    <row r="70" spans="1:73" ht="15" outlineLevel="2">
      <c r="A70" s="81">
        <v>310</v>
      </c>
      <c r="B70" s="27" t="s">
        <v>126</v>
      </c>
      <c r="C70" s="53" t="s">
        <v>236</v>
      </c>
      <c r="D70" s="84">
        <v>2459</v>
      </c>
      <c r="E70" s="37">
        <v>2505</v>
      </c>
      <c r="F70" s="37">
        <v>2554</v>
      </c>
      <c r="G70" s="37">
        <v>2550</v>
      </c>
      <c r="H70" s="37">
        <v>2592</v>
      </c>
      <c r="I70" s="37">
        <v>2612</v>
      </c>
      <c r="J70" s="37">
        <v>2567</v>
      </c>
      <c r="K70" s="37">
        <v>2556</v>
      </c>
      <c r="L70" s="37">
        <v>2567</v>
      </c>
      <c r="M70" s="37">
        <v>2546</v>
      </c>
      <c r="N70" s="37">
        <v>2550</v>
      </c>
      <c r="O70" s="697">
        <v>2589</v>
      </c>
      <c r="P70" s="84">
        <v>2515</v>
      </c>
      <c r="Q70" s="37">
        <v>2368</v>
      </c>
      <c r="R70" s="37">
        <v>2510</v>
      </c>
      <c r="S70" s="37">
        <v>2531</v>
      </c>
      <c r="T70" s="37">
        <v>2592</v>
      </c>
      <c r="U70" s="37">
        <v>2589</v>
      </c>
      <c r="V70" s="37">
        <v>2559</v>
      </c>
      <c r="W70" s="37">
        <v>2648</v>
      </c>
      <c r="X70" s="37">
        <v>2643</v>
      </c>
      <c r="Y70" s="37">
        <v>2686</v>
      </c>
      <c r="Z70" s="37">
        <v>2619</v>
      </c>
      <c r="AA70" s="697">
        <v>2550</v>
      </c>
      <c r="AB70" s="84">
        <v>2477</v>
      </c>
      <c r="AC70" s="37">
        <v>2434</v>
      </c>
      <c r="AD70" s="37">
        <v>2438</v>
      </c>
      <c r="AE70" s="37">
        <v>2429</v>
      </c>
      <c r="AF70" s="37">
        <v>2476</v>
      </c>
      <c r="AG70" s="37">
        <v>2558</v>
      </c>
      <c r="AH70" s="37">
        <v>2680</v>
      </c>
      <c r="AI70" s="37">
        <v>2686</v>
      </c>
      <c r="AJ70" s="37">
        <v>2697</v>
      </c>
      <c r="AK70" s="37">
        <v>2702</v>
      </c>
      <c r="AL70" s="37">
        <v>2585</v>
      </c>
      <c r="AM70" s="697">
        <v>2604</v>
      </c>
      <c r="AN70" s="84">
        <v>2594</v>
      </c>
      <c r="AO70" s="37">
        <v>2480</v>
      </c>
      <c r="AP70" s="37">
        <v>2516</v>
      </c>
      <c r="AQ70" s="37">
        <v>2570</v>
      </c>
      <c r="AR70" s="37">
        <v>2555</v>
      </c>
      <c r="AS70" s="37">
        <v>2621</v>
      </c>
      <c r="AT70" s="37">
        <v>2654</v>
      </c>
      <c r="AU70" s="37">
        <v>2658</v>
      </c>
      <c r="AV70" s="37">
        <v>2670</v>
      </c>
      <c r="AW70" s="37">
        <v>2683</v>
      </c>
      <c r="AX70" s="37">
        <v>2681</v>
      </c>
      <c r="AY70" s="697">
        <v>2702</v>
      </c>
      <c r="AZ70" s="84">
        <v>2668</v>
      </c>
      <c r="BA70" s="37">
        <v>2659</v>
      </c>
      <c r="BB70" s="37">
        <v>2691</v>
      </c>
      <c r="BC70" s="37">
        <v>2620</v>
      </c>
      <c r="BD70" s="37">
        <v>2600</v>
      </c>
      <c r="BE70" s="37">
        <v>2600</v>
      </c>
      <c r="BF70" s="37">
        <v>2586</v>
      </c>
      <c r="BG70" s="37">
        <v>2574</v>
      </c>
      <c r="BH70" s="37">
        <v>2474</v>
      </c>
      <c r="BI70" s="37">
        <v>2446</v>
      </c>
      <c r="BJ70" s="37">
        <v>2295</v>
      </c>
      <c r="BK70" s="697">
        <v>2306</v>
      </c>
      <c r="BL70" s="84">
        <v>2293</v>
      </c>
      <c r="BM70" s="37">
        <v>2271</v>
      </c>
      <c r="BN70" s="37">
        <v>2299</v>
      </c>
      <c r="BO70" s="37">
        <v>2312</v>
      </c>
      <c r="BP70" s="129">
        <v>2270</v>
      </c>
      <c r="BQ70" s="697">
        <f>'1.COBERTURA  DANE'!F71</f>
        <v>2278</v>
      </c>
      <c r="BR70" s="224">
        <f t="shared" si="11"/>
        <v>8</v>
      </c>
      <c r="BS70" s="190">
        <f t="shared" si="12"/>
        <v>0.34602076124567477</v>
      </c>
      <c r="BT70" s="224">
        <f t="shared" si="13"/>
        <v>-28</v>
      </c>
      <c r="BU70" s="190">
        <f t="shared" si="14"/>
        <v>-1.2142237640936688</v>
      </c>
    </row>
    <row r="71" spans="1:73" ht="15" outlineLevel="2">
      <c r="A71" s="81">
        <v>315</v>
      </c>
      <c r="B71" s="27" t="s">
        <v>126</v>
      </c>
      <c r="C71" s="49" t="s">
        <v>43</v>
      </c>
      <c r="D71" s="84">
        <v>1379</v>
      </c>
      <c r="E71" s="37">
        <v>1358</v>
      </c>
      <c r="F71" s="37">
        <v>1353</v>
      </c>
      <c r="G71" s="37">
        <v>1329</v>
      </c>
      <c r="H71" s="37">
        <v>1334</v>
      </c>
      <c r="I71" s="37">
        <v>1368</v>
      </c>
      <c r="J71" s="37">
        <v>1379</v>
      </c>
      <c r="K71" s="37">
        <v>1374</v>
      </c>
      <c r="L71" s="37">
        <v>1355</v>
      </c>
      <c r="M71" s="37">
        <v>1382</v>
      </c>
      <c r="N71" s="37">
        <v>1388</v>
      </c>
      <c r="O71" s="697">
        <v>1414</v>
      </c>
      <c r="P71" s="84">
        <v>1358</v>
      </c>
      <c r="Q71" s="37">
        <v>1198</v>
      </c>
      <c r="R71" s="37">
        <v>1258</v>
      </c>
      <c r="S71" s="37">
        <v>1253</v>
      </c>
      <c r="T71" s="37">
        <v>1334</v>
      </c>
      <c r="U71" s="37">
        <v>1312</v>
      </c>
      <c r="V71" s="37">
        <v>1317</v>
      </c>
      <c r="W71" s="37">
        <v>1339</v>
      </c>
      <c r="X71" s="37">
        <v>1361</v>
      </c>
      <c r="Y71" s="37">
        <v>1390</v>
      </c>
      <c r="Z71" s="37">
        <v>1337</v>
      </c>
      <c r="AA71" s="697">
        <v>1320</v>
      </c>
      <c r="AB71" s="84">
        <v>1305</v>
      </c>
      <c r="AC71" s="37">
        <v>1308</v>
      </c>
      <c r="AD71" s="37">
        <v>1291</v>
      </c>
      <c r="AE71" s="37">
        <v>1309</v>
      </c>
      <c r="AF71" s="37">
        <v>1298</v>
      </c>
      <c r="AG71" s="37">
        <v>1315</v>
      </c>
      <c r="AH71" s="37">
        <v>1417</v>
      </c>
      <c r="AI71" s="37">
        <v>1434</v>
      </c>
      <c r="AJ71" s="37">
        <v>1455</v>
      </c>
      <c r="AK71" s="37">
        <v>1433</v>
      </c>
      <c r="AL71" s="37">
        <v>1327</v>
      </c>
      <c r="AM71" s="697">
        <v>1365</v>
      </c>
      <c r="AN71" s="84">
        <v>1371</v>
      </c>
      <c r="AO71" s="37">
        <v>1318</v>
      </c>
      <c r="AP71" s="37">
        <v>1334</v>
      </c>
      <c r="AQ71" s="37">
        <v>1410</v>
      </c>
      <c r="AR71" s="37">
        <v>1427</v>
      </c>
      <c r="AS71" s="37">
        <v>1472</v>
      </c>
      <c r="AT71" s="37">
        <v>1492</v>
      </c>
      <c r="AU71" s="37">
        <v>1504</v>
      </c>
      <c r="AV71" s="37">
        <v>1533</v>
      </c>
      <c r="AW71" s="37">
        <v>1540</v>
      </c>
      <c r="AX71" s="37">
        <v>1560</v>
      </c>
      <c r="AY71" s="697">
        <v>1556</v>
      </c>
      <c r="AZ71" s="84">
        <v>1538</v>
      </c>
      <c r="BA71" s="37">
        <v>1514</v>
      </c>
      <c r="BB71" s="37">
        <v>1496</v>
      </c>
      <c r="BC71" s="37">
        <v>1443</v>
      </c>
      <c r="BD71" s="37">
        <v>1413</v>
      </c>
      <c r="BE71" s="37">
        <v>1413</v>
      </c>
      <c r="BF71" s="37">
        <v>1410</v>
      </c>
      <c r="BG71" s="37">
        <v>1357</v>
      </c>
      <c r="BH71" s="37">
        <v>1313</v>
      </c>
      <c r="BI71" s="37">
        <v>1315</v>
      </c>
      <c r="BJ71" s="37">
        <v>1284</v>
      </c>
      <c r="BK71" s="697">
        <v>1289</v>
      </c>
      <c r="BL71" s="84">
        <v>1279</v>
      </c>
      <c r="BM71" s="37">
        <v>1283</v>
      </c>
      <c r="BN71" s="37">
        <v>1291</v>
      </c>
      <c r="BO71" s="37">
        <v>1340</v>
      </c>
      <c r="BP71" s="129">
        <v>1331</v>
      </c>
      <c r="BQ71" s="697">
        <f>'1.COBERTURA  DANE'!F72</f>
        <v>1325</v>
      </c>
      <c r="BR71" s="224">
        <f t="shared" si="11"/>
        <v>-6</v>
      </c>
      <c r="BS71" s="190">
        <f t="shared" si="12"/>
        <v>-0.44776119402985076</v>
      </c>
      <c r="BT71" s="224">
        <f t="shared" si="13"/>
        <v>36</v>
      </c>
      <c r="BU71" s="190">
        <f t="shared" si="14"/>
        <v>2.7928626842513578</v>
      </c>
    </row>
    <row r="72" spans="1:73" ht="15" outlineLevel="2">
      <c r="A72" s="81">
        <v>361</v>
      </c>
      <c r="B72" s="27" t="s">
        <v>126</v>
      </c>
      <c r="C72" s="9" t="s">
        <v>45</v>
      </c>
      <c r="D72" s="84">
        <v>2195</v>
      </c>
      <c r="E72" s="37">
        <v>2216</v>
      </c>
      <c r="F72" s="37">
        <v>2296</v>
      </c>
      <c r="G72" s="37">
        <v>2380</v>
      </c>
      <c r="H72" s="37">
        <v>2393</v>
      </c>
      <c r="I72" s="37">
        <v>2542</v>
      </c>
      <c r="J72" s="37">
        <v>2566</v>
      </c>
      <c r="K72" s="37">
        <v>2634</v>
      </c>
      <c r="L72" s="37">
        <v>2647</v>
      </c>
      <c r="M72" s="37">
        <v>2549</v>
      </c>
      <c r="N72" s="37">
        <v>2500</v>
      </c>
      <c r="O72" s="697">
        <v>2409</v>
      </c>
      <c r="P72" s="84">
        <v>2247</v>
      </c>
      <c r="Q72" s="37">
        <v>2177</v>
      </c>
      <c r="R72" s="37">
        <v>2279</v>
      </c>
      <c r="S72" s="37">
        <v>2287</v>
      </c>
      <c r="T72" s="37">
        <v>2393</v>
      </c>
      <c r="U72" s="37">
        <v>2461</v>
      </c>
      <c r="V72" s="37">
        <v>2456</v>
      </c>
      <c r="W72" s="37">
        <v>2569</v>
      </c>
      <c r="X72" s="37">
        <v>2623</v>
      </c>
      <c r="Y72" s="37">
        <v>2680</v>
      </c>
      <c r="Z72" s="37">
        <v>2597</v>
      </c>
      <c r="AA72" s="697">
        <v>2559</v>
      </c>
      <c r="AB72" s="84">
        <v>2415</v>
      </c>
      <c r="AC72" s="37">
        <v>2307</v>
      </c>
      <c r="AD72" s="37">
        <v>2312</v>
      </c>
      <c r="AE72" s="37">
        <v>2341</v>
      </c>
      <c r="AF72" s="37">
        <v>2367</v>
      </c>
      <c r="AG72" s="37">
        <v>2450</v>
      </c>
      <c r="AH72" s="37">
        <v>2752</v>
      </c>
      <c r="AI72" s="37">
        <v>2829</v>
      </c>
      <c r="AJ72" s="37">
        <v>2872</v>
      </c>
      <c r="AK72" s="37">
        <v>2836</v>
      </c>
      <c r="AL72" s="37">
        <v>2627</v>
      </c>
      <c r="AM72" s="697">
        <v>2631</v>
      </c>
      <c r="AN72" s="84">
        <v>2624</v>
      </c>
      <c r="AO72" s="37">
        <v>2425</v>
      </c>
      <c r="AP72" s="37">
        <v>2394</v>
      </c>
      <c r="AQ72" s="37">
        <v>2580</v>
      </c>
      <c r="AR72" s="37">
        <v>2608</v>
      </c>
      <c r="AS72" s="37">
        <v>2686</v>
      </c>
      <c r="AT72" s="37">
        <v>2745</v>
      </c>
      <c r="AU72" s="37">
        <v>2755</v>
      </c>
      <c r="AV72" s="37">
        <v>2719</v>
      </c>
      <c r="AW72" s="37">
        <v>2731</v>
      </c>
      <c r="AX72" s="37">
        <v>2734</v>
      </c>
      <c r="AY72" s="697">
        <v>2739</v>
      </c>
      <c r="AZ72" s="84">
        <v>2660</v>
      </c>
      <c r="BA72" s="37">
        <v>2612</v>
      </c>
      <c r="BB72" s="37">
        <v>2625</v>
      </c>
      <c r="BC72" s="37">
        <v>2487</v>
      </c>
      <c r="BD72" s="37">
        <v>2527</v>
      </c>
      <c r="BE72" s="37">
        <v>2592</v>
      </c>
      <c r="BF72" s="37">
        <v>2559</v>
      </c>
      <c r="BG72" s="37">
        <v>2569</v>
      </c>
      <c r="BH72" s="37">
        <v>2564</v>
      </c>
      <c r="BI72" s="37">
        <v>2507</v>
      </c>
      <c r="BJ72" s="37">
        <v>2411</v>
      </c>
      <c r="BK72" s="697">
        <v>2458</v>
      </c>
      <c r="BL72" s="84">
        <v>2456</v>
      </c>
      <c r="BM72" s="37">
        <v>2486</v>
      </c>
      <c r="BN72" s="37">
        <v>2604</v>
      </c>
      <c r="BO72" s="37">
        <v>2682</v>
      </c>
      <c r="BP72" s="129">
        <v>2501</v>
      </c>
      <c r="BQ72" s="697">
        <f>'1.COBERTURA  DANE'!F73</f>
        <v>2479</v>
      </c>
      <c r="BR72" s="224">
        <f t="shared" si="11"/>
        <v>-22</v>
      </c>
      <c r="BS72" s="190">
        <f t="shared" si="12"/>
        <v>-0.82028337061894108</v>
      </c>
      <c r="BT72" s="224">
        <f t="shared" si="13"/>
        <v>21</v>
      </c>
      <c r="BU72" s="190">
        <f t="shared" si="14"/>
        <v>0.85435313262815293</v>
      </c>
    </row>
    <row r="73" spans="1:73" ht="15" outlineLevel="2">
      <c r="A73" s="81">
        <v>647</v>
      </c>
      <c r="B73" s="27" t="s">
        <v>126</v>
      </c>
      <c r="C73" s="49" t="s">
        <v>53</v>
      </c>
      <c r="D73" s="84">
        <v>1139</v>
      </c>
      <c r="E73" s="37">
        <v>1207</v>
      </c>
      <c r="F73" s="37">
        <v>1200</v>
      </c>
      <c r="G73" s="37">
        <v>1258</v>
      </c>
      <c r="H73" s="37">
        <v>1302</v>
      </c>
      <c r="I73" s="37">
        <v>1422</v>
      </c>
      <c r="J73" s="37">
        <v>1438</v>
      </c>
      <c r="K73" s="37">
        <v>1398</v>
      </c>
      <c r="L73" s="37">
        <v>1316</v>
      </c>
      <c r="M73" s="37">
        <v>1303</v>
      </c>
      <c r="N73" s="37">
        <v>1305</v>
      </c>
      <c r="O73" s="697">
        <v>1335</v>
      </c>
      <c r="P73" s="84">
        <v>1299</v>
      </c>
      <c r="Q73" s="37">
        <v>1302</v>
      </c>
      <c r="R73" s="37">
        <v>1352</v>
      </c>
      <c r="S73" s="37">
        <v>1376</v>
      </c>
      <c r="T73" s="37">
        <v>1302</v>
      </c>
      <c r="U73" s="37">
        <v>1418</v>
      </c>
      <c r="V73" s="37">
        <v>1443</v>
      </c>
      <c r="W73" s="37">
        <v>1457</v>
      </c>
      <c r="X73" s="37">
        <v>1466</v>
      </c>
      <c r="Y73" s="37">
        <v>1530</v>
      </c>
      <c r="Z73" s="37">
        <v>1447</v>
      </c>
      <c r="AA73" s="697">
        <v>1407</v>
      </c>
      <c r="AB73" s="84">
        <v>1349</v>
      </c>
      <c r="AC73" s="37">
        <v>1322</v>
      </c>
      <c r="AD73" s="37">
        <v>1277</v>
      </c>
      <c r="AE73" s="37">
        <v>1233</v>
      </c>
      <c r="AF73" s="37">
        <v>1195</v>
      </c>
      <c r="AG73" s="37">
        <v>1175</v>
      </c>
      <c r="AH73" s="37">
        <v>1221</v>
      </c>
      <c r="AI73" s="37">
        <v>1345</v>
      </c>
      <c r="AJ73" s="37">
        <v>1396</v>
      </c>
      <c r="AK73" s="37">
        <v>1418</v>
      </c>
      <c r="AL73" s="37">
        <v>1443</v>
      </c>
      <c r="AM73" s="697">
        <v>1373</v>
      </c>
      <c r="AN73" s="84">
        <v>1357</v>
      </c>
      <c r="AO73" s="37">
        <v>1316</v>
      </c>
      <c r="AP73" s="37">
        <v>1273</v>
      </c>
      <c r="AQ73" s="37">
        <v>1300</v>
      </c>
      <c r="AR73" s="37">
        <v>1326</v>
      </c>
      <c r="AS73" s="37">
        <v>1351</v>
      </c>
      <c r="AT73" s="37">
        <v>1416</v>
      </c>
      <c r="AU73" s="37">
        <v>1439</v>
      </c>
      <c r="AV73" s="37">
        <v>1484</v>
      </c>
      <c r="AW73" s="37">
        <v>1484</v>
      </c>
      <c r="AX73" s="37">
        <v>1463</v>
      </c>
      <c r="AY73" s="697">
        <v>1493</v>
      </c>
      <c r="AZ73" s="84">
        <v>1453</v>
      </c>
      <c r="BA73" s="37">
        <v>1447</v>
      </c>
      <c r="BB73" s="37">
        <v>1465</v>
      </c>
      <c r="BC73" s="37">
        <v>1420</v>
      </c>
      <c r="BD73" s="37">
        <v>1413</v>
      </c>
      <c r="BE73" s="37">
        <v>1402</v>
      </c>
      <c r="BF73" s="37">
        <v>1429</v>
      </c>
      <c r="BG73" s="37">
        <v>1410</v>
      </c>
      <c r="BH73" s="37">
        <v>1449</v>
      </c>
      <c r="BI73" s="37">
        <v>1408</v>
      </c>
      <c r="BJ73" s="37">
        <v>1373</v>
      </c>
      <c r="BK73" s="697">
        <v>1381</v>
      </c>
      <c r="BL73" s="84">
        <v>1354</v>
      </c>
      <c r="BM73" s="37">
        <v>1333</v>
      </c>
      <c r="BN73" s="37">
        <v>1371</v>
      </c>
      <c r="BO73" s="37">
        <v>1391</v>
      </c>
      <c r="BP73" s="129">
        <v>1412</v>
      </c>
      <c r="BQ73" s="697">
        <f>'1.COBERTURA  DANE'!F74</f>
        <v>1399</v>
      </c>
      <c r="BR73" s="224">
        <f t="shared" si="11"/>
        <v>-13</v>
      </c>
      <c r="BS73" s="190">
        <f t="shared" si="12"/>
        <v>-0.93457943925233633</v>
      </c>
      <c r="BT73" s="224">
        <f t="shared" si="13"/>
        <v>18</v>
      </c>
      <c r="BU73" s="190">
        <f t="shared" si="14"/>
        <v>1.3034033309196236</v>
      </c>
    </row>
    <row r="74" spans="1:73" ht="15" outlineLevel="2">
      <c r="A74" s="81">
        <v>658</v>
      </c>
      <c r="B74" s="27" t="s">
        <v>126</v>
      </c>
      <c r="C74" s="53" t="s">
        <v>92</v>
      </c>
      <c r="D74" s="84">
        <v>1049</v>
      </c>
      <c r="E74" s="37">
        <v>1046</v>
      </c>
      <c r="F74" s="37">
        <v>1072</v>
      </c>
      <c r="G74" s="37">
        <v>1086</v>
      </c>
      <c r="H74" s="37">
        <v>1103</v>
      </c>
      <c r="I74" s="37">
        <v>1153</v>
      </c>
      <c r="J74" s="37">
        <v>1118</v>
      </c>
      <c r="K74" s="37">
        <v>1131</v>
      </c>
      <c r="L74" s="37">
        <v>1107</v>
      </c>
      <c r="M74" s="37">
        <v>1102</v>
      </c>
      <c r="N74" s="37">
        <v>1126</v>
      </c>
      <c r="O74" s="697">
        <v>1079</v>
      </c>
      <c r="P74" s="84">
        <v>1027</v>
      </c>
      <c r="Q74" s="37">
        <v>1018</v>
      </c>
      <c r="R74" s="37">
        <v>1067</v>
      </c>
      <c r="S74" s="37">
        <v>1092</v>
      </c>
      <c r="T74" s="37">
        <v>1103</v>
      </c>
      <c r="U74" s="37">
        <v>1070</v>
      </c>
      <c r="V74" s="37">
        <v>1045</v>
      </c>
      <c r="W74" s="37">
        <v>1102</v>
      </c>
      <c r="X74" s="37">
        <v>1098</v>
      </c>
      <c r="Y74" s="37">
        <v>1096</v>
      </c>
      <c r="Z74" s="37">
        <v>1074</v>
      </c>
      <c r="AA74" s="697">
        <v>1034</v>
      </c>
      <c r="AB74" s="84">
        <v>982</v>
      </c>
      <c r="AC74" s="37">
        <v>977</v>
      </c>
      <c r="AD74" s="37">
        <v>937</v>
      </c>
      <c r="AE74" s="37">
        <v>913</v>
      </c>
      <c r="AF74" s="37">
        <v>876</v>
      </c>
      <c r="AG74" s="37">
        <v>862</v>
      </c>
      <c r="AH74" s="37">
        <v>898</v>
      </c>
      <c r="AI74" s="37">
        <v>874</v>
      </c>
      <c r="AJ74" s="37">
        <v>884</v>
      </c>
      <c r="AK74" s="37">
        <v>872</v>
      </c>
      <c r="AL74" s="37">
        <v>885</v>
      </c>
      <c r="AM74" s="697">
        <v>934</v>
      </c>
      <c r="AN74" s="84">
        <v>990</v>
      </c>
      <c r="AO74" s="37">
        <v>934</v>
      </c>
      <c r="AP74" s="37">
        <v>919</v>
      </c>
      <c r="AQ74" s="37">
        <v>952</v>
      </c>
      <c r="AR74" s="37">
        <v>917</v>
      </c>
      <c r="AS74" s="37">
        <v>966</v>
      </c>
      <c r="AT74" s="37">
        <v>996</v>
      </c>
      <c r="AU74" s="37">
        <v>1005</v>
      </c>
      <c r="AV74" s="37">
        <v>1036</v>
      </c>
      <c r="AW74" s="37">
        <v>1058</v>
      </c>
      <c r="AX74" s="37">
        <v>1035</v>
      </c>
      <c r="AY74" s="697">
        <v>1029</v>
      </c>
      <c r="AZ74" s="84">
        <v>1006</v>
      </c>
      <c r="BA74" s="37">
        <v>1030</v>
      </c>
      <c r="BB74" s="37">
        <v>1055</v>
      </c>
      <c r="BC74" s="37">
        <v>1020</v>
      </c>
      <c r="BD74" s="37">
        <v>1012</v>
      </c>
      <c r="BE74" s="37">
        <v>1047</v>
      </c>
      <c r="BF74" s="37">
        <v>1009</v>
      </c>
      <c r="BG74" s="37">
        <v>1003</v>
      </c>
      <c r="BH74" s="37">
        <v>1041</v>
      </c>
      <c r="BI74" s="37">
        <v>1051</v>
      </c>
      <c r="BJ74" s="37">
        <v>1049</v>
      </c>
      <c r="BK74" s="697">
        <v>1071</v>
      </c>
      <c r="BL74" s="84">
        <v>1027</v>
      </c>
      <c r="BM74" s="37">
        <v>994</v>
      </c>
      <c r="BN74" s="37">
        <v>1011</v>
      </c>
      <c r="BO74" s="37">
        <v>1033</v>
      </c>
      <c r="BP74" s="129">
        <v>1004</v>
      </c>
      <c r="BQ74" s="697">
        <f>'1.COBERTURA  DANE'!F75</f>
        <v>1032</v>
      </c>
      <c r="BR74" s="224">
        <f t="shared" si="11"/>
        <v>28</v>
      </c>
      <c r="BS74" s="190">
        <f t="shared" si="12"/>
        <v>2.7105517909002903</v>
      </c>
      <c r="BT74" s="224">
        <f t="shared" si="13"/>
        <v>-39</v>
      </c>
      <c r="BU74" s="190">
        <f t="shared" si="14"/>
        <v>-3.6414565826330536</v>
      </c>
    </row>
    <row r="75" spans="1:73" ht="15" outlineLevel="2">
      <c r="A75" s="81">
        <v>664</v>
      </c>
      <c r="B75" s="27" t="s">
        <v>126</v>
      </c>
      <c r="C75" s="50" t="s">
        <v>129</v>
      </c>
      <c r="D75" s="84">
        <v>11751</v>
      </c>
      <c r="E75" s="37">
        <v>11741</v>
      </c>
      <c r="F75" s="37">
        <v>11767</v>
      </c>
      <c r="G75" s="37">
        <v>11783</v>
      </c>
      <c r="H75" s="37">
        <v>11929</v>
      </c>
      <c r="I75" s="37">
        <v>12007</v>
      </c>
      <c r="J75" s="37">
        <v>11942</v>
      </c>
      <c r="K75" s="37">
        <v>12076</v>
      </c>
      <c r="L75" s="37">
        <v>11953</v>
      </c>
      <c r="M75" s="37">
        <v>12021</v>
      </c>
      <c r="N75" s="37">
        <v>12037</v>
      </c>
      <c r="O75" s="697">
        <v>11981</v>
      </c>
      <c r="P75" s="84">
        <v>11939</v>
      </c>
      <c r="Q75" s="37">
        <v>10974</v>
      </c>
      <c r="R75" s="37">
        <v>11751</v>
      </c>
      <c r="S75" s="37">
        <v>11750</v>
      </c>
      <c r="T75" s="37">
        <v>11929</v>
      </c>
      <c r="U75" s="37">
        <v>12148</v>
      </c>
      <c r="V75" s="37">
        <v>11976</v>
      </c>
      <c r="W75" s="37">
        <v>12349</v>
      </c>
      <c r="X75" s="37">
        <v>12447</v>
      </c>
      <c r="Y75" s="37">
        <v>12711</v>
      </c>
      <c r="Z75" s="37">
        <v>12753</v>
      </c>
      <c r="AA75" s="697">
        <v>12551</v>
      </c>
      <c r="AB75" s="84">
        <v>12347</v>
      </c>
      <c r="AC75" s="37">
        <v>12186</v>
      </c>
      <c r="AD75" s="37">
        <v>12269</v>
      </c>
      <c r="AE75" s="37">
        <v>12351</v>
      </c>
      <c r="AF75" s="37">
        <v>12278</v>
      </c>
      <c r="AG75" s="37">
        <v>12498</v>
      </c>
      <c r="AH75" s="37">
        <v>12871</v>
      </c>
      <c r="AI75" s="37">
        <v>13050</v>
      </c>
      <c r="AJ75" s="37">
        <v>13235</v>
      </c>
      <c r="AK75" s="37">
        <v>13342</v>
      </c>
      <c r="AL75" s="37">
        <v>13090</v>
      </c>
      <c r="AM75" s="697">
        <v>13183</v>
      </c>
      <c r="AN75" s="84">
        <v>13004</v>
      </c>
      <c r="AO75" s="37">
        <v>12928</v>
      </c>
      <c r="AP75" s="37">
        <v>13035</v>
      </c>
      <c r="AQ75" s="37">
        <v>13281</v>
      </c>
      <c r="AR75" s="37">
        <v>13219</v>
      </c>
      <c r="AS75" s="37">
        <v>13382</v>
      </c>
      <c r="AT75" s="37">
        <v>13555</v>
      </c>
      <c r="AU75" s="37">
        <v>13651</v>
      </c>
      <c r="AV75" s="37">
        <v>13768</v>
      </c>
      <c r="AW75" s="37">
        <v>13945</v>
      </c>
      <c r="AX75" s="37">
        <v>13854</v>
      </c>
      <c r="AY75" s="697">
        <v>13810</v>
      </c>
      <c r="AZ75" s="84">
        <v>13657</v>
      </c>
      <c r="BA75" s="37">
        <v>13669</v>
      </c>
      <c r="BB75" s="37">
        <v>13836</v>
      </c>
      <c r="BC75" s="37">
        <v>13671</v>
      </c>
      <c r="BD75" s="37">
        <v>13701</v>
      </c>
      <c r="BE75" s="37">
        <v>13764</v>
      </c>
      <c r="BF75" s="37">
        <v>13730</v>
      </c>
      <c r="BG75" s="37">
        <v>13836</v>
      </c>
      <c r="BH75" s="37">
        <v>13914</v>
      </c>
      <c r="BI75" s="37">
        <v>13893</v>
      </c>
      <c r="BJ75" s="37">
        <v>13847</v>
      </c>
      <c r="BK75" s="697">
        <v>13930</v>
      </c>
      <c r="BL75" s="84">
        <v>13735</v>
      </c>
      <c r="BM75" s="37">
        <v>13733</v>
      </c>
      <c r="BN75" s="37">
        <v>13881</v>
      </c>
      <c r="BO75" s="37">
        <v>14012</v>
      </c>
      <c r="BP75" s="129">
        <v>13996</v>
      </c>
      <c r="BQ75" s="697">
        <f>'1.COBERTURA  DANE'!F76</f>
        <v>14010</v>
      </c>
      <c r="BR75" s="224">
        <f t="shared" si="11"/>
        <v>14</v>
      </c>
      <c r="BS75" s="190">
        <f t="shared" si="12"/>
        <v>9.9914359120753637E-2</v>
      </c>
      <c r="BT75" s="224">
        <f t="shared" si="13"/>
        <v>80</v>
      </c>
      <c r="BU75" s="190">
        <f t="shared" si="14"/>
        <v>0.57430007178750897</v>
      </c>
    </row>
    <row r="76" spans="1:73" ht="15" outlineLevel="2">
      <c r="A76" s="81">
        <v>686</v>
      </c>
      <c r="B76" s="27" t="s">
        <v>126</v>
      </c>
      <c r="C76" s="54" t="s">
        <v>130</v>
      </c>
      <c r="D76" s="84">
        <v>14339</v>
      </c>
      <c r="E76" s="37">
        <v>14363</v>
      </c>
      <c r="F76" s="37">
        <v>14456</v>
      </c>
      <c r="G76" s="37">
        <v>14662</v>
      </c>
      <c r="H76" s="37">
        <v>14991</v>
      </c>
      <c r="I76" s="37">
        <v>15240</v>
      </c>
      <c r="J76" s="37">
        <v>15204</v>
      </c>
      <c r="K76" s="37">
        <v>15240</v>
      </c>
      <c r="L76" s="37">
        <v>15050</v>
      </c>
      <c r="M76" s="37">
        <v>15188</v>
      </c>
      <c r="N76" s="37">
        <v>15248</v>
      </c>
      <c r="O76" s="697">
        <v>15187</v>
      </c>
      <c r="P76" s="84">
        <v>15045</v>
      </c>
      <c r="Q76" s="37">
        <v>14790</v>
      </c>
      <c r="R76" s="37">
        <v>15105</v>
      </c>
      <c r="S76" s="37">
        <v>15201</v>
      </c>
      <c r="T76" s="37">
        <v>14991</v>
      </c>
      <c r="U76" s="37">
        <v>15571</v>
      </c>
      <c r="V76" s="37">
        <v>15462</v>
      </c>
      <c r="W76" s="37">
        <v>15944</v>
      </c>
      <c r="X76" s="37">
        <v>15970</v>
      </c>
      <c r="Y76" s="37">
        <v>16184</v>
      </c>
      <c r="Z76" s="37">
        <v>16206</v>
      </c>
      <c r="AA76" s="697">
        <v>15920</v>
      </c>
      <c r="AB76" s="84">
        <v>15658</v>
      </c>
      <c r="AC76" s="37">
        <v>15371</v>
      </c>
      <c r="AD76" s="37">
        <v>15267</v>
      </c>
      <c r="AE76" s="37">
        <v>15503</v>
      </c>
      <c r="AF76" s="37">
        <v>15624</v>
      </c>
      <c r="AG76" s="37">
        <v>15795</v>
      </c>
      <c r="AH76" s="37">
        <v>16280</v>
      </c>
      <c r="AI76" s="37">
        <v>16440</v>
      </c>
      <c r="AJ76" s="37">
        <v>16604</v>
      </c>
      <c r="AK76" s="37">
        <v>16743</v>
      </c>
      <c r="AL76" s="37">
        <v>16528</v>
      </c>
      <c r="AM76" s="697">
        <v>16592</v>
      </c>
      <c r="AN76" s="84">
        <v>16299</v>
      </c>
      <c r="AO76" s="37">
        <v>16184</v>
      </c>
      <c r="AP76" s="37">
        <v>16489</v>
      </c>
      <c r="AQ76" s="37">
        <v>16658</v>
      </c>
      <c r="AR76" s="37">
        <v>16740</v>
      </c>
      <c r="AS76" s="37">
        <v>17027</v>
      </c>
      <c r="AT76" s="37">
        <v>17155</v>
      </c>
      <c r="AU76" s="37">
        <v>17243</v>
      </c>
      <c r="AV76" s="37">
        <v>17248</v>
      </c>
      <c r="AW76" s="37">
        <v>17497</v>
      </c>
      <c r="AX76" s="37">
        <v>17389</v>
      </c>
      <c r="AY76" s="697">
        <v>17224</v>
      </c>
      <c r="AZ76" s="84">
        <v>16970</v>
      </c>
      <c r="BA76" s="37">
        <v>16800</v>
      </c>
      <c r="BB76" s="37">
        <v>17257</v>
      </c>
      <c r="BC76" s="37">
        <v>17259</v>
      </c>
      <c r="BD76" s="37">
        <v>17247</v>
      </c>
      <c r="BE76" s="37">
        <v>17485</v>
      </c>
      <c r="BF76" s="37">
        <v>17550</v>
      </c>
      <c r="BG76" s="37">
        <v>17534</v>
      </c>
      <c r="BH76" s="37">
        <v>17748</v>
      </c>
      <c r="BI76" s="37">
        <v>17765</v>
      </c>
      <c r="BJ76" s="37">
        <v>17806</v>
      </c>
      <c r="BK76" s="697">
        <v>17915</v>
      </c>
      <c r="BL76" s="84">
        <v>17646</v>
      </c>
      <c r="BM76" s="37">
        <v>17750</v>
      </c>
      <c r="BN76" s="37">
        <v>18023</v>
      </c>
      <c r="BO76" s="37">
        <v>18214</v>
      </c>
      <c r="BP76" s="129">
        <v>18277</v>
      </c>
      <c r="BQ76" s="697">
        <f>'1.COBERTURA  DANE'!F77</f>
        <v>18391</v>
      </c>
      <c r="BR76" s="224">
        <f t="shared" si="11"/>
        <v>114</v>
      </c>
      <c r="BS76" s="190">
        <f t="shared" si="12"/>
        <v>0.62589217085758209</v>
      </c>
      <c r="BT76" s="224">
        <f t="shared" si="13"/>
        <v>476</v>
      </c>
      <c r="BU76" s="190">
        <f t="shared" si="14"/>
        <v>2.656991348032375</v>
      </c>
    </row>
    <row r="77" spans="1:73" ht="15" outlineLevel="2">
      <c r="A77" s="81">
        <v>819</v>
      </c>
      <c r="B77" s="27" t="s">
        <v>126</v>
      </c>
      <c r="C77" s="49" t="s">
        <v>58</v>
      </c>
      <c r="D77" s="84">
        <v>773</v>
      </c>
      <c r="E77" s="37">
        <v>778</v>
      </c>
      <c r="F77" s="37">
        <v>813</v>
      </c>
      <c r="G77" s="37">
        <v>848</v>
      </c>
      <c r="H77" s="37">
        <v>969</v>
      </c>
      <c r="I77" s="37">
        <v>1097</v>
      </c>
      <c r="J77" s="37">
        <v>1136</v>
      </c>
      <c r="K77" s="37">
        <v>1197</v>
      </c>
      <c r="L77" s="37">
        <v>1255</v>
      </c>
      <c r="M77" s="37">
        <v>1414</v>
      </c>
      <c r="N77" s="37">
        <v>1508</v>
      </c>
      <c r="O77" s="697">
        <v>1565</v>
      </c>
      <c r="P77" s="84">
        <v>1563</v>
      </c>
      <c r="Q77" s="37">
        <v>1571</v>
      </c>
      <c r="R77" s="37">
        <v>1546</v>
      </c>
      <c r="S77" s="37">
        <v>1541</v>
      </c>
      <c r="T77" s="37">
        <v>969</v>
      </c>
      <c r="U77" s="37">
        <v>1366</v>
      </c>
      <c r="V77" s="37">
        <v>1369</v>
      </c>
      <c r="W77" s="37">
        <v>1375</v>
      </c>
      <c r="X77" s="37">
        <v>1400</v>
      </c>
      <c r="Y77" s="37">
        <v>1425</v>
      </c>
      <c r="Z77" s="37">
        <v>1387</v>
      </c>
      <c r="AA77" s="697">
        <v>1317</v>
      </c>
      <c r="AB77" s="84">
        <v>1264</v>
      </c>
      <c r="AC77" s="37">
        <v>1164</v>
      </c>
      <c r="AD77" s="37">
        <v>1126</v>
      </c>
      <c r="AE77" s="37">
        <v>1094</v>
      </c>
      <c r="AF77" s="37">
        <v>1073</v>
      </c>
      <c r="AG77" s="37">
        <v>1079</v>
      </c>
      <c r="AH77" s="37">
        <v>1151</v>
      </c>
      <c r="AI77" s="37">
        <v>1154</v>
      </c>
      <c r="AJ77" s="37">
        <v>1177</v>
      </c>
      <c r="AK77" s="37">
        <v>1179</v>
      </c>
      <c r="AL77" s="37">
        <v>1126</v>
      </c>
      <c r="AM77" s="697">
        <v>1105</v>
      </c>
      <c r="AN77" s="84">
        <v>1045</v>
      </c>
      <c r="AO77" s="37">
        <v>1016</v>
      </c>
      <c r="AP77" s="37">
        <v>996</v>
      </c>
      <c r="AQ77" s="37">
        <v>1015</v>
      </c>
      <c r="AR77" s="37">
        <v>1053</v>
      </c>
      <c r="AS77" s="37">
        <v>1091</v>
      </c>
      <c r="AT77" s="37">
        <v>1135</v>
      </c>
      <c r="AU77" s="37">
        <v>1112</v>
      </c>
      <c r="AV77" s="37">
        <v>1116</v>
      </c>
      <c r="AW77" s="37">
        <v>1108</v>
      </c>
      <c r="AX77" s="37">
        <v>1101</v>
      </c>
      <c r="AY77" s="697">
        <v>1077</v>
      </c>
      <c r="AZ77" s="84">
        <v>1008</v>
      </c>
      <c r="BA77" s="37">
        <v>991</v>
      </c>
      <c r="BB77" s="37">
        <v>980</v>
      </c>
      <c r="BC77" s="37">
        <v>910</v>
      </c>
      <c r="BD77" s="37">
        <v>960</v>
      </c>
      <c r="BE77" s="37">
        <v>957</v>
      </c>
      <c r="BF77" s="37">
        <v>959</v>
      </c>
      <c r="BG77" s="37">
        <v>974</v>
      </c>
      <c r="BH77" s="37">
        <v>988</v>
      </c>
      <c r="BI77" s="37">
        <v>976</v>
      </c>
      <c r="BJ77" s="37">
        <v>958</v>
      </c>
      <c r="BK77" s="697">
        <v>1011</v>
      </c>
      <c r="BL77" s="84">
        <v>1031</v>
      </c>
      <c r="BM77" s="37">
        <v>1037</v>
      </c>
      <c r="BN77" s="37">
        <v>1011</v>
      </c>
      <c r="BO77" s="37">
        <v>1006</v>
      </c>
      <c r="BP77" s="129">
        <v>994</v>
      </c>
      <c r="BQ77" s="697">
        <f>'1.COBERTURA  DANE'!F78</f>
        <v>982</v>
      </c>
      <c r="BR77" s="224">
        <f t="shared" si="11"/>
        <v>-12</v>
      </c>
      <c r="BS77" s="190">
        <f t="shared" si="12"/>
        <v>-1.1928429423459244</v>
      </c>
      <c r="BT77" s="224">
        <f t="shared" si="13"/>
        <v>-29</v>
      </c>
      <c r="BU77" s="190">
        <f t="shared" si="14"/>
        <v>-2.8684470820969339</v>
      </c>
    </row>
    <row r="78" spans="1:73" ht="15" outlineLevel="2">
      <c r="A78" s="81">
        <v>854</v>
      </c>
      <c r="B78" s="27" t="s">
        <v>126</v>
      </c>
      <c r="C78" s="49" t="s">
        <v>102</v>
      </c>
      <c r="D78" s="84">
        <v>916</v>
      </c>
      <c r="E78" s="37">
        <v>950</v>
      </c>
      <c r="F78" s="37">
        <v>964</v>
      </c>
      <c r="G78" s="37">
        <v>987</v>
      </c>
      <c r="H78" s="37">
        <v>1034</v>
      </c>
      <c r="I78" s="37">
        <v>1103</v>
      </c>
      <c r="J78" s="37">
        <v>1067</v>
      </c>
      <c r="K78" s="37">
        <v>1073</v>
      </c>
      <c r="L78" s="37">
        <v>1064</v>
      </c>
      <c r="M78" s="37">
        <v>1072</v>
      </c>
      <c r="N78" s="37">
        <v>1065</v>
      </c>
      <c r="O78" s="697">
        <v>978</v>
      </c>
      <c r="P78" s="84">
        <v>957</v>
      </c>
      <c r="Q78" s="37">
        <v>996</v>
      </c>
      <c r="R78" s="37">
        <v>1042</v>
      </c>
      <c r="S78" s="37">
        <v>1095</v>
      </c>
      <c r="T78" s="37">
        <v>1034</v>
      </c>
      <c r="U78" s="37">
        <v>1205</v>
      </c>
      <c r="V78" s="37">
        <v>1240</v>
      </c>
      <c r="W78" s="37">
        <v>1314</v>
      </c>
      <c r="X78" s="37">
        <v>1401</v>
      </c>
      <c r="Y78" s="37">
        <v>1440</v>
      </c>
      <c r="Z78" s="37">
        <v>1393</v>
      </c>
      <c r="AA78" s="697">
        <v>1319</v>
      </c>
      <c r="AB78" s="84">
        <v>1255</v>
      </c>
      <c r="AC78" s="37">
        <v>1142</v>
      </c>
      <c r="AD78" s="37">
        <v>1202</v>
      </c>
      <c r="AE78" s="37">
        <v>1188</v>
      </c>
      <c r="AF78" s="37">
        <v>1186</v>
      </c>
      <c r="AG78" s="37">
        <v>1174</v>
      </c>
      <c r="AH78" s="37">
        <v>1191</v>
      </c>
      <c r="AI78" s="37">
        <v>1192</v>
      </c>
      <c r="AJ78" s="37">
        <v>1201</v>
      </c>
      <c r="AK78" s="37">
        <v>1198</v>
      </c>
      <c r="AL78" s="37">
        <v>1123</v>
      </c>
      <c r="AM78" s="697">
        <v>1223</v>
      </c>
      <c r="AN78" s="84">
        <v>1316</v>
      </c>
      <c r="AO78" s="37">
        <v>1240</v>
      </c>
      <c r="AP78" s="37">
        <v>1162</v>
      </c>
      <c r="AQ78" s="37">
        <v>1218</v>
      </c>
      <c r="AR78" s="37">
        <v>1265</v>
      </c>
      <c r="AS78" s="37">
        <v>1542</v>
      </c>
      <c r="AT78" s="37">
        <v>1490</v>
      </c>
      <c r="AU78" s="37">
        <v>1484</v>
      </c>
      <c r="AV78" s="37">
        <v>1459</v>
      </c>
      <c r="AW78" s="37">
        <v>1481</v>
      </c>
      <c r="AX78" s="37">
        <v>1470</v>
      </c>
      <c r="AY78" s="697">
        <v>1513</v>
      </c>
      <c r="AZ78" s="84">
        <v>1487</v>
      </c>
      <c r="BA78" s="37">
        <v>1483</v>
      </c>
      <c r="BB78" s="37">
        <v>1447</v>
      </c>
      <c r="BC78" s="37">
        <v>1347</v>
      </c>
      <c r="BD78" s="37">
        <v>1384</v>
      </c>
      <c r="BE78" s="37">
        <v>1419</v>
      </c>
      <c r="BF78" s="37">
        <v>1431</v>
      </c>
      <c r="BG78" s="37">
        <v>1391</v>
      </c>
      <c r="BH78" s="37">
        <v>1355</v>
      </c>
      <c r="BI78" s="37">
        <v>1351</v>
      </c>
      <c r="BJ78" s="37">
        <v>1345</v>
      </c>
      <c r="BK78" s="697">
        <v>1351</v>
      </c>
      <c r="BL78" s="84">
        <v>1351</v>
      </c>
      <c r="BM78" s="37">
        <v>1264</v>
      </c>
      <c r="BN78" s="37">
        <v>1284</v>
      </c>
      <c r="BO78" s="37">
        <v>1255</v>
      </c>
      <c r="BP78" s="129">
        <v>1281</v>
      </c>
      <c r="BQ78" s="697">
        <f>'1.COBERTURA  DANE'!F79</f>
        <v>1307</v>
      </c>
      <c r="BR78" s="224">
        <f t="shared" si="11"/>
        <v>26</v>
      </c>
      <c r="BS78" s="190">
        <f t="shared" si="12"/>
        <v>2.0717131474103585</v>
      </c>
      <c r="BT78" s="224">
        <f t="shared" si="13"/>
        <v>-44</v>
      </c>
      <c r="BU78" s="190">
        <f t="shared" si="14"/>
        <v>-3.2568467801628422</v>
      </c>
    </row>
    <row r="79" spans="1:73" ht="15" outlineLevel="2">
      <c r="A79" s="81">
        <v>887</v>
      </c>
      <c r="B79" s="27" t="s">
        <v>126</v>
      </c>
      <c r="C79" s="49" t="s">
        <v>29</v>
      </c>
      <c r="D79" s="84">
        <v>12247</v>
      </c>
      <c r="E79" s="37">
        <v>12416</v>
      </c>
      <c r="F79" s="37">
        <v>12475</v>
      </c>
      <c r="G79" s="37">
        <v>12529</v>
      </c>
      <c r="H79" s="37">
        <v>12682</v>
      </c>
      <c r="I79" s="37">
        <v>12898</v>
      </c>
      <c r="J79" s="37">
        <v>12847</v>
      </c>
      <c r="K79" s="37">
        <v>13017</v>
      </c>
      <c r="L79" s="37">
        <v>13013</v>
      </c>
      <c r="M79" s="37">
        <v>13118</v>
      </c>
      <c r="N79" s="37">
        <v>13163</v>
      </c>
      <c r="O79" s="697">
        <v>13207</v>
      </c>
      <c r="P79" s="84">
        <v>12796</v>
      </c>
      <c r="Q79" s="37">
        <v>12414</v>
      </c>
      <c r="R79" s="37">
        <v>12869</v>
      </c>
      <c r="S79" s="37">
        <v>12804</v>
      </c>
      <c r="T79" s="37">
        <v>12682</v>
      </c>
      <c r="U79" s="37">
        <v>13252</v>
      </c>
      <c r="V79" s="37">
        <v>13152</v>
      </c>
      <c r="W79" s="37">
        <v>13624</v>
      </c>
      <c r="X79" s="37">
        <v>13819</v>
      </c>
      <c r="Y79" s="37">
        <v>14105</v>
      </c>
      <c r="Z79" s="37">
        <v>13985</v>
      </c>
      <c r="AA79" s="697">
        <v>13709</v>
      </c>
      <c r="AB79" s="84">
        <v>13109</v>
      </c>
      <c r="AC79" s="37">
        <v>12839</v>
      </c>
      <c r="AD79" s="37">
        <v>13008</v>
      </c>
      <c r="AE79" s="37">
        <v>13099</v>
      </c>
      <c r="AF79" s="37">
        <v>13173</v>
      </c>
      <c r="AG79" s="37">
        <v>13335</v>
      </c>
      <c r="AH79" s="37">
        <v>13790</v>
      </c>
      <c r="AI79" s="37">
        <v>13950</v>
      </c>
      <c r="AJ79" s="37">
        <v>14253</v>
      </c>
      <c r="AK79" s="37">
        <v>14292</v>
      </c>
      <c r="AL79" s="37">
        <v>14018</v>
      </c>
      <c r="AM79" s="697">
        <v>14026</v>
      </c>
      <c r="AN79" s="84">
        <v>13859</v>
      </c>
      <c r="AO79" s="37">
        <v>13601</v>
      </c>
      <c r="AP79" s="37">
        <v>13862</v>
      </c>
      <c r="AQ79" s="37">
        <v>14240</v>
      </c>
      <c r="AR79" s="37">
        <v>14341</v>
      </c>
      <c r="AS79" s="37">
        <v>14819</v>
      </c>
      <c r="AT79" s="37">
        <v>14875</v>
      </c>
      <c r="AU79" s="37">
        <v>14923</v>
      </c>
      <c r="AV79" s="37">
        <v>15058</v>
      </c>
      <c r="AW79" s="37">
        <v>15340</v>
      </c>
      <c r="AX79" s="37">
        <v>15380</v>
      </c>
      <c r="AY79" s="697">
        <v>15435</v>
      </c>
      <c r="AZ79" s="84">
        <v>15284</v>
      </c>
      <c r="BA79" s="37">
        <v>15237</v>
      </c>
      <c r="BB79" s="37">
        <v>15442</v>
      </c>
      <c r="BC79" s="37">
        <v>15317</v>
      </c>
      <c r="BD79" s="37">
        <v>15383</v>
      </c>
      <c r="BE79" s="37">
        <v>15542</v>
      </c>
      <c r="BF79" s="37">
        <v>15562</v>
      </c>
      <c r="BG79" s="37">
        <v>15578</v>
      </c>
      <c r="BH79" s="37">
        <v>15570</v>
      </c>
      <c r="BI79" s="37">
        <v>15461</v>
      </c>
      <c r="BJ79" s="37">
        <v>15287</v>
      </c>
      <c r="BK79" s="697">
        <v>15341</v>
      </c>
      <c r="BL79" s="84">
        <v>15051</v>
      </c>
      <c r="BM79" s="37">
        <v>14903</v>
      </c>
      <c r="BN79" s="37">
        <v>15030</v>
      </c>
      <c r="BO79" s="37">
        <v>15117</v>
      </c>
      <c r="BP79" s="129">
        <v>15077</v>
      </c>
      <c r="BQ79" s="697">
        <f>'1.COBERTURA  DANE'!F80</f>
        <v>15263</v>
      </c>
      <c r="BR79" s="224">
        <f t="shared" si="11"/>
        <v>186</v>
      </c>
      <c r="BS79" s="190">
        <f t="shared" si="12"/>
        <v>1.2304028577098631</v>
      </c>
      <c r="BT79" s="224">
        <f t="shared" si="13"/>
        <v>-78</v>
      </c>
      <c r="BU79" s="190">
        <f t="shared" si="14"/>
        <v>-0.50844143145818399</v>
      </c>
    </row>
    <row r="80" spans="1:73" ht="15" outlineLevel="1">
      <c r="A80" s="320" t="s">
        <v>142</v>
      </c>
      <c r="B80" s="48"/>
      <c r="C80" s="51"/>
      <c r="D80" s="82">
        <v>255743</v>
      </c>
      <c r="E80" s="83">
        <v>256001</v>
      </c>
      <c r="F80" s="83">
        <v>257430</v>
      </c>
      <c r="G80" s="83">
        <v>258403</v>
      </c>
      <c r="H80" s="83">
        <v>262196</v>
      </c>
      <c r="I80" s="83">
        <v>263410</v>
      </c>
      <c r="J80" s="83">
        <v>263726</v>
      </c>
      <c r="K80" s="83">
        <v>265497</v>
      </c>
      <c r="L80" s="83">
        <v>262282</v>
      </c>
      <c r="M80" s="83">
        <v>264452</v>
      </c>
      <c r="N80" s="83">
        <v>266963</v>
      </c>
      <c r="O80" s="696">
        <v>267536</v>
      </c>
      <c r="P80" s="82">
        <v>264413</v>
      </c>
      <c r="Q80" s="83">
        <v>242679</v>
      </c>
      <c r="R80" s="83">
        <v>267657</v>
      </c>
      <c r="S80" s="83">
        <v>270549</v>
      </c>
      <c r="T80" s="83">
        <v>262196</v>
      </c>
      <c r="U80" s="83">
        <v>277058</v>
      </c>
      <c r="V80" s="83">
        <v>276434</v>
      </c>
      <c r="W80" s="83">
        <v>282173</v>
      </c>
      <c r="X80" s="83">
        <v>282983</v>
      </c>
      <c r="Y80" s="83">
        <v>287464</v>
      </c>
      <c r="Z80" s="83">
        <v>288164</v>
      </c>
      <c r="AA80" s="696">
        <v>286034</v>
      </c>
      <c r="AB80" s="82">
        <v>282664</v>
      </c>
      <c r="AC80" s="83">
        <v>282982</v>
      </c>
      <c r="AD80" s="83">
        <v>283290</v>
      </c>
      <c r="AE80" s="83">
        <v>285656</v>
      </c>
      <c r="AF80" s="83">
        <v>286928</v>
      </c>
      <c r="AG80" s="83">
        <v>289257</v>
      </c>
      <c r="AH80" s="83">
        <v>295521</v>
      </c>
      <c r="AI80" s="83">
        <v>297898</v>
      </c>
      <c r="AJ80" s="83">
        <v>301303</v>
      </c>
      <c r="AK80" s="83">
        <v>303099</v>
      </c>
      <c r="AL80" s="83">
        <v>301045</v>
      </c>
      <c r="AM80" s="696">
        <v>302792</v>
      </c>
      <c r="AN80" s="82">
        <v>299834</v>
      </c>
      <c r="AO80" s="83">
        <v>298731</v>
      </c>
      <c r="AP80" s="83">
        <v>302254</v>
      </c>
      <c r="AQ80" s="83">
        <v>306744</v>
      </c>
      <c r="AR80" s="83">
        <v>309607</v>
      </c>
      <c r="AS80" s="83">
        <v>329778</v>
      </c>
      <c r="AT80" s="83">
        <v>341451</v>
      </c>
      <c r="AU80" s="83">
        <v>320534</v>
      </c>
      <c r="AV80" s="83">
        <v>323065</v>
      </c>
      <c r="AW80" s="83">
        <v>324367</v>
      </c>
      <c r="AX80" s="83">
        <v>324233</v>
      </c>
      <c r="AY80" s="696">
        <v>325080</v>
      </c>
      <c r="AZ80" s="82">
        <v>321254</v>
      </c>
      <c r="BA80" s="83">
        <v>319164</v>
      </c>
      <c r="BB80" s="83">
        <v>325383</v>
      </c>
      <c r="BC80" s="83">
        <v>324751</v>
      </c>
      <c r="BD80" s="83">
        <v>323335</v>
      </c>
      <c r="BE80" s="83">
        <v>325374</v>
      </c>
      <c r="BF80" s="83">
        <v>326446</v>
      </c>
      <c r="BG80" s="83">
        <v>329908</v>
      </c>
      <c r="BH80" s="83">
        <v>330623</v>
      </c>
      <c r="BI80" s="83">
        <v>331690</v>
      </c>
      <c r="BJ80" s="83">
        <v>332007</v>
      </c>
      <c r="BK80" s="696">
        <v>333154</v>
      </c>
      <c r="BL80" s="82">
        <v>331480</v>
      </c>
      <c r="BM80" s="83">
        <v>332193</v>
      </c>
      <c r="BN80" s="83">
        <v>335349</v>
      </c>
      <c r="BO80" s="83">
        <v>336622</v>
      </c>
      <c r="BP80" s="128">
        <v>337922</v>
      </c>
      <c r="BQ80" s="696">
        <f t="shared" ref="BQ80" si="15">SUM(BQ81:BQ103)</f>
        <v>339144</v>
      </c>
      <c r="BR80" s="224">
        <f t="shared" si="11"/>
        <v>1222</v>
      </c>
      <c r="BS80" s="190">
        <f t="shared" si="12"/>
        <v>0.36301845987487447</v>
      </c>
      <c r="BT80" s="224">
        <f t="shared" si="13"/>
        <v>5990</v>
      </c>
      <c r="BU80" s="190">
        <f t="shared" si="14"/>
        <v>1.797967306410849</v>
      </c>
    </row>
    <row r="81" spans="1:73" ht="15" outlineLevel="2">
      <c r="A81" s="81">
        <v>2</v>
      </c>
      <c r="B81" s="27" t="s">
        <v>137</v>
      </c>
      <c r="C81" s="49" t="s">
        <v>31</v>
      </c>
      <c r="D81" s="84">
        <v>2470</v>
      </c>
      <c r="E81" s="37">
        <v>2405</v>
      </c>
      <c r="F81" s="37">
        <v>2452</v>
      </c>
      <c r="G81" s="37">
        <v>2463</v>
      </c>
      <c r="H81" s="37">
        <v>2508</v>
      </c>
      <c r="I81" s="37">
        <v>2531</v>
      </c>
      <c r="J81" s="37">
        <v>2535</v>
      </c>
      <c r="K81" s="37">
        <v>2521</v>
      </c>
      <c r="L81" s="37">
        <v>2481</v>
      </c>
      <c r="M81" s="37">
        <v>2512</v>
      </c>
      <c r="N81" s="37">
        <v>2561</v>
      </c>
      <c r="O81" s="697">
        <v>2565</v>
      </c>
      <c r="P81" s="84">
        <v>2515</v>
      </c>
      <c r="Q81" s="37">
        <v>2295</v>
      </c>
      <c r="R81" s="37">
        <v>2438</v>
      </c>
      <c r="S81" s="37">
        <v>2444</v>
      </c>
      <c r="T81" s="37">
        <v>2508</v>
      </c>
      <c r="U81" s="37">
        <v>2498</v>
      </c>
      <c r="V81" s="37">
        <v>2486</v>
      </c>
      <c r="W81" s="37">
        <v>2612</v>
      </c>
      <c r="X81" s="37">
        <v>2559</v>
      </c>
      <c r="Y81" s="37">
        <v>2574</v>
      </c>
      <c r="Z81" s="37">
        <v>2582</v>
      </c>
      <c r="AA81" s="697">
        <v>2552</v>
      </c>
      <c r="AB81" s="84">
        <v>2493</v>
      </c>
      <c r="AC81" s="37">
        <v>2391</v>
      </c>
      <c r="AD81" s="37">
        <v>2454</v>
      </c>
      <c r="AE81" s="37">
        <v>2504</v>
      </c>
      <c r="AF81" s="37">
        <v>2498</v>
      </c>
      <c r="AG81" s="37">
        <v>2462</v>
      </c>
      <c r="AH81" s="37">
        <v>2538</v>
      </c>
      <c r="AI81" s="37">
        <v>2584</v>
      </c>
      <c r="AJ81" s="37">
        <v>2557</v>
      </c>
      <c r="AK81" s="37">
        <v>2640</v>
      </c>
      <c r="AL81" s="37">
        <v>2614</v>
      </c>
      <c r="AM81" s="697">
        <v>2655</v>
      </c>
      <c r="AN81" s="84">
        <v>3207</v>
      </c>
      <c r="AO81" s="37">
        <v>3222</v>
      </c>
      <c r="AP81" s="37">
        <v>3271</v>
      </c>
      <c r="AQ81" s="37">
        <v>3243</v>
      </c>
      <c r="AR81" s="37">
        <v>3477</v>
      </c>
      <c r="AS81" s="37">
        <v>19548</v>
      </c>
      <c r="AT81" s="37">
        <v>28941</v>
      </c>
      <c r="AU81" s="37">
        <v>6746</v>
      </c>
      <c r="AV81" s="37">
        <v>6091</v>
      </c>
      <c r="AW81" s="37">
        <v>3398</v>
      </c>
      <c r="AX81" s="37">
        <v>3406</v>
      </c>
      <c r="AY81" s="697">
        <v>3320</v>
      </c>
      <c r="AZ81" s="84">
        <v>3163</v>
      </c>
      <c r="BA81" s="37">
        <v>3083</v>
      </c>
      <c r="BB81" s="37">
        <v>3047</v>
      </c>
      <c r="BC81" s="37">
        <v>2980</v>
      </c>
      <c r="BD81" s="37">
        <v>3081</v>
      </c>
      <c r="BE81" s="37">
        <v>3058</v>
      </c>
      <c r="BF81" s="37">
        <v>3019</v>
      </c>
      <c r="BG81" s="37">
        <v>3640</v>
      </c>
      <c r="BH81" s="37">
        <v>3356</v>
      </c>
      <c r="BI81" s="37">
        <v>3348</v>
      </c>
      <c r="BJ81" s="37">
        <v>3296</v>
      </c>
      <c r="BK81" s="697">
        <v>3351</v>
      </c>
      <c r="BL81" s="84">
        <v>3446</v>
      </c>
      <c r="BM81" s="37">
        <v>3147</v>
      </c>
      <c r="BN81" s="37">
        <v>2584</v>
      </c>
      <c r="BO81" s="37">
        <v>2440</v>
      </c>
      <c r="BP81" s="129">
        <v>2429</v>
      </c>
      <c r="BQ81" s="697">
        <f>'1.COBERTURA  DANE'!F82</f>
        <v>2453</v>
      </c>
      <c r="BR81" s="224">
        <f t="shared" si="11"/>
        <v>24</v>
      </c>
      <c r="BS81" s="190">
        <f t="shared" si="12"/>
        <v>0.98360655737704927</v>
      </c>
      <c r="BT81" s="224">
        <f t="shared" si="13"/>
        <v>-898</v>
      </c>
      <c r="BU81" s="190">
        <f t="shared" si="14"/>
        <v>-26.797970754998506</v>
      </c>
    </row>
    <row r="82" spans="1:73" ht="15" outlineLevel="2">
      <c r="A82" s="81">
        <v>21</v>
      </c>
      <c r="B82" s="27" t="s">
        <v>137</v>
      </c>
      <c r="C82" s="49" t="s">
        <v>32</v>
      </c>
      <c r="D82" s="84">
        <v>720</v>
      </c>
      <c r="E82" s="37">
        <v>623</v>
      </c>
      <c r="F82" s="37">
        <v>645</v>
      </c>
      <c r="G82" s="37">
        <v>618</v>
      </c>
      <c r="H82" s="37">
        <v>592</v>
      </c>
      <c r="I82" s="37">
        <v>590</v>
      </c>
      <c r="J82" s="37">
        <v>576</v>
      </c>
      <c r="K82" s="37">
        <v>575</v>
      </c>
      <c r="L82" s="37">
        <v>560</v>
      </c>
      <c r="M82" s="37">
        <v>575</v>
      </c>
      <c r="N82" s="37">
        <v>600</v>
      </c>
      <c r="O82" s="697">
        <v>624</v>
      </c>
      <c r="P82" s="84">
        <v>624</v>
      </c>
      <c r="Q82" s="37">
        <v>636</v>
      </c>
      <c r="R82" s="37">
        <v>699</v>
      </c>
      <c r="S82" s="37">
        <v>675</v>
      </c>
      <c r="T82" s="37">
        <v>592</v>
      </c>
      <c r="U82" s="37">
        <v>632</v>
      </c>
      <c r="V82" s="37">
        <v>639</v>
      </c>
      <c r="W82" s="37">
        <v>649</v>
      </c>
      <c r="X82" s="37">
        <v>666</v>
      </c>
      <c r="Y82" s="37">
        <v>689</v>
      </c>
      <c r="Z82" s="37">
        <v>689</v>
      </c>
      <c r="AA82" s="697">
        <v>663</v>
      </c>
      <c r="AB82" s="84">
        <v>634</v>
      </c>
      <c r="AC82" s="37">
        <v>624</v>
      </c>
      <c r="AD82" s="37">
        <v>625</v>
      </c>
      <c r="AE82" s="37">
        <v>644</v>
      </c>
      <c r="AF82" s="37">
        <v>633</v>
      </c>
      <c r="AG82" s="37">
        <v>662</v>
      </c>
      <c r="AH82" s="37">
        <v>747</v>
      </c>
      <c r="AI82" s="37">
        <v>775</v>
      </c>
      <c r="AJ82" s="37">
        <v>791</v>
      </c>
      <c r="AK82" s="37">
        <v>795</v>
      </c>
      <c r="AL82" s="37">
        <v>737</v>
      </c>
      <c r="AM82" s="697">
        <v>747</v>
      </c>
      <c r="AN82" s="84">
        <v>708</v>
      </c>
      <c r="AO82" s="37">
        <v>584</v>
      </c>
      <c r="AP82" s="37">
        <v>615</v>
      </c>
      <c r="AQ82" s="37">
        <v>626</v>
      </c>
      <c r="AR82" s="37">
        <v>668</v>
      </c>
      <c r="AS82" s="37">
        <v>678</v>
      </c>
      <c r="AT82" s="37">
        <v>686</v>
      </c>
      <c r="AU82" s="37">
        <v>678</v>
      </c>
      <c r="AV82" s="37">
        <v>654</v>
      </c>
      <c r="AW82" s="37">
        <v>654</v>
      </c>
      <c r="AX82" s="37">
        <v>645</v>
      </c>
      <c r="AY82" s="697">
        <v>649</v>
      </c>
      <c r="AZ82" s="84">
        <v>624</v>
      </c>
      <c r="BA82" s="37">
        <v>611</v>
      </c>
      <c r="BB82" s="37">
        <v>621</v>
      </c>
      <c r="BC82" s="37">
        <v>567</v>
      </c>
      <c r="BD82" s="37">
        <v>579</v>
      </c>
      <c r="BE82" s="37">
        <v>558</v>
      </c>
      <c r="BF82" s="37">
        <v>560</v>
      </c>
      <c r="BG82" s="37">
        <v>571</v>
      </c>
      <c r="BH82" s="37">
        <v>556</v>
      </c>
      <c r="BI82" s="37">
        <v>551</v>
      </c>
      <c r="BJ82" s="37">
        <v>534</v>
      </c>
      <c r="BK82" s="697">
        <v>561</v>
      </c>
      <c r="BL82" s="84">
        <v>561</v>
      </c>
      <c r="BM82" s="37">
        <v>537</v>
      </c>
      <c r="BN82" s="37">
        <v>528</v>
      </c>
      <c r="BO82" s="37">
        <v>527</v>
      </c>
      <c r="BP82" s="129">
        <v>523</v>
      </c>
      <c r="BQ82" s="697">
        <f>'1.COBERTURA  DANE'!F83</f>
        <v>534</v>
      </c>
      <c r="BR82" s="224">
        <f t="shared" si="11"/>
        <v>11</v>
      </c>
      <c r="BS82" s="190">
        <f t="shared" si="12"/>
        <v>2.0872865275142316</v>
      </c>
      <c r="BT82" s="224">
        <f t="shared" si="13"/>
        <v>-27</v>
      </c>
      <c r="BU82" s="190">
        <f t="shared" si="14"/>
        <v>-4.8128342245989302</v>
      </c>
    </row>
    <row r="83" spans="1:73" ht="15" outlineLevel="2">
      <c r="A83" s="81">
        <v>55</v>
      </c>
      <c r="B83" s="27" t="s">
        <v>137</v>
      </c>
      <c r="C83" s="49" t="s">
        <v>68</v>
      </c>
      <c r="D83" s="84">
        <v>575</v>
      </c>
      <c r="E83" s="37">
        <v>507</v>
      </c>
      <c r="F83" s="37">
        <v>531</v>
      </c>
      <c r="G83" s="37">
        <v>550</v>
      </c>
      <c r="H83" s="37">
        <v>545</v>
      </c>
      <c r="I83" s="37">
        <v>533</v>
      </c>
      <c r="J83" s="37">
        <v>535</v>
      </c>
      <c r="K83" s="37">
        <v>524</v>
      </c>
      <c r="L83" s="37">
        <v>512</v>
      </c>
      <c r="M83" s="37">
        <v>546</v>
      </c>
      <c r="N83" s="37">
        <v>566</v>
      </c>
      <c r="O83" s="697">
        <v>590</v>
      </c>
      <c r="P83" s="84">
        <v>560</v>
      </c>
      <c r="Q83" s="37">
        <v>494</v>
      </c>
      <c r="R83" s="37">
        <v>609</v>
      </c>
      <c r="S83" s="37">
        <v>600</v>
      </c>
      <c r="T83" s="37">
        <v>545</v>
      </c>
      <c r="U83" s="37">
        <v>630</v>
      </c>
      <c r="V83" s="37">
        <v>620</v>
      </c>
      <c r="W83" s="37">
        <v>663</v>
      </c>
      <c r="X83" s="37">
        <v>704</v>
      </c>
      <c r="Y83" s="37">
        <v>788</v>
      </c>
      <c r="Z83" s="37">
        <v>738</v>
      </c>
      <c r="AA83" s="697">
        <v>730</v>
      </c>
      <c r="AB83" s="84">
        <v>623</v>
      </c>
      <c r="AC83" s="37">
        <v>559</v>
      </c>
      <c r="AD83" s="37">
        <v>558</v>
      </c>
      <c r="AE83" s="37">
        <v>588</v>
      </c>
      <c r="AF83" s="37">
        <v>589</v>
      </c>
      <c r="AG83" s="37">
        <v>648</v>
      </c>
      <c r="AH83" s="37">
        <v>681</v>
      </c>
      <c r="AI83" s="37">
        <v>697</v>
      </c>
      <c r="AJ83" s="37">
        <v>687</v>
      </c>
      <c r="AK83" s="37">
        <v>654</v>
      </c>
      <c r="AL83" s="37">
        <v>577</v>
      </c>
      <c r="AM83" s="697">
        <v>593</v>
      </c>
      <c r="AN83" s="84">
        <v>586</v>
      </c>
      <c r="AO83" s="37">
        <v>489</v>
      </c>
      <c r="AP83" s="37">
        <v>490</v>
      </c>
      <c r="AQ83" s="37">
        <v>520</v>
      </c>
      <c r="AR83" s="37">
        <v>585</v>
      </c>
      <c r="AS83" s="37">
        <v>630</v>
      </c>
      <c r="AT83" s="37">
        <v>662</v>
      </c>
      <c r="AU83" s="37">
        <v>665</v>
      </c>
      <c r="AV83" s="37">
        <v>673</v>
      </c>
      <c r="AW83" s="37">
        <v>674</v>
      </c>
      <c r="AX83" s="37">
        <v>671</v>
      </c>
      <c r="AY83" s="697">
        <v>665</v>
      </c>
      <c r="AZ83" s="84">
        <v>631</v>
      </c>
      <c r="BA83" s="37">
        <v>613</v>
      </c>
      <c r="BB83" s="37">
        <v>579</v>
      </c>
      <c r="BC83" s="37">
        <v>495</v>
      </c>
      <c r="BD83" s="37">
        <v>502</v>
      </c>
      <c r="BE83" s="37">
        <v>525</v>
      </c>
      <c r="BF83" s="37">
        <v>507</v>
      </c>
      <c r="BG83" s="37">
        <v>507</v>
      </c>
      <c r="BH83" s="37">
        <v>516</v>
      </c>
      <c r="BI83" s="37">
        <v>544</v>
      </c>
      <c r="BJ83" s="37">
        <v>527</v>
      </c>
      <c r="BK83" s="697">
        <v>540</v>
      </c>
      <c r="BL83" s="84">
        <v>524</v>
      </c>
      <c r="BM83" s="37">
        <v>489</v>
      </c>
      <c r="BN83" s="37">
        <v>512</v>
      </c>
      <c r="BO83" s="37">
        <v>508</v>
      </c>
      <c r="BP83" s="129">
        <v>491</v>
      </c>
      <c r="BQ83" s="697">
        <f>'1.COBERTURA  DANE'!F84</f>
        <v>498</v>
      </c>
      <c r="BR83" s="224">
        <f t="shared" si="11"/>
        <v>7</v>
      </c>
      <c r="BS83" s="190">
        <f t="shared" si="12"/>
        <v>1.3779527559055118</v>
      </c>
      <c r="BT83" s="224">
        <f t="shared" si="13"/>
        <v>-42</v>
      </c>
      <c r="BU83" s="190">
        <f t="shared" si="14"/>
        <v>-7.7777777777777777</v>
      </c>
    </row>
    <row r="84" spans="1:73" ht="15" outlineLevel="2">
      <c r="A84" s="81">
        <v>148</v>
      </c>
      <c r="B84" s="27" t="s">
        <v>137</v>
      </c>
      <c r="C84" s="49" t="s">
        <v>139</v>
      </c>
      <c r="D84" s="84">
        <v>18936</v>
      </c>
      <c r="E84" s="37">
        <v>18892</v>
      </c>
      <c r="F84" s="37">
        <v>18840</v>
      </c>
      <c r="G84" s="37">
        <v>18914</v>
      </c>
      <c r="H84" s="37">
        <v>19029</v>
      </c>
      <c r="I84" s="37">
        <v>19132</v>
      </c>
      <c r="J84" s="37">
        <v>19155</v>
      </c>
      <c r="K84" s="37">
        <v>19288</v>
      </c>
      <c r="L84" s="37">
        <v>19236</v>
      </c>
      <c r="M84" s="37">
        <v>19398</v>
      </c>
      <c r="N84" s="37">
        <v>19501</v>
      </c>
      <c r="O84" s="697">
        <v>19643</v>
      </c>
      <c r="P84" s="84">
        <v>19600</v>
      </c>
      <c r="Q84" s="37">
        <v>17318</v>
      </c>
      <c r="R84" s="37">
        <v>19314</v>
      </c>
      <c r="S84" s="37">
        <v>19394</v>
      </c>
      <c r="T84" s="37">
        <v>19029</v>
      </c>
      <c r="U84" s="37">
        <v>19925</v>
      </c>
      <c r="V84" s="37">
        <v>20008</v>
      </c>
      <c r="W84" s="37">
        <v>20304</v>
      </c>
      <c r="X84" s="37">
        <v>20430</v>
      </c>
      <c r="Y84" s="37">
        <v>20591</v>
      </c>
      <c r="Z84" s="37">
        <v>20752</v>
      </c>
      <c r="AA84" s="697">
        <v>20625</v>
      </c>
      <c r="AB84" s="84">
        <v>20365</v>
      </c>
      <c r="AC84" s="37">
        <v>20248</v>
      </c>
      <c r="AD84" s="37">
        <v>20327</v>
      </c>
      <c r="AE84" s="37">
        <v>20550</v>
      </c>
      <c r="AF84" s="37">
        <v>20623</v>
      </c>
      <c r="AG84" s="37">
        <v>20809</v>
      </c>
      <c r="AH84" s="37">
        <v>21417</v>
      </c>
      <c r="AI84" s="37">
        <v>21696</v>
      </c>
      <c r="AJ84" s="37">
        <v>21961</v>
      </c>
      <c r="AK84" s="37">
        <v>22074</v>
      </c>
      <c r="AL84" s="37">
        <v>21769</v>
      </c>
      <c r="AM84" s="697">
        <v>21971</v>
      </c>
      <c r="AN84" s="84">
        <v>21691</v>
      </c>
      <c r="AO84" s="37">
        <v>21854</v>
      </c>
      <c r="AP84" s="37">
        <v>21976</v>
      </c>
      <c r="AQ84" s="37">
        <v>22092</v>
      </c>
      <c r="AR84" s="37">
        <v>22234</v>
      </c>
      <c r="AS84" s="37">
        <v>22429</v>
      </c>
      <c r="AT84" s="37">
        <v>22573</v>
      </c>
      <c r="AU84" s="37">
        <v>22629</v>
      </c>
      <c r="AV84" s="37">
        <v>22508</v>
      </c>
      <c r="AW84" s="37">
        <v>22762</v>
      </c>
      <c r="AX84" s="37">
        <v>22631</v>
      </c>
      <c r="AY84" s="697">
        <v>22497</v>
      </c>
      <c r="AZ84" s="84">
        <v>22266</v>
      </c>
      <c r="BA84" s="37">
        <v>22167</v>
      </c>
      <c r="BB84" s="37">
        <v>22459</v>
      </c>
      <c r="BC84" s="37">
        <v>22421</v>
      </c>
      <c r="BD84" s="37">
        <v>22458</v>
      </c>
      <c r="BE84" s="37">
        <v>22504</v>
      </c>
      <c r="BF84" s="37">
        <v>22562</v>
      </c>
      <c r="BG84" s="37">
        <v>22733</v>
      </c>
      <c r="BH84" s="37">
        <v>22834</v>
      </c>
      <c r="BI84" s="37">
        <v>22810</v>
      </c>
      <c r="BJ84" s="37">
        <v>22697</v>
      </c>
      <c r="BK84" s="697">
        <v>22630</v>
      </c>
      <c r="BL84" s="84">
        <v>22295</v>
      </c>
      <c r="BM84" s="37">
        <v>22312</v>
      </c>
      <c r="BN84" s="37">
        <v>22501</v>
      </c>
      <c r="BO84" s="37">
        <v>22674</v>
      </c>
      <c r="BP84" s="129">
        <v>22763</v>
      </c>
      <c r="BQ84" s="697">
        <f>'1.COBERTURA  DANE'!F85</f>
        <v>22709</v>
      </c>
      <c r="BR84" s="224">
        <f t="shared" si="11"/>
        <v>-54</v>
      </c>
      <c r="BS84" s="190">
        <f t="shared" si="12"/>
        <v>-0.23815824292140775</v>
      </c>
      <c r="BT84" s="224">
        <f t="shared" si="13"/>
        <v>79</v>
      </c>
      <c r="BU84" s="190">
        <f t="shared" si="14"/>
        <v>0.34909412284577995</v>
      </c>
    </row>
    <row r="85" spans="1:73" ht="15" outlineLevel="2">
      <c r="A85" s="81">
        <v>197</v>
      </c>
      <c r="B85" s="27" t="s">
        <v>137</v>
      </c>
      <c r="C85" s="49" t="s">
        <v>113</v>
      </c>
      <c r="D85" s="84">
        <v>2253</v>
      </c>
      <c r="E85" s="37">
        <v>2239</v>
      </c>
      <c r="F85" s="37">
        <v>2230</v>
      </c>
      <c r="G85" s="37">
        <v>2248</v>
      </c>
      <c r="H85" s="37">
        <v>2330</v>
      </c>
      <c r="I85" s="37">
        <v>2369</v>
      </c>
      <c r="J85" s="37">
        <v>2347</v>
      </c>
      <c r="K85" s="37">
        <v>2356</v>
      </c>
      <c r="L85" s="37">
        <v>2310</v>
      </c>
      <c r="M85" s="37">
        <v>2343</v>
      </c>
      <c r="N85" s="37">
        <v>2407</v>
      </c>
      <c r="O85" s="697">
        <v>2426</v>
      </c>
      <c r="P85" s="84">
        <v>2261</v>
      </c>
      <c r="Q85" s="37">
        <v>2261</v>
      </c>
      <c r="R85" s="37">
        <v>2340</v>
      </c>
      <c r="S85" s="37">
        <v>2361</v>
      </c>
      <c r="T85" s="37">
        <v>2330</v>
      </c>
      <c r="U85" s="37">
        <v>2526</v>
      </c>
      <c r="V85" s="37">
        <v>2529</v>
      </c>
      <c r="W85" s="37">
        <v>2543</v>
      </c>
      <c r="X85" s="37">
        <v>2589</v>
      </c>
      <c r="Y85" s="37">
        <v>2624</v>
      </c>
      <c r="Z85" s="37">
        <v>2595</v>
      </c>
      <c r="AA85" s="697">
        <v>2539</v>
      </c>
      <c r="AB85" s="84">
        <v>2431</v>
      </c>
      <c r="AC85" s="37">
        <v>2450</v>
      </c>
      <c r="AD85" s="37">
        <v>2411</v>
      </c>
      <c r="AE85" s="37">
        <v>2475</v>
      </c>
      <c r="AF85" s="37">
        <v>2426</v>
      </c>
      <c r="AG85" s="37">
        <v>2354</v>
      </c>
      <c r="AH85" s="37">
        <v>2548</v>
      </c>
      <c r="AI85" s="37">
        <v>2637</v>
      </c>
      <c r="AJ85" s="37">
        <v>2676</v>
      </c>
      <c r="AK85" s="37">
        <v>2712</v>
      </c>
      <c r="AL85" s="37">
        <v>2586</v>
      </c>
      <c r="AM85" s="697">
        <v>2638</v>
      </c>
      <c r="AN85" s="84">
        <v>2622</v>
      </c>
      <c r="AO85" s="37">
        <v>2631</v>
      </c>
      <c r="AP85" s="37">
        <v>2627</v>
      </c>
      <c r="AQ85" s="37">
        <v>2670</v>
      </c>
      <c r="AR85" s="37">
        <v>2682</v>
      </c>
      <c r="AS85" s="37">
        <v>2731</v>
      </c>
      <c r="AT85" s="37">
        <v>2709</v>
      </c>
      <c r="AU85" s="37">
        <v>2738</v>
      </c>
      <c r="AV85" s="37">
        <v>2730</v>
      </c>
      <c r="AW85" s="37">
        <v>2808</v>
      </c>
      <c r="AX85" s="37">
        <v>2797</v>
      </c>
      <c r="AY85" s="697">
        <v>2833</v>
      </c>
      <c r="AZ85" s="84">
        <v>2792</v>
      </c>
      <c r="BA85" s="37">
        <v>2769</v>
      </c>
      <c r="BB85" s="37">
        <v>2745</v>
      </c>
      <c r="BC85" s="37">
        <v>2631</v>
      </c>
      <c r="BD85" s="37">
        <v>2588</v>
      </c>
      <c r="BE85" s="37">
        <v>2626</v>
      </c>
      <c r="BF85" s="37">
        <v>2644</v>
      </c>
      <c r="BG85" s="37">
        <v>2537</v>
      </c>
      <c r="BH85" s="37">
        <v>2475</v>
      </c>
      <c r="BI85" s="37">
        <v>2442</v>
      </c>
      <c r="BJ85" s="37">
        <v>2443</v>
      </c>
      <c r="BK85" s="697">
        <v>2483</v>
      </c>
      <c r="BL85" s="84">
        <v>2472</v>
      </c>
      <c r="BM85" s="37">
        <v>2417</v>
      </c>
      <c r="BN85" s="37">
        <v>2402</v>
      </c>
      <c r="BO85" s="37">
        <v>2385</v>
      </c>
      <c r="BP85" s="129">
        <v>2369</v>
      </c>
      <c r="BQ85" s="697">
        <f>'1.COBERTURA  DANE'!F86</f>
        <v>2397</v>
      </c>
      <c r="BR85" s="224">
        <f t="shared" si="11"/>
        <v>28</v>
      </c>
      <c r="BS85" s="190">
        <f t="shared" si="12"/>
        <v>1.1740041928721174</v>
      </c>
      <c r="BT85" s="224">
        <f t="shared" si="13"/>
        <v>-86</v>
      </c>
      <c r="BU85" s="190">
        <f t="shared" si="14"/>
        <v>-3.4635521546516315</v>
      </c>
    </row>
    <row r="86" spans="1:73" ht="15" outlineLevel="2">
      <c r="A86" s="81">
        <v>206</v>
      </c>
      <c r="B86" s="27" t="s">
        <v>137</v>
      </c>
      <c r="C86" s="50" t="s">
        <v>138</v>
      </c>
      <c r="D86" s="84">
        <v>585</v>
      </c>
      <c r="E86" s="37">
        <v>592</v>
      </c>
      <c r="F86" s="37">
        <v>601</v>
      </c>
      <c r="G86" s="37">
        <v>612</v>
      </c>
      <c r="H86" s="37">
        <v>605</v>
      </c>
      <c r="I86" s="37">
        <v>588</v>
      </c>
      <c r="J86" s="37">
        <v>591</v>
      </c>
      <c r="K86" s="37">
        <v>582</v>
      </c>
      <c r="L86" s="37">
        <v>596</v>
      </c>
      <c r="M86" s="37">
        <v>606</v>
      </c>
      <c r="N86" s="37">
        <v>627</v>
      </c>
      <c r="O86" s="697">
        <v>620</v>
      </c>
      <c r="P86" s="84">
        <v>583</v>
      </c>
      <c r="Q86" s="37">
        <v>595</v>
      </c>
      <c r="R86" s="37">
        <v>629</v>
      </c>
      <c r="S86" s="37">
        <v>623</v>
      </c>
      <c r="T86" s="37">
        <v>605</v>
      </c>
      <c r="U86" s="37">
        <v>652</v>
      </c>
      <c r="V86" s="37">
        <v>675</v>
      </c>
      <c r="W86" s="37">
        <v>697</v>
      </c>
      <c r="X86" s="37">
        <v>709</v>
      </c>
      <c r="Y86" s="37">
        <v>711</v>
      </c>
      <c r="Z86" s="37">
        <v>684</v>
      </c>
      <c r="AA86" s="697">
        <v>673</v>
      </c>
      <c r="AB86" s="84">
        <v>649</v>
      </c>
      <c r="AC86" s="37">
        <v>639</v>
      </c>
      <c r="AD86" s="37">
        <v>664</v>
      </c>
      <c r="AE86" s="37">
        <v>663</v>
      </c>
      <c r="AF86" s="37">
        <v>654</v>
      </c>
      <c r="AG86" s="37">
        <v>664</v>
      </c>
      <c r="AH86" s="37">
        <v>709</v>
      </c>
      <c r="AI86" s="37">
        <v>730</v>
      </c>
      <c r="AJ86" s="37">
        <v>738</v>
      </c>
      <c r="AK86" s="37">
        <v>738</v>
      </c>
      <c r="AL86" s="37">
        <v>723</v>
      </c>
      <c r="AM86" s="697">
        <v>723</v>
      </c>
      <c r="AN86" s="84">
        <v>719</v>
      </c>
      <c r="AO86" s="37">
        <v>659</v>
      </c>
      <c r="AP86" s="37">
        <v>694</v>
      </c>
      <c r="AQ86" s="37">
        <v>709</v>
      </c>
      <c r="AR86" s="37">
        <v>729</v>
      </c>
      <c r="AS86" s="37">
        <v>731</v>
      </c>
      <c r="AT86" s="37">
        <v>743</v>
      </c>
      <c r="AU86" s="37">
        <v>723</v>
      </c>
      <c r="AV86" s="37">
        <v>779</v>
      </c>
      <c r="AW86" s="37">
        <v>715</v>
      </c>
      <c r="AX86" s="37">
        <v>711</v>
      </c>
      <c r="AY86" s="697">
        <v>710</v>
      </c>
      <c r="AZ86" s="84">
        <v>691</v>
      </c>
      <c r="BA86" s="37">
        <v>692</v>
      </c>
      <c r="BB86" s="37">
        <v>696</v>
      </c>
      <c r="BC86" s="37">
        <v>667</v>
      </c>
      <c r="BD86" s="37">
        <v>656</v>
      </c>
      <c r="BE86" s="37">
        <v>660</v>
      </c>
      <c r="BF86" s="37">
        <v>677</v>
      </c>
      <c r="BG86" s="37">
        <v>680</v>
      </c>
      <c r="BH86" s="37">
        <v>682</v>
      </c>
      <c r="BI86" s="37">
        <v>677</v>
      </c>
      <c r="BJ86" s="37">
        <v>665</v>
      </c>
      <c r="BK86" s="697">
        <v>664</v>
      </c>
      <c r="BL86" s="84">
        <v>652</v>
      </c>
      <c r="BM86" s="37">
        <v>640</v>
      </c>
      <c r="BN86" s="37">
        <v>642</v>
      </c>
      <c r="BO86" s="37">
        <v>608</v>
      </c>
      <c r="BP86" s="129">
        <v>605</v>
      </c>
      <c r="BQ86" s="697">
        <f>'1.COBERTURA  DANE'!F87</f>
        <v>622</v>
      </c>
      <c r="BR86" s="224">
        <f t="shared" si="11"/>
        <v>17</v>
      </c>
      <c r="BS86" s="190">
        <f t="shared" si="12"/>
        <v>2.7960526315789473</v>
      </c>
      <c r="BT86" s="224">
        <f t="shared" si="13"/>
        <v>-42</v>
      </c>
      <c r="BU86" s="190">
        <f t="shared" si="14"/>
        <v>-6.3253012048192767</v>
      </c>
    </row>
    <row r="87" spans="1:73" ht="15" outlineLevel="2">
      <c r="A87" s="81">
        <v>313</v>
      </c>
      <c r="B87" s="27" t="s">
        <v>137</v>
      </c>
      <c r="C87" s="49" t="s">
        <v>81</v>
      </c>
      <c r="D87" s="84">
        <v>1443</v>
      </c>
      <c r="E87" s="37">
        <v>1289</v>
      </c>
      <c r="F87" s="37">
        <v>1321</v>
      </c>
      <c r="G87" s="37">
        <v>1317</v>
      </c>
      <c r="H87" s="37">
        <v>1327</v>
      </c>
      <c r="I87" s="37">
        <v>1329</v>
      </c>
      <c r="J87" s="37">
        <v>1326</v>
      </c>
      <c r="K87" s="37">
        <v>1330</v>
      </c>
      <c r="L87" s="37">
        <v>1296</v>
      </c>
      <c r="M87" s="37">
        <v>1367</v>
      </c>
      <c r="N87" s="37">
        <v>1400</v>
      </c>
      <c r="O87" s="697">
        <v>1432</v>
      </c>
      <c r="P87" s="84">
        <v>1368</v>
      </c>
      <c r="Q87" s="37">
        <v>1407</v>
      </c>
      <c r="R87" s="37">
        <v>1430</v>
      </c>
      <c r="S87" s="37">
        <v>1378</v>
      </c>
      <c r="T87" s="37">
        <v>1327</v>
      </c>
      <c r="U87" s="37">
        <v>1449</v>
      </c>
      <c r="V87" s="37">
        <v>1473</v>
      </c>
      <c r="W87" s="37">
        <v>1516</v>
      </c>
      <c r="X87" s="37">
        <v>1540</v>
      </c>
      <c r="Y87" s="37">
        <v>1539</v>
      </c>
      <c r="Z87" s="37">
        <v>1484</v>
      </c>
      <c r="AA87" s="697">
        <v>1449</v>
      </c>
      <c r="AB87" s="84">
        <v>1364</v>
      </c>
      <c r="AC87" s="37">
        <v>1363</v>
      </c>
      <c r="AD87" s="37">
        <v>1356</v>
      </c>
      <c r="AE87" s="37">
        <v>1378</v>
      </c>
      <c r="AF87" s="37">
        <v>1361</v>
      </c>
      <c r="AG87" s="37">
        <v>1384</v>
      </c>
      <c r="AH87" s="37">
        <v>1470</v>
      </c>
      <c r="AI87" s="37">
        <v>1482</v>
      </c>
      <c r="AJ87" s="37">
        <v>1482</v>
      </c>
      <c r="AK87" s="37">
        <v>1568</v>
      </c>
      <c r="AL87" s="37">
        <v>1564</v>
      </c>
      <c r="AM87" s="697">
        <v>1656</v>
      </c>
      <c r="AN87" s="84">
        <v>1697</v>
      </c>
      <c r="AO87" s="37">
        <v>1618</v>
      </c>
      <c r="AP87" s="37">
        <v>1615</v>
      </c>
      <c r="AQ87" s="37">
        <v>1659</v>
      </c>
      <c r="AR87" s="37">
        <v>1689</v>
      </c>
      <c r="AS87" s="37">
        <v>1746</v>
      </c>
      <c r="AT87" s="37">
        <v>1768</v>
      </c>
      <c r="AU87" s="37">
        <v>1787</v>
      </c>
      <c r="AV87" s="37">
        <v>2058</v>
      </c>
      <c r="AW87" s="37">
        <v>1794</v>
      </c>
      <c r="AX87" s="37">
        <v>1781</v>
      </c>
      <c r="AY87" s="697">
        <v>1771</v>
      </c>
      <c r="AZ87" s="84">
        <v>1763</v>
      </c>
      <c r="BA87" s="37">
        <v>1717</v>
      </c>
      <c r="BB87" s="37">
        <v>1695</v>
      </c>
      <c r="BC87" s="37">
        <v>1656</v>
      </c>
      <c r="BD87" s="37">
        <v>1676</v>
      </c>
      <c r="BE87" s="37">
        <v>1663</v>
      </c>
      <c r="BF87" s="37">
        <v>1672</v>
      </c>
      <c r="BG87" s="37">
        <v>1628</v>
      </c>
      <c r="BH87" s="37">
        <v>1635</v>
      </c>
      <c r="BI87" s="37">
        <v>1625</v>
      </c>
      <c r="BJ87" s="37">
        <v>1594</v>
      </c>
      <c r="BK87" s="697">
        <v>1605</v>
      </c>
      <c r="BL87" s="84">
        <v>1588</v>
      </c>
      <c r="BM87" s="37">
        <v>1563</v>
      </c>
      <c r="BN87" s="37">
        <v>1542</v>
      </c>
      <c r="BO87" s="37">
        <v>1580</v>
      </c>
      <c r="BP87" s="129">
        <v>1582</v>
      </c>
      <c r="BQ87" s="697">
        <f>'1.COBERTURA  DANE'!F88</f>
        <v>1592</v>
      </c>
      <c r="BR87" s="224">
        <f t="shared" si="11"/>
        <v>10</v>
      </c>
      <c r="BS87" s="190">
        <f t="shared" si="12"/>
        <v>0.63291139240506333</v>
      </c>
      <c r="BT87" s="224">
        <f t="shared" si="13"/>
        <v>-13</v>
      </c>
      <c r="BU87" s="190">
        <f t="shared" si="14"/>
        <v>-0.80996884735202501</v>
      </c>
    </row>
    <row r="88" spans="1:73" ht="15" outlineLevel="2">
      <c r="A88" s="81">
        <v>318</v>
      </c>
      <c r="B88" s="27" t="s">
        <v>137</v>
      </c>
      <c r="C88" s="49" t="s">
        <v>44</v>
      </c>
      <c r="D88" s="84">
        <v>17446</v>
      </c>
      <c r="E88" s="37">
        <v>17617</v>
      </c>
      <c r="F88" s="37">
        <v>17662</v>
      </c>
      <c r="G88" s="37">
        <v>17842</v>
      </c>
      <c r="H88" s="37">
        <v>18068</v>
      </c>
      <c r="I88" s="37">
        <v>18116</v>
      </c>
      <c r="J88" s="37">
        <v>18162</v>
      </c>
      <c r="K88" s="37">
        <v>18276</v>
      </c>
      <c r="L88" s="37">
        <v>18222</v>
      </c>
      <c r="M88" s="37">
        <v>18461</v>
      </c>
      <c r="N88" s="37">
        <v>18482</v>
      </c>
      <c r="O88" s="697">
        <v>18490</v>
      </c>
      <c r="P88" s="84">
        <v>18167</v>
      </c>
      <c r="Q88" s="37">
        <v>16733</v>
      </c>
      <c r="R88" s="37">
        <v>18342</v>
      </c>
      <c r="S88" s="37">
        <v>18550</v>
      </c>
      <c r="T88" s="37">
        <v>18068</v>
      </c>
      <c r="U88" s="37">
        <v>19103</v>
      </c>
      <c r="V88" s="37">
        <v>19030</v>
      </c>
      <c r="W88" s="37">
        <v>19483</v>
      </c>
      <c r="X88" s="37">
        <v>19536</v>
      </c>
      <c r="Y88" s="37">
        <v>19688</v>
      </c>
      <c r="Z88" s="37">
        <v>19816</v>
      </c>
      <c r="AA88" s="697">
        <v>19671</v>
      </c>
      <c r="AB88" s="84">
        <v>19398</v>
      </c>
      <c r="AC88" s="37">
        <v>19453</v>
      </c>
      <c r="AD88" s="37">
        <v>19473</v>
      </c>
      <c r="AE88" s="37">
        <v>19530</v>
      </c>
      <c r="AF88" s="37">
        <v>19715</v>
      </c>
      <c r="AG88" s="37">
        <v>19906</v>
      </c>
      <c r="AH88" s="37">
        <v>20331</v>
      </c>
      <c r="AI88" s="37">
        <v>20440</v>
      </c>
      <c r="AJ88" s="37">
        <v>20735</v>
      </c>
      <c r="AK88" s="37">
        <v>20911</v>
      </c>
      <c r="AL88" s="37">
        <v>20944</v>
      </c>
      <c r="AM88" s="697">
        <v>21054</v>
      </c>
      <c r="AN88" s="84">
        <v>20810</v>
      </c>
      <c r="AO88" s="37">
        <v>20789</v>
      </c>
      <c r="AP88" s="37">
        <v>21066</v>
      </c>
      <c r="AQ88" s="37">
        <v>21328</v>
      </c>
      <c r="AR88" s="37">
        <v>21469</v>
      </c>
      <c r="AS88" s="37">
        <v>21690</v>
      </c>
      <c r="AT88" s="37">
        <v>21842</v>
      </c>
      <c r="AU88" s="37">
        <v>21970</v>
      </c>
      <c r="AV88" s="37">
        <v>22139</v>
      </c>
      <c r="AW88" s="37">
        <v>22528</v>
      </c>
      <c r="AX88" s="37">
        <v>22596</v>
      </c>
      <c r="AY88" s="697">
        <v>22557</v>
      </c>
      <c r="AZ88" s="84">
        <v>22251</v>
      </c>
      <c r="BA88" s="37">
        <v>21965</v>
      </c>
      <c r="BB88" s="37">
        <v>22466</v>
      </c>
      <c r="BC88" s="37">
        <v>22495</v>
      </c>
      <c r="BD88" s="37">
        <v>22430</v>
      </c>
      <c r="BE88" s="37">
        <v>22657</v>
      </c>
      <c r="BF88" s="37">
        <v>22845</v>
      </c>
      <c r="BG88" s="37">
        <v>22914</v>
      </c>
      <c r="BH88" s="37">
        <v>23036</v>
      </c>
      <c r="BI88" s="37">
        <v>23241</v>
      </c>
      <c r="BJ88" s="37">
        <v>23442</v>
      </c>
      <c r="BK88" s="697">
        <v>23578</v>
      </c>
      <c r="BL88" s="84">
        <v>23441</v>
      </c>
      <c r="BM88" s="37">
        <v>23478</v>
      </c>
      <c r="BN88" s="37">
        <v>23734</v>
      </c>
      <c r="BO88" s="37">
        <v>23784</v>
      </c>
      <c r="BP88" s="129">
        <v>23965</v>
      </c>
      <c r="BQ88" s="697">
        <f>'1.COBERTURA  DANE'!F89</f>
        <v>24128</v>
      </c>
      <c r="BR88" s="224">
        <f t="shared" si="11"/>
        <v>163</v>
      </c>
      <c r="BS88" s="190">
        <f t="shared" si="12"/>
        <v>0.68533467877564758</v>
      </c>
      <c r="BT88" s="224">
        <f t="shared" si="13"/>
        <v>550</v>
      </c>
      <c r="BU88" s="190">
        <f t="shared" si="14"/>
        <v>2.3326830095852067</v>
      </c>
    </row>
    <row r="89" spans="1:73" ht="15" outlineLevel="2">
      <c r="A89" s="81">
        <v>321</v>
      </c>
      <c r="B89" s="27" t="s">
        <v>137</v>
      </c>
      <c r="C89" s="49" t="s">
        <v>109</v>
      </c>
      <c r="D89" s="84">
        <v>2408</v>
      </c>
      <c r="E89" s="37">
        <v>2420</v>
      </c>
      <c r="F89" s="37">
        <v>2422</v>
      </c>
      <c r="G89" s="37">
        <v>2390</v>
      </c>
      <c r="H89" s="37">
        <v>2382</v>
      </c>
      <c r="I89" s="37">
        <v>2435</v>
      </c>
      <c r="J89" s="37">
        <v>2443</v>
      </c>
      <c r="K89" s="37">
        <v>2481</v>
      </c>
      <c r="L89" s="37">
        <v>2415</v>
      </c>
      <c r="M89" s="37">
        <v>2429</v>
      </c>
      <c r="N89" s="37">
        <v>2434</v>
      </c>
      <c r="O89" s="697">
        <v>2434</v>
      </c>
      <c r="P89" s="84">
        <v>2409</v>
      </c>
      <c r="Q89" s="37">
        <v>1317</v>
      </c>
      <c r="R89" s="37">
        <v>2225</v>
      </c>
      <c r="S89" s="37">
        <v>2275</v>
      </c>
      <c r="T89" s="37">
        <v>2382</v>
      </c>
      <c r="U89" s="37">
        <v>2350</v>
      </c>
      <c r="V89" s="37">
        <v>2358</v>
      </c>
      <c r="W89" s="37">
        <v>2381</v>
      </c>
      <c r="X89" s="37">
        <v>2388</v>
      </c>
      <c r="Y89" s="37">
        <v>2437</v>
      </c>
      <c r="Z89" s="37">
        <v>2434</v>
      </c>
      <c r="AA89" s="697">
        <v>2387</v>
      </c>
      <c r="AB89" s="84">
        <v>2291</v>
      </c>
      <c r="AC89" s="37">
        <v>2230</v>
      </c>
      <c r="AD89" s="37">
        <v>2268</v>
      </c>
      <c r="AE89" s="37">
        <v>2265</v>
      </c>
      <c r="AF89" s="37">
        <v>2221</v>
      </c>
      <c r="AG89" s="37">
        <v>1992</v>
      </c>
      <c r="AH89" s="37">
        <v>2097</v>
      </c>
      <c r="AI89" s="37">
        <v>2195</v>
      </c>
      <c r="AJ89" s="37">
        <v>2195</v>
      </c>
      <c r="AK89" s="37">
        <v>2298</v>
      </c>
      <c r="AL89" s="37">
        <v>2284</v>
      </c>
      <c r="AM89" s="697">
        <v>2379</v>
      </c>
      <c r="AN89" s="84">
        <v>2457</v>
      </c>
      <c r="AO89" s="37">
        <v>2374</v>
      </c>
      <c r="AP89" s="37">
        <v>2429</v>
      </c>
      <c r="AQ89" s="37">
        <v>2463</v>
      </c>
      <c r="AR89" s="37">
        <v>2571</v>
      </c>
      <c r="AS89" s="37">
        <v>2617</v>
      </c>
      <c r="AT89" s="37">
        <v>2652</v>
      </c>
      <c r="AU89" s="37">
        <v>2637</v>
      </c>
      <c r="AV89" s="37">
        <v>2644</v>
      </c>
      <c r="AW89" s="37">
        <v>2624</v>
      </c>
      <c r="AX89" s="37">
        <v>2578</v>
      </c>
      <c r="AY89" s="697">
        <v>2577</v>
      </c>
      <c r="AZ89" s="84">
        <v>2576</v>
      </c>
      <c r="BA89" s="37">
        <v>2571</v>
      </c>
      <c r="BB89" s="37">
        <v>2540</v>
      </c>
      <c r="BC89" s="37">
        <v>2487</v>
      </c>
      <c r="BD89" s="37">
        <v>2486</v>
      </c>
      <c r="BE89" s="37">
        <v>2493</v>
      </c>
      <c r="BF89" s="37">
        <v>2518</v>
      </c>
      <c r="BG89" s="37">
        <v>2518</v>
      </c>
      <c r="BH89" s="37">
        <v>2519</v>
      </c>
      <c r="BI89" s="37">
        <v>2492</v>
      </c>
      <c r="BJ89" s="37">
        <v>2474</v>
      </c>
      <c r="BK89" s="697">
        <v>2530</v>
      </c>
      <c r="BL89" s="84">
        <v>2505</v>
      </c>
      <c r="BM89" s="37">
        <v>2509</v>
      </c>
      <c r="BN89" s="37">
        <v>2527</v>
      </c>
      <c r="BO89" s="37">
        <v>2547</v>
      </c>
      <c r="BP89" s="129">
        <v>2560</v>
      </c>
      <c r="BQ89" s="697">
        <f>'1.COBERTURA  DANE'!F90</f>
        <v>2544</v>
      </c>
      <c r="BR89" s="224">
        <f t="shared" si="11"/>
        <v>-16</v>
      </c>
      <c r="BS89" s="190">
        <f t="shared" si="12"/>
        <v>-0.62819002748331376</v>
      </c>
      <c r="BT89" s="224">
        <f t="shared" si="13"/>
        <v>14</v>
      </c>
      <c r="BU89" s="190">
        <f t="shared" si="14"/>
        <v>0.55335968379446643</v>
      </c>
    </row>
    <row r="90" spans="1:73" ht="15" outlineLevel="2">
      <c r="A90" s="81">
        <v>376</v>
      </c>
      <c r="B90" s="27" t="s">
        <v>137</v>
      </c>
      <c r="C90" s="49" t="s">
        <v>83</v>
      </c>
      <c r="D90" s="84">
        <v>42182</v>
      </c>
      <c r="E90" s="37">
        <v>42416</v>
      </c>
      <c r="F90" s="37">
        <v>42768</v>
      </c>
      <c r="G90" s="37">
        <v>42899</v>
      </c>
      <c r="H90" s="37">
        <v>43679</v>
      </c>
      <c r="I90" s="37">
        <v>43773</v>
      </c>
      <c r="J90" s="37">
        <v>43834</v>
      </c>
      <c r="K90" s="37">
        <v>44103</v>
      </c>
      <c r="L90" s="37">
        <v>43131</v>
      </c>
      <c r="M90" s="37">
        <v>43300</v>
      </c>
      <c r="N90" s="37">
        <v>44126</v>
      </c>
      <c r="O90" s="697">
        <v>44057</v>
      </c>
      <c r="P90" s="84">
        <v>44112</v>
      </c>
      <c r="Q90" s="37">
        <v>43552</v>
      </c>
      <c r="R90" s="37">
        <v>44638</v>
      </c>
      <c r="S90" s="37">
        <v>45266</v>
      </c>
      <c r="T90" s="37">
        <v>43679</v>
      </c>
      <c r="U90" s="37">
        <v>46054</v>
      </c>
      <c r="V90" s="37">
        <v>45718</v>
      </c>
      <c r="W90" s="37">
        <v>46456</v>
      </c>
      <c r="X90" s="37">
        <v>46362</v>
      </c>
      <c r="Y90" s="37">
        <v>47070</v>
      </c>
      <c r="Z90" s="37">
        <v>47361</v>
      </c>
      <c r="AA90" s="697">
        <v>47176</v>
      </c>
      <c r="AB90" s="84">
        <v>46905</v>
      </c>
      <c r="AC90" s="37">
        <v>47375</v>
      </c>
      <c r="AD90" s="37">
        <v>47221</v>
      </c>
      <c r="AE90" s="37">
        <v>47418</v>
      </c>
      <c r="AF90" s="37">
        <v>47734</v>
      </c>
      <c r="AG90" s="37">
        <v>48007</v>
      </c>
      <c r="AH90" s="37">
        <v>48467</v>
      </c>
      <c r="AI90" s="37">
        <v>48674</v>
      </c>
      <c r="AJ90" s="37">
        <v>49171</v>
      </c>
      <c r="AK90" s="37">
        <v>49317</v>
      </c>
      <c r="AL90" s="37">
        <v>49385</v>
      </c>
      <c r="AM90" s="697">
        <v>49611</v>
      </c>
      <c r="AN90" s="84">
        <v>49232</v>
      </c>
      <c r="AO90" s="37">
        <v>49417</v>
      </c>
      <c r="AP90" s="37">
        <v>49903</v>
      </c>
      <c r="AQ90" s="37">
        <v>50504</v>
      </c>
      <c r="AR90" s="37">
        <v>50943</v>
      </c>
      <c r="AS90" s="37">
        <v>51265</v>
      </c>
      <c r="AT90" s="37">
        <v>51465</v>
      </c>
      <c r="AU90" s="37">
        <v>51657</v>
      </c>
      <c r="AV90" s="37">
        <v>52198</v>
      </c>
      <c r="AW90" s="37">
        <v>53065</v>
      </c>
      <c r="AX90" s="37">
        <v>53121</v>
      </c>
      <c r="AY90" s="697">
        <v>53179</v>
      </c>
      <c r="AZ90" s="84">
        <v>52600</v>
      </c>
      <c r="BA90" s="37">
        <v>52218</v>
      </c>
      <c r="BB90" s="37">
        <v>53518</v>
      </c>
      <c r="BC90" s="37">
        <v>53679</v>
      </c>
      <c r="BD90" s="37">
        <v>53385</v>
      </c>
      <c r="BE90" s="37">
        <v>53379</v>
      </c>
      <c r="BF90" s="37">
        <v>53425</v>
      </c>
      <c r="BG90" s="37">
        <v>53867</v>
      </c>
      <c r="BH90" s="37">
        <v>54395</v>
      </c>
      <c r="BI90" s="37">
        <v>54456</v>
      </c>
      <c r="BJ90" s="37">
        <v>54682</v>
      </c>
      <c r="BK90" s="697">
        <v>54605</v>
      </c>
      <c r="BL90" s="84">
        <v>54461</v>
      </c>
      <c r="BM90" s="37">
        <v>54659</v>
      </c>
      <c r="BN90" s="37">
        <v>55375</v>
      </c>
      <c r="BO90" s="37">
        <v>55430</v>
      </c>
      <c r="BP90" s="129">
        <v>55574</v>
      </c>
      <c r="BQ90" s="697">
        <f>'1.COBERTURA  DANE'!F91</f>
        <v>55497</v>
      </c>
      <c r="BR90" s="224">
        <f t="shared" si="11"/>
        <v>-77</v>
      </c>
      <c r="BS90" s="190">
        <f t="shared" si="12"/>
        <v>-0.13891394551686811</v>
      </c>
      <c r="BT90" s="224">
        <f t="shared" si="13"/>
        <v>892</v>
      </c>
      <c r="BU90" s="190">
        <f t="shared" si="14"/>
        <v>1.6335500412050179</v>
      </c>
    </row>
    <row r="91" spans="1:73" ht="15" outlineLevel="2">
      <c r="A91" s="81">
        <v>400</v>
      </c>
      <c r="B91" s="27" t="s">
        <v>137</v>
      </c>
      <c r="C91" s="50" t="s">
        <v>141</v>
      </c>
      <c r="D91" s="84">
        <v>8703</v>
      </c>
      <c r="E91" s="37">
        <v>8713</v>
      </c>
      <c r="F91" s="37">
        <v>8739</v>
      </c>
      <c r="G91" s="37">
        <v>8713</v>
      </c>
      <c r="H91" s="37">
        <v>8787</v>
      </c>
      <c r="I91" s="37">
        <v>8791</v>
      </c>
      <c r="J91" s="37">
        <v>8866</v>
      </c>
      <c r="K91" s="37">
        <v>8854</v>
      </c>
      <c r="L91" s="37">
        <v>8678</v>
      </c>
      <c r="M91" s="37">
        <v>8685</v>
      </c>
      <c r="N91" s="37">
        <v>8779</v>
      </c>
      <c r="O91" s="697">
        <v>8760</v>
      </c>
      <c r="P91" s="84">
        <v>8765</v>
      </c>
      <c r="Q91" s="37">
        <v>8818</v>
      </c>
      <c r="R91" s="37">
        <v>9175</v>
      </c>
      <c r="S91" s="37">
        <v>9027</v>
      </c>
      <c r="T91" s="37">
        <v>8787</v>
      </c>
      <c r="U91" s="37">
        <v>9121</v>
      </c>
      <c r="V91" s="37">
        <v>9100</v>
      </c>
      <c r="W91" s="37">
        <v>9350</v>
      </c>
      <c r="X91" s="37">
        <v>9366</v>
      </c>
      <c r="Y91" s="37">
        <v>9503</v>
      </c>
      <c r="Z91" s="37">
        <v>9480</v>
      </c>
      <c r="AA91" s="697">
        <v>9372</v>
      </c>
      <c r="AB91" s="84">
        <v>9281</v>
      </c>
      <c r="AC91" s="37">
        <v>9186</v>
      </c>
      <c r="AD91" s="37">
        <v>9229</v>
      </c>
      <c r="AE91" s="37">
        <v>9339</v>
      </c>
      <c r="AF91" s="37">
        <v>9365</v>
      </c>
      <c r="AG91" s="37">
        <v>9447</v>
      </c>
      <c r="AH91" s="37">
        <v>9651</v>
      </c>
      <c r="AI91" s="37">
        <v>9732</v>
      </c>
      <c r="AJ91" s="37">
        <v>9843</v>
      </c>
      <c r="AK91" s="37">
        <v>9853</v>
      </c>
      <c r="AL91" s="37">
        <v>9711</v>
      </c>
      <c r="AM91" s="697">
        <v>9716</v>
      </c>
      <c r="AN91" s="84">
        <v>9587</v>
      </c>
      <c r="AO91" s="37">
        <v>9550</v>
      </c>
      <c r="AP91" s="37">
        <v>9634</v>
      </c>
      <c r="AQ91" s="37">
        <v>9813</v>
      </c>
      <c r="AR91" s="37">
        <v>9810</v>
      </c>
      <c r="AS91" s="37">
        <v>9822</v>
      </c>
      <c r="AT91" s="37">
        <v>9905</v>
      </c>
      <c r="AU91" s="37">
        <v>9881</v>
      </c>
      <c r="AV91" s="37">
        <v>9907</v>
      </c>
      <c r="AW91" s="37">
        <v>9875</v>
      </c>
      <c r="AX91" s="37">
        <v>9883</v>
      </c>
      <c r="AY91" s="697">
        <v>9836</v>
      </c>
      <c r="AZ91" s="84">
        <v>9729</v>
      </c>
      <c r="BA91" s="37">
        <v>9667</v>
      </c>
      <c r="BB91" s="37">
        <v>9715</v>
      </c>
      <c r="BC91" s="37">
        <v>9719</v>
      </c>
      <c r="BD91" s="37">
        <v>9739</v>
      </c>
      <c r="BE91" s="37">
        <v>9827</v>
      </c>
      <c r="BF91" s="37">
        <v>9813</v>
      </c>
      <c r="BG91" s="37">
        <v>9834</v>
      </c>
      <c r="BH91" s="37">
        <v>9868</v>
      </c>
      <c r="BI91" s="37">
        <v>9888</v>
      </c>
      <c r="BJ91" s="37">
        <v>9759</v>
      </c>
      <c r="BK91" s="697">
        <v>9738</v>
      </c>
      <c r="BL91" s="84">
        <v>9716</v>
      </c>
      <c r="BM91" s="37">
        <v>9776</v>
      </c>
      <c r="BN91" s="37">
        <v>9865</v>
      </c>
      <c r="BO91" s="37">
        <v>9872</v>
      </c>
      <c r="BP91" s="129">
        <v>9842</v>
      </c>
      <c r="BQ91" s="697">
        <f>'1.COBERTURA  DANE'!F92</f>
        <v>9827</v>
      </c>
      <c r="BR91" s="224">
        <f t="shared" si="11"/>
        <v>-15</v>
      </c>
      <c r="BS91" s="190">
        <f t="shared" si="12"/>
        <v>-0.15194489465153971</v>
      </c>
      <c r="BT91" s="224">
        <f t="shared" si="13"/>
        <v>89</v>
      </c>
      <c r="BU91" s="190">
        <f t="shared" si="14"/>
        <v>0.91394536865886211</v>
      </c>
    </row>
    <row r="92" spans="1:73" ht="15" outlineLevel="2">
      <c r="A92" s="81">
        <v>440</v>
      </c>
      <c r="B92" s="27" t="s">
        <v>137</v>
      </c>
      <c r="C92" s="49" t="s">
        <v>84</v>
      </c>
      <c r="D92" s="84">
        <v>24736</v>
      </c>
      <c r="E92" s="37">
        <v>24703</v>
      </c>
      <c r="F92" s="37">
        <v>24877</v>
      </c>
      <c r="G92" s="37">
        <v>24812</v>
      </c>
      <c r="H92" s="37">
        <v>25145</v>
      </c>
      <c r="I92" s="37">
        <v>25310</v>
      </c>
      <c r="J92" s="37">
        <v>25293</v>
      </c>
      <c r="K92" s="37">
        <v>25505</v>
      </c>
      <c r="L92" s="37">
        <v>25214</v>
      </c>
      <c r="M92" s="37">
        <v>25402</v>
      </c>
      <c r="N92" s="37">
        <v>25576</v>
      </c>
      <c r="O92" s="697">
        <v>25541</v>
      </c>
      <c r="P92" s="84">
        <v>25319</v>
      </c>
      <c r="Q92" s="37">
        <v>22777</v>
      </c>
      <c r="R92" s="37">
        <v>25276</v>
      </c>
      <c r="S92" s="37">
        <v>25554</v>
      </c>
      <c r="T92" s="37">
        <v>25145</v>
      </c>
      <c r="U92" s="37">
        <v>26317</v>
      </c>
      <c r="V92" s="37">
        <v>26181</v>
      </c>
      <c r="W92" s="37">
        <v>26894</v>
      </c>
      <c r="X92" s="37">
        <v>27049</v>
      </c>
      <c r="Y92" s="37">
        <v>27381</v>
      </c>
      <c r="Z92" s="37">
        <v>27470</v>
      </c>
      <c r="AA92" s="697">
        <v>27222</v>
      </c>
      <c r="AB92" s="84">
        <v>27090</v>
      </c>
      <c r="AC92" s="37">
        <v>27202</v>
      </c>
      <c r="AD92" s="37">
        <v>27237</v>
      </c>
      <c r="AE92" s="37">
        <v>27489</v>
      </c>
      <c r="AF92" s="37">
        <v>27687</v>
      </c>
      <c r="AG92" s="37">
        <v>27939</v>
      </c>
      <c r="AH92" s="37">
        <v>28188</v>
      </c>
      <c r="AI92" s="37">
        <v>28408</v>
      </c>
      <c r="AJ92" s="37">
        <v>28733</v>
      </c>
      <c r="AK92" s="37">
        <v>29056</v>
      </c>
      <c r="AL92" s="37">
        <v>28887</v>
      </c>
      <c r="AM92" s="697">
        <v>29096</v>
      </c>
      <c r="AN92" s="84">
        <v>28697</v>
      </c>
      <c r="AO92" s="37">
        <v>28850</v>
      </c>
      <c r="AP92" s="37">
        <v>29233</v>
      </c>
      <c r="AQ92" s="37">
        <v>29712</v>
      </c>
      <c r="AR92" s="37">
        <v>29948</v>
      </c>
      <c r="AS92" s="37">
        <v>30304</v>
      </c>
      <c r="AT92" s="37">
        <v>30577</v>
      </c>
      <c r="AU92" s="37">
        <v>30763</v>
      </c>
      <c r="AV92" s="37">
        <v>30965</v>
      </c>
      <c r="AW92" s="37">
        <v>31520</v>
      </c>
      <c r="AX92" s="37">
        <v>31462</v>
      </c>
      <c r="AY92" s="697">
        <v>31529</v>
      </c>
      <c r="AZ92" s="84">
        <v>31248</v>
      </c>
      <c r="BA92" s="37">
        <v>31213</v>
      </c>
      <c r="BB92" s="37">
        <v>31870</v>
      </c>
      <c r="BC92" s="37">
        <v>32105</v>
      </c>
      <c r="BD92" s="37">
        <v>31998</v>
      </c>
      <c r="BE92" s="37">
        <v>32167</v>
      </c>
      <c r="BF92" s="37">
        <v>32224</v>
      </c>
      <c r="BG92" s="37">
        <v>32618</v>
      </c>
      <c r="BH92" s="37">
        <v>32817</v>
      </c>
      <c r="BI92" s="37">
        <v>33109</v>
      </c>
      <c r="BJ92" s="37">
        <v>33189</v>
      </c>
      <c r="BK92" s="697">
        <v>33299</v>
      </c>
      <c r="BL92" s="84">
        <v>33214</v>
      </c>
      <c r="BM92" s="37">
        <v>33564</v>
      </c>
      <c r="BN92" s="37">
        <v>34018</v>
      </c>
      <c r="BO92" s="37">
        <v>34336</v>
      </c>
      <c r="BP92" s="129">
        <v>34666</v>
      </c>
      <c r="BQ92" s="697">
        <f>'1.COBERTURA  DANE'!F93</f>
        <v>34836</v>
      </c>
      <c r="BR92" s="224">
        <f t="shared" si="11"/>
        <v>170</v>
      </c>
      <c r="BS92" s="190">
        <f t="shared" si="12"/>
        <v>0.49510717614165889</v>
      </c>
      <c r="BT92" s="224">
        <f t="shared" si="13"/>
        <v>1537</v>
      </c>
      <c r="BU92" s="190">
        <f t="shared" si="14"/>
        <v>4.6157542268536593</v>
      </c>
    </row>
    <row r="93" spans="1:73" ht="15" outlineLevel="2">
      <c r="A93" s="81">
        <v>483</v>
      </c>
      <c r="B93" s="27" t="s">
        <v>137</v>
      </c>
      <c r="C93" s="49" t="s">
        <v>116</v>
      </c>
      <c r="D93" s="84">
        <v>776</v>
      </c>
      <c r="E93" s="37">
        <v>695</v>
      </c>
      <c r="F93" s="37">
        <v>726</v>
      </c>
      <c r="G93" s="37">
        <v>747</v>
      </c>
      <c r="H93" s="37">
        <v>722</v>
      </c>
      <c r="I93" s="37">
        <v>736</v>
      </c>
      <c r="J93" s="37">
        <v>705</v>
      </c>
      <c r="K93" s="37">
        <v>675</v>
      </c>
      <c r="L93" s="37">
        <v>691</v>
      </c>
      <c r="M93" s="37">
        <v>720</v>
      </c>
      <c r="N93" s="37">
        <v>751</v>
      </c>
      <c r="O93" s="697">
        <v>816</v>
      </c>
      <c r="P93" s="84">
        <v>759</v>
      </c>
      <c r="Q93" s="37">
        <v>738</v>
      </c>
      <c r="R93" s="37">
        <v>777</v>
      </c>
      <c r="S93" s="37">
        <v>794</v>
      </c>
      <c r="T93" s="37">
        <v>722</v>
      </c>
      <c r="U93" s="37">
        <v>856</v>
      </c>
      <c r="V93" s="37">
        <v>867</v>
      </c>
      <c r="W93" s="37">
        <v>871</v>
      </c>
      <c r="X93" s="37">
        <v>876</v>
      </c>
      <c r="Y93" s="37">
        <v>901</v>
      </c>
      <c r="Z93" s="37">
        <v>900</v>
      </c>
      <c r="AA93" s="697">
        <v>906</v>
      </c>
      <c r="AB93" s="84">
        <v>843</v>
      </c>
      <c r="AC93" s="37">
        <v>804</v>
      </c>
      <c r="AD93" s="37">
        <v>840</v>
      </c>
      <c r="AE93" s="37">
        <v>850</v>
      </c>
      <c r="AF93" s="37">
        <v>836</v>
      </c>
      <c r="AG93" s="37">
        <v>827</v>
      </c>
      <c r="AH93" s="37">
        <v>854</v>
      </c>
      <c r="AI93" s="37">
        <v>874</v>
      </c>
      <c r="AJ93" s="37">
        <v>882</v>
      </c>
      <c r="AK93" s="37">
        <v>870</v>
      </c>
      <c r="AL93" s="37">
        <v>807</v>
      </c>
      <c r="AM93" s="697">
        <v>900</v>
      </c>
      <c r="AN93" s="84">
        <v>1095</v>
      </c>
      <c r="AO93" s="37">
        <v>1007</v>
      </c>
      <c r="AP93" s="37">
        <v>977</v>
      </c>
      <c r="AQ93" s="37">
        <v>968</v>
      </c>
      <c r="AR93" s="37">
        <v>974</v>
      </c>
      <c r="AS93" s="37">
        <v>1012</v>
      </c>
      <c r="AT93" s="37">
        <v>1098</v>
      </c>
      <c r="AU93" s="37">
        <v>1096</v>
      </c>
      <c r="AV93" s="37">
        <v>1074</v>
      </c>
      <c r="AW93" s="37">
        <v>1043</v>
      </c>
      <c r="AX93" s="37">
        <v>1016</v>
      </c>
      <c r="AY93" s="697">
        <v>968</v>
      </c>
      <c r="AZ93" s="84">
        <v>935</v>
      </c>
      <c r="BA93" s="37">
        <v>903</v>
      </c>
      <c r="BB93" s="37">
        <v>892</v>
      </c>
      <c r="BC93" s="37">
        <v>856</v>
      </c>
      <c r="BD93" s="37">
        <v>832</v>
      </c>
      <c r="BE93" s="37">
        <v>824</v>
      </c>
      <c r="BF93" s="37">
        <v>829</v>
      </c>
      <c r="BG93" s="37">
        <v>787</v>
      </c>
      <c r="BH93" s="37">
        <v>784</v>
      </c>
      <c r="BI93" s="37">
        <v>763</v>
      </c>
      <c r="BJ93" s="37">
        <v>754</v>
      </c>
      <c r="BK93" s="697">
        <v>745</v>
      </c>
      <c r="BL93" s="84">
        <v>744</v>
      </c>
      <c r="BM93" s="37">
        <v>724</v>
      </c>
      <c r="BN93" s="37">
        <v>726</v>
      </c>
      <c r="BO93" s="37">
        <v>719</v>
      </c>
      <c r="BP93" s="129">
        <v>701</v>
      </c>
      <c r="BQ93" s="697">
        <f>'1.COBERTURA  DANE'!F94</f>
        <v>693</v>
      </c>
      <c r="BR93" s="224">
        <f t="shared" si="11"/>
        <v>-8</v>
      </c>
      <c r="BS93" s="190">
        <f t="shared" si="12"/>
        <v>-1.1126564673157162</v>
      </c>
      <c r="BT93" s="224">
        <f t="shared" si="13"/>
        <v>-52</v>
      </c>
      <c r="BU93" s="190">
        <f t="shared" si="14"/>
        <v>-6.9798657718120802</v>
      </c>
    </row>
    <row r="94" spans="1:73" ht="15" outlineLevel="2">
      <c r="A94" s="81">
        <v>541</v>
      </c>
      <c r="B94" s="27" t="s">
        <v>137</v>
      </c>
      <c r="C94" s="52" t="s">
        <v>140</v>
      </c>
      <c r="D94" s="84">
        <v>4276</v>
      </c>
      <c r="E94" s="37">
        <v>4266</v>
      </c>
      <c r="F94" s="37">
        <v>4229</v>
      </c>
      <c r="G94" s="37">
        <v>4373</v>
      </c>
      <c r="H94" s="37">
        <v>4438</v>
      </c>
      <c r="I94" s="37">
        <v>4397</v>
      </c>
      <c r="J94" s="37">
        <v>4339</v>
      </c>
      <c r="K94" s="37">
        <v>4372</v>
      </c>
      <c r="L94" s="37">
        <v>4375</v>
      </c>
      <c r="M94" s="37">
        <v>4406</v>
      </c>
      <c r="N94" s="37">
        <v>4467</v>
      </c>
      <c r="O94" s="697">
        <v>4453</v>
      </c>
      <c r="P94" s="84">
        <v>4287</v>
      </c>
      <c r="Q94" s="37">
        <v>2341</v>
      </c>
      <c r="R94" s="37">
        <v>4139</v>
      </c>
      <c r="S94" s="37">
        <v>4264</v>
      </c>
      <c r="T94" s="37">
        <v>4438</v>
      </c>
      <c r="U94" s="37">
        <v>4385</v>
      </c>
      <c r="V94" s="37">
        <v>4414</v>
      </c>
      <c r="W94" s="37">
        <v>4538</v>
      </c>
      <c r="X94" s="37">
        <v>4511</v>
      </c>
      <c r="Y94" s="37">
        <v>4586</v>
      </c>
      <c r="Z94" s="37">
        <v>4657</v>
      </c>
      <c r="AA94" s="697">
        <v>4604</v>
      </c>
      <c r="AB94" s="84">
        <v>4444</v>
      </c>
      <c r="AC94" s="37">
        <v>4335</v>
      </c>
      <c r="AD94" s="37">
        <v>4427</v>
      </c>
      <c r="AE94" s="37">
        <v>4621</v>
      </c>
      <c r="AF94" s="37">
        <v>4657</v>
      </c>
      <c r="AG94" s="37">
        <v>4899</v>
      </c>
      <c r="AH94" s="37">
        <v>5219</v>
      </c>
      <c r="AI94" s="37">
        <v>5345</v>
      </c>
      <c r="AJ94" s="37">
        <v>5451</v>
      </c>
      <c r="AK94" s="37">
        <v>5418</v>
      </c>
      <c r="AL94" s="37">
        <v>5270</v>
      </c>
      <c r="AM94" s="697">
        <v>5196</v>
      </c>
      <c r="AN94" s="84">
        <v>4937</v>
      </c>
      <c r="AO94" s="37">
        <v>4730</v>
      </c>
      <c r="AP94" s="37">
        <v>4727</v>
      </c>
      <c r="AQ94" s="37">
        <v>4918</v>
      </c>
      <c r="AR94" s="37">
        <v>4925</v>
      </c>
      <c r="AS94" s="37">
        <v>5055</v>
      </c>
      <c r="AT94" s="37">
        <v>5110</v>
      </c>
      <c r="AU94" s="37">
        <v>5114</v>
      </c>
      <c r="AV94" s="37">
        <v>5133</v>
      </c>
      <c r="AW94" s="37">
        <v>5193</v>
      </c>
      <c r="AX94" s="37">
        <v>5140</v>
      </c>
      <c r="AY94" s="697">
        <v>5100</v>
      </c>
      <c r="AZ94" s="84">
        <v>5015</v>
      </c>
      <c r="BA94" s="37">
        <v>4943</v>
      </c>
      <c r="BB94" s="37">
        <v>4926</v>
      </c>
      <c r="BC94" s="37">
        <v>4894</v>
      </c>
      <c r="BD94" s="37">
        <v>4926</v>
      </c>
      <c r="BE94" s="37">
        <v>5037</v>
      </c>
      <c r="BF94" s="37">
        <v>5026</v>
      </c>
      <c r="BG94" s="37">
        <v>5095</v>
      </c>
      <c r="BH94" s="37">
        <v>4938</v>
      </c>
      <c r="BI94" s="37">
        <v>4890</v>
      </c>
      <c r="BJ94" s="37">
        <v>4829</v>
      </c>
      <c r="BK94" s="697">
        <v>4831</v>
      </c>
      <c r="BL94" s="84">
        <v>4747</v>
      </c>
      <c r="BM94" s="37">
        <v>4667</v>
      </c>
      <c r="BN94" s="37">
        <v>4675</v>
      </c>
      <c r="BO94" s="37">
        <v>4724</v>
      </c>
      <c r="BP94" s="129">
        <v>4702</v>
      </c>
      <c r="BQ94" s="697">
        <f>'1.COBERTURA  DANE'!F95</f>
        <v>4753</v>
      </c>
      <c r="BR94" s="224">
        <f t="shared" si="11"/>
        <v>51</v>
      </c>
      <c r="BS94" s="190">
        <f t="shared" si="12"/>
        <v>1.0795935647756139</v>
      </c>
      <c r="BT94" s="224">
        <f t="shared" si="13"/>
        <v>-78</v>
      </c>
      <c r="BU94" s="190">
        <f t="shared" si="14"/>
        <v>-1.6145725522666114</v>
      </c>
    </row>
    <row r="95" spans="1:73" ht="15" outlineLevel="2">
      <c r="A95" s="81">
        <v>607</v>
      </c>
      <c r="B95" s="27" t="s">
        <v>137</v>
      </c>
      <c r="C95" s="49" t="s">
        <v>111</v>
      </c>
      <c r="D95" s="84">
        <v>7219</v>
      </c>
      <c r="E95" s="37">
        <v>7306</v>
      </c>
      <c r="F95" s="37">
        <v>7322</v>
      </c>
      <c r="G95" s="37">
        <v>7450</v>
      </c>
      <c r="H95" s="37">
        <v>7577</v>
      </c>
      <c r="I95" s="37">
        <v>7613</v>
      </c>
      <c r="J95" s="37">
        <v>7520</v>
      </c>
      <c r="K95" s="37">
        <v>7521</v>
      </c>
      <c r="L95" s="37">
        <v>7446</v>
      </c>
      <c r="M95" s="37">
        <v>7488</v>
      </c>
      <c r="N95" s="37">
        <v>7487</v>
      </c>
      <c r="O95" s="697">
        <v>7521</v>
      </c>
      <c r="P95" s="84">
        <v>7235</v>
      </c>
      <c r="Q95" s="37">
        <v>5067</v>
      </c>
      <c r="R95" s="37">
        <v>6922</v>
      </c>
      <c r="S95" s="37">
        <v>7031</v>
      </c>
      <c r="T95" s="37">
        <v>7577</v>
      </c>
      <c r="U95" s="37">
        <v>7356</v>
      </c>
      <c r="V95" s="37">
        <v>7295</v>
      </c>
      <c r="W95" s="37">
        <v>7514</v>
      </c>
      <c r="X95" s="37">
        <v>7553</v>
      </c>
      <c r="Y95" s="37">
        <v>7540</v>
      </c>
      <c r="Z95" s="37">
        <v>7542</v>
      </c>
      <c r="AA95" s="697">
        <v>7357</v>
      </c>
      <c r="AB95" s="84">
        <v>7251</v>
      </c>
      <c r="AC95" s="37">
        <v>7129</v>
      </c>
      <c r="AD95" s="37">
        <v>7200</v>
      </c>
      <c r="AE95" s="37">
        <v>7274</v>
      </c>
      <c r="AF95" s="37">
        <v>7284</v>
      </c>
      <c r="AG95" s="37">
        <v>7330</v>
      </c>
      <c r="AH95" s="37">
        <v>7598</v>
      </c>
      <c r="AI95" s="37">
        <v>7595</v>
      </c>
      <c r="AJ95" s="37">
        <v>7729</v>
      </c>
      <c r="AK95" s="37">
        <v>7794</v>
      </c>
      <c r="AL95" s="37">
        <v>7696</v>
      </c>
      <c r="AM95" s="697">
        <v>7775</v>
      </c>
      <c r="AN95" s="84">
        <v>7684</v>
      </c>
      <c r="AO95" s="37">
        <v>7634</v>
      </c>
      <c r="AP95" s="37">
        <v>7747</v>
      </c>
      <c r="AQ95" s="37">
        <v>7853</v>
      </c>
      <c r="AR95" s="37">
        <v>7761</v>
      </c>
      <c r="AS95" s="37">
        <v>7763</v>
      </c>
      <c r="AT95" s="37">
        <v>7720</v>
      </c>
      <c r="AU95" s="37">
        <v>7677</v>
      </c>
      <c r="AV95" s="37">
        <v>7593</v>
      </c>
      <c r="AW95" s="37">
        <v>7617</v>
      </c>
      <c r="AX95" s="37">
        <v>7579</v>
      </c>
      <c r="AY95" s="697">
        <v>7447</v>
      </c>
      <c r="AZ95" s="84">
        <v>7304</v>
      </c>
      <c r="BA95" s="37">
        <v>7194</v>
      </c>
      <c r="BB95" s="37">
        <v>7329</v>
      </c>
      <c r="BC95" s="37">
        <v>7244</v>
      </c>
      <c r="BD95" s="37">
        <v>7218</v>
      </c>
      <c r="BE95" s="37">
        <v>7260</v>
      </c>
      <c r="BF95" s="37">
        <v>7229</v>
      </c>
      <c r="BG95" s="37">
        <v>7437</v>
      </c>
      <c r="BH95" s="37">
        <v>7004</v>
      </c>
      <c r="BI95" s="37">
        <v>6862</v>
      </c>
      <c r="BJ95" s="37">
        <v>6758</v>
      </c>
      <c r="BK95" s="697">
        <v>6768</v>
      </c>
      <c r="BL95" s="84">
        <v>6627</v>
      </c>
      <c r="BM95" s="37">
        <v>6593</v>
      </c>
      <c r="BN95" s="37">
        <v>6654</v>
      </c>
      <c r="BO95" s="37">
        <v>6684</v>
      </c>
      <c r="BP95" s="129">
        <v>6687</v>
      </c>
      <c r="BQ95" s="697">
        <f>'1.COBERTURA  DANE'!F96</f>
        <v>6681</v>
      </c>
      <c r="BR95" s="224">
        <f t="shared" si="11"/>
        <v>-6</v>
      </c>
      <c r="BS95" s="190">
        <f t="shared" si="12"/>
        <v>-8.9766606822262118E-2</v>
      </c>
      <c r="BT95" s="224">
        <f t="shared" si="13"/>
        <v>-87</v>
      </c>
      <c r="BU95" s="190">
        <f t="shared" si="14"/>
        <v>-1.2854609929078014</v>
      </c>
    </row>
    <row r="96" spans="1:73" ht="15" outlineLevel="2">
      <c r="A96" s="81">
        <v>615</v>
      </c>
      <c r="B96" s="27" t="s">
        <v>137</v>
      </c>
      <c r="C96" s="49" t="s">
        <v>51</v>
      </c>
      <c r="D96" s="84">
        <v>95738</v>
      </c>
      <c r="E96" s="37">
        <v>96321</v>
      </c>
      <c r="F96" s="37">
        <v>97149</v>
      </c>
      <c r="G96" s="37">
        <v>97047</v>
      </c>
      <c r="H96" s="37">
        <v>98608</v>
      </c>
      <c r="I96" s="37">
        <v>98965</v>
      </c>
      <c r="J96" s="37">
        <v>99627</v>
      </c>
      <c r="K96" s="37">
        <v>100639</v>
      </c>
      <c r="L96" s="37">
        <v>99458</v>
      </c>
      <c r="M96" s="37">
        <v>100301</v>
      </c>
      <c r="N96" s="37">
        <v>100984</v>
      </c>
      <c r="O96" s="697">
        <v>101121</v>
      </c>
      <c r="P96" s="84">
        <v>100199</v>
      </c>
      <c r="Q96" s="37">
        <v>94773</v>
      </c>
      <c r="R96" s="37">
        <v>103052</v>
      </c>
      <c r="S96" s="37">
        <v>104349</v>
      </c>
      <c r="T96" s="37">
        <v>98608</v>
      </c>
      <c r="U96" s="37">
        <v>106304</v>
      </c>
      <c r="V96" s="37">
        <v>106165</v>
      </c>
      <c r="W96" s="37">
        <v>108125</v>
      </c>
      <c r="X96" s="37">
        <v>108587</v>
      </c>
      <c r="Y96" s="37">
        <v>111080</v>
      </c>
      <c r="Z96" s="37">
        <v>111327</v>
      </c>
      <c r="AA96" s="697">
        <v>111035</v>
      </c>
      <c r="AB96" s="84">
        <v>110426</v>
      </c>
      <c r="AC96" s="37">
        <v>110945</v>
      </c>
      <c r="AD96" s="37">
        <v>110721</v>
      </c>
      <c r="AE96" s="37">
        <v>111453</v>
      </c>
      <c r="AF96" s="37">
        <v>112022</v>
      </c>
      <c r="AG96" s="37">
        <v>113036</v>
      </c>
      <c r="AH96" s="37">
        <v>114953</v>
      </c>
      <c r="AI96" s="37">
        <v>115592</v>
      </c>
      <c r="AJ96" s="37">
        <v>116718</v>
      </c>
      <c r="AK96" s="37">
        <v>117211</v>
      </c>
      <c r="AL96" s="37">
        <v>116997</v>
      </c>
      <c r="AM96" s="697">
        <v>117836</v>
      </c>
      <c r="AN96" s="84">
        <v>116091</v>
      </c>
      <c r="AO96" s="37">
        <v>115894</v>
      </c>
      <c r="AP96" s="37">
        <v>117370</v>
      </c>
      <c r="AQ96" s="37">
        <v>119123</v>
      </c>
      <c r="AR96" s="37">
        <v>120339</v>
      </c>
      <c r="AS96" s="37">
        <v>122330</v>
      </c>
      <c r="AT96" s="37">
        <v>123457</v>
      </c>
      <c r="AU96" s="37">
        <v>124219</v>
      </c>
      <c r="AV96" s="37">
        <v>126243</v>
      </c>
      <c r="AW96" s="37">
        <v>128446</v>
      </c>
      <c r="AX96" s="37">
        <v>128646</v>
      </c>
      <c r="AY96" s="697">
        <v>129972</v>
      </c>
      <c r="AZ96" s="84">
        <v>128933</v>
      </c>
      <c r="BA96" s="37">
        <v>128131</v>
      </c>
      <c r="BB96" s="37">
        <v>131161</v>
      </c>
      <c r="BC96" s="37">
        <v>131193</v>
      </c>
      <c r="BD96" s="37">
        <v>130240</v>
      </c>
      <c r="BE96" s="37">
        <v>131207</v>
      </c>
      <c r="BF96" s="37">
        <v>131783</v>
      </c>
      <c r="BG96" s="37">
        <v>132753</v>
      </c>
      <c r="BH96" s="37">
        <v>134149</v>
      </c>
      <c r="BI96" s="37">
        <v>135046</v>
      </c>
      <c r="BJ96" s="37">
        <v>135711</v>
      </c>
      <c r="BK96" s="697">
        <v>136306</v>
      </c>
      <c r="BL96" s="84">
        <v>135860</v>
      </c>
      <c r="BM96" s="37">
        <v>136628</v>
      </c>
      <c r="BN96" s="37">
        <v>138332</v>
      </c>
      <c r="BO96" s="37">
        <v>138838</v>
      </c>
      <c r="BP96" s="129">
        <v>139585</v>
      </c>
      <c r="BQ96" s="697">
        <f>'1.COBERTURA  DANE'!F97</f>
        <v>140227</v>
      </c>
      <c r="BR96" s="224">
        <f t="shared" si="11"/>
        <v>642</v>
      </c>
      <c r="BS96" s="190">
        <f t="shared" si="12"/>
        <v>0.46240942681398467</v>
      </c>
      <c r="BT96" s="224">
        <f t="shared" si="13"/>
        <v>3921</v>
      </c>
      <c r="BU96" s="190">
        <f t="shared" si="14"/>
        <v>2.8766158496324445</v>
      </c>
    </row>
    <row r="97" spans="1:73" ht="15" outlineLevel="2">
      <c r="A97" s="81">
        <v>649</v>
      </c>
      <c r="B97" s="27" t="s">
        <v>137</v>
      </c>
      <c r="C97" s="49" t="s">
        <v>91</v>
      </c>
      <c r="D97" s="84">
        <v>2386</v>
      </c>
      <c r="E97" s="37">
        <v>2383</v>
      </c>
      <c r="F97" s="37">
        <v>2426</v>
      </c>
      <c r="G97" s="37">
        <v>2484</v>
      </c>
      <c r="H97" s="37">
        <v>2546</v>
      </c>
      <c r="I97" s="37">
        <v>2599</v>
      </c>
      <c r="J97" s="37">
        <v>2493</v>
      </c>
      <c r="K97" s="37">
        <v>2440</v>
      </c>
      <c r="L97" s="37">
        <v>2372</v>
      </c>
      <c r="M97" s="37">
        <v>2399</v>
      </c>
      <c r="N97" s="37">
        <v>2487</v>
      </c>
      <c r="O97" s="697">
        <v>2489</v>
      </c>
      <c r="P97" s="84">
        <v>2395</v>
      </c>
      <c r="Q97" s="37">
        <v>2350</v>
      </c>
      <c r="R97" s="37">
        <v>2515</v>
      </c>
      <c r="S97" s="37">
        <v>2525</v>
      </c>
      <c r="T97" s="37">
        <v>2546</v>
      </c>
      <c r="U97" s="37">
        <v>2546</v>
      </c>
      <c r="V97" s="37">
        <v>2575</v>
      </c>
      <c r="W97" s="37">
        <v>2688</v>
      </c>
      <c r="X97" s="37">
        <v>2702</v>
      </c>
      <c r="Y97" s="37">
        <v>2744</v>
      </c>
      <c r="Z97" s="37">
        <v>2718</v>
      </c>
      <c r="AA97" s="697">
        <v>2652</v>
      </c>
      <c r="AB97" s="84">
        <v>2553</v>
      </c>
      <c r="AC97" s="37">
        <v>2566</v>
      </c>
      <c r="AD97" s="37">
        <v>2549</v>
      </c>
      <c r="AE97" s="37">
        <v>2555</v>
      </c>
      <c r="AF97" s="37">
        <v>2564</v>
      </c>
      <c r="AG97" s="37">
        <v>2626</v>
      </c>
      <c r="AH97" s="37">
        <v>2729</v>
      </c>
      <c r="AI97" s="37">
        <v>2771</v>
      </c>
      <c r="AJ97" s="37">
        <v>2757</v>
      </c>
      <c r="AK97" s="37">
        <v>2765</v>
      </c>
      <c r="AL97" s="37">
        <v>2621</v>
      </c>
      <c r="AM97" s="697">
        <v>2648</v>
      </c>
      <c r="AN97" s="84">
        <v>2580</v>
      </c>
      <c r="AO97" s="37">
        <v>2455</v>
      </c>
      <c r="AP97" s="37">
        <v>2526</v>
      </c>
      <c r="AQ97" s="37">
        <v>2592</v>
      </c>
      <c r="AR97" s="37">
        <v>2638</v>
      </c>
      <c r="AS97" s="37">
        <v>2743</v>
      </c>
      <c r="AT97" s="37">
        <v>2815</v>
      </c>
      <c r="AU97" s="37">
        <v>2856</v>
      </c>
      <c r="AV97" s="37">
        <v>3001</v>
      </c>
      <c r="AW97" s="37">
        <v>2910</v>
      </c>
      <c r="AX97" s="37">
        <v>2918</v>
      </c>
      <c r="AY97" s="697">
        <v>2953</v>
      </c>
      <c r="AZ97" s="84">
        <v>2868</v>
      </c>
      <c r="BA97" s="37">
        <v>2825</v>
      </c>
      <c r="BB97" s="37">
        <v>2824</v>
      </c>
      <c r="BC97" s="37">
        <v>2728</v>
      </c>
      <c r="BD97" s="37">
        <v>2716</v>
      </c>
      <c r="BE97" s="37">
        <v>2762</v>
      </c>
      <c r="BF97" s="37">
        <v>2802</v>
      </c>
      <c r="BG97" s="37">
        <v>2866</v>
      </c>
      <c r="BH97" s="37">
        <v>2777</v>
      </c>
      <c r="BI97" s="37">
        <v>2698</v>
      </c>
      <c r="BJ97" s="37">
        <v>2628</v>
      </c>
      <c r="BK97" s="697">
        <v>2651</v>
      </c>
      <c r="BL97" s="84">
        <v>2605</v>
      </c>
      <c r="BM97" s="37">
        <v>2518</v>
      </c>
      <c r="BN97" s="37">
        <v>2537</v>
      </c>
      <c r="BO97" s="37">
        <v>2488</v>
      </c>
      <c r="BP97" s="129">
        <v>2436</v>
      </c>
      <c r="BQ97" s="697">
        <f>'1.COBERTURA  DANE'!F98</f>
        <v>2435</v>
      </c>
      <c r="BR97" s="224">
        <f t="shared" si="11"/>
        <v>-1</v>
      </c>
      <c r="BS97" s="190">
        <f t="shared" si="12"/>
        <v>-4.0192926045016078E-2</v>
      </c>
      <c r="BT97" s="224">
        <f t="shared" si="13"/>
        <v>-216</v>
      </c>
      <c r="BU97" s="190">
        <f t="shared" si="14"/>
        <v>-8.1478687287815923</v>
      </c>
    </row>
    <row r="98" spans="1:73" ht="15" outlineLevel="2">
      <c r="A98" s="81">
        <v>652</v>
      </c>
      <c r="B98" s="27" t="s">
        <v>137</v>
      </c>
      <c r="C98" s="49" t="s">
        <v>54</v>
      </c>
      <c r="D98" s="84">
        <v>433</v>
      </c>
      <c r="E98" s="37">
        <v>418</v>
      </c>
      <c r="F98" s="37">
        <v>427</v>
      </c>
      <c r="G98" s="37">
        <v>423</v>
      </c>
      <c r="H98" s="37">
        <v>441</v>
      </c>
      <c r="I98" s="37">
        <v>437</v>
      </c>
      <c r="J98" s="37">
        <v>428</v>
      </c>
      <c r="K98" s="37">
        <v>428</v>
      </c>
      <c r="L98" s="37">
        <v>432</v>
      </c>
      <c r="M98" s="37">
        <v>443</v>
      </c>
      <c r="N98" s="37">
        <v>466</v>
      </c>
      <c r="O98" s="697">
        <v>448</v>
      </c>
      <c r="P98" s="84">
        <v>391</v>
      </c>
      <c r="Q98" s="37">
        <v>371</v>
      </c>
      <c r="R98" s="37">
        <v>416</v>
      </c>
      <c r="S98" s="37">
        <v>412</v>
      </c>
      <c r="T98" s="37">
        <v>441</v>
      </c>
      <c r="U98" s="37">
        <v>478</v>
      </c>
      <c r="V98" s="37">
        <v>495</v>
      </c>
      <c r="W98" s="37">
        <v>509</v>
      </c>
      <c r="X98" s="37">
        <v>509</v>
      </c>
      <c r="Y98" s="37">
        <v>518</v>
      </c>
      <c r="Z98" s="37">
        <v>532</v>
      </c>
      <c r="AA98" s="697">
        <v>518</v>
      </c>
      <c r="AB98" s="84">
        <v>461</v>
      </c>
      <c r="AC98" s="37">
        <v>422</v>
      </c>
      <c r="AD98" s="37">
        <v>451</v>
      </c>
      <c r="AE98" s="37">
        <v>463</v>
      </c>
      <c r="AF98" s="37">
        <v>473</v>
      </c>
      <c r="AG98" s="37">
        <v>470</v>
      </c>
      <c r="AH98" s="37">
        <v>515</v>
      </c>
      <c r="AI98" s="37">
        <v>537</v>
      </c>
      <c r="AJ98" s="37">
        <v>555</v>
      </c>
      <c r="AK98" s="37">
        <v>558</v>
      </c>
      <c r="AL98" s="37">
        <v>495</v>
      </c>
      <c r="AM98" s="697">
        <v>507</v>
      </c>
      <c r="AN98" s="84">
        <v>470</v>
      </c>
      <c r="AO98" s="37">
        <v>400</v>
      </c>
      <c r="AP98" s="37">
        <v>418</v>
      </c>
      <c r="AQ98" s="37">
        <v>450</v>
      </c>
      <c r="AR98" s="37">
        <v>437</v>
      </c>
      <c r="AS98" s="37">
        <v>447</v>
      </c>
      <c r="AT98" s="37">
        <v>470</v>
      </c>
      <c r="AU98" s="37">
        <v>470</v>
      </c>
      <c r="AV98" s="37">
        <v>588</v>
      </c>
      <c r="AW98" s="37">
        <v>481</v>
      </c>
      <c r="AX98" s="37">
        <v>456</v>
      </c>
      <c r="AY98" s="697">
        <v>443</v>
      </c>
      <c r="AZ98" s="84">
        <v>448</v>
      </c>
      <c r="BA98" s="37">
        <v>466</v>
      </c>
      <c r="BB98" s="37">
        <v>473</v>
      </c>
      <c r="BC98" s="37">
        <v>460</v>
      </c>
      <c r="BD98" s="37">
        <v>433</v>
      </c>
      <c r="BE98" s="37">
        <v>466</v>
      </c>
      <c r="BF98" s="37">
        <v>463</v>
      </c>
      <c r="BG98" s="37">
        <v>465</v>
      </c>
      <c r="BH98" s="37">
        <v>455</v>
      </c>
      <c r="BI98" s="37">
        <v>464</v>
      </c>
      <c r="BJ98" s="37">
        <v>434</v>
      </c>
      <c r="BK98" s="697">
        <v>465</v>
      </c>
      <c r="BL98" s="84">
        <v>469</v>
      </c>
      <c r="BM98" s="37">
        <v>470</v>
      </c>
      <c r="BN98" s="37">
        <v>461</v>
      </c>
      <c r="BO98" s="37">
        <v>472</v>
      </c>
      <c r="BP98" s="129">
        <v>471</v>
      </c>
      <c r="BQ98" s="697">
        <f>'1.COBERTURA  DANE'!F99</f>
        <v>464</v>
      </c>
      <c r="BR98" s="224">
        <f t="shared" si="11"/>
        <v>-7</v>
      </c>
      <c r="BS98" s="190">
        <f t="shared" si="12"/>
        <v>-1.4830508474576272</v>
      </c>
      <c r="BT98" s="224">
        <f t="shared" si="13"/>
        <v>-1</v>
      </c>
      <c r="BU98" s="190">
        <f t="shared" si="14"/>
        <v>-0.21505376344086022</v>
      </c>
    </row>
    <row r="99" spans="1:73" ht="15" outlineLevel="2">
      <c r="A99" s="81">
        <v>660</v>
      </c>
      <c r="B99" s="27" t="s">
        <v>137</v>
      </c>
      <c r="C99" s="49" t="s">
        <v>55</v>
      </c>
      <c r="D99" s="84">
        <v>2812</v>
      </c>
      <c r="E99" s="37">
        <v>2850</v>
      </c>
      <c r="F99" s="37">
        <v>2832</v>
      </c>
      <c r="G99" s="37">
        <v>2962</v>
      </c>
      <c r="H99" s="37">
        <v>3039</v>
      </c>
      <c r="I99" s="37">
        <v>3070</v>
      </c>
      <c r="J99" s="37">
        <v>3043</v>
      </c>
      <c r="K99" s="37">
        <v>3067</v>
      </c>
      <c r="L99" s="37">
        <v>3133</v>
      </c>
      <c r="M99" s="37">
        <v>3086</v>
      </c>
      <c r="N99" s="37">
        <v>3147</v>
      </c>
      <c r="O99" s="697">
        <v>3254</v>
      </c>
      <c r="P99" s="84">
        <v>3073</v>
      </c>
      <c r="Q99" s="37">
        <v>1769</v>
      </c>
      <c r="R99" s="37">
        <v>2752</v>
      </c>
      <c r="S99" s="37">
        <v>2898</v>
      </c>
      <c r="T99" s="37">
        <v>3039</v>
      </c>
      <c r="U99" s="37">
        <v>3312</v>
      </c>
      <c r="V99" s="37">
        <v>3249</v>
      </c>
      <c r="W99" s="37">
        <v>3254</v>
      </c>
      <c r="X99" s="37">
        <v>3262</v>
      </c>
      <c r="Y99" s="37">
        <v>3371</v>
      </c>
      <c r="Z99" s="37">
        <v>3293</v>
      </c>
      <c r="AA99" s="697">
        <v>3286</v>
      </c>
      <c r="AB99" s="84">
        <v>3177</v>
      </c>
      <c r="AC99" s="37">
        <v>3198</v>
      </c>
      <c r="AD99" s="37">
        <v>3199</v>
      </c>
      <c r="AE99" s="37">
        <v>3228</v>
      </c>
      <c r="AF99" s="37">
        <v>3218</v>
      </c>
      <c r="AG99" s="37">
        <v>3297</v>
      </c>
      <c r="AH99" s="37">
        <v>3533</v>
      </c>
      <c r="AI99" s="37">
        <v>3630</v>
      </c>
      <c r="AJ99" s="37">
        <v>3659</v>
      </c>
      <c r="AK99" s="37">
        <v>3630</v>
      </c>
      <c r="AL99" s="37">
        <v>3453</v>
      </c>
      <c r="AM99" s="697">
        <v>3433</v>
      </c>
      <c r="AN99" s="84">
        <v>3285</v>
      </c>
      <c r="AO99" s="37">
        <v>3155</v>
      </c>
      <c r="AP99" s="37">
        <v>3177</v>
      </c>
      <c r="AQ99" s="37">
        <v>3229</v>
      </c>
      <c r="AR99" s="37">
        <v>3251</v>
      </c>
      <c r="AS99" s="37">
        <v>3342</v>
      </c>
      <c r="AT99" s="37">
        <v>3380</v>
      </c>
      <c r="AU99" s="37">
        <v>3403</v>
      </c>
      <c r="AV99" s="37">
        <v>3509</v>
      </c>
      <c r="AW99" s="37">
        <v>3438</v>
      </c>
      <c r="AX99" s="37">
        <v>3421</v>
      </c>
      <c r="AY99" s="697">
        <v>3407</v>
      </c>
      <c r="AZ99" s="84">
        <v>3330</v>
      </c>
      <c r="BA99" s="37">
        <v>3366</v>
      </c>
      <c r="BB99" s="37">
        <v>3393</v>
      </c>
      <c r="BC99" s="37">
        <v>3293</v>
      </c>
      <c r="BD99" s="37">
        <v>3278</v>
      </c>
      <c r="BE99" s="37">
        <v>3257</v>
      </c>
      <c r="BF99" s="37">
        <v>3223</v>
      </c>
      <c r="BG99" s="37">
        <v>3215</v>
      </c>
      <c r="BH99" s="37">
        <v>3219</v>
      </c>
      <c r="BI99" s="37">
        <v>3209</v>
      </c>
      <c r="BJ99" s="37">
        <v>3081</v>
      </c>
      <c r="BK99" s="697">
        <v>3117</v>
      </c>
      <c r="BL99" s="84">
        <v>3131</v>
      </c>
      <c r="BM99" s="37">
        <v>3115</v>
      </c>
      <c r="BN99" s="37">
        <v>3197</v>
      </c>
      <c r="BO99" s="37">
        <v>3219</v>
      </c>
      <c r="BP99" s="129">
        <v>3236</v>
      </c>
      <c r="BQ99" s="697">
        <f>'1.COBERTURA  DANE'!F100</f>
        <v>3287</v>
      </c>
      <c r="BR99" s="224">
        <f t="shared" si="11"/>
        <v>51</v>
      </c>
      <c r="BS99" s="190">
        <f t="shared" si="12"/>
        <v>1.5843429636533086</v>
      </c>
      <c r="BT99" s="224">
        <f t="shared" si="13"/>
        <v>170</v>
      </c>
      <c r="BU99" s="190">
        <f t="shared" si="14"/>
        <v>5.4539621430863008</v>
      </c>
    </row>
    <row r="100" spans="1:73" ht="15" outlineLevel="2">
      <c r="A100" s="81">
        <v>667</v>
      </c>
      <c r="B100" s="27" t="s">
        <v>137</v>
      </c>
      <c r="C100" s="49" t="s">
        <v>56</v>
      </c>
      <c r="D100" s="84">
        <v>2919</v>
      </c>
      <c r="E100" s="37">
        <v>2833</v>
      </c>
      <c r="F100" s="37">
        <v>2806</v>
      </c>
      <c r="G100" s="37">
        <v>2849</v>
      </c>
      <c r="H100" s="37">
        <v>2925</v>
      </c>
      <c r="I100" s="37">
        <v>3001</v>
      </c>
      <c r="J100" s="37">
        <v>2960</v>
      </c>
      <c r="K100" s="37">
        <v>2987</v>
      </c>
      <c r="L100" s="37">
        <v>2977</v>
      </c>
      <c r="M100" s="37">
        <v>3054</v>
      </c>
      <c r="N100" s="37">
        <v>3088</v>
      </c>
      <c r="O100" s="697">
        <v>3130</v>
      </c>
      <c r="P100" s="84">
        <v>2967</v>
      </c>
      <c r="Q100" s="37">
        <v>2977</v>
      </c>
      <c r="R100" s="37">
        <v>3141</v>
      </c>
      <c r="S100" s="37">
        <v>3119</v>
      </c>
      <c r="T100" s="37">
        <v>2925</v>
      </c>
      <c r="U100" s="37">
        <v>3291</v>
      </c>
      <c r="V100" s="37">
        <v>3292</v>
      </c>
      <c r="W100" s="37">
        <v>3403</v>
      </c>
      <c r="X100" s="37">
        <v>3318</v>
      </c>
      <c r="Y100" s="37">
        <v>3290</v>
      </c>
      <c r="Z100" s="37">
        <v>3260</v>
      </c>
      <c r="AA100" s="697">
        <v>3074</v>
      </c>
      <c r="AB100" s="84">
        <v>2950</v>
      </c>
      <c r="AC100" s="37">
        <v>3008</v>
      </c>
      <c r="AD100" s="37">
        <v>3020</v>
      </c>
      <c r="AE100" s="37">
        <v>3043</v>
      </c>
      <c r="AF100" s="37">
        <v>3062</v>
      </c>
      <c r="AG100" s="37">
        <v>3128</v>
      </c>
      <c r="AH100" s="37">
        <v>3293</v>
      </c>
      <c r="AI100" s="37">
        <v>3324</v>
      </c>
      <c r="AJ100" s="37">
        <v>3446</v>
      </c>
      <c r="AK100" s="37">
        <v>3483</v>
      </c>
      <c r="AL100" s="37">
        <v>3378</v>
      </c>
      <c r="AM100" s="697">
        <v>3361</v>
      </c>
      <c r="AN100" s="84">
        <v>3209</v>
      </c>
      <c r="AO100" s="37">
        <v>3062</v>
      </c>
      <c r="AP100" s="37">
        <v>3096</v>
      </c>
      <c r="AQ100" s="37">
        <v>3220</v>
      </c>
      <c r="AR100" s="37">
        <v>3274</v>
      </c>
      <c r="AS100" s="37">
        <v>3344</v>
      </c>
      <c r="AT100" s="37">
        <v>3311</v>
      </c>
      <c r="AU100" s="37">
        <v>3314</v>
      </c>
      <c r="AV100" s="37">
        <v>3267</v>
      </c>
      <c r="AW100" s="37">
        <v>3300</v>
      </c>
      <c r="AX100" s="37">
        <v>3318</v>
      </c>
      <c r="AY100" s="697">
        <v>3332</v>
      </c>
      <c r="AZ100" s="84">
        <v>3215</v>
      </c>
      <c r="BA100" s="37">
        <v>3157</v>
      </c>
      <c r="BB100" s="37">
        <v>3208</v>
      </c>
      <c r="BC100" s="37">
        <v>3167</v>
      </c>
      <c r="BD100" s="37">
        <v>3117</v>
      </c>
      <c r="BE100" s="37">
        <v>3163</v>
      </c>
      <c r="BF100" s="37">
        <v>3233</v>
      </c>
      <c r="BG100" s="37">
        <v>3457</v>
      </c>
      <c r="BH100" s="37">
        <v>3143</v>
      </c>
      <c r="BI100" s="37">
        <v>3193</v>
      </c>
      <c r="BJ100" s="37">
        <v>3122</v>
      </c>
      <c r="BK100" s="697">
        <v>3168</v>
      </c>
      <c r="BL100" s="84">
        <v>3114</v>
      </c>
      <c r="BM100" s="37">
        <v>3098</v>
      </c>
      <c r="BN100" s="37">
        <v>3115</v>
      </c>
      <c r="BO100" s="37">
        <v>3112</v>
      </c>
      <c r="BP100" s="129">
        <v>3123</v>
      </c>
      <c r="BQ100" s="697">
        <f>'1.COBERTURA  DANE'!F101</f>
        <v>3188</v>
      </c>
      <c r="BR100" s="224">
        <f t="shared" si="11"/>
        <v>65</v>
      </c>
      <c r="BS100" s="190">
        <f t="shared" si="12"/>
        <v>2.0886889460154245</v>
      </c>
      <c r="BT100" s="224">
        <f t="shared" si="13"/>
        <v>20</v>
      </c>
      <c r="BU100" s="190">
        <f t="shared" si="14"/>
        <v>0.63131313131313127</v>
      </c>
    </row>
    <row r="101" spans="1:73" ht="15" outlineLevel="2">
      <c r="A101" s="81">
        <v>674</v>
      </c>
      <c r="B101" s="27" t="s">
        <v>137</v>
      </c>
      <c r="C101" s="49" t="s">
        <v>96</v>
      </c>
      <c r="D101" s="84">
        <v>2018</v>
      </c>
      <c r="E101" s="37">
        <v>2032</v>
      </c>
      <c r="F101" s="37">
        <v>2003</v>
      </c>
      <c r="G101" s="37">
        <v>2080</v>
      </c>
      <c r="H101" s="37">
        <v>2064</v>
      </c>
      <c r="I101" s="37">
        <v>2054</v>
      </c>
      <c r="J101" s="37">
        <v>2037</v>
      </c>
      <c r="K101" s="37">
        <v>2038</v>
      </c>
      <c r="L101" s="37">
        <v>1987</v>
      </c>
      <c r="M101" s="37">
        <v>1994</v>
      </c>
      <c r="N101" s="37">
        <v>1993</v>
      </c>
      <c r="O101" s="697">
        <v>2055</v>
      </c>
      <c r="P101" s="84">
        <v>2039</v>
      </c>
      <c r="Q101" s="37">
        <v>849</v>
      </c>
      <c r="R101" s="37">
        <v>1680</v>
      </c>
      <c r="S101" s="37">
        <v>1803</v>
      </c>
      <c r="T101" s="37">
        <v>2064</v>
      </c>
      <c r="U101" s="37">
        <v>1896</v>
      </c>
      <c r="V101" s="37">
        <v>1922</v>
      </c>
      <c r="W101" s="37">
        <v>1971</v>
      </c>
      <c r="X101" s="37">
        <v>1978</v>
      </c>
      <c r="Y101" s="37">
        <v>2035</v>
      </c>
      <c r="Z101" s="37">
        <v>2027</v>
      </c>
      <c r="AA101" s="697">
        <v>1955</v>
      </c>
      <c r="AB101" s="84">
        <v>1889</v>
      </c>
      <c r="AC101" s="37">
        <v>1848</v>
      </c>
      <c r="AD101" s="37">
        <v>1813</v>
      </c>
      <c r="AE101" s="37">
        <v>1815</v>
      </c>
      <c r="AF101" s="37">
        <v>1770</v>
      </c>
      <c r="AG101" s="37">
        <v>1708</v>
      </c>
      <c r="AH101" s="37">
        <v>1758</v>
      </c>
      <c r="AI101" s="37">
        <v>1763</v>
      </c>
      <c r="AJ101" s="37">
        <v>1775</v>
      </c>
      <c r="AK101" s="37">
        <v>1765</v>
      </c>
      <c r="AL101" s="37">
        <v>1728</v>
      </c>
      <c r="AM101" s="697">
        <v>1534</v>
      </c>
      <c r="AN101" s="84">
        <v>1989</v>
      </c>
      <c r="AO101" s="37">
        <v>1912</v>
      </c>
      <c r="AP101" s="37">
        <v>1943</v>
      </c>
      <c r="AQ101" s="37">
        <v>1989</v>
      </c>
      <c r="AR101" s="37">
        <v>1985</v>
      </c>
      <c r="AS101" s="37">
        <v>2003</v>
      </c>
      <c r="AT101" s="37">
        <v>2044</v>
      </c>
      <c r="AU101" s="37">
        <v>2057</v>
      </c>
      <c r="AV101" s="37">
        <v>2027</v>
      </c>
      <c r="AW101" s="37">
        <v>2060</v>
      </c>
      <c r="AX101" s="37">
        <v>2063</v>
      </c>
      <c r="AY101" s="697">
        <v>2037</v>
      </c>
      <c r="AZ101" s="84">
        <v>1994</v>
      </c>
      <c r="BA101" s="37">
        <v>2020</v>
      </c>
      <c r="BB101" s="37">
        <v>2024</v>
      </c>
      <c r="BC101" s="37">
        <v>1969</v>
      </c>
      <c r="BD101" s="37">
        <v>1981</v>
      </c>
      <c r="BE101" s="37">
        <v>2044</v>
      </c>
      <c r="BF101" s="37">
        <v>2066</v>
      </c>
      <c r="BG101" s="37">
        <v>2068</v>
      </c>
      <c r="BH101" s="37">
        <v>2093</v>
      </c>
      <c r="BI101" s="37">
        <v>2088</v>
      </c>
      <c r="BJ101" s="37">
        <v>2100</v>
      </c>
      <c r="BK101" s="697">
        <v>2118</v>
      </c>
      <c r="BL101" s="84">
        <v>2100</v>
      </c>
      <c r="BM101" s="37">
        <v>2091</v>
      </c>
      <c r="BN101" s="37">
        <v>2110</v>
      </c>
      <c r="BO101" s="37">
        <v>2196</v>
      </c>
      <c r="BP101" s="129">
        <v>2182</v>
      </c>
      <c r="BQ101" s="697">
        <f>'1.COBERTURA  DANE'!F102</f>
        <v>2179</v>
      </c>
      <c r="BR101" s="224">
        <f t="shared" si="11"/>
        <v>-3</v>
      </c>
      <c r="BS101" s="190">
        <f t="shared" si="12"/>
        <v>-0.13661202185792351</v>
      </c>
      <c r="BT101" s="224">
        <f t="shared" si="13"/>
        <v>61</v>
      </c>
      <c r="BU101" s="190">
        <f t="shared" si="14"/>
        <v>2.8800755429650615</v>
      </c>
    </row>
    <row r="102" spans="1:73" ht="15" outlineLevel="2">
      <c r="A102" s="81">
        <v>697</v>
      </c>
      <c r="B102" s="27" t="s">
        <v>137</v>
      </c>
      <c r="C102" s="55" t="s">
        <v>187</v>
      </c>
      <c r="D102" s="84">
        <v>9560</v>
      </c>
      <c r="E102" s="37">
        <v>9662</v>
      </c>
      <c r="F102" s="37">
        <v>9659</v>
      </c>
      <c r="G102" s="37">
        <v>9741</v>
      </c>
      <c r="H102" s="37">
        <v>9898</v>
      </c>
      <c r="I102" s="37">
        <v>9952</v>
      </c>
      <c r="J102" s="37">
        <v>9872</v>
      </c>
      <c r="K102" s="37">
        <v>9962</v>
      </c>
      <c r="L102" s="37">
        <v>9874</v>
      </c>
      <c r="M102" s="37">
        <v>9983</v>
      </c>
      <c r="N102" s="37">
        <v>10009</v>
      </c>
      <c r="O102" s="697">
        <v>10040</v>
      </c>
      <c r="P102" s="84">
        <v>9940</v>
      </c>
      <c r="Q102" s="37">
        <v>8409</v>
      </c>
      <c r="R102" s="37">
        <v>10123</v>
      </c>
      <c r="S102" s="37">
        <v>10138</v>
      </c>
      <c r="T102" s="37">
        <v>9898</v>
      </c>
      <c r="U102" s="37">
        <v>10354</v>
      </c>
      <c r="V102" s="37">
        <v>10312</v>
      </c>
      <c r="W102" s="37">
        <v>10536</v>
      </c>
      <c r="X102" s="37">
        <v>10553</v>
      </c>
      <c r="Y102" s="37">
        <v>10572</v>
      </c>
      <c r="Z102" s="37">
        <v>10622</v>
      </c>
      <c r="AA102" s="697">
        <v>10505</v>
      </c>
      <c r="AB102" s="84">
        <v>10410</v>
      </c>
      <c r="AC102" s="37">
        <v>10355</v>
      </c>
      <c r="AD102" s="37">
        <v>10530</v>
      </c>
      <c r="AE102" s="37">
        <v>10636</v>
      </c>
      <c r="AF102" s="37">
        <v>10642</v>
      </c>
      <c r="AG102" s="37">
        <v>10701</v>
      </c>
      <c r="AH102" s="37">
        <v>11018</v>
      </c>
      <c r="AI102" s="37">
        <v>11152</v>
      </c>
      <c r="AJ102" s="37">
        <v>11359</v>
      </c>
      <c r="AK102" s="37">
        <v>11530</v>
      </c>
      <c r="AL102" s="37">
        <v>11448</v>
      </c>
      <c r="AM102" s="697">
        <v>11452</v>
      </c>
      <c r="AN102" s="84">
        <v>11313</v>
      </c>
      <c r="AO102" s="37">
        <v>11333</v>
      </c>
      <c r="AP102" s="37">
        <v>11428</v>
      </c>
      <c r="AQ102" s="37">
        <v>11613</v>
      </c>
      <c r="AR102" s="37">
        <v>11701</v>
      </c>
      <c r="AS102" s="37">
        <v>11885</v>
      </c>
      <c r="AT102" s="37">
        <v>11801</v>
      </c>
      <c r="AU102" s="37">
        <v>11678</v>
      </c>
      <c r="AV102" s="37">
        <v>11541</v>
      </c>
      <c r="AW102" s="37">
        <v>11626</v>
      </c>
      <c r="AX102" s="37">
        <v>11555</v>
      </c>
      <c r="AY102" s="697">
        <v>11463</v>
      </c>
      <c r="AZ102" s="84">
        <v>11284</v>
      </c>
      <c r="BA102" s="37">
        <v>11272</v>
      </c>
      <c r="BB102" s="37">
        <v>11420</v>
      </c>
      <c r="BC102" s="37">
        <v>11273</v>
      </c>
      <c r="BD102" s="37">
        <v>11253</v>
      </c>
      <c r="BE102" s="37">
        <v>11364</v>
      </c>
      <c r="BF102" s="37">
        <v>11428</v>
      </c>
      <c r="BG102" s="37">
        <v>11540</v>
      </c>
      <c r="BH102" s="37">
        <v>11578</v>
      </c>
      <c r="BI102" s="37">
        <v>11527</v>
      </c>
      <c r="BJ102" s="37">
        <v>11593</v>
      </c>
      <c r="BK102" s="697">
        <v>11667</v>
      </c>
      <c r="BL102" s="84">
        <v>11578</v>
      </c>
      <c r="BM102" s="37">
        <v>11489</v>
      </c>
      <c r="BN102" s="37">
        <v>11591</v>
      </c>
      <c r="BO102" s="37">
        <v>11662</v>
      </c>
      <c r="BP102" s="129">
        <v>11695</v>
      </c>
      <c r="BQ102" s="697">
        <f>'1.COBERTURA  DANE'!F103</f>
        <v>11723</v>
      </c>
      <c r="BR102" s="224">
        <f t="shared" si="11"/>
        <v>28</v>
      </c>
      <c r="BS102" s="190">
        <f t="shared" si="12"/>
        <v>0.24009603841536614</v>
      </c>
      <c r="BT102" s="224">
        <f t="shared" si="13"/>
        <v>56</v>
      </c>
      <c r="BU102" s="190">
        <f t="shared" si="14"/>
        <v>0.47998628610611122</v>
      </c>
    </row>
    <row r="103" spans="1:73" ht="15" outlineLevel="2">
      <c r="A103" s="81">
        <v>756</v>
      </c>
      <c r="B103" s="27" t="s">
        <v>137</v>
      </c>
      <c r="C103" s="49" t="s">
        <v>57</v>
      </c>
      <c r="D103" s="84">
        <v>5149</v>
      </c>
      <c r="E103" s="37">
        <v>4819</v>
      </c>
      <c r="F103" s="37">
        <v>4763</v>
      </c>
      <c r="G103" s="37">
        <v>4869</v>
      </c>
      <c r="H103" s="37">
        <v>4941</v>
      </c>
      <c r="I103" s="37">
        <v>5089</v>
      </c>
      <c r="J103" s="37">
        <v>5039</v>
      </c>
      <c r="K103" s="37">
        <v>4973</v>
      </c>
      <c r="L103" s="37">
        <v>4886</v>
      </c>
      <c r="M103" s="37">
        <v>4954</v>
      </c>
      <c r="N103" s="37">
        <v>5025</v>
      </c>
      <c r="O103" s="697">
        <v>5027</v>
      </c>
      <c r="P103" s="84">
        <v>4845</v>
      </c>
      <c r="Q103" s="37">
        <v>4832</v>
      </c>
      <c r="R103" s="37">
        <v>5025</v>
      </c>
      <c r="S103" s="37">
        <v>5069</v>
      </c>
      <c r="T103" s="37">
        <v>4941</v>
      </c>
      <c r="U103" s="37">
        <v>5023</v>
      </c>
      <c r="V103" s="37">
        <v>5031</v>
      </c>
      <c r="W103" s="37">
        <v>5216</v>
      </c>
      <c r="X103" s="37">
        <v>5236</v>
      </c>
      <c r="Y103" s="37">
        <v>5232</v>
      </c>
      <c r="Z103" s="37">
        <v>5201</v>
      </c>
      <c r="AA103" s="697">
        <v>5083</v>
      </c>
      <c r="AB103" s="84">
        <v>4736</v>
      </c>
      <c r="AC103" s="37">
        <v>4652</v>
      </c>
      <c r="AD103" s="37">
        <v>4717</v>
      </c>
      <c r="AE103" s="37">
        <v>4875</v>
      </c>
      <c r="AF103" s="37">
        <v>4894</v>
      </c>
      <c r="AG103" s="37">
        <v>4961</v>
      </c>
      <c r="AH103" s="37">
        <v>5207</v>
      </c>
      <c r="AI103" s="37">
        <v>5265</v>
      </c>
      <c r="AJ103" s="37">
        <v>5403</v>
      </c>
      <c r="AK103" s="37">
        <v>5459</v>
      </c>
      <c r="AL103" s="37">
        <v>5371</v>
      </c>
      <c r="AM103" s="697">
        <v>5311</v>
      </c>
      <c r="AN103" s="84">
        <v>5168</v>
      </c>
      <c r="AO103" s="37">
        <v>5112</v>
      </c>
      <c r="AP103" s="37">
        <v>5292</v>
      </c>
      <c r="AQ103" s="37">
        <v>5450</v>
      </c>
      <c r="AR103" s="37">
        <v>5517</v>
      </c>
      <c r="AS103" s="37">
        <v>5663</v>
      </c>
      <c r="AT103" s="37">
        <v>5722</v>
      </c>
      <c r="AU103" s="37">
        <v>5776</v>
      </c>
      <c r="AV103" s="37">
        <v>5743</v>
      </c>
      <c r="AW103" s="37">
        <v>5836</v>
      </c>
      <c r="AX103" s="37">
        <v>5839</v>
      </c>
      <c r="AY103" s="697">
        <v>5835</v>
      </c>
      <c r="AZ103" s="84">
        <v>5594</v>
      </c>
      <c r="BA103" s="37">
        <v>5601</v>
      </c>
      <c r="BB103" s="37">
        <v>5782</v>
      </c>
      <c r="BC103" s="37">
        <v>5772</v>
      </c>
      <c r="BD103" s="37">
        <v>5763</v>
      </c>
      <c r="BE103" s="37">
        <v>5873</v>
      </c>
      <c r="BF103" s="37">
        <v>5898</v>
      </c>
      <c r="BG103" s="37">
        <v>6178</v>
      </c>
      <c r="BH103" s="37">
        <v>5794</v>
      </c>
      <c r="BI103" s="37">
        <v>5767</v>
      </c>
      <c r="BJ103" s="37">
        <v>5695</v>
      </c>
      <c r="BK103" s="697">
        <v>5734</v>
      </c>
      <c r="BL103" s="84">
        <v>5630</v>
      </c>
      <c r="BM103" s="37">
        <v>5709</v>
      </c>
      <c r="BN103" s="37">
        <v>5721</v>
      </c>
      <c r="BO103" s="37">
        <v>5817</v>
      </c>
      <c r="BP103" s="129">
        <v>5735</v>
      </c>
      <c r="BQ103" s="697">
        <f>'1.COBERTURA  DANE'!F104</f>
        <v>5877</v>
      </c>
      <c r="BR103" s="224">
        <f t="shared" si="11"/>
        <v>142</v>
      </c>
      <c r="BS103" s="190">
        <f t="shared" si="12"/>
        <v>2.4411208526731993</v>
      </c>
      <c r="BT103" s="224">
        <f t="shared" si="13"/>
        <v>143</v>
      </c>
      <c r="BU103" s="190">
        <f t="shared" si="14"/>
        <v>2.4938960585978371</v>
      </c>
    </row>
    <row r="104" spans="1:73" ht="15" outlineLevel="1">
      <c r="A104" s="320" t="s">
        <v>146</v>
      </c>
      <c r="B104" s="48"/>
      <c r="C104" s="51"/>
      <c r="D104" s="82">
        <v>79792</v>
      </c>
      <c r="E104" s="83">
        <v>79304</v>
      </c>
      <c r="F104" s="83">
        <v>79152</v>
      </c>
      <c r="G104" s="83">
        <v>80313</v>
      </c>
      <c r="H104" s="83">
        <v>81166</v>
      </c>
      <c r="I104" s="83">
        <v>82036</v>
      </c>
      <c r="J104" s="83">
        <v>81391</v>
      </c>
      <c r="K104" s="83">
        <v>81596</v>
      </c>
      <c r="L104" s="83">
        <v>80834</v>
      </c>
      <c r="M104" s="83">
        <v>81419</v>
      </c>
      <c r="N104" s="83">
        <v>81828</v>
      </c>
      <c r="O104" s="696">
        <v>81944</v>
      </c>
      <c r="P104" s="82">
        <v>79511</v>
      </c>
      <c r="Q104" s="83">
        <v>56487</v>
      </c>
      <c r="R104" s="83">
        <v>77749</v>
      </c>
      <c r="S104" s="83">
        <v>78745</v>
      </c>
      <c r="T104" s="83">
        <v>81166</v>
      </c>
      <c r="U104" s="83">
        <v>80652</v>
      </c>
      <c r="V104" s="83">
        <v>80559</v>
      </c>
      <c r="W104" s="83">
        <v>82514</v>
      </c>
      <c r="X104" s="83">
        <v>82873</v>
      </c>
      <c r="Y104" s="83">
        <v>83631</v>
      </c>
      <c r="Z104" s="83">
        <v>83128</v>
      </c>
      <c r="AA104" s="696">
        <v>81096</v>
      </c>
      <c r="AB104" s="82">
        <v>78472</v>
      </c>
      <c r="AC104" s="83">
        <v>77161</v>
      </c>
      <c r="AD104" s="83">
        <v>77726</v>
      </c>
      <c r="AE104" s="83">
        <v>78763</v>
      </c>
      <c r="AF104" s="83">
        <v>78810</v>
      </c>
      <c r="AG104" s="83">
        <v>79829</v>
      </c>
      <c r="AH104" s="83">
        <v>83142</v>
      </c>
      <c r="AI104" s="83">
        <v>84369</v>
      </c>
      <c r="AJ104" s="83">
        <v>85783</v>
      </c>
      <c r="AK104" s="83">
        <v>85892</v>
      </c>
      <c r="AL104" s="83">
        <v>83330</v>
      </c>
      <c r="AM104" s="696">
        <v>83278</v>
      </c>
      <c r="AN104" s="82">
        <v>81296</v>
      </c>
      <c r="AO104" s="83">
        <v>79101</v>
      </c>
      <c r="AP104" s="83">
        <v>80135</v>
      </c>
      <c r="AQ104" s="83">
        <v>82290</v>
      </c>
      <c r="AR104" s="83">
        <v>83389</v>
      </c>
      <c r="AS104" s="83">
        <v>86414</v>
      </c>
      <c r="AT104" s="83">
        <v>87303</v>
      </c>
      <c r="AU104" s="83">
        <v>87709</v>
      </c>
      <c r="AV104" s="83">
        <v>88101</v>
      </c>
      <c r="AW104" s="83">
        <v>89074</v>
      </c>
      <c r="AX104" s="83">
        <v>89052</v>
      </c>
      <c r="AY104" s="696">
        <v>89484</v>
      </c>
      <c r="AZ104" s="82">
        <v>88412</v>
      </c>
      <c r="BA104" s="83">
        <v>87898</v>
      </c>
      <c r="BB104" s="83">
        <v>88538</v>
      </c>
      <c r="BC104" s="83">
        <v>87032</v>
      </c>
      <c r="BD104" s="83">
        <v>86442</v>
      </c>
      <c r="BE104" s="83">
        <v>87169</v>
      </c>
      <c r="BF104" s="83">
        <v>87385</v>
      </c>
      <c r="BG104" s="83">
        <v>88904</v>
      </c>
      <c r="BH104" s="83">
        <v>86142</v>
      </c>
      <c r="BI104" s="83">
        <v>85685</v>
      </c>
      <c r="BJ104" s="83">
        <v>84769</v>
      </c>
      <c r="BK104" s="696">
        <v>85106</v>
      </c>
      <c r="BL104" s="82">
        <v>84063</v>
      </c>
      <c r="BM104" s="83">
        <v>83358</v>
      </c>
      <c r="BN104" s="83">
        <v>84453</v>
      </c>
      <c r="BO104" s="83">
        <v>84895</v>
      </c>
      <c r="BP104" s="128">
        <v>84409</v>
      </c>
      <c r="BQ104" s="696">
        <f t="shared" ref="BQ104" si="16">SUM(BQ105:BQ127)</f>
        <v>84620</v>
      </c>
      <c r="BR104" s="224">
        <f t="shared" si="11"/>
        <v>211</v>
      </c>
      <c r="BS104" s="190">
        <f t="shared" si="12"/>
        <v>0.24854231697979856</v>
      </c>
      <c r="BT104" s="224">
        <f t="shared" si="13"/>
        <v>-486</v>
      </c>
      <c r="BU104" s="190">
        <f t="shared" si="14"/>
        <v>-0.57105256973656382</v>
      </c>
    </row>
    <row r="105" spans="1:73" ht="15" outlineLevel="2">
      <c r="A105" s="81">
        <v>30</v>
      </c>
      <c r="B105" s="27" t="s">
        <v>144</v>
      </c>
      <c r="C105" s="49" t="s">
        <v>5</v>
      </c>
      <c r="D105" s="84">
        <v>12527</v>
      </c>
      <c r="E105" s="37">
        <v>12451</v>
      </c>
      <c r="F105" s="37">
        <v>12452</v>
      </c>
      <c r="G105" s="37">
        <v>12482</v>
      </c>
      <c r="H105" s="37">
        <v>12601</v>
      </c>
      <c r="I105" s="37">
        <v>12641</v>
      </c>
      <c r="J105" s="37">
        <v>12548</v>
      </c>
      <c r="K105" s="37">
        <v>12524</v>
      </c>
      <c r="L105" s="37">
        <v>12301</v>
      </c>
      <c r="M105" s="37">
        <v>12332</v>
      </c>
      <c r="N105" s="37">
        <v>12280</v>
      </c>
      <c r="O105" s="697">
        <v>12381</v>
      </c>
      <c r="P105" s="84">
        <v>12029</v>
      </c>
      <c r="Q105" s="37">
        <v>9412</v>
      </c>
      <c r="R105" s="37">
        <v>11978</v>
      </c>
      <c r="S105" s="37">
        <v>12028</v>
      </c>
      <c r="T105" s="37">
        <v>12601</v>
      </c>
      <c r="U105" s="37">
        <v>12231</v>
      </c>
      <c r="V105" s="37">
        <v>12230</v>
      </c>
      <c r="W105" s="37">
        <v>12579</v>
      </c>
      <c r="X105" s="37">
        <v>12640</v>
      </c>
      <c r="Y105" s="37">
        <v>12557</v>
      </c>
      <c r="Z105" s="37">
        <v>12520</v>
      </c>
      <c r="AA105" s="697">
        <v>12206</v>
      </c>
      <c r="AB105" s="84">
        <v>11826</v>
      </c>
      <c r="AC105" s="37">
        <v>11666</v>
      </c>
      <c r="AD105" s="37">
        <v>11779</v>
      </c>
      <c r="AE105" s="37">
        <v>12020</v>
      </c>
      <c r="AF105" s="37">
        <v>12030</v>
      </c>
      <c r="AG105" s="37">
        <v>12093</v>
      </c>
      <c r="AH105" s="37">
        <v>12296</v>
      </c>
      <c r="AI105" s="37">
        <v>12383</v>
      </c>
      <c r="AJ105" s="37">
        <v>12425</v>
      </c>
      <c r="AK105" s="37">
        <v>12607</v>
      </c>
      <c r="AL105" s="37">
        <v>12552</v>
      </c>
      <c r="AM105" s="697">
        <v>12542</v>
      </c>
      <c r="AN105" s="84">
        <v>12462</v>
      </c>
      <c r="AO105" s="37">
        <v>12434</v>
      </c>
      <c r="AP105" s="37">
        <v>12604</v>
      </c>
      <c r="AQ105" s="37">
        <v>12808</v>
      </c>
      <c r="AR105" s="37">
        <v>13030</v>
      </c>
      <c r="AS105" s="37">
        <v>13631</v>
      </c>
      <c r="AT105" s="37">
        <v>13803</v>
      </c>
      <c r="AU105" s="37">
        <v>13860</v>
      </c>
      <c r="AV105" s="37">
        <v>13934</v>
      </c>
      <c r="AW105" s="37">
        <v>14042</v>
      </c>
      <c r="AX105" s="37">
        <v>13902</v>
      </c>
      <c r="AY105" s="697">
        <v>13769</v>
      </c>
      <c r="AZ105" s="84">
        <v>13512</v>
      </c>
      <c r="BA105" s="37">
        <v>13516</v>
      </c>
      <c r="BB105" s="37">
        <v>13728</v>
      </c>
      <c r="BC105" s="37">
        <v>13453</v>
      </c>
      <c r="BD105" s="37">
        <v>13279</v>
      </c>
      <c r="BE105" s="37">
        <v>13405</v>
      </c>
      <c r="BF105" s="37">
        <v>13541</v>
      </c>
      <c r="BG105" s="37">
        <v>13528</v>
      </c>
      <c r="BH105" s="37">
        <v>13577</v>
      </c>
      <c r="BI105" s="37">
        <v>13639</v>
      </c>
      <c r="BJ105" s="37">
        <v>13630</v>
      </c>
      <c r="BK105" s="697">
        <v>13701</v>
      </c>
      <c r="BL105" s="84">
        <v>13540</v>
      </c>
      <c r="BM105" s="37">
        <v>13637</v>
      </c>
      <c r="BN105" s="37">
        <v>13697</v>
      </c>
      <c r="BO105" s="37">
        <v>13681</v>
      </c>
      <c r="BP105" s="129">
        <v>13671</v>
      </c>
      <c r="BQ105" s="697">
        <f>'1.COBERTURA  DANE'!F106</f>
        <v>13731</v>
      </c>
      <c r="BR105" s="224">
        <f t="shared" si="11"/>
        <v>60</v>
      </c>
      <c r="BS105" s="190">
        <f t="shared" si="12"/>
        <v>0.43856443242453036</v>
      </c>
      <c r="BT105" s="224">
        <f t="shared" si="13"/>
        <v>30</v>
      </c>
      <c r="BU105" s="190">
        <f t="shared" si="14"/>
        <v>0.21896211955331726</v>
      </c>
    </row>
    <row r="106" spans="1:73" ht="15" outlineLevel="2">
      <c r="A106" s="81">
        <v>34</v>
      </c>
      <c r="B106" s="27" t="s">
        <v>144</v>
      </c>
      <c r="C106" s="49" t="s">
        <v>63</v>
      </c>
      <c r="D106" s="84">
        <v>7905</v>
      </c>
      <c r="E106" s="37">
        <v>7881</v>
      </c>
      <c r="F106" s="37">
        <v>7774</v>
      </c>
      <c r="G106" s="37">
        <v>7903</v>
      </c>
      <c r="H106" s="37">
        <v>8012</v>
      </c>
      <c r="I106" s="37">
        <v>8112</v>
      </c>
      <c r="J106" s="37">
        <v>8158</v>
      </c>
      <c r="K106" s="37">
        <v>8244</v>
      </c>
      <c r="L106" s="37">
        <v>8206</v>
      </c>
      <c r="M106" s="37">
        <v>8235</v>
      </c>
      <c r="N106" s="37">
        <v>8275</v>
      </c>
      <c r="O106" s="697">
        <v>8209</v>
      </c>
      <c r="P106" s="84">
        <v>8083</v>
      </c>
      <c r="Q106" s="37">
        <v>4212</v>
      </c>
      <c r="R106" s="37">
        <v>7877</v>
      </c>
      <c r="S106" s="37">
        <v>8048</v>
      </c>
      <c r="T106" s="37">
        <v>8012</v>
      </c>
      <c r="U106" s="37">
        <v>8098</v>
      </c>
      <c r="V106" s="37">
        <v>8067</v>
      </c>
      <c r="W106" s="37">
        <v>8256</v>
      </c>
      <c r="X106" s="37">
        <v>8195</v>
      </c>
      <c r="Y106" s="37">
        <v>8298</v>
      </c>
      <c r="Z106" s="37">
        <v>8368</v>
      </c>
      <c r="AA106" s="697">
        <v>8182</v>
      </c>
      <c r="AB106" s="84">
        <v>7968</v>
      </c>
      <c r="AC106" s="37">
        <v>7809</v>
      </c>
      <c r="AD106" s="37">
        <v>7855</v>
      </c>
      <c r="AE106" s="37">
        <v>7876</v>
      </c>
      <c r="AF106" s="37">
        <v>7851</v>
      </c>
      <c r="AG106" s="37">
        <v>7901</v>
      </c>
      <c r="AH106" s="37">
        <v>8117</v>
      </c>
      <c r="AI106" s="37">
        <v>8359</v>
      </c>
      <c r="AJ106" s="37">
        <v>8531</v>
      </c>
      <c r="AK106" s="37">
        <v>8561</v>
      </c>
      <c r="AL106" s="37">
        <v>8497</v>
      </c>
      <c r="AM106" s="697">
        <v>8410</v>
      </c>
      <c r="AN106" s="84">
        <v>8060</v>
      </c>
      <c r="AO106" s="37">
        <v>7695</v>
      </c>
      <c r="AP106" s="37">
        <v>7864</v>
      </c>
      <c r="AQ106" s="37">
        <v>8133</v>
      </c>
      <c r="AR106" s="37">
        <v>8258</v>
      </c>
      <c r="AS106" s="37">
        <v>8454</v>
      </c>
      <c r="AT106" s="37">
        <v>8585</v>
      </c>
      <c r="AU106" s="37">
        <v>8687</v>
      </c>
      <c r="AV106" s="37">
        <v>8716</v>
      </c>
      <c r="AW106" s="37">
        <v>8830</v>
      </c>
      <c r="AX106" s="37">
        <v>8788</v>
      </c>
      <c r="AY106" s="697">
        <v>8750</v>
      </c>
      <c r="AZ106" s="84">
        <v>8659</v>
      </c>
      <c r="BA106" s="37">
        <v>8570</v>
      </c>
      <c r="BB106" s="37">
        <v>8612</v>
      </c>
      <c r="BC106" s="37">
        <v>8406</v>
      </c>
      <c r="BD106" s="37">
        <v>8425</v>
      </c>
      <c r="BE106" s="37">
        <v>8588</v>
      </c>
      <c r="BF106" s="37">
        <v>8613</v>
      </c>
      <c r="BG106" s="37">
        <v>8947</v>
      </c>
      <c r="BH106" s="37">
        <v>8444</v>
      </c>
      <c r="BI106" s="37">
        <v>8394</v>
      </c>
      <c r="BJ106" s="37">
        <v>8231</v>
      </c>
      <c r="BK106" s="697">
        <v>8280</v>
      </c>
      <c r="BL106" s="84">
        <v>8154</v>
      </c>
      <c r="BM106" s="37">
        <v>8087</v>
      </c>
      <c r="BN106" s="37">
        <v>8189</v>
      </c>
      <c r="BO106" s="37">
        <v>8300</v>
      </c>
      <c r="BP106" s="129">
        <v>8309</v>
      </c>
      <c r="BQ106" s="697">
        <f>'1.COBERTURA  DANE'!F107</f>
        <v>8299</v>
      </c>
      <c r="BR106" s="224">
        <f t="shared" si="11"/>
        <v>-10</v>
      </c>
      <c r="BS106" s="190">
        <f t="shared" si="12"/>
        <v>-0.12048192771084339</v>
      </c>
      <c r="BT106" s="224">
        <f t="shared" si="13"/>
        <v>19</v>
      </c>
      <c r="BU106" s="190">
        <f t="shared" si="14"/>
        <v>0.22946859903381642</v>
      </c>
    </row>
    <row r="107" spans="1:73" ht="15" outlineLevel="2">
      <c r="A107" s="81">
        <v>36</v>
      </c>
      <c r="B107" s="27" t="s">
        <v>144</v>
      </c>
      <c r="C107" s="49" t="s">
        <v>64</v>
      </c>
      <c r="D107" s="84">
        <v>1401</v>
      </c>
      <c r="E107" s="37">
        <v>1385</v>
      </c>
      <c r="F107" s="37">
        <v>1409</v>
      </c>
      <c r="G107" s="37">
        <v>1418</v>
      </c>
      <c r="H107" s="37">
        <v>1404</v>
      </c>
      <c r="I107" s="37">
        <v>1412</v>
      </c>
      <c r="J107" s="37">
        <v>1329</v>
      </c>
      <c r="K107" s="37">
        <v>1331</v>
      </c>
      <c r="L107" s="37">
        <v>1296</v>
      </c>
      <c r="M107" s="37">
        <v>1306</v>
      </c>
      <c r="N107" s="37">
        <v>1291</v>
      </c>
      <c r="O107" s="697">
        <v>1359</v>
      </c>
      <c r="P107" s="84">
        <v>1324</v>
      </c>
      <c r="Q107" s="37">
        <v>1277</v>
      </c>
      <c r="R107" s="37">
        <v>1348</v>
      </c>
      <c r="S107" s="37">
        <v>1381</v>
      </c>
      <c r="T107" s="37">
        <v>1404</v>
      </c>
      <c r="U107" s="37">
        <v>1371</v>
      </c>
      <c r="V107" s="37">
        <v>1413</v>
      </c>
      <c r="W107" s="37">
        <v>1463</v>
      </c>
      <c r="X107" s="37">
        <v>1453</v>
      </c>
      <c r="Y107" s="37">
        <v>1448</v>
      </c>
      <c r="Z107" s="37">
        <v>1465</v>
      </c>
      <c r="AA107" s="697">
        <v>1443</v>
      </c>
      <c r="AB107" s="84">
        <v>1393</v>
      </c>
      <c r="AC107" s="37">
        <v>1356</v>
      </c>
      <c r="AD107" s="37">
        <v>1374</v>
      </c>
      <c r="AE107" s="37">
        <v>1412</v>
      </c>
      <c r="AF107" s="37">
        <v>1450</v>
      </c>
      <c r="AG107" s="37">
        <v>1474</v>
      </c>
      <c r="AH107" s="37">
        <v>1502</v>
      </c>
      <c r="AI107" s="37">
        <v>1481</v>
      </c>
      <c r="AJ107" s="37">
        <v>1507</v>
      </c>
      <c r="AK107" s="37">
        <v>1519</v>
      </c>
      <c r="AL107" s="37">
        <v>1475</v>
      </c>
      <c r="AM107" s="697">
        <v>1486</v>
      </c>
      <c r="AN107" s="84">
        <v>1491</v>
      </c>
      <c r="AO107" s="37">
        <v>1482</v>
      </c>
      <c r="AP107" s="37">
        <v>1529</v>
      </c>
      <c r="AQ107" s="37">
        <v>1564</v>
      </c>
      <c r="AR107" s="37">
        <v>1590</v>
      </c>
      <c r="AS107" s="37">
        <v>1681</v>
      </c>
      <c r="AT107" s="37">
        <v>1722</v>
      </c>
      <c r="AU107" s="37">
        <v>1708</v>
      </c>
      <c r="AV107" s="37">
        <v>1729</v>
      </c>
      <c r="AW107" s="37">
        <v>1776</v>
      </c>
      <c r="AX107" s="37">
        <v>1743</v>
      </c>
      <c r="AY107" s="697">
        <v>1656</v>
      </c>
      <c r="AZ107" s="84">
        <v>1651</v>
      </c>
      <c r="BA107" s="37">
        <v>1639</v>
      </c>
      <c r="BB107" s="37">
        <v>1648</v>
      </c>
      <c r="BC107" s="37">
        <v>1613</v>
      </c>
      <c r="BD107" s="37">
        <v>1590</v>
      </c>
      <c r="BE107" s="37">
        <v>1609</v>
      </c>
      <c r="BF107" s="37">
        <v>1604</v>
      </c>
      <c r="BG107" s="37">
        <v>1690</v>
      </c>
      <c r="BH107" s="37">
        <v>1581</v>
      </c>
      <c r="BI107" s="37">
        <v>1573</v>
      </c>
      <c r="BJ107" s="37">
        <v>1527</v>
      </c>
      <c r="BK107" s="697">
        <v>1512</v>
      </c>
      <c r="BL107" s="84">
        <v>1477</v>
      </c>
      <c r="BM107" s="37">
        <v>1483</v>
      </c>
      <c r="BN107" s="37">
        <v>1485</v>
      </c>
      <c r="BO107" s="37">
        <v>1508</v>
      </c>
      <c r="BP107" s="129">
        <v>1473</v>
      </c>
      <c r="BQ107" s="697">
        <f>'1.COBERTURA  DANE'!F108</f>
        <v>1472</v>
      </c>
      <c r="BR107" s="224">
        <f t="shared" si="11"/>
        <v>-1</v>
      </c>
      <c r="BS107" s="190">
        <f t="shared" si="12"/>
        <v>-6.6312997347480099E-2</v>
      </c>
      <c r="BT107" s="224">
        <f t="shared" si="13"/>
        <v>-40</v>
      </c>
      <c r="BU107" s="190">
        <f t="shared" si="14"/>
        <v>-2.6455026455026456</v>
      </c>
    </row>
    <row r="108" spans="1:73" ht="15" outlineLevel="2">
      <c r="A108" s="81">
        <v>91</v>
      </c>
      <c r="B108" s="27" t="s">
        <v>144</v>
      </c>
      <c r="C108" s="49" t="s">
        <v>8</v>
      </c>
      <c r="D108" s="84">
        <v>740</v>
      </c>
      <c r="E108" s="37">
        <v>730</v>
      </c>
      <c r="F108" s="37">
        <v>750</v>
      </c>
      <c r="G108" s="37">
        <v>756</v>
      </c>
      <c r="H108" s="37">
        <v>748</v>
      </c>
      <c r="I108" s="37">
        <v>758</v>
      </c>
      <c r="J108" s="37">
        <v>754</v>
      </c>
      <c r="K108" s="37">
        <v>741</v>
      </c>
      <c r="L108" s="37">
        <v>731</v>
      </c>
      <c r="M108" s="37">
        <v>721</v>
      </c>
      <c r="N108" s="37">
        <v>718</v>
      </c>
      <c r="O108" s="697">
        <v>741</v>
      </c>
      <c r="P108" s="84">
        <v>674</v>
      </c>
      <c r="Q108" s="37">
        <v>659</v>
      </c>
      <c r="R108" s="37">
        <v>683</v>
      </c>
      <c r="S108" s="37">
        <v>713</v>
      </c>
      <c r="T108" s="37">
        <v>748</v>
      </c>
      <c r="U108" s="37">
        <v>739</v>
      </c>
      <c r="V108" s="37">
        <v>735</v>
      </c>
      <c r="W108" s="37">
        <v>757</v>
      </c>
      <c r="X108" s="37">
        <v>784</v>
      </c>
      <c r="Y108" s="37">
        <v>786</v>
      </c>
      <c r="Z108" s="37">
        <v>758</v>
      </c>
      <c r="AA108" s="697">
        <v>740</v>
      </c>
      <c r="AB108" s="84">
        <v>713</v>
      </c>
      <c r="AC108" s="37">
        <v>683</v>
      </c>
      <c r="AD108" s="37">
        <v>688</v>
      </c>
      <c r="AE108" s="37">
        <v>707</v>
      </c>
      <c r="AF108" s="37">
        <v>707</v>
      </c>
      <c r="AG108" s="37">
        <v>715</v>
      </c>
      <c r="AH108" s="37">
        <v>774</v>
      </c>
      <c r="AI108" s="37">
        <v>772</v>
      </c>
      <c r="AJ108" s="37">
        <v>786</v>
      </c>
      <c r="AK108" s="37">
        <v>794</v>
      </c>
      <c r="AL108" s="37">
        <v>763</v>
      </c>
      <c r="AM108" s="697">
        <v>765</v>
      </c>
      <c r="AN108" s="84">
        <v>768</v>
      </c>
      <c r="AO108" s="37">
        <v>686</v>
      </c>
      <c r="AP108" s="37">
        <v>702</v>
      </c>
      <c r="AQ108" s="37">
        <v>734</v>
      </c>
      <c r="AR108" s="37">
        <v>737</v>
      </c>
      <c r="AS108" s="37">
        <v>807</v>
      </c>
      <c r="AT108" s="37">
        <v>811</v>
      </c>
      <c r="AU108" s="37">
        <v>807</v>
      </c>
      <c r="AV108" s="37">
        <v>801</v>
      </c>
      <c r="AW108" s="37">
        <v>810</v>
      </c>
      <c r="AX108" s="37">
        <v>785</v>
      </c>
      <c r="AY108" s="697">
        <v>774</v>
      </c>
      <c r="AZ108" s="84">
        <v>747</v>
      </c>
      <c r="BA108" s="37">
        <v>738</v>
      </c>
      <c r="BB108" s="37">
        <v>749</v>
      </c>
      <c r="BC108" s="37">
        <v>734</v>
      </c>
      <c r="BD108" s="37">
        <v>744</v>
      </c>
      <c r="BE108" s="37">
        <v>755</v>
      </c>
      <c r="BF108" s="37">
        <v>762</v>
      </c>
      <c r="BG108" s="37">
        <v>732</v>
      </c>
      <c r="BH108" s="37">
        <v>755</v>
      </c>
      <c r="BI108" s="37">
        <v>739</v>
      </c>
      <c r="BJ108" s="37">
        <v>751</v>
      </c>
      <c r="BK108" s="697">
        <v>761</v>
      </c>
      <c r="BL108" s="84">
        <v>745</v>
      </c>
      <c r="BM108" s="37">
        <v>750</v>
      </c>
      <c r="BN108" s="37">
        <v>770</v>
      </c>
      <c r="BO108" s="37">
        <v>787</v>
      </c>
      <c r="BP108" s="129">
        <v>800</v>
      </c>
      <c r="BQ108" s="697">
        <f>'1.COBERTURA  DANE'!F109</f>
        <v>815</v>
      </c>
      <c r="BR108" s="224">
        <f t="shared" si="11"/>
        <v>15</v>
      </c>
      <c r="BS108" s="190">
        <f t="shared" si="12"/>
        <v>1.9059720457433291</v>
      </c>
      <c r="BT108" s="224">
        <f t="shared" si="13"/>
        <v>54</v>
      </c>
      <c r="BU108" s="190">
        <f t="shared" si="14"/>
        <v>7.0959264126149808</v>
      </c>
    </row>
    <row r="109" spans="1:73" ht="15" outlineLevel="2">
      <c r="A109" s="81">
        <v>93</v>
      </c>
      <c r="B109" s="27" t="s">
        <v>144</v>
      </c>
      <c r="C109" s="49" t="s">
        <v>70</v>
      </c>
      <c r="D109" s="84">
        <v>1373</v>
      </c>
      <c r="E109" s="37">
        <v>1398</v>
      </c>
      <c r="F109" s="37">
        <v>1386</v>
      </c>
      <c r="G109" s="37">
        <v>1391</v>
      </c>
      <c r="H109" s="37">
        <v>1375</v>
      </c>
      <c r="I109" s="37">
        <v>1396</v>
      </c>
      <c r="J109" s="37">
        <v>1397</v>
      </c>
      <c r="K109" s="37">
        <v>1387</v>
      </c>
      <c r="L109" s="37">
        <v>1388</v>
      </c>
      <c r="M109" s="37">
        <v>1388</v>
      </c>
      <c r="N109" s="37">
        <v>1408</v>
      </c>
      <c r="O109" s="697">
        <v>1443</v>
      </c>
      <c r="P109" s="84">
        <v>1402</v>
      </c>
      <c r="Q109" s="37">
        <v>927</v>
      </c>
      <c r="R109" s="37">
        <v>1266</v>
      </c>
      <c r="S109" s="37">
        <v>1324</v>
      </c>
      <c r="T109" s="37">
        <v>1375</v>
      </c>
      <c r="U109" s="37">
        <v>1347</v>
      </c>
      <c r="V109" s="37">
        <v>1347</v>
      </c>
      <c r="W109" s="37">
        <v>1366</v>
      </c>
      <c r="X109" s="37">
        <v>1362</v>
      </c>
      <c r="Y109" s="37">
        <v>1388</v>
      </c>
      <c r="Z109" s="37">
        <v>1305</v>
      </c>
      <c r="AA109" s="697">
        <v>1269</v>
      </c>
      <c r="AB109" s="84">
        <v>1236</v>
      </c>
      <c r="AC109" s="37">
        <v>1224</v>
      </c>
      <c r="AD109" s="37">
        <v>1252</v>
      </c>
      <c r="AE109" s="37">
        <v>1253</v>
      </c>
      <c r="AF109" s="37">
        <v>1225</v>
      </c>
      <c r="AG109" s="37">
        <v>1245</v>
      </c>
      <c r="AH109" s="37">
        <v>1360</v>
      </c>
      <c r="AI109" s="37">
        <v>1389</v>
      </c>
      <c r="AJ109" s="37">
        <v>1402</v>
      </c>
      <c r="AK109" s="37">
        <v>1370</v>
      </c>
      <c r="AL109" s="37">
        <v>1245</v>
      </c>
      <c r="AM109" s="697">
        <v>1258</v>
      </c>
      <c r="AN109" s="84">
        <v>1243</v>
      </c>
      <c r="AO109" s="37">
        <v>1162</v>
      </c>
      <c r="AP109" s="37">
        <v>1199</v>
      </c>
      <c r="AQ109" s="37">
        <v>1277</v>
      </c>
      <c r="AR109" s="37">
        <v>1306</v>
      </c>
      <c r="AS109" s="37">
        <v>1340</v>
      </c>
      <c r="AT109" s="37">
        <v>1356</v>
      </c>
      <c r="AU109" s="37">
        <v>1365</v>
      </c>
      <c r="AV109" s="37">
        <v>1391</v>
      </c>
      <c r="AW109" s="37">
        <v>1380</v>
      </c>
      <c r="AX109" s="37">
        <v>1343</v>
      </c>
      <c r="AY109" s="697">
        <v>1325</v>
      </c>
      <c r="AZ109" s="84">
        <v>1292</v>
      </c>
      <c r="BA109" s="37">
        <v>1283</v>
      </c>
      <c r="BB109" s="37">
        <v>1273</v>
      </c>
      <c r="BC109" s="37">
        <v>1239</v>
      </c>
      <c r="BD109" s="37">
        <v>1248</v>
      </c>
      <c r="BE109" s="37">
        <v>1271</v>
      </c>
      <c r="BF109" s="37">
        <v>1259</v>
      </c>
      <c r="BG109" s="37">
        <v>1240</v>
      </c>
      <c r="BH109" s="37">
        <v>1233</v>
      </c>
      <c r="BI109" s="37">
        <v>1210</v>
      </c>
      <c r="BJ109" s="37">
        <v>1170</v>
      </c>
      <c r="BK109" s="697">
        <v>1157</v>
      </c>
      <c r="BL109" s="84">
        <v>1165</v>
      </c>
      <c r="BM109" s="37">
        <v>1194</v>
      </c>
      <c r="BN109" s="37">
        <v>1194</v>
      </c>
      <c r="BO109" s="37">
        <v>1214</v>
      </c>
      <c r="BP109" s="129">
        <v>1194</v>
      </c>
      <c r="BQ109" s="697">
        <f>'1.COBERTURA  DANE'!F110</f>
        <v>1188</v>
      </c>
      <c r="BR109" s="224">
        <f t="shared" si="11"/>
        <v>-6</v>
      </c>
      <c r="BS109" s="190">
        <f t="shared" si="12"/>
        <v>-0.49423393739703458</v>
      </c>
      <c r="BT109" s="224">
        <f t="shared" si="13"/>
        <v>31</v>
      </c>
      <c r="BU109" s="190">
        <f t="shared" si="14"/>
        <v>2.6793431287813312</v>
      </c>
    </row>
    <row r="110" spans="1:73" ht="15" outlineLevel="2">
      <c r="A110" s="81">
        <v>101</v>
      </c>
      <c r="B110" s="27" t="s">
        <v>144</v>
      </c>
      <c r="C110" s="49" t="s">
        <v>71</v>
      </c>
      <c r="D110" s="84">
        <v>6853</v>
      </c>
      <c r="E110" s="37">
        <v>6726</v>
      </c>
      <c r="F110" s="37">
        <v>6639</v>
      </c>
      <c r="G110" s="37">
        <v>6860</v>
      </c>
      <c r="H110" s="37">
        <v>7072</v>
      </c>
      <c r="I110" s="37">
        <v>7218</v>
      </c>
      <c r="J110" s="37">
        <v>7103</v>
      </c>
      <c r="K110" s="37">
        <v>7240</v>
      </c>
      <c r="L110" s="37">
        <v>7141</v>
      </c>
      <c r="M110" s="37">
        <v>7184</v>
      </c>
      <c r="N110" s="37">
        <v>7176</v>
      </c>
      <c r="O110" s="697">
        <v>7189</v>
      </c>
      <c r="P110" s="84">
        <v>7006</v>
      </c>
      <c r="Q110" s="37">
        <v>5031</v>
      </c>
      <c r="R110" s="37">
        <v>6574</v>
      </c>
      <c r="S110" s="37">
        <v>6780</v>
      </c>
      <c r="T110" s="37">
        <v>7072</v>
      </c>
      <c r="U110" s="37">
        <v>7085</v>
      </c>
      <c r="V110" s="37">
        <v>7077</v>
      </c>
      <c r="W110" s="37">
        <v>7263</v>
      </c>
      <c r="X110" s="37">
        <v>7307</v>
      </c>
      <c r="Y110" s="37">
        <v>7419</v>
      </c>
      <c r="Z110" s="37">
        <v>7348</v>
      </c>
      <c r="AA110" s="697">
        <v>7223</v>
      </c>
      <c r="AB110" s="84">
        <v>7026</v>
      </c>
      <c r="AC110" s="37">
        <v>6905</v>
      </c>
      <c r="AD110" s="37">
        <v>6913</v>
      </c>
      <c r="AE110" s="37">
        <v>7087</v>
      </c>
      <c r="AF110" s="37">
        <v>7185</v>
      </c>
      <c r="AG110" s="37">
        <v>7299</v>
      </c>
      <c r="AH110" s="37">
        <v>7469</v>
      </c>
      <c r="AI110" s="37">
        <v>7584</v>
      </c>
      <c r="AJ110" s="37">
        <v>7779</v>
      </c>
      <c r="AK110" s="37">
        <v>7731</v>
      </c>
      <c r="AL110" s="37">
        <v>7521</v>
      </c>
      <c r="AM110" s="697">
        <v>7523</v>
      </c>
      <c r="AN110" s="84">
        <v>7284</v>
      </c>
      <c r="AO110" s="37">
        <v>7165</v>
      </c>
      <c r="AP110" s="37">
        <v>7236</v>
      </c>
      <c r="AQ110" s="37">
        <v>7432</v>
      </c>
      <c r="AR110" s="37">
        <v>7483</v>
      </c>
      <c r="AS110" s="37">
        <v>7841</v>
      </c>
      <c r="AT110" s="37">
        <v>7914</v>
      </c>
      <c r="AU110" s="37">
        <v>7904</v>
      </c>
      <c r="AV110" s="37">
        <v>7846</v>
      </c>
      <c r="AW110" s="37">
        <v>7961</v>
      </c>
      <c r="AX110" s="37">
        <v>7872</v>
      </c>
      <c r="AY110" s="697">
        <v>7884</v>
      </c>
      <c r="AZ110" s="84">
        <v>7750</v>
      </c>
      <c r="BA110" s="37">
        <v>7780</v>
      </c>
      <c r="BB110" s="37">
        <v>7930</v>
      </c>
      <c r="BC110" s="37">
        <v>7818</v>
      </c>
      <c r="BD110" s="37">
        <v>7788</v>
      </c>
      <c r="BE110" s="37">
        <v>7795</v>
      </c>
      <c r="BF110" s="37">
        <v>7791</v>
      </c>
      <c r="BG110" s="37">
        <v>8435</v>
      </c>
      <c r="BH110" s="37">
        <v>7603</v>
      </c>
      <c r="BI110" s="37">
        <v>7595</v>
      </c>
      <c r="BJ110" s="37">
        <v>7515</v>
      </c>
      <c r="BK110" s="697">
        <v>7489</v>
      </c>
      <c r="BL110" s="84">
        <v>7381</v>
      </c>
      <c r="BM110" s="37">
        <v>7237</v>
      </c>
      <c r="BN110" s="37">
        <v>7391</v>
      </c>
      <c r="BO110" s="37">
        <v>7437</v>
      </c>
      <c r="BP110" s="129">
        <v>7344</v>
      </c>
      <c r="BQ110" s="697">
        <f>'1.COBERTURA  DANE'!F111</f>
        <v>7354</v>
      </c>
      <c r="BR110" s="224">
        <f t="shared" si="11"/>
        <v>10</v>
      </c>
      <c r="BS110" s="190">
        <f t="shared" si="12"/>
        <v>0.13446282102998519</v>
      </c>
      <c r="BT110" s="224">
        <f t="shared" si="13"/>
        <v>-135</v>
      </c>
      <c r="BU110" s="190">
        <f t="shared" si="14"/>
        <v>-1.8026438776872746</v>
      </c>
    </row>
    <row r="111" spans="1:73" ht="15" outlineLevel="2">
      <c r="A111" s="81">
        <v>145</v>
      </c>
      <c r="B111" s="27" t="s">
        <v>144</v>
      </c>
      <c r="C111" s="49" t="s">
        <v>10</v>
      </c>
      <c r="D111" s="84">
        <v>783</v>
      </c>
      <c r="E111" s="37">
        <v>810</v>
      </c>
      <c r="F111" s="37">
        <v>813</v>
      </c>
      <c r="G111" s="37">
        <v>774</v>
      </c>
      <c r="H111" s="37">
        <v>783</v>
      </c>
      <c r="I111" s="37">
        <v>809</v>
      </c>
      <c r="J111" s="37">
        <v>791</v>
      </c>
      <c r="K111" s="37">
        <v>794</v>
      </c>
      <c r="L111" s="37">
        <v>812</v>
      </c>
      <c r="M111" s="37">
        <v>870</v>
      </c>
      <c r="N111" s="37">
        <v>855</v>
      </c>
      <c r="O111" s="697">
        <v>747</v>
      </c>
      <c r="P111" s="84">
        <v>707</v>
      </c>
      <c r="Q111" s="37">
        <v>596</v>
      </c>
      <c r="R111" s="37">
        <v>720</v>
      </c>
      <c r="S111" s="37">
        <v>664</v>
      </c>
      <c r="T111" s="37">
        <v>783</v>
      </c>
      <c r="U111" s="37">
        <v>738</v>
      </c>
      <c r="V111" s="37">
        <v>708</v>
      </c>
      <c r="W111" s="37">
        <v>800</v>
      </c>
      <c r="X111" s="37">
        <v>792</v>
      </c>
      <c r="Y111" s="37">
        <v>829</v>
      </c>
      <c r="Z111" s="37">
        <v>815</v>
      </c>
      <c r="AA111" s="697">
        <v>782</v>
      </c>
      <c r="AB111" s="84">
        <v>705</v>
      </c>
      <c r="AC111" s="37">
        <v>672</v>
      </c>
      <c r="AD111" s="37">
        <v>692</v>
      </c>
      <c r="AE111" s="37">
        <v>680</v>
      </c>
      <c r="AF111" s="37">
        <v>671</v>
      </c>
      <c r="AG111" s="37">
        <v>680</v>
      </c>
      <c r="AH111" s="37">
        <v>697</v>
      </c>
      <c r="AI111" s="37">
        <v>729</v>
      </c>
      <c r="AJ111" s="37">
        <v>752</v>
      </c>
      <c r="AK111" s="37">
        <v>747</v>
      </c>
      <c r="AL111" s="37">
        <v>695</v>
      </c>
      <c r="AM111" s="697">
        <v>701</v>
      </c>
      <c r="AN111" s="84">
        <v>663</v>
      </c>
      <c r="AO111" s="37">
        <v>553</v>
      </c>
      <c r="AP111" s="37">
        <v>572</v>
      </c>
      <c r="AQ111" s="37">
        <v>593</v>
      </c>
      <c r="AR111" s="37">
        <v>594</v>
      </c>
      <c r="AS111" s="37">
        <v>616</v>
      </c>
      <c r="AT111" s="37">
        <v>623</v>
      </c>
      <c r="AU111" s="37">
        <v>642</v>
      </c>
      <c r="AV111" s="37">
        <v>650</v>
      </c>
      <c r="AW111" s="37">
        <v>666</v>
      </c>
      <c r="AX111" s="37">
        <v>673</v>
      </c>
      <c r="AY111" s="697">
        <v>690</v>
      </c>
      <c r="AZ111" s="84">
        <v>688</v>
      </c>
      <c r="BA111" s="37">
        <v>674</v>
      </c>
      <c r="BB111" s="37">
        <v>667</v>
      </c>
      <c r="BC111" s="37">
        <v>610</v>
      </c>
      <c r="BD111" s="37">
        <v>617</v>
      </c>
      <c r="BE111" s="37">
        <v>632</v>
      </c>
      <c r="BF111" s="37">
        <v>643</v>
      </c>
      <c r="BG111" s="37">
        <v>659</v>
      </c>
      <c r="BH111" s="37">
        <v>661</v>
      </c>
      <c r="BI111" s="37">
        <v>637</v>
      </c>
      <c r="BJ111" s="37">
        <v>617</v>
      </c>
      <c r="BK111" s="697">
        <v>629</v>
      </c>
      <c r="BL111" s="84">
        <v>636</v>
      </c>
      <c r="BM111" s="37">
        <v>640</v>
      </c>
      <c r="BN111" s="37">
        <v>640</v>
      </c>
      <c r="BO111" s="37">
        <v>675</v>
      </c>
      <c r="BP111" s="129">
        <v>674</v>
      </c>
      <c r="BQ111" s="697">
        <f>'1.COBERTURA  DANE'!F112</f>
        <v>661</v>
      </c>
      <c r="BR111" s="224">
        <f t="shared" si="11"/>
        <v>-13</v>
      </c>
      <c r="BS111" s="190">
        <f t="shared" si="12"/>
        <v>-1.925925925925926</v>
      </c>
      <c r="BT111" s="224">
        <f t="shared" si="13"/>
        <v>32</v>
      </c>
      <c r="BU111" s="190">
        <f t="shared" si="14"/>
        <v>5.0874403815580287</v>
      </c>
    </row>
    <row r="112" spans="1:73" ht="15" outlineLevel="2">
      <c r="A112" s="81">
        <v>209</v>
      </c>
      <c r="B112" s="27" t="s">
        <v>144</v>
      </c>
      <c r="C112" s="49" t="s">
        <v>77</v>
      </c>
      <c r="D112" s="84">
        <v>3559</v>
      </c>
      <c r="E112" s="37">
        <v>3579</v>
      </c>
      <c r="F112" s="37">
        <v>3546</v>
      </c>
      <c r="G112" s="37">
        <v>3590</v>
      </c>
      <c r="H112" s="37">
        <v>3582</v>
      </c>
      <c r="I112" s="37">
        <v>3655</v>
      </c>
      <c r="J112" s="37">
        <v>3577</v>
      </c>
      <c r="K112" s="37">
        <v>3578</v>
      </c>
      <c r="L112" s="37">
        <v>3544</v>
      </c>
      <c r="M112" s="37">
        <v>3556</v>
      </c>
      <c r="N112" s="37">
        <v>3568</v>
      </c>
      <c r="O112" s="697">
        <v>3569</v>
      </c>
      <c r="P112" s="84">
        <v>3483</v>
      </c>
      <c r="Q112" s="37">
        <v>1817</v>
      </c>
      <c r="R112" s="37">
        <v>3363</v>
      </c>
      <c r="S112" s="37">
        <v>3461</v>
      </c>
      <c r="T112" s="37">
        <v>3582</v>
      </c>
      <c r="U112" s="37">
        <v>3536</v>
      </c>
      <c r="V112" s="37">
        <v>3533</v>
      </c>
      <c r="W112" s="37">
        <v>3617</v>
      </c>
      <c r="X112" s="37">
        <v>3642</v>
      </c>
      <c r="Y112" s="37">
        <v>3716</v>
      </c>
      <c r="Z112" s="37">
        <v>3694</v>
      </c>
      <c r="AA112" s="697">
        <v>3650</v>
      </c>
      <c r="AB112" s="84">
        <v>3535</v>
      </c>
      <c r="AC112" s="37">
        <v>3502</v>
      </c>
      <c r="AD112" s="37">
        <v>3490</v>
      </c>
      <c r="AE112" s="37">
        <v>3468</v>
      </c>
      <c r="AF112" s="37">
        <v>3460</v>
      </c>
      <c r="AG112" s="37">
        <v>3508</v>
      </c>
      <c r="AH112" s="37">
        <v>3667</v>
      </c>
      <c r="AI112" s="37">
        <v>3729</v>
      </c>
      <c r="AJ112" s="37">
        <v>3737</v>
      </c>
      <c r="AK112" s="37">
        <v>3710</v>
      </c>
      <c r="AL112" s="37">
        <v>3520</v>
      </c>
      <c r="AM112" s="697">
        <v>3472</v>
      </c>
      <c r="AN112" s="84">
        <v>3294</v>
      </c>
      <c r="AO112" s="37">
        <v>3079</v>
      </c>
      <c r="AP112" s="37">
        <v>3130</v>
      </c>
      <c r="AQ112" s="37">
        <v>3243</v>
      </c>
      <c r="AR112" s="37">
        <v>3286</v>
      </c>
      <c r="AS112" s="37">
        <v>3394</v>
      </c>
      <c r="AT112" s="37">
        <v>3438</v>
      </c>
      <c r="AU112" s="37">
        <v>3448</v>
      </c>
      <c r="AV112" s="37">
        <v>3479</v>
      </c>
      <c r="AW112" s="37">
        <v>3506</v>
      </c>
      <c r="AX112" s="37">
        <v>3530</v>
      </c>
      <c r="AY112" s="697">
        <v>3534</v>
      </c>
      <c r="AZ112" s="84">
        <v>3474</v>
      </c>
      <c r="BA112" s="37">
        <v>3434</v>
      </c>
      <c r="BB112" s="37">
        <v>3427</v>
      </c>
      <c r="BC112" s="37">
        <v>3356</v>
      </c>
      <c r="BD112" s="37">
        <v>3364</v>
      </c>
      <c r="BE112" s="37">
        <v>3411</v>
      </c>
      <c r="BF112" s="37">
        <v>3381</v>
      </c>
      <c r="BG112" s="37">
        <v>3380</v>
      </c>
      <c r="BH112" s="37">
        <v>3367</v>
      </c>
      <c r="BI112" s="37">
        <v>3310</v>
      </c>
      <c r="BJ112" s="37">
        <v>3275</v>
      </c>
      <c r="BK112" s="697">
        <v>3285</v>
      </c>
      <c r="BL112" s="84">
        <v>3264</v>
      </c>
      <c r="BM112" s="37">
        <v>3163</v>
      </c>
      <c r="BN112" s="37">
        <v>3204</v>
      </c>
      <c r="BO112" s="37">
        <v>3230</v>
      </c>
      <c r="BP112" s="129">
        <v>3232</v>
      </c>
      <c r="BQ112" s="697">
        <f>'1.COBERTURA  DANE'!F113</f>
        <v>3225</v>
      </c>
      <c r="BR112" s="224">
        <f t="shared" si="11"/>
        <v>-7</v>
      </c>
      <c r="BS112" s="190">
        <f t="shared" si="12"/>
        <v>-0.21671826625386997</v>
      </c>
      <c r="BT112" s="224">
        <f t="shared" si="13"/>
        <v>-60</v>
      </c>
      <c r="BU112" s="190">
        <f t="shared" si="14"/>
        <v>-1.8264840182648401</v>
      </c>
    </row>
    <row r="113" spans="1:73" ht="15" outlineLevel="2">
      <c r="A113" s="81">
        <v>282</v>
      </c>
      <c r="B113" s="27" t="s">
        <v>144</v>
      </c>
      <c r="C113" s="49" t="s">
        <v>79</v>
      </c>
      <c r="D113" s="84">
        <v>7109</v>
      </c>
      <c r="E113" s="37">
        <v>7080</v>
      </c>
      <c r="F113" s="37">
        <v>7077</v>
      </c>
      <c r="G113" s="37">
        <v>7229</v>
      </c>
      <c r="H113" s="37">
        <v>7223</v>
      </c>
      <c r="I113" s="37">
        <v>7282</v>
      </c>
      <c r="J113" s="37">
        <v>7277</v>
      </c>
      <c r="K113" s="37">
        <v>7312</v>
      </c>
      <c r="L113" s="37">
        <v>7270</v>
      </c>
      <c r="M113" s="37">
        <v>7347</v>
      </c>
      <c r="N113" s="37">
        <v>7426</v>
      </c>
      <c r="O113" s="697">
        <v>7398</v>
      </c>
      <c r="P113" s="84">
        <v>7152</v>
      </c>
      <c r="Q113" s="37">
        <v>5619</v>
      </c>
      <c r="R113" s="37">
        <v>7033</v>
      </c>
      <c r="S113" s="37">
        <v>7106</v>
      </c>
      <c r="T113" s="37">
        <v>7223</v>
      </c>
      <c r="U113" s="37">
        <v>7184</v>
      </c>
      <c r="V113" s="37">
        <v>7264</v>
      </c>
      <c r="W113" s="37">
        <v>7449</v>
      </c>
      <c r="X113" s="37">
        <v>7521</v>
      </c>
      <c r="Y113" s="37">
        <v>7550</v>
      </c>
      <c r="Z113" s="37">
        <v>7415</v>
      </c>
      <c r="AA113" s="697">
        <v>7138</v>
      </c>
      <c r="AB113" s="84">
        <v>6883</v>
      </c>
      <c r="AC113" s="37">
        <v>6845</v>
      </c>
      <c r="AD113" s="37">
        <v>6949</v>
      </c>
      <c r="AE113" s="37">
        <v>7039</v>
      </c>
      <c r="AF113" s="37">
        <v>7045</v>
      </c>
      <c r="AG113" s="37">
        <v>7244</v>
      </c>
      <c r="AH113" s="37">
        <v>7539</v>
      </c>
      <c r="AI113" s="37">
        <v>7661</v>
      </c>
      <c r="AJ113" s="37">
        <v>7735</v>
      </c>
      <c r="AK113" s="37">
        <v>7709</v>
      </c>
      <c r="AL113" s="37">
        <v>7349</v>
      </c>
      <c r="AM113" s="697">
        <v>7295</v>
      </c>
      <c r="AN113" s="84">
        <v>7154</v>
      </c>
      <c r="AO113" s="37">
        <v>6988</v>
      </c>
      <c r="AP113" s="37">
        <v>7087</v>
      </c>
      <c r="AQ113" s="37">
        <v>7261</v>
      </c>
      <c r="AR113" s="37">
        <v>7346</v>
      </c>
      <c r="AS113" s="37">
        <v>7531</v>
      </c>
      <c r="AT113" s="37">
        <v>7593</v>
      </c>
      <c r="AU113" s="37">
        <v>7625</v>
      </c>
      <c r="AV113" s="37">
        <v>7688</v>
      </c>
      <c r="AW113" s="37">
        <v>7770</v>
      </c>
      <c r="AX113" s="37">
        <v>8245</v>
      </c>
      <c r="AY113" s="697">
        <v>8894</v>
      </c>
      <c r="AZ113" s="84">
        <v>9190</v>
      </c>
      <c r="BA113" s="37">
        <v>8944</v>
      </c>
      <c r="BB113" s="37">
        <v>8853</v>
      </c>
      <c r="BC113" s="37">
        <v>8754</v>
      </c>
      <c r="BD113" s="37">
        <v>8465</v>
      </c>
      <c r="BE113" s="37">
        <v>8360</v>
      </c>
      <c r="BF113" s="37">
        <v>8273</v>
      </c>
      <c r="BG113" s="37">
        <v>8175</v>
      </c>
      <c r="BH113" s="37">
        <v>7888</v>
      </c>
      <c r="BI113" s="37">
        <v>7750</v>
      </c>
      <c r="BJ113" s="37">
        <v>7504</v>
      </c>
      <c r="BK113" s="697">
        <v>7488</v>
      </c>
      <c r="BL113" s="84">
        <v>7334</v>
      </c>
      <c r="BM113" s="37">
        <v>7238</v>
      </c>
      <c r="BN113" s="37">
        <v>7284</v>
      </c>
      <c r="BO113" s="37">
        <v>7225</v>
      </c>
      <c r="BP113" s="129">
        <v>7062</v>
      </c>
      <c r="BQ113" s="697">
        <f>'1.COBERTURA  DANE'!F114</f>
        <v>7080</v>
      </c>
      <c r="BR113" s="224">
        <f t="shared" si="11"/>
        <v>18</v>
      </c>
      <c r="BS113" s="190">
        <f t="shared" si="12"/>
        <v>0.2491349480968858</v>
      </c>
      <c r="BT113" s="224">
        <f t="shared" si="13"/>
        <v>-408</v>
      </c>
      <c r="BU113" s="190">
        <f t="shared" si="14"/>
        <v>-5.4487179487179489</v>
      </c>
    </row>
    <row r="114" spans="1:73" ht="15" outlineLevel="2">
      <c r="A114" s="81">
        <v>353</v>
      </c>
      <c r="B114" s="27" t="s">
        <v>144</v>
      </c>
      <c r="C114" s="49" t="s">
        <v>114</v>
      </c>
      <c r="D114" s="84">
        <v>819</v>
      </c>
      <c r="E114" s="37">
        <v>774</v>
      </c>
      <c r="F114" s="37">
        <v>761</v>
      </c>
      <c r="G114" s="37">
        <v>764</v>
      </c>
      <c r="H114" s="37">
        <v>797</v>
      </c>
      <c r="I114" s="37">
        <v>804</v>
      </c>
      <c r="J114" s="37">
        <v>764</v>
      </c>
      <c r="K114" s="37">
        <v>790</v>
      </c>
      <c r="L114" s="37">
        <v>797</v>
      </c>
      <c r="M114" s="37">
        <v>819</v>
      </c>
      <c r="N114" s="37">
        <v>823</v>
      </c>
      <c r="O114" s="697">
        <v>840</v>
      </c>
      <c r="P114" s="84">
        <v>812</v>
      </c>
      <c r="Q114" s="37">
        <v>587</v>
      </c>
      <c r="R114" s="37">
        <v>899</v>
      </c>
      <c r="S114" s="37">
        <v>854</v>
      </c>
      <c r="T114" s="37">
        <v>797</v>
      </c>
      <c r="U114" s="37">
        <v>861</v>
      </c>
      <c r="V114" s="37">
        <v>885</v>
      </c>
      <c r="W114" s="37">
        <v>917</v>
      </c>
      <c r="X114" s="37">
        <v>967</v>
      </c>
      <c r="Y114" s="37">
        <v>977</v>
      </c>
      <c r="Z114" s="37">
        <v>903</v>
      </c>
      <c r="AA114" s="697">
        <v>847</v>
      </c>
      <c r="AB114" s="84">
        <v>780</v>
      </c>
      <c r="AC114" s="37">
        <v>773</v>
      </c>
      <c r="AD114" s="37">
        <v>766</v>
      </c>
      <c r="AE114" s="37">
        <v>755</v>
      </c>
      <c r="AF114" s="37">
        <v>750</v>
      </c>
      <c r="AG114" s="37">
        <v>783</v>
      </c>
      <c r="AH114" s="37">
        <v>821</v>
      </c>
      <c r="AI114" s="37">
        <v>834</v>
      </c>
      <c r="AJ114" s="37">
        <v>834</v>
      </c>
      <c r="AK114" s="37">
        <v>840</v>
      </c>
      <c r="AL114" s="37">
        <v>790</v>
      </c>
      <c r="AM114" s="697">
        <v>798</v>
      </c>
      <c r="AN114" s="84">
        <v>802</v>
      </c>
      <c r="AO114" s="37">
        <v>772</v>
      </c>
      <c r="AP114" s="37">
        <v>781</v>
      </c>
      <c r="AQ114" s="37">
        <v>840</v>
      </c>
      <c r="AR114" s="37">
        <v>860</v>
      </c>
      <c r="AS114" s="37">
        <v>948</v>
      </c>
      <c r="AT114" s="37">
        <v>951</v>
      </c>
      <c r="AU114" s="37">
        <v>973</v>
      </c>
      <c r="AV114" s="37">
        <v>980</v>
      </c>
      <c r="AW114" s="37">
        <v>1000</v>
      </c>
      <c r="AX114" s="37">
        <v>1006</v>
      </c>
      <c r="AY114" s="697">
        <v>1028</v>
      </c>
      <c r="AZ114" s="84">
        <v>1033</v>
      </c>
      <c r="BA114" s="37">
        <v>1022</v>
      </c>
      <c r="BB114" s="37">
        <v>1006</v>
      </c>
      <c r="BC114" s="37">
        <v>960</v>
      </c>
      <c r="BD114" s="37">
        <v>945</v>
      </c>
      <c r="BE114" s="37">
        <v>949</v>
      </c>
      <c r="BF114" s="37">
        <v>960</v>
      </c>
      <c r="BG114" s="37">
        <v>939</v>
      </c>
      <c r="BH114" s="37">
        <v>958</v>
      </c>
      <c r="BI114" s="37">
        <v>955</v>
      </c>
      <c r="BJ114" s="37">
        <v>963</v>
      </c>
      <c r="BK114" s="697">
        <v>970</v>
      </c>
      <c r="BL114" s="84">
        <v>978</v>
      </c>
      <c r="BM114" s="37">
        <v>968</v>
      </c>
      <c r="BN114" s="37">
        <v>999</v>
      </c>
      <c r="BO114" s="37">
        <v>1026</v>
      </c>
      <c r="BP114" s="129">
        <v>1006</v>
      </c>
      <c r="BQ114" s="697">
        <f>'1.COBERTURA  DANE'!F115</f>
        <v>1028</v>
      </c>
      <c r="BR114" s="224">
        <f t="shared" si="11"/>
        <v>22</v>
      </c>
      <c r="BS114" s="190">
        <f t="shared" si="12"/>
        <v>2.144249512670565</v>
      </c>
      <c r="BT114" s="224">
        <f t="shared" si="13"/>
        <v>58</v>
      </c>
      <c r="BU114" s="190">
        <f t="shared" si="14"/>
        <v>5.9793814432989691</v>
      </c>
    </row>
    <row r="115" spans="1:73" ht="15" outlineLevel="2">
      <c r="A115" s="81">
        <v>364</v>
      </c>
      <c r="B115" s="27" t="s">
        <v>144</v>
      </c>
      <c r="C115" s="49" t="s">
        <v>16</v>
      </c>
      <c r="D115" s="84">
        <v>2629</v>
      </c>
      <c r="E115" s="37">
        <v>2596</v>
      </c>
      <c r="F115" s="37">
        <v>2587</v>
      </c>
      <c r="G115" s="37">
        <v>2685</v>
      </c>
      <c r="H115" s="37">
        <v>2707</v>
      </c>
      <c r="I115" s="37">
        <v>2789</v>
      </c>
      <c r="J115" s="37">
        <v>2810</v>
      </c>
      <c r="K115" s="37">
        <v>2780</v>
      </c>
      <c r="L115" s="37">
        <v>2848</v>
      </c>
      <c r="M115" s="37">
        <v>2866</v>
      </c>
      <c r="N115" s="37">
        <v>2874</v>
      </c>
      <c r="O115" s="697">
        <v>2895</v>
      </c>
      <c r="P115" s="84">
        <v>2810</v>
      </c>
      <c r="Q115" s="37">
        <v>1285</v>
      </c>
      <c r="R115" s="37">
        <v>2726</v>
      </c>
      <c r="S115" s="37">
        <v>2790</v>
      </c>
      <c r="T115" s="37">
        <v>2707</v>
      </c>
      <c r="U115" s="37">
        <v>3038</v>
      </c>
      <c r="V115" s="37">
        <v>2983</v>
      </c>
      <c r="W115" s="37">
        <v>2986</v>
      </c>
      <c r="X115" s="37">
        <v>2988</v>
      </c>
      <c r="Y115" s="37">
        <v>2978</v>
      </c>
      <c r="Z115" s="37">
        <v>3004</v>
      </c>
      <c r="AA115" s="697">
        <v>2945</v>
      </c>
      <c r="AB115" s="84">
        <v>2864</v>
      </c>
      <c r="AC115" s="37">
        <v>2816</v>
      </c>
      <c r="AD115" s="37">
        <v>2848</v>
      </c>
      <c r="AE115" s="37">
        <v>2916</v>
      </c>
      <c r="AF115" s="37">
        <v>2936</v>
      </c>
      <c r="AG115" s="37">
        <v>2896</v>
      </c>
      <c r="AH115" s="37">
        <v>3288</v>
      </c>
      <c r="AI115" s="37">
        <v>3231</v>
      </c>
      <c r="AJ115" s="37">
        <v>3214</v>
      </c>
      <c r="AK115" s="37">
        <v>3207</v>
      </c>
      <c r="AL115" s="37">
        <v>3098</v>
      </c>
      <c r="AM115" s="697">
        <v>3084</v>
      </c>
      <c r="AN115" s="84">
        <v>3030</v>
      </c>
      <c r="AO115" s="37">
        <v>2885</v>
      </c>
      <c r="AP115" s="37">
        <v>2902</v>
      </c>
      <c r="AQ115" s="37">
        <v>3017</v>
      </c>
      <c r="AR115" s="37">
        <v>3033</v>
      </c>
      <c r="AS115" s="37">
        <v>3078</v>
      </c>
      <c r="AT115" s="37">
        <v>3160</v>
      </c>
      <c r="AU115" s="37">
        <v>3157</v>
      </c>
      <c r="AV115" s="37">
        <v>3174</v>
      </c>
      <c r="AW115" s="37">
        <v>3211</v>
      </c>
      <c r="AX115" s="37">
        <v>3227</v>
      </c>
      <c r="AY115" s="697">
        <v>3290</v>
      </c>
      <c r="AZ115" s="84">
        <v>3285</v>
      </c>
      <c r="BA115" s="37">
        <v>3196</v>
      </c>
      <c r="BB115" s="37">
        <v>3165</v>
      </c>
      <c r="BC115" s="37">
        <v>3121</v>
      </c>
      <c r="BD115" s="37">
        <v>3097</v>
      </c>
      <c r="BE115" s="37">
        <v>3182</v>
      </c>
      <c r="BF115" s="37">
        <v>3234</v>
      </c>
      <c r="BG115" s="37">
        <v>3236</v>
      </c>
      <c r="BH115" s="37">
        <v>3262</v>
      </c>
      <c r="BI115" s="37">
        <v>3252</v>
      </c>
      <c r="BJ115" s="37">
        <v>3216</v>
      </c>
      <c r="BK115" s="697">
        <v>3277</v>
      </c>
      <c r="BL115" s="84">
        <v>3320</v>
      </c>
      <c r="BM115" s="37">
        <v>3281</v>
      </c>
      <c r="BN115" s="37">
        <v>3296</v>
      </c>
      <c r="BO115" s="37">
        <v>3314</v>
      </c>
      <c r="BP115" s="129">
        <v>3326</v>
      </c>
      <c r="BQ115" s="697">
        <f>'1.COBERTURA  DANE'!F116</f>
        <v>3348</v>
      </c>
      <c r="BR115" s="224">
        <f t="shared" si="11"/>
        <v>22</v>
      </c>
      <c r="BS115" s="190">
        <f t="shared" si="12"/>
        <v>0.66385033192516596</v>
      </c>
      <c r="BT115" s="224">
        <f t="shared" si="13"/>
        <v>71</v>
      </c>
      <c r="BU115" s="190">
        <f t="shared" si="14"/>
        <v>2.1666158071406776</v>
      </c>
    </row>
    <row r="116" spans="1:73" ht="15" outlineLevel="2">
      <c r="A116" s="81">
        <v>368</v>
      </c>
      <c r="B116" s="27" t="s">
        <v>144</v>
      </c>
      <c r="C116" s="49" t="s">
        <v>110</v>
      </c>
      <c r="D116" s="84">
        <v>4035</v>
      </c>
      <c r="E116" s="37">
        <v>4051</v>
      </c>
      <c r="F116" s="37">
        <v>4071</v>
      </c>
      <c r="G116" s="37">
        <v>4143</v>
      </c>
      <c r="H116" s="37">
        <v>4209</v>
      </c>
      <c r="I116" s="37">
        <v>4172</v>
      </c>
      <c r="J116" s="37">
        <v>4125</v>
      </c>
      <c r="K116" s="37">
        <v>4173</v>
      </c>
      <c r="L116" s="37">
        <v>4106</v>
      </c>
      <c r="M116" s="37">
        <v>4054</v>
      </c>
      <c r="N116" s="37">
        <v>4175</v>
      </c>
      <c r="O116" s="697">
        <v>4175</v>
      </c>
      <c r="P116" s="84">
        <v>4079</v>
      </c>
      <c r="Q116" s="37">
        <v>2940</v>
      </c>
      <c r="R116" s="37">
        <v>3834</v>
      </c>
      <c r="S116" s="37">
        <v>3781</v>
      </c>
      <c r="T116" s="37">
        <v>4209</v>
      </c>
      <c r="U116" s="37">
        <v>3873</v>
      </c>
      <c r="V116" s="37">
        <v>3837</v>
      </c>
      <c r="W116" s="37">
        <v>3897</v>
      </c>
      <c r="X116" s="37">
        <v>3860</v>
      </c>
      <c r="Y116" s="37">
        <v>3866</v>
      </c>
      <c r="Z116" s="37">
        <v>3867</v>
      </c>
      <c r="AA116" s="697">
        <v>3760</v>
      </c>
      <c r="AB116" s="84">
        <v>3610</v>
      </c>
      <c r="AC116" s="37">
        <v>3563</v>
      </c>
      <c r="AD116" s="37">
        <v>3617</v>
      </c>
      <c r="AE116" s="37">
        <v>3646</v>
      </c>
      <c r="AF116" s="37">
        <v>3636</v>
      </c>
      <c r="AG116" s="37">
        <v>3718</v>
      </c>
      <c r="AH116" s="37">
        <v>3783</v>
      </c>
      <c r="AI116" s="37">
        <v>3805</v>
      </c>
      <c r="AJ116" s="37">
        <v>3890</v>
      </c>
      <c r="AK116" s="37">
        <v>3885</v>
      </c>
      <c r="AL116" s="37">
        <v>3766</v>
      </c>
      <c r="AM116" s="697">
        <v>3750</v>
      </c>
      <c r="AN116" s="84">
        <v>3542</v>
      </c>
      <c r="AO116" s="37">
        <v>3434</v>
      </c>
      <c r="AP116" s="37">
        <v>3431</v>
      </c>
      <c r="AQ116" s="37">
        <v>3526</v>
      </c>
      <c r="AR116" s="37">
        <v>3554</v>
      </c>
      <c r="AS116" s="37">
        <v>3756</v>
      </c>
      <c r="AT116" s="37">
        <v>3717</v>
      </c>
      <c r="AU116" s="37">
        <v>3746</v>
      </c>
      <c r="AV116" s="37">
        <v>3847</v>
      </c>
      <c r="AW116" s="37">
        <v>3898</v>
      </c>
      <c r="AX116" s="37">
        <v>3890</v>
      </c>
      <c r="AY116" s="697">
        <v>3834</v>
      </c>
      <c r="AZ116" s="84">
        <v>3761</v>
      </c>
      <c r="BA116" s="37">
        <v>3764</v>
      </c>
      <c r="BB116" s="37">
        <v>3820</v>
      </c>
      <c r="BC116" s="37">
        <v>3816</v>
      </c>
      <c r="BD116" s="37">
        <v>3794</v>
      </c>
      <c r="BE116" s="37">
        <v>3774</v>
      </c>
      <c r="BF116" s="37">
        <v>3739</v>
      </c>
      <c r="BG116" s="37">
        <v>3921</v>
      </c>
      <c r="BH116" s="37">
        <v>3696</v>
      </c>
      <c r="BI116" s="37">
        <v>3712</v>
      </c>
      <c r="BJ116" s="37">
        <v>3716</v>
      </c>
      <c r="BK116" s="697">
        <v>3677</v>
      </c>
      <c r="BL116" s="84">
        <v>3607</v>
      </c>
      <c r="BM116" s="37">
        <v>3575</v>
      </c>
      <c r="BN116" s="37">
        <v>3601</v>
      </c>
      <c r="BO116" s="37">
        <v>3649</v>
      </c>
      <c r="BP116" s="129">
        <v>3628</v>
      </c>
      <c r="BQ116" s="697">
        <f>'1.COBERTURA  DANE'!F117</f>
        <v>3667</v>
      </c>
      <c r="BR116" s="224">
        <f t="shared" si="11"/>
        <v>39</v>
      </c>
      <c r="BS116" s="190">
        <f t="shared" si="12"/>
        <v>1.0687859687585641</v>
      </c>
      <c r="BT116" s="224">
        <f t="shared" si="13"/>
        <v>-10</v>
      </c>
      <c r="BU116" s="190">
        <f t="shared" si="14"/>
        <v>-0.27196083763937995</v>
      </c>
    </row>
    <row r="117" spans="1:73" ht="15" outlineLevel="2">
      <c r="A117" s="81">
        <v>390</v>
      </c>
      <c r="B117" s="27" t="s">
        <v>144</v>
      </c>
      <c r="C117" s="49" t="s">
        <v>17</v>
      </c>
      <c r="D117" s="84">
        <v>2831</v>
      </c>
      <c r="E117" s="37">
        <v>2821</v>
      </c>
      <c r="F117" s="37">
        <v>2850</v>
      </c>
      <c r="G117" s="37">
        <v>2901</v>
      </c>
      <c r="H117" s="37">
        <v>2922</v>
      </c>
      <c r="I117" s="37">
        <v>2982</v>
      </c>
      <c r="J117" s="37">
        <v>3127</v>
      </c>
      <c r="K117" s="37">
        <v>3066</v>
      </c>
      <c r="L117" s="37">
        <v>2990</v>
      </c>
      <c r="M117" s="37">
        <v>2998</v>
      </c>
      <c r="N117" s="37">
        <v>3015</v>
      </c>
      <c r="O117" s="697">
        <v>2996</v>
      </c>
      <c r="P117" s="84">
        <v>2932</v>
      </c>
      <c r="Q117" s="37">
        <v>1295</v>
      </c>
      <c r="R117" s="37">
        <v>2602</v>
      </c>
      <c r="S117" s="37">
        <v>2645</v>
      </c>
      <c r="T117" s="37">
        <v>2922</v>
      </c>
      <c r="U117" s="37">
        <v>2756</v>
      </c>
      <c r="V117" s="37">
        <v>2723</v>
      </c>
      <c r="W117" s="37">
        <v>2790</v>
      </c>
      <c r="X117" s="37">
        <v>2741</v>
      </c>
      <c r="Y117" s="37">
        <v>2790</v>
      </c>
      <c r="Z117" s="37">
        <v>2832</v>
      </c>
      <c r="AA117" s="697">
        <v>2703</v>
      </c>
      <c r="AB117" s="84">
        <v>2648</v>
      </c>
      <c r="AC117" s="37">
        <v>2659</v>
      </c>
      <c r="AD117" s="37">
        <v>2712</v>
      </c>
      <c r="AE117" s="37">
        <v>2651</v>
      </c>
      <c r="AF117" s="37">
        <v>2626</v>
      </c>
      <c r="AG117" s="37">
        <v>2649</v>
      </c>
      <c r="AH117" s="37">
        <v>2778</v>
      </c>
      <c r="AI117" s="37">
        <v>2887</v>
      </c>
      <c r="AJ117" s="37">
        <v>2926</v>
      </c>
      <c r="AK117" s="37">
        <v>2929</v>
      </c>
      <c r="AL117" s="37">
        <v>2887</v>
      </c>
      <c r="AM117" s="697">
        <v>2940</v>
      </c>
      <c r="AN117" s="84">
        <v>2897</v>
      </c>
      <c r="AO117" s="37">
        <v>2852</v>
      </c>
      <c r="AP117" s="37">
        <v>2926</v>
      </c>
      <c r="AQ117" s="37">
        <v>2954</v>
      </c>
      <c r="AR117" s="37">
        <v>2961</v>
      </c>
      <c r="AS117" s="37">
        <v>3073</v>
      </c>
      <c r="AT117" s="37">
        <v>3151</v>
      </c>
      <c r="AU117" s="37">
        <v>3127</v>
      </c>
      <c r="AV117" s="37">
        <v>3169</v>
      </c>
      <c r="AW117" s="37">
        <v>3248</v>
      </c>
      <c r="AX117" s="37">
        <v>3274</v>
      </c>
      <c r="AY117" s="697">
        <v>3309</v>
      </c>
      <c r="AZ117" s="84">
        <v>3215</v>
      </c>
      <c r="BA117" s="37">
        <v>3234</v>
      </c>
      <c r="BB117" s="37">
        <v>3276</v>
      </c>
      <c r="BC117" s="37">
        <v>3209</v>
      </c>
      <c r="BD117" s="37">
        <v>3142</v>
      </c>
      <c r="BE117" s="37">
        <v>3284</v>
      </c>
      <c r="BF117" s="37">
        <v>3305</v>
      </c>
      <c r="BG117" s="37">
        <v>3348</v>
      </c>
      <c r="BH117" s="37">
        <v>3359</v>
      </c>
      <c r="BI117" s="37">
        <v>3306</v>
      </c>
      <c r="BJ117" s="37">
        <v>3278</v>
      </c>
      <c r="BK117" s="697">
        <v>3308</v>
      </c>
      <c r="BL117" s="84">
        <v>3319</v>
      </c>
      <c r="BM117" s="37">
        <v>3332</v>
      </c>
      <c r="BN117" s="37">
        <v>3440</v>
      </c>
      <c r="BO117" s="37">
        <v>3490</v>
      </c>
      <c r="BP117" s="129">
        <v>3429</v>
      </c>
      <c r="BQ117" s="697">
        <f>'1.COBERTURA  DANE'!F118</f>
        <v>3397</v>
      </c>
      <c r="BR117" s="224">
        <f t="shared" si="11"/>
        <v>-32</v>
      </c>
      <c r="BS117" s="190">
        <f t="shared" si="12"/>
        <v>-0.91690544412607444</v>
      </c>
      <c r="BT117" s="224">
        <f t="shared" si="13"/>
        <v>89</v>
      </c>
      <c r="BU117" s="190">
        <f t="shared" si="14"/>
        <v>2.6904474002418377</v>
      </c>
    </row>
    <row r="118" spans="1:73" ht="15" outlineLevel="2">
      <c r="A118" s="81">
        <v>467</v>
      </c>
      <c r="B118" s="27" t="s">
        <v>144</v>
      </c>
      <c r="C118" s="49" t="s">
        <v>85</v>
      </c>
      <c r="D118" s="84">
        <v>907</v>
      </c>
      <c r="E118" s="37">
        <v>931</v>
      </c>
      <c r="F118" s="37">
        <v>960</v>
      </c>
      <c r="G118" s="37">
        <v>978</v>
      </c>
      <c r="H118" s="37">
        <v>977</v>
      </c>
      <c r="I118" s="37">
        <v>983</v>
      </c>
      <c r="J118" s="37">
        <v>957</v>
      </c>
      <c r="K118" s="37">
        <v>939</v>
      </c>
      <c r="L118" s="37">
        <v>939</v>
      </c>
      <c r="M118" s="37">
        <v>955</v>
      </c>
      <c r="N118" s="37">
        <v>965</v>
      </c>
      <c r="O118" s="697">
        <v>950</v>
      </c>
      <c r="P118" s="84">
        <v>857</v>
      </c>
      <c r="Q118" s="37">
        <v>890</v>
      </c>
      <c r="R118" s="37">
        <v>987</v>
      </c>
      <c r="S118" s="37">
        <v>972</v>
      </c>
      <c r="T118" s="37">
        <v>977</v>
      </c>
      <c r="U118" s="37">
        <v>964</v>
      </c>
      <c r="V118" s="37">
        <v>970</v>
      </c>
      <c r="W118" s="37">
        <v>972</v>
      </c>
      <c r="X118" s="37">
        <v>979</v>
      </c>
      <c r="Y118" s="37">
        <v>1008</v>
      </c>
      <c r="Z118" s="37">
        <v>981</v>
      </c>
      <c r="AA118" s="697">
        <v>952</v>
      </c>
      <c r="AB118" s="84">
        <v>910</v>
      </c>
      <c r="AC118" s="37">
        <v>910</v>
      </c>
      <c r="AD118" s="37">
        <v>922</v>
      </c>
      <c r="AE118" s="37">
        <v>937</v>
      </c>
      <c r="AF118" s="37">
        <v>914</v>
      </c>
      <c r="AG118" s="37">
        <v>915</v>
      </c>
      <c r="AH118" s="37">
        <v>941</v>
      </c>
      <c r="AI118" s="37">
        <v>958</v>
      </c>
      <c r="AJ118" s="37">
        <v>982</v>
      </c>
      <c r="AK118" s="37">
        <v>958</v>
      </c>
      <c r="AL118" s="37">
        <v>924</v>
      </c>
      <c r="AM118" s="697">
        <v>966</v>
      </c>
      <c r="AN118" s="84">
        <v>1038</v>
      </c>
      <c r="AO118" s="37">
        <v>972</v>
      </c>
      <c r="AP118" s="37">
        <v>985</v>
      </c>
      <c r="AQ118" s="37">
        <v>974</v>
      </c>
      <c r="AR118" s="37">
        <v>997</v>
      </c>
      <c r="AS118" s="37">
        <v>1018</v>
      </c>
      <c r="AT118" s="37">
        <v>1045</v>
      </c>
      <c r="AU118" s="37">
        <v>1028</v>
      </c>
      <c r="AV118" s="37">
        <v>1022</v>
      </c>
      <c r="AW118" s="37">
        <v>1017</v>
      </c>
      <c r="AX118" s="37">
        <v>986</v>
      </c>
      <c r="AY118" s="697">
        <v>975</v>
      </c>
      <c r="AZ118" s="84">
        <v>954</v>
      </c>
      <c r="BA118" s="37">
        <v>974</v>
      </c>
      <c r="BB118" s="37">
        <v>964</v>
      </c>
      <c r="BC118" s="37">
        <v>921</v>
      </c>
      <c r="BD118" s="37">
        <v>934</v>
      </c>
      <c r="BE118" s="37">
        <v>918</v>
      </c>
      <c r="BF118" s="37">
        <v>913</v>
      </c>
      <c r="BG118" s="37">
        <v>893</v>
      </c>
      <c r="BH118" s="37">
        <v>882</v>
      </c>
      <c r="BI118" s="37">
        <v>849</v>
      </c>
      <c r="BJ118" s="37">
        <v>831</v>
      </c>
      <c r="BK118" s="697">
        <v>826</v>
      </c>
      <c r="BL118" s="84">
        <v>814</v>
      </c>
      <c r="BM118" s="37">
        <v>811</v>
      </c>
      <c r="BN118" s="37">
        <v>849</v>
      </c>
      <c r="BO118" s="37">
        <v>843</v>
      </c>
      <c r="BP118" s="129">
        <v>878</v>
      </c>
      <c r="BQ118" s="697">
        <f>'1.COBERTURA  DANE'!F119</f>
        <v>857</v>
      </c>
      <c r="BR118" s="224">
        <f t="shared" si="11"/>
        <v>-21</v>
      </c>
      <c r="BS118" s="190">
        <f t="shared" si="12"/>
        <v>-2.4911032028469751</v>
      </c>
      <c r="BT118" s="224">
        <f t="shared" si="13"/>
        <v>31</v>
      </c>
      <c r="BU118" s="190">
        <f t="shared" si="14"/>
        <v>3.7530266343825671</v>
      </c>
    </row>
    <row r="119" spans="1:73" ht="15" outlineLevel="2">
      <c r="A119" s="81">
        <v>576</v>
      </c>
      <c r="B119" s="27" t="s">
        <v>144</v>
      </c>
      <c r="C119" s="49" t="s">
        <v>89</v>
      </c>
      <c r="D119" s="84">
        <v>1135</v>
      </c>
      <c r="E119" s="37">
        <v>1110</v>
      </c>
      <c r="F119" s="37">
        <v>1132</v>
      </c>
      <c r="G119" s="37">
        <v>1118</v>
      </c>
      <c r="H119" s="37">
        <v>1127</v>
      </c>
      <c r="I119" s="37">
        <v>1135</v>
      </c>
      <c r="J119" s="37">
        <v>1128</v>
      </c>
      <c r="K119" s="37">
        <v>1155</v>
      </c>
      <c r="L119" s="37">
        <v>1097</v>
      </c>
      <c r="M119" s="37">
        <v>1113</v>
      </c>
      <c r="N119" s="37">
        <v>1142</v>
      </c>
      <c r="O119" s="697">
        <v>1144</v>
      </c>
      <c r="P119" s="84">
        <v>1118</v>
      </c>
      <c r="Q119" s="37">
        <v>1135</v>
      </c>
      <c r="R119" s="37">
        <v>1161</v>
      </c>
      <c r="S119" s="37">
        <v>1156</v>
      </c>
      <c r="T119" s="37">
        <v>1127</v>
      </c>
      <c r="U119" s="37">
        <v>1210</v>
      </c>
      <c r="V119" s="37">
        <v>1221</v>
      </c>
      <c r="W119" s="37">
        <v>1246</v>
      </c>
      <c r="X119" s="37">
        <v>1242</v>
      </c>
      <c r="Y119" s="37">
        <v>1243</v>
      </c>
      <c r="Z119" s="37">
        <v>1188</v>
      </c>
      <c r="AA119" s="697">
        <v>1157</v>
      </c>
      <c r="AB119" s="84">
        <v>1095</v>
      </c>
      <c r="AC119" s="37">
        <v>1083</v>
      </c>
      <c r="AD119" s="37">
        <v>1105</v>
      </c>
      <c r="AE119" s="37">
        <v>1118</v>
      </c>
      <c r="AF119" s="37">
        <v>1120</v>
      </c>
      <c r="AG119" s="37">
        <v>1135</v>
      </c>
      <c r="AH119" s="37">
        <v>1164</v>
      </c>
      <c r="AI119" s="37">
        <v>1165</v>
      </c>
      <c r="AJ119" s="37">
        <v>1215</v>
      </c>
      <c r="AK119" s="37">
        <v>1232</v>
      </c>
      <c r="AL119" s="37">
        <v>1195</v>
      </c>
      <c r="AM119" s="697">
        <v>1191</v>
      </c>
      <c r="AN119" s="84">
        <v>1130</v>
      </c>
      <c r="AO119" s="37">
        <v>1125</v>
      </c>
      <c r="AP119" s="37">
        <v>1130</v>
      </c>
      <c r="AQ119" s="37">
        <v>1137</v>
      </c>
      <c r="AR119" s="37">
        <v>1150</v>
      </c>
      <c r="AS119" s="37">
        <v>1175</v>
      </c>
      <c r="AT119" s="37">
        <v>1147</v>
      </c>
      <c r="AU119" s="37">
        <v>1160</v>
      </c>
      <c r="AV119" s="37">
        <v>1183</v>
      </c>
      <c r="AW119" s="37">
        <v>1192</v>
      </c>
      <c r="AX119" s="37">
        <v>1214</v>
      </c>
      <c r="AY119" s="697">
        <v>1236</v>
      </c>
      <c r="AZ119" s="84">
        <v>1199</v>
      </c>
      <c r="BA119" s="37">
        <v>1194</v>
      </c>
      <c r="BB119" s="37">
        <v>1210</v>
      </c>
      <c r="BC119" s="37">
        <v>1215</v>
      </c>
      <c r="BD119" s="37">
        <v>1204</v>
      </c>
      <c r="BE119" s="37">
        <v>1213</v>
      </c>
      <c r="BF119" s="37">
        <v>1217</v>
      </c>
      <c r="BG119" s="37">
        <v>1245</v>
      </c>
      <c r="BH119" s="37">
        <v>1169</v>
      </c>
      <c r="BI119" s="37">
        <v>1166</v>
      </c>
      <c r="BJ119" s="37">
        <v>1156</v>
      </c>
      <c r="BK119" s="697">
        <v>1178</v>
      </c>
      <c r="BL119" s="84">
        <v>1172</v>
      </c>
      <c r="BM119" s="37">
        <v>1133</v>
      </c>
      <c r="BN119" s="37">
        <v>1167</v>
      </c>
      <c r="BO119" s="37">
        <v>1175</v>
      </c>
      <c r="BP119" s="129">
        <v>1181</v>
      </c>
      <c r="BQ119" s="697">
        <f>'1.COBERTURA  DANE'!F120</f>
        <v>1192</v>
      </c>
      <c r="BR119" s="224">
        <f t="shared" si="11"/>
        <v>11</v>
      </c>
      <c r="BS119" s="190">
        <f t="shared" si="12"/>
        <v>0.93617021276595747</v>
      </c>
      <c r="BT119" s="224">
        <f t="shared" si="13"/>
        <v>14</v>
      </c>
      <c r="BU119" s="190">
        <f t="shared" si="14"/>
        <v>1.1884550084889642</v>
      </c>
    </row>
    <row r="120" spans="1:73" ht="15" outlineLevel="2">
      <c r="A120" s="81">
        <v>642</v>
      </c>
      <c r="B120" s="27" t="s">
        <v>144</v>
      </c>
      <c r="C120" s="49" t="s">
        <v>22</v>
      </c>
      <c r="D120" s="84">
        <v>2039</v>
      </c>
      <c r="E120" s="37">
        <v>2006</v>
      </c>
      <c r="F120" s="37">
        <v>2050</v>
      </c>
      <c r="G120" s="37">
        <v>2027</v>
      </c>
      <c r="H120" s="37">
        <v>2042</v>
      </c>
      <c r="I120" s="37">
        <v>2071</v>
      </c>
      <c r="J120" s="37">
        <v>2039</v>
      </c>
      <c r="K120" s="37">
        <v>2096</v>
      </c>
      <c r="L120" s="37">
        <v>2042</v>
      </c>
      <c r="M120" s="37">
        <v>2029</v>
      </c>
      <c r="N120" s="37">
        <v>2071</v>
      </c>
      <c r="O120" s="697">
        <v>2126</v>
      </c>
      <c r="P120" s="84">
        <v>2030</v>
      </c>
      <c r="Q120" s="37">
        <v>1873</v>
      </c>
      <c r="R120" s="37">
        <v>1975</v>
      </c>
      <c r="S120" s="37">
        <v>1971</v>
      </c>
      <c r="T120" s="37">
        <v>2042</v>
      </c>
      <c r="U120" s="37">
        <v>1968</v>
      </c>
      <c r="V120" s="37">
        <v>1948</v>
      </c>
      <c r="W120" s="37">
        <v>1974</v>
      </c>
      <c r="X120" s="37">
        <v>1984</v>
      </c>
      <c r="Y120" s="37">
        <v>2023</v>
      </c>
      <c r="Z120" s="37">
        <v>2002</v>
      </c>
      <c r="AA120" s="697">
        <v>1976</v>
      </c>
      <c r="AB120" s="84">
        <v>1892</v>
      </c>
      <c r="AC120" s="37">
        <v>1851</v>
      </c>
      <c r="AD120" s="37">
        <v>1892</v>
      </c>
      <c r="AE120" s="37">
        <v>1891</v>
      </c>
      <c r="AF120" s="37">
        <v>1880</v>
      </c>
      <c r="AG120" s="37">
        <v>1913</v>
      </c>
      <c r="AH120" s="37">
        <v>2006</v>
      </c>
      <c r="AI120" s="37">
        <v>2008</v>
      </c>
      <c r="AJ120" s="37">
        <v>2019</v>
      </c>
      <c r="AK120" s="37">
        <v>2092</v>
      </c>
      <c r="AL120" s="37">
        <v>2034</v>
      </c>
      <c r="AM120" s="697">
        <v>2066</v>
      </c>
      <c r="AN120" s="84">
        <v>2020</v>
      </c>
      <c r="AO120" s="37">
        <v>1995</v>
      </c>
      <c r="AP120" s="37">
        <v>2041</v>
      </c>
      <c r="AQ120" s="37">
        <v>2093</v>
      </c>
      <c r="AR120" s="37">
        <v>2128</v>
      </c>
      <c r="AS120" s="37">
        <v>2273</v>
      </c>
      <c r="AT120" s="37">
        <v>2319</v>
      </c>
      <c r="AU120" s="37">
        <v>2323</v>
      </c>
      <c r="AV120" s="37">
        <v>2276</v>
      </c>
      <c r="AW120" s="37">
        <v>2272</v>
      </c>
      <c r="AX120" s="37">
        <v>2238</v>
      </c>
      <c r="AY120" s="697">
        <v>2223</v>
      </c>
      <c r="AZ120" s="84">
        <v>2121</v>
      </c>
      <c r="BA120" s="37">
        <v>2136</v>
      </c>
      <c r="BB120" s="37">
        <v>2166</v>
      </c>
      <c r="BC120" s="37">
        <v>2089</v>
      </c>
      <c r="BD120" s="37">
        <v>2082</v>
      </c>
      <c r="BE120" s="37">
        <v>2115</v>
      </c>
      <c r="BF120" s="37">
        <v>2091</v>
      </c>
      <c r="BG120" s="37">
        <v>2193</v>
      </c>
      <c r="BH120" s="37">
        <v>1981</v>
      </c>
      <c r="BI120" s="37">
        <v>1971</v>
      </c>
      <c r="BJ120" s="37">
        <v>1995</v>
      </c>
      <c r="BK120" s="697">
        <v>2018</v>
      </c>
      <c r="BL120" s="84">
        <v>1997</v>
      </c>
      <c r="BM120" s="37">
        <v>2003</v>
      </c>
      <c r="BN120" s="37">
        <v>2113</v>
      </c>
      <c r="BO120" s="37">
        <v>2122</v>
      </c>
      <c r="BP120" s="129">
        <v>2099</v>
      </c>
      <c r="BQ120" s="697">
        <f>'1.COBERTURA  DANE'!F121</f>
        <v>2113</v>
      </c>
      <c r="BR120" s="224">
        <f t="shared" si="11"/>
        <v>14</v>
      </c>
      <c r="BS120" s="190">
        <f t="shared" si="12"/>
        <v>0.65975494816211122</v>
      </c>
      <c r="BT120" s="224">
        <f t="shared" si="13"/>
        <v>95</v>
      </c>
      <c r="BU120" s="190">
        <f t="shared" si="14"/>
        <v>4.7076313181367695</v>
      </c>
    </row>
    <row r="121" spans="1:73" ht="15" outlineLevel="2">
      <c r="A121" s="81">
        <v>679</v>
      </c>
      <c r="B121" s="27" t="s">
        <v>144</v>
      </c>
      <c r="C121" s="49" t="s">
        <v>23</v>
      </c>
      <c r="D121" s="84">
        <v>5749</v>
      </c>
      <c r="E121" s="37">
        <v>5788</v>
      </c>
      <c r="F121" s="37">
        <v>5796</v>
      </c>
      <c r="G121" s="37">
        <v>5851</v>
      </c>
      <c r="H121" s="37">
        <v>5888</v>
      </c>
      <c r="I121" s="37">
        <v>5911</v>
      </c>
      <c r="J121" s="37">
        <v>5938</v>
      </c>
      <c r="K121" s="37">
        <v>5941</v>
      </c>
      <c r="L121" s="37">
        <v>5908</v>
      </c>
      <c r="M121" s="37">
        <v>5991</v>
      </c>
      <c r="N121" s="37">
        <v>6041</v>
      </c>
      <c r="O121" s="697">
        <v>6003</v>
      </c>
      <c r="P121" s="84">
        <v>5857</v>
      </c>
      <c r="Q121" s="37">
        <v>4560</v>
      </c>
      <c r="R121" s="37">
        <v>5884</v>
      </c>
      <c r="S121" s="37">
        <v>5947</v>
      </c>
      <c r="T121" s="37">
        <v>5888</v>
      </c>
      <c r="U121" s="37">
        <v>6183</v>
      </c>
      <c r="V121" s="37">
        <v>6209</v>
      </c>
      <c r="W121" s="37">
        <v>6239</v>
      </c>
      <c r="X121" s="37">
        <v>6299</v>
      </c>
      <c r="Y121" s="37">
        <v>6338</v>
      </c>
      <c r="Z121" s="37">
        <v>6274</v>
      </c>
      <c r="AA121" s="697">
        <v>6156</v>
      </c>
      <c r="AB121" s="84">
        <v>5998</v>
      </c>
      <c r="AC121" s="37">
        <v>5916</v>
      </c>
      <c r="AD121" s="37">
        <v>5991</v>
      </c>
      <c r="AE121" s="37">
        <v>6058</v>
      </c>
      <c r="AF121" s="37">
        <v>6062</v>
      </c>
      <c r="AG121" s="37">
        <v>6149</v>
      </c>
      <c r="AH121" s="37">
        <v>6329</v>
      </c>
      <c r="AI121" s="37">
        <v>6418</v>
      </c>
      <c r="AJ121" s="37">
        <v>6534</v>
      </c>
      <c r="AK121" s="37">
        <v>6527</v>
      </c>
      <c r="AL121" s="37">
        <v>6319</v>
      </c>
      <c r="AM121" s="697">
        <v>6327</v>
      </c>
      <c r="AN121" s="84">
        <v>6109</v>
      </c>
      <c r="AO121" s="37">
        <v>6081</v>
      </c>
      <c r="AP121" s="37">
        <v>6122</v>
      </c>
      <c r="AQ121" s="37">
        <v>6238</v>
      </c>
      <c r="AR121" s="37">
        <v>6307</v>
      </c>
      <c r="AS121" s="37">
        <v>6491</v>
      </c>
      <c r="AT121" s="37">
        <v>6505</v>
      </c>
      <c r="AU121" s="37">
        <v>6514</v>
      </c>
      <c r="AV121" s="37">
        <v>6502</v>
      </c>
      <c r="AW121" s="37">
        <v>6523</v>
      </c>
      <c r="AX121" s="37">
        <v>6419</v>
      </c>
      <c r="AY121" s="697">
        <v>6427</v>
      </c>
      <c r="AZ121" s="84">
        <v>6361</v>
      </c>
      <c r="BA121" s="37">
        <v>6347</v>
      </c>
      <c r="BB121" s="37">
        <v>6378</v>
      </c>
      <c r="BC121" s="37">
        <v>6338</v>
      </c>
      <c r="BD121" s="37">
        <v>6322</v>
      </c>
      <c r="BE121" s="37">
        <v>6302</v>
      </c>
      <c r="BF121" s="37">
        <v>6329</v>
      </c>
      <c r="BG121" s="37">
        <v>6237</v>
      </c>
      <c r="BH121" s="37">
        <v>6247</v>
      </c>
      <c r="BI121" s="37">
        <v>6250</v>
      </c>
      <c r="BJ121" s="37">
        <v>6179</v>
      </c>
      <c r="BK121" s="697">
        <v>6240</v>
      </c>
      <c r="BL121" s="84">
        <v>6178</v>
      </c>
      <c r="BM121" s="37">
        <v>6092</v>
      </c>
      <c r="BN121" s="37">
        <v>6123</v>
      </c>
      <c r="BO121" s="37">
        <v>6114</v>
      </c>
      <c r="BP121" s="129">
        <v>6118</v>
      </c>
      <c r="BQ121" s="697">
        <f>'1.COBERTURA  DANE'!F122</f>
        <v>6161</v>
      </c>
      <c r="BR121" s="224">
        <f t="shared" si="11"/>
        <v>43</v>
      </c>
      <c r="BS121" s="190">
        <f t="shared" si="12"/>
        <v>0.70330389270526661</v>
      </c>
      <c r="BT121" s="224">
        <f t="shared" si="13"/>
        <v>-79</v>
      </c>
      <c r="BU121" s="190">
        <f t="shared" si="14"/>
        <v>-1.266025641025641</v>
      </c>
    </row>
    <row r="122" spans="1:73" ht="15" outlineLevel="2">
      <c r="A122" s="81">
        <v>789</v>
      </c>
      <c r="B122" s="27" t="s">
        <v>144</v>
      </c>
      <c r="C122" s="49" t="s">
        <v>115</v>
      </c>
      <c r="D122" s="84">
        <v>3707</v>
      </c>
      <c r="E122" s="37">
        <v>3629</v>
      </c>
      <c r="F122" s="37">
        <v>3613</v>
      </c>
      <c r="G122" s="37">
        <v>3625</v>
      </c>
      <c r="H122" s="37">
        <v>3722</v>
      </c>
      <c r="I122" s="37">
        <v>3771</v>
      </c>
      <c r="J122" s="37">
        <v>3730</v>
      </c>
      <c r="K122" s="37">
        <v>3681</v>
      </c>
      <c r="L122" s="37">
        <v>3679</v>
      </c>
      <c r="M122" s="37">
        <v>3735</v>
      </c>
      <c r="N122" s="37">
        <v>3837</v>
      </c>
      <c r="O122" s="697">
        <v>3817</v>
      </c>
      <c r="P122" s="84">
        <v>3831</v>
      </c>
      <c r="Q122" s="37">
        <v>3649</v>
      </c>
      <c r="R122" s="37">
        <v>3929</v>
      </c>
      <c r="S122" s="37">
        <v>3944</v>
      </c>
      <c r="T122" s="37">
        <v>3722</v>
      </c>
      <c r="U122" s="37">
        <v>3861</v>
      </c>
      <c r="V122" s="37">
        <v>3846</v>
      </c>
      <c r="W122" s="37">
        <v>3901</v>
      </c>
      <c r="X122" s="37">
        <v>3909</v>
      </c>
      <c r="Y122" s="37">
        <v>3941</v>
      </c>
      <c r="Z122" s="37">
        <v>3930</v>
      </c>
      <c r="AA122" s="697">
        <v>3894</v>
      </c>
      <c r="AB122" s="84">
        <v>3795</v>
      </c>
      <c r="AC122" s="37">
        <v>3700</v>
      </c>
      <c r="AD122" s="37">
        <v>3700</v>
      </c>
      <c r="AE122" s="37">
        <v>3761</v>
      </c>
      <c r="AF122" s="37">
        <v>3783</v>
      </c>
      <c r="AG122" s="37">
        <v>3761</v>
      </c>
      <c r="AH122" s="37">
        <v>3817</v>
      </c>
      <c r="AI122" s="37">
        <v>3822</v>
      </c>
      <c r="AJ122" s="37">
        <v>4035</v>
      </c>
      <c r="AK122" s="37">
        <v>4009</v>
      </c>
      <c r="AL122" s="37">
        <v>3889</v>
      </c>
      <c r="AM122" s="697">
        <v>3958</v>
      </c>
      <c r="AN122" s="84">
        <v>3936</v>
      </c>
      <c r="AO122" s="37">
        <v>3868</v>
      </c>
      <c r="AP122" s="37">
        <v>3933</v>
      </c>
      <c r="AQ122" s="37">
        <v>4058</v>
      </c>
      <c r="AR122" s="37">
        <v>4100</v>
      </c>
      <c r="AS122" s="37">
        <v>4276</v>
      </c>
      <c r="AT122" s="37">
        <v>4222</v>
      </c>
      <c r="AU122" s="37">
        <v>4259</v>
      </c>
      <c r="AV122" s="37">
        <v>4262</v>
      </c>
      <c r="AW122" s="37">
        <v>4349</v>
      </c>
      <c r="AX122" s="37">
        <v>4373</v>
      </c>
      <c r="AY122" s="697">
        <v>4308</v>
      </c>
      <c r="AZ122" s="84">
        <v>4256</v>
      </c>
      <c r="BA122" s="37">
        <v>4248</v>
      </c>
      <c r="BB122" s="37">
        <v>4318</v>
      </c>
      <c r="BC122" s="37">
        <v>4301</v>
      </c>
      <c r="BD122" s="37">
        <v>4309</v>
      </c>
      <c r="BE122" s="37">
        <v>4322</v>
      </c>
      <c r="BF122" s="37">
        <v>4356</v>
      </c>
      <c r="BG122" s="37">
        <v>4557</v>
      </c>
      <c r="BH122" s="37">
        <v>4225</v>
      </c>
      <c r="BI122" s="37">
        <v>4271</v>
      </c>
      <c r="BJ122" s="37">
        <v>4210</v>
      </c>
      <c r="BK122" s="697">
        <v>4230</v>
      </c>
      <c r="BL122" s="84">
        <v>4176</v>
      </c>
      <c r="BM122" s="37">
        <v>4067</v>
      </c>
      <c r="BN122" s="37">
        <v>4105</v>
      </c>
      <c r="BO122" s="37">
        <v>4113</v>
      </c>
      <c r="BP122" s="129">
        <v>4139</v>
      </c>
      <c r="BQ122" s="697">
        <f>'1.COBERTURA  DANE'!F123</f>
        <v>4177</v>
      </c>
      <c r="BR122" s="224">
        <f t="shared" si="11"/>
        <v>38</v>
      </c>
      <c r="BS122" s="190">
        <f t="shared" si="12"/>
        <v>0.92389982980792607</v>
      </c>
      <c r="BT122" s="224">
        <f t="shared" si="13"/>
        <v>-53</v>
      </c>
      <c r="BU122" s="190">
        <f t="shared" si="14"/>
        <v>-1.2529550827423168</v>
      </c>
    </row>
    <row r="123" spans="1:73" ht="15" outlineLevel="2">
      <c r="A123" s="81">
        <v>792</v>
      </c>
      <c r="B123" s="27" t="s">
        <v>144</v>
      </c>
      <c r="C123" s="49" t="s">
        <v>112</v>
      </c>
      <c r="D123" s="84">
        <v>1538</v>
      </c>
      <c r="E123" s="37">
        <v>1544</v>
      </c>
      <c r="F123" s="37">
        <v>1515</v>
      </c>
      <c r="G123" s="37">
        <v>1544</v>
      </c>
      <c r="H123" s="37">
        <v>1539</v>
      </c>
      <c r="I123" s="37">
        <v>1566</v>
      </c>
      <c r="J123" s="37">
        <v>1548</v>
      </c>
      <c r="K123" s="37">
        <v>1566</v>
      </c>
      <c r="L123" s="37">
        <v>1532</v>
      </c>
      <c r="M123" s="37">
        <v>1577</v>
      </c>
      <c r="N123" s="37">
        <v>1594</v>
      </c>
      <c r="O123" s="697">
        <v>1631</v>
      </c>
      <c r="P123" s="84">
        <v>1573</v>
      </c>
      <c r="Q123" s="37">
        <v>1246</v>
      </c>
      <c r="R123" s="37">
        <v>1484</v>
      </c>
      <c r="S123" s="37">
        <v>1520</v>
      </c>
      <c r="T123" s="37">
        <v>1539</v>
      </c>
      <c r="U123" s="37">
        <v>1492</v>
      </c>
      <c r="V123" s="37">
        <v>1490</v>
      </c>
      <c r="W123" s="37">
        <v>1581</v>
      </c>
      <c r="X123" s="37">
        <v>1597</v>
      </c>
      <c r="Y123" s="37">
        <v>1622</v>
      </c>
      <c r="Z123" s="37">
        <v>1593</v>
      </c>
      <c r="AA123" s="697">
        <v>1588</v>
      </c>
      <c r="AB123" s="84">
        <v>1539</v>
      </c>
      <c r="AC123" s="37">
        <v>1494</v>
      </c>
      <c r="AD123" s="37">
        <v>1519</v>
      </c>
      <c r="AE123" s="37">
        <v>1570</v>
      </c>
      <c r="AF123" s="37">
        <v>1539</v>
      </c>
      <c r="AG123" s="37">
        <v>1571</v>
      </c>
      <c r="AH123" s="37">
        <v>1749</v>
      </c>
      <c r="AI123" s="37">
        <v>1802</v>
      </c>
      <c r="AJ123" s="37">
        <v>1828</v>
      </c>
      <c r="AK123" s="37">
        <v>1796</v>
      </c>
      <c r="AL123" s="37">
        <v>1698</v>
      </c>
      <c r="AM123" s="697">
        <v>1682</v>
      </c>
      <c r="AN123" s="84">
        <v>1647</v>
      </c>
      <c r="AO123" s="37">
        <v>1587</v>
      </c>
      <c r="AP123" s="37">
        <v>1611</v>
      </c>
      <c r="AQ123" s="37">
        <v>1637</v>
      </c>
      <c r="AR123" s="37">
        <v>1673</v>
      </c>
      <c r="AS123" s="37">
        <v>1718</v>
      </c>
      <c r="AT123" s="37">
        <v>1778</v>
      </c>
      <c r="AU123" s="37">
        <v>1803</v>
      </c>
      <c r="AV123" s="37">
        <v>1832</v>
      </c>
      <c r="AW123" s="37">
        <v>1849</v>
      </c>
      <c r="AX123" s="37">
        <v>1809</v>
      </c>
      <c r="AY123" s="697">
        <v>1816</v>
      </c>
      <c r="AZ123" s="84">
        <v>1798</v>
      </c>
      <c r="BA123" s="37">
        <v>1837</v>
      </c>
      <c r="BB123" s="37">
        <v>1865</v>
      </c>
      <c r="BC123" s="37">
        <v>1837</v>
      </c>
      <c r="BD123" s="37">
        <v>1839</v>
      </c>
      <c r="BE123" s="37">
        <v>1870</v>
      </c>
      <c r="BF123" s="37">
        <v>1868</v>
      </c>
      <c r="BG123" s="37">
        <v>1867</v>
      </c>
      <c r="BH123" s="37">
        <v>1906</v>
      </c>
      <c r="BI123" s="37">
        <v>1901</v>
      </c>
      <c r="BJ123" s="37">
        <v>1877</v>
      </c>
      <c r="BK123" s="697">
        <v>1862</v>
      </c>
      <c r="BL123" s="84">
        <v>1864</v>
      </c>
      <c r="BM123" s="37">
        <v>1859</v>
      </c>
      <c r="BN123" s="37">
        <v>1882</v>
      </c>
      <c r="BO123" s="37">
        <v>1908</v>
      </c>
      <c r="BP123" s="129">
        <v>1896</v>
      </c>
      <c r="BQ123" s="697">
        <f>'1.COBERTURA  DANE'!F124</f>
        <v>1929</v>
      </c>
      <c r="BR123" s="224">
        <f t="shared" si="11"/>
        <v>33</v>
      </c>
      <c r="BS123" s="190">
        <f t="shared" si="12"/>
        <v>1.729559748427673</v>
      </c>
      <c r="BT123" s="224">
        <f t="shared" si="13"/>
        <v>67</v>
      </c>
      <c r="BU123" s="190">
        <f t="shared" si="14"/>
        <v>3.5982814178302904</v>
      </c>
    </row>
    <row r="124" spans="1:73" ht="15" outlineLevel="2">
      <c r="A124" s="81">
        <v>809</v>
      </c>
      <c r="B124" s="27" t="s">
        <v>144</v>
      </c>
      <c r="C124" s="49" t="s">
        <v>99</v>
      </c>
      <c r="D124" s="84">
        <v>3671</v>
      </c>
      <c r="E124" s="37">
        <v>3602</v>
      </c>
      <c r="F124" s="37">
        <v>3625</v>
      </c>
      <c r="G124" s="37">
        <v>3695</v>
      </c>
      <c r="H124" s="37">
        <v>3750</v>
      </c>
      <c r="I124" s="37">
        <v>3778</v>
      </c>
      <c r="J124" s="37">
        <v>3648</v>
      </c>
      <c r="K124" s="37">
        <v>3647</v>
      </c>
      <c r="L124" s="37">
        <v>3645</v>
      </c>
      <c r="M124" s="37">
        <v>3688</v>
      </c>
      <c r="N124" s="37">
        <v>3687</v>
      </c>
      <c r="O124" s="697">
        <v>3710</v>
      </c>
      <c r="P124" s="84">
        <v>3590</v>
      </c>
      <c r="Q124" s="37">
        <v>3253</v>
      </c>
      <c r="R124" s="37">
        <v>3597</v>
      </c>
      <c r="S124" s="37">
        <v>3643</v>
      </c>
      <c r="T124" s="37">
        <v>3750</v>
      </c>
      <c r="U124" s="37">
        <v>3656</v>
      </c>
      <c r="V124" s="37">
        <v>3631</v>
      </c>
      <c r="W124" s="37">
        <v>3742</v>
      </c>
      <c r="X124" s="37">
        <v>3759</v>
      </c>
      <c r="Y124" s="37">
        <v>3812</v>
      </c>
      <c r="Z124" s="37">
        <v>3767</v>
      </c>
      <c r="AA124" s="697">
        <v>3704</v>
      </c>
      <c r="AB124" s="84">
        <v>3586</v>
      </c>
      <c r="AC124" s="37">
        <v>3537</v>
      </c>
      <c r="AD124" s="37">
        <v>3545</v>
      </c>
      <c r="AE124" s="37">
        <v>3543</v>
      </c>
      <c r="AF124" s="37">
        <v>3551</v>
      </c>
      <c r="AG124" s="37">
        <v>3623</v>
      </c>
      <c r="AH124" s="37">
        <v>3833</v>
      </c>
      <c r="AI124" s="37">
        <v>3908</v>
      </c>
      <c r="AJ124" s="37">
        <v>3951</v>
      </c>
      <c r="AK124" s="37">
        <v>3955</v>
      </c>
      <c r="AL124" s="37">
        <v>3782</v>
      </c>
      <c r="AM124" s="697">
        <v>3733</v>
      </c>
      <c r="AN124" s="84">
        <v>3636</v>
      </c>
      <c r="AO124" s="37">
        <v>3549</v>
      </c>
      <c r="AP124" s="37">
        <v>3554</v>
      </c>
      <c r="AQ124" s="37">
        <v>3641</v>
      </c>
      <c r="AR124" s="37">
        <v>3675</v>
      </c>
      <c r="AS124" s="37">
        <v>3734</v>
      </c>
      <c r="AT124" s="37">
        <v>3747</v>
      </c>
      <c r="AU124" s="37">
        <v>3791</v>
      </c>
      <c r="AV124" s="37">
        <v>3803</v>
      </c>
      <c r="AW124" s="37">
        <v>3828</v>
      </c>
      <c r="AX124" s="37">
        <v>3805</v>
      </c>
      <c r="AY124" s="697">
        <v>3790</v>
      </c>
      <c r="AZ124" s="84">
        <v>3753</v>
      </c>
      <c r="BA124" s="37">
        <v>3738</v>
      </c>
      <c r="BB124" s="37">
        <v>3710</v>
      </c>
      <c r="BC124" s="37">
        <v>3634</v>
      </c>
      <c r="BD124" s="37">
        <v>3607</v>
      </c>
      <c r="BE124" s="37">
        <v>3621</v>
      </c>
      <c r="BF124" s="37">
        <v>3623</v>
      </c>
      <c r="BG124" s="37">
        <v>3675</v>
      </c>
      <c r="BH124" s="37">
        <v>3622</v>
      </c>
      <c r="BI124" s="37">
        <v>3572</v>
      </c>
      <c r="BJ124" s="37">
        <v>3540</v>
      </c>
      <c r="BK124" s="697">
        <v>3586</v>
      </c>
      <c r="BL124" s="84">
        <v>3479</v>
      </c>
      <c r="BM124" s="37">
        <v>3447</v>
      </c>
      <c r="BN124" s="37">
        <v>3479</v>
      </c>
      <c r="BO124" s="37">
        <v>3493</v>
      </c>
      <c r="BP124" s="129">
        <v>3530</v>
      </c>
      <c r="BQ124" s="697">
        <f>'1.COBERTURA  DANE'!F125</f>
        <v>3500</v>
      </c>
      <c r="BR124" s="224">
        <f t="shared" si="11"/>
        <v>-30</v>
      </c>
      <c r="BS124" s="190">
        <f t="shared" si="12"/>
        <v>-0.85886057829945606</v>
      </c>
      <c r="BT124" s="224">
        <f t="shared" si="13"/>
        <v>-86</v>
      </c>
      <c r="BU124" s="190">
        <f t="shared" si="14"/>
        <v>-2.3982152816508644</v>
      </c>
    </row>
    <row r="125" spans="1:73" ht="15" outlineLevel="2">
      <c r="A125" s="81">
        <v>847</v>
      </c>
      <c r="B125" s="27" t="s">
        <v>144</v>
      </c>
      <c r="C125" s="49" t="s">
        <v>101</v>
      </c>
      <c r="D125" s="84">
        <v>3207</v>
      </c>
      <c r="E125" s="37">
        <v>3187</v>
      </c>
      <c r="F125" s="37">
        <v>3128</v>
      </c>
      <c r="G125" s="37">
        <v>3269</v>
      </c>
      <c r="H125" s="37">
        <v>3299</v>
      </c>
      <c r="I125" s="37">
        <v>3331</v>
      </c>
      <c r="J125" s="37">
        <v>3260</v>
      </c>
      <c r="K125" s="37">
        <v>3263</v>
      </c>
      <c r="L125" s="37">
        <v>3274</v>
      </c>
      <c r="M125" s="37">
        <v>3312</v>
      </c>
      <c r="N125" s="37">
        <v>3260</v>
      </c>
      <c r="O125" s="697">
        <v>3301</v>
      </c>
      <c r="P125" s="84">
        <v>3132</v>
      </c>
      <c r="Q125" s="37">
        <v>1396</v>
      </c>
      <c r="R125" s="37">
        <v>2975</v>
      </c>
      <c r="S125" s="37">
        <v>3100</v>
      </c>
      <c r="T125" s="37">
        <v>3299</v>
      </c>
      <c r="U125" s="37">
        <v>3226</v>
      </c>
      <c r="V125" s="37">
        <v>3234</v>
      </c>
      <c r="W125" s="37">
        <v>3368</v>
      </c>
      <c r="X125" s="37">
        <v>3474</v>
      </c>
      <c r="Y125" s="37">
        <v>3524</v>
      </c>
      <c r="Z125" s="37">
        <v>3579</v>
      </c>
      <c r="AA125" s="697">
        <v>3473</v>
      </c>
      <c r="AB125" s="84">
        <v>3287</v>
      </c>
      <c r="AC125" s="37">
        <v>3108</v>
      </c>
      <c r="AD125" s="37">
        <v>3022</v>
      </c>
      <c r="AE125" s="37">
        <v>3207</v>
      </c>
      <c r="AF125" s="37">
        <v>3252</v>
      </c>
      <c r="AG125" s="37">
        <v>3304</v>
      </c>
      <c r="AH125" s="37">
        <v>3499</v>
      </c>
      <c r="AI125" s="37">
        <v>3548</v>
      </c>
      <c r="AJ125" s="37">
        <v>3699</v>
      </c>
      <c r="AK125" s="37">
        <v>3724</v>
      </c>
      <c r="AL125" s="37">
        <v>3633</v>
      </c>
      <c r="AM125" s="697">
        <v>3641</v>
      </c>
      <c r="AN125" s="84">
        <v>3559</v>
      </c>
      <c r="AO125" s="37">
        <v>3371</v>
      </c>
      <c r="AP125" s="37">
        <v>3430</v>
      </c>
      <c r="AQ125" s="37">
        <v>3571</v>
      </c>
      <c r="AR125" s="37">
        <v>3711</v>
      </c>
      <c r="AS125" s="37">
        <v>3837</v>
      </c>
      <c r="AT125" s="37">
        <v>3941</v>
      </c>
      <c r="AU125" s="37">
        <v>4013</v>
      </c>
      <c r="AV125" s="37">
        <v>3972</v>
      </c>
      <c r="AW125" s="37">
        <v>4069</v>
      </c>
      <c r="AX125" s="37">
        <v>4050</v>
      </c>
      <c r="AY125" s="697">
        <v>4047</v>
      </c>
      <c r="AZ125" s="84">
        <v>3845</v>
      </c>
      <c r="BA125" s="37">
        <v>3811</v>
      </c>
      <c r="BB125" s="37">
        <v>3896</v>
      </c>
      <c r="BC125" s="37">
        <v>3801</v>
      </c>
      <c r="BD125" s="37">
        <v>3837</v>
      </c>
      <c r="BE125" s="37">
        <v>3915</v>
      </c>
      <c r="BF125" s="37">
        <v>4001</v>
      </c>
      <c r="BG125" s="37">
        <v>4145</v>
      </c>
      <c r="BH125" s="37">
        <v>3894</v>
      </c>
      <c r="BI125" s="37">
        <v>3889</v>
      </c>
      <c r="BJ125" s="37">
        <v>3852</v>
      </c>
      <c r="BK125" s="697">
        <v>3887</v>
      </c>
      <c r="BL125" s="84">
        <v>3773</v>
      </c>
      <c r="BM125" s="37">
        <v>3741</v>
      </c>
      <c r="BN125" s="37">
        <v>3846</v>
      </c>
      <c r="BO125" s="37">
        <v>3859</v>
      </c>
      <c r="BP125" s="129">
        <v>3836</v>
      </c>
      <c r="BQ125" s="697">
        <f>'1.COBERTURA  DANE'!F126</f>
        <v>3861</v>
      </c>
      <c r="BR125" s="224">
        <f t="shared" si="11"/>
        <v>25</v>
      </c>
      <c r="BS125" s="190">
        <f t="shared" si="12"/>
        <v>0.64783622700181398</v>
      </c>
      <c r="BT125" s="224">
        <f t="shared" si="13"/>
        <v>-26</v>
      </c>
      <c r="BU125" s="190">
        <f t="shared" si="14"/>
        <v>-0.66889632107023411</v>
      </c>
    </row>
    <row r="126" spans="1:73" ht="15" outlineLevel="2">
      <c r="A126" s="81">
        <v>856</v>
      </c>
      <c r="B126" s="27" t="s">
        <v>144</v>
      </c>
      <c r="C126" s="49" t="s">
        <v>103</v>
      </c>
      <c r="D126" s="84">
        <v>1376</v>
      </c>
      <c r="E126" s="37">
        <v>1403</v>
      </c>
      <c r="F126" s="37">
        <v>1384</v>
      </c>
      <c r="G126" s="37">
        <v>1398</v>
      </c>
      <c r="H126" s="37">
        <v>1413</v>
      </c>
      <c r="I126" s="37">
        <v>1451</v>
      </c>
      <c r="J126" s="37">
        <v>1408</v>
      </c>
      <c r="K126" s="37">
        <v>1399</v>
      </c>
      <c r="L126" s="37">
        <v>1388</v>
      </c>
      <c r="M126" s="37">
        <v>1435</v>
      </c>
      <c r="N126" s="37">
        <v>1459</v>
      </c>
      <c r="O126" s="697">
        <v>1435</v>
      </c>
      <c r="P126" s="84">
        <v>1377</v>
      </c>
      <c r="Q126" s="37">
        <v>906</v>
      </c>
      <c r="R126" s="37">
        <v>1261</v>
      </c>
      <c r="S126" s="37">
        <v>1259</v>
      </c>
      <c r="T126" s="37">
        <v>1413</v>
      </c>
      <c r="U126" s="37">
        <v>1342</v>
      </c>
      <c r="V126" s="37">
        <v>1352</v>
      </c>
      <c r="W126" s="37">
        <v>1423</v>
      </c>
      <c r="X126" s="37">
        <v>1445</v>
      </c>
      <c r="Y126" s="37">
        <v>1482</v>
      </c>
      <c r="Z126" s="37">
        <v>1488</v>
      </c>
      <c r="AA126" s="697">
        <v>1437</v>
      </c>
      <c r="AB126" s="84">
        <v>1376</v>
      </c>
      <c r="AC126" s="37">
        <v>1356</v>
      </c>
      <c r="AD126" s="37">
        <v>1377</v>
      </c>
      <c r="AE126" s="37">
        <v>1378</v>
      </c>
      <c r="AF126" s="37">
        <v>1375</v>
      </c>
      <c r="AG126" s="37">
        <v>1418</v>
      </c>
      <c r="AH126" s="37">
        <v>1546</v>
      </c>
      <c r="AI126" s="37">
        <v>1603</v>
      </c>
      <c r="AJ126" s="37">
        <v>1648</v>
      </c>
      <c r="AK126" s="37">
        <v>1631</v>
      </c>
      <c r="AL126" s="37">
        <v>1526</v>
      </c>
      <c r="AM126" s="697">
        <v>1507</v>
      </c>
      <c r="AN126" s="84">
        <v>1447</v>
      </c>
      <c r="AO126" s="37">
        <v>1374</v>
      </c>
      <c r="AP126" s="37">
        <v>1379</v>
      </c>
      <c r="AQ126" s="37">
        <v>1428</v>
      </c>
      <c r="AR126" s="37">
        <v>1442</v>
      </c>
      <c r="AS126" s="37">
        <v>1485</v>
      </c>
      <c r="AT126" s="37">
        <v>1486</v>
      </c>
      <c r="AU126" s="37">
        <v>1485</v>
      </c>
      <c r="AV126" s="37">
        <v>1528</v>
      </c>
      <c r="AW126" s="37">
        <v>1539</v>
      </c>
      <c r="AX126" s="37">
        <v>1563</v>
      </c>
      <c r="AY126" s="697">
        <v>1549</v>
      </c>
      <c r="AZ126" s="84">
        <v>1526</v>
      </c>
      <c r="BA126" s="37">
        <v>1524</v>
      </c>
      <c r="BB126" s="37">
        <v>1555</v>
      </c>
      <c r="BC126" s="37">
        <v>1553</v>
      </c>
      <c r="BD126" s="37">
        <v>1535</v>
      </c>
      <c r="BE126" s="37">
        <v>1560</v>
      </c>
      <c r="BF126" s="37">
        <v>1554</v>
      </c>
      <c r="BG126" s="37">
        <v>1521</v>
      </c>
      <c r="BH126" s="37">
        <v>1588</v>
      </c>
      <c r="BI126" s="37">
        <v>1549</v>
      </c>
      <c r="BJ126" s="37">
        <v>1560</v>
      </c>
      <c r="BK126" s="697">
        <v>1580</v>
      </c>
      <c r="BL126" s="84">
        <v>1576</v>
      </c>
      <c r="BM126" s="37">
        <v>1543</v>
      </c>
      <c r="BN126" s="37">
        <v>1593</v>
      </c>
      <c r="BO126" s="37">
        <v>1564</v>
      </c>
      <c r="BP126" s="129">
        <v>1557</v>
      </c>
      <c r="BQ126" s="697">
        <f>'1.COBERTURA  DANE'!F127</f>
        <v>1557</v>
      </c>
      <c r="BR126" s="224">
        <f t="shared" si="11"/>
        <v>0</v>
      </c>
      <c r="BS126" s="190">
        <f t="shared" si="12"/>
        <v>0</v>
      </c>
      <c r="BT126" s="224">
        <f t="shared" si="13"/>
        <v>-23</v>
      </c>
      <c r="BU126" s="190">
        <f t="shared" si="14"/>
        <v>-1.4556962025316456</v>
      </c>
    </row>
    <row r="127" spans="1:73" ht="15" outlineLevel="2">
      <c r="A127" s="81">
        <v>861</v>
      </c>
      <c r="B127" s="27" t="s">
        <v>144</v>
      </c>
      <c r="C127" s="49" t="s">
        <v>27</v>
      </c>
      <c r="D127" s="84">
        <v>3899</v>
      </c>
      <c r="E127" s="37">
        <v>3822</v>
      </c>
      <c r="F127" s="37">
        <v>3834</v>
      </c>
      <c r="G127" s="37">
        <v>3912</v>
      </c>
      <c r="H127" s="37">
        <v>3974</v>
      </c>
      <c r="I127" s="37">
        <v>4009</v>
      </c>
      <c r="J127" s="37">
        <v>3975</v>
      </c>
      <c r="K127" s="37">
        <v>3949</v>
      </c>
      <c r="L127" s="37">
        <v>3900</v>
      </c>
      <c r="M127" s="37">
        <v>3908</v>
      </c>
      <c r="N127" s="37">
        <v>3888</v>
      </c>
      <c r="O127" s="697">
        <v>3885</v>
      </c>
      <c r="P127" s="84">
        <v>3653</v>
      </c>
      <c r="Q127" s="37">
        <v>1922</v>
      </c>
      <c r="R127" s="37">
        <v>3593</v>
      </c>
      <c r="S127" s="37">
        <v>3658</v>
      </c>
      <c r="T127" s="37">
        <v>3974</v>
      </c>
      <c r="U127" s="37">
        <v>3893</v>
      </c>
      <c r="V127" s="37">
        <v>3856</v>
      </c>
      <c r="W127" s="37">
        <v>3928</v>
      </c>
      <c r="X127" s="37">
        <v>3933</v>
      </c>
      <c r="Y127" s="37">
        <v>4036</v>
      </c>
      <c r="Z127" s="37">
        <v>4032</v>
      </c>
      <c r="AA127" s="697">
        <v>3871</v>
      </c>
      <c r="AB127" s="84">
        <v>3807</v>
      </c>
      <c r="AC127" s="37">
        <v>3733</v>
      </c>
      <c r="AD127" s="37">
        <v>3718</v>
      </c>
      <c r="AE127" s="37">
        <v>3790</v>
      </c>
      <c r="AF127" s="37">
        <v>3762</v>
      </c>
      <c r="AG127" s="37">
        <v>3835</v>
      </c>
      <c r="AH127" s="37">
        <v>4167</v>
      </c>
      <c r="AI127" s="37">
        <v>4293</v>
      </c>
      <c r="AJ127" s="37">
        <v>4354</v>
      </c>
      <c r="AK127" s="37">
        <v>4359</v>
      </c>
      <c r="AL127" s="37">
        <v>4172</v>
      </c>
      <c r="AM127" s="697">
        <v>4183</v>
      </c>
      <c r="AN127" s="84">
        <v>4084</v>
      </c>
      <c r="AO127" s="37">
        <v>3992</v>
      </c>
      <c r="AP127" s="37">
        <v>3987</v>
      </c>
      <c r="AQ127" s="37">
        <v>4131</v>
      </c>
      <c r="AR127" s="37">
        <v>4168</v>
      </c>
      <c r="AS127" s="37">
        <v>4257</v>
      </c>
      <c r="AT127" s="37">
        <v>4289</v>
      </c>
      <c r="AU127" s="37">
        <v>4284</v>
      </c>
      <c r="AV127" s="37">
        <v>4317</v>
      </c>
      <c r="AW127" s="37">
        <v>4338</v>
      </c>
      <c r="AX127" s="37">
        <v>4317</v>
      </c>
      <c r="AY127" s="697">
        <v>4376</v>
      </c>
      <c r="AZ127" s="84">
        <v>4342</v>
      </c>
      <c r="BA127" s="37">
        <v>4295</v>
      </c>
      <c r="BB127" s="37">
        <v>4322</v>
      </c>
      <c r="BC127" s="37">
        <v>4254</v>
      </c>
      <c r="BD127" s="37">
        <v>4275</v>
      </c>
      <c r="BE127" s="37">
        <v>4318</v>
      </c>
      <c r="BF127" s="37">
        <v>4328</v>
      </c>
      <c r="BG127" s="37">
        <v>4341</v>
      </c>
      <c r="BH127" s="37">
        <v>4244</v>
      </c>
      <c r="BI127" s="37">
        <v>4195</v>
      </c>
      <c r="BJ127" s="37">
        <v>4176</v>
      </c>
      <c r="BK127" s="697">
        <v>4165</v>
      </c>
      <c r="BL127" s="84">
        <v>4114</v>
      </c>
      <c r="BM127" s="37">
        <v>4077</v>
      </c>
      <c r="BN127" s="37">
        <v>4106</v>
      </c>
      <c r="BO127" s="37">
        <v>4168</v>
      </c>
      <c r="BP127" s="129">
        <v>4027</v>
      </c>
      <c r="BQ127" s="697">
        <f>'1.COBERTURA  DANE'!F128</f>
        <v>4008</v>
      </c>
      <c r="BR127" s="224">
        <f t="shared" si="11"/>
        <v>-19</v>
      </c>
      <c r="BS127" s="190">
        <f t="shared" si="12"/>
        <v>-0.45585412667946257</v>
      </c>
      <c r="BT127" s="224">
        <f t="shared" si="13"/>
        <v>-157</v>
      </c>
      <c r="BU127" s="190">
        <f t="shared" si="14"/>
        <v>-3.7695078031212486</v>
      </c>
    </row>
    <row r="128" spans="1:73" ht="15" outlineLevel="1">
      <c r="A128" s="320" t="s">
        <v>152</v>
      </c>
      <c r="B128" s="48"/>
      <c r="C128" s="51"/>
      <c r="D128" s="82">
        <v>2373413</v>
      </c>
      <c r="E128" s="83">
        <v>2397020</v>
      </c>
      <c r="F128" s="83">
        <v>2425150</v>
      </c>
      <c r="G128" s="83">
        <v>2423562</v>
      </c>
      <c r="H128" s="83">
        <v>2442009</v>
      </c>
      <c r="I128" s="83">
        <v>2457981</v>
      </c>
      <c r="J128" s="83">
        <v>2462477</v>
      </c>
      <c r="K128" s="83">
        <v>2477404</v>
      </c>
      <c r="L128" s="83">
        <v>2454430</v>
      </c>
      <c r="M128" s="83">
        <v>2472980</v>
      </c>
      <c r="N128" s="83">
        <v>2487957</v>
      </c>
      <c r="O128" s="696">
        <v>2492463</v>
      </c>
      <c r="P128" s="82">
        <v>2436392</v>
      </c>
      <c r="Q128" s="83">
        <v>2222975</v>
      </c>
      <c r="R128" s="83">
        <v>2448203</v>
      </c>
      <c r="S128" s="83">
        <v>2485794</v>
      </c>
      <c r="T128" s="83">
        <v>2442009</v>
      </c>
      <c r="U128" s="83">
        <v>2522503</v>
      </c>
      <c r="V128" s="83">
        <v>2524708</v>
      </c>
      <c r="W128" s="83">
        <v>2578000</v>
      </c>
      <c r="X128" s="83">
        <v>2583998</v>
      </c>
      <c r="Y128" s="83">
        <v>2606308</v>
      </c>
      <c r="Z128" s="83">
        <v>2607056</v>
      </c>
      <c r="AA128" s="696">
        <v>2590287</v>
      </c>
      <c r="AB128" s="82">
        <v>2550985</v>
      </c>
      <c r="AC128" s="83">
        <v>2556280</v>
      </c>
      <c r="AD128" s="83">
        <v>2557150</v>
      </c>
      <c r="AE128" s="83">
        <v>2570623</v>
      </c>
      <c r="AF128" s="83">
        <v>2581379</v>
      </c>
      <c r="AG128" s="83">
        <v>2609710</v>
      </c>
      <c r="AH128" s="83">
        <v>2643032</v>
      </c>
      <c r="AI128" s="83">
        <v>2662323</v>
      </c>
      <c r="AJ128" s="83">
        <v>2674472</v>
      </c>
      <c r="AK128" s="83">
        <v>2684749</v>
      </c>
      <c r="AL128" s="83">
        <v>2686642</v>
      </c>
      <c r="AM128" s="696">
        <v>2700298</v>
      </c>
      <c r="AN128" s="82">
        <v>2650105</v>
      </c>
      <c r="AO128" s="83">
        <v>2637803</v>
      </c>
      <c r="AP128" s="83">
        <v>2677982</v>
      </c>
      <c r="AQ128" s="83">
        <v>2706268</v>
      </c>
      <c r="AR128" s="83">
        <v>2721667</v>
      </c>
      <c r="AS128" s="83">
        <v>2748877</v>
      </c>
      <c r="AT128" s="83">
        <v>2754204</v>
      </c>
      <c r="AU128" s="83">
        <v>2767072</v>
      </c>
      <c r="AV128" s="83">
        <v>2794396</v>
      </c>
      <c r="AW128" s="83">
        <v>2834741</v>
      </c>
      <c r="AX128" s="83">
        <v>2835335</v>
      </c>
      <c r="AY128" s="696">
        <v>2849405</v>
      </c>
      <c r="AZ128" s="82">
        <v>2812232</v>
      </c>
      <c r="BA128" s="83">
        <v>2782291</v>
      </c>
      <c r="BB128" s="83">
        <v>2846019</v>
      </c>
      <c r="BC128" s="83">
        <v>2832869</v>
      </c>
      <c r="BD128" s="83">
        <v>2803036</v>
      </c>
      <c r="BE128" s="83">
        <v>2814514</v>
      </c>
      <c r="BF128" s="83">
        <v>2821376</v>
      </c>
      <c r="BG128" s="83">
        <v>2829993</v>
      </c>
      <c r="BH128" s="83">
        <v>2849161</v>
      </c>
      <c r="BI128" s="83">
        <v>2856901</v>
      </c>
      <c r="BJ128" s="83">
        <v>2864485</v>
      </c>
      <c r="BK128" s="696">
        <v>2867816</v>
      </c>
      <c r="BL128" s="82">
        <v>2857479</v>
      </c>
      <c r="BM128" s="83">
        <v>2858131</v>
      </c>
      <c r="BN128" s="83">
        <v>2879869</v>
      </c>
      <c r="BO128" s="83">
        <v>2880011</v>
      </c>
      <c r="BP128" s="128">
        <v>2884274</v>
      </c>
      <c r="BQ128" s="696">
        <f t="shared" ref="BQ128" si="17">SUM(BQ129:BQ138)</f>
        <v>2890472</v>
      </c>
      <c r="BR128" s="224">
        <f t="shared" si="11"/>
        <v>6198</v>
      </c>
      <c r="BS128" s="190">
        <f t="shared" si="12"/>
        <v>0.21520751136019967</v>
      </c>
      <c r="BT128" s="224">
        <f t="shared" si="13"/>
        <v>22656</v>
      </c>
      <c r="BU128" s="190">
        <f t="shared" si="14"/>
        <v>0.79000884296621543</v>
      </c>
    </row>
    <row r="129" spans="1:91" ht="15" customHeight="1" outlineLevel="2">
      <c r="A129" s="81">
        <v>1</v>
      </c>
      <c r="B129" s="27" t="s">
        <v>151</v>
      </c>
      <c r="C129" s="49" t="s">
        <v>30</v>
      </c>
      <c r="D129" s="84">
        <v>1598253</v>
      </c>
      <c r="E129" s="37">
        <v>1613978</v>
      </c>
      <c r="F129" s="37">
        <v>1633465</v>
      </c>
      <c r="G129" s="37">
        <v>1632059</v>
      </c>
      <c r="H129" s="37">
        <v>1644754</v>
      </c>
      <c r="I129" s="37">
        <v>1655431</v>
      </c>
      <c r="J129" s="37">
        <v>1658281</v>
      </c>
      <c r="K129" s="37">
        <v>1668330</v>
      </c>
      <c r="L129" s="37">
        <v>1653643</v>
      </c>
      <c r="M129" s="37">
        <v>1666490</v>
      </c>
      <c r="N129" s="37">
        <v>1677064</v>
      </c>
      <c r="O129" s="697">
        <v>1680805</v>
      </c>
      <c r="P129" s="84">
        <v>1643116</v>
      </c>
      <c r="Q129" s="37">
        <v>1497603</v>
      </c>
      <c r="R129" s="37">
        <v>1642305</v>
      </c>
      <c r="S129" s="37">
        <v>1664748</v>
      </c>
      <c r="T129" s="37">
        <v>1644754</v>
      </c>
      <c r="U129" s="37">
        <v>1689115</v>
      </c>
      <c r="V129" s="37">
        <v>1690443</v>
      </c>
      <c r="W129" s="37">
        <v>1729663</v>
      </c>
      <c r="X129" s="37">
        <v>1733663</v>
      </c>
      <c r="Y129" s="37">
        <v>1739536</v>
      </c>
      <c r="Z129" s="37">
        <v>1740369</v>
      </c>
      <c r="AA129" s="697">
        <v>1725425</v>
      </c>
      <c r="AB129" s="84">
        <v>1696878</v>
      </c>
      <c r="AC129" s="37">
        <v>1696726</v>
      </c>
      <c r="AD129" s="37">
        <v>1700103</v>
      </c>
      <c r="AE129" s="37">
        <v>1711356</v>
      </c>
      <c r="AF129" s="37">
        <v>1719738</v>
      </c>
      <c r="AG129" s="37">
        <v>1739116</v>
      </c>
      <c r="AH129" s="37">
        <v>1761517</v>
      </c>
      <c r="AI129" s="37">
        <v>1775421</v>
      </c>
      <c r="AJ129" s="37">
        <v>1783689</v>
      </c>
      <c r="AK129" s="37">
        <v>1791429</v>
      </c>
      <c r="AL129" s="37">
        <v>1793363</v>
      </c>
      <c r="AM129" s="697">
        <v>1802793</v>
      </c>
      <c r="AN129" s="84">
        <v>1774617</v>
      </c>
      <c r="AO129" s="37">
        <v>1766059</v>
      </c>
      <c r="AP129" s="37">
        <v>1792952</v>
      </c>
      <c r="AQ129" s="37">
        <v>1811411</v>
      </c>
      <c r="AR129" s="37">
        <v>1821629</v>
      </c>
      <c r="AS129" s="37">
        <v>1839999</v>
      </c>
      <c r="AT129" s="37">
        <v>1842519</v>
      </c>
      <c r="AU129" s="37">
        <v>1852475</v>
      </c>
      <c r="AV129" s="37">
        <v>1869769</v>
      </c>
      <c r="AW129" s="37">
        <v>1897992</v>
      </c>
      <c r="AX129" s="37">
        <v>1896883</v>
      </c>
      <c r="AY129" s="697">
        <v>1903126</v>
      </c>
      <c r="AZ129" s="84">
        <v>1878186</v>
      </c>
      <c r="BA129" s="37">
        <v>1859066</v>
      </c>
      <c r="BB129" s="37">
        <v>1901341</v>
      </c>
      <c r="BC129" s="37">
        <v>1890419</v>
      </c>
      <c r="BD129" s="37">
        <v>1871455</v>
      </c>
      <c r="BE129" s="37">
        <v>1877868</v>
      </c>
      <c r="BF129" s="37">
        <v>1882131</v>
      </c>
      <c r="BG129" s="37">
        <v>1887520</v>
      </c>
      <c r="BH129" s="37">
        <v>1900327</v>
      </c>
      <c r="BI129" s="37">
        <v>1906338</v>
      </c>
      <c r="BJ129" s="37">
        <v>1910492</v>
      </c>
      <c r="BK129" s="697">
        <v>1916658</v>
      </c>
      <c r="BL129" s="84">
        <v>1911124</v>
      </c>
      <c r="BM129" s="37">
        <v>1910567</v>
      </c>
      <c r="BN129" s="37">
        <v>1923313</v>
      </c>
      <c r="BO129" s="37">
        <v>1923127</v>
      </c>
      <c r="BP129" s="129">
        <v>1924324</v>
      </c>
      <c r="BQ129" s="697">
        <f>'1.COBERTURA  DANE'!F130</f>
        <v>1927231</v>
      </c>
      <c r="BR129" s="224">
        <f t="shared" si="11"/>
        <v>2907</v>
      </c>
      <c r="BS129" s="190">
        <f t="shared" si="12"/>
        <v>0.15116006379193886</v>
      </c>
      <c r="BT129" s="224">
        <f t="shared" si="13"/>
        <v>10573</v>
      </c>
      <c r="BU129" s="190">
        <f t="shared" si="14"/>
        <v>0.55163727696855669</v>
      </c>
    </row>
    <row r="130" spans="1:91" ht="15" customHeight="1" outlineLevel="2">
      <c r="A130" s="81">
        <v>79</v>
      </c>
      <c r="B130" s="27" t="s">
        <v>151</v>
      </c>
      <c r="C130" s="49" t="s">
        <v>69</v>
      </c>
      <c r="D130" s="84">
        <v>17645</v>
      </c>
      <c r="E130" s="37">
        <v>17837</v>
      </c>
      <c r="F130" s="37">
        <v>17991</v>
      </c>
      <c r="G130" s="37">
        <v>17942</v>
      </c>
      <c r="H130" s="37">
        <v>18251</v>
      </c>
      <c r="I130" s="37">
        <v>18507</v>
      </c>
      <c r="J130" s="37">
        <v>18502</v>
      </c>
      <c r="K130" s="37">
        <v>18521</v>
      </c>
      <c r="L130" s="37">
        <v>18354</v>
      </c>
      <c r="M130" s="37">
        <v>18650</v>
      </c>
      <c r="N130" s="37">
        <v>18702</v>
      </c>
      <c r="O130" s="697">
        <v>18836</v>
      </c>
      <c r="P130" s="84">
        <v>18726</v>
      </c>
      <c r="Q130" s="37">
        <v>16256</v>
      </c>
      <c r="R130" s="37">
        <v>18597</v>
      </c>
      <c r="S130" s="37">
        <v>18842</v>
      </c>
      <c r="T130" s="37">
        <v>18251</v>
      </c>
      <c r="U130" s="37">
        <v>19210</v>
      </c>
      <c r="V130" s="37">
        <v>19245</v>
      </c>
      <c r="W130" s="37">
        <v>19652</v>
      </c>
      <c r="X130" s="37">
        <v>19694</v>
      </c>
      <c r="Y130" s="37">
        <v>19905</v>
      </c>
      <c r="Z130" s="37">
        <v>19905</v>
      </c>
      <c r="AA130" s="697">
        <v>19673</v>
      </c>
      <c r="AB130" s="84">
        <v>19365</v>
      </c>
      <c r="AC130" s="37">
        <v>19330</v>
      </c>
      <c r="AD130" s="37">
        <v>19354</v>
      </c>
      <c r="AE130" s="37">
        <v>19328</v>
      </c>
      <c r="AF130" s="37">
        <v>19360</v>
      </c>
      <c r="AG130" s="37">
        <v>19605</v>
      </c>
      <c r="AH130" s="37">
        <v>20244</v>
      </c>
      <c r="AI130" s="37">
        <v>20445</v>
      </c>
      <c r="AJ130" s="37">
        <v>20655</v>
      </c>
      <c r="AK130" s="37">
        <v>20674</v>
      </c>
      <c r="AL130" s="37">
        <v>20364</v>
      </c>
      <c r="AM130" s="697">
        <v>20587</v>
      </c>
      <c r="AN130" s="84">
        <v>20376</v>
      </c>
      <c r="AO130" s="37">
        <v>20072</v>
      </c>
      <c r="AP130" s="37">
        <v>20237</v>
      </c>
      <c r="AQ130" s="37">
        <v>20576</v>
      </c>
      <c r="AR130" s="37">
        <v>20625</v>
      </c>
      <c r="AS130" s="37">
        <v>20937</v>
      </c>
      <c r="AT130" s="37">
        <v>21123</v>
      </c>
      <c r="AU130" s="37">
        <v>21184</v>
      </c>
      <c r="AV130" s="37">
        <v>21285</v>
      </c>
      <c r="AW130" s="37">
        <v>21529</v>
      </c>
      <c r="AX130" s="37">
        <v>21535</v>
      </c>
      <c r="AY130" s="697">
        <v>21635</v>
      </c>
      <c r="AZ130" s="84">
        <v>21297</v>
      </c>
      <c r="BA130" s="37">
        <v>21181</v>
      </c>
      <c r="BB130" s="37">
        <v>21492</v>
      </c>
      <c r="BC130" s="37">
        <v>21299</v>
      </c>
      <c r="BD130" s="37">
        <v>21134</v>
      </c>
      <c r="BE130" s="37">
        <v>21254</v>
      </c>
      <c r="BF130" s="37">
        <v>21410</v>
      </c>
      <c r="BG130" s="37">
        <v>21434</v>
      </c>
      <c r="BH130" s="37">
        <v>21576</v>
      </c>
      <c r="BI130" s="37">
        <v>21552</v>
      </c>
      <c r="BJ130" s="37">
        <v>21427</v>
      </c>
      <c r="BK130" s="697">
        <v>21541</v>
      </c>
      <c r="BL130" s="84">
        <v>21386</v>
      </c>
      <c r="BM130" s="37">
        <v>21377</v>
      </c>
      <c r="BN130" s="37">
        <v>21586</v>
      </c>
      <c r="BO130" s="37">
        <v>21611</v>
      </c>
      <c r="BP130" s="129">
        <v>21654</v>
      </c>
      <c r="BQ130" s="697">
        <f>'1.COBERTURA  DANE'!F131</f>
        <v>21805</v>
      </c>
      <c r="BR130" s="224">
        <f t="shared" si="11"/>
        <v>151</v>
      </c>
      <c r="BS130" s="190">
        <f t="shared" si="12"/>
        <v>0.69871824533802229</v>
      </c>
      <c r="BT130" s="224">
        <f t="shared" si="13"/>
        <v>264</v>
      </c>
      <c r="BU130" s="190">
        <f t="shared" si="14"/>
        <v>1.2255698435541524</v>
      </c>
      <c r="CH130" s="13"/>
      <c r="CI130" s="13"/>
      <c r="CJ130" s="13"/>
      <c r="CK130" s="13"/>
      <c r="CL130" s="13"/>
      <c r="CM130" s="13"/>
    </row>
    <row r="131" spans="1:91" ht="15" customHeight="1" outlineLevel="2">
      <c r="A131" s="81">
        <v>88</v>
      </c>
      <c r="B131" s="27" t="s">
        <v>151</v>
      </c>
      <c r="C131" s="9" t="s">
        <v>35</v>
      </c>
      <c r="D131" s="84">
        <v>245280</v>
      </c>
      <c r="E131" s="37">
        <v>247594</v>
      </c>
      <c r="F131" s="37">
        <v>250286</v>
      </c>
      <c r="G131" s="37">
        <v>250722</v>
      </c>
      <c r="H131" s="37">
        <v>252325</v>
      </c>
      <c r="I131" s="37">
        <v>254187</v>
      </c>
      <c r="J131" s="37">
        <v>254518</v>
      </c>
      <c r="K131" s="37">
        <v>255928</v>
      </c>
      <c r="L131" s="37">
        <v>253323</v>
      </c>
      <c r="M131" s="37">
        <v>254607</v>
      </c>
      <c r="N131" s="37">
        <v>256177</v>
      </c>
      <c r="O131" s="697">
        <v>256524</v>
      </c>
      <c r="P131" s="84">
        <v>250729</v>
      </c>
      <c r="Q131" s="37">
        <v>225287</v>
      </c>
      <c r="R131" s="37">
        <v>254988</v>
      </c>
      <c r="S131" s="37">
        <v>260604</v>
      </c>
      <c r="T131" s="37">
        <v>252325</v>
      </c>
      <c r="U131" s="37">
        <v>265016</v>
      </c>
      <c r="V131" s="37">
        <v>265628</v>
      </c>
      <c r="W131" s="37">
        <v>271337</v>
      </c>
      <c r="X131" s="37">
        <v>271897</v>
      </c>
      <c r="Y131" s="37">
        <v>275596</v>
      </c>
      <c r="Z131" s="37">
        <v>275532</v>
      </c>
      <c r="AA131" s="697">
        <v>275106</v>
      </c>
      <c r="AB131" s="84">
        <v>269768</v>
      </c>
      <c r="AC131" s="37">
        <v>270754</v>
      </c>
      <c r="AD131" s="37">
        <v>270368</v>
      </c>
      <c r="AE131" s="37">
        <v>271280</v>
      </c>
      <c r="AF131" s="37">
        <v>272566</v>
      </c>
      <c r="AG131" s="37">
        <v>276069</v>
      </c>
      <c r="AH131" s="37">
        <v>280129</v>
      </c>
      <c r="AI131" s="37">
        <v>282192</v>
      </c>
      <c r="AJ131" s="37">
        <v>283734</v>
      </c>
      <c r="AK131" s="37">
        <v>284950</v>
      </c>
      <c r="AL131" s="37">
        <v>284215</v>
      </c>
      <c r="AM131" s="697">
        <v>285710</v>
      </c>
      <c r="AN131" s="84">
        <v>278403</v>
      </c>
      <c r="AO131" s="37">
        <v>275957</v>
      </c>
      <c r="AP131" s="37">
        <v>280032</v>
      </c>
      <c r="AQ131" s="37">
        <v>283558</v>
      </c>
      <c r="AR131" s="37">
        <v>285594</v>
      </c>
      <c r="AS131" s="37">
        <v>288241</v>
      </c>
      <c r="AT131" s="37">
        <v>289328</v>
      </c>
      <c r="AU131" s="37">
        <v>290380</v>
      </c>
      <c r="AV131" s="37">
        <v>293616</v>
      </c>
      <c r="AW131" s="37">
        <v>297601</v>
      </c>
      <c r="AX131" s="37">
        <v>299268</v>
      </c>
      <c r="AY131" s="697">
        <v>301916</v>
      </c>
      <c r="AZ131" s="84">
        <v>297979</v>
      </c>
      <c r="BA131" s="37">
        <v>294249</v>
      </c>
      <c r="BB131" s="37">
        <v>301203</v>
      </c>
      <c r="BC131" s="37">
        <v>300217</v>
      </c>
      <c r="BD131" s="37">
        <v>296795</v>
      </c>
      <c r="BE131" s="37">
        <v>298597</v>
      </c>
      <c r="BF131" s="37">
        <v>299500</v>
      </c>
      <c r="BG131" s="37">
        <v>300312</v>
      </c>
      <c r="BH131" s="37">
        <v>302922</v>
      </c>
      <c r="BI131" s="37">
        <v>303168</v>
      </c>
      <c r="BJ131" s="37">
        <v>304210</v>
      </c>
      <c r="BK131" s="697">
        <v>304233</v>
      </c>
      <c r="BL131" s="84">
        <v>302837</v>
      </c>
      <c r="BM131" s="37">
        <v>303646</v>
      </c>
      <c r="BN131" s="37">
        <v>305805</v>
      </c>
      <c r="BO131" s="37">
        <v>305643</v>
      </c>
      <c r="BP131" s="129">
        <v>306527</v>
      </c>
      <c r="BQ131" s="697">
        <f>'1.COBERTURA  DANE'!F132</f>
        <v>307892</v>
      </c>
      <c r="BR131" s="224">
        <f t="shared" si="11"/>
        <v>1365</v>
      </c>
      <c r="BS131" s="190">
        <f t="shared" si="12"/>
        <v>0.44659946408064316</v>
      </c>
      <c r="BT131" s="224">
        <f t="shared" si="13"/>
        <v>3659</v>
      </c>
      <c r="BU131" s="190">
        <f t="shared" si="14"/>
        <v>1.2026966173952203</v>
      </c>
    </row>
    <row r="132" spans="1:91" ht="15" customHeight="1" outlineLevel="2">
      <c r="A132" s="81">
        <v>129</v>
      </c>
      <c r="B132" s="27" t="s">
        <v>151</v>
      </c>
      <c r="C132" s="49" t="s">
        <v>9</v>
      </c>
      <c r="D132" s="84">
        <v>54463</v>
      </c>
      <c r="E132" s="37">
        <v>55499</v>
      </c>
      <c r="F132" s="37">
        <v>56013</v>
      </c>
      <c r="G132" s="37">
        <v>55889</v>
      </c>
      <c r="H132" s="37">
        <v>56257</v>
      </c>
      <c r="I132" s="37">
        <v>56670</v>
      </c>
      <c r="J132" s="37">
        <v>57096</v>
      </c>
      <c r="K132" s="37">
        <v>57613</v>
      </c>
      <c r="L132" s="37">
        <v>57006</v>
      </c>
      <c r="M132" s="37">
        <v>57556</v>
      </c>
      <c r="N132" s="37">
        <v>58082</v>
      </c>
      <c r="O132" s="697">
        <v>58002</v>
      </c>
      <c r="P132" s="84">
        <v>55971</v>
      </c>
      <c r="Q132" s="37">
        <v>54186</v>
      </c>
      <c r="R132" s="37">
        <v>57776</v>
      </c>
      <c r="S132" s="37">
        <v>58596</v>
      </c>
      <c r="T132" s="37">
        <v>56257</v>
      </c>
      <c r="U132" s="37">
        <v>59767</v>
      </c>
      <c r="V132" s="37">
        <v>59846</v>
      </c>
      <c r="W132" s="37">
        <v>61047</v>
      </c>
      <c r="X132" s="37">
        <v>61241</v>
      </c>
      <c r="Y132" s="37">
        <v>62371</v>
      </c>
      <c r="Z132" s="37">
        <v>62348</v>
      </c>
      <c r="AA132" s="697">
        <v>62182</v>
      </c>
      <c r="AB132" s="84">
        <v>61372</v>
      </c>
      <c r="AC132" s="37">
        <v>61988</v>
      </c>
      <c r="AD132" s="37">
        <v>61582</v>
      </c>
      <c r="AE132" s="37">
        <v>61691</v>
      </c>
      <c r="AF132" s="37">
        <v>61917</v>
      </c>
      <c r="AG132" s="37">
        <v>62597</v>
      </c>
      <c r="AH132" s="37">
        <v>63360</v>
      </c>
      <c r="AI132" s="37">
        <v>63663</v>
      </c>
      <c r="AJ132" s="37">
        <v>64018</v>
      </c>
      <c r="AK132" s="37">
        <v>64062</v>
      </c>
      <c r="AL132" s="37">
        <v>64456</v>
      </c>
      <c r="AM132" s="697">
        <v>64784</v>
      </c>
      <c r="AN132" s="84">
        <v>62961</v>
      </c>
      <c r="AO132" s="37">
        <v>63040</v>
      </c>
      <c r="AP132" s="37">
        <v>64060</v>
      </c>
      <c r="AQ132" s="37">
        <v>64733</v>
      </c>
      <c r="AR132" s="37">
        <v>65165</v>
      </c>
      <c r="AS132" s="37">
        <v>65873</v>
      </c>
      <c r="AT132" s="37">
        <v>66149</v>
      </c>
      <c r="AU132" s="37">
        <v>66238</v>
      </c>
      <c r="AV132" s="37">
        <v>67224</v>
      </c>
      <c r="AW132" s="37">
        <v>68259</v>
      </c>
      <c r="AX132" s="37">
        <v>68409</v>
      </c>
      <c r="AY132" s="697">
        <v>69142</v>
      </c>
      <c r="AZ132" s="84">
        <v>68102</v>
      </c>
      <c r="BA132" s="37">
        <v>67208</v>
      </c>
      <c r="BB132" s="37">
        <v>69230</v>
      </c>
      <c r="BC132" s="37">
        <v>69103</v>
      </c>
      <c r="BD132" s="37">
        <v>67899</v>
      </c>
      <c r="BE132" s="37">
        <v>68430</v>
      </c>
      <c r="BF132" s="37">
        <v>68671</v>
      </c>
      <c r="BG132" s="37">
        <v>69092</v>
      </c>
      <c r="BH132" s="37">
        <v>69795</v>
      </c>
      <c r="BI132" s="37">
        <v>69942</v>
      </c>
      <c r="BJ132" s="37">
        <v>70134</v>
      </c>
      <c r="BK132" s="697">
        <v>70179</v>
      </c>
      <c r="BL132" s="84">
        <v>70163</v>
      </c>
      <c r="BM132" s="37">
        <v>70264</v>
      </c>
      <c r="BN132" s="37">
        <v>70972</v>
      </c>
      <c r="BO132" s="37">
        <v>70927</v>
      </c>
      <c r="BP132" s="129">
        <v>71313</v>
      </c>
      <c r="BQ132" s="697">
        <f>'1.COBERTURA  DANE'!F133</f>
        <v>71665</v>
      </c>
      <c r="BR132" s="224">
        <f t="shared" si="11"/>
        <v>352</v>
      </c>
      <c r="BS132" s="190">
        <f t="shared" si="12"/>
        <v>0.49628491265667518</v>
      </c>
      <c r="BT132" s="224">
        <f t="shared" si="13"/>
        <v>1486</v>
      </c>
      <c r="BU132" s="190">
        <f t="shared" si="14"/>
        <v>2.1174425397911056</v>
      </c>
    </row>
    <row r="133" spans="1:91" ht="15" customHeight="1" outlineLevel="2">
      <c r="A133" s="81">
        <v>212</v>
      </c>
      <c r="B133" s="27" t="s">
        <v>151</v>
      </c>
      <c r="C133" s="49" t="s">
        <v>38</v>
      </c>
      <c r="D133" s="84">
        <v>33417</v>
      </c>
      <c r="E133" s="37">
        <v>33911</v>
      </c>
      <c r="F133" s="37">
        <v>34345</v>
      </c>
      <c r="G133" s="37">
        <v>34279</v>
      </c>
      <c r="H133" s="37">
        <v>34718</v>
      </c>
      <c r="I133" s="37">
        <v>34951</v>
      </c>
      <c r="J133" s="37">
        <v>35024</v>
      </c>
      <c r="K133" s="37">
        <v>35214</v>
      </c>
      <c r="L133" s="37">
        <v>34838</v>
      </c>
      <c r="M133" s="37">
        <v>35270</v>
      </c>
      <c r="N133" s="37">
        <v>35525</v>
      </c>
      <c r="O133" s="697">
        <v>35601</v>
      </c>
      <c r="P133" s="84">
        <v>34672</v>
      </c>
      <c r="Q133" s="37">
        <v>30604</v>
      </c>
      <c r="R133" s="37">
        <v>34146</v>
      </c>
      <c r="S133" s="37">
        <v>34817</v>
      </c>
      <c r="T133" s="37">
        <v>34718</v>
      </c>
      <c r="U133" s="37">
        <v>35509</v>
      </c>
      <c r="V133" s="37">
        <v>35565</v>
      </c>
      <c r="W133" s="37">
        <v>36253</v>
      </c>
      <c r="X133" s="37">
        <v>36292</v>
      </c>
      <c r="Y133" s="37">
        <v>37108</v>
      </c>
      <c r="Z133" s="37">
        <v>37128</v>
      </c>
      <c r="AA133" s="697">
        <v>37113</v>
      </c>
      <c r="AB133" s="84">
        <v>37725</v>
      </c>
      <c r="AC133" s="37">
        <v>38098</v>
      </c>
      <c r="AD133" s="37">
        <v>38117</v>
      </c>
      <c r="AE133" s="37">
        <v>38179</v>
      </c>
      <c r="AF133" s="37">
        <v>38300</v>
      </c>
      <c r="AG133" s="37">
        <v>38638</v>
      </c>
      <c r="AH133" s="37">
        <v>39217</v>
      </c>
      <c r="AI133" s="37">
        <v>39442</v>
      </c>
      <c r="AJ133" s="37">
        <v>39691</v>
      </c>
      <c r="AK133" s="37">
        <v>39775</v>
      </c>
      <c r="AL133" s="37">
        <v>39872</v>
      </c>
      <c r="AM133" s="697">
        <v>40171</v>
      </c>
      <c r="AN133" s="84">
        <v>39374</v>
      </c>
      <c r="AO133" s="37">
        <v>39074</v>
      </c>
      <c r="AP133" s="37">
        <v>39796</v>
      </c>
      <c r="AQ133" s="37">
        <v>40232</v>
      </c>
      <c r="AR133" s="37">
        <v>40488</v>
      </c>
      <c r="AS133" s="37">
        <v>40870</v>
      </c>
      <c r="AT133" s="37">
        <v>40975</v>
      </c>
      <c r="AU133" s="37">
        <v>41162</v>
      </c>
      <c r="AV133" s="37">
        <v>41539</v>
      </c>
      <c r="AW133" s="37">
        <v>42180</v>
      </c>
      <c r="AX133" s="37">
        <v>42277</v>
      </c>
      <c r="AY133" s="697">
        <v>42387</v>
      </c>
      <c r="AZ133" s="84">
        <v>41797</v>
      </c>
      <c r="BA133" s="37">
        <v>41180</v>
      </c>
      <c r="BB133" s="37">
        <v>42456</v>
      </c>
      <c r="BC133" s="37">
        <v>42421</v>
      </c>
      <c r="BD133" s="37">
        <v>41799</v>
      </c>
      <c r="BE133" s="37">
        <v>42181</v>
      </c>
      <c r="BF133" s="37">
        <v>42374</v>
      </c>
      <c r="BG133" s="37">
        <v>42842</v>
      </c>
      <c r="BH133" s="37">
        <v>42537</v>
      </c>
      <c r="BI133" s="37">
        <v>42635</v>
      </c>
      <c r="BJ133" s="37">
        <v>42802</v>
      </c>
      <c r="BK133" s="697">
        <v>42771</v>
      </c>
      <c r="BL133" s="84">
        <v>42650</v>
      </c>
      <c r="BM133" s="37">
        <v>42548</v>
      </c>
      <c r="BN133" s="37">
        <v>43033</v>
      </c>
      <c r="BO133" s="37">
        <v>42920</v>
      </c>
      <c r="BP133" s="129">
        <v>43177</v>
      </c>
      <c r="BQ133" s="697">
        <f>'1.COBERTURA  DANE'!F134</f>
        <v>43411</v>
      </c>
      <c r="BR133" s="224">
        <f t="shared" ref="BR133:BR138" si="18">BQ133-BP133</f>
        <v>234</v>
      </c>
      <c r="BS133" s="190">
        <f t="shared" ref="BS133:BS138" si="19">(BR133/BO133)*100</f>
        <v>0.54520037278657962</v>
      </c>
      <c r="BT133" s="224">
        <f t="shared" ref="BT133:BT138" si="20">BQ133-BK133</f>
        <v>640</v>
      </c>
      <c r="BU133" s="190">
        <f t="shared" ref="BU133:BU138" si="21">BT133/BK133*100</f>
        <v>1.4963409787005213</v>
      </c>
    </row>
    <row r="134" spans="1:91" ht="15" customHeight="1" outlineLevel="2">
      <c r="A134" s="81">
        <v>266</v>
      </c>
      <c r="B134" s="27" t="s">
        <v>151</v>
      </c>
      <c r="C134" s="49" t="s">
        <v>40</v>
      </c>
      <c r="D134" s="84">
        <v>132067</v>
      </c>
      <c r="E134" s="37">
        <v>132591</v>
      </c>
      <c r="F134" s="37">
        <v>134002</v>
      </c>
      <c r="G134" s="37">
        <v>133750</v>
      </c>
      <c r="H134" s="37">
        <v>134470</v>
      </c>
      <c r="I134" s="37">
        <v>135138</v>
      </c>
      <c r="J134" s="37">
        <v>135460</v>
      </c>
      <c r="K134" s="37">
        <v>136243</v>
      </c>
      <c r="L134" s="37">
        <v>134854</v>
      </c>
      <c r="M134" s="37">
        <v>135841</v>
      </c>
      <c r="N134" s="37">
        <v>136314</v>
      </c>
      <c r="O134" s="697">
        <v>136504</v>
      </c>
      <c r="P134" s="84">
        <v>134821</v>
      </c>
      <c r="Q134" s="37">
        <v>124225</v>
      </c>
      <c r="R134" s="37">
        <v>137256</v>
      </c>
      <c r="S134" s="37">
        <v>139775</v>
      </c>
      <c r="T134" s="37">
        <v>134470</v>
      </c>
      <c r="U134" s="37">
        <v>140847</v>
      </c>
      <c r="V134" s="37">
        <v>140362</v>
      </c>
      <c r="W134" s="37">
        <v>139457</v>
      </c>
      <c r="X134" s="37">
        <v>139916</v>
      </c>
      <c r="Y134" s="37">
        <v>142666</v>
      </c>
      <c r="Z134" s="37">
        <v>142810</v>
      </c>
      <c r="AA134" s="697">
        <v>141945</v>
      </c>
      <c r="AB134" s="84">
        <v>140984</v>
      </c>
      <c r="AC134" s="37">
        <v>142323</v>
      </c>
      <c r="AD134" s="37">
        <v>142070</v>
      </c>
      <c r="AE134" s="37">
        <v>142958</v>
      </c>
      <c r="AF134" s="37">
        <v>143193</v>
      </c>
      <c r="AG134" s="37">
        <v>144118</v>
      </c>
      <c r="AH134" s="37">
        <v>145505</v>
      </c>
      <c r="AI134" s="37">
        <v>146182</v>
      </c>
      <c r="AJ134" s="37">
        <v>146532</v>
      </c>
      <c r="AK134" s="37">
        <v>147058</v>
      </c>
      <c r="AL134" s="37">
        <v>147473</v>
      </c>
      <c r="AM134" s="697">
        <v>148113</v>
      </c>
      <c r="AN134" s="84">
        <v>145148</v>
      </c>
      <c r="AO134" s="37">
        <v>144959</v>
      </c>
      <c r="AP134" s="37">
        <v>147019</v>
      </c>
      <c r="AQ134" s="37">
        <v>148361</v>
      </c>
      <c r="AR134" s="37">
        <v>148887</v>
      </c>
      <c r="AS134" s="37">
        <v>149977</v>
      </c>
      <c r="AT134" s="37">
        <v>150292</v>
      </c>
      <c r="AU134" s="37">
        <v>150550</v>
      </c>
      <c r="AV134" s="37">
        <v>152065</v>
      </c>
      <c r="AW134" s="37">
        <v>153660</v>
      </c>
      <c r="AX134" s="37">
        <v>153634</v>
      </c>
      <c r="AY134" s="697">
        <v>155766</v>
      </c>
      <c r="AZ134" s="84">
        <v>153813</v>
      </c>
      <c r="BA134" s="37">
        <v>152190</v>
      </c>
      <c r="BB134" s="37">
        <v>154745</v>
      </c>
      <c r="BC134" s="37">
        <v>154140</v>
      </c>
      <c r="BD134" s="37">
        <v>152959</v>
      </c>
      <c r="BE134" s="37">
        <v>153268</v>
      </c>
      <c r="BF134" s="37">
        <v>153359</v>
      </c>
      <c r="BG134" s="37">
        <v>153582</v>
      </c>
      <c r="BH134" s="37">
        <v>154723</v>
      </c>
      <c r="BI134" s="37">
        <v>154811</v>
      </c>
      <c r="BJ134" s="37">
        <v>155795</v>
      </c>
      <c r="BK134" s="697">
        <v>153525</v>
      </c>
      <c r="BL134" s="84">
        <v>151844</v>
      </c>
      <c r="BM134" s="37">
        <v>152145</v>
      </c>
      <c r="BN134" s="37">
        <v>153679</v>
      </c>
      <c r="BO134" s="37">
        <v>153957</v>
      </c>
      <c r="BP134" s="129">
        <v>154393</v>
      </c>
      <c r="BQ134" s="697">
        <f>'1.COBERTURA  DANE'!F135</f>
        <v>154638</v>
      </c>
      <c r="BR134" s="224">
        <f t="shared" si="18"/>
        <v>245</v>
      </c>
      <c r="BS134" s="190">
        <f t="shared" si="19"/>
        <v>0.15913534298537904</v>
      </c>
      <c r="BT134" s="224">
        <f t="shared" si="20"/>
        <v>1113</v>
      </c>
      <c r="BU134" s="190">
        <f t="shared" si="21"/>
        <v>0.72496336101612113</v>
      </c>
    </row>
    <row r="135" spans="1:91" ht="15" customHeight="1" outlineLevel="2">
      <c r="A135" s="81">
        <v>308</v>
      </c>
      <c r="B135" s="27" t="s">
        <v>151</v>
      </c>
      <c r="C135" s="49" t="s">
        <v>42</v>
      </c>
      <c r="D135" s="84">
        <v>28606</v>
      </c>
      <c r="E135" s="37">
        <v>28677</v>
      </c>
      <c r="F135" s="37">
        <v>28981</v>
      </c>
      <c r="G135" s="37">
        <v>28862</v>
      </c>
      <c r="H135" s="37">
        <v>29151</v>
      </c>
      <c r="I135" s="37">
        <v>29303</v>
      </c>
      <c r="J135" s="37">
        <v>29412</v>
      </c>
      <c r="K135" s="37">
        <v>29522</v>
      </c>
      <c r="L135" s="37">
        <v>29203</v>
      </c>
      <c r="M135" s="37">
        <v>29517</v>
      </c>
      <c r="N135" s="37">
        <v>29617</v>
      </c>
      <c r="O135" s="697">
        <v>29541</v>
      </c>
      <c r="P135" s="84">
        <v>29117</v>
      </c>
      <c r="Q135" s="37">
        <v>27678</v>
      </c>
      <c r="R135" s="37">
        <v>29349</v>
      </c>
      <c r="S135" s="37">
        <v>29581</v>
      </c>
      <c r="T135" s="37">
        <v>29151</v>
      </c>
      <c r="U135" s="37">
        <v>30067</v>
      </c>
      <c r="V135" s="37">
        <v>30188</v>
      </c>
      <c r="W135" s="37">
        <v>30675</v>
      </c>
      <c r="X135" s="37">
        <v>30696</v>
      </c>
      <c r="Y135" s="37">
        <v>30998</v>
      </c>
      <c r="Z135" s="37">
        <v>31121</v>
      </c>
      <c r="AA135" s="697">
        <v>30941</v>
      </c>
      <c r="AB135" s="84">
        <v>30707</v>
      </c>
      <c r="AC135" s="37">
        <v>30684</v>
      </c>
      <c r="AD135" s="37">
        <v>30688</v>
      </c>
      <c r="AE135" s="37">
        <v>30748</v>
      </c>
      <c r="AF135" s="37">
        <v>30946</v>
      </c>
      <c r="AG135" s="37">
        <v>31100</v>
      </c>
      <c r="AH135" s="37">
        <v>31555</v>
      </c>
      <c r="AI135" s="37">
        <v>31746</v>
      </c>
      <c r="AJ135" s="37">
        <v>31816</v>
      </c>
      <c r="AK135" s="37">
        <v>31931</v>
      </c>
      <c r="AL135" s="37">
        <v>32066</v>
      </c>
      <c r="AM135" s="697">
        <v>32070</v>
      </c>
      <c r="AN135" s="84">
        <v>31629</v>
      </c>
      <c r="AO135" s="37">
        <v>31525</v>
      </c>
      <c r="AP135" s="37">
        <v>31713</v>
      </c>
      <c r="AQ135" s="37">
        <v>32074</v>
      </c>
      <c r="AR135" s="37">
        <v>32252</v>
      </c>
      <c r="AS135" s="37">
        <v>32526</v>
      </c>
      <c r="AT135" s="37">
        <v>32591</v>
      </c>
      <c r="AU135" s="37">
        <v>32645</v>
      </c>
      <c r="AV135" s="37">
        <v>32927</v>
      </c>
      <c r="AW135" s="37">
        <v>33396</v>
      </c>
      <c r="AX135" s="37">
        <v>33542</v>
      </c>
      <c r="AY135" s="697">
        <v>33838</v>
      </c>
      <c r="AZ135" s="84">
        <v>33406</v>
      </c>
      <c r="BA135" s="37">
        <v>33125</v>
      </c>
      <c r="BB135" s="37">
        <v>33815</v>
      </c>
      <c r="BC135" s="37">
        <v>33651</v>
      </c>
      <c r="BD135" s="37">
        <v>33308</v>
      </c>
      <c r="BE135" s="37">
        <v>33440</v>
      </c>
      <c r="BF135" s="37">
        <v>33515</v>
      </c>
      <c r="BG135" s="37">
        <v>33758</v>
      </c>
      <c r="BH135" s="37">
        <v>33560</v>
      </c>
      <c r="BI135" s="37">
        <v>33594</v>
      </c>
      <c r="BJ135" s="37">
        <v>33622</v>
      </c>
      <c r="BK135" s="697">
        <v>33622</v>
      </c>
      <c r="BL135" s="84">
        <v>33521</v>
      </c>
      <c r="BM135" s="37">
        <v>33657</v>
      </c>
      <c r="BN135" s="37">
        <v>33724</v>
      </c>
      <c r="BO135" s="37">
        <v>33698</v>
      </c>
      <c r="BP135" s="129">
        <v>33769</v>
      </c>
      <c r="BQ135" s="697">
        <f>'1.COBERTURA  DANE'!F136</f>
        <v>33922</v>
      </c>
      <c r="BR135" s="224">
        <f t="shared" si="18"/>
        <v>153</v>
      </c>
      <c r="BS135" s="190">
        <f t="shared" si="19"/>
        <v>0.4540328802896314</v>
      </c>
      <c r="BT135" s="224">
        <f t="shared" si="20"/>
        <v>300</v>
      </c>
      <c r="BU135" s="190">
        <f t="shared" si="21"/>
        <v>0.89227291654273988</v>
      </c>
    </row>
    <row r="136" spans="1:91" ht="15" customHeight="1" outlineLevel="2">
      <c r="A136" s="81">
        <v>360</v>
      </c>
      <c r="B136" s="27" t="s">
        <v>151</v>
      </c>
      <c r="C136" s="53" t="s">
        <v>229</v>
      </c>
      <c r="D136" s="84">
        <v>221424</v>
      </c>
      <c r="E136" s="37">
        <v>224472</v>
      </c>
      <c r="F136" s="37">
        <v>227168</v>
      </c>
      <c r="G136" s="37">
        <v>227111</v>
      </c>
      <c r="H136" s="37">
        <v>228764</v>
      </c>
      <c r="I136" s="37">
        <v>230270</v>
      </c>
      <c r="J136" s="37">
        <v>230742</v>
      </c>
      <c r="K136" s="37">
        <v>232167</v>
      </c>
      <c r="L136" s="37">
        <v>229785</v>
      </c>
      <c r="M136" s="37">
        <v>231315</v>
      </c>
      <c r="N136" s="37">
        <v>232541</v>
      </c>
      <c r="O136" s="697">
        <v>232716</v>
      </c>
      <c r="P136" s="84">
        <v>225715</v>
      </c>
      <c r="Q136" s="37">
        <v>209065</v>
      </c>
      <c r="R136" s="37">
        <v>234043</v>
      </c>
      <c r="S136" s="37">
        <v>238385</v>
      </c>
      <c r="T136" s="37">
        <v>228764</v>
      </c>
      <c r="U136" s="37">
        <v>241462</v>
      </c>
      <c r="V136" s="37">
        <v>241683</v>
      </c>
      <c r="W136" s="37">
        <v>246815</v>
      </c>
      <c r="X136" s="37">
        <v>247065</v>
      </c>
      <c r="Y136" s="37">
        <v>252968</v>
      </c>
      <c r="Z136" s="37">
        <v>252339</v>
      </c>
      <c r="AA136" s="697">
        <v>252101</v>
      </c>
      <c r="AB136" s="84">
        <v>245960</v>
      </c>
      <c r="AC136" s="37">
        <v>247577</v>
      </c>
      <c r="AD136" s="37">
        <v>246136</v>
      </c>
      <c r="AE136" s="37">
        <v>246020</v>
      </c>
      <c r="AF136" s="37">
        <v>246001</v>
      </c>
      <c r="AG136" s="37">
        <v>248659</v>
      </c>
      <c r="AH136" s="37">
        <v>250933</v>
      </c>
      <c r="AI136" s="37">
        <v>252255</v>
      </c>
      <c r="AJ136" s="37">
        <v>252976</v>
      </c>
      <c r="AK136" s="37">
        <v>253187</v>
      </c>
      <c r="AL136" s="37">
        <v>252944</v>
      </c>
      <c r="AM136" s="697">
        <v>253055</v>
      </c>
      <c r="AN136" s="84">
        <v>244005</v>
      </c>
      <c r="AO136" s="37">
        <v>243011</v>
      </c>
      <c r="AP136" s="37">
        <v>247013</v>
      </c>
      <c r="AQ136" s="37">
        <v>249305</v>
      </c>
      <c r="AR136" s="37">
        <v>250587</v>
      </c>
      <c r="AS136" s="37">
        <v>253033</v>
      </c>
      <c r="AT136" s="37">
        <v>253445</v>
      </c>
      <c r="AU136" s="37">
        <v>254204</v>
      </c>
      <c r="AV136" s="37">
        <v>257229</v>
      </c>
      <c r="AW136" s="37">
        <v>260415</v>
      </c>
      <c r="AX136" s="37">
        <v>259916</v>
      </c>
      <c r="AY136" s="697">
        <v>262977</v>
      </c>
      <c r="AZ136" s="84">
        <v>259477</v>
      </c>
      <c r="BA136" s="37">
        <v>256204</v>
      </c>
      <c r="BB136" s="37">
        <v>262191</v>
      </c>
      <c r="BC136" s="37">
        <v>261813</v>
      </c>
      <c r="BD136" s="37">
        <v>258323</v>
      </c>
      <c r="BE136" s="37">
        <v>259597</v>
      </c>
      <c r="BF136" s="37">
        <v>260194</v>
      </c>
      <c r="BG136" s="37">
        <v>260728</v>
      </c>
      <c r="BH136" s="37">
        <v>263407</v>
      </c>
      <c r="BI136" s="37">
        <v>264111</v>
      </c>
      <c r="BJ136" s="37">
        <v>264772</v>
      </c>
      <c r="BK136" s="697">
        <v>264325</v>
      </c>
      <c r="BL136" s="84">
        <v>263306</v>
      </c>
      <c r="BM136" s="37">
        <v>263942</v>
      </c>
      <c r="BN136" s="37">
        <v>265543</v>
      </c>
      <c r="BO136" s="37">
        <v>265702</v>
      </c>
      <c r="BP136" s="129">
        <v>266393</v>
      </c>
      <c r="BQ136" s="697">
        <f>'1.COBERTURA  DANE'!F137</f>
        <v>266966</v>
      </c>
      <c r="BR136" s="224">
        <f t="shared" si="18"/>
        <v>573</v>
      </c>
      <c r="BS136" s="190">
        <f t="shared" si="19"/>
        <v>0.21565513244160753</v>
      </c>
      <c r="BT136" s="224">
        <f t="shared" si="20"/>
        <v>2641</v>
      </c>
      <c r="BU136" s="190">
        <f t="shared" si="21"/>
        <v>0.99914877518206757</v>
      </c>
    </row>
    <row r="137" spans="1:91" ht="15" customHeight="1" outlineLevel="2">
      <c r="A137" s="81">
        <v>380</v>
      </c>
      <c r="B137" s="27" t="s">
        <v>151</v>
      </c>
      <c r="C137" s="49" t="s">
        <v>46</v>
      </c>
      <c r="D137" s="84">
        <v>9755</v>
      </c>
      <c r="E137" s="37">
        <v>9754</v>
      </c>
      <c r="F137" s="37">
        <v>9810</v>
      </c>
      <c r="G137" s="37">
        <v>9807</v>
      </c>
      <c r="H137" s="37">
        <v>9949</v>
      </c>
      <c r="I137" s="37">
        <v>10035</v>
      </c>
      <c r="J137" s="37">
        <v>9727</v>
      </c>
      <c r="K137" s="37">
        <v>9728</v>
      </c>
      <c r="L137" s="37">
        <v>9497</v>
      </c>
      <c r="M137" s="37">
        <v>9456</v>
      </c>
      <c r="N137" s="37">
        <v>9541</v>
      </c>
      <c r="O137" s="697">
        <v>9541</v>
      </c>
      <c r="P137" s="84">
        <v>9492</v>
      </c>
      <c r="Q137" s="37">
        <v>6617</v>
      </c>
      <c r="R137" s="37">
        <v>6820</v>
      </c>
      <c r="S137" s="37">
        <v>7025</v>
      </c>
      <c r="T137" s="37">
        <v>9949</v>
      </c>
      <c r="U137" s="37">
        <v>7307</v>
      </c>
      <c r="V137" s="37">
        <v>7400</v>
      </c>
      <c r="W137" s="37">
        <v>7581</v>
      </c>
      <c r="X137" s="37">
        <v>7684</v>
      </c>
      <c r="Y137" s="37">
        <v>7030</v>
      </c>
      <c r="Z137" s="37">
        <v>7207</v>
      </c>
      <c r="AA137" s="697">
        <v>6925</v>
      </c>
      <c r="AB137" s="84">
        <v>8865</v>
      </c>
      <c r="AC137" s="37">
        <v>8809</v>
      </c>
      <c r="AD137" s="37">
        <v>8891</v>
      </c>
      <c r="AE137" s="37">
        <v>8931</v>
      </c>
      <c r="AF137" s="37">
        <v>8823</v>
      </c>
      <c r="AG137" s="37">
        <v>8798</v>
      </c>
      <c r="AH137" s="37">
        <v>8970</v>
      </c>
      <c r="AI137" s="37">
        <v>9028</v>
      </c>
      <c r="AJ137" s="37">
        <v>9046</v>
      </c>
      <c r="AK137" s="37">
        <v>9142</v>
      </c>
      <c r="AL137" s="37">
        <v>9131</v>
      </c>
      <c r="AM137" s="697">
        <v>9524</v>
      </c>
      <c r="AN137" s="84">
        <v>10213</v>
      </c>
      <c r="AO137" s="37">
        <v>10313</v>
      </c>
      <c r="AP137" s="37">
        <v>10382</v>
      </c>
      <c r="AQ137" s="37">
        <v>10426</v>
      </c>
      <c r="AR137" s="37">
        <v>10513</v>
      </c>
      <c r="AS137" s="37">
        <v>10634</v>
      </c>
      <c r="AT137" s="37">
        <v>10700</v>
      </c>
      <c r="AU137" s="37">
        <v>10721</v>
      </c>
      <c r="AV137" s="37">
        <v>10528</v>
      </c>
      <c r="AW137" s="37">
        <v>10575</v>
      </c>
      <c r="AX137" s="37">
        <v>10543</v>
      </c>
      <c r="AY137" s="697">
        <v>10179</v>
      </c>
      <c r="AZ137" s="84">
        <v>10069</v>
      </c>
      <c r="BA137" s="37">
        <v>10064</v>
      </c>
      <c r="BB137" s="37">
        <v>10171</v>
      </c>
      <c r="BC137" s="37">
        <v>10055</v>
      </c>
      <c r="BD137" s="37">
        <v>10074</v>
      </c>
      <c r="BE137" s="37">
        <v>10114</v>
      </c>
      <c r="BF137" s="37">
        <v>10099</v>
      </c>
      <c r="BG137" s="37">
        <v>10310</v>
      </c>
      <c r="BH137" s="37">
        <v>9041</v>
      </c>
      <c r="BI137" s="37">
        <v>8925</v>
      </c>
      <c r="BJ137" s="37">
        <v>8758</v>
      </c>
      <c r="BK137" s="697">
        <v>8688</v>
      </c>
      <c r="BL137" s="84">
        <v>8475</v>
      </c>
      <c r="BM137" s="37">
        <v>8064</v>
      </c>
      <c r="BN137" s="37">
        <v>8398</v>
      </c>
      <c r="BO137" s="37">
        <v>8333</v>
      </c>
      <c r="BP137" s="129">
        <v>8257</v>
      </c>
      <c r="BQ137" s="697">
        <f>'1.COBERTURA  DANE'!F138</f>
        <v>8163</v>
      </c>
      <c r="BR137" s="224">
        <f t="shared" si="18"/>
        <v>-94</v>
      </c>
      <c r="BS137" s="190">
        <f t="shared" si="19"/>
        <v>-1.1280451218048722</v>
      </c>
      <c r="BT137" s="224">
        <f t="shared" si="20"/>
        <v>-525</v>
      </c>
      <c r="BU137" s="190">
        <f t="shared" si="21"/>
        <v>-6.0428176795580111</v>
      </c>
    </row>
    <row r="138" spans="1:91" ht="15" customHeight="1" outlineLevel="2" thickBot="1">
      <c r="A138" s="81">
        <v>631</v>
      </c>
      <c r="B138" s="27" t="s">
        <v>151</v>
      </c>
      <c r="C138" s="49" t="s">
        <v>90</v>
      </c>
      <c r="D138" s="235">
        <v>32503</v>
      </c>
      <c r="E138" s="236">
        <v>32707</v>
      </c>
      <c r="F138" s="236">
        <v>33089</v>
      </c>
      <c r="G138" s="236">
        <v>33141</v>
      </c>
      <c r="H138" s="236">
        <v>33370</v>
      </c>
      <c r="I138" s="236">
        <v>33489</v>
      </c>
      <c r="J138" s="236">
        <v>33715</v>
      </c>
      <c r="K138" s="236">
        <v>34138</v>
      </c>
      <c r="L138" s="236">
        <v>33927</v>
      </c>
      <c r="M138" s="236">
        <v>34278</v>
      </c>
      <c r="N138" s="236">
        <v>34394</v>
      </c>
      <c r="O138" s="698">
        <v>34393</v>
      </c>
      <c r="P138" s="235">
        <v>34033</v>
      </c>
      <c r="Q138" s="236">
        <v>31454</v>
      </c>
      <c r="R138" s="236">
        <v>32923</v>
      </c>
      <c r="S138" s="236">
        <v>33421</v>
      </c>
      <c r="T138" s="236">
        <v>33370</v>
      </c>
      <c r="U138" s="236">
        <v>34203</v>
      </c>
      <c r="V138" s="236">
        <v>34348</v>
      </c>
      <c r="W138" s="236">
        <v>35520</v>
      </c>
      <c r="X138" s="236">
        <v>35850</v>
      </c>
      <c r="Y138" s="236">
        <v>38130</v>
      </c>
      <c r="Z138" s="236">
        <v>38297</v>
      </c>
      <c r="AA138" s="698">
        <v>38876</v>
      </c>
      <c r="AB138" s="235">
        <v>39361</v>
      </c>
      <c r="AC138" s="236">
        <v>39991</v>
      </c>
      <c r="AD138" s="236">
        <v>39841</v>
      </c>
      <c r="AE138" s="236">
        <v>40132</v>
      </c>
      <c r="AF138" s="236">
        <v>40535</v>
      </c>
      <c r="AG138" s="236">
        <v>41010</v>
      </c>
      <c r="AH138" s="236">
        <v>41602</v>
      </c>
      <c r="AI138" s="236">
        <v>41949</v>
      </c>
      <c r="AJ138" s="236">
        <v>42315</v>
      </c>
      <c r="AK138" s="236">
        <v>42541</v>
      </c>
      <c r="AL138" s="236">
        <v>42758</v>
      </c>
      <c r="AM138" s="698">
        <v>43491</v>
      </c>
      <c r="AN138" s="235">
        <v>43379</v>
      </c>
      <c r="AO138" s="236">
        <v>43793</v>
      </c>
      <c r="AP138" s="236">
        <v>44778</v>
      </c>
      <c r="AQ138" s="236">
        <v>45592</v>
      </c>
      <c r="AR138" s="236">
        <v>45927</v>
      </c>
      <c r="AS138" s="236">
        <v>46787</v>
      </c>
      <c r="AT138" s="236">
        <v>47082</v>
      </c>
      <c r="AU138" s="236">
        <v>47513</v>
      </c>
      <c r="AV138" s="236">
        <v>48214</v>
      </c>
      <c r="AW138" s="236">
        <v>49134</v>
      </c>
      <c r="AX138" s="236">
        <v>49328</v>
      </c>
      <c r="AY138" s="698">
        <v>48439</v>
      </c>
      <c r="AZ138" s="235">
        <v>48106</v>
      </c>
      <c r="BA138" s="236">
        <v>47824</v>
      </c>
      <c r="BB138" s="236">
        <v>49375</v>
      </c>
      <c r="BC138" s="236">
        <v>49751</v>
      </c>
      <c r="BD138" s="236">
        <v>49290</v>
      </c>
      <c r="BE138" s="236">
        <v>49765</v>
      </c>
      <c r="BF138" s="236">
        <v>50123</v>
      </c>
      <c r="BG138" s="236">
        <v>50415</v>
      </c>
      <c r="BH138" s="236">
        <v>51273</v>
      </c>
      <c r="BI138" s="236">
        <v>51825</v>
      </c>
      <c r="BJ138" s="236">
        <v>52473</v>
      </c>
      <c r="BK138" s="698">
        <v>52274</v>
      </c>
      <c r="BL138" s="235">
        <v>52173</v>
      </c>
      <c r="BM138" s="236">
        <v>51921</v>
      </c>
      <c r="BN138" s="236">
        <v>53816</v>
      </c>
      <c r="BO138" s="236">
        <v>54093</v>
      </c>
      <c r="BP138" s="239">
        <v>54467</v>
      </c>
      <c r="BQ138" s="698">
        <f>'1.COBERTURA  DANE'!F139</f>
        <v>54779</v>
      </c>
      <c r="BR138" s="224">
        <f t="shared" si="18"/>
        <v>312</v>
      </c>
      <c r="BS138" s="190">
        <f t="shared" si="19"/>
        <v>0.57678442682047582</v>
      </c>
      <c r="BT138" s="224">
        <f t="shared" si="20"/>
        <v>2505</v>
      </c>
      <c r="BU138" s="190">
        <f t="shared" si="21"/>
        <v>4.7920572368672758</v>
      </c>
    </row>
    <row r="139" spans="1:91">
      <c r="C139" s="10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>
        <v>4998</v>
      </c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586"/>
      <c r="BS139" s="587"/>
    </row>
    <row r="140" spans="1:91">
      <c r="A140" s="639" t="s">
        <v>851</v>
      </c>
      <c r="B140" s="797" t="str">
        <f>'1.COBERTURA  DANE'!B141</f>
        <v>SISPRO-BODEGA DE DATOS JUNIO 2018</v>
      </c>
      <c r="C140" s="797"/>
      <c r="BR140" s="9"/>
      <c r="BS140" s="9"/>
    </row>
    <row r="141" spans="1:91">
      <c r="A141" s="642" t="s">
        <v>1024</v>
      </c>
      <c r="B141" s="798" t="s">
        <v>1023</v>
      </c>
      <c r="C141" s="798"/>
    </row>
  </sheetData>
  <autoFilter ref="BR2:BU141"/>
  <mergeCells count="19">
    <mergeCell ref="BR1:BS1"/>
    <mergeCell ref="BT1:BU1"/>
    <mergeCell ref="A2:A3"/>
    <mergeCell ref="B2:B3"/>
    <mergeCell ref="C2:C3"/>
    <mergeCell ref="D2:O2"/>
    <mergeCell ref="P2:AA2"/>
    <mergeCell ref="AB2:AM2"/>
    <mergeCell ref="BU2:BU3"/>
    <mergeCell ref="BV2:BW2"/>
    <mergeCell ref="BV7:BW7"/>
    <mergeCell ref="B140:C140"/>
    <mergeCell ref="B141:C141"/>
    <mergeCell ref="AN2:AY2"/>
    <mergeCell ref="AZ2:BK2"/>
    <mergeCell ref="BL2:BQ2"/>
    <mergeCell ref="BR2:BR3"/>
    <mergeCell ref="BS2:BS3"/>
    <mergeCell ref="BT2:BT3"/>
  </mergeCells>
  <conditionalFormatting sqref="BR139">
    <cfRule type="iconSet" priority="6">
      <iconSet iconSet="3Arrows">
        <cfvo type="percent" val="0"/>
        <cfvo type="num" val="0"/>
        <cfvo type="num" val="1"/>
      </iconSet>
    </cfRule>
  </conditionalFormatting>
  <conditionalFormatting sqref="BS139">
    <cfRule type="iconSet" priority="5">
      <iconSet iconSet="3Symbols2">
        <cfvo type="percent" val="0"/>
        <cfvo type="num" val="0"/>
        <cfvo type="num" val="0.5"/>
      </iconSet>
    </cfRule>
  </conditionalFormatting>
  <conditionalFormatting sqref="BT4:BT138">
    <cfRule type="iconSet" priority="4">
      <iconSet iconSet="3Arrows">
        <cfvo type="percent" val="0"/>
        <cfvo type="num" val="0"/>
        <cfvo type="num" val="1"/>
      </iconSet>
    </cfRule>
  </conditionalFormatting>
  <conditionalFormatting sqref="BS4:BS138">
    <cfRule type="iconSet" priority="3">
      <iconSet iconSet="3Symbols2">
        <cfvo type="percent" val="0"/>
        <cfvo type="num" val="0.01"/>
        <cfvo type="num" val="0.5"/>
      </iconSet>
    </cfRule>
  </conditionalFormatting>
  <conditionalFormatting sqref="BU4:BU138">
    <cfRule type="iconSet" priority="2">
      <iconSet iconSet="3Symbols2">
        <cfvo type="percent" val="0"/>
        <cfvo type="num" val="0.01"/>
        <cfvo type="num" val="0.5"/>
      </iconSet>
    </cfRule>
  </conditionalFormatting>
  <conditionalFormatting sqref="BR4:BR138">
    <cfRule type="iconSet" priority="1">
      <iconSet iconSet="3Arrows">
        <cfvo type="percent" val="0"/>
        <cfvo type="num" val="0"/>
        <cfvo type="num" val="1"/>
      </iconSet>
    </cfRule>
  </conditionalFormatting>
  <pageMargins left="0.75" right="0.75" top="1" bottom="1" header="0" footer="0"/>
  <pageSetup paperSize="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00"/>
  </sheetPr>
  <dimension ref="A1:BO141"/>
  <sheetViews>
    <sheetView zoomScale="90" zoomScaleNormal="90" workbookViewId="0">
      <selection activeCell="A16" sqref="A16"/>
    </sheetView>
  </sheetViews>
  <sheetFormatPr baseColWidth="10" defaultRowHeight="12.75" outlineLevelRow="2"/>
  <cols>
    <col min="1" max="1" width="23.5703125" style="343" customWidth="1"/>
    <col min="2" max="2" width="25.28515625" style="343" customWidth="1"/>
    <col min="3" max="3" width="26" style="343" customWidth="1"/>
    <col min="4" max="45" width="11.5703125" style="343" customWidth="1"/>
    <col min="46" max="46" width="17.28515625" style="343" customWidth="1"/>
    <col min="47" max="47" width="14.5703125" style="343" customWidth="1"/>
    <col min="48" max="48" width="17.28515625" style="343" customWidth="1"/>
    <col min="49" max="49" width="14.5703125" style="343" customWidth="1"/>
    <col min="50" max="50" width="17" style="343" customWidth="1"/>
    <col min="51" max="51" width="14.42578125" style="343" customWidth="1"/>
    <col min="52" max="232" width="11.42578125" style="343"/>
    <col min="233" max="233" width="21.42578125" style="343" customWidth="1"/>
    <col min="234" max="242" width="11.42578125" style="343" customWidth="1"/>
    <col min="243" max="243" width="15.5703125" style="343" customWidth="1"/>
    <col min="244" max="244" width="13.42578125" style="343" customWidth="1"/>
    <col min="245" max="248" width="11.42578125" style="343"/>
    <col min="249" max="249" width="14.7109375" style="343" customWidth="1"/>
    <col min="250" max="488" width="11.42578125" style="343"/>
    <col min="489" max="489" width="21.42578125" style="343" customWidth="1"/>
    <col min="490" max="498" width="11.42578125" style="343" customWidth="1"/>
    <col min="499" max="499" width="15.5703125" style="343" customWidth="1"/>
    <col min="500" max="500" width="13.42578125" style="343" customWidth="1"/>
    <col min="501" max="504" width="11.42578125" style="343"/>
    <col min="505" max="505" width="14.7109375" style="343" customWidth="1"/>
    <col min="506" max="744" width="11.42578125" style="343"/>
    <col min="745" max="745" width="21.42578125" style="343" customWidth="1"/>
    <col min="746" max="754" width="11.42578125" style="343" customWidth="1"/>
    <col min="755" max="755" width="15.5703125" style="343" customWidth="1"/>
    <col min="756" max="756" width="13.42578125" style="343" customWidth="1"/>
    <col min="757" max="760" width="11.42578125" style="343"/>
    <col min="761" max="761" width="14.7109375" style="343" customWidth="1"/>
    <col min="762" max="1000" width="11.42578125" style="343"/>
    <col min="1001" max="1001" width="21.42578125" style="343" customWidth="1"/>
    <col min="1002" max="1010" width="11.42578125" style="343" customWidth="1"/>
    <col min="1011" max="1011" width="15.5703125" style="343" customWidth="1"/>
    <col min="1012" max="1012" width="13.42578125" style="343" customWidth="1"/>
    <col min="1013" max="1016" width="11.42578125" style="343"/>
    <col min="1017" max="1017" width="14.7109375" style="343" customWidth="1"/>
    <col min="1018" max="1256" width="11.42578125" style="343"/>
    <col min="1257" max="1257" width="21.42578125" style="343" customWidth="1"/>
    <col min="1258" max="1266" width="11.42578125" style="343" customWidth="1"/>
    <col min="1267" max="1267" width="15.5703125" style="343" customWidth="1"/>
    <col min="1268" max="1268" width="13.42578125" style="343" customWidth="1"/>
    <col min="1269" max="1272" width="11.42578125" style="343"/>
    <col min="1273" max="1273" width="14.7109375" style="343" customWidth="1"/>
    <col min="1274" max="1512" width="11.42578125" style="343"/>
    <col min="1513" max="1513" width="21.42578125" style="343" customWidth="1"/>
    <col min="1514" max="1522" width="11.42578125" style="343" customWidth="1"/>
    <col min="1523" max="1523" width="15.5703125" style="343" customWidth="1"/>
    <col min="1524" max="1524" width="13.42578125" style="343" customWidth="1"/>
    <col min="1525" max="1528" width="11.42578125" style="343"/>
    <col min="1529" max="1529" width="14.7109375" style="343" customWidth="1"/>
    <col min="1530" max="1768" width="11.42578125" style="343"/>
    <col min="1769" max="1769" width="21.42578125" style="343" customWidth="1"/>
    <col min="1770" max="1778" width="11.42578125" style="343" customWidth="1"/>
    <col min="1779" max="1779" width="15.5703125" style="343" customWidth="1"/>
    <col min="1780" max="1780" width="13.42578125" style="343" customWidth="1"/>
    <col min="1781" max="1784" width="11.42578125" style="343"/>
    <col min="1785" max="1785" width="14.7109375" style="343" customWidth="1"/>
    <col min="1786" max="2024" width="11.42578125" style="343"/>
    <col min="2025" max="2025" width="21.42578125" style="343" customWidth="1"/>
    <col min="2026" max="2034" width="11.42578125" style="343" customWidth="1"/>
    <col min="2035" max="2035" width="15.5703125" style="343" customWidth="1"/>
    <col min="2036" max="2036" width="13.42578125" style="343" customWidth="1"/>
    <col min="2037" max="2040" width="11.42578125" style="343"/>
    <col min="2041" max="2041" width="14.7109375" style="343" customWidth="1"/>
    <col min="2042" max="2280" width="11.42578125" style="343"/>
    <col min="2281" max="2281" width="21.42578125" style="343" customWidth="1"/>
    <col min="2282" max="2290" width="11.42578125" style="343" customWidth="1"/>
    <col min="2291" max="2291" width="15.5703125" style="343" customWidth="1"/>
    <col min="2292" max="2292" width="13.42578125" style="343" customWidth="1"/>
    <col min="2293" max="2296" width="11.42578125" style="343"/>
    <col min="2297" max="2297" width="14.7109375" style="343" customWidth="1"/>
    <col min="2298" max="2536" width="11.42578125" style="343"/>
    <col min="2537" max="2537" width="21.42578125" style="343" customWidth="1"/>
    <col min="2538" max="2546" width="11.42578125" style="343" customWidth="1"/>
    <col min="2547" max="2547" width="15.5703125" style="343" customWidth="1"/>
    <col min="2548" max="2548" width="13.42578125" style="343" customWidth="1"/>
    <col min="2549" max="2552" width="11.42578125" style="343"/>
    <col min="2553" max="2553" width="14.7109375" style="343" customWidth="1"/>
    <col min="2554" max="2792" width="11.42578125" style="343"/>
    <col min="2793" max="2793" width="21.42578125" style="343" customWidth="1"/>
    <col min="2794" max="2802" width="11.42578125" style="343" customWidth="1"/>
    <col min="2803" max="2803" width="15.5703125" style="343" customWidth="1"/>
    <col min="2804" max="2804" width="13.42578125" style="343" customWidth="1"/>
    <col min="2805" max="2808" width="11.42578125" style="343"/>
    <col min="2809" max="2809" width="14.7109375" style="343" customWidth="1"/>
    <col min="2810" max="3048" width="11.42578125" style="343"/>
    <col min="3049" max="3049" width="21.42578125" style="343" customWidth="1"/>
    <col min="3050" max="3058" width="11.42578125" style="343" customWidth="1"/>
    <col min="3059" max="3059" width="15.5703125" style="343" customWidth="1"/>
    <col min="3060" max="3060" width="13.42578125" style="343" customWidth="1"/>
    <col min="3061" max="3064" width="11.42578125" style="343"/>
    <col min="3065" max="3065" width="14.7109375" style="343" customWidth="1"/>
    <col min="3066" max="3304" width="11.42578125" style="343"/>
    <col min="3305" max="3305" width="21.42578125" style="343" customWidth="1"/>
    <col min="3306" max="3314" width="11.42578125" style="343" customWidth="1"/>
    <col min="3315" max="3315" width="15.5703125" style="343" customWidth="1"/>
    <col min="3316" max="3316" width="13.42578125" style="343" customWidth="1"/>
    <col min="3317" max="3320" width="11.42578125" style="343"/>
    <col min="3321" max="3321" width="14.7109375" style="343" customWidth="1"/>
    <col min="3322" max="3560" width="11.42578125" style="343"/>
    <col min="3561" max="3561" width="21.42578125" style="343" customWidth="1"/>
    <col min="3562" max="3570" width="11.42578125" style="343" customWidth="1"/>
    <col min="3571" max="3571" width="15.5703125" style="343" customWidth="1"/>
    <col min="3572" max="3572" width="13.42578125" style="343" customWidth="1"/>
    <col min="3573" max="3576" width="11.42578125" style="343"/>
    <col min="3577" max="3577" width="14.7109375" style="343" customWidth="1"/>
    <col min="3578" max="3816" width="11.42578125" style="343"/>
    <col min="3817" max="3817" width="21.42578125" style="343" customWidth="1"/>
    <col min="3818" max="3826" width="11.42578125" style="343" customWidth="1"/>
    <col min="3827" max="3827" width="15.5703125" style="343" customWidth="1"/>
    <col min="3828" max="3828" width="13.42578125" style="343" customWidth="1"/>
    <col min="3829" max="3832" width="11.42578125" style="343"/>
    <col min="3833" max="3833" width="14.7109375" style="343" customWidth="1"/>
    <col min="3834" max="4072" width="11.42578125" style="343"/>
    <col min="4073" max="4073" width="21.42578125" style="343" customWidth="1"/>
    <col min="4074" max="4082" width="11.42578125" style="343" customWidth="1"/>
    <col min="4083" max="4083" width="15.5703125" style="343" customWidth="1"/>
    <col min="4084" max="4084" width="13.42578125" style="343" customWidth="1"/>
    <col min="4085" max="4088" width="11.42578125" style="343"/>
    <col min="4089" max="4089" width="14.7109375" style="343" customWidth="1"/>
    <col min="4090" max="4328" width="11.42578125" style="343"/>
    <col min="4329" max="4329" width="21.42578125" style="343" customWidth="1"/>
    <col min="4330" max="4338" width="11.42578125" style="343" customWidth="1"/>
    <col min="4339" max="4339" width="15.5703125" style="343" customWidth="1"/>
    <col min="4340" max="4340" width="13.42578125" style="343" customWidth="1"/>
    <col min="4341" max="4344" width="11.42578125" style="343"/>
    <col min="4345" max="4345" width="14.7109375" style="343" customWidth="1"/>
    <col min="4346" max="4584" width="11.42578125" style="343"/>
    <col min="4585" max="4585" width="21.42578125" style="343" customWidth="1"/>
    <col min="4586" max="4594" width="11.42578125" style="343" customWidth="1"/>
    <col min="4595" max="4595" width="15.5703125" style="343" customWidth="1"/>
    <col min="4596" max="4596" width="13.42578125" style="343" customWidth="1"/>
    <col min="4597" max="4600" width="11.42578125" style="343"/>
    <col min="4601" max="4601" width="14.7109375" style="343" customWidth="1"/>
    <col min="4602" max="4840" width="11.42578125" style="343"/>
    <col min="4841" max="4841" width="21.42578125" style="343" customWidth="1"/>
    <col min="4842" max="4850" width="11.42578125" style="343" customWidth="1"/>
    <col min="4851" max="4851" width="15.5703125" style="343" customWidth="1"/>
    <col min="4852" max="4852" width="13.42578125" style="343" customWidth="1"/>
    <col min="4853" max="4856" width="11.42578125" style="343"/>
    <col min="4857" max="4857" width="14.7109375" style="343" customWidth="1"/>
    <col min="4858" max="5096" width="11.42578125" style="343"/>
    <col min="5097" max="5097" width="21.42578125" style="343" customWidth="1"/>
    <col min="5098" max="5106" width="11.42578125" style="343" customWidth="1"/>
    <col min="5107" max="5107" width="15.5703125" style="343" customWidth="1"/>
    <col min="5108" max="5108" width="13.42578125" style="343" customWidth="1"/>
    <col min="5109" max="5112" width="11.42578125" style="343"/>
    <col min="5113" max="5113" width="14.7109375" style="343" customWidth="1"/>
    <col min="5114" max="5352" width="11.42578125" style="343"/>
    <col min="5353" max="5353" width="21.42578125" style="343" customWidth="1"/>
    <col min="5354" max="5362" width="11.42578125" style="343" customWidth="1"/>
    <col min="5363" max="5363" width="15.5703125" style="343" customWidth="1"/>
    <col min="5364" max="5364" width="13.42578125" style="343" customWidth="1"/>
    <col min="5365" max="5368" width="11.42578125" style="343"/>
    <col min="5369" max="5369" width="14.7109375" style="343" customWidth="1"/>
    <col min="5370" max="5608" width="11.42578125" style="343"/>
    <col min="5609" max="5609" width="21.42578125" style="343" customWidth="1"/>
    <col min="5610" max="5618" width="11.42578125" style="343" customWidth="1"/>
    <col min="5619" max="5619" width="15.5703125" style="343" customWidth="1"/>
    <col min="5620" max="5620" width="13.42578125" style="343" customWidth="1"/>
    <col min="5621" max="5624" width="11.42578125" style="343"/>
    <col min="5625" max="5625" width="14.7109375" style="343" customWidth="1"/>
    <col min="5626" max="5864" width="11.42578125" style="343"/>
    <col min="5865" max="5865" width="21.42578125" style="343" customWidth="1"/>
    <col min="5866" max="5874" width="11.42578125" style="343" customWidth="1"/>
    <col min="5875" max="5875" width="15.5703125" style="343" customWidth="1"/>
    <col min="5876" max="5876" width="13.42578125" style="343" customWidth="1"/>
    <col min="5877" max="5880" width="11.42578125" style="343"/>
    <col min="5881" max="5881" width="14.7109375" style="343" customWidth="1"/>
    <col min="5882" max="6120" width="11.42578125" style="343"/>
    <col min="6121" max="6121" width="21.42578125" style="343" customWidth="1"/>
    <col min="6122" max="6130" width="11.42578125" style="343" customWidth="1"/>
    <col min="6131" max="6131" width="15.5703125" style="343" customWidth="1"/>
    <col min="6132" max="6132" width="13.42578125" style="343" customWidth="1"/>
    <col min="6133" max="6136" width="11.42578125" style="343"/>
    <col min="6137" max="6137" width="14.7109375" style="343" customWidth="1"/>
    <col min="6138" max="6376" width="11.42578125" style="343"/>
    <col min="6377" max="6377" width="21.42578125" style="343" customWidth="1"/>
    <col min="6378" max="6386" width="11.42578125" style="343" customWidth="1"/>
    <col min="6387" max="6387" width="15.5703125" style="343" customWidth="1"/>
    <col min="6388" max="6388" width="13.42578125" style="343" customWidth="1"/>
    <col min="6389" max="6392" width="11.42578125" style="343"/>
    <col min="6393" max="6393" width="14.7109375" style="343" customWidth="1"/>
    <col min="6394" max="6632" width="11.42578125" style="343"/>
    <col min="6633" max="6633" width="21.42578125" style="343" customWidth="1"/>
    <col min="6634" max="6642" width="11.42578125" style="343" customWidth="1"/>
    <col min="6643" max="6643" width="15.5703125" style="343" customWidth="1"/>
    <col min="6644" max="6644" width="13.42578125" style="343" customWidth="1"/>
    <col min="6645" max="6648" width="11.42578125" style="343"/>
    <col min="6649" max="6649" width="14.7109375" style="343" customWidth="1"/>
    <col min="6650" max="6888" width="11.42578125" style="343"/>
    <col min="6889" max="6889" width="21.42578125" style="343" customWidth="1"/>
    <col min="6890" max="6898" width="11.42578125" style="343" customWidth="1"/>
    <col min="6899" max="6899" width="15.5703125" style="343" customWidth="1"/>
    <col min="6900" max="6900" width="13.42578125" style="343" customWidth="1"/>
    <col min="6901" max="6904" width="11.42578125" style="343"/>
    <col min="6905" max="6905" width="14.7109375" style="343" customWidth="1"/>
    <col min="6906" max="7144" width="11.42578125" style="343"/>
    <col min="7145" max="7145" width="21.42578125" style="343" customWidth="1"/>
    <col min="7146" max="7154" width="11.42578125" style="343" customWidth="1"/>
    <col min="7155" max="7155" width="15.5703125" style="343" customWidth="1"/>
    <col min="7156" max="7156" width="13.42578125" style="343" customWidth="1"/>
    <col min="7157" max="7160" width="11.42578125" style="343"/>
    <col min="7161" max="7161" width="14.7109375" style="343" customWidth="1"/>
    <col min="7162" max="7400" width="11.42578125" style="343"/>
    <col min="7401" max="7401" width="21.42578125" style="343" customWidth="1"/>
    <col min="7402" max="7410" width="11.42578125" style="343" customWidth="1"/>
    <col min="7411" max="7411" width="15.5703125" style="343" customWidth="1"/>
    <col min="7412" max="7412" width="13.42578125" style="343" customWidth="1"/>
    <col min="7413" max="7416" width="11.42578125" style="343"/>
    <col min="7417" max="7417" width="14.7109375" style="343" customWidth="1"/>
    <col min="7418" max="7656" width="11.42578125" style="343"/>
    <col min="7657" max="7657" width="21.42578125" style="343" customWidth="1"/>
    <col min="7658" max="7666" width="11.42578125" style="343" customWidth="1"/>
    <col min="7667" max="7667" width="15.5703125" style="343" customWidth="1"/>
    <col min="7668" max="7668" width="13.42578125" style="343" customWidth="1"/>
    <col min="7669" max="7672" width="11.42578125" style="343"/>
    <col min="7673" max="7673" width="14.7109375" style="343" customWidth="1"/>
    <col min="7674" max="7912" width="11.42578125" style="343"/>
    <col min="7913" max="7913" width="21.42578125" style="343" customWidth="1"/>
    <col min="7914" max="7922" width="11.42578125" style="343" customWidth="1"/>
    <col min="7923" max="7923" width="15.5703125" style="343" customWidth="1"/>
    <col min="7924" max="7924" width="13.42578125" style="343" customWidth="1"/>
    <col min="7925" max="7928" width="11.42578125" style="343"/>
    <col min="7929" max="7929" width="14.7109375" style="343" customWidth="1"/>
    <col min="7930" max="8168" width="11.42578125" style="343"/>
    <col min="8169" max="8169" width="21.42578125" style="343" customWidth="1"/>
    <col min="8170" max="8178" width="11.42578125" style="343" customWidth="1"/>
    <col min="8179" max="8179" width="15.5703125" style="343" customWidth="1"/>
    <col min="8180" max="8180" width="13.42578125" style="343" customWidth="1"/>
    <col min="8181" max="8184" width="11.42578125" style="343"/>
    <col min="8185" max="8185" width="14.7109375" style="343" customWidth="1"/>
    <col min="8186" max="8424" width="11.42578125" style="343"/>
    <col min="8425" max="8425" width="21.42578125" style="343" customWidth="1"/>
    <col min="8426" max="8434" width="11.42578125" style="343" customWidth="1"/>
    <col min="8435" max="8435" width="15.5703125" style="343" customWidth="1"/>
    <col min="8436" max="8436" width="13.42578125" style="343" customWidth="1"/>
    <col min="8437" max="8440" width="11.42578125" style="343"/>
    <col min="8441" max="8441" width="14.7109375" style="343" customWidth="1"/>
    <col min="8442" max="8680" width="11.42578125" style="343"/>
    <col min="8681" max="8681" width="21.42578125" style="343" customWidth="1"/>
    <col min="8682" max="8690" width="11.42578125" style="343" customWidth="1"/>
    <col min="8691" max="8691" width="15.5703125" style="343" customWidth="1"/>
    <col min="8692" max="8692" width="13.42578125" style="343" customWidth="1"/>
    <col min="8693" max="8696" width="11.42578125" style="343"/>
    <col min="8697" max="8697" width="14.7109375" style="343" customWidth="1"/>
    <col min="8698" max="8936" width="11.42578125" style="343"/>
    <col min="8937" max="8937" width="21.42578125" style="343" customWidth="1"/>
    <col min="8938" max="8946" width="11.42578125" style="343" customWidth="1"/>
    <col min="8947" max="8947" width="15.5703125" style="343" customWidth="1"/>
    <col min="8948" max="8948" width="13.42578125" style="343" customWidth="1"/>
    <col min="8949" max="8952" width="11.42578125" style="343"/>
    <col min="8953" max="8953" width="14.7109375" style="343" customWidth="1"/>
    <col min="8954" max="9192" width="11.42578125" style="343"/>
    <col min="9193" max="9193" width="21.42578125" style="343" customWidth="1"/>
    <col min="9194" max="9202" width="11.42578125" style="343" customWidth="1"/>
    <col min="9203" max="9203" width="15.5703125" style="343" customWidth="1"/>
    <col min="9204" max="9204" width="13.42578125" style="343" customWidth="1"/>
    <col min="9205" max="9208" width="11.42578125" style="343"/>
    <col min="9209" max="9209" width="14.7109375" style="343" customWidth="1"/>
    <col min="9210" max="9448" width="11.42578125" style="343"/>
    <col min="9449" max="9449" width="21.42578125" style="343" customWidth="1"/>
    <col min="9450" max="9458" width="11.42578125" style="343" customWidth="1"/>
    <col min="9459" max="9459" width="15.5703125" style="343" customWidth="1"/>
    <col min="9460" max="9460" width="13.42578125" style="343" customWidth="1"/>
    <col min="9461" max="9464" width="11.42578125" style="343"/>
    <col min="9465" max="9465" width="14.7109375" style="343" customWidth="1"/>
    <col min="9466" max="9704" width="11.42578125" style="343"/>
    <col min="9705" max="9705" width="21.42578125" style="343" customWidth="1"/>
    <col min="9706" max="9714" width="11.42578125" style="343" customWidth="1"/>
    <col min="9715" max="9715" width="15.5703125" style="343" customWidth="1"/>
    <col min="9716" max="9716" width="13.42578125" style="343" customWidth="1"/>
    <col min="9717" max="9720" width="11.42578125" style="343"/>
    <col min="9721" max="9721" width="14.7109375" style="343" customWidth="1"/>
    <col min="9722" max="9960" width="11.42578125" style="343"/>
    <col min="9961" max="9961" width="21.42578125" style="343" customWidth="1"/>
    <col min="9962" max="9970" width="11.42578125" style="343" customWidth="1"/>
    <col min="9971" max="9971" width="15.5703125" style="343" customWidth="1"/>
    <col min="9972" max="9972" width="13.42578125" style="343" customWidth="1"/>
    <col min="9973" max="9976" width="11.42578125" style="343"/>
    <col min="9977" max="9977" width="14.7109375" style="343" customWidth="1"/>
    <col min="9978" max="10216" width="11.42578125" style="343"/>
    <col min="10217" max="10217" width="21.42578125" style="343" customWidth="1"/>
    <col min="10218" max="10226" width="11.42578125" style="343" customWidth="1"/>
    <col min="10227" max="10227" width="15.5703125" style="343" customWidth="1"/>
    <col min="10228" max="10228" width="13.42578125" style="343" customWidth="1"/>
    <col min="10229" max="10232" width="11.42578125" style="343"/>
    <col min="10233" max="10233" width="14.7109375" style="343" customWidth="1"/>
    <col min="10234" max="10472" width="11.42578125" style="343"/>
    <col min="10473" max="10473" width="21.42578125" style="343" customWidth="1"/>
    <col min="10474" max="10482" width="11.42578125" style="343" customWidth="1"/>
    <col min="10483" max="10483" width="15.5703125" style="343" customWidth="1"/>
    <col min="10484" max="10484" width="13.42578125" style="343" customWidth="1"/>
    <col min="10485" max="10488" width="11.42578125" style="343"/>
    <col min="10489" max="10489" width="14.7109375" style="343" customWidth="1"/>
    <col min="10490" max="10728" width="11.42578125" style="343"/>
    <col min="10729" max="10729" width="21.42578125" style="343" customWidth="1"/>
    <col min="10730" max="10738" width="11.42578125" style="343" customWidth="1"/>
    <col min="10739" max="10739" width="15.5703125" style="343" customWidth="1"/>
    <col min="10740" max="10740" width="13.42578125" style="343" customWidth="1"/>
    <col min="10741" max="10744" width="11.42578125" style="343"/>
    <col min="10745" max="10745" width="14.7109375" style="343" customWidth="1"/>
    <col min="10746" max="10984" width="11.42578125" style="343"/>
    <col min="10985" max="10985" width="21.42578125" style="343" customWidth="1"/>
    <col min="10986" max="10994" width="11.42578125" style="343" customWidth="1"/>
    <col min="10995" max="10995" width="15.5703125" style="343" customWidth="1"/>
    <col min="10996" max="10996" width="13.42578125" style="343" customWidth="1"/>
    <col min="10997" max="11000" width="11.42578125" style="343"/>
    <col min="11001" max="11001" width="14.7109375" style="343" customWidth="1"/>
    <col min="11002" max="11240" width="11.42578125" style="343"/>
    <col min="11241" max="11241" width="21.42578125" style="343" customWidth="1"/>
    <col min="11242" max="11250" width="11.42578125" style="343" customWidth="1"/>
    <col min="11251" max="11251" width="15.5703125" style="343" customWidth="1"/>
    <col min="11252" max="11252" width="13.42578125" style="343" customWidth="1"/>
    <col min="11253" max="11256" width="11.42578125" style="343"/>
    <col min="11257" max="11257" width="14.7109375" style="343" customWidth="1"/>
    <col min="11258" max="11496" width="11.42578125" style="343"/>
    <col min="11497" max="11497" width="21.42578125" style="343" customWidth="1"/>
    <col min="11498" max="11506" width="11.42578125" style="343" customWidth="1"/>
    <col min="11507" max="11507" width="15.5703125" style="343" customWidth="1"/>
    <col min="11508" max="11508" width="13.42578125" style="343" customWidth="1"/>
    <col min="11509" max="11512" width="11.42578125" style="343"/>
    <col min="11513" max="11513" width="14.7109375" style="343" customWidth="1"/>
    <col min="11514" max="11752" width="11.42578125" style="343"/>
    <col min="11753" max="11753" width="21.42578125" style="343" customWidth="1"/>
    <col min="11754" max="11762" width="11.42578125" style="343" customWidth="1"/>
    <col min="11763" max="11763" width="15.5703125" style="343" customWidth="1"/>
    <col min="11764" max="11764" width="13.42578125" style="343" customWidth="1"/>
    <col min="11765" max="11768" width="11.42578125" style="343"/>
    <col min="11769" max="11769" width="14.7109375" style="343" customWidth="1"/>
    <col min="11770" max="12008" width="11.42578125" style="343"/>
    <col min="12009" max="12009" width="21.42578125" style="343" customWidth="1"/>
    <col min="12010" max="12018" width="11.42578125" style="343" customWidth="1"/>
    <col min="12019" max="12019" width="15.5703125" style="343" customWidth="1"/>
    <col min="12020" max="12020" width="13.42578125" style="343" customWidth="1"/>
    <col min="12021" max="12024" width="11.42578125" style="343"/>
    <col min="12025" max="12025" width="14.7109375" style="343" customWidth="1"/>
    <col min="12026" max="12264" width="11.42578125" style="343"/>
    <col min="12265" max="12265" width="21.42578125" style="343" customWidth="1"/>
    <col min="12266" max="12274" width="11.42578125" style="343" customWidth="1"/>
    <col min="12275" max="12275" width="15.5703125" style="343" customWidth="1"/>
    <col min="12276" max="12276" width="13.42578125" style="343" customWidth="1"/>
    <col min="12277" max="12280" width="11.42578125" style="343"/>
    <col min="12281" max="12281" width="14.7109375" style="343" customWidth="1"/>
    <col min="12282" max="12520" width="11.42578125" style="343"/>
    <col min="12521" max="12521" width="21.42578125" style="343" customWidth="1"/>
    <col min="12522" max="12530" width="11.42578125" style="343" customWidth="1"/>
    <col min="12531" max="12531" width="15.5703125" style="343" customWidth="1"/>
    <col min="12532" max="12532" width="13.42578125" style="343" customWidth="1"/>
    <col min="12533" max="12536" width="11.42578125" style="343"/>
    <col min="12537" max="12537" width="14.7109375" style="343" customWidth="1"/>
    <col min="12538" max="12776" width="11.42578125" style="343"/>
    <col min="12777" max="12777" width="21.42578125" style="343" customWidth="1"/>
    <col min="12778" max="12786" width="11.42578125" style="343" customWidth="1"/>
    <col min="12787" max="12787" width="15.5703125" style="343" customWidth="1"/>
    <col min="12788" max="12788" width="13.42578125" style="343" customWidth="1"/>
    <col min="12789" max="12792" width="11.42578125" style="343"/>
    <col min="12793" max="12793" width="14.7109375" style="343" customWidth="1"/>
    <col min="12794" max="13032" width="11.42578125" style="343"/>
    <col min="13033" max="13033" width="21.42578125" style="343" customWidth="1"/>
    <col min="13034" max="13042" width="11.42578125" style="343" customWidth="1"/>
    <col min="13043" max="13043" width="15.5703125" style="343" customWidth="1"/>
    <col min="13044" max="13044" width="13.42578125" style="343" customWidth="1"/>
    <col min="13045" max="13048" width="11.42578125" style="343"/>
    <col min="13049" max="13049" width="14.7109375" style="343" customWidth="1"/>
    <col min="13050" max="13288" width="11.42578125" style="343"/>
    <col min="13289" max="13289" width="21.42578125" style="343" customWidth="1"/>
    <col min="13290" max="13298" width="11.42578125" style="343" customWidth="1"/>
    <col min="13299" max="13299" width="15.5703125" style="343" customWidth="1"/>
    <col min="13300" max="13300" width="13.42578125" style="343" customWidth="1"/>
    <col min="13301" max="13304" width="11.42578125" style="343"/>
    <col min="13305" max="13305" width="14.7109375" style="343" customWidth="1"/>
    <col min="13306" max="13544" width="11.42578125" style="343"/>
    <col min="13545" max="13545" width="21.42578125" style="343" customWidth="1"/>
    <col min="13546" max="13554" width="11.42578125" style="343" customWidth="1"/>
    <col min="13555" max="13555" width="15.5703125" style="343" customWidth="1"/>
    <col min="13556" max="13556" width="13.42578125" style="343" customWidth="1"/>
    <col min="13557" max="13560" width="11.42578125" style="343"/>
    <col min="13561" max="13561" width="14.7109375" style="343" customWidth="1"/>
    <col min="13562" max="13800" width="11.42578125" style="343"/>
    <col min="13801" max="13801" width="21.42578125" style="343" customWidth="1"/>
    <col min="13802" max="13810" width="11.42578125" style="343" customWidth="1"/>
    <col min="13811" max="13811" width="15.5703125" style="343" customWidth="1"/>
    <col min="13812" max="13812" width="13.42578125" style="343" customWidth="1"/>
    <col min="13813" max="13816" width="11.42578125" style="343"/>
    <col min="13817" max="13817" width="14.7109375" style="343" customWidth="1"/>
    <col min="13818" max="14056" width="11.42578125" style="343"/>
    <col min="14057" max="14057" width="21.42578125" style="343" customWidth="1"/>
    <col min="14058" max="14066" width="11.42578125" style="343" customWidth="1"/>
    <col min="14067" max="14067" width="15.5703125" style="343" customWidth="1"/>
    <col min="14068" max="14068" width="13.42578125" style="343" customWidth="1"/>
    <col min="14069" max="14072" width="11.42578125" style="343"/>
    <col min="14073" max="14073" width="14.7109375" style="343" customWidth="1"/>
    <col min="14074" max="14312" width="11.42578125" style="343"/>
    <col min="14313" max="14313" width="21.42578125" style="343" customWidth="1"/>
    <col min="14314" max="14322" width="11.42578125" style="343" customWidth="1"/>
    <col min="14323" max="14323" width="15.5703125" style="343" customWidth="1"/>
    <col min="14324" max="14324" width="13.42578125" style="343" customWidth="1"/>
    <col min="14325" max="14328" width="11.42578125" style="343"/>
    <col min="14329" max="14329" width="14.7109375" style="343" customWidth="1"/>
    <col min="14330" max="14568" width="11.42578125" style="343"/>
    <col min="14569" max="14569" width="21.42578125" style="343" customWidth="1"/>
    <col min="14570" max="14578" width="11.42578125" style="343" customWidth="1"/>
    <col min="14579" max="14579" width="15.5703125" style="343" customWidth="1"/>
    <col min="14580" max="14580" width="13.42578125" style="343" customWidth="1"/>
    <col min="14581" max="14584" width="11.42578125" style="343"/>
    <col min="14585" max="14585" width="14.7109375" style="343" customWidth="1"/>
    <col min="14586" max="14824" width="11.42578125" style="343"/>
    <col min="14825" max="14825" width="21.42578125" style="343" customWidth="1"/>
    <col min="14826" max="14834" width="11.42578125" style="343" customWidth="1"/>
    <col min="14835" max="14835" width="15.5703125" style="343" customWidth="1"/>
    <col min="14836" max="14836" width="13.42578125" style="343" customWidth="1"/>
    <col min="14837" max="14840" width="11.42578125" style="343"/>
    <col min="14841" max="14841" width="14.7109375" style="343" customWidth="1"/>
    <col min="14842" max="15080" width="11.42578125" style="343"/>
    <col min="15081" max="15081" width="21.42578125" style="343" customWidth="1"/>
    <col min="15082" max="15090" width="11.42578125" style="343" customWidth="1"/>
    <col min="15091" max="15091" width="15.5703125" style="343" customWidth="1"/>
    <col min="15092" max="15092" width="13.42578125" style="343" customWidth="1"/>
    <col min="15093" max="15096" width="11.42578125" style="343"/>
    <col min="15097" max="15097" width="14.7109375" style="343" customWidth="1"/>
    <col min="15098" max="15336" width="11.42578125" style="343"/>
    <col min="15337" max="15337" width="21.42578125" style="343" customWidth="1"/>
    <col min="15338" max="15346" width="11.42578125" style="343" customWidth="1"/>
    <col min="15347" max="15347" width="15.5703125" style="343" customWidth="1"/>
    <col min="15348" max="15348" width="13.42578125" style="343" customWidth="1"/>
    <col min="15349" max="15352" width="11.42578125" style="343"/>
    <col min="15353" max="15353" width="14.7109375" style="343" customWidth="1"/>
    <col min="15354" max="15592" width="11.42578125" style="343"/>
    <col min="15593" max="15593" width="21.42578125" style="343" customWidth="1"/>
    <col min="15594" max="15602" width="11.42578125" style="343" customWidth="1"/>
    <col min="15603" max="15603" width="15.5703125" style="343" customWidth="1"/>
    <col min="15604" max="15604" width="13.42578125" style="343" customWidth="1"/>
    <col min="15605" max="15608" width="11.42578125" style="343"/>
    <col min="15609" max="15609" width="14.7109375" style="343" customWidth="1"/>
    <col min="15610" max="15848" width="11.42578125" style="343"/>
    <col min="15849" max="15849" width="21.42578125" style="343" customWidth="1"/>
    <col min="15850" max="15858" width="11.42578125" style="343" customWidth="1"/>
    <col min="15859" max="15859" width="15.5703125" style="343" customWidth="1"/>
    <col min="15860" max="15860" width="13.42578125" style="343" customWidth="1"/>
    <col min="15861" max="15864" width="11.42578125" style="343"/>
    <col min="15865" max="15865" width="14.7109375" style="343" customWidth="1"/>
    <col min="15866" max="16104" width="11.42578125" style="343"/>
    <col min="16105" max="16105" width="21.42578125" style="343" customWidth="1"/>
    <col min="16106" max="16114" width="11.42578125" style="343" customWidth="1"/>
    <col min="16115" max="16115" width="15.5703125" style="343" customWidth="1"/>
    <col min="16116" max="16116" width="13.42578125" style="343" customWidth="1"/>
    <col min="16117" max="16120" width="11.42578125" style="343"/>
    <col min="16121" max="16121" width="14.7109375" style="343" customWidth="1"/>
    <col min="16122" max="16384" width="11.42578125" style="343"/>
  </cols>
  <sheetData>
    <row r="1" spans="1:55" ht="70.5" customHeight="1" thickBot="1">
      <c r="A1" s="65"/>
      <c r="B1" s="65" t="s">
        <v>1086</v>
      </c>
      <c r="C1" s="693"/>
      <c r="D1" s="693"/>
      <c r="E1" s="693"/>
      <c r="F1" s="693"/>
      <c r="G1" s="693"/>
      <c r="H1" s="693"/>
      <c r="I1" s="693"/>
      <c r="J1" s="693"/>
      <c r="K1" s="693"/>
      <c r="L1" s="693"/>
      <c r="M1" s="693"/>
      <c r="N1" s="693"/>
      <c r="O1" s="693"/>
      <c r="P1" s="693"/>
      <c r="Q1" s="693"/>
      <c r="R1" s="693"/>
      <c r="S1" s="693"/>
      <c r="T1" s="693"/>
      <c r="U1" s="693"/>
      <c r="V1" s="693"/>
      <c r="W1" s="693"/>
      <c r="X1" s="693"/>
      <c r="Y1" s="693"/>
      <c r="Z1" s="693"/>
      <c r="AA1" s="693"/>
      <c r="AB1" s="693"/>
      <c r="AC1" s="693"/>
      <c r="AD1" s="693"/>
      <c r="AE1" s="693"/>
      <c r="AF1" s="693"/>
      <c r="AG1" s="693"/>
      <c r="AH1" s="693"/>
      <c r="AI1" s="693"/>
      <c r="AJ1" s="693"/>
      <c r="AK1" s="693"/>
      <c r="AL1" s="693"/>
      <c r="AM1" s="693"/>
      <c r="AN1" s="693"/>
      <c r="AO1" s="693"/>
      <c r="AP1" s="693"/>
      <c r="AQ1" s="693"/>
      <c r="AR1" s="693"/>
      <c r="AS1" s="693"/>
      <c r="AT1" s="811" t="s">
        <v>996</v>
      </c>
      <c r="AU1" s="811"/>
      <c r="AV1" s="811" t="s">
        <v>1052</v>
      </c>
      <c r="AW1" s="811"/>
    </row>
    <row r="2" spans="1:55" ht="41.25" customHeight="1" thickBot="1">
      <c r="A2" s="822" t="s">
        <v>290</v>
      </c>
      <c r="B2" s="830" t="s">
        <v>289</v>
      </c>
      <c r="C2" s="826" t="s">
        <v>4</v>
      </c>
      <c r="D2" s="846" t="s">
        <v>1077</v>
      </c>
      <c r="E2" s="847"/>
      <c r="F2" s="847"/>
      <c r="G2" s="847"/>
      <c r="H2" s="847"/>
      <c r="I2" s="847"/>
      <c r="J2" s="847"/>
      <c r="K2" s="847"/>
      <c r="L2" s="847"/>
      <c r="M2" s="847"/>
      <c r="N2" s="847"/>
      <c r="O2" s="847"/>
      <c r="P2" s="868" t="s">
        <v>1076</v>
      </c>
      <c r="Q2" s="869"/>
      <c r="R2" s="869"/>
      <c r="S2" s="869"/>
      <c r="T2" s="869"/>
      <c r="U2" s="869"/>
      <c r="V2" s="869"/>
      <c r="W2" s="869"/>
      <c r="X2" s="869"/>
      <c r="Y2" s="869"/>
      <c r="Z2" s="869"/>
      <c r="AA2" s="870"/>
      <c r="AB2" s="831" t="s">
        <v>1078</v>
      </c>
      <c r="AC2" s="832"/>
      <c r="AD2" s="832"/>
      <c r="AE2" s="832"/>
      <c r="AF2" s="832"/>
      <c r="AG2" s="832"/>
      <c r="AH2" s="832"/>
      <c r="AI2" s="832"/>
      <c r="AJ2" s="832"/>
      <c r="AK2" s="832"/>
      <c r="AL2" s="832"/>
      <c r="AM2" s="832"/>
      <c r="AN2" s="865" t="s">
        <v>1079</v>
      </c>
      <c r="AO2" s="866"/>
      <c r="AP2" s="866"/>
      <c r="AQ2" s="866"/>
      <c r="AR2" s="866"/>
      <c r="AS2" s="867"/>
      <c r="AT2" s="816" t="s">
        <v>1063</v>
      </c>
      <c r="AU2" s="815" t="s">
        <v>280</v>
      </c>
      <c r="AV2" s="812" t="s">
        <v>1044</v>
      </c>
      <c r="AW2" s="812" t="s">
        <v>280</v>
      </c>
      <c r="AX2" s="813" t="s">
        <v>781</v>
      </c>
      <c r="AY2" s="814"/>
    </row>
    <row r="3" spans="1:55" ht="33" customHeight="1" outlineLevel="1">
      <c r="A3" s="822"/>
      <c r="B3" s="830"/>
      <c r="C3" s="826"/>
      <c r="D3" s="258" t="s">
        <v>315</v>
      </c>
      <c r="E3" s="264" t="s">
        <v>316</v>
      </c>
      <c r="F3" s="264" t="s">
        <v>317</v>
      </c>
      <c r="G3" s="259" t="s">
        <v>318</v>
      </c>
      <c r="H3" s="259" t="s">
        <v>309</v>
      </c>
      <c r="I3" s="259" t="s">
        <v>311</v>
      </c>
      <c r="J3" s="259" t="s">
        <v>319</v>
      </c>
      <c r="K3" s="259" t="s">
        <v>320</v>
      </c>
      <c r="L3" s="259" t="s">
        <v>321</v>
      </c>
      <c r="M3" s="259" t="s">
        <v>322</v>
      </c>
      <c r="N3" s="259" t="s">
        <v>323</v>
      </c>
      <c r="O3" s="389" t="s">
        <v>324</v>
      </c>
      <c r="P3" s="258" t="s">
        <v>315</v>
      </c>
      <c r="Q3" s="264" t="s">
        <v>316</v>
      </c>
      <c r="R3" s="264" t="s">
        <v>317</v>
      </c>
      <c r="S3" s="264" t="s">
        <v>318</v>
      </c>
      <c r="T3" s="259" t="s">
        <v>309</v>
      </c>
      <c r="U3" s="259" t="s">
        <v>311</v>
      </c>
      <c r="V3" s="259" t="s">
        <v>319</v>
      </c>
      <c r="W3" s="259" t="s">
        <v>320</v>
      </c>
      <c r="X3" s="259" t="s">
        <v>321</v>
      </c>
      <c r="Y3" s="259" t="s">
        <v>322</v>
      </c>
      <c r="Z3" s="259" t="s">
        <v>323</v>
      </c>
      <c r="AA3" s="595" t="s">
        <v>324</v>
      </c>
      <c r="AB3" s="58" t="s">
        <v>315</v>
      </c>
      <c r="AC3" s="58" t="s">
        <v>316</v>
      </c>
      <c r="AD3" s="58" t="s">
        <v>317</v>
      </c>
      <c r="AE3" s="58" t="s">
        <v>318</v>
      </c>
      <c r="AF3" s="58" t="s">
        <v>309</v>
      </c>
      <c r="AG3" s="58" t="s">
        <v>311</v>
      </c>
      <c r="AH3" s="58" t="s">
        <v>319</v>
      </c>
      <c r="AI3" s="58" t="s">
        <v>320</v>
      </c>
      <c r="AJ3" s="58" t="s">
        <v>321</v>
      </c>
      <c r="AK3" s="58" t="s">
        <v>322</v>
      </c>
      <c r="AL3" s="58" t="s">
        <v>323</v>
      </c>
      <c r="AM3" s="58" t="s">
        <v>324</v>
      </c>
      <c r="AN3" s="58" t="s">
        <v>315</v>
      </c>
      <c r="AO3" s="58" t="s">
        <v>316</v>
      </c>
      <c r="AP3" s="58" t="s">
        <v>317</v>
      </c>
      <c r="AQ3" s="58" t="s">
        <v>318</v>
      </c>
      <c r="AR3" s="58" t="s">
        <v>309</v>
      </c>
      <c r="AS3" s="58" t="s">
        <v>311</v>
      </c>
      <c r="AT3" s="817"/>
      <c r="AU3" s="815"/>
      <c r="AV3" s="812"/>
      <c r="AW3" s="812"/>
      <c r="AX3" s="539"/>
      <c r="AY3" s="540" t="s">
        <v>228</v>
      </c>
    </row>
    <row r="4" spans="1:55" s="2" customFormat="1" ht="25.5" customHeight="1">
      <c r="A4" s="231" t="s">
        <v>186</v>
      </c>
      <c r="B4" s="232"/>
      <c r="C4" s="233"/>
      <c r="D4" s="234">
        <v>86975</v>
      </c>
      <c r="E4" s="224">
        <v>87168</v>
      </c>
      <c r="F4" s="224">
        <v>87161</v>
      </c>
      <c r="G4" s="224">
        <v>87068</v>
      </c>
      <c r="H4" s="224">
        <v>86902</v>
      </c>
      <c r="I4" s="224">
        <v>91602</v>
      </c>
      <c r="J4" s="224">
        <v>91591</v>
      </c>
      <c r="K4" s="224">
        <v>91991</v>
      </c>
      <c r="L4" s="224">
        <v>91954</v>
      </c>
      <c r="M4" s="224">
        <v>91962</v>
      </c>
      <c r="N4" s="224">
        <v>91621</v>
      </c>
      <c r="O4" s="222">
        <v>94834</v>
      </c>
      <c r="P4" s="234">
        <v>94404</v>
      </c>
      <c r="Q4" s="224">
        <v>83356</v>
      </c>
      <c r="R4" s="224">
        <v>82249</v>
      </c>
      <c r="S4" s="224">
        <v>106911</v>
      </c>
      <c r="T4" s="224">
        <v>105353</v>
      </c>
      <c r="U4" s="224">
        <v>106974</v>
      </c>
      <c r="V4" s="224">
        <v>105793</v>
      </c>
      <c r="W4" s="224">
        <v>105484</v>
      </c>
      <c r="X4" s="224">
        <v>105267</v>
      </c>
      <c r="Y4" s="224">
        <v>105957</v>
      </c>
      <c r="Z4" s="224">
        <v>105795</v>
      </c>
      <c r="AA4" s="596">
        <v>106002</v>
      </c>
      <c r="AB4" s="596">
        <v>105926</v>
      </c>
      <c r="AC4" s="596">
        <v>105895</v>
      </c>
      <c r="AD4" s="596">
        <v>106135</v>
      </c>
      <c r="AE4" s="596">
        <v>106103</v>
      </c>
      <c r="AF4" s="596">
        <v>106066</v>
      </c>
      <c r="AG4" s="596">
        <v>105780</v>
      </c>
      <c r="AH4" s="596">
        <v>105898</v>
      </c>
      <c r="AI4" s="596">
        <v>106031</v>
      </c>
      <c r="AJ4" s="596">
        <v>106045</v>
      </c>
      <c r="AK4" s="596">
        <v>106071</v>
      </c>
      <c r="AL4" s="596">
        <v>105884</v>
      </c>
      <c r="AM4" s="596">
        <v>105786</v>
      </c>
      <c r="AN4" s="596">
        <v>105714</v>
      </c>
      <c r="AO4" s="596">
        <v>105580</v>
      </c>
      <c r="AP4" s="596">
        <v>105454</v>
      </c>
      <c r="AQ4" s="596">
        <v>105172</v>
      </c>
      <c r="AR4" s="596">
        <v>105044</v>
      </c>
      <c r="AS4" s="596">
        <f t="shared" ref="AS4" si="0">+AS128+AS104+AS80+AS42+AS62+AS31+AS19+AS12+AS5</f>
        <v>104884</v>
      </c>
      <c r="AT4" s="224">
        <f>AS4-AQ4</f>
        <v>-288</v>
      </c>
      <c r="AU4" s="190">
        <f>(AT4/AQ4)*100</f>
        <v>-0.27383714296580836</v>
      </c>
      <c r="AV4" s="224">
        <f>AS4-AM4</f>
        <v>-902</v>
      </c>
      <c r="AW4" s="190">
        <f>AV4/AM4*100</f>
        <v>-0.85266481386951021</v>
      </c>
      <c r="AX4" s="539"/>
      <c r="AY4" s="540" t="s">
        <v>203</v>
      </c>
    </row>
    <row r="5" spans="1:55" ht="18" customHeight="1" outlineLevel="1">
      <c r="A5" s="320" t="s">
        <v>231</v>
      </c>
      <c r="B5" s="48"/>
      <c r="C5" s="51"/>
      <c r="D5" s="83">
        <v>1558</v>
      </c>
      <c r="E5" s="83">
        <v>1568</v>
      </c>
      <c r="F5" s="83">
        <v>1564</v>
      </c>
      <c r="G5" s="83">
        <v>1563</v>
      </c>
      <c r="H5" s="83">
        <v>1563</v>
      </c>
      <c r="I5" s="83">
        <v>1578</v>
      </c>
      <c r="J5" s="83">
        <v>1580</v>
      </c>
      <c r="K5" s="83">
        <v>1597</v>
      </c>
      <c r="L5" s="83">
        <v>1600</v>
      </c>
      <c r="M5" s="83">
        <v>1602</v>
      </c>
      <c r="N5" s="83">
        <v>1594</v>
      </c>
      <c r="O5" s="83">
        <v>1685</v>
      </c>
      <c r="P5" s="83">
        <v>1678</v>
      </c>
      <c r="Q5" s="83">
        <v>1510</v>
      </c>
      <c r="R5" s="83">
        <v>1498</v>
      </c>
      <c r="S5" s="83">
        <v>1944</v>
      </c>
      <c r="T5" s="83">
        <v>1908</v>
      </c>
      <c r="U5" s="83">
        <v>1946</v>
      </c>
      <c r="V5" s="83">
        <v>1930</v>
      </c>
      <c r="W5" s="83">
        <v>1928</v>
      </c>
      <c r="X5" s="83">
        <v>1925</v>
      </c>
      <c r="Y5" s="83">
        <v>1935</v>
      </c>
      <c r="Z5" s="83">
        <v>1925</v>
      </c>
      <c r="AA5" s="83">
        <v>1936</v>
      </c>
      <c r="AB5" s="83">
        <v>1930</v>
      </c>
      <c r="AC5" s="83">
        <v>1930</v>
      </c>
      <c r="AD5" s="83">
        <v>1934</v>
      </c>
      <c r="AE5" s="83">
        <v>1934</v>
      </c>
      <c r="AF5" s="83">
        <v>1930</v>
      </c>
      <c r="AG5" s="83">
        <v>1931</v>
      </c>
      <c r="AH5" s="83">
        <v>1927</v>
      </c>
      <c r="AI5" s="83">
        <v>1933</v>
      </c>
      <c r="AJ5" s="83">
        <v>1929</v>
      </c>
      <c r="AK5" s="83">
        <v>1929</v>
      </c>
      <c r="AL5" s="83">
        <v>1925</v>
      </c>
      <c r="AM5" s="83">
        <v>1925</v>
      </c>
      <c r="AN5" s="83">
        <v>2029</v>
      </c>
      <c r="AO5" s="83">
        <v>1927</v>
      </c>
      <c r="AP5" s="83">
        <v>1925</v>
      </c>
      <c r="AQ5" s="83">
        <v>1923</v>
      </c>
      <c r="AR5" s="83">
        <v>1953</v>
      </c>
      <c r="AS5" s="83">
        <f t="shared" ref="AS5" si="1">SUM(AS6:AS11)</f>
        <v>1951</v>
      </c>
      <c r="AT5" s="224">
        <f t="shared" ref="AT5:AT68" si="2">AS5-AQ5</f>
        <v>28</v>
      </c>
      <c r="AU5" s="190">
        <f t="shared" ref="AU5:AU68" si="3">(AT5/AQ5)*100</f>
        <v>1.4560582423296931</v>
      </c>
      <c r="AV5" s="224">
        <f t="shared" ref="AV5:AV68" si="4">AS5-AM5</f>
        <v>26</v>
      </c>
      <c r="AW5" s="190">
        <f t="shared" ref="AW5:AW68" si="5">AV5/AM5*100</f>
        <v>1.3506493506493507</v>
      </c>
      <c r="AX5" s="539"/>
      <c r="AY5" s="541" t="s">
        <v>251</v>
      </c>
      <c r="BB5" s="657">
        <v>2017</v>
      </c>
      <c r="BC5" s="657">
        <v>2018</v>
      </c>
    </row>
    <row r="6" spans="1:55" ht="15" outlineLevel="2">
      <c r="A6" s="81">
        <v>142</v>
      </c>
      <c r="B6" s="27" t="s">
        <v>121</v>
      </c>
      <c r="C6" s="49" t="s">
        <v>76</v>
      </c>
      <c r="D6" s="84">
        <v>60</v>
      </c>
      <c r="E6" s="270">
        <v>60</v>
      </c>
      <c r="F6" s="270">
        <v>60</v>
      </c>
      <c r="G6" s="270">
        <v>60</v>
      </c>
      <c r="H6" s="270">
        <v>60</v>
      </c>
      <c r="I6" s="270">
        <v>61</v>
      </c>
      <c r="J6" s="270">
        <v>61</v>
      </c>
      <c r="K6" s="270">
        <v>61</v>
      </c>
      <c r="L6" s="270">
        <v>61</v>
      </c>
      <c r="M6" s="270">
        <v>61</v>
      </c>
      <c r="N6" s="270">
        <v>61</v>
      </c>
      <c r="O6" s="37">
        <v>65</v>
      </c>
      <c r="P6" s="84">
        <v>65</v>
      </c>
      <c r="Q6" s="84">
        <v>56</v>
      </c>
      <c r="R6" s="84">
        <v>56</v>
      </c>
      <c r="S6" s="84">
        <v>80</v>
      </c>
      <c r="T6" s="84">
        <v>77</v>
      </c>
      <c r="U6" s="84">
        <v>80</v>
      </c>
      <c r="V6" s="84">
        <v>79</v>
      </c>
      <c r="W6" s="84">
        <v>78</v>
      </c>
      <c r="X6" s="84">
        <v>77</v>
      </c>
      <c r="Y6" s="84">
        <v>77</v>
      </c>
      <c r="Z6" s="84">
        <v>77</v>
      </c>
      <c r="AA6" s="84">
        <v>79</v>
      </c>
      <c r="AB6" s="84">
        <v>79</v>
      </c>
      <c r="AC6" s="84">
        <v>79</v>
      </c>
      <c r="AD6" s="84">
        <v>79</v>
      </c>
      <c r="AE6" s="84">
        <v>79</v>
      </c>
      <c r="AF6" s="84">
        <v>81</v>
      </c>
      <c r="AG6" s="84">
        <v>81</v>
      </c>
      <c r="AH6" s="84">
        <v>81</v>
      </c>
      <c r="AI6" s="84">
        <v>81</v>
      </c>
      <c r="AJ6" s="84">
        <v>81</v>
      </c>
      <c r="AK6" s="84">
        <v>81</v>
      </c>
      <c r="AL6" s="84">
        <v>80</v>
      </c>
      <c r="AM6" s="84">
        <v>80</v>
      </c>
      <c r="AN6" s="84">
        <v>80</v>
      </c>
      <c r="AO6" s="84">
        <v>79</v>
      </c>
      <c r="AP6" s="84">
        <v>79</v>
      </c>
      <c r="AQ6" s="84">
        <v>79</v>
      </c>
      <c r="AR6" s="84">
        <v>79</v>
      </c>
      <c r="AS6" s="84">
        <f>'1.COBERTURA  DANE'!H7</f>
        <v>79</v>
      </c>
      <c r="AT6" s="224">
        <f t="shared" si="2"/>
        <v>0</v>
      </c>
      <c r="AU6" s="190">
        <f t="shared" si="3"/>
        <v>0</v>
      </c>
      <c r="AV6" s="224">
        <f t="shared" si="4"/>
        <v>-1</v>
      </c>
      <c r="AW6" s="190">
        <f t="shared" si="5"/>
        <v>-1.25</v>
      </c>
      <c r="BA6" s="692" t="s">
        <v>315</v>
      </c>
      <c r="BB6" s="228">
        <v>105926</v>
      </c>
      <c r="BC6" s="228">
        <v>105714</v>
      </c>
    </row>
    <row r="7" spans="1:55" ht="15" customHeight="1" outlineLevel="2">
      <c r="A7" s="81">
        <v>425</v>
      </c>
      <c r="B7" s="27" t="s">
        <v>121</v>
      </c>
      <c r="C7" s="49" t="s">
        <v>48</v>
      </c>
      <c r="D7" s="84">
        <v>118</v>
      </c>
      <c r="E7" s="270">
        <v>118</v>
      </c>
      <c r="F7" s="270">
        <v>118</v>
      </c>
      <c r="G7" s="270">
        <v>118</v>
      </c>
      <c r="H7" s="270">
        <v>118</v>
      </c>
      <c r="I7" s="270">
        <v>119</v>
      </c>
      <c r="J7" s="270">
        <v>119</v>
      </c>
      <c r="K7" s="270">
        <v>119</v>
      </c>
      <c r="L7" s="270">
        <v>119</v>
      </c>
      <c r="M7" s="270">
        <v>119</v>
      </c>
      <c r="N7" s="270">
        <v>119</v>
      </c>
      <c r="O7" s="37">
        <v>128</v>
      </c>
      <c r="P7" s="84">
        <v>128</v>
      </c>
      <c r="Q7" s="84">
        <v>121</v>
      </c>
      <c r="R7" s="84">
        <v>119</v>
      </c>
      <c r="S7" s="84">
        <v>173</v>
      </c>
      <c r="T7" s="84">
        <v>171</v>
      </c>
      <c r="U7" s="84">
        <v>175</v>
      </c>
      <c r="V7" s="84">
        <v>172</v>
      </c>
      <c r="W7" s="84">
        <v>172</v>
      </c>
      <c r="X7" s="84">
        <v>172</v>
      </c>
      <c r="Y7" s="84">
        <v>174</v>
      </c>
      <c r="Z7" s="84">
        <v>173</v>
      </c>
      <c r="AA7" s="84">
        <v>173</v>
      </c>
      <c r="AB7" s="84">
        <v>172</v>
      </c>
      <c r="AC7" s="84">
        <v>172</v>
      </c>
      <c r="AD7" s="84">
        <v>173</v>
      </c>
      <c r="AE7" s="84">
        <v>173</v>
      </c>
      <c r="AF7" s="84">
        <v>173</v>
      </c>
      <c r="AG7" s="84">
        <v>173</v>
      </c>
      <c r="AH7" s="84">
        <v>173</v>
      </c>
      <c r="AI7" s="84">
        <v>173</v>
      </c>
      <c r="AJ7" s="84">
        <v>173</v>
      </c>
      <c r="AK7" s="84">
        <v>174</v>
      </c>
      <c r="AL7" s="84">
        <v>174</v>
      </c>
      <c r="AM7" s="84">
        <v>174</v>
      </c>
      <c r="AN7" s="84">
        <v>174</v>
      </c>
      <c r="AO7" s="84">
        <v>174</v>
      </c>
      <c r="AP7" s="84">
        <v>174</v>
      </c>
      <c r="AQ7" s="84">
        <v>173</v>
      </c>
      <c r="AR7" s="84">
        <v>173</v>
      </c>
      <c r="AS7" s="84">
        <f>'1.COBERTURA  DANE'!H8</f>
        <v>173</v>
      </c>
      <c r="AT7" s="224">
        <f t="shared" si="2"/>
        <v>0</v>
      </c>
      <c r="AU7" s="190">
        <f t="shared" si="3"/>
        <v>0</v>
      </c>
      <c r="AV7" s="224">
        <f t="shared" si="4"/>
        <v>-1</v>
      </c>
      <c r="AW7" s="190">
        <f t="shared" si="5"/>
        <v>-0.57471264367816088</v>
      </c>
      <c r="AX7" s="850" t="s">
        <v>1020</v>
      </c>
      <c r="AY7" s="851"/>
      <c r="BA7" s="225" t="s">
        <v>316</v>
      </c>
      <c r="BB7" s="228">
        <v>105895</v>
      </c>
      <c r="BC7" s="228">
        <v>105580</v>
      </c>
    </row>
    <row r="8" spans="1:55" ht="15" customHeight="1" outlineLevel="2">
      <c r="A8" s="81">
        <v>579</v>
      </c>
      <c r="B8" s="27" t="s">
        <v>121</v>
      </c>
      <c r="C8" s="50" t="s">
        <v>122</v>
      </c>
      <c r="D8" s="84">
        <v>779</v>
      </c>
      <c r="E8" s="270">
        <v>782</v>
      </c>
      <c r="F8" s="270">
        <v>781</v>
      </c>
      <c r="G8" s="270">
        <v>780</v>
      </c>
      <c r="H8" s="270">
        <v>780</v>
      </c>
      <c r="I8" s="270">
        <v>791</v>
      </c>
      <c r="J8" s="270">
        <v>791</v>
      </c>
      <c r="K8" s="270">
        <v>795</v>
      </c>
      <c r="L8" s="270">
        <v>795</v>
      </c>
      <c r="M8" s="270">
        <v>796</v>
      </c>
      <c r="N8" s="270">
        <v>789</v>
      </c>
      <c r="O8" s="37">
        <v>815</v>
      </c>
      <c r="P8" s="84">
        <v>813</v>
      </c>
      <c r="Q8" s="84">
        <v>730</v>
      </c>
      <c r="R8" s="84">
        <v>725</v>
      </c>
      <c r="S8" s="84">
        <v>928</v>
      </c>
      <c r="T8" s="84">
        <v>913</v>
      </c>
      <c r="U8" s="84">
        <v>929</v>
      </c>
      <c r="V8" s="84">
        <v>919</v>
      </c>
      <c r="W8" s="84">
        <v>916</v>
      </c>
      <c r="X8" s="84">
        <v>915</v>
      </c>
      <c r="Y8" s="84">
        <v>919</v>
      </c>
      <c r="Z8" s="84">
        <v>911</v>
      </c>
      <c r="AA8" s="84">
        <v>915</v>
      </c>
      <c r="AB8" s="84">
        <v>912</v>
      </c>
      <c r="AC8" s="84">
        <v>911</v>
      </c>
      <c r="AD8" s="84">
        <v>911</v>
      </c>
      <c r="AE8" s="84">
        <v>911</v>
      </c>
      <c r="AF8" s="84">
        <v>907</v>
      </c>
      <c r="AG8" s="84">
        <v>909</v>
      </c>
      <c r="AH8" s="84">
        <v>904</v>
      </c>
      <c r="AI8" s="84">
        <v>904</v>
      </c>
      <c r="AJ8" s="84">
        <v>901</v>
      </c>
      <c r="AK8" s="84">
        <v>898</v>
      </c>
      <c r="AL8" s="84">
        <v>897</v>
      </c>
      <c r="AM8" s="84">
        <v>897</v>
      </c>
      <c r="AN8" s="84">
        <v>1003</v>
      </c>
      <c r="AO8" s="84">
        <v>897</v>
      </c>
      <c r="AP8" s="84">
        <v>895</v>
      </c>
      <c r="AQ8" s="84">
        <v>894</v>
      </c>
      <c r="AR8" s="84">
        <v>925</v>
      </c>
      <c r="AS8" s="84">
        <f>'1.COBERTURA  DANE'!H9</f>
        <v>924</v>
      </c>
      <c r="AT8" s="224">
        <f t="shared" si="2"/>
        <v>30</v>
      </c>
      <c r="AU8" s="190">
        <f t="shared" si="3"/>
        <v>3.3557046979865772</v>
      </c>
      <c r="AV8" s="224">
        <f t="shared" si="4"/>
        <v>27</v>
      </c>
      <c r="AW8" s="190">
        <f t="shared" si="5"/>
        <v>3.0100334448160537</v>
      </c>
      <c r="AX8" s="1"/>
      <c r="AY8" s="691" t="s">
        <v>1040</v>
      </c>
      <c r="BA8" s="225" t="s">
        <v>317</v>
      </c>
      <c r="BB8" s="228">
        <v>106135</v>
      </c>
      <c r="BC8" s="228">
        <v>105454</v>
      </c>
    </row>
    <row r="9" spans="1:55" ht="15" customHeight="1" outlineLevel="2">
      <c r="A9" s="81">
        <v>585</v>
      </c>
      <c r="B9" s="27" t="s">
        <v>121</v>
      </c>
      <c r="C9" s="49" t="s">
        <v>19</v>
      </c>
      <c r="D9" s="84">
        <v>212</v>
      </c>
      <c r="E9" s="270">
        <v>212</v>
      </c>
      <c r="F9" s="270">
        <v>212</v>
      </c>
      <c r="G9" s="270">
        <v>212</v>
      </c>
      <c r="H9" s="270">
        <v>212</v>
      </c>
      <c r="I9" s="270">
        <v>212</v>
      </c>
      <c r="J9" s="270">
        <v>212</v>
      </c>
      <c r="K9" s="270">
        <v>212</v>
      </c>
      <c r="L9" s="270">
        <v>212</v>
      </c>
      <c r="M9" s="270">
        <v>212</v>
      </c>
      <c r="N9" s="270">
        <v>212</v>
      </c>
      <c r="O9" s="37">
        <v>236</v>
      </c>
      <c r="P9" s="84">
        <v>235</v>
      </c>
      <c r="Q9" s="84">
        <v>220</v>
      </c>
      <c r="R9" s="84">
        <v>218</v>
      </c>
      <c r="S9" s="84">
        <v>285</v>
      </c>
      <c r="T9" s="84">
        <v>282</v>
      </c>
      <c r="U9" s="84">
        <v>289</v>
      </c>
      <c r="V9" s="84">
        <v>288</v>
      </c>
      <c r="W9" s="84">
        <v>292</v>
      </c>
      <c r="X9" s="84">
        <v>292</v>
      </c>
      <c r="Y9" s="84">
        <v>295</v>
      </c>
      <c r="Z9" s="84">
        <v>294</v>
      </c>
      <c r="AA9" s="84">
        <v>294</v>
      </c>
      <c r="AB9" s="84">
        <v>293</v>
      </c>
      <c r="AC9" s="84">
        <v>293</v>
      </c>
      <c r="AD9" s="84">
        <v>293</v>
      </c>
      <c r="AE9" s="84">
        <v>293</v>
      </c>
      <c r="AF9" s="84">
        <v>291</v>
      </c>
      <c r="AG9" s="84">
        <v>291</v>
      </c>
      <c r="AH9" s="84">
        <v>291</v>
      </c>
      <c r="AI9" s="84">
        <v>293</v>
      </c>
      <c r="AJ9" s="84">
        <v>292</v>
      </c>
      <c r="AK9" s="84">
        <v>292</v>
      </c>
      <c r="AL9" s="84">
        <v>291</v>
      </c>
      <c r="AM9" s="84">
        <v>291</v>
      </c>
      <c r="AN9" s="84">
        <v>291</v>
      </c>
      <c r="AO9" s="84">
        <v>293</v>
      </c>
      <c r="AP9" s="84">
        <v>293</v>
      </c>
      <c r="AQ9" s="84">
        <v>293</v>
      </c>
      <c r="AR9" s="84">
        <v>292</v>
      </c>
      <c r="AS9" s="84">
        <f>'1.COBERTURA  DANE'!H10</f>
        <v>292</v>
      </c>
      <c r="AT9" s="224">
        <f t="shared" si="2"/>
        <v>-1</v>
      </c>
      <c r="AU9" s="190">
        <f t="shared" si="3"/>
        <v>-0.34129692832764508</v>
      </c>
      <c r="AV9" s="224">
        <f t="shared" si="4"/>
        <v>1</v>
      </c>
      <c r="AW9" s="190">
        <f t="shared" si="5"/>
        <v>0.3436426116838488</v>
      </c>
      <c r="AX9" s="1"/>
      <c r="AY9" s="691" t="s">
        <v>1041</v>
      </c>
      <c r="BA9" s="225" t="s">
        <v>318</v>
      </c>
      <c r="BB9" s="228">
        <v>106103</v>
      </c>
      <c r="BC9" s="228">
        <v>105172</v>
      </c>
    </row>
    <row r="10" spans="1:55" ht="15" customHeight="1" outlineLevel="2">
      <c r="A10" s="81">
        <v>591</v>
      </c>
      <c r="B10" s="27" t="s">
        <v>121</v>
      </c>
      <c r="C10" s="49" t="s">
        <v>20</v>
      </c>
      <c r="D10" s="84">
        <v>226</v>
      </c>
      <c r="E10" s="270">
        <v>226</v>
      </c>
      <c r="F10" s="270">
        <v>226</v>
      </c>
      <c r="G10" s="270">
        <v>226</v>
      </c>
      <c r="H10" s="270">
        <v>226</v>
      </c>
      <c r="I10" s="270">
        <v>228</v>
      </c>
      <c r="J10" s="270">
        <v>228</v>
      </c>
      <c r="K10" s="270">
        <v>228</v>
      </c>
      <c r="L10" s="270">
        <v>228</v>
      </c>
      <c r="M10" s="270">
        <v>228</v>
      </c>
      <c r="N10" s="270">
        <v>228</v>
      </c>
      <c r="O10" s="37">
        <v>241</v>
      </c>
      <c r="P10" s="84">
        <v>241</v>
      </c>
      <c r="Q10" s="84">
        <v>209</v>
      </c>
      <c r="R10" s="84">
        <v>207</v>
      </c>
      <c r="S10" s="84">
        <v>265</v>
      </c>
      <c r="T10" s="84">
        <v>255</v>
      </c>
      <c r="U10" s="84">
        <v>264</v>
      </c>
      <c r="V10" s="84">
        <v>266</v>
      </c>
      <c r="W10" s="84">
        <v>266</v>
      </c>
      <c r="X10" s="84">
        <v>266</v>
      </c>
      <c r="Y10" s="84">
        <v>266</v>
      </c>
      <c r="Z10" s="84">
        <v>266</v>
      </c>
      <c r="AA10" s="84">
        <v>266</v>
      </c>
      <c r="AB10" s="84">
        <v>265</v>
      </c>
      <c r="AC10" s="84">
        <v>264</v>
      </c>
      <c r="AD10" s="84">
        <v>265</v>
      </c>
      <c r="AE10" s="84">
        <v>265</v>
      </c>
      <c r="AF10" s="84">
        <v>264</v>
      </c>
      <c r="AG10" s="84">
        <v>263</v>
      </c>
      <c r="AH10" s="84">
        <v>263</v>
      </c>
      <c r="AI10" s="84">
        <v>263</v>
      </c>
      <c r="AJ10" s="84">
        <v>263</v>
      </c>
      <c r="AK10" s="84">
        <v>263</v>
      </c>
      <c r="AL10" s="84">
        <v>262</v>
      </c>
      <c r="AM10" s="84">
        <v>262</v>
      </c>
      <c r="AN10" s="84">
        <v>262</v>
      </c>
      <c r="AO10" s="84">
        <v>262</v>
      </c>
      <c r="AP10" s="84">
        <v>262</v>
      </c>
      <c r="AQ10" s="84">
        <v>262</v>
      </c>
      <c r="AR10" s="84">
        <v>262</v>
      </c>
      <c r="AS10" s="84">
        <f>'1.COBERTURA  DANE'!H11</f>
        <v>262</v>
      </c>
      <c r="AT10" s="224">
        <f t="shared" si="2"/>
        <v>0</v>
      </c>
      <c r="AU10" s="190">
        <f t="shared" si="3"/>
        <v>0</v>
      </c>
      <c r="AV10" s="224">
        <f t="shared" si="4"/>
        <v>0</v>
      </c>
      <c r="AW10" s="190">
        <f t="shared" si="5"/>
        <v>0</v>
      </c>
      <c r="AX10" s="1"/>
      <c r="AY10" s="691" t="s">
        <v>1021</v>
      </c>
      <c r="BA10" s="225" t="s">
        <v>309</v>
      </c>
      <c r="BB10" s="228">
        <v>106066</v>
      </c>
      <c r="BC10" s="228">
        <v>105044</v>
      </c>
    </row>
    <row r="11" spans="1:55" ht="15" customHeight="1" outlineLevel="2">
      <c r="A11" s="81">
        <v>893</v>
      </c>
      <c r="B11" s="27" t="s">
        <v>121</v>
      </c>
      <c r="C11" s="49" t="s">
        <v>105</v>
      </c>
      <c r="D11" s="84">
        <v>163</v>
      </c>
      <c r="E11" s="270">
        <v>170</v>
      </c>
      <c r="F11" s="270">
        <v>167</v>
      </c>
      <c r="G11" s="270">
        <v>167</v>
      </c>
      <c r="H11" s="270">
        <v>167</v>
      </c>
      <c r="I11" s="270">
        <v>167</v>
      </c>
      <c r="J11" s="270">
        <v>169</v>
      </c>
      <c r="K11" s="270">
        <v>182</v>
      </c>
      <c r="L11" s="270">
        <v>185</v>
      </c>
      <c r="M11" s="270">
        <v>186</v>
      </c>
      <c r="N11" s="270">
        <v>185</v>
      </c>
      <c r="O11" s="37">
        <v>200</v>
      </c>
      <c r="P11" s="84">
        <v>196</v>
      </c>
      <c r="Q11" s="84">
        <v>174</v>
      </c>
      <c r="R11" s="84">
        <v>173</v>
      </c>
      <c r="S11" s="84">
        <v>213</v>
      </c>
      <c r="T11" s="84">
        <v>210</v>
      </c>
      <c r="U11" s="84">
        <v>209</v>
      </c>
      <c r="V11" s="84">
        <v>206</v>
      </c>
      <c r="W11" s="84">
        <v>204</v>
      </c>
      <c r="X11" s="84">
        <v>203</v>
      </c>
      <c r="Y11" s="84">
        <v>204</v>
      </c>
      <c r="Z11" s="84">
        <v>204</v>
      </c>
      <c r="AA11" s="84">
        <v>209</v>
      </c>
      <c r="AB11" s="84">
        <v>209</v>
      </c>
      <c r="AC11" s="84">
        <v>211</v>
      </c>
      <c r="AD11" s="84">
        <v>213</v>
      </c>
      <c r="AE11" s="84">
        <v>213</v>
      </c>
      <c r="AF11" s="84">
        <v>214</v>
      </c>
      <c r="AG11" s="84">
        <v>214</v>
      </c>
      <c r="AH11" s="84">
        <v>215</v>
      </c>
      <c r="AI11" s="84">
        <v>219</v>
      </c>
      <c r="AJ11" s="84">
        <v>219</v>
      </c>
      <c r="AK11" s="84">
        <v>221</v>
      </c>
      <c r="AL11" s="84">
        <v>221</v>
      </c>
      <c r="AM11" s="84">
        <v>221</v>
      </c>
      <c r="AN11" s="84">
        <v>219</v>
      </c>
      <c r="AO11" s="84">
        <v>222</v>
      </c>
      <c r="AP11" s="84">
        <v>222</v>
      </c>
      <c r="AQ11" s="84">
        <v>222</v>
      </c>
      <c r="AR11" s="84">
        <v>222</v>
      </c>
      <c r="AS11" s="84">
        <f>'1.COBERTURA  DANE'!H12</f>
        <v>221</v>
      </c>
      <c r="AT11" s="224">
        <f t="shared" si="2"/>
        <v>-1</v>
      </c>
      <c r="AU11" s="190">
        <f t="shared" si="3"/>
        <v>-0.45045045045045046</v>
      </c>
      <c r="AV11" s="224">
        <f t="shared" si="4"/>
        <v>0</v>
      </c>
      <c r="AW11" s="190">
        <f t="shared" si="5"/>
        <v>0</v>
      </c>
      <c r="BA11" s="225" t="s">
        <v>311</v>
      </c>
      <c r="BB11" s="228">
        <v>105780</v>
      </c>
      <c r="BC11" s="228">
        <f>AS4</f>
        <v>104884</v>
      </c>
    </row>
    <row r="12" spans="1:55" ht="15" outlineLevel="1">
      <c r="A12" s="320" t="s">
        <v>230</v>
      </c>
      <c r="B12" s="48"/>
      <c r="C12" s="51"/>
      <c r="D12" s="83">
        <v>3895</v>
      </c>
      <c r="E12" s="83">
        <v>3895</v>
      </c>
      <c r="F12" s="83">
        <v>3895</v>
      </c>
      <c r="G12" s="83">
        <v>3895</v>
      </c>
      <c r="H12" s="83">
        <v>3895</v>
      </c>
      <c r="I12" s="83">
        <v>3921</v>
      </c>
      <c r="J12" s="83">
        <v>3918</v>
      </c>
      <c r="K12" s="83">
        <v>3921</v>
      </c>
      <c r="L12" s="83">
        <v>3921</v>
      </c>
      <c r="M12" s="83">
        <v>3921</v>
      </c>
      <c r="N12" s="83">
        <v>3913</v>
      </c>
      <c r="O12" s="83">
        <v>4071</v>
      </c>
      <c r="P12" s="83">
        <v>4058</v>
      </c>
      <c r="Q12" s="83">
        <v>3463</v>
      </c>
      <c r="R12" s="83">
        <v>3424</v>
      </c>
      <c r="S12" s="83">
        <v>4210</v>
      </c>
      <c r="T12" s="83">
        <v>4145</v>
      </c>
      <c r="U12" s="83">
        <v>4163</v>
      </c>
      <c r="V12" s="83">
        <v>4119</v>
      </c>
      <c r="W12" s="83">
        <v>4124</v>
      </c>
      <c r="X12" s="83">
        <v>4122</v>
      </c>
      <c r="Y12" s="83">
        <v>4146</v>
      </c>
      <c r="Z12" s="83">
        <v>4138</v>
      </c>
      <c r="AA12" s="83">
        <v>4153</v>
      </c>
      <c r="AB12" s="83">
        <v>4153</v>
      </c>
      <c r="AC12" s="83">
        <v>4158</v>
      </c>
      <c r="AD12" s="83">
        <v>4156</v>
      </c>
      <c r="AE12" s="83">
        <v>4155</v>
      </c>
      <c r="AF12" s="83">
        <v>4135</v>
      </c>
      <c r="AG12" s="83">
        <v>4124</v>
      </c>
      <c r="AH12" s="83">
        <v>4125</v>
      </c>
      <c r="AI12" s="83">
        <v>4138</v>
      </c>
      <c r="AJ12" s="83">
        <v>4143</v>
      </c>
      <c r="AK12" s="83">
        <v>4150</v>
      </c>
      <c r="AL12" s="83">
        <v>4145</v>
      </c>
      <c r="AM12" s="83">
        <v>4144</v>
      </c>
      <c r="AN12" s="83">
        <v>4142</v>
      </c>
      <c r="AO12" s="83">
        <v>4148</v>
      </c>
      <c r="AP12" s="83">
        <v>4138</v>
      </c>
      <c r="AQ12" s="83">
        <v>4131</v>
      </c>
      <c r="AR12" s="83">
        <v>4123</v>
      </c>
      <c r="AS12" s="83">
        <f t="shared" ref="AS12" si="6">SUM(AS13:AS18)</f>
        <v>4120</v>
      </c>
      <c r="AT12" s="224">
        <f t="shared" si="2"/>
        <v>-11</v>
      </c>
      <c r="AU12" s="190">
        <f t="shared" si="3"/>
        <v>-0.26627935124667151</v>
      </c>
      <c r="AV12" s="224">
        <f t="shared" si="4"/>
        <v>-24</v>
      </c>
      <c r="AW12" s="190">
        <f t="shared" si="5"/>
        <v>-0.5791505791505791</v>
      </c>
      <c r="BA12" s="225" t="s">
        <v>319</v>
      </c>
      <c r="BB12" s="228">
        <v>105898</v>
      </c>
      <c r="BC12" s="228"/>
    </row>
    <row r="13" spans="1:55" ht="15" outlineLevel="2">
      <c r="A13" s="81">
        <v>120</v>
      </c>
      <c r="B13" s="27" t="s">
        <v>119</v>
      </c>
      <c r="C13" s="49" t="s">
        <v>73</v>
      </c>
      <c r="D13" s="84">
        <v>273</v>
      </c>
      <c r="E13" s="270">
        <v>273</v>
      </c>
      <c r="F13" s="270">
        <v>273</v>
      </c>
      <c r="G13" s="270">
        <v>273</v>
      </c>
      <c r="H13" s="270">
        <v>273</v>
      </c>
      <c r="I13" s="270">
        <v>273</v>
      </c>
      <c r="J13" s="270">
        <v>273</v>
      </c>
      <c r="K13" s="270">
        <v>273</v>
      </c>
      <c r="L13" s="270">
        <v>273</v>
      </c>
      <c r="M13" s="270">
        <v>273</v>
      </c>
      <c r="N13" s="270">
        <v>273</v>
      </c>
      <c r="O13" s="37">
        <v>290</v>
      </c>
      <c r="P13" s="84">
        <v>288</v>
      </c>
      <c r="Q13" s="84">
        <v>258</v>
      </c>
      <c r="R13" s="84">
        <v>257</v>
      </c>
      <c r="S13" s="84">
        <v>339</v>
      </c>
      <c r="T13" s="84">
        <v>335</v>
      </c>
      <c r="U13" s="84">
        <v>341</v>
      </c>
      <c r="V13" s="84">
        <v>343</v>
      </c>
      <c r="W13" s="84">
        <v>343</v>
      </c>
      <c r="X13" s="84">
        <v>343</v>
      </c>
      <c r="Y13" s="84">
        <v>346</v>
      </c>
      <c r="Z13" s="84">
        <v>346</v>
      </c>
      <c r="AA13" s="84">
        <v>351</v>
      </c>
      <c r="AB13" s="84">
        <v>351</v>
      </c>
      <c r="AC13" s="84">
        <v>351</v>
      </c>
      <c r="AD13" s="84">
        <v>350</v>
      </c>
      <c r="AE13" s="84">
        <v>350</v>
      </c>
      <c r="AF13" s="84">
        <v>354</v>
      </c>
      <c r="AG13" s="84">
        <v>352</v>
      </c>
      <c r="AH13" s="84">
        <v>351</v>
      </c>
      <c r="AI13" s="84">
        <v>353</v>
      </c>
      <c r="AJ13" s="84">
        <v>354</v>
      </c>
      <c r="AK13" s="84">
        <v>356</v>
      </c>
      <c r="AL13" s="84">
        <v>355</v>
      </c>
      <c r="AM13" s="84">
        <v>355</v>
      </c>
      <c r="AN13" s="84">
        <v>355</v>
      </c>
      <c r="AO13" s="84">
        <v>354</v>
      </c>
      <c r="AP13" s="84">
        <v>354</v>
      </c>
      <c r="AQ13" s="84">
        <v>353</v>
      </c>
      <c r="AR13" s="84">
        <v>352</v>
      </c>
      <c r="AS13" s="84">
        <f>'1.COBERTURA  DANE'!H14</f>
        <v>352</v>
      </c>
      <c r="AT13" s="224">
        <f t="shared" si="2"/>
        <v>-1</v>
      </c>
      <c r="AU13" s="190">
        <f t="shared" si="3"/>
        <v>-0.28328611898016998</v>
      </c>
      <c r="AV13" s="224">
        <f t="shared" si="4"/>
        <v>-3</v>
      </c>
      <c r="AW13" s="190">
        <f t="shared" si="5"/>
        <v>-0.84507042253521114</v>
      </c>
      <c r="BA13" s="225" t="s">
        <v>320</v>
      </c>
      <c r="BB13" s="228">
        <v>106031</v>
      </c>
      <c r="BC13" s="228"/>
    </row>
    <row r="14" spans="1:55" ht="15" outlineLevel="2">
      <c r="A14" s="81">
        <v>154</v>
      </c>
      <c r="B14" s="27" t="s">
        <v>119</v>
      </c>
      <c r="C14" s="49" t="s">
        <v>12</v>
      </c>
      <c r="D14" s="84">
        <v>1791</v>
      </c>
      <c r="E14" s="270">
        <v>1791</v>
      </c>
      <c r="F14" s="270">
        <v>1791</v>
      </c>
      <c r="G14" s="270">
        <v>1791</v>
      </c>
      <c r="H14" s="270">
        <v>1791</v>
      </c>
      <c r="I14" s="270">
        <v>1805</v>
      </c>
      <c r="J14" s="270">
        <v>1803</v>
      </c>
      <c r="K14" s="270">
        <v>1805</v>
      </c>
      <c r="L14" s="270">
        <v>1805</v>
      </c>
      <c r="M14" s="270">
        <v>1805</v>
      </c>
      <c r="N14" s="270">
        <v>1800</v>
      </c>
      <c r="O14" s="37">
        <v>1826</v>
      </c>
      <c r="P14" s="84">
        <v>1819</v>
      </c>
      <c r="Q14" s="84">
        <v>1537</v>
      </c>
      <c r="R14" s="84">
        <v>1514</v>
      </c>
      <c r="S14" s="84">
        <v>1895</v>
      </c>
      <c r="T14" s="84">
        <v>1860</v>
      </c>
      <c r="U14" s="84">
        <v>1872</v>
      </c>
      <c r="V14" s="84">
        <v>1844</v>
      </c>
      <c r="W14" s="84">
        <v>1847</v>
      </c>
      <c r="X14" s="84">
        <v>1846</v>
      </c>
      <c r="Y14" s="84">
        <v>1849</v>
      </c>
      <c r="Z14" s="84">
        <v>1845</v>
      </c>
      <c r="AA14" s="84">
        <v>1844</v>
      </c>
      <c r="AB14" s="84">
        <v>1843</v>
      </c>
      <c r="AC14" s="84">
        <v>1841</v>
      </c>
      <c r="AD14" s="84">
        <v>1843</v>
      </c>
      <c r="AE14" s="84">
        <v>1843</v>
      </c>
      <c r="AF14" s="84">
        <v>1832</v>
      </c>
      <c r="AG14" s="84">
        <v>1830</v>
      </c>
      <c r="AH14" s="84">
        <v>1827</v>
      </c>
      <c r="AI14" s="84">
        <v>1831</v>
      </c>
      <c r="AJ14" s="84">
        <v>1832</v>
      </c>
      <c r="AK14" s="84">
        <v>1831</v>
      </c>
      <c r="AL14" s="84">
        <v>1828</v>
      </c>
      <c r="AM14" s="84">
        <v>1828</v>
      </c>
      <c r="AN14" s="84">
        <v>1828</v>
      </c>
      <c r="AO14" s="84">
        <v>1829</v>
      </c>
      <c r="AP14" s="84">
        <v>1822</v>
      </c>
      <c r="AQ14" s="84">
        <v>1818</v>
      </c>
      <c r="AR14" s="84">
        <v>1816</v>
      </c>
      <c r="AS14" s="84">
        <f>'1.COBERTURA  DANE'!H15</f>
        <v>1815</v>
      </c>
      <c r="AT14" s="224">
        <f t="shared" si="2"/>
        <v>-3</v>
      </c>
      <c r="AU14" s="190">
        <f t="shared" si="3"/>
        <v>-0.16501650165016502</v>
      </c>
      <c r="AV14" s="224">
        <f t="shared" si="4"/>
        <v>-13</v>
      </c>
      <c r="AW14" s="190">
        <f t="shared" si="5"/>
        <v>-0.71115973741794314</v>
      </c>
      <c r="BA14" s="225" t="s">
        <v>321</v>
      </c>
      <c r="BB14" s="228">
        <v>106045</v>
      </c>
      <c r="BC14" s="228"/>
    </row>
    <row r="15" spans="1:55" ht="15" outlineLevel="2">
      <c r="A15" s="81">
        <v>250</v>
      </c>
      <c r="B15" s="27" t="s">
        <v>119</v>
      </c>
      <c r="C15" s="49" t="s">
        <v>15</v>
      </c>
      <c r="D15" s="84">
        <v>696</v>
      </c>
      <c r="E15" s="270">
        <v>696</v>
      </c>
      <c r="F15" s="270">
        <v>696</v>
      </c>
      <c r="G15" s="270">
        <v>696</v>
      </c>
      <c r="H15" s="270">
        <v>696</v>
      </c>
      <c r="I15" s="270">
        <v>698</v>
      </c>
      <c r="J15" s="270">
        <v>698</v>
      </c>
      <c r="K15" s="270">
        <v>698</v>
      </c>
      <c r="L15" s="270">
        <v>698</v>
      </c>
      <c r="M15" s="270">
        <v>698</v>
      </c>
      <c r="N15" s="270">
        <v>698</v>
      </c>
      <c r="O15" s="37">
        <v>738</v>
      </c>
      <c r="P15" s="84">
        <v>737</v>
      </c>
      <c r="Q15" s="84">
        <v>620</v>
      </c>
      <c r="R15" s="84">
        <v>617</v>
      </c>
      <c r="S15" s="84">
        <v>742</v>
      </c>
      <c r="T15" s="84">
        <v>733</v>
      </c>
      <c r="U15" s="84">
        <v>727</v>
      </c>
      <c r="V15" s="84">
        <v>724</v>
      </c>
      <c r="W15" s="84">
        <v>725</v>
      </c>
      <c r="X15" s="84">
        <v>724</v>
      </c>
      <c r="Y15" s="84">
        <v>729</v>
      </c>
      <c r="Z15" s="84">
        <v>728</v>
      </c>
      <c r="AA15" s="84">
        <v>731</v>
      </c>
      <c r="AB15" s="84">
        <v>732</v>
      </c>
      <c r="AC15" s="84">
        <v>738</v>
      </c>
      <c r="AD15" s="84">
        <v>734</v>
      </c>
      <c r="AE15" s="84">
        <v>734</v>
      </c>
      <c r="AF15" s="84">
        <v>719</v>
      </c>
      <c r="AG15" s="84">
        <v>719</v>
      </c>
      <c r="AH15" s="84">
        <v>721</v>
      </c>
      <c r="AI15" s="84">
        <v>724</v>
      </c>
      <c r="AJ15" s="84">
        <v>724</v>
      </c>
      <c r="AK15" s="84">
        <v>728</v>
      </c>
      <c r="AL15" s="84">
        <v>728</v>
      </c>
      <c r="AM15" s="84">
        <v>728</v>
      </c>
      <c r="AN15" s="84">
        <v>728</v>
      </c>
      <c r="AO15" s="84">
        <v>730</v>
      </c>
      <c r="AP15" s="84">
        <v>727</v>
      </c>
      <c r="AQ15" s="84">
        <v>726</v>
      </c>
      <c r="AR15" s="84">
        <v>725</v>
      </c>
      <c r="AS15" s="84">
        <f>'1.COBERTURA  DANE'!H16</f>
        <v>724</v>
      </c>
      <c r="AT15" s="224">
        <f t="shared" si="2"/>
        <v>-2</v>
      </c>
      <c r="AU15" s="190">
        <f t="shared" si="3"/>
        <v>-0.27548209366391185</v>
      </c>
      <c r="AV15" s="224">
        <f t="shared" si="4"/>
        <v>-4</v>
      </c>
      <c r="AW15" s="190">
        <f t="shared" si="5"/>
        <v>-0.5494505494505495</v>
      </c>
      <c r="BA15" s="225" t="s">
        <v>322</v>
      </c>
      <c r="BB15" s="228">
        <v>106071</v>
      </c>
      <c r="BC15" s="228"/>
    </row>
    <row r="16" spans="1:55" ht="15" outlineLevel="2">
      <c r="A16" s="81">
        <v>495</v>
      </c>
      <c r="B16" s="27" t="s">
        <v>119</v>
      </c>
      <c r="C16" s="49" t="s">
        <v>86</v>
      </c>
      <c r="D16" s="84">
        <v>372</v>
      </c>
      <c r="E16" s="270">
        <v>372</v>
      </c>
      <c r="F16" s="270">
        <v>372</v>
      </c>
      <c r="G16" s="270">
        <v>372</v>
      </c>
      <c r="H16" s="270">
        <v>372</v>
      </c>
      <c r="I16" s="270">
        <v>373</v>
      </c>
      <c r="J16" s="270">
        <v>373</v>
      </c>
      <c r="K16" s="270">
        <v>373</v>
      </c>
      <c r="L16" s="270">
        <v>373</v>
      </c>
      <c r="M16" s="270">
        <v>373</v>
      </c>
      <c r="N16" s="270">
        <v>373</v>
      </c>
      <c r="O16" s="37">
        <v>390</v>
      </c>
      <c r="P16" s="84">
        <v>390</v>
      </c>
      <c r="Q16" s="84">
        <v>340</v>
      </c>
      <c r="R16" s="84">
        <v>336</v>
      </c>
      <c r="S16" s="84">
        <v>394</v>
      </c>
      <c r="T16" s="84">
        <v>389</v>
      </c>
      <c r="U16" s="84">
        <v>387</v>
      </c>
      <c r="V16" s="84">
        <v>386</v>
      </c>
      <c r="W16" s="84">
        <v>387</v>
      </c>
      <c r="X16" s="84">
        <v>387</v>
      </c>
      <c r="Y16" s="84">
        <v>391</v>
      </c>
      <c r="Z16" s="84">
        <v>390</v>
      </c>
      <c r="AA16" s="84">
        <v>397</v>
      </c>
      <c r="AB16" s="84">
        <v>397</v>
      </c>
      <c r="AC16" s="84">
        <v>397</v>
      </c>
      <c r="AD16" s="84">
        <v>396</v>
      </c>
      <c r="AE16" s="84">
        <v>395</v>
      </c>
      <c r="AF16" s="84">
        <v>393</v>
      </c>
      <c r="AG16" s="84">
        <v>392</v>
      </c>
      <c r="AH16" s="84">
        <v>393</v>
      </c>
      <c r="AI16" s="84">
        <v>397</v>
      </c>
      <c r="AJ16" s="84">
        <v>398</v>
      </c>
      <c r="AK16" s="84">
        <v>400</v>
      </c>
      <c r="AL16" s="84">
        <v>400</v>
      </c>
      <c r="AM16" s="84">
        <v>400</v>
      </c>
      <c r="AN16" s="84">
        <v>400</v>
      </c>
      <c r="AO16" s="84">
        <v>400</v>
      </c>
      <c r="AP16" s="84">
        <v>400</v>
      </c>
      <c r="AQ16" s="84">
        <v>399</v>
      </c>
      <c r="AR16" s="84">
        <v>397</v>
      </c>
      <c r="AS16" s="84">
        <f>'1.COBERTURA  DANE'!H17</f>
        <v>397</v>
      </c>
      <c r="AT16" s="224">
        <f t="shared" si="2"/>
        <v>-2</v>
      </c>
      <c r="AU16" s="190">
        <f t="shared" si="3"/>
        <v>-0.50125313283208017</v>
      </c>
      <c r="AV16" s="224">
        <f t="shared" si="4"/>
        <v>-3</v>
      </c>
      <c r="AW16" s="190">
        <f t="shared" si="5"/>
        <v>-0.75</v>
      </c>
      <c r="BA16" s="225" t="s">
        <v>323</v>
      </c>
      <c r="BB16" s="228">
        <v>105884</v>
      </c>
      <c r="BC16" s="228"/>
    </row>
    <row r="17" spans="1:58" ht="15" outlineLevel="2">
      <c r="A17" s="81">
        <v>790</v>
      </c>
      <c r="B17" s="27" t="s">
        <v>119</v>
      </c>
      <c r="C17" s="49" t="s">
        <v>98</v>
      </c>
      <c r="D17" s="84">
        <v>388</v>
      </c>
      <c r="E17" s="270">
        <v>388</v>
      </c>
      <c r="F17" s="270">
        <v>388</v>
      </c>
      <c r="G17" s="270">
        <v>388</v>
      </c>
      <c r="H17" s="270">
        <v>388</v>
      </c>
      <c r="I17" s="270">
        <v>393</v>
      </c>
      <c r="J17" s="270">
        <v>393</v>
      </c>
      <c r="K17" s="270">
        <v>393</v>
      </c>
      <c r="L17" s="270">
        <v>393</v>
      </c>
      <c r="M17" s="270">
        <v>393</v>
      </c>
      <c r="N17" s="270">
        <v>391</v>
      </c>
      <c r="O17" s="37">
        <v>418</v>
      </c>
      <c r="P17" s="84">
        <v>416</v>
      </c>
      <c r="Q17" s="84">
        <v>359</v>
      </c>
      <c r="R17" s="84">
        <v>354</v>
      </c>
      <c r="S17" s="84">
        <v>422</v>
      </c>
      <c r="T17" s="84">
        <v>414</v>
      </c>
      <c r="U17" s="84">
        <v>424</v>
      </c>
      <c r="V17" s="84">
        <v>418</v>
      </c>
      <c r="W17" s="84">
        <v>419</v>
      </c>
      <c r="X17" s="84">
        <v>419</v>
      </c>
      <c r="Y17" s="84">
        <v>424</v>
      </c>
      <c r="Z17" s="84">
        <v>423</v>
      </c>
      <c r="AA17" s="84">
        <v>423</v>
      </c>
      <c r="AB17" s="84">
        <v>422</v>
      </c>
      <c r="AC17" s="84">
        <v>422</v>
      </c>
      <c r="AD17" s="84">
        <v>422</v>
      </c>
      <c r="AE17" s="84">
        <v>422</v>
      </c>
      <c r="AF17" s="84">
        <v>423</v>
      </c>
      <c r="AG17" s="84">
        <v>418</v>
      </c>
      <c r="AH17" s="84">
        <v>418</v>
      </c>
      <c r="AI17" s="84">
        <v>418</v>
      </c>
      <c r="AJ17" s="84">
        <v>418</v>
      </c>
      <c r="AK17" s="84">
        <v>418</v>
      </c>
      <c r="AL17" s="84">
        <v>418</v>
      </c>
      <c r="AM17" s="84">
        <v>418</v>
      </c>
      <c r="AN17" s="84">
        <v>417</v>
      </c>
      <c r="AO17" s="84">
        <v>418</v>
      </c>
      <c r="AP17" s="84">
        <v>418</v>
      </c>
      <c r="AQ17" s="84">
        <v>418</v>
      </c>
      <c r="AR17" s="84">
        <v>418</v>
      </c>
      <c r="AS17" s="84">
        <f>'1.COBERTURA  DANE'!H18</f>
        <v>417</v>
      </c>
      <c r="AT17" s="224">
        <f t="shared" si="2"/>
        <v>-1</v>
      </c>
      <c r="AU17" s="190">
        <f t="shared" si="3"/>
        <v>-0.23923444976076555</v>
      </c>
      <c r="AV17" s="224">
        <f t="shared" si="4"/>
        <v>-1</v>
      </c>
      <c r="AW17" s="190">
        <f t="shared" si="5"/>
        <v>-0.23923444976076555</v>
      </c>
      <c r="BA17" s="225" t="s">
        <v>324</v>
      </c>
      <c r="BB17" s="228">
        <v>105786</v>
      </c>
      <c r="BC17" s="6"/>
    </row>
    <row r="18" spans="1:58" ht="15" outlineLevel="2">
      <c r="A18" s="81">
        <v>895</v>
      </c>
      <c r="B18" s="27" t="s">
        <v>119</v>
      </c>
      <c r="C18" s="50" t="s">
        <v>120</v>
      </c>
      <c r="D18" s="84">
        <v>375</v>
      </c>
      <c r="E18" s="270">
        <v>375</v>
      </c>
      <c r="F18" s="270">
        <v>375</v>
      </c>
      <c r="G18" s="270">
        <v>375</v>
      </c>
      <c r="H18" s="270">
        <v>375</v>
      </c>
      <c r="I18" s="270">
        <v>379</v>
      </c>
      <c r="J18" s="270">
        <v>378</v>
      </c>
      <c r="K18" s="270">
        <v>379</v>
      </c>
      <c r="L18" s="270">
        <v>379</v>
      </c>
      <c r="M18" s="270">
        <v>379</v>
      </c>
      <c r="N18" s="270">
        <v>378</v>
      </c>
      <c r="O18" s="37">
        <v>409</v>
      </c>
      <c r="P18" s="84">
        <v>408</v>
      </c>
      <c r="Q18" s="84">
        <v>349</v>
      </c>
      <c r="R18" s="84">
        <v>346</v>
      </c>
      <c r="S18" s="84">
        <v>418</v>
      </c>
      <c r="T18" s="84">
        <v>414</v>
      </c>
      <c r="U18" s="84">
        <v>412</v>
      </c>
      <c r="V18" s="84">
        <v>404</v>
      </c>
      <c r="W18" s="84">
        <v>403</v>
      </c>
      <c r="X18" s="84">
        <v>403</v>
      </c>
      <c r="Y18" s="84">
        <v>407</v>
      </c>
      <c r="Z18" s="84">
        <v>406</v>
      </c>
      <c r="AA18" s="84">
        <v>407</v>
      </c>
      <c r="AB18" s="84">
        <v>408</v>
      </c>
      <c r="AC18" s="84">
        <v>409</v>
      </c>
      <c r="AD18" s="84">
        <v>411</v>
      </c>
      <c r="AE18" s="84">
        <v>411</v>
      </c>
      <c r="AF18" s="84">
        <v>414</v>
      </c>
      <c r="AG18" s="84">
        <v>413</v>
      </c>
      <c r="AH18" s="84">
        <v>415</v>
      </c>
      <c r="AI18" s="84">
        <v>415</v>
      </c>
      <c r="AJ18" s="84">
        <v>417</v>
      </c>
      <c r="AK18" s="84">
        <v>417</v>
      </c>
      <c r="AL18" s="84">
        <v>416</v>
      </c>
      <c r="AM18" s="84">
        <v>415</v>
      </c>
      <c r="AN18" s="84">
        <v>414</v>
      </c>
      <c r="AO18" s="84">
        <v>417</v>
      </c>
      <c r="AP18" s="84">
        <v>417</v>
      </c>
      <c r="AQ18" s="84">
        <v>417</v>
      </c>
      <c r="AR18" s="84">
        <v>415</v>
      </c>
      <c r="AS18" s="84">
        <f>'1.COBERTURA  DANE'!H19</f>
        <v>415</v>
      </c>
      <c r="AT18" s="224">
        <f t="shared" si="2"/>
        <v>-2</v>
      </c>
      <c r="AU18" s="190">
        <f t="shared" si="3"/>
        <v>-0.47961630695443641</v>
      </c>
      <c r="AV18" s="224">
        <f t="shared" si="4"/>
        <v>0</v>
      </c>
      <c r="AW18" s="190">
        <f t="shared" si="5"/>
        <v>0</v>
      </c>
    </row>
    <row r="19" spans="1:58" ht="15" outlineLevel="1">
      <c r="A19" s="320" t="s">
        <v>149</v>
      </c>
      <c r="B19" s="48"/>
      <c r="C19" s="51"/>
      <c r="D19" s="83">
        <v>8708</v>
      </c>
      <c r="E19" s="83">
        <v>8708</v>
      </c>
      <c r="F19" s="83">
        <v>8708</v>
      </c>
      <c r="G19" s="83">
        <v>8708</v>
      </c>
      <c r="H19" s="83">
        <v>8708</v>
      </c>
      <c r="I19" s="83">
        <v>8811</v>
      </c>
      <c r="J19" s="83">
        <v>8808</v>
      </c>
      <c r="K19" s="83">
        <v>8810</v>
      </c>
      <c r="L19" s="83">
        <v>8810</v>
      </c>
      <c r="M19" s="83">
        <v>8810</v>
      </c>
      <c r="N19" s="83">
        <v>8798</v>
      </c>
      <c r="O19" s="83">
        <v>9119</v>
      </c>
      <c r="P19" s="83">
        <v>9103</v>
      </c>
      <c r="Q19" s="83">
        <v>7980</v>
      </c>
      <c r="R19" s="83">
        <v>7860</v>
      </c>
      <c r="S19" s="83">
        <v>9730</v>
      </c>
      <c r="T19" s="83">
        <v>9528</v>
      </c>
      <c r="U19" s="83">
        <v>9736</v>
      </c>
      <c r="V19" s="83">
        <v>9618</v>
      </c>
      <c r="W19" s="83">
        <v>9601</v>
      </c>
      <c r="X19" s="83">
        <v>9587</v>
      </c>
      <c r="Y19" s="83">
        <v>9650</v>
      </c>
      <c r="Z19" s="83">
        <v>9626</v>
      </c>
      <c r="AA19" s="83">
        <v>9648</v>
      </c>
      <c r="AB19" s="83">
        <v>9653</v>
      </c>
      <c r="AC19" s="83">
        <v>9653</v>
      </c>
      <c r="AD19" s="83">
        <v>9692</v>
      </c>
      <c r="AE19" s="83">
        <v>9692</v>
      </c>
      <c r="AF19" s="83">
        <v>9591</v>
      </c>
      <c r="AG19" s="83">
        <v>9542</v>
      </c>
      <c r="AH19" s="83">
        <v>9567</v>
      </c>
      <c r="AI19" s="83">
        <v>9579</v>
      </c>
      <c r="AJ19" s="83">
        <v>9575</v>
      </c>
      <c r="AK19" s="83">
        <v>9594</v>
      </c>
      <c r="AL19" s="83">
        <v>9577</v>
      </c>
      <c r="AM19" s="83">
        <v>9572</v>
      </c>
      <c r="AN19" s="83">
        <v>9567</v>
      </c>
      <c r="AO19" s="83">
        <v>9582</v>
      </c>
      <c r="AP19" s="83">
        <v>9578</v>
      </c>
      <c r="AQ19" s="83">
        <v>9559</v>
      </c>
      <c r="AR19" s="83">
        <v>9550</v>
      </c>
      <c r="AS19" s="83">
        <f t="shared" ref="AS19" si="7">SUM(AS20:AS30)</f>
        <v>9535</v>
      </c>
      <c r="AT19" s="224">
        <f t="shared" si="2"/>
        <v>-24</v>
      </c>
      <c r="AU19" s="190">
        <f t="shared" si="3"/>
        <v>-0.25107228789622343</v>
      </c>
      <c r="AV19" s="224">
        <f t="shared" si="4"/>
        <v>-37</v>
      </c>
      <c r="AW19" s="190">
        <f t="shared" si="5"/>
        <v>-0.38654408692018388</v>
      </c>
    </row>
    <row r="20" spans="1:58" ht="15" outlineLevel="2">
      <c r="A20" s="81">
        <v>45</v>
      </c>
      <c r="B20" s="27" t="s">
        <v>148</v>
      </c>
      <c r="C20" s="49" t="s">
        <v>6</v>
      </c>
      <c r="D20" s="84">
        <v>1745</v>
      </c>
      <c r="E20" s="270">
        <v>1745</v>
      </c>
      <c r="F20" s="270">
        <v>1745</v>
      </c>
      <c r="G20" s="270">
        <v>1745</v>
      </c>
      <c r="H20" s="270">
        <v>1745</v>
      </c>
      <c r="I20" s="270">
        <v>1762</v>
      </c>
      <c r="J20" s="270">
        <v>1762</v>
      </c>
      <c r="K20" s="270">
        <v>1762</v>
      </c>
      <c r="L20" s="270">
        <v>1762</v>
      </c>
      <c r="M20" s="270">
        <v>1762</v>
      </c>
      <c r="N20" s="270">
        <v>1756</v>
      </c>
      <c r="O20" s="37">
        <v>1827</v>
      </c>
      <c r="P20" s="84">
        <v>1825</v>
      </c>
      <c r="Q20" s="84">
        <v>1630</v>
      </c>
      <c r="R20" s="84">
        <v>1600</v>
      </c>
      <c r="S20" s="84">
        <v>2109</v>
      </c>
      <c r="T20" s="84">
        <v>2064</v>
      </c>
      <c r="U20" s="84">
        <v>2131</v>
      </c>
      <c r="V20" s="84">
        <v>2103</v>
      </c>
      <c r="W20" s="84">
        <v>2092</v>
      </c>
      <c r="X20" s="84">
        <v>2087</v>
      </c>
      <c r="Y20" s="84">
        <v>2093</v>
      </c>
      <c r="Z20" s="84">
        <v>2086</v>
      </c>
      <c r="AA20" s="84">
        <v>2086</v>
      </c>
      <c r="AB20" s="84">
        <v>2083</v>
      </c>
      <c r="AC20" s="84">
        <v>2080</v>
      </c>
      <c r="AD20" s="84">
        <v>2089</v>
      </c>
      <c r="AE20" s="84">
        <v>2089</v>
      </c>
      <c r="AF20" s="84">
        <v>2063</v>
      </c>
      <c r="AG20" s="84">
        <v>2049</v>
      </c>
      <c r="AH20" s="84">
        <v>2048</v>
      </c>
      <c r="AI20" s="84">
        <v>2042</v>
      </c>
      <c r="AJ20" s="84">
        <v>2045</v>
      </c>
      <c r="AK20" s="84">
        <v>2045</v>
      </c>
      <c r="AL20" s="84">
        <v>2042</v>
      </c>
      <c r="AM20" s="84">
        <v>2042</v>
      </c>
      <c r="AN20" s="84">
        <v>2041</v>
      </c>
      <c r="AO20" s="84">
        <v>2043</v>
      </c>
      <c r="AP20" s="84">
        <v>2041</v>
      </c>
      <c r="AQ20" s="84">
        <v>2035</v>
      </c>
      <c r="AR20" s="84">
        <v>2033</v>
      </c>
      <c r="AS20" s="84">
        <f>'1.COBERTURA  DANE'!H21</f>
        <v>2030</v>
      </c>
      <c r="AT20" s="224">
        <f t="shared" si="2"/>
        <v>-5</v>
      </c>
      <c r="AU20" s="190">
        <f t="shared" si="3"/>
        <v>-0.24570024570024571</v>
      </c>
      <c r="AV20" s="224">
        <f t="shared" si="4"/>
        <v>-12</v>
      </c>
      <c r="AW20" s="190">
        <f t="shared" si="5"/>
        <v>-0.5876591576885406</v>
      </c>
    </row>
    <row r="21" spans="1:58" ht="15" outlineLevel="2">
      <c r="A21" s="81">
        <v>51</v>
      </c>
      <c r="B21" s="27" t="s">
        <v>148</v>
      </c>
      <c r="C21" s="49" t="s">
        <v>67</v>
      </c>
      <c r="D21" s="84">
        <v>604</v>
      </c>
      <c r="E21" s="270">
        <v>604</v>
      </c>
      <c r="F21" s="270">
        <v>604</v>
      </c>
      <c r="G21" s="270">
        <v>604</v>
      </c>
      <c r="H21" s="270">
        <v>604</v>
      </c>
      <c r="I21" s="270">
        <v>609</v>
      </c>
      <c r="J21" s="270">
        <v>608</v>
      </c>
      <c r="K21" s="270">
        <v>609</v>
      </c>
      <c r="L21" s="270">
        <v>609</v>
      </c>
      <c r="M21" s="270">
        <v>609</v>
      </c>
      <c r="N21" s="270">
        <v>609</v>
      </c>
      <c r="O21" s="37">
        <v>632</v>
      </c>
      <c r="P21" s="84">
        <v>630</v>
      </c>
      <c r="Q21" s="84">
        <v>543</v>
      </c>
      <c r="R21" s="84">
        <v>531</v>
      </c>
      <c r="S21" s="84">
        <v>661</v>
      </c>
      <c r="T21" s="84">
        <v>651</v>
      </c>
      <c r="U21" s="84">
        <v>661</v>
      </c>
      <c r="V21" s="84">
        <v>656</v>
      </c>
      <c r="W21" s="84">
        <v>655</v>
      </c>
      <c r="X21" s="84">
        <v>654</v>
      </c>
      <c r="Y21" s="84">
        <v>661</v>
      </c>
      <c r="Z21" s="84">
        <v>659</v>
      </c>
      <c r="AA21" s="84">
        <v>659</v>
      </c>
      <c r="AB21" s="84">
        <v>659</v>
      </c>
      <c r="AC21" s="84">
        <v>657</v>
      </c>
      <c r="AD21" s="84">
        <v>659</v>
      </c>
      <c r="AE21" s="84">
        <v>659</v>
      </c>
      <c r="AF21" s="84">
        <v>653</v>
      </c>
      <c r="AG21" s="84">
        <v>648</v>
      </c>
      <c r="AH21" s="84">
        <v>651</v>
      </c>
      <c r="AI21" s="84">
        <v>650</v>
      </c>
      <c r="AJ21" s="84">
        <v>650</v>
      </c>
      <c r="AK21" s="84">
        <v>651</v>
      </c>
      <c r="AL21" s="84">
        <v>649</v>
      </c>
      <c r="AM21" s="84">
        <v>649</v>
      </c>
      <c r="AN21" s="84">
        <v>649</v>
      </c>
      <c r="AO21" s="84">
        <v>650</v>
      </c>
      <c r="AP21" s="84">
        <v>649</v>
      </c>
      <c r="AQ21" s="84">
        <v>645</v>
      </c>
      <c r="AR21" s="84">
        <v>645</v>
      </c>
      <c r="AS21" s="84">
        <f>'1.COBERTURA  DANE'!H22</f>
        <v>645</v>
      </c>
      <c r="AT21" s="224">
        <f t="shared" si="2"/>
        <v>0</v>
      </c>
      <c r="AU21" s="190">
        <f t="shared" si="3"/>
        <v>0</v>
      </c>
      <c r="AV21" s="224">
        <f t="shared" si="4"/>
        <v>-4</v>
      </c>
      <c r="AW21" s="190">
        <f t="shared" si="5"/>
        <v>-0.6163328197226503</v>
      </c>
    </row>
    <row r="22" spans="1:58" ht="15" outlineLevel="2">
      <c r="A22" s="81">
        <v>147</v>
      </c>
      <c r="B22" s="27" t="s">
        <v>148</v>
      </c>
      <c r="C22" s="49" t="s">
        <v>11</v>
      </c>
      <c r="D22" s="84">
        <v>465</v>
      </c>
      <c r="E22" s="270">
        <v>465</v>
      </c>
      <c r="F22" s="270">
        <v>465</v>
      </c>
      <c r="G22" s="270">
        <v>465</v>
      </c>
      <c r="H22" s="270">
        <v>465</v>
      </c>
      <c r="I22" s="270">
        <v>471</v>
      </c>
      <c r="J22" s="270">
        <v>471</v>
      </c>
      <c r="K22" s="270">
        <v>471</v>
      </c>
      <c r="L22" s="270">
        <v>471</v>
      </c>
      <c r="M22" s="270">
        <v>471</v>
      </c>
      <c r="N22" s="270">
        <v>471</v>
      </c>
      <c r="O22" s="37">
        <v>484</v>
      </c>
      <c r="P22" s="84">
        <v>484</v>
      </c>
      <c r="Q22" s="84">
        <v>430</v>
      </c>
      <c r="R22" s="84">
        <v>420</v>
      </c>
      <c r="S22" s="84">
        <v>532</v>
      </c>
      <c r="T22" s="84">
        <v>521</v>
      </c>
      <c r="U22" s="84">
        <v>531</v>
      </c>
      <c r="V22" s="84">
        <v>522</v>
      </c>
      <c r="W22" s="84">
        <v>520</v>
      </c>
      <c r="X22" s="84">
        <v>520</v>
      </c>
      <c r="Y22" s="84">
        <v>524</v>
      </c>
      <c r="Z22" s="84">
        <v>524</v>
      </c>
      <c r="AA22" s="84">
        <v>528</v>
      </c>
      <c r="AB22" s="84">
        <v>528</v>
      </c>
      <c r="AC22" s="84">
        <v>528</v>
      </c>
      <c r="AD22" s="84">
        <v>529</v>
      </c>
      <c r="AE22" s="84">
        <v>529</v>
      </c>
      <c r="AF22" s="84">
        <v>521</v>
      </c>
      <c r="AG22" s="84">
        <v>517</v>
      </c>
      <c r="AH22" s="84">
        <v>517</v>
      </c>
      <c r="AI22" s="84">
        <v>515</v>
      </c>
      <c r="AJ22" s="84">
        <v>513</v>
      </c>
      <c r="AK22" s="84">
        <v>513</v>
      </c>
      <c r="AL22" s="84">
        <v>512</v>
      </c>
      <c r="AM22" s="84">
        <v>512</v>
      </c>
      <c r="AN22" s="84">
        <v>511</v>
      </c>
      <c r="AO22" s="84">
        <v>511</v>
      </c>
      <c r="AP22" s="84">
        <v>511</v>
      </c>
      <c r="AQ22" s="84">
        <v>510</v>
      </c>
      <c r="AR22" s="84">
        <v>510</v>
      </c>
      <c r="AS22" s="84">
        <f>'1.COBERTURA  DANE'!H23</f>
        <v>509</v>
      </c>
      <c r="AT22" s="224">
        <f t="shared" si="2"/>
        <v>-1</v>
      </c>
      <c r="AU22" s="190">
        <f t="shared" si="3"/>
        <v>-0.19607843137254902</v>
      </c>
      <c r="AV22" s="224">
        <f t="shared" si="4"/>
        <v>-3</v>
      </c>
      <c r="AW22" s="190">
        <f t="shared" si="5"/>
        <v>-0.5859375</v>
      </c>
    </row>
    <row r="23" spans="1:58" ht="15" outlineLevel="2">
      <c r="A23" s="81">
        <v>172</v>
      </c>
      <c r="B23" s="27" t="s">
        <v>148</v>
      </c>
      <c r="C23" s="49" t="s">
        <v>13</v>
      </c>
      <c r="D23" s="84">
        <v>764</v>
      </c>
      <c r="E23" s="270">
        <v>764</v>
      </c>
      <c r="F23" s="270">
        <v>764</v>
      </c>
      <c r="G23" s="270">
        <v>764</v>
      </c>
      <c r="H23" s="270">
        <v>764</v>
      </c>
      <c r="I23" s="270">
        <v>776</v>
      </c>
      <c r="J23" s="270">
        <v>776</v>
      </c>
      <c r="K23" s="270">
        <v>776</v>
      </c>
      <c r="L23" s="270">
        <v>776</v>
      </c>
      <c r="M23" s="270">
        <v>776</v>
      </c>
      <c r="N23" s="270">
        <v>775</v>
      </c>
      <c r="O23" s="37">
        <v>794</v>
      </c>
      <c r="P23" s="84">
        <v>792</v>
      </c>
      <c r="Q23" s="84">
        <v>673</v>
      </c>
      <c r="R23" s="84">
        <v>669</v>
      </c>
      <c r="S23" s="84">
        <v>807</v>
      </c>
      <c r="T23" s="84">
        <v>791</v>
      </c>
      <c r="U23" s="84">
        <v>798</v>
      </c>
      <c r="V23" s="84">
        <v>795</v>
      </c>
      <c r="W23" s="84">
        <v>789</v>
      </c>
      <c r="X23" s="84">
        <v>788</v>
      </c>
      <c r="Y23" s="84">
        <v>792</v>
      </c>
      <c r="Z23" s="84">
        <v>787</v>
      </c>
      <c r="AA23" s="84">
        <v>790</v>
      </c>
      <c r="AB23" s="84">
        <v>790</v>
      </c>
      <c r="AC23" s="84">
        <v>790</v>
      </c>
      <c r="AD23" s="84">
        <v>790</v>
      </c>
      <c r="AE23" s="84">
        <v>790</v>
      </c>
      <c r="AF23" s="84">
        <v>787</v>
      </c>
      <c r="AG23" s="84">
        <v>779</v>
      </c>
      <c r="AH23" s="84">
        <v>784</v>
      </c>
      <c r="AI23" s="84">
        <v>784</v>
      </c>
      <c r="AJ23" s="84">
        <v>782</v>
      </c>
      <c r="AK23" s="84">
        <v>783</v>
      </c>
      <c r="AL23" s="84">
        <v>782</v>
      </c>
      <c r="AM23" s="84">
        <v>782</v>
      </c>
      <c r="AN23" s="84">
        <v>781</v>
      </c>
      <c r="AO23" s="84">
        <v>783</v>
      </c>
      <c r="AP23" s="84">
        <v>783</v>
      </c>
      <c r="AQ23" s="84">
        <v>782</v>
      </c>
      <c r="AR23" s="84">
        <v>780</v>
      </c>
      <c r="AS23" s="84">
        <f>'1.COBERTURA  DANE'!H24</f>
        <v>773</v>
      </c>
      <c r="AT23" s="224">
        <f t="shared" si="2"/>
        <v>-9</v>
      </c>
      <c r="AU23" s="190">
        <f t="shared" si="3"/>
        <v>-1.1508951406649617</v>
      </c>
      <c r="AV23" s="224">
        <f t="shared" si="4"/>
        <v>-9</v>
      </c>
      <c r="AW23" s="190">
        <f t="shared" si="5"/>
        <v>-1.1508951406649617</v>
      </c>
      <c r="BF23" s="343" t="str">
        <f>UPPER((TEXT('1.COBERTURA  DANE'!C2,"mmmm yy")))</f>
        <v>JUNIO 18</v>
      </c>
    </row>
    <row r="24" spans="1:58" ht="15" outlineLevel="2">
      <c r="A24" s="81">
        <v>475</v>
      </c>
      <c r="B24" s="27" t="s">
        <v>148</v>
      </c>
      <c r="C24" s="49" t="s">
        <v>106</v>
      </c>
      <c r="D24" s="84">
        <v>62</v>
      </c>
      <c r="E24" s="270">
        <v>62</v>
      </c>
      <c r="F24" s="270">
        <v>62</v>
      </c>
      <c r="G24" s="270">
        <v>62</v>
      </c>
      <c r="H24" s="270">
        <v>62</v>
      </c>
      <c r="I24" s="270">
        <v>63</v>
      </c>
      <c r="J24" s="270">
        <v>63</v>
      </c>
      <c r="K24" s="270">
        <v>63</v>
      </c>
      <c r="L24" s="270">
        <v>63</v>
      </c>
      <c r="M24" s="270">
        <v>63</v>
      </c>
      <c r="N24" s="270">
        <v>63</v>
      </c>
      <c r="O24" s="37">
        <v>70</v>
      </c>
      <c r="P24" s="84">
        <v>68</v>
      </c>
      <c r="Q24" s="84">
        <v>56</v>
      </c>
      <c r="R24" s="84">
        <v>56</v>
      </c>
      <c r="S24" s="84">
        <v>80</v>
      </c>
      <c r="T24" s="84">
        <v>78</v>
      </c>
      <c r="U24" s="84">
        <v>80</v>
      </c>
      <c r="V24" s="84">
        <v>80</v>
      </c>
      <c r="W24" s="84">
        <v>81</v>
      </c>
      <c r="X24" s="84">
        <v>81</v>
      </c>
      <c r="Y24" s="84">
        <v>81</v>
      </c>
      <c r="Z24" s="84">
        <v>81</v>
      </c>
      <c r="AA24" s="84">
        <v>81</v>
      </c>
      <c r="AB24" s="84">
        <v>81</v>
      </c>
      <c r="AC24" s="84">
        <v>81</v>
      </c>
      <c r="AD24" s="84">
        <v>81</v>
      </c>
      <c r="AE24" s="84">
        <v>81</v>
      </c>
      <c r="AF24" s="84">
        <v>82</v>
      </c>
      <c r="AG24" s="84">
        <v>81</v>
      </c>
      <c r="AH24" s="84">
        <v>81</v>
      </c>
      <c r="AI24" s="84">
        <v>83</v>
      </c>
      <c r="AJ24" s="84">
        <v>83</v>
      </c>
      <c r="AK24" s="84">
        <v>83</v>
      </c>
      <c r="AL24" s="84">
        <v>83</v>
      </c>
      <c r="AM24" s="84">
        <v>83</v>
      </c>
      <c r="AN24" s="84">
        <v>83</v>
      </c>
      <c r="AO24" s="84">
        <v>83</v>
      </c>
      <c r="AP24" s="84">
        <v>83</v>
      </c>
      <c r="AQ24" s="84">
        <v>83</v>
      </c>
      <c r="AR24" s="84">
        <v>83</v>
      </c>
      <c r="AS24" s="84">
        <f>'1.COBERTURA  DANE'!H25</f>
        <v>83</v>
      </c>
      <c r="AT24" s="224">
        <f t="shared" si="2"/>
        <v>0</v>
      </c>
      <c r="AU24" s="190">
        <f t="shared" si="3"/>
        <v>0</v>
      </c>
      <c r="AV24" s="224">
        <f t="shared" si="4"/>
        <v>0</v>
      </c>
      <c r="AW24" s="190">
        <f t="shared" si="5"/>
        <v>0</v>
      </c>
    </row>
    <row r="25" spans="1:58" ht="15" outlineLevel="2">
      <c r="A25" s="81">
        <v>480</v>
      </c>
      <c r="B25" s="27" t="s">
        <v>148</v>
      </c>
      <c r="C25" s="49" t="s">
        <v>18</v>
      </c>
      <c r="D25" s="84">
        <v>276</v>
      </c>
      <c r="E25" s="270">
        <v>276</v>
      </c>
      <c r="F25" s="270">
        <v>276</v>
      </c>
      <c r="G25" s="270">
        <v>276</v>
      </c>
      <c r="H25" s="270">
        <v>276</v>
      </c>
      <c r="I25" s="270">
        <v>278</v>
      </c>
      <c r="J25" s="270">
        <v>278</v>
      </c>
      <c r="K25" s="270">
        <v>278</v>
      </c>
      <c r="L25" s="270">
        <v>278</v>
      </c>
      <c r="M25" s="270">
        <v>278</v>
      </c>
      <c r="N25" s="270">
        <v>278</v>
      </c>
      <c r="O25" s="37">
        <v>296</v>
      </c>
      <c r="P25" s="84">
        <v>295</v>
      </c>
      <c r="Q25" s="84">
        <v>260</v>
      </c>
      <c r="R25" s="84">
        <v>258</v>
      </c>
      <c r="S25" s="84">
        <v>298</v>
      </c>
      <c r="T25" s="84">
        <v>296</v>
      </c>
      <c r="U25" s="84">
        <v>299</v>
      </c>
      <c r="V25" s="84">
        <v>294</v>
      </c>
      <c r="W25" s="84">
        <v>295</v>
      </c>
      <c r="X25" s="84">
        <v>295</v>
      </c>
      <c r="Y25" s="84">
        <v>298</v>
      </c>
      <c r="Z25" s="84">
        <v>298</v>
      </c>
      <c r="AA25" s="84">
        <v>298</v>
      </c>
      <c r="AB25" s="84">
        <v>298</v>
      </c>
      <c r="AC25" s="84">
        <v>298</v>
      </c>
      <c r="AD25" s="84">
        <v>298</v>
      </c>
      <c r="AE25" s="84">
        <v>298</v>
      </c>
      <c r="AF25" s="84">
        <v>292</v>
      </c>
      <c r="AG25" s="84">
        <v>292</v>
      </c>
      <c r="AH25" s="84">
        <v>293</v>
      </c>
      <c r="AI25" s="84">
        <v>292</v>
      </c>
      <c r="AJ25" s="84">
        <v>292</v>
      </c>
      <c r="AK25" s="84">
        <v>293</v>
      </c>
      <c r="AL25" s="84">
        <v>293</v>
      </c>
      <c r="AM25" s="84">
        <v>293</v>
      </c>
      <c r="AN25" s="84">
        <v>292</v>
      </c>
      <c r="AO25" s="84">
        <v>291</v>
      </c>
      <c r="AP25" s="84">
        <v>291</v>
      </c>
      <c r="AQ25" s="84">
        <v>290</v>
      </c>
      <c r="AR25" s="84">
        <v>290</v>
      </c>
      <c r="AS25" s="84">
        <f>'1.COBERTURA  DANE'!H26</f>
        <v>289</v>
      </c>
      <c r="AT25" s="224">
        <f t="shared" si="2"/>
        <v>-1</v>
      </c>
      <c r="AU25" s="190">
        <f t="shared" si="3"/>
        <v>-0.34482758620689657</v>
      </c>
      <c r="AV25" s="224">
        <f t="shared" si="4"/>
        <v>-4</v>
      </c>
      <c r="AW25" s="190">
        <f t="shared" si="5"/>
        <v>-1.3651877133105803</v>
      </c>
    </row>
    <row r="26" spans="1:58" ht="15" outlineLevel="2">
      <c r="A26" s="81">
        <v>490</v>
      </c>
      <c r="B26" s="27" t="s">
        <v>148</v>
      </c>
      <c r="C26" s="49" t="s">
        <v>49</v>
      </c>
      <c r="D26" s="84">
        <v>841</v>
      </c>
      <c r="E26" s="270">
        <v>841</v>
      </c>
      <c r="F26" s="270">
        <v>841</v>
      </c>
      <c r="G26" s="270">
        <v>841</v>
      </c>
      <c r="H26" s="270">
        <v>841</v>
      </c>
      <c r="I26" s="270">
        <v>853</v>
      </c>
      <c r="J26" s="270">
        <v>852</v>
      </c>
      <c r="K26" s="270">
        <v>853</v>
      </c>
      <c r="L26" s="270">
        <v>853</v>
      </c>
      <c r="M26" s="270">
        <v>853</v>
      </c>
      <c r="N26" s="270">
        <v>852</v>
      </c>
      <c r="O26" s="37">
        <v>902</v>
      </c>
      <c r="P26" s="84">
        <v>901</v>
      </c>
      <c r="Q26" s="84">
        <v>798</v>
      </c>
      <c r="R26" s="84">
        <v>794</v>
      </c>
      <c r="S26" s="84">
        <v>944</v>
      </c>
      <c r="T26" s="84">
        <v>919</v>
      </c>
      <c r="U26" s="84">
        <v>928</v>
      </c>
      <c r="V26" s="84">
        <v>920</v>
      </c>
      <c r="W26" s="84">
        <v>923</v>
      </c>
      <c r="X26" s="84">
        <v>921</v>
      </c>
      <c r="Y26" s="84">
        <v>923</v>
      </c>
      <c r="Z26" s="84">
        <v>923</v>
      </c>
      <c r="AA26" s="84">
        <v>932</v>
      </c>
      <c r="AB26" s="84">
        <v>935</v>
      </c>
      <c r="AC26" s="84">
        <v>934</v>
      </c>
      <c r="AD26" s="84">
        <v>935</v>
      </c>
      <c r="AE26" s="84">
        <v>935</v>
      </c>
      <c r="AF26" s="84">
        <v>935</v>
      </c>
      <c r="AG26" s="84">
        <v>931</v>
      </c>
      <c r="AH26" s="84">
        <v>936</v>
      </c>
      <c r="AI26" s="84">
        <v>944</v>
      </c>
      <c r="AJ26" s="84">
        <v>942</v>
      </c>
      <c r="AK26" s="84">
        <v>948</v>
      </c>
      <c r="AL26" s="84">
        <v>947</v>
      </c>
      <c r="AM26" s="84">
        <v>947</v>
      </c>
      <c r="AN26" s="84">
        <v>947</v>
      </c>
      <c r="AO26" s="84">
        <v>952</v>
      </c>
      <c r="AP26" s="84">
        <v>952</v>
      </c>
      <c r="AQ26" s="84">
        <v>951</v>
      </c>
      <c r="AR26" s="84">
        <v>950</v>
      </c>
      <c r="AS26" s="84">
        <f>'1.COBERTURA  DANE'!H27</f>
        <v>950</v>
      </c>
      <c r="AT26" s="224">
        <f t="shared" si="2"/>
        <v>-1</v>
      </c>
      <c r="AU26" s="190">
        <f t="shared" si="3"/>
        <v>-0.10515247108307045</v>
      </c>
      <c r="AV26" s="224">
        <f t="shared" si="4"/>
        <v>3</v>
      </c>
      <c r="AW26" s="190">
        <f t="shared" si="5"/>
        <v>0.31678986272439286</v>
      </c>
      <c r="BF26" s="615"/>
    </row>
    <row r="27" spans="1:58" ht="15" outlineLevel="2">
      <c r="A27" s="81">
        <v>659</v>
      </c>
      <c r="B27" s="27" t="s">
        <v>148</v>
      </c>
      <c r="C27" s="49" t="s">
        <v>93</v>
      </c>
      <c r="D27" s="84">
        <v>357</v>
      </c>
      <c r="E27" s="270">
        <v>357</v>
      </c>
      <c r="F27" s="270">
        <v>357</v>
      </c>
      <c r="G27" s="270">
        <v>357</v>
      </c>
      <c r="H27" s="270">
        <v>357</v>
      </c>
      <c r="I27" s="270">
        <v>360</v>
      </c>
      <c r="J27" s="270">
        <v>360</v>
      </c>
      <c r="K27" s="270">
        <v>359</v>
      </c>
      <c r="L27" s="270">
        <v>359</v>
      </c>
      <c r="M27" s="270">
        <v>359</v>
      </c>
      <c r="N27" s="270">
        <v>359</v>
      </c>
      <c r="O27" s="37">
        <v>372</v>
      </c>
      <c r="P27" s="84">
        <v>371</v>
      </c>
      <c r="Q27" s="84">
        <v>337</v>
      </c>
      <c r="R27" s="84">
        <v>333</v>
      </c>
      <c r="S27" s="84">
        <v>419</v>
      </c>
      <c r="T27" s="84">
        <v>414</v>
      </c>
      <c r="U27" s="84">
        <v>419</v>
      </c>
      <c r="V27" s="84">
        <v>409</v>
      </c>
      <c r="W27" s="84">
        <v>407</v>
      </c>
      <c r="X27" s="84">
        <v>407</v>
      </c>
      <c r="Y27" s="84">
        <v>412</v>
      </c>
      <c r="Z27" s="84">
        <v>412</v>
      </c>
      <c r="AA27" s="84">
        <v>413</v>
      </c>
      <c r="AB27" s="84">
        <v>411</v>
      </c>
      <c r="AC27" s="84">
        <v>411</v>
      </c>
      <c r="AD27" s="84">
        <v>411</v>
      </c>
      <c r="AE27" s="84">
        <v>411</v>
      </c>
      <c r="AF27" s="84">
        <v>402</v>
      </c>
      <c r="AG27" s="84">
        <v>401</v>
      </c>
      <c r="AH27" s="84">
        <v>403</v>
      </c>
      <c r="AI27" s="84">
        <v>408</v>
      </c>
      <c r="AJ27" s="84">
        <v>408</v>
      </c>
      <c r="AK27" s="84">
        <v>408</v>
      </c>
      <c r="AL27" s="84">
        <v>408</v>
      </c>
      <c r="AM27" s="84">
        <v>408</v>
      </c>
      <c r="AN27" s="84">
        <v>408</v>
      </c>
      <c r="AO27" s="84">
        <v>408</v>
      </c>
      <c r="AP27" s="84">
        <v>408</v>
      </c>
      <c r="AQ27" s="84">
        <v>408</v>
      </c>
      <c r="AR27" s="84">
        <v>406</v>
      </c>
      <c r="AS27" s="84">
        <f>'1.COBERTURA  DANE'!H28</f>
        <v>406</v>
      </c>
      <c r="AT27" s="224">
        <f t="shared" si="2"/>
        <v>-2</v>
      </c>
      <c r="AU27" s="190">
        <f t="shared" si="3"/>
        <v>-0.49019607843137253</v>
      </c>
      <c r="AV27" s="224">
        <f t="shared" si="4"/>
        <v>-2</v>
      </c>
      <c r="AW27" s="190">
        <f t="shared" si="5"/>
        <v>-0.49019607843137253</v>
      </c>
    </row>
    <row r="28" spans="1:58" ht="15" outlineLevel="2">
      <c r="A28" s="81">
        <v>665</v>
      </c>
      <c r="B28" s="27" t="s">
        <v>148</v>
      </c>
      <c r="C28" s="49" t="s">
        <v>94</v>
      </c>
      <c r="D28" s="84">
        <v>568</v>
      </c>
      <c r="E28" s="270">
        <v>568</v>
      </c>
      <c r="F28" s="270">
        <v>568</v>
      </c>
      <c r="G28" s="270">
        <v>568</v>
      </c>
      <c r="H28" s="270">
        <v>568</v>
      </c>
      <c r="I28" s="270">
        <v>576</v>
      </c>
      <c r="J28" s="270">
        <v>576</v>
      </c>
      <c r="K28" s="270">
        <v>576</v>
      </c>
      <c r="L28" s="270">
        <v>576</v>
      </c>
      <c r="M28" s="270">
        <v>576</v>
      </c>
      <c r="N28" s="270">
        <v>576</v>
      </c>
      <c r="O28" s="37">
        <v>591</v>
      </c>
      <c r="P28" s="84">
        <v>588</v>
      </c>
      <c r="Q28" s="84">
        <v>529</v>
      </c>
      <c r="R28" s="84">
        <v>523</v>
      </c>
      <c r="S28" s="84">
        <v>598</v>
      </c>
      <c r="T28" s="84">
        <v>586</v>
      </c>
      <c r="U28" s="84">
        <v>594</v>
      </c>
      <c r="V28" s="84">
        <v>586</v>
      </c>
      <c r="W28" s="84">
        <v>585</v>
      </c>
      <c r="X28" s="84">
        <v>585</v>
      </c>
      <c r="Y28" s="84">
        <v>588</v>
      </c>
      <c r="Z28" s="84">
        <v>587</v>
      </c>
      <c r="AA28" s="84">
        <v>591</v>
      </c>
      <c r="AB28" s="84">
        <v>590</v>
      </c>
      <c r="AC28" s="84">
        <v>589</v>
      </c>
      <c r="AD28" s="84">
        <v>590</v>
      </c>
      <c r="AE28" s="84">
        <v>590</v>
      </c>
      <c r="AF28" s="84">
        <v>580</v>
      </c>
      <c r="AG28" s="84">
        <v>578</v>
      </c>
      <c r="AH28" s="84">
        <v>579</v>
      </c>
      <c r="AI28" s="84">
        <v>579</v>
      </c>
      <c r="AJ28" s="84">
        <v>578</v>
      </c>
      <c r="AK28" s="84">
        <v>581</v>
      </c>
      <c r="AL28" s="84">
        <v>579</v>
      </c>
      <c r="AM28" s="84">
        <v>578</v>
      </c>
      <c r="AN28" s="84">
        <v>578</v>
      </c>
      <c r="AO28" s="84">
        <v>578</v>
      </c>
      <c r="AP28" s="84">
        <v>578</v>
      </c>
      <c r="AQ28" s="84">
        <v>578</v>
      </c>
      <c r="AR28" s="84">
        <v>577</v>
      </c>
      <c r="AS28" s="84">
        <f>'1.COBERTURA  DANE'!H29</f>
        <v>576</v>
      </c>
      <c r="AT28" s="224">
        <f t="shared" si="2"/>
        <v>-2</v>
      </c>
      <c r="AU28" s="190">
        <f t="shared" si="3"/>
        <v>-0.34602076124567477</v>
      </c>
      <c r="AV28" s="224">
        <f t="shared" si="4"/>
        <v>-2</v>
      </c>
      <c r="AW28" s="190">
        <f t="shared" si="5"/>
        <v>-0.34602076124567477</v>
      </c>
    </row>
    <row r="29" spans="1:58" ht="15" outlineLevel="2">
      <c r="A29" s="81">
        <v>837</v>
      </c>
      <c r="B29" s="27" t="s">
        <v>148</v>
      </c>
      <c r="C29" s="49" t="s">
        <v>26</v>
      </c>
      <c r="D29" s="84">
        <v>2858</v>
      </c>
      <c r="E29" s="270">
        <v>2858</v>
      </c>
      <c r="F29" s="270">
        <v>2858</v>
      </c>
      <c r="G29" s="270">
        <v>2858</v>
      </c>
      <c r="H29" s="270">
        <v>2858</v>
      </c>
      <c r="I29" s="270">
        <v>2890</v>
      </c>
      <c r="J29" s="270">
        <v>2889</v>
      </c>
      <c r="K29" s="270">
        <v>2890</v>
      </c>
      <c r="L29" s="270">
        <v>2890</v>
      </c>
      <c r="M29" s="270">
        <v>2890</v>
      </c>
      <c r="N29" s="270">
        <v>2886</v>
      </c>
      <c r="O29" s="37">
        <v>2966</v>
      </c>
      <c r="P29" s="84">
        <v>2964</v>
      </c>
      <c r="Q29" s="84">
        <v>2567</v>
      </c>
      <c r="R29" s="84">
        <v>2521</v>
      </c>
      <c r="S29" s="84">
        <v>3082</v>
      </c>
      <c r="T29" s="84">
        <v>3011</v>
      </c>
      <c r="U29" s="84">
        <v>3094</v>
      </c>
      <c r="V29" s="84">
        <v>3058</v>
      </c>
      <c r="W29" s="84">
        <v>3060</v>
      </c>
      <c r="X29" s="84">
        <v>3055</v>
      </c>
      <c r="Y29" s="84">
        <v>3082</v>
      </c>
      <c r="Z29" s="84">
        <v>3075</v>
      </c>
      <c r="AA29" s="84">
        <v>3076</v>
      </c>
      <c r="AB29" s="84">
        <v>3083</v>
      </c>
      <c r="AC29" s="84">
        <v>3089</v>
      </c>
      <c r="AD29" s="84">
        <v>3114</v>
      </c>
      <c r="AE29" s="84">
        <v>3114</v>
      </c>
      <c r="AF29" s="84">
        <v>3076</v>
      </c>
      <c r="AG29" s="84">
        <v>3068</v>
      </c>
      <c r="AH29" s="84">
        <v>3077</v>
      </c>
      <c r="AI29" s="84">
        <v>3083</v>
      </c>
      <c r="AJ29" s="84">
        <v>3082</v>
      </c>
      <c r="AK29" s="84">
        <v>3084</v>
      </c>
      <c r="AL29" s="84">
        <v>3077</v>
      </c>
      <c r="AM29" s="84">
        <v>3073</v>
      </c>
      <c r="AN29" s="84">
        <v>3072</v>
      </c>
      <c r="AO29" s="84">
        <v>3077</v>
      </c>
      <c r="AP29" s="84">
        <v>3077</v>
      </c>
      <c r="AQ29" s="84">
        <v>3074</v>
      </c>
      <c r="AR29" s="84">
        <v>3073</v>
      </c>
      <c r="AS29" s="84">
        <f>'1.COBERTURA  DANE'!H30</f>
        <v>3071</v>
      </c>
      <c r="AT29" s="224">
        <f t="shared" si="2"/>
        <v>-3</v>
      </c>
      <c r="AU29" s="190">
        <f t="shared" si="3"/>
        <v>-9.7592713077423551E-2</v>
      </c>
      <c r="AV29" s="224">
        <f t="shared" si="4"/>
        <v>-2</v>
      </c>
      <c r="AW29" s="190">
        <f t="shared" si="5"/>
        <v>-6.5082980800520662E-2</v>
      </c>
      <c r="BA29" s="615">
        <v>2017</v>
      </c>
      <c r="BB29" s="615">
        <v>2018</v>
      </c>
    </row>
    <row r="30" spans="1:58" ht="15" outlineLevel="2">
      <c r="A30" s="81">
        <v>873</v>
      </c>
      <c r="B30" s="27" t="s">
        <v>148</v>
      </c>
      <c r="C30" s="49" t="s">
        <v>28</v>
      </c>
      <c r="D30" s="84">
        <v>168</v>
      </c>
      <c r="E30" s="270">
        <v>168</v>
      </c>
      <c r="F30" s="270">
        <v>168</v>
      </c>
      <c r="G30" s="270">
        <v>168</v>
      </c>
      <c r="H30" s="270">
        <v>168</v>
      </c>
      <c r="I30" s="270">
        <v>173</v>
      </c>
      <c r="J30" s="270">
        <v>173</v>
      </c>
      <c r="K30" s="270">
        <v>173</v>
      </c>
      <c r="L30" s="270">
        <v>173</v>
      </c>
      <c r="M30" s="270">
        <v>173</v>
      </c>
      <c r="N30" s="270">
        <v>173</v>
      </c>
      <c r="O30" s="37">
        <v>185</v>
      </c>
      <c r="P30" s="84">
        <v>185</v>
      </c>
      <c r="Q30" s="84">
        <v>157</v>
      </c>
      <c r="R30" s="84">
        <v>155</v>
      </c>
      <c r="S30" s="84">
        <v>200</v>
      </c>
      <c r="T30" s="84">
        <v>197</v>
      </c>
      <c r="U30" s="84">
        <v>201</v>
      </c>
      <c r="V30" s="84">
        <v>195</v>
      </c>
      <c r="W30" s="84">
        <v>194</v>
      </c>
      <c r="X30" s="84">
        <v>194</v>
      </c>
      <c r="Y30" s="84">
        <v>196</v>
      </c>
      <c r="Z30" s="84">
        <v>194</v>
      </c>
      <c r="AA30" s="84">
        <v>194</v>
      </c>
      <c r="AB30" s="84">
        <v>195</v>
      </c>
      <c r="AC30" s="84">
        <v>196</v>
      </c>
      <c r="AD30" s="84">
        <v>196</v>
      </c>
      <c r="AE30" s="84">
        <v>196</v>
      </c>
      <c r="AF30" s="84">
        <v>200</v>
      </c>
      <c r="AG30" s="84">
        <v>198</v>
      </c>
      <c r="AH30" s="84">
        <v>198</v>
      </c>
      <c r="AI30" s="84">
        <v>199</v>
      </c>
      <c r="AJ30" s="84">
        <v>200</v>
      </c>
      <c r="AK30" s="84">
        <v>205</v>
      </c>
      <c r="AL30" s="84">
        <v>205</v>
      </c>
      <c r="AM30" s="84">
        <v>205</v>
      </c>
      <c r="AN30" s="84">
        <v>205</v>
      </c>
      <c r="AO30" s="84">
        <v>206</v>
      </c>
      <c r="AP30" s="84">
        <v>205</v>
      </c>
      <c r="AQ30" s="84">
        <v>203</v>
      </c>
      <c r="AR30" s="84">
        <v>203</v>
      </c>
      <c r="AS30" s="84">
        <f>'1.COBERTURA  DANE'!H31</f>
        <v>203</v>
      </c>
      <c r="AT30" s="224">
        <f t="shared" si="2"/>
        <v>0</v>
      </c>
      <c r="AU30" s="190">
        <f t="shared" si="3"/>
        <v>0</v>
      </c>
      <c r="AV30" s="224">
        <f t="shared" si="4"/>
        <v>-2</v>
      </c>
      <c r="AW30" s="190">
        <f t="shared" si="5"/>
        <v>-0.97560975609756095</v>
      </c>
      <c r="AZ30" s="343" t="s">
        <v>315</v>
      </c>
      <c r="BA30" s="8">
        <v>105926</v>
      </c>
      <c r="BB30" s="8">
        <v>105714</v>
      </c>
    </row>
    <row r="31" spans="1:58" ht="15" outlineLevel="1">
      <c r="A31" s="320" t="s">
        <v>124</v>
      </c>
      <c r="B31" s="48"/>
      <c r="C31" s="51"/>
      <c r="D31" s="83">
        <v>2795</v>
      </c>
      <c r="E31" s="83">
        <v>2796</v>
      </c>
      <c r="F31" s="83">
        <v>2796</v>
      </c>
      <c r="G31" s="83">
        <v>2796</v>
      </c>
      <c r="H31" s="83">
        <v>2796</v>
      </c>
      <c r="I31" s="83">
        <v>2832</v>
      </c>
      <c r="J31" s="83">
        <v>2830</v>
      </c>
      <c r="K31" s="83">
        <v>2833</v>
      </c>
      <c r="L31" s="83">
        <v>2832</v>
      </c>
      <c r="M31" s="83">
        <v>2832</v>
      </c>
      <c r="N31" s="83">
        <v>2827</v>
      </c>
      <c r="O31" s="83">
        <v>3080</v>
      </c>
      <c r="P31" s="83">
        <v>3056</v>
      </c>
      <c r="Q31" s="83">
        <v>2623</v>
      </c>
      <c r="R31" s="83">
        <v>2596</v>
      </c>
      <c r="S31" s="83">
        <v>3268</v>
      </c>
      <c r="T31" s="83">
        <v>3217</v>
      </c>
      <c r="U31" s="83">
        <v>3269</v>
      </c>
      <c r="V31" s="83">
        <v>3235</v>
      </c>
      <c r="W31" s="83">
        <v>3237</v>
      </c>
      <c r="X31" s="83">
        <v>3224</v>
      </c>
      <c r="Y31" s="83">
        <v>3249</v>
      </c>
      <c r="Z31" s="83">
        <v>3245</v>
      </c>
      <c r="AA31" s="83">
        <v>3266</v>
      </c>
      <c r="AB31" s="83">
        <v>3264</v>
      </c>
      <c r="AC31" s="83">
        <v>3267</v>
      </c>
      <c r="AD31" s="83">
        <v>3272</v>
      </c>
      <c r="AE31" s="83">
        <v>3271</v>
      </c>
      <c r="AF31" s="83">
        <v>3274</v>
      </c>
      <c r="AG31" s="83">
        <v>3260</v>
      </c>
      <c r="AH31" s="83">
        <v>3263</v>
      </c>
      <c r="AI31" s="83">
        <v>3272</v>
      </c>
      <c r="AJ31" s="83">
        <v>3275</v>
      </c>
      <c r="AK31" s="83">
        <v>3278</v>
      </c>
      <c r="AL31" s="83">
        <v>3275</v>
      </c>
      <c r="AM31" s="83">
        <v>3272</v>
      </c>
      <c r="AN31" s="83">
        <v>3268</v>
      </c>
      <c r="AO31" s="83">
        <v>3271</v>
      </c>
      <c r="AP31" s="83">
        <v>3261</v>
      </c>
      <c r="AQ31" s="83">
        <v>3253</v>
      </c>
      <c r="AR31" s="83">
        <v>3250</v>
      </c>
      <c r="AS31" s="83">
        <f t="shared" ref="AS31" si="8">SUM(AS32:AS41)</f>
        <v>3240</v>
      </c>
      <c r="AT31" s="224">
        <f t="shared" si="2"/>
        <v>-13</v>
      </c>
      <c r="AU31" s="190">
        <f t="shared" si="3"/>
        <v>-0.39963110974485089</v>
      </c>
      <c r="AV31" s="224">
        <f t="shared" si="4"/>
        <v>-32</v>
      </c>
      <c r="AW31" s="190">
        <f t="shared" si="5"/>
        <v>-0.97799511002444983</v>
      </c>
      <c r="AZ31" s="343" t="s">
        <v>316</v>
      </c>
      <c r="BA31" s="8">
        <v>105895</v>
      </c>
      <c r="BB31" s="8">
        <v>105580</v>
      </c>
    </row>
    <row r="32" spans="1:58" ht="15" outlineLevel="2">
      <c r="A32" s="81">
        <v>31</v>
      </c>
      <c r="B32" s="27" t="s">
        <v>123</v>
      </c>
      <c r="C32" s="49" t="s">
        <v>62</v>
      </c>
      <c r="D32" s="84">
        <v>380</v>
      </c>
      <c r="E32" s="270">
        <v>380</v>
      </c>
      <c r="F32" s="270">
        <v>380</v>
      </c>
      <c r="G32" s="270">
        <v>380</v>
      </c>
      <c r="H32" s="270">
        <v>380</v>
      </c>
      <c r="I32" s="270">
        <v>383</v>
      </c>
      <c r="J32" s="270">
        <v>382</v>
      </c>
      <c r="K32" s="270">
        <v>383</v>
      </c>
      <c r="L32" s="270">
        <v>383</v>
      </c>
      <c r="M32" s="270">
        <v>383</v>
      </c>
      <c r="N32" s="270">
        <v>383</v>
      </c>
      <c r="O32" s="37">
        <v>409</v>
      </c>
      <c r="P32" s="84">
        <v>405</v>
      </c>
      <c r="Q32" s="84">
        <v>361</v>
      </c>
      <c r="R32" s="84">
        <v>357</v>
      </c>
      <c r="S32" s="84">
        <v>441</v>
      </c>
      <c r="T32" s="84">
        <v>435</v>
      </c>
      <c r="U32" s="84">
        <v>444</v>
      </c>
      <c r="V32" s="84">
        <v>437</v>
      </c>
      <c r="W32" s="84">
        <v>437</v>
      </c>
      <c r="X32" s="84">
        <v>436</v>
      </c>
      <c r="Y32" s="84">
        <v>440</v>
      </c>
      <c r="Z32" s="84">
        <v>439</v>
      </c>
      <c r="AA32" s="84">
        <v>440</v>
      </c>
      <c r="AB32" s="84">
        <v>440</v>
      </c>
      <c r="AC32" s="84">
        <v>440</v>
      </c>
      <c r="AD32" s="84">
        <v>447</v>
      </c>
      <c r="AE32" s="84">
        <v>447</v>
      </c>
      <c r="AF32" s="84">
        <v>447</v>
      </c>
      <c r="AG32" s="84">
        <v>447</v>
      </c>
      <c r="AH32" s="84">
        <v>449</v>
      </c>
      <c r="AI32" s="84">
        <v>448</v>
      </c>
      <c r="AJ32" s="84">
        <v>449</v>
      </c>
      <c r="AK32" s="84">
        <v>449</v>
      </c>
      <c r="AL32" s="84">
        <v>448</v>
      </c>
      <c r="AM32" s="84">
        <v>448</v>
      </c>
      <c r="AN32" s="84">
        <v>448</v>
      </c>
      <c r="AO32" s="84">
        <v>447</v>
      </c>
      <c r="AP32" s="84">
        <v>447</v>
      </c>
      <c r="AQ32" s="84">
        <v>444</v>
      </c>
      <c r="AR32" s="84">
        <v>444</v>
      </c>
      <c r="AS32" s="84">
        <f>'1.COBERTURA  DANE'!H33</f>
        <v>443</v>
      </c>
      <c r="AT32" s="224">
        <f t="shared" si="2"/>
        <v>-1</v>
      </c>
      <c r="AU32" s="190">
        <f t="shared" si="3"/>
        <v>-0.22522522522522523</v>
      </c>
      <c r="AV32" s="224">
        <f t="shared" si="4"/>
        <v>-5</v>
      </c>
      <c r="AW32" s="190">
        <f t="shared" si="5"/>
        <v>-1.1160714285714286</v>
      </c>
      <c r="AZ32" s="343" t="s">
        <v>317</v>
      </c>
      <c r="BA32" s="8">
        <v>106135</v>
      </c>
      <c r="BB32" s="8">
        <v>105454</v>
      </c>
    </row>
    <row r="33" spans="1:57" ht="15" outlineLevel="2">
      <c r="A33" s="81">
        <v>40</v>
      </c>
      <c r="B33" s="27" t="s">
        <v>123</v>
      </c>
      <c r="C33" s="49" t="s">
        <v>66</v>
      </c>
      <c r="D33" s="84">
        <v>205</v>
      </c>
      <c r="E33" s="270">
        <v>205</v>
      </c>
      <c r="F33" s="270">
        <v>205</v>
      </c>
      <c r="G33" s="270">
        <v>205</v>
      </c>
      <c r="H33" s="270">
        <v>205</v>
      </c>
      <c r="I33" s="270">
        <v>209</v>
      </c>
      <c r="J33" s="270">
        <v>209</v>
      </c>
      <c r="K33" s="270">
        <v>209</v>
      </c>
      <c r="L33" s="270">
        <v>209</v>
      </c>
      <c r="M33" s="270">
        <v>209</v>
      </c>
      <c r="N33" s="270">
        <v>209</v>
      </c>
      <c r="O33" s="37">
        <v>242</v>
      </c>
      <c r="P33" s="84">
        <v>233</v>
      </c>
      <c r="Q33" s="84">
        <v>185</v>
      </c>
      <c r="R33" s="84">
        <v>184</v>
      </c>
      <c r="S33" s="84">
        <v>239</v>
      </c>
      <c r="T33" s="84">
        <v>231</v>
      </c>
      <c r="U33" s="84">
        <v>234</v>
      </c>
      <c r="V33" s="84">
        <v>234</v>
      </c>
      <c r="W33" s="84">
        <v>234</v>
      </c>
      <c r="X33" s="84">
        <v>234</v>
      </c>
      <c r="Y33" s="84">
        <v>235</v>
      </c>
      <c r="Z33" s="84">
        <v>235</v>
      </c>
      <c r="AA33" s="84">
        <v>237</v>
      </c>
      <c r="AB33" s="84">
        <v>237</v>
      </c>
      <c r="AC33" s="84">
        <v>237</v>
      </c>
      <c r="AD33" s="84">
        <v>238</v>
      </c>
      <c r="AE33" s="84">
        <v>238</v>
      </c>
      <c r="AF33" s="84">
        <v>239</v>
      </c>
      <c r="AG33" s="84">
        <v>237</v>
      </c>
      <c r="AH33" s="84">
        <v>237</v>
      </c>
      <c r="AI33" s="84">
        <v>237</v>
      </c>
      <c r="AJ33" s="84">
        <v>238</v>
      </c>
      <c r="AK33" s="84">
        <v>240</v>
      </c>
      <c r="AL33" s="84">
        <v>240</v>
      </c>
      <c r="AM33" s="84">
        <v>240</v>
      </c>
      <c r="AN33" s="84">
        <v>240</v>
      </c>
      <c r="AO33" s="84">
        <v>240</v>
      </c>
      <c r="AP33" s="84">
        <v>239</v>
      </c>
      <c r="AQ33" s="84">
        <v>239</v>
      </c>
      <c r="AR33" s="84">
        <v>239</v>
      </c>
      <c r="AS33" s="84">
        <f>'1.COBERTURA  DANE'!H34</f>
        <v>239</v>
      </c>
      <c r="AT33" s="224">
        <f t="shared" si="2"/>
        <v>0</v>
      </c>
      <c r="AU33" s="190">
        <f t="shared" si="3"/>
        <v>0</v>
      </c>
      <c r="AV33" s="224">
        <f t="shared" si="4"/>
        <v>-1</v>
      </c>
      <c r="AW33" s="190">
        <f t="shared" si="5"/>
        <v>-0.41666666666666669</v>
      </c>
      <c r="AZ33" s="343" t="s">
        <v>318</v>
      </c>
      <c r="BA33" s="8">
        <v>106103</v>
      </c>
      <c r="BB33" s="8">
        <v>105172</v>
      </c>
    </row>
    <row r="34" spans="1:57" ht="15" outlineLevel="2">
      <c r="A34" s="81">
        <v>190</v>
      </c>
      <c r="B34" s="27" t="s">
        <v>123</v>
      </c>
      <c r="C34" s="49" t="s">
        <v>14</v>
      </c>
      <c r="D34" s="84">
        <v>201</v>
      </c>
      <c r="E34" s="270">
        <v>202</v>
      </c>
      <c r="F34" s="270">
        <v>202</v>
      </c>
      <c r="G34" s="270">
        <v>202</v>
      </c>
      <c r="H34" s="270">
        <v>202</v>
      </c>
      <c r="I34" s="270">
        <v>207</v>
      </c>
      <c r="J34" s="270">
        <v>207</v>
      </c>
      <c r="K34" s="270">
        <v>208</v>
      </c>
      <c r="L34" s="270">
        <v>208</v>
      </c>
      <c r="M34" s="270">
        <v>208</v>
      </c>
      <c r="N34" s="270">
        <v>208</v>
      </c>
      <c r="O34" s="37">
        <v>211</v>
      </c>
      <c r="P34" s="84">
        <v>210</v>
      </c>
      <c r="Q34" s="84">
        <v>180</v>
      </c>
      <c r="R34" s="84">
        <v>177</v>
      </c>
      <c r="S34" s="84">
        <v>250</v>
      </c>
      <c r="T34" s="84">
        <v>247</v>
      </c>
      <c r="U34" s="84">
        <v>248</v>
      </c>
      <c r="V34" s="84">
        <v>246</v>
      </c>
      <c r="W34" s="84">
        <v>245</v>
      </c>
      <c r="X34" s="84">
        <v>244</v>
      </c>
      <c r="Y34" s="84">
        <v>245</v>
      </c>
      <c r="Z34" s="84">
        <v>245</v>
      </c>
      <c r="AA34" s="84">
        <v>246</v>
      </c>
      <c r="AB34" s="84">
        <v>245</v>
      </c>
      <c r="AC34" s="84">
        <v>246</v>
      </c>
      <c r="AD34" s="84">
        <v>245</v>
      </c>
      <c r="AE34" s="84">
        <v>245</v>
      </c>
      <c r="AF34" s="84">
        <v>241</v>
      </c>
      <c r="AG34" s="84">
        <v>241</v>
      </c>
      <c r="AH34" s="84">
        <v>243</v>
      </c>
      <c r="AI34" s="84">
        <v>244</v>
      </c>
      <c r="AJ34" s="84">
        <v>246</v>
      </c>
      <c r="AK34" s="84">
        <v>244</v>
      </c>
      <c r="AL34" s="84">
        <v>243</v>
      </c>
      <c r="AM34" s="84">
        <v>243</v>
      </c>
      <c r="AN34" s="84">
        <v>243</v>
      </c>
      <c r="AO34" s="84">
        <v>243</v>
      </c>
      <c r="AP34" s="84">
        <v>242</v>
      </c>
      <c r="AQ34" s="84">
        <v>242</v>
      </c>
      <c r="AR34" s="84">
        <v>242</v>
      </c>
      <c r="AS34" s="84">
        <f>'1.COBERTURA  DANE'!H35</f>
        <v>242</v>
      </c>
      <c r="AT34" s="224">
        <f t="shared" si="2"/>
        <v>0</v>
      </c>
      <c r="AU34" s="190">
        <f t="shared" si="3"/>
        <v>0</v>
      </c>
      <c r="AV34" s="224">
        <f t="shared" si="4"/>
        <v>-1</v>
      </c>
      <c r="AW34" s="190">
        <f t="shared" si="5"/>
        <v>-0.41152263374485598</v>
      </c>
      <c r="AZ34" s="343" t="s">
        <v>309</v>
      </c>
      <c r="BA34" s="8">
        <v>106066</v>
      </c>
      <c r="BB34" s="8">
        <v>105044</v>
      </c>
    </row>
    <row r="35" spans="1:57" ht="15" outlineLevel="2">
      <c r="A35" s="81">
        <v>604</v>
      </c>
      <c r="B35" s="27" t="s">
        <v>123</v>
      </c>
      <c r="C35" s="49" t="s">
        <v>21</v>
      </c>
      <c r="D35" s="84">
        <v>364</v>
      </c>
      <c r="E35" s="270">
        <v>364</v>
      </c>
      <c r="F35" s="270">
        <v>364</v>
      </c>
      <c r="G35" s="270">
        <v>364</v>
      </c>
      <c r="H35" s="270">
        <v>364</v>
      </c>
      <c r="I35" s="270">
        <v>370</v>
      </c>
      <c r="J35" s="270">
        <v>370</v>
      </c>
      <c r="K35" s="270">
        <v>370</v>
      </c>
      <c r="L35" s="270">
        <v>369</v>
      </c>
      <c r="M35" s="270">
        <v>369</v>
      </c>
      <c r="N35" s="270">
        <v>369</v>
      </c>
      <c r="O35" s="37">
        <v>425</v>
      </c>
      <c r="P35" s="84">
        <v>423</v>
      </c>
      <c r="Q35" s="84">
        <v>354</v>
      </c>
      <c r="R35" s="84">
        <v>348</v>
      </c>
      <c r="S35" s="84">
        <v>428</v>
      </c>
      <c r="T35" s="84">
        <v>423</v>
      </c>
      <c r="U35" s="84">
        <v>425</v>
      </c>
      <c r="V35" s="84">
        <v>425</v>
      </c>
      <c r="W35" s="84">
        <v>425</v>
      </c>
      <c r="X35" s="84">
        <v>423</v>
      </c>
      <c r="Y35" s="84">
        <v>429</v>
      </c>
      <c r="Z35" s="84">
        <v>429</v>
      </c>
      <c r="AA35" s="84">
        <v>436</v>
      </c>
      <c r="AB35" s="84">
        <v>437</v>
      </c>
      <c r="AC35" s="84">
        <v>439</v>
      </c>
      <c r="AD35" s="84">
        <v>442</v>
      </c>
      <c r="AE35" s="84">
        <v>442</v>
      </c>
      <c r="AF35" s="84">
        <v>433</v>
      </c>
      <c r="AG35" s="84">
        <v>429</v>
      </c>
      <c r="AH35" s="84">
        <v>429</v>
      </c>
      <c r="AI35" s="84">
        <v>431</v>
      </c>
      <c r="AJ35" s="84">
        <v>434</v>
      </c>
      <c r="AK35" s="84">
        <v>438</v>
      </c>
      <c r="AL35" s="84">
        <v>438</v>
      </c>
      <c r="AM35" s="84">
        <v>438</v>
      </c>
      <c r="AN35" s="84">
        <v>437</v>
      </c>
      <c r="AO35" s="84">
        <v>439</v>
      </c>
      <c r="AP35" s="84">
        <v>434</v>
      </c>
      <c r="AQ35" s="84">
        <v>432</v>
      </c>
      <c r="AR35" s="84">
        <v>429</v>
      </c>
      <c r="AS35" s="84">
        <f>'1.COBERTURA  DANE'!H36</f>
        <v>426</v>
      </c>
      <c r="AT35" s="224">
        <f t="shared" si="2"/>
        <v>-6</v>
      </c>
      <c r="AU35" s="190">
        <f t="shared" si="3"/>
        <v>-1.3888888888888888</v>
      </c>
      <c r="AV35" s="224">
        <f t="shared" si="4"/>
        <v>-12</v>
      </c>
      <c r="AW35" s="190">
        <f t="shared" si="5"/>
        <v>-2.7397260273972601</v>
      </c>
      <c r="AZ35" s="343" t="s">
        <v>311</v>
      </c>
      <c r="BA35" s="8">
        <v>105780</v>
      </c>
      <c r="BB35" s="8">
        <f>AS4</f>
        <v>104884</v>
      </c>
    </row>
    <row r="36" spans="1:57" ht="15" outlineLevel="2">
      <c r="A36" s="81">
        <v>670</v>
      </c>
      <c r="B36" s="27" t="s">
        <v>123</v>
      </c>
      <c r="C36" s="49" t="s">
        <v>95</v>
      </c>
      <c r="D36" s="84">
        <v>401</v>
      </c>
      <c r="E36" s="270">
        <v>401</v>
      </c>
      <c r="F36" s="270">
        <v>401</v>
      </c>
      <c r="G36" s="270">
        <v>401</v>
      </c>
      <c r="H36" s="270">
        <v>401</v>
      </c>
      <c r="I36" s="270">
        <v>407</v>
      </c>
      <c r="J36" s="270">
        <v>407</v>
      </c>
      <c r="K36" s="270">
        <v>407</v>
      </c>
      <c r="L36" s="270">
        <v>407</v>
      </c>
      <c r="M36" s="270">
        <v>407</v>
      </c>
      <c r="N36" s="270">
        <v>404</v>
      </c>
      <c r="O36" s="37">
        <v>419</v>
      </c>
      <c r="P36" s="84">
        <v>417</v>
      </c>
      <c r="Q36" s="84">
        <v>356</v>
      </c>
      <c r="R36" s="84">
        <v>354</v>
      </c>
      <c r="S36" s="84">
        <v>454</v>
      </c>
      <c r="T36" s="84">
        <v>441</v>
      </c>
      <c r="U36" s="84">
        <v>451</v>
      </c>
      <c r="V36" s="84">
        <v>449</v>
      </c>
      <c r="W36" s="84">
        <v>451</v>
      </c>
      <c r="X36" s="84">
        <v>450</v>
      </c>
      <c r="Y36" s="84">
        <v>451</v>
      </c>
      <c r="Z36" s="84">
        <v>450</v>
      </c>
      <c r="AA36" s="84">
        <v>451</v>
      </c>
      <c r="AB36" s="84">
        <v>453</v>
      </c>
      <c r="AC36" s="84">
        <v>452</v>
      </c>
      <c r="AD36" s="84">
        <v>452</v>
      </c>
      <c r="AE36" s="84">
        <v>452</v>
      </c>
      <c r="AF36" s="84">
        <v>447</v>
      </c>
      <c r="AG36" s="84">
        <v>443</v>
      </c>
      <c r="AH36" s="84">
        <v>444</v>
      </c>
      <c r="AI36" s="84">
        <v>445</v>
      </c>
      <c r="AJ36" s="84">
        <v>444</v>
      </c>
      <c r="AK36" s="84">
        <v>444</v>
      </c>
      <c r="AL36" s="84">
        <v>441</v>
      </c>
      <c r="AM36" s="84">
        <v>441</v>
      </c>
      <c r="AN36" s="84">
        <v>440</v>
      </c>
      <c r="AO36" s="84">
        <v>439</v>
      </c>
      <c r="AP36" s="84">
        <v>438</v>
      </c>
      <c r="AQ36" s="84">
        <v>438</v>
      </c>
      <c r="AR36" s="84">
        <v>438</v>
      </c>
      <c r="AS36" s="84">
        <f>'1.COBERTURA  DANE'!H37</f>
        <v>438</v>
      </c>
      <c r="AT36" s="224">
        <f t="shared" si="2"/>
        <v>0</v>
      </c>
      <c r="AU36" s="190">
        <f t="shared" si="3"/>
        <v>0</v>
      </c>
      <c r="AV36" s="224">
        <f t="shared" si="4"/>
        <v>-3</v>
      </c>
      <c r="AW36" s="190">
        <f t="shared" si="5"/>
        <v>-0.68027210884353739</v>
      </c>
      <c r="AZ36" s="343" t="s">
        <v>319</v>
      </c>
      <c r="BA36" s="8">
        <v>105898</v>
      </c>
      <c r="BB36" s="8"/>
    </row>
    <row r="37" spans="1:57" ht="15" outlineLevel="2">
      <c r="A37" s="81">
        <v>690</v>
      </c>
      <c r="B37" s="27" t="s">
        <v>123</v>
      </c>
      <c r="C37" s="49" t="s">
        <v>24</v>
      </c>
      <c r="D37" s="84">
        <v>131</v>
      </c>
      <c r="E37" s="270">
        <v>131</v>
      </c>
      <c r="F37" s="270">
        <v>131</v>
      </c>
      <c r="G37" s="270">
        <v>131</v>
      </c>
      <c r="H37" s="270">
        <v>131</v>
      </c>
      <c r="I37" s="270">
        <v>133</v>
      </c>
      <c r="J37" s="270">
        <v>133</v>
      </c>
      <c r="K37" s="270">
        <v>133</v>
      </c>
      <c r="L37" s="270">
        <v>133</v>
      </c>
      <c r="M37" s="270">
        <v>133</v>
      </c>
      <c r="N37" s="270">
        <v>133</v>
      </c>
      <c r="O37" s="37">
        <v>145</v>
      </c>
      <c r="P37" s="84">
        <v>145</v>
      </c>
      <c r="Q37" s="84">
        <v>136</v>
      </c>
      <c r="R37" s="84">
        <v>136</v>
      </c>
      <c r="S37" s="84">
        <v>186</v>
      </c>
      <c r="T37" s="84">
        <v>185</v>
      </c>
      <c r="U37" s="84">
        <v>188</v>
      </c>
      <c r="V37" s="84">
        <v>187</v>
      </c>
      <c r="W37" s="84">
        <v>187</v>
      </c>
      <c r="X37" s="84">
        <v>187</v>
      </c>
      <c r="Y37" s="84">
        <v>188</v>
      </c>
      <c r="Z37" s="84">
        <v>188</v>
      </c>
      <c r="AA37" s="84">
        <v>189</v>
      </c>
      <c r="AB37" s="84">
        <v>189</v>
      </c>
      <c r="AC37" s="84">
        <v>189</v>
      </c>
      <c r="AD37" s="84">
        <v>190</v>
      </c>
      <c r="AE37" s="84">
        <v>190</v>
      </c>
      <c r="AF37" s="84">
        <v>191</v>
      </c>
      <c r="AG37" s="84">
        <v>190</v>
      </c>
      <c r="AH37" s="84">
        <v>190</v>
      </c>
      <c r="AI37" s="84">
        <v>191</v>
      </c>
      <c r="AJ37" s="84">
        <v>190</v>
      </c>
      <c r="AK37" s="84">
        <v>189</v>
      </c>
      <c r="AL37" s="84">
        <v>189</v>
      </c>
      <c r="AM37" s="84">
        <v>189</v>
      </c>
      <c r="AN37" s="84">
        <v>189</v>
      </c>
      <c r="AO37" s="84">
        <v>189</v>
      </c>
      <c r="AP37" s="84">
        <v>189</v>
      </c>
      <c r="AQ37" s="84">
        <v>188</v>
      </c>
      <c r="AR37" s="84">
        <v>188</v>
      </c>
      <c r="AS37" s="84">
        <f>'1.COBERTURA  DANE'!H38</f>
        <v>187</v>
      </c>
      <c r="AT37" s="224">
        <f t="shared" si="2"/>
        <v>-1</v>
      </c>
      <c r="AU37" s="190">
        <f t="shared" si="3"/>
        <v>-0.53191489361702127</v>
      </c>
      <c r="AV37" s="224">
        <f t="shared" si="4"/>
        <v>-2</v>
      </c>
      <c r="AW37" s="190">
        <f t="shared" si="5"/>
        <v>-1.0582010582010581</v>
      </c>
      <c r="AZ37" s="343" t="s">
        <v>320</v>
      </c>
      <c r="BA37" s="8">
        <v>106031</v>
      </c>
      <c r="BB37" s="8"/>
    </row>
    <row r="38" spans="1:57" ht="15" outlineLevel="2">
      <c r="A38" s="81">
        <v>736</v>
      </c>
      <c r="B38" s="27" t="s">
        <v>123</v>
      </c>
      <c r="C38" s="49" t="s">
        <v>25</v>
      </c>
      <c r="D38" s="84">
        <v>435</v>
      </c>
      <c r="E38" s="270">
        <v>435</v>
      </c>
      <c r="F38" s="270">
        <v>435</v>
      </c>
      <c r="G38" s="270">
        <v>435</v>
      </c>
      <c r="H38" s="270">
        <v>435</v>
      </c>
      <c r="I38" s="270">
        <v>442</v>
      </c>
      <c r="J38" s="270">
        <v>441</v>
      </c>
      <c r="K38" s="270">
        <v>442</v>
      </c>
      <c r="L38" s="270">
        <v>442</v>
      </c>
      <c r="M38" s="270">
        <v>442</v>
      </c>
      <c r="N38" s="270">
        <v>442</v>
      </c>
      <c r="O38" s="37">
        <v>497</v>
      </c>
      <c r="P38" s="84">
        <v>495</v>
      </c>
      <c r="Q38" s="84">
        <v>427</v>
      </c>
      <c r="R38" s="84">
        <v>421</v>
      </c>
      <c r="S38" s="84">
        <v>502</v>
      </c>
      <c r="T38" s="84">
        <v>499</v>
      </c>
      <c r="U38" s="84">
        <v>505</v>
      </c>
      <c r="V38" s="84">
        <v>496</v>
      </c>
      <c r="W38" s="84">
        <v>498</v>
      </c>
      <c r="X38" s="84">
        <v>494</v>
      </c>
      <c r="Y38" s="84">
        <v>499</v>
      </c>
      <c r="Z38" s="84">
        <v>499</v>
      </c>
      <c r="AA38" s="84">
        <v>502</v>
      </c>
      <c r="AB38" s="84">
        <v>501</v>
      </c>
      <c r="AC38" s="84">
        <v>501</v>
      </c>
      <c r="AD38" s="84">
        <v>500</v>
      </c>
      <c r="AE38" s="84">
        <v>500</v>
      </c>
      <c r="AF38" s="84">
        <v>514</v>
      </c>
      <c r="AG38" s="84">
        <v>512</v>
      </c>
      <c r="AH38" s="84">
        <v>510</v>
      </c>
      <c r="AI38" s="84">
        <v>514</v>
      </c>
      <c r="AJ38" s="84">
        <v>515</v>
      </c>
      <c r="AK38" s="84">
        <v>516</v>
      </c>
      <c r="AL38" s="84">
        <v>518</v>
      </c>
      <c r="AM38" s="84">
        <v>516</v>
      </c>
      <c r="AN38" s="84">
        <v>514</v>
      </c>
      <c r="AO38" s="84">
        <v>517</v>
      </c>
      <c r="AP38" s="84">
        <v>515</v>
      </c>
      <c r="AQ38" s="84">
        <v>513</v>
      </c>
      <c r="AR38" s="84">
        <v>512</v>
      </c>
      <c r="AS38" s="84">
        <f>'1.COBERTURA  DANE'!H39</f>
        <v>510</v>
      </c>
      <c r="AT38" s="224">
        <f t="shared" si="2"/>
        <v>-3</v>
      </c>
      <c r="AU38" s="190">
        <f t="shared" si="3"/>
        <v>-0.58479532163742687</v>
      </c>
      <c r="AV38" s="224">
        <f t="shared" si="4"/>
        <v>-6</v>
      </c>
      <c r="AW38" s="190">
        <f t="shared" si="5"/>
        <v>-1.1627906976744187</v>
      </c>
      <c r="AZ38" s="343" t="s">
        <v>321</v>
      </c>
      <c r="BA38" s="8">
        <v>106045</v>
      </c>
      <c r="BB38" s="8"/>
    </row>
    <row r="39" spans="1:57" ht="15" outlineLevel="2">
      <c r="A39" s="81">
        <v>858</v>
      </c>
      <c r="B39" s="27" t="s">
        <v>123</v>
      </c>
      <c r="C39" s="49" t="s">
        <v>59</v>
      </c>
      <c r="D39" s="84">
        <v>187</v>
      </c>
      <c r="E39" s="270">
        <v>187</v>
      </c>
      <c r="F39" s="270">
        <v>187</v>
      </c>
      <c r="G39" s="270">
        <v>187</v>
      </c>
      <c r="H39" s="270">
        <v>187</v>
      </c>
      <c r="I39" s="270">
        <v>187</v>
      </c>
      <c r="J39" s="270">
        <v>187</v>
      </c>
      <c r="K39" s="270">
        <v>187</v>
      </c>
      <c r="L39" s="270">
        <v>187</v>
      </c>
      <c r="M39" s="270">
        <v>187</v>
      </c>
      <c r="N39" s="270">
        <v>187</v>
      </c>
      <c r="O39" s="37">
        <v>204</v>
      </c>
      <c r="P39" s="84">
        <v>203</v>
      </c>
      <c r="Q39" s="84">
        <v>175</v>
      </c>
      <c r="R39" s="84">
        <v>174</v>
      </c>
      <c r="S39" s="84">
        <v>207</v>
      </c>
      <c r="T39" s="84">
        <v>206</v>
      </c>
      <c r="U39" s="84">
        <v>209</v>
      </c>
      <c r="V39" s="84">
        <v>207</v>
      </c>
      <c r="W39" s="84">
        <v>208</v>
      </c>
      <c r="X39" s="84">
        <v>207</v>
      </c>
      <c r="Y39" s="84">
        <v>207</v>
      </c>
      <c r="Z39" s="84">
        <v>207</v>
      </c>
      <c r="AA39" s="84">
        <v>210</v>
      </c>
      <c r="AB39" s="84">
        <v>209</v>
      </c>
      <c r="AC39" s="84">
        <v>209</v>
      </c>
      <c r="AD39" s="84">
        <v>209</v>
      </c>
      <c r="AE39" s="84">
        <v>209</v>
      </c>
      <c r="AF39" s="84">
        <v>210</v>
      </c>
      <c r="AG39" s="84">
        <v>210</v>
      </c>
      <c r="AH39" s="84">
        <v>209</v>
      </c>
      <c r="AI39" s="84">
        <v>209</v>
      </c>
      <c r="AJ39" s="84">
        <v>208</v>
      </c>
      <c r="AK39" s="84">
        <v>207</v>
      </c>
      <c r="AL39" s="84">
        <v>207</v>
      </c>
      <c r="AM39" s="84">
        <v>207</v>
      </c>
      <c r="AN39" s="84">
        <v>207</v>
      </c>
      <c r="AO39" s="84">
        <v>209</v>
      </c>
      <c r="AP39" s="84">
        <v>209</v>
      </c>
      <c r="AQ39" s="84">
        <v>209</v>
      </c>
      <c r="AR39" s="84">
        <v>209</v>
      </c>
      <c r="AS39" s="84">
        <f>'1.COBERTURA  DANE'!H40</f>
        <v>206</v>
      </c>
      <c r="AT39" s="224">
        <f t="shared" si="2"/>
        <v>-3</v>
      </c>
      <c r="AU39" s="190">
        <f t="shared" si="3"/>
        <v>-1.4354066985645932</v>
      </c>
      <c r="AV39" s="224">
        <f t="shared" si="4"/>
        <v>-1</v>
      </c>
      <c r="AW39" s="190">
        <f t="shared" si="5"/>
        <v>-0.48309178743961351</v>
      </c>
      <c r="AZ39" s="343" t="s">
        <v>322</v>
      </c>
      <c r="BA39" s="8">
        <v>106071</v>
      </c>
      <c r="BB39" s="8"/>
    </row>
    <row r="40" spans="1:57" ht="15" outlineLevel="2">
      <c r="A40" s="81">
        <v>885</v>
      </c>
      <c r="B40" s="27" t="s">
        <v>123</v>
      </c>
      <c r="C40" s="49" t="s">
        <v>104</v>
      </c>
      <c r="D40" s="84">
        <v>106</v>
      </c>
      <c r="E40" s="270">
        <v>106</v>
      </c>
      <c r="F40" s="270">
        <v>106</v>
      </c>
      <c r="G40" s="270">
        <v>106</v>
      </c>
      <c r="H40" s="270">
        <v>106</v>
      </c>
      <c r="I40" s="270">
        <v>107</v>
      </c>
      <c r="J40" s="270">
        <v>107</v>
      </c>
      <c r="K40" s="270">
        <v>107</v>
      </c>
      <c r="L40" s="270">
        <v>107</v>
      </c>
      <c r="M40" s="270">
        <v>107</v>
      </c>
      <c r="N40" s="270">
        <v>107</v>
      </c>
      <c r="O40" s="37">
        <v>120</v>
      </c>
      <c r="P40" s="84">
        <v>118</v>
      </c>
      <c r="Q40" s="84">
        <v>100</v>
      </c>
      <c r="R40" s="84">
        <v>100</v>
      </c>
      <c r="S40" s="84">
        <v>117</v>
      </c>
      <c r="T40" s="84">
        <v>113</v>
      </c>
      <c r="U40" s="84">
        <v>118</v>
      </c>
      <c r="V40" s="84">
        <v>115</v>
      </c>
      <c r="W40" s="84">
        <v>114</v>
      </c>
      <c r="X40" s="84">
        <v>113</v>
      </c>
      <c r="Y40" s="84">
        <v>115</v>
      </c>
      <c r="Z40" s="84">
        <v>114</v>
      </c>
      <c r="AA40" s="84">
        <v>115</v>
      </c>
      <c r="AB40" s="84">
        <v>115</v>
      </c>
      <c r="AC40" s="84">
        <v>117</v>
      </c>
      <c r="AD40" s="84">
        <v>117</v>
      </c>
      <c r="AE40" s="84">
        <v>116</v>
      </c>
      <c r="AF40" s="84">
        <v>122</v>
      </c>
      <c r="AG40" s="84">
        <v>122</v>
      </c>
      <c r="AH40" s="84">
        <v>120</v>
      </c>
      <c r="AI40" s="84">
        <v>121</v>
      </c>
      <c r="AJ40" s="84">
        <v>121</v>
      </c>
      <c r="AK40" s="84">
        <v>121</v>
      </c>
      <c r="AL40" s="84">
        <v>121</v>
      </c>
      <c r="AM40" s="84">
        <v>121</v>
      </c>
      <c r="AN40" s="84">
        <v>121</v>
      </c>
      <c r="AO40" s="84">
        <v>121</v>
      </c>
      <c r="AP40" s="84">
        <v>121</v>
      </c>
      <c r="AQ40" s="84">
        <v>121</v>
      </c>
      <c r="AR40" s="84">
        <v>121</v>
      </c>
      <c r="AS40" s="84">
        <f>'1.COBERTURA  DANE'!H41</f>
        <v>121</v>
      </c>
      <c r="AT40" s="224">
        <f t="shared" si="2"/>
        <v>0</v>
      </c>
      <c r="AU40" s="190">
        <f t="shared" si="3"/>
        <v>0</v>
      </c>
      <c r="AV40" s="224">
        <f t="shared" si="4"/>
        <v>0</v>
      </c>
      <c r="AW40" s="190">
        <f t="shared" si="5"/>
        <v>0</v>
      </c>
      <c r="AZ40" s="343" t="s">
        <v>323</v>
      </c>
      <c r="BA40" s="8">
        <v>105884</v>
      </c>
      <c r="BB40" s="8"/>
    </row>
    <row r="41" spans="1:57" ht="15" outlineLevel="2">
      <c r="A41" s="81">
        <v>890</v>
      </c>
      <c r="B41" s="27" t="s">
        <v>123</v>
      </c>
      <c r="C41" s="49" t="s">
        <v>60</v>
      </c>
      <c r="D41" s="84">
        <v>385</v>
      </c>
      <c r="E41" s="270">
        <v>385</v>
      </c>
      <c r="F41" s="270">
        <v>385</v>
      </c>
      <c r="G41" s="270">
        <v>385</v>
      </c>
      <c r="H41" s="270">
        <v>385</v>
      </c>
      <c r="I41" s="270">
        <v>387</v>
      </c>
      <c r="J41" s="270">
        <v>387</v>
      </c>
      <c r="K41" s="270">
        <v>387</v>
      </c>
      <c r="L41" s="270">
        <v>387</v>
      </c>
      <c r="M41" s="270">
        <v>387</v>
      </c>
      <c r="N41" s="270">
        <v>385</v>
      </c>
      <c r="O41" s="37">
        <v>408</v>
      </c>
      <c r="P41" s="84">
        <v>407</v>
      </c>
      <c r="Q41" s="84">
        <v>349</v>
      </c>
      <c r="R41" s="84">
        <v>345</v>
      </c>
      <c r="S41" s="84">
        <v>444</v>
      </c>
      <c r="T41" s="84">
        <v>437</v>
      </c>
      <c r="U41" s="84">
        <v>447</v>
      </c>
      <c r="V41" s="84">
        <v>439</v>
      </c>
      <c r="W41" s="84">
        <v>438</v>
      </c>
      <c r="X41" s="84">
        <v>436</v>
      </c>
      <c r="Y41" s="84">
        <v>440</v>
      </c>
      <c r="Z41" s="84">
        <v>439</v>
      </c>
      <c r="AA41" s="84">
        <v>440</v>
      </c>
      <c r="AB41" s="84">
        <v>438</v>
      </c>
      <c r="AC41" s="84">
        <v>437</v>
      </c>
      <c r="AD41" s="84">
        <v>432</v>
      </c>
      <c r="AE41" s="84">
        <v>432</v>
      </c>
      <c r="AF41" s="84">
        <v>430</v>
      </c>
      <c r="AG41" s="84">
        <v>429</v>
      </c>
      <c r="AH41" s="84">
        <v>432</v>
      </c>
      <c r="AI41" s="84">
        <v>432</v>
      </c>
      <c r="AJ41" s="84">
        <v>430</v>
      </c>
      <c r="AK41" s="84">
        <v>430</v>
      </c>
      <c r="AL41" s="84">
        <v>430</v>
      </c>
      <c r="AM41" s="84">
        <v>429</v>
      </c>
      <c r="AN41" s="84">
        <v>429</v>
      </c>
      <c r="AO41" s="84">
        <v>427</v>
      </c>
      <c r="AP41" s="84">
        <v>427</v>
      </c>
      <c r="AQ41" s="84">
        <v>427</v>
      </c>
      <c r="AR41" s="84">
        <v>428</v>
      </c>
      <c r="AS41" s="84">
        <f>'1.COBERTURA  DANE'!H42</f>
        <v>428</v>
      </c>
      <c r="AT41" s="224">
        <f t="shared" si="2"/>
        <v>1</v>
      </c>
      <c r="AU41" s="190">
        <f t="shared" si="3"/>
        <v>0.23419203747072601</v>
      </c>
      <c r="AV41" s="224">
        <f t="shared" si="4"/>
        <v>-1</v>
      </c>
      <c r="AW41" s="190">
        <f t="shared" si="5"/>
        <v>-0.23310023310023309</v>
      </c>
      <c r="AZ41" s="343" t="s">
        <v>324</v>
      </c>
      <c r="BA41" s="8">
        <v>105786</v>
      </c>
      <c r="BB41" s="8"/>
    </row>
    <row r="42" spans="1:57" ht="15" outlineLevel="1">
      <c r="A42" s="320" t="s">
        <v>135</v>
      </c>
      <c r="B42" s="48"/>
      <c r="C42" s="51"/>
      <c r="D42" s="83">
        <v>3739</v>
      </c>
      <c r="E42" s="83">
        <v>3738</v>
      </c>
      <c r="F42" s="83">
        <v>3737</v>
      </c>
      <c r="G42" s="83">
        <v>3739</v>
      </c>
      <c r="H42" s="83">
        <v>3739</v>
      </c>
      <c r="I42" s="83">
        <v>3813</v>
      </c>
      <c r="J42" s="83">
        <v>3810</v>
      </c>
      <c r="K42" s="83">
        <v>3811</v>
      </c>
      <c r="L42" s="83">
        <v>3811</v>
      </c>
      <c r="M42" s="83">
        <v>3810</v>
      </c>
      <c r="N42" s="83">
        <v>3793</v>
      </c>
      <c r="O42" s="83">
        <v>3961</v>
      </c>
      <c r="P42" s="83">
        <v>3942</v>
      </c>
      <c r="Q42" s="83">
        <v>3461</v>
      </c>
      <c r="R42" s="83">
        <v>3417</v>
      </c>
      <c r="S42" s="83">
        <v>4385</v>
      </c>
      <c r="T42" s="83">
        <v>4337</v>
      </c>
      <c r="U42" s="83">
        <v>4428</v>
      </c>
      <c r="V42" s="83">
        <v>4390</v>
      </c>
      <c r="W42" s="83">
        <v>4383</v>
      </c>
      <c r="X42" s="83">
        <v>4376</v>
      </c>
      <c r="Y42" s="83">
        <v>4408</v>
      </c>
      <c r="Z42" s="83">
        <v>4394</v>
      </c>
      <c r="AA42" s="83">
        <v>4406</v>
      </c>
      <c r="AB42" s="83">
        <v>4411</v>
      </c>
      <c r="AC42" s="83">
        <v>4413</v>
      </c>
      <c r="AD42" s="83">
        <v>4419</v>
      </c>
      <c r="AE42" s="83">
        <v>4419</v>
      </c>
      <c r="AF42" s="83">
        <v>4387</v>
      </c>
      <c r="AG42" s="83">
        <v>4363</v>
      </c>
      <c r="AH42" s="83">
        <v>4369</v>
      </c>
      <c r="AI42" s="83">
        <v>4379</v>
      </c>
      <c r="AJ42" s="83">
        <v>4376</v>
      </c>
      <c r="AK42" s="83">
        <v>4389</v>
      </c>
      <c r="AL42" s="83">
        <v>4384</v>
      </c>
      <c r="AM42" s="83">
        <v>4379</v>
      </c>
      <c r="AN42" s="83">
        <v>4374</v>
      </c>
      <c r="AO42" s="83">
        <v>4373</v>
      </c>
      <c r="AP42" s="83">
        <v>4368</v>
      </c>
      <c r="AQ42" s="83">
        <v>4365</v>
      </c>
      <c r="AR42" s="83">
        <v>4357</v>
      </c>
      <c r="AS42" s="83">
        <f t="shared" ref="AS42" si="9">SUM(AS43:AS61)</f>
        <v>4354</v>
      </c>
      <c r="AT42" s="224">
        <f t="shared" si="2"/>
        <v>-11</v>
      </c>
      <c r="AU42" s="190">
        <f t="shared" si="3"/>
        <v>-0.25200458190148911</v>
      </c>
      <c r="AV42" s="224">
        <f t="shared" si="4"/>
        <v>-25</v>
      </c>
      <c r="AW42" s="190">
        <f t="shared" si="5"/>
        <v>-0.57090659968029234</v>
      </c>
    </row>
    <row r="43" spans="1:57" ht="15" outlineLevel="2">
      <c r="A43" s="81">
        <v>4</v>
      </c>
      <c r="B43" s="27" t="s">
        <v>133</v>
      </c>
      <c r="C43" s="49" t="s">
        <v>61</v>
      </c>
      <c r="D43" s="84">
        <v>43</v>
      </c>
      <c r="E43" s="270">
        <v>43</v>
      </c>
      <c r="F43" s="270">
        <v>43</v>
      </c>
      <c r="G43" s="270">
        <v>43</v>
      </c>
      <c r="H43" s="270">
        <v>43</v>
      </c>
      <c r="I43" s="270">
        <v>43</v>
      </c>
      <c r="J43" s="270">
        <v>43</v>
      </c>
      <c r="K43" s="270">
        <v>43</v>
      </c>
      <c r="L43" s="270">
        <v>43</v>
      </c>
      <c r="M43" s="270">
        <v>43</v>
      </c>
      <c r="N43" s="270">
        <v>43</v>
      </c>
      <c r="O43" s="37">
        <v>44</v>
      </c>
      <c r="P43" s="84">
        <v>44</v>
      </c>
      <c r="Q43" s="84">
        <v>38</v>
      </c>
      <c r="R43" s="84">
        <v>36</v>
      </c>
      <c r="S43" s="84">
        <v>43</v>
      </c>
      <c r="T43" s="84">
        <v>43</v>
      </c>
      <c r="U43" s="84">
        <v>45</v>
      </c>
      <c r="V43" s="84">
        <v>45</v>
      </c>
      <c r="W43" s="84">
        <v>45</v>
      </c>
      <c r="X43" s="84">
        <v>45</v>
      </c>
      <c r="Y43" s="84">
        <v>44</v>
      </c>
      <c r="Z43" s="84">
        <v>44</v>
      </c>
      <c r="AA43" s="84">
        <v>44</v>
      </c>
      <c r="AB43" s="84">
        <v>44</v>
      </c>
      <c r="AC43" s="84">
        <v>44</v>
      </c>
      <c r="AD43" s="84">
        <v>44</v>
      </c>
      <c r="AE43" s="84">
        <v>44</v>
      </c>
      <c r="AF43" s="84">
        <v>44</v>
      </c>
      <c r="AG43" s="84">
        <v>44</v>
      </c>
      <c r="AH43" s="84">
        <v>44</v>
      </c>
      <c r="AI43" s="84">
        <v>44</v>
      </c>
      <c r="AJ43" s="84">
        <v>44</v>
      </c>
      <c r="AK43" s="84">
        <v>44</v>
      </c>
      <c r="AL43" s="84">
        <v>44</v>
      </c>
      <c r="AM43" s="84">
        <v>44</v>
      </c>
      <c r="AN43" s="84">
        <v>44</v>
      </c>
      <c r="AO43" s="84">
        <v>44</v>
      </c>
      <c r="AP43" s="84">
        <v>44</v>
      </c>
      <c r="AQ43" s="84">
        <v>44</v>
      </c>
      <c r="AR43" s="84">
        <v>43</v>
      </c>
      <c r="AS43" s="84">
        <f>'1.COBERTURA  DANE'!H44</f>
        <v>42</v>
      </c>
      <c r="AT43" s="224">
        <f t="shared" si="2"/>
        <v>-2</v>
      </c>
      <c r="AU43" s="190">
        <f t="shared" si="3"/>
        <v>-4.5454545454545459</v>
      </c>
      <c r="AV43" s="224">
        <f t="shared" si="4"/>
        <v>-2</v>
      </c>
      <c r="AW43" s="190">
        <f t="shared" si="5"/>
        <v>-4.5454545454545459</v>
      </c>
    </row>
    <row r="44" spans="1:57" ht="15" outlineLevel="2">
      <c r="A44" s="81">
        <v>42</v>
      </c>
      <c r="B44" s="27" t="s">
        <v>133</v>
      </c>
      <c r="C44" s="54" t="s">
        <v>188</v>
      </c>
      <c r="D44" s="84">
        <v>418</v>
      </c>
      <c r="E44" s="270">
        <v>417</v>
      </c>
      <c r="F44" s="270">
        <v>416</v>
      </c>
      <c r="G44" s="270">
        <v>418</v>
      </c>
      <c r="H44" s="270">
        <v>418</v>
      </c>
      <c r="I44" s="270">
        <v>430</v>
      </c>
      <c r="J44" s="270">
        <v>429</v>
      </c>
      <c r="K44" s="270">
        <v>428</v>
      </c>
      <c r="L44" s="270">
        <v>429</v>
      </c>
      <c r="M44" s="270">
        <v>429</v>
      </c>
      <c r="N44" s="270">
        <v>428</v>
      </c>
      <c r="O44" s="37">
        <v>438</v>
      </c>
      <c r="P44" s="84">
        <v>438</v>
      </c>
      <c r="Q44" s="84">
        <v>392</v>
      </c>
      <c r="R44" s="84">
        <v>386</v>
      </c>
      <c r="S44" s="84">
        <v>502</v>
      </c>
      <c r="T44" s="84">
        <v>496</v>
      </c>
      <c r="U44" s="84">
        <v>509</v>
      </c>
      <c r="V44" s="84">
        <v>507</v>
      </c>
      <c r="W44" s="84">
        <v>507</v>
      </c>
      <c r="X44" s="84">
        <v>506</v>
      </c>
      <c r="Y44" s="84">
        <v>510</v>
      </c>
      <c r="Z44" s="84">
        <v>509</v>
      </c>
      <c r="AA44" s="84">
        <v>507</v>
      </c>
      <c r="AB44" s="84">
        <v>506</v>
      </c>
      <c r="AC44" s="84">
        <v>508</v>
      </c>
      <c r="AD44" s="84">
        <v>509</v>
      </c>
      <c r="AE44" s="84">
        <v>509</v>
      </c>
      <c r="AF44" s="84">
        <v>502</v>
      </c>
      <c r="AG44" s="84">
        <v>500</v>
      </c>
      <c r="AH44" s="84">
        <v>501</v>
      </c>
      <c r="AI44" s="84">
        <v>502</v>
      </c>
      <c r="AJ44" s="84">
        <v>500</v>
      </c>
      <c r="AK44" s="84">
        <v>502</v>
      </c>
      <c r="AL44" s="84">
        <v>501</v>
      </c>
      <c r="AM44" s="84">
        <v>501</v>
      </c>
      <c r="AN44" s="84">
        <v>500</v>
      </c>
      <c r="AO44" s="84">
        <v>501</v>
      </c>
      <c r="AP44" s="84">
        <v>499</v>
      </c>
      <c r="AQ44" s="84">
        <v>499</v>
      </c>
      <c r="AR44" s="84">
        <v>498</v>
      </c>
      <c r="AS44" s="84">
        <f>'1.COBERTURA  DANE'!H45</f>
        <v>500</v>
      </c>
      <c r="AT44" s="224">
        <f t="shared" si="2"/>
        <v>1</v>
      </c>
      <c r="AU44" s="190">
        <f t="shared" si="3"/>
        <v>0.20040080160320639</v>
      </c>
      <c r="AV44" s="224">
        <f t="shared" si="4"/>
        <v>-1</v>
      </c>
      <c r="AW44" s="190">
        <f t="shared" si="5"/>
        <v>-0.19960079840319359</v>
      </c>
    </row>
    <row r="45" spans="1:57" ht="15" outlineLevel="2">
      <c r="A45" s="81">
        <v>44</v>
      </c>
      <c r="B45" s="27" t="s">
        <v>133</v>
      </c>
      <c r="C45" s="49" t="s">
        <v>34</v>
      </c>
      <c r="D45" s="84">
        <v>71</v>
      </c>
      <c r="E45" s="270">
        <v>71</v>
      </c>
      <c r="F45" s="270">
        <v>71</v>
      </c>
      <c r="G45" s="270">
        <v>71</v>
      </c>
      <c r="H45" s="270">
        <v>71</v>
      </c>
      <c r="I45" s="270">
        <v>73</v>
      </c>
      <c r="J45" s="270">
        <v>73</v>
      </c>
      <c r="K45" s="270">
        <v>73</v>
      </c>
      <c r="L45" s="270">
        <v>73</v>
      </c>
      <c r="M45" s="270">
        <v>73</v>
      </c>
      <c r="N45" s="270">
        <v>73</v>
      </c>
      <c r="O45" s="37">
        <v>80</v>
      </c>
      <c r="P45" s="84">
        <v>80</v>
      </c>
      <c r="Q45" s="84">
        <v>69</v>
      </c>
      <c r="R45" s="84">
        <v>69</v>
      </c>
      <c r="S45" s="84">
        <v>91</v>
      </c>
      <c r="T45" s="84">
        <v>90</v>
      </c>
      <c r="U45" s="84">
        <v>94</v>
      </c>
      <c r="V45" s="84">
        <v>95</v>
      </c>
      <c r="W45" s="84">
        <v>96</v>
      </c>
      <c r="X45" s="84">
        <v>96</v>
      </c>
      <c r="Y45" s="84">
        <v>97</v>
      </c>
      <c r="Z45" s="84">
        <v>97</v>
      </c>
      <c r="AA45" s="84">
        <v>97</v>
      </c>
      <c r="AB45" s="84">
        <v>97</v>
      </c>
      <c r="AC45" s="84">
        <v>97</v>
      </c>
      <c r="AD45" s="84">
        <v>97</v>
      </c>
      <c r="AE45" s="84">
        <v>97</v>
      </c>
      <c r="AF45" s="84">
        <v>95</v>
      </c>
      <c r="AG45" s="84">
        <v>94</v>
      </c>
      <c r="AH45" s="84">
        <v>94</v>
      </c>
      <c r="AI45" s="84">
        <v>94</v>
      </c>
      <c r="AJ45" s="84">
        <v>93</v>
      </c>
      <c r="AK45" s="84">
        <v>94</v>
      </c>
      <c r="AL45" s="84">
        <v>94</v>
      </c>
      <c r="AM45" s="84">
        <v>94</v>
      </c>
      <c r="AN45" s="84">
        <v>94</v>
      </c>
      <c r="AO45" s="84">
        <v>94</v>
      </c>
      <c r="AP45" s="84">
        <v>94</v>
      </c>
      <c r="AQ45" s="84">
        <v>94</v>
      </c>
      <c r="AR45" s="84">
        <v>94</v>
      </c>
      <c r="AS45" s="84">
        <f>'1.COBERTURA  DANE'!H46</f>
        <v>94</v>
      </c>
      <c r="AT45" s="224">
        <f t="shared" si="2"/>
        <v>0</v>
      </c>
      <c r="AU45" s="190">
        <f t="shared" si="3"/>
        <v>0</v>
      </c>
      <c r="AV45" s="224">
        <f t="shared" si="4"/>
        <v>0</v>
      </c>
      <c r="AW45" s="190">
        <f t="shared" si="5"/>
        <v>0</v>
      </c>
    </row>
    <row r="46" spans="1:57" ht="15" outlineLevel="2">
      <c r="A46" s="81">
        <v>59</v>
      </c>
      <c r="B46" s="27" t="s">
        <v>133</v>
      </c>
      <c r="C46" s="49" t="s">
        <v>107</v>
      </c>
      <c r="D46" s="84">
        <v>67</v>
      </c>
      <c r="E46" s="270">
        <v>67</v>
      </c>
      <c r="F46" s="270">
        <v>67</v>
      </c>
      <c r="G46" s="270">
        <v>67</v>
      </c>
      <c r="H46" s="270">
        <v>67</v>
      </c>
      <c r="I46" s="270">
        <v>67</v>
      </c>
      <c r="J46" s="270">
        <v>67</v>
      </c>
      <c r="K46" s="270">
        <v>67</v>
      </c>
      <c r="L46" s="270">
        <v>67</v>
      </c>
      <c r="M46" s="270">
        <v>67</v>
      </c>
      <c r="N46" s="270">
        <v>67</v>
      </c>
      <c r="O46" s="37">
        <v>69</v>
      </c>
      <c r="P46" s="84">
        <v>69</v>
      </c>
      <c r="Q46" s="84">
        <v>60</v>
      </c>
      <c r="R46" s="84">
        <v>60</v>
      </c>
      <c r="S46" s="84">
        <v>85</v>
      </c>
      <c r="T46" s="84">
        <v>85</v>
      </c>
      <c r="U46" s="84">
        <v>86</v>
      </c>
      <c r="V46" s="84">
        <v>86</v>
      </c>
      <c r="W46" s="84">
        <v>85</v>
      </c>
      <c r="X46" s="84">
        <v>85</v>
      </c>
      <c r="Y46" s="84">
        <v>86</v>
      </c>
      <c r="Z46" s="84">
        <v>86</v>
      </c>
      <c r="AA46" s="84">
        <v>87</v>
      </c>
      <c r="AB46" s="84">
        <v>87</v>
      </c>
      <c r="AC46" s="84">
        <v>88</v>
      </c>
      <c r="AD46" s="84">
        <v>84</v>
      </c>
      <c r="AE46" s="84">
        <v>84</v>
      </c>
      <c r="AF46" s="84">
        <v>84</v>
      </c>
      <c r="AG46" s="84">
        <v>84</v>
      </c>
      <c r="AH46" s="84">
        <v>84</v>
      </c>
      <c r="AI46" s="84">
        <v>84</v>
      </c>
      <c r="AJ46" s="84">
        <v>85</v>
      </c>
      <c r="AK46" s="84">
        <v>85</v>
      </c>
      <c r="AL46" s="84">
        <v>85</v>
      </c>
      <c r="AM46" s="84">
        <v>85</v>
      </c>
      <c r="AN46" s="84">
        <v>85</v>
      </c>
      <c r="AO46" s="84">
        <v>85</v>
      </c>
      <c r="AP46" s="84">
        <v>85</v>
      </c>
      <c r="AQ46" s="84">
        <v>85</v>
      </c>
      <c r="AR46" s="84">
        <v>85</v>
      </c>
      <c r="AS46" s="84">
        <f>'1.COBERTURA  DANE'!H47</f>
        <v>85</v>
      </c>
      <c r="AT46" s="224">
        <f t="shared" si="2"/>
        <v>0</v>
      </c>
      <c r="AU46" s="190">
        <f t="shared" si="3"/>
        <v>0</v>
      </c>
      <c r="AV46" s="224">
        <f t="shared" si="4"/>
        <v>0</v>
      </c>
      <c r="AW46" s="190">
        <f t="shared" si="5"/>
        <v>0</v>
      </c>
    </row>
    <row r="47" spans="1:57" ht="15" outlineLevel="2">
      <c r="A47" s="81">
        <v>113</v>
      </c>
      <c r="B47" s="27" t="s">
        <v>133</v>
      </c>
      <c r="C47" s="49" t="s">
        <v>36</v>
      </c>
      <c r="D47" s="84">
        <v>79</v>
      </c>
      <c r="E47" s="270">
        <v>79</v>
      </c>
      <c r="F47" s="270">
        <v>79</v>
      </c>
      <c r="G47" s="270">
        <v>79</v>
      </c>
      <c r="H47" s="270">
        <v>79</v>
      </c>
      <c r="I47" s="270">
        <v>82</v>
      </c>
      <c r="J47" s="270">
        <v>82</v>
      </c>
      <c r="K47" s="270">
        <v>82</v>
      </c>
      <c r="L47" s="270">
        <v>82</v>
      </c>
      <c r="M47" s="270">
        <v>82</v>
      </c>
      <c r="N47" s="270">
        <v>82</v>
      </c>
      <c r="O47" s="37">
        <v>91</v>
      </c>
      <c r="P47" s="84">
        <v>91</v>
      </c>
      <c r="Q47" s="84">
        <v>77</v>
      </c>
      <c r="R47" s="84">
        <v>76</v>
      </c>
      <c r="S47" s="84">
        <v>106</v>
      </c>
      <c r="T47" s="84">
        <v>105</v>
      </c>
      <c r="U47" s="84">
        <v>108</v>
      </c>
      <c r="V47" s="84">
        <v>108</v>
      </c>
      <c r="W47" s="84">
        <v>107</v>
      </c>
      <c r="X47" s="84">
        <v>107</v>
      </c>
      <c r="Y47" s="84">
        <v>108</v>
      </c>
      <c r="Z47" s="84">
        <v>107</v>
      </c>
      <c r="AA47" s="84">
        <v>106</v>
      </c>
      <c r="AB47" s="84">
        <v>106</v>
      </c>
      <c r="AC47" s="84">
        <v>106</v>
      </c>
      <c r="AD47" s="84">
        <v>106</v>
      </c>
      <c r="AE47" s="84">
        <v>106</v>
      </c>
      <c r="AF47" s="84">
        <v>105</v>
      </c>
      <c r="AG47" s="84">
        <v>104</v>
      </c>
      <c r="AH47" s="84">
        <v>105</v>
      </c>
      <c r="AI47" s="84">
        <v>108</v>
      </c>
      <c r="AJ47" s="84">
        <v>108</v>
      </c>
      <c r="AK47" s="84">
        <v>109</v>
      </c>
      <c r="AL47" s="84">
        <v>109</v>
      </c>
      <c r="AM47" s="84">
        <v>109</v>
      </c>
      <c r="AN47" s="84">
        <v>109</v>
      </c>
      <c r="AO47" s="84">
        <v>109</v>
      </c>
      <c r="AP47" s="84">
        <v>109</v>
      </c>
      <c r="AQ47" s="84">
        <v>109</v>
      </c>
      <c r="AR47" s="84">
        <v>109</v>
      </c>
      <c r="AS47" s="84">
        <f>'1.COBERTURA  DANE'!H48</f>
        <v>109</v>
      </c>
      <c r="AT47" s="224">
        <f t="shared" si="2"/>
        <v>0</v>
      </c>
      <c r="AU47" s="190">
        <f t="shared" si="3"/>
        <v>0</v>
      </c>
      <c r="AV47" s="224">
        <f t="shared" si="4"/>
        <v>0</v>
      </c>
      <c r="AW47" s="190">
        <f t="shared" si="5"/>
        <v>0</v>
      </c>
    </row>
    <row r="48" spans="1:57" ht="15" outlineLevel="2">
      <c r="A48" s="81">
        <v>125</v>
      </c>
      <c r="B48" s="27" t="s">
        <v>133</v>
      </c>
      <c r="C48" s="49" t="s">
        <v>74</v>
      </c>
      <c r="D48" s="84">
        <v>109</v>
      </c>
      <c r="E48" s="270">
        <v>109</v>
      </c>
      <c r="F48" s="270">
        <v>109</v>
      </c>
      <c r="G48" s="270">
        <v>109</v>
      </c>
      <c r="H48" s="270">
        <v>109</v>
      </c>
      <c r="I48" s="270">
        <v>111</v>
      </c>
      <c r="J48" s="270">
        <v>110</v>
      </c>
      <c r="K48" s="270">
        <v>111</v>
      </c>
      <c r="L48" s="270">
        <v>111</v>
      </c>
      <c r="M48" s="270">
        <v>111</v>
      </c>
      <c r="N48" s="270">
        <v>109</v>
      </c>
      <c r="O48" s="37">
        <v>120</v>
      </c>
      <c r="P48" s="84">
        <v>118</v>
      </c>
      <c r="Q48" s="84">
        <v>101</v>
      </c>
      <c r="R48" s="84">
        <v>100</v>
      </c>
      <c r="S48" s="84">
        <v>129</v>
      </c>
      <c r="T48" s="84">
        <v>128</v>
      </c>
      <c r="U48" s="84">
        <v>136</v>
      </c>
      <c r="V48" s="84">
        <v>135</v>
      </c>
      <c r="W48" s="84">
        <v>135</v>
      </c>
      <c r="X48" s="84">
        <v>135</v>
      </c>
      <c r="Y48" s="84">
        <v>135</v>
      </c>
      <c r="Z48" s="84">
        <v>135</v>
      </c>
      <c r="AA48" s="84">
        <v>136</v>
      </c>
      <c r="AB48" s="84">
        <v>135</v>
      </c>
      <c r="AC48" s="84">
        <v>135</v>
      </c>
      <c r="AD48" s="84">
        <v>137</v>
      </c>
      <c r="AE48" s="84">
        <v>137</v>
      </c>
      <c r="AF48" s="84">
        <v>140</v>
      </c>
      <c r="AG48" s="84">
        <v>140</v>
      </c>
      <c r="AH48" s="84">
        <v>140</v>
      </c>
      <c r="AI48" s="84">
        <v>141</v>
      </c>
      <c r="AJ48" s="84">
        <v>141</v>
      </c>
      <c r="AK48" s="84">
        <v>141</v>
      </c>
      <c r="AL48" s="84">
        <v>141</v>
      </c>
      <c r="AM48" s="84">
        <v>141</v>
      </c>
      <c r="AN48" s="84">
        <v>141</v>
      </c>
      <c r="AO48" s="84">
        <v>140</v>
      </c>
      <c r="AP48" s="84">
        <v>140</v>
      </c>
      <c r="AQ48" s="84">
        <v>140</v>
      </c>
      <c r="AR48" s="84">
        <v>140</v>
      </c>
      <c r="AS48" s="84">
        <f>'1.COBERTURA  DANE'!H49</f>
        <v>139</v>
      </c>
      <c r="AT48" s="224">
        <f t="shared" si="2"/>
        <v>-1</v>
      </c>
      <c r="AU48" s="190">
        <f t="shared" si="3"/>
        <v>-0.7142857142857143</v>
      </c>
      <c r="AV48" s="224">
        <f t="shared" si="4"/>
        <v>-2</v>
      </c>
      <c r="AW48" s="190">
        <f t="shared" si="5"/>
        <v>-1.4184397163120568</v>
      </c>
      <c r="BE48" s="343" t="str">
        <f>UPPER((TEXT('1.COBERTURA  DANE'!C2,"mmmm yy")))</f>
        <v>JUNIO 18</v>
      </c>
    </row>
    <row r="49" spans="1:49" ht="15" outlineLevel="2">
      <c r="A49" s="81">
        <v>138</v>
      </c>
      <c r="B49" s="27" t="s">
        <v>133</v>
      </c>
      <c r="C49" s="49" t="s">
        <v>37</v>
      </c>
      <c r="D49" s="84">
        <v>309</v>
      </c>
      <c r="E49" s="270">
        <v>309</v>
      </c>
      <c r="F49" s="270">
        <v>309</v>
      </c>
      <c r="G49" s="270">
        <v>309</v>
      </c>
      <c r="H49" s="270">
        <v>309</v>
      </c>
      <c r="I49" s="270">
        <v>315</v>
      </c>
      <c r="J49" s="270">
        <v>315</v>
      </c>
      <c r="K49" s="270">
        <v>315</v>
      </c>
      <c r="L49" s="270">
        <v>314</v>
      </c>
      <c r="M49" s="270">
        <v>313</v>
      </c>
      <c r="N49" s="270">
        <v>313</v>
      </c>
      <c r="O49" s="37">
        <v>327</v>
      </c>
      <c r="P49" s="84">
        <v>322</v>
      </c>
      <c r="Q49" s="84">
        <v>278</v>
      </c>
      <c r="R49" s="84">
        <v>273</v>
      </c>
      <c r="S49" s="84">
        <v>360</v>
      </c>
      <c r="T49" s="84">
        <v>356</v>
      </c>
      <c r="U49" s="84">
        <v>365</v>
      </c>
      <c r="V49" s="84">
        <v>357</v>
      </c>
      <c r="W49" s="84">
        <v>357</v>
      </c>
      <c r="X49" s="84">
        <v>357</v>
      </c>
      <c r="Y49" s="84">
        <v>357</v>
      </c>
      <c r="Z49" s="84">
        <v>357</v>
      </c>
      <c r="AA49" s="84">
        <v>357</v>
      </c>
      <c r="AB49" s="84">
        <v>357</v>
      </c>
      <c r="AC49" s="84">
        <v>356</v>
      </c>
      <c r="AD49" s="84">
        <v>356</v>
      </c>
      <c r="AE49" s="84">
        <v>356</v>
      </c>
      <c r="AF49" s="84">
        <v>355</v>
      </c>
      <c r="AG49" s="84">
        <v>354</v>
      </c>
      <c r="AH49" s="84">
        <v>354</v>
      </c>
      <c r="AI49" s="84">
        <v>352</v>
      </c>
      <c r="AJ49" s="84">
        <v>352</v>
      </c>
      <c r="AK49" s="84">
        <v>352</v>
      </c>
      <c r="AL49" s="84">
        <v>352</v>
      </c>
      <c r="AM49" s="84">
        <v>352</v>
      </c>
      <c r="AN49" s="84">
        <v>352</v>
      </c>
      <c r="AO49" s="84">
        <v>352</v>
      </c>
      <c r="AP49" s="84">
        <v>352</v>
      </c>
      <c r="AQ49" s="84">
        <v>352</v>
      </c>
      <c r="AR49" s="84">
        <v>351</v>
      </c>
      <c r="AS49" s="84">
        <f>'1.COBERTURA  DANE'!H50</f>
        <v>351</v>
      </c>
      <c r="AT49" s="224">
        <f t="shared" si="2"/>
        <v>-1</v>
      </c>
      <c r="AU49" s="190">
        <f t="shared" si="3"/>
        <v>-0.28409090909090912</v>
      </c>
      <c r="AV49" s="224">
        <f t="shared" si="4"/>
        <v>-1</v>
      </c>
      <c r="AW49" s="190">
        <f t="shared" si="5"/>
        <v>-0.28409090909090912</v>
      </c>
    </row>
    <row r="50" spans="1:49" ht="15" outlineLevel="2">
      <c r="A50" s="81">
        <v>234</v>
      </c>
      <c r="B50" s="27" t="s">
        <v>133</v>
      </c>
      <c r="C50" s="49" t="s">
        <v>78</v>
      </c>
      <c r="D50" s="84">
        <v>386</v>
      </c>
      <c r="E50" s="270">
        <v>386</v>
      </c>
      <c r="F50" s="270">
        <v>386</v>
      </c>
      <c r="G50" s="270">
        <v>386</v>
      </c>
      <c r="H50" s="270">
        <v>386</v>
      </c>
      <c r="I50" s="270">
        <v>390</v>
      </c>
      <c r="J50" s="270">
        <v>390</v>
      </c>
      <c r="K50" s="270">
        <v>390</v>
      </c>
      <c r="L50" s="270">
        <v>390</v>
      </c>
      <c r="M50" s="270">
        <v>390</v>
      </c>
      <c r="N50" s="270">
        <v>385</v>
      </c>
      <c r="O50" s="37">
        <v>415</v>
      </c>
      <c r="P50" s="84">
        <v>414</v>
      </c>
      <c r="Q50" s="84">
        <v>344</v>
      </c>
      <c r="R50" s="84">
        <v>338</v>
      </c>
      <c r="S50" s="84">
        <v>410</v>
      </c>
      <c r="T50" s="84">
        <v>407</v>
      </c>
      <c r="U50" s="84">
        <v>407</v>
      </c>
      <c r="V50" s="84">
        <v>401</v>
      </c>
      <c r="W50" s="84">
        <v>401</v>
      </c>
      <c r="X50" s="84">
        <v>401</v>
      </c>
      <c r="Y50" s="84">
        <v>403</v>
      </c>
      <c r="Z50" s="84">
        <v>402</v>
      </c>
      <c r="AA50" s="84">
        <v>402</v>
      </c>
      <c r="AB50" s="84">
        <v>404</v>
      </c>
      <c r="AC50" s="84">
        <v>402</v>
      </c>
      <c r="AD50" s="84">
        <v>403</v>
      </c>
      <c r="AE50" s="84">
        <v>403</v>
      </c>
      <c r="AF50" s="84">
        <v>402</v>
      </c>
      <c r="AG50" s="84">
        <v>400</v>
      </c>
      <c r="AH50" s="84">
        <v>399</v>
      </c>
      <c r="AI50" s="84">
        <v>402</v>
      </c>
      <c r="AJ50" s="84">
        <v>401</v>
      </c>
      <c r="AK50" s="84">
        <v>403</v>
      </c>
      <c r="AL50" s="84">
        <v>402</v>
      </c>
      <c r="AM50" s="84">
        <v>402</v>
      </c>
      <c r="AN50" s="84">
        <v>402</v>
      </c>
      <c r="AO50" s="84">
        <v>400</v>
      </c>
      <c r="AP50" s="84">
        <v>400</v>
      </c>
      <c r="AQ50" s="84">
        <v>400</v>
      </c>
      <c r="AR50" s="84">
        <v>400</v>
      </c>
      <c r="AS50" s="84">
        <f>'1.COBERTURA  DANE'!H51</f>
        <v>399</v>
      </c>
      <c r="AT50" s="224">
        <f t="shared" si="2"/>
        <v>-1</v>
      </c>
      <c r="AU50" s="190">
        <f t="shared" si="3"/>
        <v>-0.25</v>
      </c>
      <c r="AV50" s="224">
        <f t="shared" si="4"/>
        <v>-3</v>
      </c>
      <c r="AW50" s="190">
        <f t="shared" si="5"/>
        <v>-0.74626865671641784</v>
      </c>
    </row>
    <row r="51" spans="1:49" ht="15" outlineLevel="2">
      <c r="A51" s="81">
        <v>240</v>
      </c>
      <c r="B51" s="27" t="s">
        <v>133</v>
      </c>
      <c r="C51" s="49" t="s">
        <v>39</v>
      </c>
      <c r="D51" s="84">
        <v>222</v>
      </c>
      <c r="E51" s="270">
        <v>222</v>
      </c>
      <c r="F51" s="270">
        <v>222</v>
      </c>
      <c r="G51" s="270">
        <v>222</v>
      </c>
      <c r="H51" s="270">
        <v>222</v>
      </c>
      <c r="I51" s="270">
        <v>224</v>
      </c>
      <c r="J51" s="270">
        <v>223</v>
      </c>
      <c r="K51" s="270">
        <v>224</v>
      </c>
      <c r="L51" s="270">
        <v>224</v>
      </c>
      <c r="M51" s="270">
        <v>224</v>
      </c>
      <c r="N51" s="270">
        <v>220</v>
      </c>
      <c r="O51" s="37">
        <v>226</v>
      </c>
      <c r="P51" s="84">
        <v>226</v>
      </c>
      <c r="Q51" s="84">
        <v>199</v>
      </c>
      <c r="R51" s="84">
        <v>194</v>
      </c>
      <c r="S51" s="84">
        <v>263</v>
      </c>
      <c r="T51" s="84">
        <v>259</v>
      </c>
      <c r="U51" s="84">
        <v>262</v>
      </c>
      <c r="V51" s="84">
        <v>258</v>
      </c>
      <c r="W51" s="84">
        <v>257</v>
      </c>
      <c r="X51" s="84">
        <v>256</v>
      </c>
      <c r="Y51" s="84">
        <v>256</v>
      </c>
      <c r="Z51" s="84">
        <v>256</v>
      </c>
      <c r="AA51" s="84">
        <v>259</v>
      </c>
      <c r="AB51" s="84">
        <v>259</v>
      </c>
      <c r="AC51" s="84">
        <v>259</v>
      </c>
      <c r="AD51" s="84">
        <v>261</v>
      </c>
      <c r="AE51" s="84">
        <v>261</v>
      </c>
      <c r="AF51" s="84">
        <v>260</v>
      </c>
      <c r="AG51" s="84">
        <v>259</v>
      </c>
      <c r="AH51" s="84">
        <v>259</v>
      </c>
      <c r="AI51" s="84">
        <v>260</v>
      </c>
      <c r="AJ51" s="84">
        <v>259</v>
      </c>
      <c r="AK51" s="84">
        <v>260</v>
      </c>
      <c r="AL51" s="84">
        <v>260</v>
      </c>
      <c r="AM51" s="84">
        <v>260</v>
      </c>
      <c r="AN51" s="84">
        <v>260</v>
      </c>
      <c r="AO51" s="84">
        <v>259</v>
      </c>
      <c r="AP51" s="84">
        <v>259</v>
      </c>
      <c r="AQ51" s="84">
        <v>259</v>
      </c>
      <c r="AR51" s="84">
        <v>259</v>
      </c>
      <c r="AS51" s="84">
        <f>'1.COBERTURA  DANE'!H52</f>
        <v>259</v>
      </c>
      <c r="AT51" s="224">
        <f t="shared" si="2"/>
        <v>0</v>
      </c>
      <c r="AU51" s="190">
        <f t="shared" si="3"/>
        <v>0</v>
      </c>
      <c r="AV51" s="224">
        <f t="shared" si="4"/>
        <v>-1</v>
      </c>
      <c r="AW51" s="190">
        <f t="shared" si="5"/>
        <v>-0.38461538461538464</v>
      </c>
    </row>
    <row r="52" spans="1:49" ht="15" outlineLevel="2">
      <c r="A52" s="81">
        <v>284</v>
      </c>
      <c r="B52" s="27" t="s">
        <v>133</v>
      </c>
      <c r="C52" s="49" t="s">
        <v>41</v>
      </c>
      <c r="D52" s="84">
        <v>607</v>
      </c>
      <c r="E52" s="270">
        <v>607</v>
      </c>
      <c r="F52" s="270">
        <v>607</v>
      </c>
      <c r="G52" s="270">
        <v>607</v>
      </c>
      <c r="H52" s="270">
        <v>607</v>
      </c>
      <c r="I52" s="270">
        <v>621</v>
      </c>
      <c r="J52" s="270">
        <v>621</v>
      </c>
      <c r="K52" s="270">
        <v>621</v>
      </c>
      <c r="L52" s="270">
        <v>621</v>
      </c>
      <c r="M52" s="270">
        <v>621</v>
      </c>
      <c r="N52" s="270">
        <v>619</v>
      </c>
      <c r="O52" s="37">
        <v>634</v>
      </c>
      <c r="P52" s="84">
        <v>627</v>
      </c>
      <c r="Q52" s="84">
        <v>547</v>
      </c>
      <c r="R52" s="84">
        <v>544</v>
      </c>
      <c r="S52" s="84">
        <v>692</v>
      </c>
      <c r="T52" s="84">
        <v>684</v>
      </c>
      <c r="U52" s="84">
        <v>684</v>
      </c>
      <c r="V52" s="84">
        <v>682</v>
      </c>
      <c r="W52" s="84">
        <v>679</v>
      </c>
      <c r="X52" s="84">
        <v>679</v>
      </c>
      <c r="Y52" s="84">
        <v>687</v>
      </c>
      <c r="Z52" s="84">
        <v>684</v>
      </c>
      <c r="AA52" s="84">
        <v>688</v>
      </c>
      <c r="AB52" s="84">
        <v>690</v>
      </c>
      <c r="AC52" s="84">
        <v>691</v>
      </c>
      <c r="AD52" s="84">
        <v>692</v>
      </c>
      <c r="AE52" s="84">
        <v>692</v>
      </c>
      <c r="AF52" s="84">
        <v>673</v>
      </c>
      <c r="AG52" s="84">
        <v>664</v>
      </c>
      <c r="AH52" s="84">
        <v>662</v>
      </c>
      <c r="AI52" s="84">
        <v>660</v>
      </c>
      <c r="AJ52" s="84">
        <v>659</v>
      </c>
      <c r="AK52" s="84">
        <v>659</v>
      </c>
      <c r="AL52" s="84">
        <v>660</v>
      </c>
      <c r="AM52" s="84">
        <v>659</v>
      </c>
      <c r="AN52" s="84">
        <v>657</v>
      </c>
      <c r="AO52" s="84">
        <v>660</v>
      </c>
      <c r="AP52" s="84">
        <v>659</v>
      </c>
      <c r="AQ52" s="84">
        <v>659</v>
      </c>
      <c r="AR52" s="84">
        <v>657</v>
      </c>
      <c r="AS52" s="84">
        <f>'1.COBERTURA  DANE'!H53</f>
        <v>656</v>
      </c>
      <c r="AT52" s="224">
        <f t="shared" si="2"/>
        <v>-3</v>
      </c>
      <c r="AU52" s="190">
        <f t="shared" si="3"/>
        <v>-0.45523520485584218</v>
      </c>
      <c r="AV52" s="224">
        <f t="shared" si="4"/>
        <v>-3</v>
      </c>
      <c r="AW52" s="190">
        <f t="shared" si="5"/>
        <v>-0.45523520485584218</v>
      </c>
    </row>
    <row r="53" spans="1:49" ht="15" outlineLevel="2">
      <c r="A53" s="81">
        <v>306</v>
      </c>
      <c r="B53" s="27" t="s">
        <v>133</v>
      </c>
      <c r="C53" s="49" t="s">
        <v>80</v>
      </c>
      <c r="D53" s="84">
        <v>74</v>
      </c>
      <c r="E53" s="270">
        <v>74</v>
      </c>
      <c r="F53" s="270">
        <v>74</v>
      </c>
      <c r="G53" s="270">
        <v>74</v>
      </c>
      <c r="H53" s="270">
        <v>74</v>
      </c>
      <c r="I53" s="270">
        <v>75</v>
      </c>
      <c r="J53" s="270">
        <v>75</v>
      </c>
      <c r="K53" s="270">
        <v>75</v>
      </c>
      <c r="L53" s="270">
        <v>75</v>
      </c>
      <c r="M53" s="270">
        <v>75</v>
      </c>
      <c r="N53" s="270">
        <v>75</v>
      </c>
      <c r="O53" s="37">
        <v>78</v>
      </c>
      <c r="P53" s="84">
        <v>77</v>
      </c>
      <c r="Q53" s="84">
        <v>71</v>
      </c>
      <c r="R53" s="84">
        <v>70</v>
      </c>
      <c r="S53" s="84">
        <v>98</v>
      </c>
      <c r="T53" s="84">
        <v>98</v>
      </c>
      <c r="U53" s="84">
        <v>106</v>
      </c>
      <c r="V53" s="84">
        <v>106</v>
      </c>
      <c r="W53" s="84">
        <v>105</v>
      </c>
      <c r="X53" s="84">
        <v>105</v>
      </c>
      <c r="Y53" s="84">
        <v>107</v>
      </c>
      <c r="Z53" s="84">
        <v>107</v>
      </c>
      <c r="AA53" s="84">
        <v>108</v>
      </c>
      <c r="AB53" s="84">
        <v>108</v>
      </c>
      <c r="AC53" s="84">
        <v>109</v>
      </c>
      <c r="AD53" s="84">
        <v>110</v>
      </c>
      <c r="AE53" s="84">
        <v>110</v>
      </c>
      <c r="AF53" s="84">
        <v>107</v>
      </c>
      <c r="AG53" s="84">
        <v>107</v>
      </c>
      <c r="AH53" s="84">
        <v>108</v>
      </c>
      <c r="AI53" s="84">
        <v>108</v>
      </c>
      <c r="AJ53" s="84">
        <v>109</v>
      </c>
      <c r="AK53" s="84">
        <v>110</v>
      </c>
      <c r="AL53" s="84">
        <v>110</v>
      </c>
      <c r="AM53" s="84">
        <v>110</v>
      </c>
      <c r="AN53" s="84">
        <v>110</v>
      </c>
      <c r="AO53" s="84">
        <v>110</v>
      </c>
      <c r="AP53" s="84">
        <v>110</v>
      </c>
      <c r="AQ53" s="84">
        <v>108</v>
      </c>
      <c r="AR53" s="84">
        <v>108</v>
      </c>
      <c r="AS53" s="84">
        <f>'1.COBERTURA  DANE'!H54</f>
        <v>108</v>
      </c>
      <c r="AT53" s="224">
        <f t="shared" si="2"/>
        <v>0</v>
      </c>
      <c r="AU53" s="190">
        <f t="shared" si="3"/>
        <v>0</v>
      </c>
      <c r="AV53" s="224">
        <f t="shared" si="4"/>
        <v>-2</v>
      </c>
      <c r="AW53" s="190">
        <f t="shared" si="5"/>
        <v>-1.8181818181818181</v>
      </c>
    </row>
    <row r="54" spans="1:49" ht="15" outlineLevel="2">
      <c r="A54" s="81">
        <v>347</v>
      </c>
      <c r="B54" s="27" t="s">
        <v>133</v>
      </c>
      <c r="C54" s="49" t="s">
        <v>82</v>
      </c>
      <c r="D54" s="84">
        <v>57</v>
      </c>
      <c r="E54" s="270">
        <v>57</v>
      </c>
      <c r="F54" s="270">
        <v>57</v>
      </c>
      <c r="G54" s="270">
        <v>57</v>
      </c>
      <c r="H54" s="270">
        <v>57</v>
      </c>
      <c r="I54" s="270">
        <v>57</v>
      </c>
      <c r="J54" s="270">
        <v>57</v>
      </c>
      <c r="K54" s="270">
        <v>57</v>
      </c>
      <c r="L54" s="270">
        <v>57</v>
      </c>
      <c r="M54" s="270">
        <v>57</v>
      </c>
      <c r="N54" s="270">
        <v>57</v>
      </c>
      <c r="O54" s="37">
        <v>61</v>
      </c>
      <c r="P54" s="84">
        <v>61</v>
      </c>
      <c r="Q54" s="84">
        <v>57</v>
      </c>
      <c r="R54" s="84">
        <v>57</v>
      </c>
      <c r="S54" s="84">
        <v>94</v>
      </c>
      <c r="T54" s="84">
        <v>93</v>
      </c>
      <c r="U54" s="84">
        <v>96</v>
      </c>
      <c r="V54" s="84">
        <v>96</v>
      </c>
      <c r="W54" s="84">
        <v>96</v>
      </c>
      <c r="X54" s="84">
        <v>96</v>
      </c>
      <c r="Y54" s="84">
        <v>95</v>
      </c>
      <c r="Z54" s="84">
        <v>95</v>
      </c>
      <c r="AA54" s="84">
        <v>96</v>
      </c>
      <c r="AB54" s="84">
        <v>96</v>
      </c>
      <c r="AC54" s="84">
        <v>97</v>
      </c>
      <c r="AD54" s="84">
        <v>98</v>
      </c>
      <c r="AE54" s="84">
        <v>98</v>
      </c>
      <c r="AF54" s="84">
        <v>101</v>
      </c>
      <c r="AG54" s="84">
        <v>101</v>
      </c>
      <c r="AH54" s="84">
        <v>101</v>
      </c>
      <c r="AI54" s="84">
        <v>101</v>
      </c>
      <c r="AJ54" s="84">
        <v>101</v>
      </c>
      <c r="AK54" s="84">
        <v>101</v>
      </c>
      <c r="AL54" s="84">
        <v>101</v>
      </c>
      <c r="AM54" s="84">
        <v>101</v>
      </c>
      <c r="AN54" s="84">
        <v>101</v>
      </c>
      <c r="AO54" s="84">
        <v>101</v>
      </c>
      <c r="AP54" s="84">
        <v>101</v>
      </c>
      <c r="AQ54" s="84">
        <v>101</v>
      </c>
      <c r="AR54" s="84">
        <v>101</v>
      </c>
      <c r="AS54" s="84">
        <f>'1.COBERTURA  DANE'!H55</f>
        <v>101</v>
      </c>
      <c r="AT54" s="224">
        <f t="shared" si="2"/>
        <v>0</v>
      </c>
      <c r="AU54" s="190">
        <f t="shared" si="3"/>
        <v>0</v>
      </c>
      <c r="AV54" s="224">
        <f t="shared" si="4"/>
        <v>0</v>
      </c>
      <c r="AW54" s="190">
        <f t="shared" si="5"/>
        <v>0</v>
      </c>
    </row>
    <row r="55" spans="1:49" ht="15" outlineLevel="2">
      <c r="A55" s="81">
        <v>411</v>
      </c>
      <c r="B55" s="27" t="s">
        <v>133</v>
      </c>
      <c r="C55" s="49" t="s">
        <v>47</v>
      </c>
      <c r="D55" s="84">
        <v>161</v>
      </c>
      <c r="E55" s="270">
        <v>161</v>
      </c>
      <c r="F55" s="270">
        <v>161</v>
      </c>
      <c r="G55" s="270">
        <v>161</v>
      </c>
      <c r="H55" s="270">
        <v>161</v>
      </c>
      <c r="I55" s="270">
        <v>165</v>
      </c>
      <c r="J55" s="270">
        <v>165</v>
      </c>
      <c r="K55" s="270">
        <v>165</v>
      </c>
      <c r="L55" s="270">
        <v>165</v>
      </c>
      <c r="M55" s="270">
        <v>165</v>
      </c>
      <c r="N55" s="270">
        <v>165</v>
      </c>
      <c r="O55" s="37">
        <v>170</v>
      </c>
      <c r="P55" s="84">
        <v>170</v>
      </c>
      <c r="Q55" s="84">
        <v>157</v>
      </c>
      <c r="R55" s="84">
        <v>155</v>
      </c>
      <c r="S55" s="84">
        <v>209</v>
      </c>
      <c r="T55" s="84">
        <v>206</v>
      </c>
      <c r="U55" s="84">
        <v>212</v>
      </c>
      <c r="V55" s="84">
        <v>214</v>
      </c>
      <c r="W55" s="84">
        <v>214</v>
      </c>
      <c r="X55" s="84">
        <v>214</v>
      </c>
      <c r="Y55" s="84">
        <v>218</v>
      </c>
      <c r="Z55" s="84">
        <v>216</v>
      </c>
      <c r="AA55" s="84">
        <v>216</v>
      </c>
      <c r="AB55" s="84">
        <v>217</v>
      </c>
      <c r="AC55" s="84">
        <v>217</v>
      </c>
      <c r="AD55" s="84">
        <v>218</v>
      </c>
      <c r="AE55" s="84">
        <v>218</v>
      </c>
      <c r="AF55" s="84">
        <v>223</v>
      </c>
      <c r="AG55" s="84">
        <v>222</v>
      </c>
      <c r="AH55" s="84">
        <v>223</v>
      </c>
      <c r="AI55" s="84">
        <v>224</v>
      </c>
      <c r="AJ55" s="84">
        <v>225</v>
      </c>
      <c r="AK55" s="84">
        <v>225</v>
      </c>
      <c r="AL55" s="84">
        <v>225</v>
      </c>
      <c r="AM55" s="84">
        <v>224</v>
      </c>
      <c r="AN55" s="84">
        <v>222</v>
      </c>
      <c r="AO55" s="84">
        <v>222</v>
      </c>
      <c r="AP55" s="84">
        <v>222</v>
      </c>
      <c r="AQ55" s="84">
        <v>222</v>
      </c>
      <c r="AR55" s="84">
        <v>220</v>
      </c>
      <c r="AS55" s="84">
        <f>'1.COBERTURA  DANE'!H56</f>
        <v>220</v>
      </c>
      <c r="AT55" s="224">
        <f t="shared" si="2"/>
        <v>-2</v>
      </c>
      <c r="AU55" s="190">
        <f t="shared" si="3"/>
        <v>-0.90090090090090091</v>
      </c>
      <c r="AV55" s="224">
        <f t="shared" si="4"/>
        <v>-4</v>
      </c>
      <c r="AW55" s="190">
        <f t="shared" si="5"/>
        <v>-1.7857142857142856</v>
      </c>
    </row>
    <row r="56" spans="1:49" ht="15" outlineLevel="2">
      <c r="A56" s="81">
        <v>501</v>
      </c>
      <c r="B56" s="27" t="s">
        <v>133</v>
      </c>
      <c r="C56" s="49" t="s">
        <v>50</v>
      </c>
      <c r="D56" s="84">
        <v>44</v>
      </c>
      <c r="E56" s="270">
        <v>44</v>
      </c>
      <c r="F56" s="270">
        <v>44</v>
      </c>
      <c r="G56" s="270">
        <v>44</v>
      </c>
      <c r="H56" s="270">
        <v>44</v>
      </c>
      <c r="I56" s="270">
        <v>44</v>
      </c>
      <c r="J56" s="270">
        <v>44</v>
      </c>
      <c r="K56" s="270">
        <v>44</v>
      </c>
      <c r="L56" s="270">
        <v>44</v>
      </c>
      <c r="M56" s="270">
        <v>44</v>
      </c>
      <c r="N56" s="270">
        <v>44</v>
      </c>
      <c r="O56" s="37">
        <v>44</v>
      </c>
      <c r="P56" s="84">
        <v>44</v>
      </c>
      <c r="Q56" s="84">
        <v>40</v>
      </c>
      <c r="R56" s="84">
        <v>40</v>
      </c>
      <c r="S56" s="84">
        <v>55</v>
      </c>
      <c r="T56" s="84">
        <v>55</v>
      </c>
      <c r="U56" s="84">
        <v>58</v>
      </c>
      <c r="V56" s="84">
        <v>57</v>
      </c>
      <c r="W56" s="84">
        <v>57</v>
      </c>
      <c r="X56" s="84">
        <v>57</v>
      </c>
      <c r="Y56" s="84">
        <v>57</v>
      </c>
      <c r="Z56" s="84">
        <v>57</v>
      </c>
      <c r="AA56" s="84">
        <v>58</v>
      </c>
      <c r="AB56" s="84">
        <v>58</v>
      </c>
      <c r="AC56" s="84">
        <v>58</v>
      </c>
      <c r="AD56" s="84">
        <v>59</v>
      </c>
      <c r="AE56" s="84">
        <v>59</v>
      </c>
      <c r="AF56" s="84">
        <v>59</v>
      </c>
      <c r="AG56" s="84">
        <v>58</v>
      </c>
      <c r="AH56" s="84">
        <v>58</v>
      </c>
      <c r="AI56" s="84">
        <v>58</v>
      </c>
      <c r="AJ56" s="84">
        <v>58</v>
      </c>
      <c r="AK56" s="84">
        <v>57</v>
      </c>
      <c r="AL56" s="84">
        <v>57</v>
      </c>
      <c r="AM56" s="84">
        <v>57</v>
      </c>
      <c r="AN56" s="84">
        <v>57</v>
      </c>
      <c r="AO56" s="84">
        <v>57</v>
      </c>
      <c r="AP56" s="84">
        <v>57</v>
      </c>
      <c r="AQ56" s="84">
        <v>56</v>
      </c>
      <c r="AR56" s="84">
        <v>56</v>
      </c>
      <c r="AS56" s="84">
        <f>'1.COBERTURA  DANE'!H57</f>
        <v>56</v>
      </c>
      <c r="AT56" s="224">
        <f t="shared" si="2"/>
        <v>0</v>
      </c>
      <c r="AU56" s="190">
        <f t="shared" si="3"/>
        <v>0</v>
      </c>
      <c r="AV56" s="224">
        <f t="shared" si="4"/>
        <v>-1</v>
      </c>
      <c r="AW56" s="190">
        <f t="shared" si="5"/>
        <v>-1.7543859649122806</v>
      </c>
    </row>
    <row r="57" spans="1:49" ht="15" outlineLevel="2">
      <c r="A57" s="81">
        <v>543</v>
      </c>
      <c r="B57" s="27" t="s">
        <v>133</v>
      </c>
      <c r="C57" s="49" t="s">
        <v>88</v>
      </c>
      <c r="D57" s="84">
        <v>146</v>
      </c>
      <c r="E57" s="270">
        <v>146</v>
      </c>
      <c r="F57" s="270">
        <v>146</v>
      </c>
      <c r="G57" s="270">
        <v>146</v>
      </c>
      <c r="H57" s="270">
        <v>146</v>
      </c>
      <c r="I57" s="270">
        <v>151</v>
      </c>
      <c r="J57" s="270">
        <v>151</v>
      </c>
      <c r="K57" s="270">
        <v>151</v>
      </c>
      <c r="L57" s="270">
        <v>151</v>
      </c>
      <c r="M57" s="270">
        <v>151</v>
      </c>
      <c r="N57" s="270">
        <v>151</v>
      </c>
      <c r="O57" s="37">
        <v>173</v>
      </c>
      <c r="P57" s="84">
        <v>172</v>
      </c>
      <c r="Q57" s="84">
        <v>147</v>
      </c>
      <c r="R57" s="84">
        <v>147</v>
      </c>
      <c r="S57" s="84">
        <v>173</v>
      </c>
      <c r="T57" s="84">
        <v>173</v>
      </c>
      <c r="U57" s="84">
        <v>176</v>
      </c>
      <c r="V57" s="84">
        <v>178</v>
      </c>
      <c r="W57" s="84">
        <v>177</v>
      </c>
      <c r="X57" s="84">
        <v>177</v>
      </c>
      <c r="Y57" s="84">
        <v>176</v>
      </c>
      <c r="Z57" s="84">
        <v>175</v>
      </c>
      <c r="AA57" s="84">
        <v>176</v>
      </c>
      <c r="AB57" s="84">
        <v>177</v>
      </c>
      <c r="AC57" s="84">
        <v>179</v>
      </c>
      <c r="AD57" s="84">
        <v>179</v>
      </c>
      <c r="AE57" s="84">
        <v>179</v>
      </c>
      <c r="AF57" s="84">
        <v>178</v>
      </c>
      <c r="AG57" s="84">
        <v>178</v>
      </c>
      <c r="AH57" s="84">
        <v>178</v>
      </c>
      <c r="AI57" s="84">
        <v>179</v>
      </c>
      <c r="AJ57" s="84">
        <v>179</v>
      </c>
      <c r="AK57" s="84">
        <v>180</v>
      </c>
      <c r="AL57" s="84">
        <v>178</v>
      </c>
      <c r="AM57" s="84">
        <v>178</v>
      </c>
      <c r="AN57" s="84">
        <v>178</v>
      </c>
      <c r="AO57" s="84">
        <v>178</v>
      </c>
      <c r="AP57" s="84">
        <v>178</v>
      </c>
      <c r="AQ57" s="84">
        <v>178</v>
      </c>
      <c r="AR57" s="84">
        <v>178</v>
      </c>
      <c r="AS57" s="84">
        <f>'1.COBERTURA  DANE'!H58</f>
        <v>178</v>
      </c>
      <c r="AT57" s="224">
        <f t="shared" si="2"/>
        <v>0</v>
      </c>
      <c r="AU57" s="190">
        <f t="shared" si="3"/>
        <v>0</v>
      </c>
      <c r="AV57" s="224">
        <f t="shared" si="4"/>
        <v>0</v>
      </c>
      <c r="AW57" s="190">
        <f t="shared" si="5"/>
        <v>0</v>
      </c>
    </row>
    <row r="58" spans="1:49" ht="15" outlineLevel="2">
      <c r="A58" s="81">
        <v>628</v>
      </c>
      <c r="B58" s="27" t="s">
        <v>133</v>
      </c>
      <c r="C58" s="49" t="s">
        <v>52</v>
      </c>
      <c r="D58" s="84">
        <v>168</v>
      </c>
      <c r="E58" s="270">
        <v>168</v>
      </c>
      <c r="F58" s="270">
        <v>168</v>
      </c>
      <c r="G58" s="270">
        <v>168</v>
      </c>
      <c r="H58" s="270">
        <v>168</v>
      </c>
      <c r="I58" s="270">
        <v>172</v>
      </c>
      <c r="J58" s="270">
        <v>172</v>
      </c>
      <c r="K58" s="270">
        <v>172</v>
      </c>
      <c r="L58" s="270">
        <v>172</v>
      </c>
      <c r="M58" s="270">
        <v>172</v>
      </c>
      <c r="N58" s="270">
        <v>171</v>
      </c>
      <c r="O58" s="37">
        <v>184</v>
      </c>
      <c r="P58" s="84">
        <v>183</v>
      </c>
      <c r="Q58" s="84">
        <v>169</v>
      </c>
      <c r="R58" s="84">
        <v>169</v>
      </c>
      <c r="S58" s="84">
        <v>197</v>
      </c>
      <c r="T58" s="84">
        <v>195</v>
      </c>
      <c r="U58" s="84">
        <v>203</v>
      </c>
      <c r="V58" s="84">
        <v>197</v>
      </c>
      <c r="W58" s="84">
        <v>197</v>
      </c>
      <c r="X58" s="84">
        <v>196</v>
      </c>
      <c r="Y58" s="84">
        <v>199</v>
      </c>
      <c r="Z58" s="84">
        <v>197</v>
      </c>
      <c r="AA58" s="84">
        <v>198</v>
      </c>
      <c r="AB58" s="84">
        <v>198</v>
      </c>
      <c r="AC58" s="84">
        <v>198</v>
      </c>
      <c r="AD58" s="84">
        <v>198</v>
      </c>
      <c r="AE58" s="84">
        <v>198</v>
      </c>
      <c r="AF58" s="84">
        <v>201</v>
      </c>
      <c r="AG58" s="84">
        <v>199</v>
      </c>
      <c r="AH58" s="84">
        <v>200</v>
      </c>
      <c r="AI58" s="84">
        <v>202</v>
      </c>
      <c r="AJ58" s="84">
        <v>202</v>
      </c>
      <c r="AK58" s="84">
        <v>204</v>
      </c>
      <c r="AL58" s="84">
        <v>202</v>
      </c>
      <c r="AM58" s="84">
        <v>202</v>
      </c>
      <c r="AN58" s="84">
        <v>202</v>
      </c>
      <c r="AO58" s="84">
        <v>203</v>
      </c>
      <c r="AP58" s="84">
        <v>203</v>
      </c>
      <c r="AQ58" s="84">
        <v>203</v>
      </c>
      <c r="AR58" s="84">
        <v>202</v>
      </c>
      <c r="AS58" s="84">
        <f>'1.COBERTURA  DANE'!H59</f>
        <v>201</v>
      </c>
      <c r="AT58" s="224">
        <f t="shared" si="2"/>
        <v>-2</v>
      </c>
      <c r="AU58" s="190">
        <f t="shared" si="3"/>
        <v>-0.98522167487684731</v>
      </c>
      <c r="AV58" s="224">
        <f t="shared" si="4"/>
        <v>-1</v>
      </c>
      <c r="AW58" s="190">
        <f t="shared" si="5"/>
        <v>-0.49504950495049505</v>
      </c>
    </row>
    <row r="59" spans="1:49" ht="15" outlineLevel="2">
      <c r="A59" s="81">
        <v>656</v>
      </c>
      <c r="B59" s="27" t="s">
        <v>133</v>
      </c>
      <c r="C59" s="50" t="s">
        <v>134</v>
      </c>
      <c r="D59" s="84">
        <v>236</v>
      </c>
      <c r="E59" s="270">
        <v>236</v>
      </c>
      <c r="F59" s="270">
        <v>236</v>
      </c>
      <c r="G59" s="270">
        <v>236</v>
      </c>
      <c r="H59" s="270">
        <v>236</v>
      </c>
      <c r="I59" s="270">
        <v>240</v>
      </c>
      <c r="J59" s="270">
        <v>240</v>
      </c>
      <c r="K59" s="270">
        <v>240</v>
      </c>
      <c r="L59" s="270">
        <v>240</v>
      </c>
      <c r="M59" s="270">
        <v>240</v>
      </c>
      <c r="N59" s="270">
        <v>240</v>
      </c>
      <c r="O59" s="37">
        <v>244</v>
      </c>
      <c r="P59" s="84">
        <v>244</v>
      </c>
      <c r="Q59" s="84">
        <v>216</v>
      </c>
      <c r="R59" s="84">
        <v>212</v>
      </c>
      <c r="S59" s="84">
        <v>267</v>
      </c>
      <c r="T59" s="84">
        <v>260</v>
      </c>
      <c r="U59" s="84">
        <v>268</v>
      </c>
      <c r="V59" s="84">
        <v>264</v>
      </c>
      <c r="W59" s="84">
        <v>264</v>
      </c>
      <c r="X59" s="84">
        <v>263</v>
      </c>
      <c r="Y59" s="84">
        <v>267</v>
      </c>
      <c r="Z59" s="84">
        <v>266</v>
      </c>
      <c r="AA59" s="84">
        <v>268</v>
      </c>
      <c r="AB59" s="84">
        <v>268</v>
      </c>
      <c r="AC59" s="84">
        <v>268</v>
      </c>
      <c r="AD59" s="84">
        <v>268</v>
      </c>
      <c r="AE59" s="84">
        <v>268</v>
      </c>
      <c r="AF59" s="84">
        <v>265</v>
      </c>
      <c r="AG59" s="84">
        <v>265</v>
      </c>
      <c r="AH59" s="84">
        <v>269</v>
      </c>
      <c r="AI59" s="84">
        <v>268</v>
      </c>
      <c r="AJ59" s="84">
        <v>268</v>
      </c>
      <c r="AK59" s="84">
        <v>269</v>
      </c>
      <c r="AL59" s="84">
        <v>269</v>
      </c>
      <c r="AM59" s="84">
        <v>268</v>
      </c>
      <c r="AN59" s="84">
        <v>268</v>
      </c>
      <c r="AO59" s="84">
        <v>267</v>
      </c>
      <c r="AP59" s="84">
        <v>266</v>
      </c>
      <c r="AQ59" s="84">
        <v>266</v>
      </c>
      <c r="AR59" s="84">
        <v>266</v>
      </c>
      <c r="AS59" s="84">
        <f>'1.COBERTURA  DANE'!H60</f>
        <v>266</v>
      </c>
      <c r="AT59" s="224">
        <f t="shared" si="2"/>
        <v>0</v>
      </c>
      <c r="AU59" s="190">
        <f t="shared" si="3"/>
        <v>0</v>
      </c>
      <c r="AV59" s="224">
        <f t="shared" si="4"/>
        <v>-2</v>
      </c>
      <c r="AW59" s="190">
        <f t="shared" si="5"/>
        <v>-0.74626865671641784</v>
      </c>
    </row>
    <row r="60" spans="1:49" ht="15" outlineLevel="2">
      <c r="A60" s="81">
        <v>761</v>
      </c>
      <c r="B60" s="27" t="s">
        <v>133</v>
      </c>
      <c r="C60" s="49" t="s">
        <v>97</v>
      </c>
      <c r="D60" s="84">
        <v>465</v>
      </c>
      <c r="E60" s="270">
        <v>465</v>
      </c>
      <c r="F60" s="270">
        <v>465</v>
      </c>
      <c r="G60" s="270">
        <v>465</v>
      </c>
      <c r="H60" s="270">
        <v>465</v>
      </c>
      <c r="I60" s="270">
        <v>476</v>
      </c>
      <c r="J60" s="270">
        <v>476</v>
      </c>
      <c r="K60" s="270">
        <v>476</v>
      </c>
      <c r="L60" s="270">
        <v>476</v>
      </c>
      <c r="M60" s="270">
        <v>476</v>
      </c>
      <c r="N60" s="270">
        <v>475</v>
      </c>
      <c r="O60" s="37">
        <v>480</v>
      </c>
      <c r="P60" s="84">
        <v>479</v>
      </c>
      <c r="Q60" s="84">
        <v>425</v>
      </c>
      <c r="R60" s="84">
        <v>417</v>
      </c>
      <c r="S60" s="84">
        <v>512</v>
      </c>
      <c r="T60" s="84">
        <v>505</v>
      </c>
      <c r="U60" s="84">
        <v>513</v>
      </c>
      <c r="V60" s="84">
        <v>504</v>
      </c>
      <c r="W60" s="84">
        <v>505</v>
      </c>
      <c r="X60" s="84">
        <v>502</v>
      </c>
      <c r="Y60" s="84">
        <v>506</v>
      </c>
      <c r="Z60" s="84">
        <v>504</v>
      </c>
      <c r="AA60" s="84">
        <v>504</v>
      </c>
      <c r="AB60" s="84">
        <v>505</v>
      </c>
      <c r="AC60" s="84">
        <v>502</v>
      </c>
      <c r="AD60" s="84">
        <v>501</v>
      </c>
      <c r="AE60" s="84">
        <v>501</v>
      </c>
      <c r="AF60" s="84">
        <v>494</v>
      </c>
      <c r="AG60" s="84">
        <v>492</v>
      </c>
      <c r="AH60" s="84">
        <v>492</v>
      </c>
      <c r="AI60" s="84">
        <v>493</v>
      </c>
      <c r="AJ60" s="84">
        <v>492</v>
      </c>
      <c r="AK60" s="84">
        <v>493</v>
      </c>
      <c r="AL60" s="84">
        <v>493</v>
      </c>
      <c r="AM60" s="84">
        <v>491</v>
      </c>
      <c r="AN60" s="84">
        <v>491</v>
      </c>
      <c r="AO60" s="84">
        <v>489</v>
      </c>
      <c r="AP60" s="84">
        <v>488</v>
      </c>
      <c r="AQ60" s="84">
        <v>489</v>
      </c>
      <c r="AR60" s="84">
        <v>489</v>
      </c>
      <c r="AS60" s="84">
        <f>'1.COBERTURA  DANE'!H61</f>
        <v>489</v>
      </c>
      <c r="AT60" s="224">
        <f t="shared" si="2"/>
        <v>0</v>
      </c>
      <c r="AU60" s="190">
        <f t="shared" si="3"/>
        <v>0</v>
      </c>
      <c r="AV60" s="224">
        <f t="shared" si="4"/>
        <v>-2</v>
      </c>
      <c r="AW60" s="190">
        <f t="shared" si="5"/>
        <v>-0.40733197556008144</v>
      </c>
    </row>
    <row r="61" spans="1:49" ht="15" outlineLevel="2">
      <c r="A61" s="81">
        <v>842</v>
      </c>
      <c r="B61" s="27" t="s">
        <v>133</v>
      </c>
      <c r="C61" s="49" t="s">
        <v>100</v>
      </c>
      <c r="D61" s="84">
        <v>77</v>
      </c>
      <c r="E61" s="270">
        <v>77</v>
      </c>
      <c r="F61" s="270">
        <v>77</v>
      </c>
      <c r="G61" s="270">
        <v>77</v>
      </c>
      <c r="H61" s="270">
        <v>77</v>
      </c>
      <c r="I61" s="270">
        <v>77</v>
      </c>
      <c r="J61" s="270">
        <v>77</v>
      </c>
      <c r="K61" s="270">
        <v>77</v>
      </c>
      <c r="L61" s="270">
        <v>77</v>
      </c>
      <c r="M61" s="270">
        <v>77</v>
      </c>
      <c r="N61" s="270">
        <v>76</v>
      </c>
      <c r="O61" s="37">
        <v>83</v>
      </c>
      <c r="P61" s="84">
        <v>83</v>
      </c>
      <c r="Q61" s="84">
        <v>74</v>
      </c>
      <c r="R61" s="84">
        <v>74</v>
      </c>
      <c r="S61" s="84">
        <v>99</v>
      </c>
      <c r="T61" s="84">
        <v>99</v>
      </c>
      <c r="U61" s="84">
        <v>100</v>
      </c>
      <c r="V61" s="84">
        <v>100</v>
      </c>
      <c r="W61" s="84">
        <v>99</v>
      </c>
      <c r="X61" s="84">
        <v>99</v>
      </c>
      <c r="Y61" s="84">
        <v>100</v>
      </c>
      <c r="Z61" s="84">
        <v>100</v>
      </c>
      <c r="AA61" s="84">
        <v>99</v>
      </c>
      <c r="AB61" s="84">
        <v>99</v>
      </c>
      <c r="AC61" s="84">
        <v>99</v>
      </c>
      <c r="AD61" s="84">
        <v>99</v>
      </c>
      <c r="AE61" s="84">
        <v>99</v>
      </c>
      <c r="AF61" s="84">
        <v>99</v>
      </c>
      <c r="AG61" s="84">
        <v>98</v>
      </c>
      <c r="AH61" s="84">
        <v>98</v>
      </c>
      <c r="AI61" s="84">
        <v>99</v>
      </c>
      <c r="AJ61" s="84">
        <v>100</v>
      </c>
      <c r="AK61" s="84">
        <v>101</v>
      </c>
      <c r="AL61" s="84">
        <v>101</v>
      </c>
      <c r="AM61" s="84">
        <v>101</v>
      </c>
      <c r="AN61" s="84">
        <v>101</v>
      </c>
      <c r="AO61" s="84">
        <v>102</v>
      </c>
      <c r="AP61" s="84">
        <v>102</v>
      </c>
      <c r="AQ61" s="84">
        <v>101</v>
      </c>
      <c r="AR61" s="84">
        <v>101</v>
      </c>
      <c r="AS61" s="84">
        <f>'1.COBERTURA  DANE'!H62</f>
        <v>101</v>
      </c>
      <c r="AT61" s="224">
        <f t="shared" si="2"/>
        <v>0</v>
      </c>
      <c r="AU61" s="190">
        <f t="shared" si="3"/>
        <v>0</v>
      </c>
      <c r="AV61" s="224">
        <f t="shared" si="4"/>
        <v>0</v>
      </c>
      <c r="AW61" s="190">
        <f t="shared" si="5"/>
        <v>0</v>
      </c>
    </row>
    <row r="62" spans="1:49" ht="15" outlineLevel="1">
      <c r="A62" s="320" t="s">
        <v>131</v>
      </c>
      <c r="B62" s="48"/>
      <c r="C62" s="51"/>
      <c r="D62" s="83">
        <v>3577</v>
      </c>
      <c r="E62" s="83">
        <v>3577</v>
      </c>
      <c r="F62" s="83">
        <v>3575</v>
      </c>
      <c r="G62" s="83">
        <v>3575</v>
      </c>
      <c r="H62" s="83">
        <v>3574</v>
      </c>
      <c r="I62" s="83">
        <v>3652</v>
      </c>
      <c r="J62" s="83">
        <v>3650</v>
      </c>
      <c r="K62" s="83">
        <v>3654</v>
      </c>
      <c r="L62" s="83">
        <v>3654</v>
      </c>
      <c r="M62" s="83">
        <v>3653</v>
      </c>
      <c r="N62" s="83">
        <v>3640</v>
      </c>
      <c r="O62" s="83">
        <v>3921</v>
      </c>
      <c r="P62" s="83">
        <v>3910</v>
      </c>
      <c r="Q62" s="83">
        <v>3343</v>
      </c>
      <c r="R62" s="83">
        <v>3311</v>
      </c>
      <c r="S62" s="83">
        <v>4448</v>
      </c>
      <c r="T62" s="83">
        <v>4386</v>
      </c>
      <c r="U62" s="83">
        <v>4483</v>
      </c>
      <c r="V62" s="83">
        <v>4428</v>
      </c>
      <c r="W62" s="83">
        <v>4426</v>
      </c>
      <c r="X62" s="83">
        <v>4419</v>
      </c>
      <c r="Y62" s="83">
        <v>4451</v>
      </c>
      <c r="Z62" s="83">
        <v>4446</v>
      </c>
      <c r="AA62" s="83">
        <v>4464</v>
      </c>
      <c r="AB62" s="83">
        <v>4458</v>
      </c>
      <c r="AC62" s="83">
        <v>4452</v>
      </c>
      <c r="AD62" s="83">
        <v>4456</v>
      </c>
      <c r="AE62" s="83">
        <v>4455</v>
      </c>
      <c r="AF62" s="83">
        <v>4431</v>
      </c>
      <c r="AG62" s="83">
        <v>4419</v>
      </c>
      <c r="AH62" s="83">
        <v>4426</v>
      </c>
      <c r="AI62" s="83">
        <v>4444</v>
      </c>
      <c r="AJ62" s="83">
        <v>4450</v>
      </c>
      <c r="AK62" s="83">
        <v>4453</v>
      </c>
      <c r="AL62" s="83">
        <v>4449</v>
      </c>
      <c r="AM62" s="83">
        <v>4443</v>
      </c>
      <c r="AN62" s="83">
        <v>4432</v>
      </c>
      <c r="AO62" s="83">
        <v>4433</v>
      </c>
      <c r="AP62" s="83">
        <v>4425</v>
      </c>
      <c r="AQ62" s="83">
        <v>4413</v>
      </c>
      <c r="AR62" s="83">
        <v>4398</v>
      </c>
      <c r="AS62" s="83">
        <f t="shared" ref="AS62" si="10">SUM(AS63:AS79)</f>
        <v>4388</v>
      </c>
      <c r="AT62" s="224">
        <f t="shared" si="2"/>
        <v>-25</v>
      </c>
      <c r="AU62" s="190">
        <f t="shared" si="3"/>
        <v>-0.56650804441423064</v>
      </c>
      <c r="AV62" s="224">
        <f t="shared" si="4"/>
        <v>-55</v>
      </c>
      <c r="AW62" s="190">
        <f t="shared" si="5"/>
        <v>-1.2379023182534323</v>
      </c>
    </row>
    <row r="63" spans="1:49" ht="15" outlineLevel="2">
      <c r="A63" s="81">
        <v>38</v>
      </c>
      <c r="B63" s="27" t="s">
        <v>126</v>
      </c>
      <c r="C63" s="49" t="s">
        <v>65</v>
      </c>
      <c r="D63" s="84">
        <v>109</v>
      </c>
      <c r="E63" s="270">
        <v>109</v>
      </c>
      <c r="F63" s="270">
        <v>109</v>
      </c>
      <c r="G63" s="270">
        <v>109</v>
      </c>
      <c r="H63" s="270">
        <v>109</v>
      </c>
      <c r="I63" s="270">
        <v>110</v>
      </c>
      <c r="J63" s="270">
        <v>110</v>
      </c>
      <c r="K63" s="270">
        <v>110</v>
      </c>
      <c r="L63" s="270">
        <v>110</v>
      </c>
      <c r="M63" s="270">
        <v>110</v>
      </c>
      <c r="N63" s="270">
        <v>110</v>
      </c>
      <c r="O63" s="37">
        <v>118</v>
      </c>
      <c r="P63" s="84">
        <v>118</v>
      </c>
      <c r="Q63" s="84">
        <v>109</v>
      </c>
      <c r="R63" s="84">
        <v>107</v>
      </c>
      <c r="S63" s="84">
        <v>152</v>
      </c>
      <c r="T63" s="84">
        <v>147</v>
      </c>
      <c r="U63" s="84">
        <v>155</v>
      </c>
      <c r="V63" s="84">
        <v>155</v>
      </c>
      <c r="W63" s="84">
        <v>158</v>
      </c>
      <c r="X63" s="84">
        <v>157</v>
      </c>
      <c r="Y63" s="84">
        <v>157</v>
      </c>
      <c r="Z63" s="84">
        <v>157</v>
      </c>
      <c r="AA63" s="84">
        <v>158</v>
      </c>
      <c r="AB63" s="84">
        <v>158</v>
      </c>
      <c r="AC63" s="84">
        <v>157</v>
      </c>
      <c r="AD63" s="84">
        <v>157</v>
      </c>
      <c r="AE63" s="84">
        <v>157</v>
      </c>
      <c r="AF63" s="84">
        <v>154</v>
      </c>
      <c r="AG63" s="84">
        <v>154</v>
      </c>
      <c r="AH63" s="84">
        <v>154</v>
      </c>
      <c r="AI63" s="84">
        <v>154</v>
      </c>
      <c r="AJ63" s="84">
        <v>153</v>
      </c>
      <c r="AK63" s="84">
        <v>154</v>
      </c>
      <c r="AL63" s="84">
        <v>156</v>
      </c>
      <c r="AM63" s="84">
        <v>156</v>
      </c>
      <c r="AN63" s="84">
        <v>156</v>
      </c>
      <c r="AO63" s="84">
        <v>155</v>
      </c>
      <c r="AP63" s="84">
        <v>154</v>
      </c>
      <c r="AQ63" s="84">
        <v>153</v>
      </c>
      <c r="AR63" s="84">
        <v>153</v>
      </c>
      <c r="AS63" s="84">
        <f>'1.COBERTURA  DANE'!H64</f>
        <v>153</v>
      </c>
      <c r="AT63" s="224">
        <f t="shared" si="2"/>
        <v>0</v>
      </c>
      <c r="AU63" s="190">
        <f t="shared" si="3"/>
        <v>0</v>
      </c>
      <c r="AV63" s="224">
        <f t="shared" si="4"/>
        <v>-3</v>
      </c>
      <c r="AW63" s="190">
        <f t="shared" si="5"/>
        <v>-1.9230769230769231</v>
      </c>
    </row>
    <row r="64" spans="1:49" ht="15" outlineLevel="2">
      <c r="A64" s="81">
        <v>86</v>
      </c>
      <c r="B64" s="27" t="s">
        <v>126</v>
      </c>
      <c r="C64" s="49" t="s">
        <v>7</v>
      </c>
      <c r="D64" s="84">
        <v>48</v>
      </c>
      <c r="E64" s="270">
        <v>48</v>
      </c>
      <c r="F64" s="270">
        <v>48</v>
      </c>
      <c r="G64" s="270">
        <v>48</v>
      </c>
      <c r="H64" s="270">
        <v>47</v>
      </c>
      <c r="I64" s="270">
        <v>48</v>
      </c>
      <c r="J64" s="270">
        <v>48</v>
      </c>
      <c r="K64" s="270">
        <v>48</v>
      </c>
      <c r="L64" s="270">
        <v>48</v>
      </c>
      <c r="M64" s="270">
        <v>48</v>
      </c>
      <c r="N64" s="270">
        <v>48</v>
      </c>
      <c r="O64" s="37">
        <v>57</v>
      </c>
      <c r="P64" s="84">
        <v>57</v>
      </c>
      <c r="Q64" s="84">
        <v>52</v>
      </c>
      <c r="R64" s="84">
        <v>52</v>
      </c>
      <c r="S64" s="84">
        <v>91</v>
      </c>
      <c r="T64" s="84">
        <v>91</v>
      </c>
      <c r="U64" s="84">
        <v>95</v>
      </c>
      <c r="V64" s="84">
        <v>95</v>
      </c>
      <c r="W64" s="84">
        <v>94</v>
      </c>
      <c r="X64" s="84">
        <v>94</v>
      </c>
      <c r="Y64" s="84">
        <v>95</v>
      </c>
      <c r="Z64" s="84">
        <v>95</v>
      </c>
      <c r="AA64" s="84">
        <v>96</v>
      </c>
      <c r="AB64" s="84">
        <v>96</v>
      </c>
      <c r="AC64" s="84">
        <v>96</v>
      </c>
      <c r="AD64" s="84">
        <v>96</v>
      </c>
      <c r="AE64" s="84">
        <v>96</v>
      </c>
      <c r="AF64" s="84">
        <v>94</v>
      </c>
      <c r="AG64" s="84">
        <v>93</v>
      </c>
      <c r="AH64" s="84">
        <v>93</v>
      </c>
      <c r="AI64" s="84">
        <v>93</v>
      </c>
      <c r="AJ64" s="84">
        <v>94</v>
      </c>
      <c r="AK64" s="84">
        <v>96</v>
      </c>
      <c r="AL64" s="84">
        <v>96</v>
      </c>
      <c r="AM64" s="84">
        <v>96</v>
      </c>
      <c r="AN64" s="84">
        <v>96</v>
      </c>
      <c r="AO64" s="84">
        <v>95</v>
      </c>
      <c r="AP64" s="84">
        <v>94</v>
      </c>
      <c r="AQ64" s="84">
        <v>94</v>
      </c>
      <c r="AR64" s="84">
        <v>94</v>
      </c>
      <c r="AS64" s="84">
        <f>'1.COBERTURA  DANE'!H65</f>
        <v>94</v>
      </c>
      <c r="AT64" s="224">
        <f t="shared" si="2"/>
        <v>0</v>
      </c>
      <c r="AU64" s="190">
        <f t="shared" si="3"/>
        <v>0</v>
      </c>
      <c r="AV64" s="224">
        <f t="shared" si="4"/>
        <v>-2</v>
      </c>
      <c r="AW64" s="190">
        <f t="shared" si="5"/>
        <v>-2.083333333333333</v>
      </c>
    </row>
    <row r="65" spans="1:49" ht="15" outlineLevel="2">
      <c r="A65" s="81">
        <v>107</v>
      </c>
      <c r="B65" s="27" t="s">
        <v>126</v>
      </c>
      <c r="C65" s="49" t="s">
        <v>72</v>
      </c>
      <c r="D65" s="84">
        <v>141</v>
      </c>
      <c r="E65" s="270">
        <v>141</v>
      </c>
      <c r="F65" s="270">
        <v>141</v>
      </c>
      <c r="G65" s="270">
        <v>141</v>
      </c>
      <c r="H65" s="270">
        <v>141</v>
      </c>
      <c r="I65" s="270">
        <v>143</v>
      </c>
      <c r="J65" s="270">
        <v>143</v>
      </c>
      <c r="K65" s="270">
        <v>143</v>
      </c>
      <c r="L65" s="270">
        <v>143</v>
      </c>
      <c r="M65" s="270">
        <v>142</v>
      </c>
      <c r="N65" s="270">
        <v>142</v>
      </c>
      <c r="O65" s="37">
        <v>166</v>
      </c>
      <c r="P65" s="84">
        <v>165</v>
      </c>
      <c r="Q65" s="84">
        <v>141</v>
      </c>
      <c r="R65" s="84">
        <v>135</v>
      </c>
      <c r="S65" s="84">
        <v>169</v>
      </c>
      <c r="T65" s="84">
        <v>167</v>
      </c>
      <c r="U65" s="84">
        <v>173</v>
      </c>
      <c r="V65" s="84">
        <v>165</v>
      </c>
      <c r="W65" s="84">
        <v>163</v>
      </c>
      <c r="X65" s="84">
        <v>163</v>
      </c>
      <c r="Y65" s="84">
        <v>164</v>
      </c>
      <c r="Z65" s="84">
        <v>164</v>
      </c>
      <c r="AA65" s="84">
        <v>167</v>
      </c>
      <c r="AB65" s="84">
        <v>167</v>
      </c>
      <c r="AC65" s="84">
        <v>167</v>
      </c>
      <c r="AD65" s="84">
        <v>166</v>
      </c>
      <c r="AE65" s="84">
        <v>166</v>
      </c>
      <c r="AF65" s="84">
        <v>166</v>
      </c>
      <c r="AG65" s="84">
        <v>164</v>
      </c>
      <c r="AH65" s="84">
        <v>165</v>
      </c>
      <c r="AI65" s="84">
        <v>168</v>
      </c>
      <c r="AJ65" s="84">
        <v>168</v>
      </c>
      <c r="AK65" s="84">
        <v>170</v>
      </c>
      <c r="AL65" s="84">
        <v>170</v>
      </c>
      <c r="AM65" s="84">
        <v>169</v>
      </c>
      <c r="AN65" s="84">
        <v>169</v>
      </c>
      <c r="AO65" s="84">
        <v>171</v>
      </c>
      <c r="AP65" s="84">
        <v>171</v>
      </c>
      <c r="AQ65" s="84">
        <v>171</v>
      </c>
      <c r="AR65" s="84">
        <v>171</v>
      </c>
      <c r="AS65" s="84">
        <f>'1.COBERTURA  DANE'!H66</f>
        <v>171</v>
      </c>
      <c r="AT65" s="224">
        <f t="shared" si="2"/>
        <v>0</v>
      </c>
      <c r="AU65" s="190">
        <f t="shared" si="3"/>
        <v>0</v>
      </c>
      <c r="AV65" s="224">
        <f t="shared" si="4"/>
        <v>2</v>
      </c>
      <c r="AW65" s="190">
        <f t="shared" si="5"/>
        <v>1.1834319526627219</v>
      </c>
    </row>
    <row r="66" spans="1:49" ht="15" outlineLevel="2">
      <c r="A66" s="81">
        <v>134</v>
      </c>
      <c r="B66" s="27" t="s">
        <v>126</v>
      </c>
      <c r="C66" s="49" t="s">
        <v>75</v>
      </c>
      <c r="D66" s="84">
        <v>83</v>
      </c>
      <c r="E66" s="270">
        <v>83</v>
      </c>
      <c r="F66" s="270">
        <v>83</v>
      </c>
      <c r="G66" s="270">
        <v>83</v>
      </c>
      <c r="H66" s="270">
        <v>83</v>
      </c>
      <c r="I66" s="270">
        <v>83</v>
      </c>
      <c r="J66" s="270">
        <v>83</v>
      </c>
      <c r="K66" s="270">
        <v>83</v>
      </c>
      <c r="L66" s="270">
        <v>83</v>
      </c>
      <c r="M66" s="270">
        <v>83</v>
      </c>
      <c r="N66" s="270">
        <v>83</v>
      </c>
      <c r="O66" s="37">
        <v>106</v>
      </c>
      <c r="P66" s="84">
        <v>105</v>
      </c>
      <c r="Q66" s="84">
        <v>95</v>
      </c>
      <c r="R66" s="84">
        <v>95</v>
      </c>
      <c r="S66" s="84">
        <v>126</v>
      </c>
      <c r="T66" s="84">
        <v>126</v>
      </c>
      <c r="U66" s="84">
        <v>133</v>
      </c>
      <c r="V66" s="84">
        <v>131</v>
      </c>
      <c r="W66" s="84">
        <v>131</v>
      </c>
      <c r="X66" s="84">
        <v>130</v>
      </c>
      <c r="Y66" s="84">
        <v>132</v>
      </c>
      <c r="Z66" s="84">
        <v>131</v>
      </c>
      <c r="AA66" s="84">
        <v>132</v>
      </c>
      <c r="AB66" s="84">
        <v>132</v>
      </c>
      <c r="AC66" s="84">
        <v>132</v>
      </c>
      <c r="AD66" s="84">
        <v>134</v>
      </c>
      <c r="AE66" s="84">
        <v>134</v>
      </c>
      <c r="AF66" s="84">
        <v>136</v>
      </c>
      <c r="AG66" s="84">
        <v>136</v>
      </c>
      <c r="AH66" s="84">
        <v>137</v>
      </c>
      <c r="AI66" s="84">
        <v>137</v>
      </c>
      <c r="AJ66" s="84">
        <v>137</v>
      </c>
      <c r="AK66" s="84">
        <v>137</v>
      </c>
      <c r="AL66" s="84">
        <v>137</v>
      </c>
      <c r="AM66" s="84">
        <v>137</v>
      </c>
      <c r="AN66" s="84">
        <v>135</v>
      </c>
      <c r="AO66" s="84">
        <v>136</v>
      </c>
      <c r="AP66" s="84">
        <v>136</v>
      </c>
      <c r="AQ66" s="84">
        <v>133</v>
      </c>
      <c r="AR66" s="84">
        <v>132</v>
      </c>
      <c r="AS66" s="84">
        <f>'1.COBERTURA  DANE'!H67</f>
        <v>132</v>
      </c>
      <c r="AT66" s="224">
        <f t="shared" si="2"/>
        <v>-1</v>
      </c>
      <c r="AU66" s="190">
        <f t="shared" si="3"/>
        <v>-0.75187969924812026</v>
      </c>
      <c r="AV66" s="224">
        <f t="shared" si="4"/>
        <v>-5</v>
      </c>
      <c r="AW66" s="190">
        <f t="shared" si="5"/>
        <v>-3.6496350364963499</v>
      </c>
    </row>
    <row r="67" spans="1:49" ht="15" outlineLevel="2">
      <c r="A67" s="81">
        <v>150</v>
      </c>
      <c r="B67" s="27" t="s">
        <v>126</v>
      </c>
      <c r="C67" s="50" t="s">
        <v>127</v>
      </c>
      <c r="D67" s="84">
        <v>137</v>
      </c>
      <c r="E67" s="270">
        <v>137</v>
      </c>
      <c r="F67" s="270">
        <v>137</v>
      </c>
      <c r="G67" s="270">
        <v>137</v>
      </c>
      <c r="H67" s="270">
        <v>137</v>
      </c>
      <c r="I67" s="270">
        <v>137</v>
      </c>
      <c r="J67" s="270">
        <v>137</v>
      </c>
      <c r="K67" s="270">
        <v>137</v>
      </c>
      <c r="L67" s="270">
        <v>137</v>
      </c>
      <c r="M67" s="270">
        <v>137</v>
      </c>
      <c r="N67" s="270">
        <v>136</v>
      </c>
      <c r="O67" s="37">
        <v>139</v>
      </c>
      <c r="P67" s="84">
        <v>139</v>
      </c>
      <c r="Q67" s="84">
        <v>116</v>
      </c>
      <c r="R67" s="84">
        <v>116</v>
      </c>
      <c r="S67" s="84">
        <v>158</v>
      </c>
      <c r="T67" s="84">
        <v>154</v>
      </c>
      <c r="U67" s="84">
        <v>155</v>
      </c>
      <c r="V67" s="84">
        <v>153</v>
      </c>
      <c r="W67" s="84">
        <v>152</v>
      </c>
      <c r="X67" s="84">
        <v>152</v>
      </c>
      <c r="Y67" s="84">
        <v>152</v>
      </c>
      <c r="Z67" s="84">
        <v>152</v>
      </c>
      <c r="AA67" s="84">
        <v>152</v>
      </c>
      <c r="AB67" s="84">
        <v>152</v>
      </c>
      <c r="AC67" s="84">
        <v>152</v>
      </c>
      <c r="AD67" s="84">
        <v>151</v>
      </c>
      <c r="AE67" s="84">
        <v>151</v>
      </c>
      <c r="AF67" s="84">
        <v>150</v>
      </c>
      <c r="AG67" s="84">
        <v>149</v>
      </c>
      <c r="AH67" s="84">
        <v>149</v>
      </c>
      <c r="AI67" s="84">
        <v>150</v>
      </c>
      <c r="AJ67" s="84">
        <v>150</v>
      </c>
      <c r="AK67" s="84">
        <v>149</v>
      </c>
      <c r="AL67" s="84">
        <v>148</v>
      </c>
      <c r="AM67" s="84">
        <v>148</v>
      </c>
      <c r="AN67" s="84">
        <v>148</v>
      </c>
      <c r="AO67" s="84">
        <v>147</v>
      </c>
      <c r="AP67" s="84">
        <v>147</v>
      </c>
      <c r="AQ67" s="84">
        <v>147</v>
      </c>
      <c r="AR67" s="84">
        <v>147</v>
      </c>
      <c r="AS67" s="84">
        <f>'1.COBERTURA  DANE'!H68</f>
        <v>147</v>
      </c>
      <c r="AT67" s="224">
        <f t="shared" si="2"/>
        <v>0</v>
      </c>
      <c r="AU67" s="190">
        <f t="shared" si="3"/>
        <v>0</v>
      </c>
      <c r="AV67" s="224">
        <f t="shared" si="4"/>
        <v>-1</v>
      </c>
      <c r="AW67" s="190">
        <f t="shared" si="5"/>
        <v>-0.67567567567567566</v>
      </c>
    </row>
    <row r="68" spans="1:49" ht="15" outlineLevel="2">
      <c r="A68" s="81">
        <v>237</v>
      </c>
      <c r="B68" s="27" t="s">
        <v>126</v>
      </c>
      <c r="C68" s="52" t="s">
        <v>108</v>
      </c>
      <c r="D68" s="84">
        <v>167</v>
      </c>
      <c r="E68" s="270">
        <v>167</v>
      </c>
      <c r="F68" s="270">
        <v>167</v>
      </c>
      <c r="G68" s="270">
        <v>167</v>
      </c>
      <c r="H68" s="270">
        <v>167</v>
      </c>
      <c r="I68" s="270">
        <v>168</v>
      </c>
      <c r="J68" s="270">
        <v>168</v>
      </c>
      <c r="K68" s="270">
        <v>168</v>
      </c>
      <c r="L68" s="270">
        <v>168</v>
      </c>
      <c r="M68" s="270">
        <v>168</v>
      </c>
      <c r="N68" s="270">
        <v>168</v>
      </c>
      <c r="O68" s="37">
        <v>179</v>
      </c>
      <c r="P68" s="84">
        <v>179</v>
      </c>
      <c r="Q68" s="84">
        <v>164</v>
      </c>
      <c r="R68" s="84">
        <v>162</v>
      </c>
      <c r="S68" s="84">
        <v>233</v>
      </c>
      <c r="T68" s="84">
        <v>230</v>
      </c>
      <c r="U68" s="84">
        <v>238</v>
      </c>
      <c r="V68" s="84">
        <v>236</v>
      </c>
      <c r="W68" s="84">
        <v>235</v>
      </c>
      <c r="X68" s="84">
        <v>235</v>
      </c>
      <c r="Y68" s="84">
        <v>239</v>
      </c>
      <c r="Z68" s="84">
        <v>238</v>
      </c>
      <c r="AA68" s="84">
        <v>238</v>
      </c>
      <c r="AB68" s="84">
        <v>237</v>
      </c>
      <c r="AC68" s="84">
        <v>236</v>
      </c>
      <c r="AD68" s="84">
        <v>235</v>
      </c>
      <c r="AE68" s="84">
        <v>235</v>
      </c>
      <c r="AF68" s="84">
        <v>233</v>
      </c>
      <c r="AG68" s="84">
        <v>232</v>
      </c>
      <c r="AH68" s="84">
        <v>232</v>
      </c>
      <c r="AI68" s="84">
        <v>234</v>
      </c>
      <c r="AJ68" s="84">
        <v>233</v>
      </c>
      <c r="AK68" s="84">
        <v>234</v>
      </c>
      <c r="AL68" s="84">
        <v>234</v>
      </c>
      <c r="AM68" s="84">
        <v>234</v>
      </c>
      <c r="AN68" s="84">
        <v>234</v>
      </c>
      <c r="AO68" s="84">
        <v>233</v>
      </c>
      <c r="AP68" s="84">
        <v>233</v>
      </c>
      <c r="AQ68" s="84">
        <v>232</v>
      </c>
      <c r="AR68" s="84">
        <v>231</v>
      </c>
      <c r="AS68" s="84">
        <f>'1.COBERTURA  DANE'!H69</f>
        <v>231</v>
      </c>
      <c r="AT68" s="224">
        <f t="shared" si="2"/>
        <v>-1</v>
      </c>
      <c r="AU68" s="190">
        <f t="shared" si="3"/>
        <v>-0.43103448275862066</v>
      </c>
      <c r="AV68" s="224">
        <f t="shared" si="4"/>
        <v>-3</v>
      </c>
      <c r="AW68" s="190">
        <f t="shared" si="5"/>
        <v>-1.2820512820512819</v>
      </c>
    </row>
    <row r="69" spans="1:49" ht="15" outlineLevel="2">
      <c r="A69" s="81">
        <v>264</v>
      </c>
      <c r="B69" s="27" t="s">
        <v>126</v>
      </c>
      <c r="C69" s="50" t="s">
        <v>128</v>
      </c>
      <c r="D69" s="84">
        <v>81</v>
      </c>
      <c r="E69" s="270">
        <v>81</v>
      </c>
      <c r="F69" s="270">
        <v>81</v>
      </c>
      <c r="G69" s="270">
        <v>81</v>
      </c>
      <c r="H69" s="270">
        <v>81</v>
      </c>
      <c r="I69" s="270">
        <v>84</v>
      </c>
      <c r="J69" s="270">
        <v>84</v>
      </c>
      <c r="K69" s="270">
        <v>84</v>
      </c>
      <c r="L69" s="270">
        <v>84</v>
      </c>
      <c r="M69" s="270">
        <v>84</v>
      </c>
      <c r="N69" s="270">
        <v>83</v>
      </c>
      <c r="O69" s="37">
        <v>91</v>
      </c>
      <c r="P69" s="84">
        <v>90</v>
      </c>
      <c r="Q69" s="84">
        <v>81</v>
      </c>
      <c r="R69" s="84">
        <v>80</v>
      </c>
      <c r="S69" s="84">
        <v>116</v>
      </c>
      <c r="T69" s="84">
        <v>114</v>
      </c>
      <c r="U69" s="84">
        <v>119</v>
      </c>
      <c r="V69" s="84">
        <v>118</v>
      </c>
      <c r="W69" s="84">
        <v>118</v>
      </c>
      <c r="X69" s="84">
        <v>118</v>
      </c>
      <c r="Y69" s="84">
        <v>119</v>
      </c>
      <c r="Z69" s="84">
        <v>119</v>
      </c>
      <c r="AA69" s="84">
        <v>121</v>
      </c>
      <c r="AB69" s="84">
        <v>121</v>
      </c>
      <c r="AC69" s="84">
        <v>121</v>
      </c>
      <c r="AD69" s="84">
        <v>121</v>
      </c>
      <c r="AE69" s="84">
        <v>121</v>
      </c>
      <c r="AF69" s="84">
        <v>123</v>
      </c>
      <c r="AG69" s="84">
        <v>121</v>
      </c>
      <c r="AH69" s="84">
        <v>121</v>
      </c>
      <c r="AI69" s="84">
        <v>122</v>
      </c>
      <c r="AJ69" s="84">
        <v>122</v>
      </c>
      <c r="AK69" s="84">
        <v>123</v>
      </c>
      <c r="AL69" s="84">
        <v>123</v>
      </c>
      <c r="AM69" s="84">
        <v>123</v>
      </c>
      <c r="AN69" s="84">
        <v>123</v>
      </c>
      <c r="AO69" s="84">
        <v>124</v>
      </c>
      <c r="AP69" s="84">
        <v>124</v>
      </c>
      <c r="AQ69" s="84">
        <v>124</v>
      </c>
      <c r="AR69" s="84">
        <v>124</v>
      </c>
      <c r="AS69" s="84">
        <f>'1.COBERTURA  DANE'!H70</f>
        <v>124</v>
      </c>
      <c r="AT69" s="224">
        <f t="shared" ref="AT69:AT132" si="11">AS69-AQ69</f>
        <v>0</v>
      </c>
      <c r="AU69" s="190">
        <f t="shared" ref="AU69:AU132" si="12">(AT69/AQ69)*100</f>
        <v>0</v>
      </c>
      <c r="AV69" s="224">
        <f t="shared" ref="AV69:AV132" si="13">AS69-AM69</f>
        <v>1</v>
      </c>
      <c r="AW69" s="190">
        <f t="shared" ref="AW69:AW132" si="14">AV69/AM69*100</f>
        <v>0.81300813008130091</v>
      </c>
    </row>
    <row r="70" spans="1:49" ht="15" outlineLevel="2">
      <c r="A70" s="81">
        <v>310</v>
      </c>
      <c r="B70" s="27" t="s">
        <v>126</v>
      </c>
      <c r="C70" s="53" t="s">
        <v>236</v>
      </c>
      <c r="D70" s="84">
        <v>100</v>
      </c>
      <c r="E70" s="270">
        <v>100</v>
      </c>
      <c r="F70" s="270">
        <v>100</v>
      </c>
      <c r="G70" s="270">
        <v>100</v>
      </c>
      <c r="H70" s="270">
        <v>100</v>
      </c>
      <c r="I70" s="270">
        <v>101</v>
      </c>
      <c r="J70" s="270">
        <v>101</v>
      </c>
      <c r="K70" s="270">
        <v>101</v>
      </c>
      <c r="L70" s="270">
        <v>101</v>
      </c>
      <c r="M70" s="270">
        <v>101</v>
      </c>
      <c r="N70" s="270">
        <v>100</v>
      </c>
      <c r="O70" s="37">
        <v>105</v>
      </c>
      <c r="P70" s="84">
        <v>105</v>
      </c>
      <c r="Q70" s="84">
        <v>91</v>
      </c>
      <c r="R70" s="84">
        <v>90</v>
      </c>
      <c r="S70" s="84">
        <v>132</v>
      </c>
      <c r="T70" s="84">
        <v>130</v>
      </c>
      <c r="U70" s="84">
        <v>135</v>
      </c>
      <c r="V70" s="84">
        <v>136</v>
      </c>
      <c r="W70" s="84">
        <v>136</v>
      </c>
      <c r="X70" s="84">
        <v>136</v>
      </c>
      <c r="Y70" s="84">
        <v>137</v>
      </c>
      <c r="Z70" s="84">
        <v>137</v>
      </c>
      <c r="AA70" s="84">
        <v>138</v>
      </c>
      <c r="AB70" s="84">
        <v>138</v>
      </c>
      <c r="AC70" s="84">
        <v>135</v>
      </c>
      <c r="AD70" s="84">
        <v>135</v>
      </c>
      <c r="AE70" s="84">
        <v>135</v>
      </c>
      <c r="AF70" s="84">
        <v>135</v>
      </c>
      <c r="AG70" s="84">
        <v>135</v>
      </c>
      <c r="AH70" s="84">
        <v>135</v>
      </c>
      <c r="AI70" s="84">
        <v>136</v>
      </c>
      <c r="AJ70" s="84">
        <v>136</v>
      </c>
      <c r="AK70" s="84">
        <v>136</v>
      </c>
      <c r="AL70" s="84">
        <v>136</v>
      </c>
      <c r="AM70" s="84">
        <v>136</v>
      </c>
      <c r="AN70" s="84">
        <v>136</v>
      </c>
      <c r="AO70" s="84">
        <v>136</v>
      </c>
      <c r="AP70" s="84">
        <v>135</v>
      </c>
      <c r="AQ70" s="84">
        <v>135</v>
      </c>
      <c r="AR70" s="84">
        <v>135</v>
      </c>
      <c r="AS70" s="84">
        <f>'1.COBERTURA  DANE'!H71</f>
        <v>134</v>
      </c>
      <c r="AT70" s="224">
        <f t="shared" si="11"/>
        <v>-1</v>
      </c>
      <c r="AU70" s="190">
        <f t="shared" si="12"/>
        <v>-0.74074074074074081</v>
      </c>
      <c r="AV70" s="224">
        <f t="shared" si="13"/>
        <v>-2</v>
      </c>
      <c r="AW70" s="190">
        <f t="shared" si="14"/>
        <v>-1.4705882352941175</v>
      </c>
    </row>
    <row r="71" spans="1:49" ht="15" outlineLevel="2">
      <c r="A71" s="81">
        <v>315</v>
      </c>
      <c r="B71" s="27" t="s">
        <v>126</v>
      </c>
      <c r="C71" s="49" t="s">
        <v>43</v>
      </c>
      <c r="D71" s="84">
        <v>65</v>
      </c>
      <c r="E71" s="270">
        <v>65</v>
      </c>
      <c r="F71" s="270">
        <v>65</v>
      </c>
      <c r="G71" s="270">
        <v>65</v>
      </c>
      <c r="H71" s="270">
        <v>65</v>
      </c>
      <c r="I71" s="270">
        <v>65</v>
      </c>
      <c r="J71" s="270">
        <v>65</v>
      </c>
      <c r="K71" s="270">
        <v>65</v>
      </c>
      <c r="L71" s="270">
        <v>65</v>
      </c>
      <c r="M71" s="270">
        <v>65</v>
      </c>
      <c r="N71" s="270">
        <v>65</v>
      </c>
      <c r="O71" s="37">
        <v>67</v>
      </c>
      <c r="P71" s="84">
        <v>65</v>
      </c>
      <c r="Q71" s="84">
        <v>56</v>
      </c>
      <c r="R71" s="84">
        <v>55</v>
      </c>
      <c r="S71" s="84">
        <v>78</v>
      </c>
      <c r="T71" s="84">
        <v>78</v>
      </c>
      <c r="U71" s="84">
        <v>81</v>
      </c>
      <c r="V71" s="84">
        <v>81</v>
      </c>
      <c r="W71" s="84">
        <v>82</v>
      </c>
      <c r="X71" s="84">
        <v>82</v>
      </c>
      <c r="Y71" s="84">
        <v>83</v>
      </c>
      <c r="Z71" s="84">
        <v>83</v>
      </c>
      <c r="AA71" s="84">
        <v>85</v>
      </c>
      <c r="AB71" s="84">
        <v>85</v>
      </c>
      <c r="AC71" s="84">
        <v>85</v>
      </c>
      <c r="AD71" s="84">
        <v>86</v>
      </c>
      <c r="AE71" s="84">
        <v>86</v>
      </c>
      <c r="AF71" s="84">
        <v>87</v>
      </c>
      <c r="AG71" s="84">
        <v>87</v>
      </c>
      <c r="AH71" s="84">
        <v>87</v>
      </c>
      <c r="AI71" s="84">
        <v>90</v>
      </c>
      <c r="AJ71" s="84">
        <v>91</v>
      </c>
      <c r="AK71" s="84">
        <v>90</v>
      </c>
      <c r="AL71" s="84">
        <v>90</v>
      </c>
      <c r="AM71" s="84">
        <v>90</v>
      </c>
      <c r="AN71" s="84">
        <v>90</v>
      </c>
      <c r="AO71" s="84">
        <v>90</v>
      </c>
      <c r="AP71" s="84">
        <v>90</v>
      </c>
      <c r="AQ71" s="84">
        <v>90</v>
      </c>
      <c r="AR71" s="84">
        <v>90</v>
      </c>
      <c r="AS71" s="84">
        <f>'1.COBERTURA  DANE'!H72</f>
        <v>90</v>
      </c>
      <c r="AT71" s="224">
        <f t="shared" si="11"/>
        <v>0</v>
      </c>
      <c r="AU71" s="190">
        <f t="shared" si="12"/>
        <v>0</v>
      </c>
      <c r="AV71" s="224">
        <f t="shared" si="13"/>
        <v>0</v>
      </c>
      <c r="AW71" s="190">
        <f t="shared" si="14"/>
        <v>0</v>
      </c>
    </row>
    <row r="72" spans="1:49" ht="15" outlineLevel="2">
      <c r="A72" s="81">
        <v>361</v>
      </c>
      <c r="B72" s="27" t="s">
        <v>126</v>
      </c>
      <c r="C72" s="9" t="s">
        <v>45</v>
      </c>
      <c r="D72" s="84">
        <v>558</v>
      </c>
      <c r="E72" s="270">
        <v>558</v>
      </c>
      <c r="F72" s="270">
        <v>558</v>
      </c>
      <c r="G72" s="270">
        <v>558</v>
      </c>
      <c r="H72" s="270">
        <v>558</v>
      </c>
      <c r="I72" s="270">
        <v>571</v>
      </c>
      <c r="J72" s="270">
        <v>571</v>
      </c>
      <c r="K72" s="270">
        <v>571</v>
      </c>
      <c r="L72" s="270">
        <v>571</v>
      </c>
      <c r="M72" s="270">
        <v>571</v>
      </c>
      <c r="N72" s="270">
        <v>570</v>
      </c>
      <c r="O72" s="37">
        <v>612</v>
      </c>
      <c r="P72" s="84">
        <v>611</v>
      </c>
      <c r="Q72" s="84">
        <v>518</v>
      </c>
      <c r="R72" s="84">
        <v>514</v>
      </c>
      <c r="S72" s="84">
        <v>612</v>
      </c>
      <c r="T72" s="84">
        <v>601</v>
      </c>
      <c r="U72" s="84">
        <v>612</v>
      </c>
      <c r="V72" s="84">
        <v>605</v>
      </c>
      <c r="W72" s="84">
        <v>606</v>
      </c>
      <c r="X72" s="84">
        <v>606</v>
      </c>
      <c r="Y72" s="84">
        <v>611</v>
      </c>
      <c r="Z72" s="84">
        <v>611</v>
      </c>
      <c r="AA72" s="84">
        <v>612</v>
      </c>
      <c r="AB72" s="84">
        <v>611</v>
      </c>
      <c r="AC72" s="84">
        <v>611</v>
      </c>
      <c r="AD72" s="84">
        <v>614</v>
      </c>
      <c r="AE72" s="84">
        <v>613</v>
      </c>
      <c r="AF72" s="84">
        <v>601</v>
      </c>
      <c r="AG72" s="84">
        <v>599</v>
      </c>
      <c r="AH72" s="84">
        <v>596</v>
      </c>
      <c r="AI72" s="84">
        <v>596</v>
      </c>
      <c r="AJ72" s="84">
        <v>600</v>
      </c>
      <c r="AK72" s="84">
        <v>601</v>
      </c>
      <c r="AL72" s="84">
        <v>604</v>
      </c>
      <c r="AM72" s="84">
        <v>603</v>
      </c>
      <c r="AN72" s="84">
        <v>600</v>
      </c>
      <c r="AO72" s="84">
        <v>601</v>
      </c>
      <c r="AP72" s="84">
        <v>600</v>
      </c>
      <c r="AQ72" s="84">
        <v>599</v>
      </c>
      <c r="AR72" s="84">
        <v>596</v>
      </c>
      <c r="AS72" s="84">
        <f>'1.COBERTURA  DANE'!H73</f>
        <v>595</v>
      </c>
      <c r="AT72" s="224">
        <f t="shared" si="11"/>
        <v>-4</v>
      </c>
      <c r="AU72" s="190">
        <f t="shared" si="12"/>
        <v>-0.667779632721202</v>
      </c>
      <c r="AV72" s="224">
        <f t="shared" si="13"/>
        <v>-8</v>
      </c>
      <c r="AW72" s="190">
        <f t="shared" si="14"/>
        <v>-1.3266998341625207</v>
      </c>
    </row>
    <row r="73" spans="1:49" ht="15" outlineLevel="2">
      <c r="A73" s="81">
        <v>647</v>
      </c>
      <c r="B73" s="27" t="s">
        <v>126</v>
      </c>
      <c r="C73" s="49" t="s">
        <v>53</v>
      </c>
      <c r="D73" s="84">
        <v>124</v>
      </c>
      <c r="E73" s="270">
        <v>124</v>
      </c>
      <c r="F73" s="270">
        <v>124</v>
      </c>
      <c r="G73" s="270">
        <v>124</v>
      </c>
      <c r="H73" s="270">
        <v>124</v>
      </c>
      <c r="I73" s="270">
        <v>126</v>
      </c>
      <c r="J73" s="270">
        <v>126</v>
      </c>
      <c r="K73" s="270">
        <v>126</v>
      </c>
      <c r="L73" s="270">
        <v>126</v>
      </c>
      <c r="M73" s="270">
        <v>126</v>
      </c>
      <c r="N73" s="270">
        <v>123</v>
      </c>
      <c r="O73" s="37">
        <v>138</v>
      </c>
      <c r="P73" s="84">
        <v>138</v>
      </c>
      <c r="Q73" s="84">
        <v>104</v>
      </c>
      <c r="R73" s="84">
        <v>104</v>
      </c>
      <c r="S73" s="84">
        <v>133</v>
      </c>
      <c r="T73" s="84">
        <v>132</v>
      </c>
      <c r="U73" s="84">
        <v>133</v>
      </c>
      <c r="V73" s="84">
        <v>133</v>
      </c>
      <c r="W73" s="84">
        <v>132</v>
      </c>
      <c r="X73" s="84">
        <v>132</v>
      </c>
      <c r="Y73" s="84">
        <v>132</v>
      </c>
      <c r="Z73" s="84">
        <v>132</v>
      </c>
      <c r="AA73" s="84">
        <v>131</v>
      </c>
      <c r="AB73" s="84">
        <v>131</v>
      </c>
      <c r="AC73" s="84">
        <v>131</v>
      </c>
      <c r="AD73" s="84">
        <v>130</v>
      </c>
      <c r="AE73" s="84">
        <v>130</v>
      </c>
      <c r="AF73" s="84">
        <v>137</v>
      </c>
      <c r="AG73" s="84">
        <v>137</v>
      </c>
      <c r="AH73" s="84">
        <v>138</v>
      </c>
      <c r="AI73" s="84">
        <v>138</v>
      </c>
      <c r="AJ73" s="84">
        <v>137</v>
      </c>
      <c r="AK73" s="84">
        <v>136</v>
      </c>
      <c r="AL73" s="84">
        <v>135</v>
      </c>
      <c r="AM73" s="84">
        <v>134</v>
      </c>
      <c r="AN73" s="84">
        <v>134</v>
      </c>
      <c r="AO73" s="84">
        <v>134</v>
      </c>
      <c r="AP73" s="84">
        <v>134</v>
      </c>
      <c r="AQ73" s="84">
        <v>133</v>
      </c>
      <c r="AR73" s="84">
        <v>133</v>
      </c>
      <c r="AS73" s="84">
        <f>'1.COBERTURA  DANE'!H74</f>
        <v>132</v>
      </c>
      <c r="AT73" s="224">
        <f t="shared" si="11"/>
        <v>-1</v>
      </c>
      <c r="AU73" s="190">
        <f t="shared" si="12"/>
        <v>-0.75187969924812026</v>
      </c>
      <c r="AV73" s="224">
        <f t="shared" si="13"/>
        <v>-2</v>
      </c>
      <c r="AW73" s="190">
        <f t="shared" si="14"/>
        <v>-1.4925373134328357</v>
      </c>
    </row>
    <row r="74" spans="1:49" ht="15" outlineLevel="2">
      <c r="A74" s="81">
        <v>658</v>
      </c>
      <c r="B74" s="27" t="s">
        <v>126</v>
      </c>
      <c r="C74" s="53" t="s">
        <v>92</v>
      </c>
      <c r="D74" s="84">
        <v>115</v>
      </c>
      <c r="E74" s="270">
        <v>115</v>
      </c>
      <c r="F74" s="270">
        <v>115</v>
      </c>
      <c r="G74" s="270">
        <v>115</v>
      </c>
      <c r="H74" s="270">
        <v>115</v>
      </c>
      <c r="I74" s="270">
        <v>115</v>
      </c>
      <c r="J74" s="270">
        <v>115</v>
      </c>
      <c r="K74" s="270">
        <v>115</v>
      </c>
      <c r="L74" s="270">
        <v>115</v>
      </c>
      <c r="M74" s="270">
        <v>115</v>
      </c>
      <c r="N74" s="270">
        <v>113</v>
      </c>
      <c r="O74" s="37">
        <v>118</v>
      </c>
      <c r="P74" s="84">
        <v>118</v>
      </c>
      <c r="Q74" s="84">
        <v>97</v>
      </c>
      <c r="R74" s="84">
        <v>96</v>
      </c>
      <c r="S74" s="84">
        <v>113</v>
      </c>
      <c r="T74" s="84">
        <v>111</v>
      </c>
      <c r="U74" s="84">
        <v>112</v>
      </c>
      <c r="V74" s="84">
        <v>110</v>
      </c>
      <c r="W74" s="84">
        <v>110</v>
      </c>
      <c r="X74" s="84">
        <v>108</v>
      </c>
      <c r="Y74" s="84">
        <v>108</v>
      </c>
      <c r="Z74" s="84">
        <v>107</v>
      </c>
      <c r="AA74" s="84">
        <v>107</v>
      </c>
      <c r="AB74" s="84">
        <v>107</v>
      </c>
      <c r="AC74" s="84">
        <v>107</v>
      </c>
      <c r="AD74" s="84">
        <v>107</v>
      </c>
      <c r="AE74" s="84">
        <v>107</v>
      </c>
      <c r="AF74" s="84">
        <v>109</v>
      </c>
      <c r="AG74" s="84">
        <v>109</v>
      </c>
      <c r="AH74" s="84">
        <v>109</v>
      </c>
      <c r="AI74" s="84">
        <v>108</v>
      </c>
      <c r="AJ74" s="84">
        <v>107</v>
      </c>
      <c r="AK74" s="84">
        <v>107</v>
      </c>
      <c r="AL74" s="84">
        <v>107</v>
      </c>
      <c r="AM74" s="84">
        <v>107</v>
      </c>
      <c r="AN74" s="84">
        <v>107</v>
      </c>
      <c r="AO74" s="84">
        <v>107</v>
      </c>
      <c r="AP74" s="84">
        <v>107</v>
      </c>
      <c r="AQ74" s="84">
        <v>107</v>
      </c>
      <c r="AR74" s="84">
        <v>107</v>
      </c>
      <c r="AS74" s="84">
        <f>'1.COBERTURA  DANE'!H75</f>
        <v>107</v>
      </c>
      <c r="AT74" s="224">
        <f t="shared" si="11"/>
        <v>0</v>
      </c>
      <c r="AU74" s="190">
        <f t="shared" si="12"/>
        <v>0</v>
      </c>
      <c r="AV74" s="224">
        <f t="shared" si="13"/>
        <v>0</v>
      </c>
      <c r="AW74" s="190">
        <f t="shared" si="14"/>
        <v>0</v>
      </c>
    </row>
    <row r="75" spans="1:49" ht="15" outlineLevel="2">
      <c r="A75" s="81">
        <v>664</v>
      </c>
      <c r="B75" s="27" t="s">
        <v>126</v>
      </c>
      <c r="C75" s="50" t="s">
        <v>129</v>
      </c>
      <c r="D75" s="84">
        <v>387</v>
      </c>
      <c r="E75" s="270">
        <v>387</v>
      </c>
      <c r="F75" s="270">
        <v>387</v>
      </c>
      <c r="G75" s="270">
        <v>387</v>
      </c>
      <c r="H75" s="270">
        <v>387</v>
      </c>
      <c r="I75" s="270">
        <v>400</v>
      </c>
      <c r="J75" s="270">
        <v>400</v>
      </c>
      <c r="K75" s="270">
        <v>400</v>
      </c>
      <c r="L75" s="270">
        <v>400</v>
      </c>
      <c r="M75" s="270">
        <v>400</v>
      </c>
      <c r="N75" s="270">
        <v>399</v>
      </c>
      <c r="O75" s="37">
        <v>406</v>
      </c>
      <c r="P75" s="84">
        <v>403</v>
      </c>
      <c r="Q75" s="84">
        <v>327</v>
      </c>
      <c r="R75" s="84">
        <v>322</v>
      </c>
      <c r="S75" s="84">
        <v>443</v>
      </c>
      <c r="T75" s="84">
        <v>431</v>
      </c>
      <c r="U75" s="84">
        <v>432</v>
      </c>
      <c r="V75" s="84">
        <v>423</v>
      </c>
      <c r="W75" s="84">
        <v>423</v>
      </c>
      <c r="X75" s="84">
        <v>422</v>
      </c>
      <c r="Y75" s="84">
        <v>427</v>
      </c>
      <c r="Z75" s="84">
        <v>426</v>
      </c>
      <c r="AA75" s="84">
        <v>424</v>
      </c>
      <c r="AB75" s="84">
        <v>429</v>
      </c>
      <c r="AC75" s="84">
        <v>427</v>
      </c>
      <c r="AD75" s="84">
        <v>427</v>
      </c>
      <c r="AE75" s="84">
        <v>427</v>
      </c>
      <c r="AF75" s="84">
        <v>424</v>
      </c>
      <c r="AG75" s="84">
        <v>421</v>
      </c>
      <c r="AH75" s="84">
        <v>417</v>
      </c>
      <c r="AI75" s="84">
        <v>417</v>
      </c>
      <c r="AJ75" s="84">
        <v>417</v>
      </c>
      <c r="AK75" s="84">
        <v>415</v>
      </c>
      <c r="AL75" s="84">
        <v>412</v>
      </c>
      <c r="AM75" s="84">
        <v>411</v>
      </c>
      <c r="AN75" s="84">
        <v>410</v>
      </c>
      <c r="AO75" s="84">
        <v>409</v>
      </c>
      <c r="AP75" s="84">
        <v>408</v>
      </c>
      <c r="AQ75" s="84">
        <v>408</v>
      </c>
      <c r="AR75" s="84">
        <v>408</v>
      </c>
      <c r="AS75" s="84">
        <f>'1.COBERTURA  DANE'!H76</f>
        <v>406</v>
      </c>
      <c r="AT75" s="224">
        <f t="shared" si="11"/>
        <v>-2</v>
      </c>
      <c r="AU75" s="190">
        <f t="shared" si="12"/>
        <v>-0.49019607843137253</v>
      </c>
      <c r="AV75" s="224">
        <f t="shared" si="13"/>
        <v>-5</v>
      </c>
      <c r="AW75" s="190">
        <f t="shared" si="14"/>
        <v>-1.2165450121654502</v>
      </c>
    </row>
    <row r="76" spans="1:49" ht="15" outlineLevel="2">
      <c r="A76" s="81">
        <v>686</v>
      </c>
      <c r="B76" s="27" t="s">
        <v>126</v>
      </c>
      <c r="C76" s="54" t="s">
        <v>130</v>
      </c>
      <c r="D76" s="84">
        <v>454</v>
      </c>
      <c r="E76" s="270">
        <v>454</v>
      </c>
      <c r="F76" s="270">
        <v>454</v>
      </c>
      <c r="G76" s="270">
        <v>454</v>
      </c>
      <c r="H76" s="270">
        <v>454</v>
      </c>
      <c r="I76" s="270">
        <v>467</v>
      </c>
      <c r="J76" s="270">
        <v>466</v>
      </c>
      <c r="K76" s="270">
        <v>467</v>
      </c>
      <c r="L76" s="270">
        <v>467</v>
      </c>
      <c r="M76" s="270">
        <v>467</v>
      </c>
      <c r="N76" s="270">
        <v>467</v>
      </c>
      <c r="O76" s="37">
        <v>507</v>
      </c>
      <c r="P76" s="84">
        <v>507</v>
      </c>
      <c r="Q76" s="84">
        <v>454</v>
      </c>
      <c r="R76" s="84">
        <v>452</v>
      </c>
      <c r="S76" s="84">
        <v>658</v>
      </c>
      <c r="T76" s="84">
        <v>653</v>
      </c>
      <c r="U76" s="84">
        <v>672</v>
      </c>
      <c r="V76" s="84">
        <v>668</v>
      </c>
      <c r="W76" s="84">
        <v>667</v>
      </c>
      <c r="X76" s="84">
        <v>665</v>
      </c>
      <c r="Y76" s="84">
        <v>668</v>
      </c>
      <c r="Z76" s="84">
        <v>668</v>
      </c>
      <c r="AA76" s="84">
        <v>668</v>
      </c>
      <c r="AB76" s="84">
        <v>664</v>
      </c>
      <c r="AC76" s="84">
        <v>662</v>
      </c>
      <c r="AD76" s="84">
        <v>662</v>
      </c>
      <c r="AE76" s="84">
        <v>662</v>
      </c>
      <c r="AF76" s="84">
        <v>666</v>
      </c>
      <c r="AG76" s="84">
        <v>666</v>
      </c>
      <c r="AH76" s="84">
        <v>668</v>
      </c>
      <c r="AI76" s="84">
        <v>671</v>
      </c>
      <c r="AJ76" s="84">
        <v>674</v>
      </c>
      <c r="AK76" s="84">
        <v>676</v>
      </c>
      <c r="AL76" s="84">
        <v>675</v>
      </c>
      <c r="AM76" s="84">
        <v>675</v>
      </c>
      <c r="AN76" s="84">
        <v>675</v>
      </c>
      <c r="AO76" s="84">
        <v>674</v>
      </c>
      <c r="AP76" s="84">
        <v>672</v>
      </c>
      <c r="AQ76" s="84">
        <v>669</v>
      </c>
      <c r="AR76" s="84">
        <v>665</v>
      </c>
      <c r="AS76" s="84">
        <f>'1.COBERTURA  DANE'!H77</f>
        <v>661</v>
      </c>
      <c r="AT76" s="224">
        <f t="shared" si="11"/>
        <v>-8</v>
      </c>
      <c r="AU76" s="190">
        <f t="shared" si="12"/>
        <v>-1.195814648729447</v>
      </c>
      <c r="AV76" s="224">
        <f t="shared" si="13"/>
        <v>-14</v>
      </c>
      <c r="AW76" s="190">
        <f t="shared" si="14"/>
        <v>-2.074074074074074</v>
      </c>
    </row>
    <row r="77" spans="1:49" ht="15" outlineLevel="2">
      <c r="A77" s="81">
        <v>819</v>
      </c>
      <c r="B77" s="27" t="s">
        <v>126</v>
      </c>
      <c r="C77" s="49" t="s">
        <v>58</v>
      </c>
      <c r="D77" s="84">
        <v>90</v>
      </c>
      <c r="E77" s="270">
        <v>90</v>
      </c>
      <c r="F77" s="270">
        <v>90</v>
      </c>
      <c r="G77" s="270">
        <v>90</v>
      </c>
      <c r="H77" s="270">
        <v>90</v>
      </c>
      <c r="I77" s="270">
        <v>90</v>
      </c>
      <c r="J77" s="270">
        <v>90</v>
      </c>
      <c r="K77" s="270">
        <v>90</v>
      </c>
      <c r="L77" s="270">
        <v>90</v>
      </c>
      <c r="M77" s="270">
        <v>90</v>
      </c>
      <c r="N77" s="270">
        <v>89</v>
      </c>
      <c r="O77" s="37">
        <v>107</v>
      </c>
      <c r="P77" s="84">
        <v>107</v>
      </c>
      <c r="Q77" s="84">
        <v>93</v>
      </c>
      <c r="R77" s="84">
        <v>92</v>
      </c>
      <c r="S77" s="84">
        <v>115</v>
      </c>
      <c r="T77" s="84">
        <v>113</v>
      </c>
      <c r="U77" s="84">
        <v>114</v>
      </c>
      <c r="V77" s="84">
        <v>113</v>
      </c>
      <c r="W77" s="84">
        <v>111</v>
      </c>
      <c r="X77" s="84">
        <v>111</v>
      </c>
      <c r="Y77" s="84">
        <v>110</v>
      </c>
      <c r="Z77" s="84">
        <v>110</v>
      </c>
      <c r="AA77" s="84">
        <v>113</v>
      </c>
      <c r="AB77" s="84">
        <v>113</v>
      </c>
      <c r="AC77" s="84">
        <v>114</v>
      </c>
      <c r="AD77" s="84">
        <v>115</v>
      </c>
      <c r="AE77" s="84">
        <v>115</v>
      </c>
      <c r="AF77" s="84">
        <v>115</v>
      </c>
      <c r="AG77" s="84">
        <v>115</v>
      </c>
      <c r="AH77" s="84">
        <v>117</v>
      </c>
      <c r="AI77" s="84">
        <v>117</v>
      </c>
      <c r="AJ77" s="84">
        <v>117</v>
      </c>
      <c r="AK77" s="84">
        <v>117</v>
      </c>
      <c r="AL77" s="84">
        <v>117</v>
      </c>
      <c r="AM77" s="84">
        <v>116</v>
      </c>
      <c r="AN77" s="84">
        <v>116</v>
      </c>
      <c r="AO77" s="84">
        <v>116</v>
      </c>
      <c r="AP77" s="84">
        <v>116</v>
      </c>
      <c r="AQ77" s="84">
        <v>116</v>
      </c>
      <c r="AR77" s="84">
        <v>116</v>
      </c>
      <c r="AS77" s="84">
        <f>'1.COBERTURA  DANE'!H78</f>
        <v>116</v>
      </c>
      <c r="AT77" s="224">
        <f t="shared" si="11"/>
        <v>0</v>
      </c>
      <c r="AU77" s="190">
        <f t="shared" si="12"/>
        <v>0</v>
      </c>
      <c r="AV77" s="224">
        <f t="shared" si="13"/>
        <v>0</v>
      </c>
      <c r="AW77" s="190">
        <f t="shared" si="14"/>
        <v>0</v>
      </c>
    </row>
    <row r="78" spans="1:49" ht="15" outlineLevel="2">
      <c r="A78" s="81">
        <v>854</v>
      </c>
      <c r="B78" s="27" t="s">
        <v>126</v>
      </c>
      <c r="C78" s="49" t="s">
        <v>102</v>
      </c>
      <c r="D78" s="84">
        <v>172</v>
      </c>
      <c r="E78" s="270">
        <v>172</v>
      </c>
      <c r="F78" s="270">
        <v>172</v>
      </c>
      <c r="G78" s="270">
        <v>172</v>
      </c>
      <c r="H78" s="270">
        <v>172</v>
      </c>
      <c r="I78" s="270">
        <v>176</v>
      </c>
      <c r="J78" s="270">
        <v>175</v>
      </c>
      <c r="K78" s="270">
        <v>176</v>
      </c>
      <c r="L78" s="270">
        <v>176</v>
      </c>
      <c r="M78" s="270">
        <v>176</v>
      </c>
      <c r="N78" s="270">
        <v>175</v>
      </c>
      <c r="O78" s="37">
        <v>198</v>
      </c>
      <c r="P78" s="84">
        <v>198</v>
      </c>
      <c r="Q78" s="84">
        <v>176</v>
      </c>
      <c r="R78" s="84">
        <v>174</v>
      </c>
      <c r="S78" s="84">
        <v>222</v>
      </c>
      <c r="T78" s="84">
        <v>220</v>
      </c>
      <c r="U78" s="84">
        <v>226</v>
      </c>
      <c r="V78" s="84">
        <v>221</v>
      </c>
      <c r="W78" s="84">
        <v>223</v>
      </c>
      <c r="X78" s="84">
        <v>223</v>
      </c>
      <c r="Y78" s="84">
        <v>226</v>
      </c>
      <c r="Z78" s="84">
        <v>225</v>
      </c>
      <c r="AA78" s="84">
        <v>226</v>
      </c>
      <c r="AB78" s="84">
        <v>226</v>
      </c>
      <c r="AC78" s="84">
        <v>226</v>
      </c>
      <c r="AD78" s="84">
        <v>227</v>
      </c>
      <c r="AE78" s="84">
        <v>227</v>
      </c>
      <c r="AF78" s="84">
        <v>223</v>
      </c>
      <c r="AG78" s="84">
        <v>223</v>
      </c>
      <c r="AH78" s="84">
        <v>223</v>
      </c>
      <c r="AI78" s="84">
        <v>225</v>
      </c>
      <c r="AJ78" s="84">
        <v>227</v>
      </c>
      <c r="AK78" s="84">
        <v>227</v>
      </c>
      <c r="AL78" s="84">
        <v>226</v>
      </c>
      <c r="AM78" s="84">
        <v>226</v>
      </c>
      <c r="AN78" s="84">
        <v>225</v>
      </c>
      <c r="AO78" s="84">
        <v>226</v>
      </c>
      <c r="AP78" s="84">
        <v>226</v>
      </c>
      <c r="AQ78" s="84">
        <v>226</v>
      </c>
      <c r="AR78" s="84">
        <v>224</v>
      </c>
      <c r="AS78" s="84">
        <f>'1.COBERTURA  DANE'!H79</f>
        <v>223</v>
      </c>
      <c r="AT78" s="224">
        <f t="shared" si="11"/>
        <v>-3</v>
      </c>
      <c r="AU78" s="190">
        <f t="shared" si="12"/>
        <v>-1.3274336283185841</v>
      </c>
      <c r="AV78" s="224">
        <f t="shared" si="13"/>
        <v>-3</v>
      </c>
      <c r="AW78" s="190">
        <f t="shared" si="14"/>
        <v>-1.3274336283185841</v>
      </c>
    </row>
    <row r="79" spans="1:49" ht="15" outlineLevel="2">
      <c r="A79" s="81">
        <v>887</v>
      </c>
      <c r="B79" s="27" t="s">
        <v>126</v>
      </c>
      <c r="C79" s="49" t="s">
        <v>29</v>
      </c>
      <c r="D79" s="84">
        <v>746</v>
      </c>
      <c r="E79" s="270">
        <v>746</v>
      </c>
      <c r="F79" s="270">
        <v>744</v>
      </c>
      <c r="G79" s="270">
        <v>744</v>
      </c>
      <c r="H79" s="270">
        <v>744</v>
      </c>
      <c r="I79" s="270">
        <v>768</v>
      </c>
      <c r="J79" s="270">
        <v>768</v>
      </c>
      <c r="K79" s="270">
        <v>770</v>
      </c>
      <c r="L79" s="270">
        <v>770</v>
      </c>
      <c r="M79" s="270">
        <v>770</v>
      </c>
      <c r="N79" s="270">
        <v>769</v>
      </c>
      <c r="O79" s="37">
        <v>807</v>
      </c>
      <c r="P79" s="84">
        <v>805</v>
      </c>
      <c r="Q79" s="84">
        <v>669</v>
      </c>
      <c r="R79" s="84">
        <v>665</v>
      </c>
      <c r="S79" s="84">
        <v>897</v>
      </c>
      <c r="T79" s="84">
        <v>888</v>
      </c>
      <c r="U79" s="84">
        <v>898</v>
      </c>
      <c r="V79" s="84">
        <v>885</v>
      </c>
      <c r="W79" s="84">
        <v>885</v>
      </c>
      <c r="X79" s="84">
        <v>885</v>
      </c>
      <c r="Y79" s="84">
        <v>891</v>
      </c>
      <c r="Z79" s="84">
        <v>891</v>
      </c>
      <c r="AA79" s="84">
        <v>896</v>
      </c>
      <c r="AB79" s="84">
        <v>891</v>
      </c>
      <c r="AC79" s="84">
        <v>893</v>
      </c>
      <c r="AD79" s="84">
        <v>893</v>
      </c>
      <c r="AE79" s="84">
        <v>893</v>
      </c>
      <c r="AF79" s="84">
        <v>878</v>
      </c>
      <c r="AG79" s="84">
        <v>878</v>
      </c>
      <c r="AH79" s="84">
        <v>885</v>
      </c>
      <c r="AI79" s="84">
        <v>888</v>
      </c>
      <c r="AJ79" s="84">
        <v>887</v>
      </c>
      <c r="AK79" s="84">
        <v>885</v>
      </c>
      <c r="AL79" s="84">
        <v>883</v>
      </c>
      <c r="AM79" s="84">
        <v>882</v>
      </c>
      <c r="AN79" s="84">
        <v>878</v>
      </c>
      <c r="AO79" s="84">
        <v>879</v>
      </c>
      <c r="AP79" s="84">
        <v>878</v>
      </c>
      <c r="AQ79" s="84">
        <v>876</v>
      </c>
      <c r="AR79" s="84">
        <v>872</v>
      </c>
      <c r="AS79" s="84">
        <f>'1.COBERTURA  DANE'!H80</f>
        <v>872</v>
      </c>
      <c r="AT79" s="224">
        <f t="shared" si="11"/>
        <v>-4</v>
      </c>
      <c r="AU79" s="190">
        <f t="shared" si="12"/>
        <v>-0.45662100456621002</v>
      </c>
      <c r="AV79" s="224">
        <f t="shared" si="13"/>
        <v>-10</v>
      </c>
      <c r="AW79" s="190">
        <f t="shared" si="14"/>
        <v>-1.1337868480725624</v>
      </c>
    </row>
    <row r="80" spans="1:49" ht="15" outlineLevel="1">
      <c r="A80" s="320" t="s">
        <v>142</v>
      </c>
      <c r="B80" s="48"/>
      <c r="C80" s="51"/>
      <c r="D80" s="83">
        <v>7672</v>
      </c>
      <c r="E80" s="83">
        <v>7672</v>
      </c>
      <c r="F80" s="83">
        <v>7671</v>
      </c>
      <c r="G80" s="83">
        <v>7671</v>
      </c>
      <c r="H80" s="83">
        <v>7671</v>
      </c>
      <c r="I80" s="83">
        <v>7817</v>
      </c>
      <c r="J80" s="83">
        <v>7806</v>
      </c>
      <c r="K80" s="83">
        <v>7813</v>
      </c>
      <c r="L80" s="83">
        <v>7811</v>
      </c>
      <c r="M80" s="83">
        <v>7809</v>
      </c>
      <c r="N80" s="83">
        <v>7788</v>
      </c>
      <c r="O80" s="83">
        <v>8171</v>
      </c>
      <c r="P80" s="83">
        <v>8125</v>
      </c>
      <c r="Q80" s="83">
        <v>7086</v>
      </c>
      <c r="R80" s="83">
        <v>6974</v>
      </c>
      <c r="S80" s="83">
        <v>9561</v>
      </c>
      <c r="T80" s="83">
        <v>9420</v>
      </c>
      <c r="U80" s="83">
        <v>9577</v>
      </c>
      <c r="V80" s="83">
        <v>9459</v>
      </c>
      <c r="W80" s="83">
        <v>9441</v>
      </c>
      <c r="X80" s="83">
        <v>9424</v>
      </c>
      <c r="Y80" s="83">
        <v>9477</v>
      </c>
      <c r="Z80" s="83">
        <v>9468</v>
      </c>
      <c r="AA80" s="83">
        <v>9479</v>
      </c>
      <c r="AB80" s="83">
        <v>9471</v>
      </c>
      <c r="AC80" s="83">
        <v>9457</v>
      </c>
      <c r="AD80" s="83">
        <v>9476</v>
      </c>
      <c r="AE80" s="83">
        <v>9474</v>
      </c>
      <c r="AF80" s="83">
        <v>9401</v>
      </c>
      <c r="AG80" s="83">
        <v>9363</v>
      </c>
      <c r="AH80" s="83">
        <v>9371</v>
      </c>
      <c r="AI80" s="83">
        <v>9384</v>
      </c>
      <c r="AJ80" s="83">
        <v>9369</v>
      </c>
      <c r="AK80" s="83">
        <v>9373</v>
      </c>
      <c r="AL80" s="83">
        <v>9365</v>
      </c>
      <c r="AM80" s="83">
        <v>9354</v>
      </c>
      <c r="AN80" s="83">
        <v>9332</v>
      </c>
      <c r="AO80" s="83">
        <v>9325</v>
      </c>
      <c r="AP80" s="83">
        <v>9306</v>
      </c>
      <c r="AQ80" s="83">
        <v>9282</v>
      </c>
      <c r="AR80" s="83">
        <v>9261</v>
      </c>
      <c r="AS80" s="83">
        <f t="shared" ref="AS80" si="15">SUM(AS81:AS103)</f>
        <v>9241</v>
      </c>
      <c r="AT80" s="224">
        <f t="shared" si="11"/>
        <v>-41</v>
      </c>
      <c r="AU80" s="190">
        <f t="shared" si="12"/>
        <v>-0.44171514759750052</v>
      </c>
      <c r="AV80" s="224">
        <f t="shared" si="13"/>
        <v>-113</v>
      </c>
      <c r="AW80" s="190">
        <f t="shared" si="14"/>
        <v>-1.2080393414581998</v>
      </c>
    </row>
    <row r="81" spans="1:49" ht="15" outlineLevel="2">
      <c r="A81" s="81">
        <v>2</v>
      </c>
      <c r="B81" s="27" t="s">
        <v>137</v>
      </c>
      <c r="C81" s="49" t="s">
        <v>31</v>
      </c>
      <c r="D81" s="84">
        <v>391</v>
      </c>
      <c r="E81" s="270">
        <v>391</v>
      </c>
      <c r="F81" s="270">
        <v>391</v>
      </c>
      <c r="G81" s="270">
        <v>391</v>
      </c>
      <c r="H81" s="270">
        <v>391</v>
      </c>
      <c r="I81" s="270">
        <v>394</v>
      </c>
      <c r="J81" s="270">
        <v>394</v>
      </c>
      <c r="K81" s="270">
        <v>394</v>
      </c>
      <c r="L81" s="270">
        <v>394</v>
      </c>
      <c r="M81" s="270">
        <v>394</v>
      </c>
      <c r="N81" s="270">
        <v>394</v>
      </c>
      <c r="O81" s="37">
        <v>412</v>
      </c>
      <c r="P81" s="84">
        <v>410</v>
      </c>
      <c r="Q81" s="84">
        <v>368</v>
      </c>
      <c r="R81" s="84">
        <v>367</v>
      </c>
      <c r="S81" s="84">
        <v>494</v>
      </c>
      <c r="T81" s="84">
        <v>487</v>
      </c>
      <c r="U81" s="84">
        <v>490</v>
      </c>
      <c r="V81" s="84">
        <v>486</v>
      </c>
      <c r="W81" s="84">
        <v>488</v>
      </c>
      <c r="X81" s="84">
        <v>488</v>
      </c>
      <c r="Y81" s="84">
        <v>490</v>
      </c>
      <c r="Z81" s="84">
        <v>490</v>
      </c>
      <c r="AA81" s="84">
        <v>491</v>
      </c>
      <c r="AB81" s="84">
        <v>490</v>
      </c>
      <c r="AC81" s="84">
        <v>491</v>
      </c>
      <c r="AD81" s="84">
        <v>492</v>
      </c>
      <c r="AE81" s="84">
        <v>492</v>
      </c>
      <c r="AF81" s="84">
        <v>487</v>
      </c>
      <c r="AG81" s="84">
        <v>484</v>
      </c>
      <c r="AH81" s="84">
        <v>486</v>
      </c>
      <c r="AI81" s="84">
        <v>486</v>
      </c>
      <c r="AJ81" s="84">
        <v>487</v>
      </c>
      <c r="AK81" s="84">
        <v>485</v>
      </c>
      <c r="AL81" s="84">
        <v>485</v>
      </c>
      <c r="AM81" s="84">
        <v>485</v>
      </c>
      <c r="AN81" s="84">
        <v>482</v>
      </c>
      <c r="AO81" s="84">
        <v>482</v>
      </c>
      <c r="AP81" s="84">
        <v>479</v>
      </c>
      <c r="AQ81" s="84">
        <v>478</v>
      </c>
      <c r="AR81" s="84">
        <v>478</v>
      </c>
      <c r="AS81" s="84">
        <f>'1.COBERTURA  DANE'!H82</f>
        <v>476</v>
      </c>
      <c r="AT81" s="224">
        <f t="shared" si="11"/>
        <v>-2</v>
      </c>
      <c r="AU81" s="190">
        <f t="shared" si="12"/>
        <v>-0.41841004184100417</v>
      </c>
      <c r="AV81" s="224">
        <f t="shared" si="13"/>
        <v>-9</v>
      </c>
      <c r="AW81" s="190">
        <f t="shared" si="14"/>
        <v>-1.8556701030927836</v>
      </c>
    </row>
    <row r="82" spans="1:49" ht="15" outlineLevel="2">
      <c r="A82" s="81">
        <v>21</v>
      </c>
      <c r="B82" s="27" t="s">
        <v>137</v>
      </c>
      <c r="C82" s="49" t="s">
        <v>32</v>
      </c>
      <c r="D82" s="84">
        <v>34</v>
      </c>
      <c r="E82" s="270">
        <v>34</v>
      </c>
      <c r="F82" s="270">
        <v>34</v>
      </c>
      <c r="G82" s="270">
        <v>34</v>
      </c>
      <c r="H82" s="270">
        <v>34</v>
      </c>
      <c r="I82" s="270">
        <v>34</v>
      </c>
      <c r="J82" s="270">
        <v>34</v>
      </c>
      <c r="K82" s="270">
        <v>34</v>
      </c>
      <c r="L82" s="270">
        <v>34</v>
      </c>
      <c r="M82" s="270">
        <v>34</v>
      </c>
      <c r="N82" s="270">
        <v>34</v>
      </c>
      <c r="O82" s="37">
        <v>41</v>
      </c>
      <c r="P82" s="84">
        <v>41</v>
      </c>
      <c r="Q82" s="84">
        <v>37</v>
      </c>
      <c r="R82" s="84">
        <v>37</v>
      </c>
      <c r="S82" s="84">
        <v>56</v>
      </c>
      <c r="T82" s="84">
        <v>55</v>
      </c>
      <c r="U82" s="84">
        <v>57</v>
      </c>
      <c r="V82" s="84">
        <v>57</v>
      </c>
      <c r="W82" s="84">
        <v>57</v>
      </c>
      <c r="X82" s="84">
        <v>56</v>
      </c>
      <c r="Y82" s="84">
        <v>56</v>
      </c>
      <c r="Z82" s="84">
        <v>56</v>
      </c>
      <c r="AA82" s="84">
        <v>56</v>
      </c>
      <c r="AB82" s="84">
        <v>56</v>
      </c>
      <c r="AC82" s="84">
        <v>58</v>
      </c>
      <c r="AD82" s="84">
        <v>58</v>
      </c>
      <c r="AE82" s="84">
        <v>58</v>
      </c>
      <c r="AF82" s="84">
        <v>56</v>
      </c>
      <c r="AG82" s="84">
        <v>56</v>
      </c>
      <c r="AH82" s="84">
        <v>56</v>
      </c>
      <c r="AI82" s="84">
        <v>56</v>
      </c>
      <c r="AJ82" s="84">
        <v>56</v>
      </c>
      <c r="AK82" s="84">
        <v>56</v>
      </c>
      <c r="AL82" s="84">
        <v>56</v>
      </c>
      <c r="AM82" s="84">
        <v>56</v>
      </c>
      <c r="AN82" s="84">
        <v>56</v>
      </c>
      <c r="AO82" s="84">
        <v>57</v>
      </c>
      <c r="AP82" s="84">
        <v>57</v>
      </c>
      <c r="AQ82" s="84">
        <v>57</v>
      </c>
      <c r="AR82" s="84">
        <v>57</v>
      </c>
      <c r="AS82" s="84">
        <f>'1.COBERTURA  DANE'!H83</f>
        <v>57</v>
      </c>
      <c r="AT82" s="224">
        <f t="shared" si="11"/>
        <v>0</v>
      </c>
      <c r="AU82" s="190">
        <f t="shared" si="12"/>
        <v>0</v>
      </c>
      <c r="AV82" s="224">
        <f t="shared" si="13"/>
        <v>1</v>
      </c>
      <c r="AW82" s="190">
        <f t="shared" si="14"/>
        <v>1.7857142857142856</v>
      </c>
    </row>
    <row r="83" spans="1:49" ht="15" outlineLevel="2">
      <c r="A83" s="81">
        <v>55</v>
      </c>
      <c r="B83" s="27" t="s">
        <v>137</v>
      </c>
      <c r="C83" s="49" t="s">
        <v>68</v>
      </c>
      <c r="D83" s="84">
        <v>155</v>
      </c>
      <c r="E83" s="270">
        <v>155</v>
      </c>
      <c r="F83" s="270">
        <v>155</v>
      </c>
      <c r="G83" s="270">
        <v>155</v>
      </c>
      <c r="H83" s="270">
        <v>155</v>
      </c>
      <c r="I83" s="270">
        <v>157</v>
      </c>
      <c r="J83" s="270">
        <v>157</v>
      </c>
      <c r="K83" s="270">
        <v>157</v>
      </c>
      <c r="L83" s="270">
        <v>157</v>
      </c>
      <c r="M83" s="270">
        <v>157</v>
      </c>
      <c r="N83" s="270">
        <v>157</v>
      </c>
      <c r="O83" s="37">
        <v>185</v>
      </c>
      <c r="P83" s="84">
        <v>184</v>
      </c>
      <c r="Q83" s="84">
        <v>165</v>
      </c>
      <c r="R83" s="84">
        <v>162</v>
      </c>
      <c r="S83" s="84">
        <v>186</v>
      </c>
      <c r="T83" s="84">
        <v>181</v>
      </c>
      <c r="U83" s="84">
        <v>186</v>
      </c>
      <c r="V83" s="84">
        <v>184</v>
      </c>
      <c r="W83" s="84">
        <v>186</v>
      </c>
      <c r="X83" s="84">
        <v>186</v>
      </c>
      <c r="Y83" s="84">
        <v>188</v>
      </c>
      <c r="Z83" s="84">
        <v>188</v>
      </c>
      <c r="AA83" s="84">
        <v>187</v>
      </c>
      <c r="AB83" s="84">
        <v>187</v>
      </c>
      <c r="AC83" s="84">
        <v>187</v>
      </c>
      <c r="AD83" s="84">
        <v>187</v>
      </c>
      <c r="AE83" s="84">
        <v>187</v>
      </c>
      <c r="AF83" s="84">
        <v>189</v>
      </c>
      <c r="AG83" s="84">
        <v>189</v>
      </c>
      <c r="AH83" s="84">
        <v>189</v>
      </c>
      <c r="AI83" s="84">
        <v>189</v>
      </c>
      <c r="AJ83" s="84">
        <v>189</v>
      </c>
      <c r="AK83" s="84">
        <v>194</v>
      </c>
      <c r="AL83" s="84">
        <v>194</v>
      </c>
      <c r="AM83" s="84">
        <v>194</v>
      </c>
      <c r="AN83" s="84">
        <v>194</v>
      </c>
      <c r="AO83" s="84">
        <v>197</v>
      </c>
      <c r="AP83" s="84">
        <v>197</v>
      </c>
      <c r="AQ83" s="84">
        <v>197</v>
      </c>
      <c r="AR83" s="84">
        <v>194</v>
      </c>
      <c r="AS83" s="84">
        <f>'1.COBERTURA  DANE'!H84</f>
        <v>194</v>
      </c>
      <c r="AT83" s="224">
        <f t="shared" si="11"/>
        <v>-3</v>
      </c>
      <c r="AU83" s="190">
        <f t="shared" si="12"/>
        <v>-1.5228426395939088</v>
      </c>
      <c r="AV83" s="224">
        <f t="shared" si="13"/>
        <v>0</v>
      </c>
      <c r="AW83" s="190">
        <f t="shared" si="14"/>
        <v>0</v>
      </c>
    </row>
    <row r="84" spans="1:49" ht="15" outlineLevel="2">
      <c r="A84" s="81">
        <v>148</v>
      </c>
      <c r="B84" s="27" t="s">
        <v>137</v>
      </c>
      <c r="C84" s="49" t="s">
        <v>139</v>
      </c>
      <c r="D84" s="84">
        <v>662</v>
      </c>
      <c r="E84" s="270">
        <v>662</v>
      </c>
      <c r="F84" s="270">
        <v>663</v>
      </c>
      <c r="G84" s="270">
        <v>663</v>
      </c>
      <c r="H84" s="270">
        <v>663</v>
      </c>
      <c r="I84" s="270">
        <v>676</v>
      </c>
      <c r="J84" s="270">
        <v>674</v>
      </c>
      <c r="K84" s="270">
        <v>676</v>
      </c>
      <c r="L84" s="270">
        <v>676</v>
      </c>
      <c r="M84" s="270">
        <v>676</v>
      </c>
      <c r="N84" s="270">
        <v>675</v>
      </c>
      <c r="O84" s="37">
        <v>693</v>
      </c>
      <c r="P84" s="84">
        <v>689</v>
      </c>
      <c r="Q84" s="84">
        <v>598</v>
      </c>
      <c r="R84" s="84">
        <v>587</v>
      </c>
      <c r="S84" s="84">
        <v>788</v>
      </c>
      <c r="T84" s="84">
        <v>778</v>
      </c>
      <c r="U84" s="84">
        <v>785</v>
      </c>
      <c r="V84" s="84">
        <v>765</v>
      </c>
      <c r="W84" s="84">
        <v>764</v>
      </c>
      <c r="X84" s="84">
        <v>762</v>
      </c>
      <c r="Y84" s="84">
        <v>768</v>
      </c>
      <c r="Z84" s="84">
        <v>767</v>
      </c>
      <c r="AA84" s="84">
        <v>767</v>
      </c>
      <c r="AB84" s="84">
        <v>766</v>
      </c>
      <c r="AC84" s="84">
        <v>765</v>
      </c>
      <c r="AD84" s="84">
        <v>765</v>
      </c>
      <c r="AE84" s="84">
        <v>764</v>
      </c>
      <c r="AF84" s="84">
        <v>755</v>
      </c>
      <c r="AG84" s="84">
        <v>753</v>
      </c>
      <c r="AH84" s="84">
        <v>750</v>
      </c>
      <c r="AI84" s="84">
        <v>747</v>
      </c>
      <c r="AJ84" s="84">
        <v>746</v>
      </c>
      <c r="AK84" s="84">
        <v>740</v>
      </c>
      <c r="AL84" s="84">
        <v>739</v>
      </c>
      <c r="AM84" s="84">
        <v>737</v>
      </c>
      <c r="AN84" s="84">
        <v>736</v>
      </c>
      <c r="AO84" s="84">
        <v>733</v>
      </c>
      <c r="AP84" s="84">
        <v>731</v>
      </c>
      <c r="AQ84" s="84">
        <v>730</v>
      </c>
      <c r="AR84" s="84">
        <v>728</v>
      </c>
      <c r="AS84" s="84">
        <f>'1.COBERTURA  DANE'!H85</f>
        <v>725</v>
      </c>
      <c r="AT84" s="224">
        <f t="shared" si="11"/>
        <v>-5</v>
      </c>
      <c r="AU84" s="190">
        <f t="shared" si="12"/>
        <v>-0.68493150684931503</v>
      </c>
      <c r="AV84" s="224">
        <f t="shared" si="13"/>
        <v>-12</v>
      </c>
      <c r="AW84" s="190">
        <f t="shared" si="14"/>
        <v>-1.6282225237449117</v>
      </c>
    </row>
    <row r="85" spans="1:49" ht="15" outlineLevel="2">
      <c r="A85" s="81">
        <v>197</v>
      </c>
      <c r="B85" s="27" t="s">
        <v>137</v>
      </c>
      <c r="C85" s="49" t="s">
        <v>113</v>
      </c>
      <c r="D85" s="84">
        <v>214</v>
      </c>
      <c r="E85" s="270">
        <v>214</v>
      </c>
      <c r="F85" s="270">
        <v>214</v>
      </c>
      <c r="G85" s="270">
        <v>214</v>
      </c>
      <c r="H85" s="270">
        <v>214</v>
      </c>
      <c r="I85" s="270">
        <v>219</v>
      </c>
      <c r="J85" s="270">
        <v>219</v>
      </c>
      <c r="K85" s="270">
        <v>219</v>
      </c>
      <c r="L85" s="270">
        <v>219</v>
      </c>
      <c r="M85" s="270">
        <v>219</v>
      </c>
      <c r="N85" s="270">
        <v>218</v>
      </c>
      <c r="O85" s="37">
        <v>227</v>
      </c>
      <c r="P85" s="84">
        <v>226</v>
      </c>
      <c r="Q85" s="84">
        <v>200</v>
      </c>
      <c r="R85" s="84">
        <v>198</v>
      </c>
      <c r="S85" s="84">
        <v>289</v>
      </c>
      <c r="T85" s="84">
        <v>285</v>
      </c>
      <c r="U85" s="84">
        <v>289</v>
      </c>
      <c r="V85" s="84">
        <v>289</v>
      </c>
      <c r="W85" s="84">
        <v>287</v>
      </c>
      <c r="X85" s="84">
        <v>287</v>
      </c>
      <c r="Y85" s="84">
        <v>288</v>
      </c>
      <c r="Z85" s="84">
        <v>288</v>
      </c>
      <c r="AA85" s="84">
        <v>290</v>
      </c>
      <c r="AB85" s="84">
        <v>290</v>
      </c>
      <c r="AC85" s="84">
        <v>288</v>
      </c>
      <c r="AD85" s="84">
        <v>288</v>
      </c>
      <c r="AE85" s="84">
        <v>288</v>
      </c>
      <c r="AF85" s="84">
        <v>286</v>
      </c>
      <c r="AG85" s="84">
        <v>285</v>
      </c>
      <c r="AH85" s="84">
        <v>285</v>
      </c>
      <c r="AI85" s="84">
        <v>285</v>
      </c>
      <c r="AJ85" s="84">
        <v>284</v>
      </c>
      <c r="AK85" s="84">
        <v>284</v>
      </c>
      <c r="AL85" s="84">
        <v>286</v>
      </c>
      <c r="AM85" s="84">
        <v>286</v>
      </c>
      <c r="AN85" s="84">
        <v>286</v>
      </c>
      <c r="AO85" s="84">
        <v>286</v>
      </c>
      <c r="AP85" s="84">
        <v>285</v>
      </c>
      <c r="AQ85" s="84">
        <v>284</v>
      </c>
      <c r="AR85" s="84">
        <v>282</v>
      </c>
      <c r="AS85" s="84">
        <f>'1.COBERTURA  DANE'!H86</f>
        <v>282</v>
      </c>
      <c r="AT85" s="224">
        <f t="shared" si="11"/>
        <v>-2</v>
      </c>
      <c r="AU85" s="190">
        <f t="shared" si="12"/>
        <v>-0.70422535211267612</v>
      </c>
      <c r="AV85" s="224">
        <f t="shared" si="13"/>
        <v>-4</v>
      </c>
      <c r="AW85" s="190">
        <f t="shared" si="14"/>
        <v>-1.3986013986013985</v>
      </c>
    </row>
    <row r="86" spans="1:49" ht="15" outlineLevel="2">
      <c r="A86" s="81">
        <v>206</v>
      </c>
      <c r="B86" s="27" t="s">
        <v>137</v>
      </c>
      <c r="C86" s="50" t="s">
        <v>138</v>
      </c>
      <c r="D86" s="84">
        <v>52</v>
      </c>
      <c r="E86" s="270">
        <v>52</v>
      </c>
      <c r="F86" s="270">
        <v>52</v>
      </c>
      <c r="G86" s="270">
        <v>52</v>
      </c>
      <c r="H86" s="270">
        <v>52</v>
      </c>
      <c r="I86" s="270">
        <v>53</v>
      </c>
      <c r="J86" s="270">
        <v>53</v>
      </c>
      <c r="K86" s="270">
        <v>53</v>
      </c>
      <c r="L86" s="270">
        <v>53</v>
      </c>
      <c r="M86" s="270">
        <v>53</v>
      </c>
      <c r="N86" s="270">
        <v>52</v>
      </c>
      <c r="O86" s="37">
        <v>57</v>
      </c>
      <c r="P86" s="84">
        <v>57</v>
      </c>
      <c r="Q86" s="84">
        <v>55</v>
      </c>
      <c r="R86" s="84">
        <v>49</v>
      </c>
      <c r="S86" s="84">
        <v>65</v>
      </c>
      <c r="T86" s="84">
        <v>64</v>
      </c>
      <c r="U86" s="84">
        <v>69</v>
      </c>
      <c r="V86" s="84">
        <v>66</v>
      </c>
      <c r="W86" s="84">
        <v>65</v>
      </c>
      <c r="X86" s="84">
        <v>65</v>
      </c>
      <c r="Y86" s="84">
        <v>65</v>
      </c>
      <c r="Z86" s="84">
        <v>65</v>
      </c>
      <c r="AA86" s="84">
        <v>65</v>
      </c>
      <c r="AB86" s="84">
        <v>65</v>
      </c>
      <c r="AC86" s="84">
        <v>65</v>
      </c>
      <c r="AD86" s="84">
        <v>65</v>
      </c>
      <c r="AE86" s="84">
        <v>65</v>
      </c>
      <c r="AF86" s="84">
        <v>64</v>
      </c>
      <c r="AG86" s="84">
        <v>62</v>
      </c>
      <c r="AH86" s="84">
        <v>62</v>
      </c>
      <c r="AI86" s="84">
        <v>63</v>
      </c>
      <c r="AJ86" s="84">
        <v>63</v>
      </c>
      <c r="AK86" s="84">
        <v>63</v>
      </c>
      <c r="AL86" s="84">
        <v>63</v>
      </c>
      <c r="AM86" s="84">
        <v>63</v>
      </c>
      <c r="AN86" s="84">
        <v>63</v>
      </c>
      <c r="AO86" s="84">
        <v>63</v>
      </c>
      <c r="AP86" s="84">
        <v>63</v>
      </c>
      <c r="AQ86" s="84">
        <v>63</v>
      </c>
      <c r="AR86" s="84">
        <v>63</v>
      </c>
      <c r="AS86" s="84">
        <f>'1.COBERTURA  DANE'!H87</f>
        <v>63</v>
      </c>
      <c r="AT86" s="224">
        <f t="shared" si="11"/>
        <v>0</v>
      </c>
      <c r="AU86" s="190">
        <f t="shared" si="12"/>
        <v>0</v>
      </c>
      <c r="AV86" s="224">
        <f t="shared" si="13"/>
        <v>0</v>
      </c>
      <c r="AW86" s="190">
        <f t="shared" si="14"/>
        <v>0</v>
      </c>
    </row>
    <row r="87" spans="1:49" ht="15" outlineLevel="2">
      <c r="A87" s="81">
        <v>313</v>
      </c>
      <c r="B87" s="27" t="s">
        <v>137</v>
      </c>
      <c r="C87" s="49" t="s">
        <v>81</v>
      </c>
      <c r="D87" s="84">
        <v>173</v>
      </c>
      <c r="E87" s="270">
        <v>173</v>
      </c>
      <c r="F87" s="270">
        <v>173</v>
      </c>
      <c r="G87" s="270">
        <v>173</v>
      </c>
      <c r="H87" s="270">
        <v>173</v>
      </c>
      <c r="I87" s="270">
        <v>178</v>
      </c>
      <c r="J87" s="270">
        <v>178</v>
      </c>
      <c r="K87" s="270">
        <v>178</v>
      </c>
      <c r="L87" s="270">
        <v>178</v>
      </c>
      <c r="M87" s="270">
        <v>178</v>
      </c>
      <c r="N87" s="270">
        <v>177</v>
      </c>
      <c r="O87" s="37">
        <v>181</v>
      </c>
      <c r="P87" s="84">
        <v>181</v>
      </c>
      <c r="Q87" s="84">
        <v>147</v>
      </c>
      <c r="R87" s="84">
        <v>147</v>
      </c>
      <c r="S87" s="84">
        <v>195</v>
      </c>
      <c r="T87" s="84">
        <v>193</v>
      </c>
      <c r="U87" s="84">
        <v>194</v>
      </c>
      <c r="V87" s="84">
        <v>190</v>
      </c>
      <c r="W87" s="84">
        <v>190</v>
      </c>
      <c r="X87" s="84">
        <v>190</v>
      </c>
      <c r="Y87" s="84">
        <v>190</v>
      </c>
      <c r="Z87" s="84">
        <v>190</v>
      </c>
      <c r="AA87" s="84">
        <v>192</v>
      </c>
      <c r="AB87" s="84">
        <v>192</v>
      </c>
      <c r="AC87" s="84">
        <v>193</v>
      </c>
      <c r="AD87" s="84">
        <v>195</v>
      </c>
      <c r="AE87" s="84">
        <v>195</v>
      </c>
      <c r="AF87" s="84">
        <v>195</v>
      </c>
      <c r="AG87" s="84">
        <v>194</v>
      </c>
      <c r="AH87" s="84">
        <v>194</v>
      </c>
      <c r="AI87" s="84">
        <v>192</v>
      </c>
      <c r="AJ87" s="84">
        <v>188</v>
      </c>
      <c r="AK87" s="84">
        <v>188</v>
      </c>
      <c r="AL87" s="84">
        <v>187</v>
      </c>
      <c r="AM87" s="84">
        <v>186</v>
      </c>
      <c r="AN87" s="84">
        <v>186</v>
      </c>
      <c r="AO87" s="84">
        <v>184</v>
      </c>
      <c r="AP87" s="84">
        <v>184</v>
      </c>
      <c r="AQ87" s="84">
        <v>183</v>
      </c>
      <c r="AR87" s="84">
        <v>183</v>
      </c>
      <c r="AS87" s="84">
        <f>'1.COBERTURA  DANE'!H88</f>
        <v>183</v>
      </c>
      <c r="AT87" s="224">
        <f t="shared" si="11"/>
        <v>0</v>
      </c>
      <c r="AU87" s="190">
        <f t="shared" si="12"/>
        <v>0</v>
      </c>
      <c r="AV87" s="224">
        <f t="shared" si="13"/>
        <v>-3</v>
      </c>
      <c r="AW87" s="190">
        <f t="shared" si="14"/>
        <v>-1.6129032258064515</v>
      </c>
    </row>
    <row r="88" spans="1:49" ht="15" outlineLevel="2">
      <c r="A88" s="81">
        <v>318</v>
      </c>
      <c r="B88" s="27" t="s">
        <v>137</v>
      </c>
      <c r="C88" s="49" t="s">
        <v>44</v>
      </c>
      <c r="D88" s="84">
        <v>336</v>
      </c>
      <c r="E88" s="270">
        <v>336</v>
      </c>
      <c r="F88" s="270">
        <v>336</v>
      </c>
      <c r="G88" s="270">
        <v>336</v>
      </c>
      <c r="H88" s="270">
        <v>336</v>
      </c>
      <c r="I88" s="270">
        <v>343</v>
      </c>
      <c r="J88" s="270">
        <v>342</v>
      </c>
      <c r="K88" s="270">
        <v>342</v>
      </c>
      <c r="L88" s="270">
        <v>341</v>
      </c>
      <c r="M88" s="270">
        <v>341</v>
      </c>
      <c r="N88" s="270">
        <v>341</v>
      </c>
      <c r="O88" s="37">
        <v>347</v>
      </c>
      <c r="P88" s="84">
        <v>346</v>
      </c>
      <c r="Q88" s="84">
        <v>303</v>
      </c>
      <c r="R88" s="84">
        <v>298</v>
      </c>
      <c r="S88" s="84">
        <v>436</v>
      </c>
      <c r="T88" s="84">
        <v>429</v>
      </c>
      <c r="U88" s="84">
        <v>440</v>
      </c>
      <c r="V88" s="84">
        <v>442</v>
      </c>
      <c r="W88" s="84">
        <v>443</v>
      </c>
      <c r="X88" s="84">
        <v>443</v>
      </c>
      <c r="Y88" s="84">
        <v>453</v>
      </c>
      <c r="Z88" s="84">
        <v>453</v>
      </c>
      <c r="AA88" s="84">
        <v>453</v>
      </c>
      <c r="AB88" s="84">
        <v>452</v>
      </c>
      <c r="AC88" s="84">
        <v>452</v>
      </c>
      <c r="AD88" s="84">
        <v>453</v>
      </c>
      <c r="AE88" s="84">
        <v>452</v>
      </c>
      <c r="AF88" s="84">
        <v>451</v>
      </c>
      <c r="AG88" s="84">
        <v>451</v>
      </c>
      <c r="AH88" s="84">
        <v>453</v>
      </c>
      <c r="AI88" s="84">
        <v>454</v>
      </c>
      <c r="AJ88" s="84">
        <v>455</v>
      </c>
      <c r="AK88" s="84">
        <v>456</v>
      </c>
      <c r="AL88" s="84">
        <v>456</v>
      </c>
      <c r="AM88" s="84">
        <v>456</v>
      </c>
      <c r="AN88" s="84">
        <v>454</v>
      </c>
      <c r="AO88" s="84">
        <v>455</v>
      </c>
      <c r="AP88" s="84">
        <v>455</v>
      </c>
      <c r="AQ88" s="84">
        <v>453</v>
      </c>
      <c r="AR88" s="84">
        <v>452</v>
      </c>
      <c r="AS88" s="84">
        <f>'1.COBERTURA  DANE'!H89</f>
        <v>452</v>
      </c>
      <c r="AT88" s="224">
        <f t="shared" si="11"/>
        <v>-1</v>
      </c>
      <c r="AU88" s="190">
        <f t="shared" si="12"/>
        <v>-0.22075055187637968</v>
      </c>
      <c r="AV88" s="224">
        <f t="shared" si="13"/>
        <v>-4</v>
      </c>
      <c r="AW88" s="190">
        <f t="shared" si="14"/>
        <v>-0.8771929824561403</v>
      </c>
    </row>
    <row r="89" spans="1:49" ht="15" outlineLevel="2">
      <c r="A89" s="81">
        <v>321</v>
      </c>
      <c r="B89" s="27" t="s">
        <v>137</v>
      </c>
      <c r="C89" s="49" t="s">
        <v>109</v>
      </c>
      <c r="D89" s="84">
        <v>77</v>
      </c>
      <c r="E89" s="270">
        <v>77</v>
      </c>
      <c r="F89" s="270">
        <v>77</v>
      </c>
      <c r="G89" s="270">
        <v>77</v>
      </c>
      <c r="H89" s="270">
        <v>77</v>
      </c>
      <c r="I89" s="270">
        <v>77</v>
      </c>
      <c r="J89" s="270">
        <v>77</v>
      </c>
      <c r="K89" s="270">
        <v>77</v>
      </c>
      <c r="L89" s="270">
        <v>77</v>
      </c>
      <c r="M89" s="270">
        <v>77</v>
      </c>
      <c r="N89" s="270">
        <v>77</v>
      </c>
      <c r="O89" s="37">
        <v>81</v>
      </c>
      <c r="P89" s="84">
        <v>80</v>
      </c>
      <c r="Q89" s="84">
        <v>69</v>
      </c>
      <c r="R89" s="84">
        <v>69</v>
      </c>
      <c r="S89" s="84">
        <v>94</v>
      </c>
      <c r="T89" s="84">
        <v>92</v>
      </c>
      <c r="U89" s="84">
        <v>93</v>
      </c>
      <c r="V89" s="84">
        <v>94</v>
      </c>
      <c r="W89" s="84">
        <v>94</v>
      </c>
      <c r="X89" s="84">
        <v>94</v>
      </c>
      <c r="Y89" s="84">
        <v>94</v>
      </c>
      <c r="Z89" s="84">
        <v>94</v>
      </c>
      <c r="AA89" s="84">
        <v>94</v>
      </c>
      <c r="AB89" s="84">
        <v>94</v>
      </c>
      <c r="AC89" s="84">
        <v>94</v>
      </c>
      <c r="AD89" s="84">
        <v>95</v>
      </c>
      <c r="AE89" s="84">
        <v>95</v>
      </c>
      <c r="AF89" s="84">
        <v>97</v>
      </c>
      <c r="AG89" s="84">
        <v>97</v>
      </c>
      <c r="AH89" s="84">
        <v>97</v>
      </c>
      <c r="AI89" s="84">
        <v>97</v>
      </c>
      <c r="AJ89" s="84">
        <v>97</v>
      </c>
      <c r="AK89" s="84">
        <v>99</v>
      </c>
      <c r="AL89" s="84">
        <v>99</v>
      </c>
      <c r="AM89" s="84">
        <v>99</v>
      </c>
      <c r="AN89" s="84">
        <v>98</v>
      </c>
      <c r="AO89" s="84">
        <v>98</v>
      </c>
      <c r="AP89" s="84">
        <v>98</v>
      </c>
      <c r="AQ89" s="84">
        <v>98</v>
      </c>
      <c r="AR89" s="84">
        <v>97</v>
      </c>
      <c r="AS89" s="84">
        <f>'1.COBERTURA  DANE'!H90</f>
        <v>97</v>
      </c>
      <c r="AT89" s="224">
        <f t="shared" si="11"/>
        <v>-1</v>
      </c>
      <c r="AU89" s="190">
        <f t="shared" si="12"/>
        <v>-1.0204081632653061</v>
      </c>
      <c r="AV89" s="224">
        <f t="shared" si="13"/>
        <v>-2</v>
      </c>
      <c r="AW89" s="190">
        <f t="shared" si="14"/>
        <v>-2.0202020202020203</v>
      </c>
    </row>
    <row r="90" spans="1:49" ht="15" outlineLevel="2">
      <c r="A90" s="81">
        <v>376</v>
      </c>
      <c r="B90" s="27" t="s">
        <v>137</v>
      </c>
      <c r="C90" s="49" t="s">
        <v>83</v>
      </c>
      <c r="D90" s="84">
        <v>626</v>
      </c>
      <c r="E90" s="270">
        <v>626</v>
      </c>
      <c r="F90" s="270">
        <v>626</v>
      </c>
      <c r="G90" s="270">
        <v>626</v>
      </c>
      <c r="H90" s="270">
        <v>626</v>
      </c>
      <c r="I90" s="270">
        <v>637</v>
      </c>
      <c r="J90" s="270">
        <v>635</v>
      </c>
      <c r="K90" s="270">
        <v>637</v>
      </c>
      <c r="L90" s="270">
        <v>637</v>
      </c>
      <c r="M90" s="270">
        <v>637</v>
      </c>
      <c r="N90" s="270">
        <v>635</v>
      </c>
      <c r="O90" s="37">
        <v>656</v>
      </c>
      <c r="P90" s="84">
        <v>652</v>
      </c>
      <c r="Q90" s="84">
        <v>576</v>
      </c>
      <c r="R90" s="84">
        <v>570</v>
      </c>
      <c r="S90" s="84">
        <v>765</v>
      </c>
      <c r="T90" s="84">
        <v>754</v>
      </c>
      <c r="U90" s="84">
        <v>775</v>
      </c>
      <c r="V90" s="84">
        <v>756</v>
      </c>
      <c r="W90" s="84">
        <v>755</v>
      </c>
      <c r="X90" s="84">
        <v>754</v>
      </c>
      <c r="Y90" s="84">
        <v>759</v>
      </c>
      <c r="Z90" s="84">
        <v>757</v>
      </c>
      <c r="AA90" s="84">
        <v>761</v>
      </c>
      <c r="AB90" s="84">
        <v>759</v>
      </c>
      <c r="AC90" s="84">
        <v>757</v>
      </c>
      <c r="AD90" s="84">
        <v>756</v>
      </c>
      <c r="AE90" s="84">
        <v>756</v>
      </c>
      <c r="AF90" s="84">
        <v>743</v>
      </c>
      <c r="AG90" s="84">
        <v>738</v>
      </c>
      <c r="AH90" s="84">
        <v>736</v>
      </c>
      <c r="AI90" s="84">
        <v>733</v>
      </c>
      <c r="AJ90" s="84">
        <v>731</v>
      </c>
      <c r="AK90" s="84">
        <v>731</v>
      </c>
      <c r="AL90" s="84">
        <v>731</v>
      </c>
      <c r="AM90" s="84">
        <v>729</v>
      </c>
      <c r="AN90" s="84">
        <v>727</v>
      </c>
      <c r="AO90" s="84">
        <v>727</v>
      </c>
      <c r="AP90" s="84">
        <v>725</v>
      </c>
      <c r="AQ90" s="84">
        <v>725</v>
      </c>
      <c r="AR90" s="84">
        <v>724</v>
      </c>
      <c r="AS90" s="84">
        <f>'1.COBERTURA  DANE'!H91</f>
        <v>724</v>
      </c>
      <c r="AT90" s="224">
        <f t="shared" si="11"/>
        <v>-1</v>
      </c>
      <c r="AU90" s="190">
        <f t="shared" si="12"/>
        <v>-0.13793103448275862</v>
      </c>
      <c r="AV90" s="224">
        <f t="shared" si="13"/>
        <v>-5</v>
      </c>
      <c r="AW90" s="190">
        <f t="shared" si="14"/>
        <v>-0.68587105624142664</v>
      </c>
    </row>
    <row r="91" spans="1:49" ht="15" outlineLevel="2">
      <c r="A91" s="81">
        <v>400</v>
      </c>
      <c r="B91" s="27" t="s">
        <v>137</v>
      </c>
      <c r="C91" s="50" t="s">
        <v>141</v>
      </c>
      <c r="D91" s="84">
        <v>189</v>
      </c>
      <c r="E91" s="270">
        <v>189</v>
      </c>
      <c r="F91" s="270">
        <v>189</v>
      </c>
      <c r="G91" s="270">
        <v>189</v>
      </c>
      <c r="H91" s="270">
        <v>189</v>
      </c>
      <c r="I91" s="270">
        <v>190</v>
      </c>
      <c r="J91" s="270">
        <v>190</v>
      </c>
      <c r="K91" s="270">
        <v>190</v>
      </c>
      <c r="L91" s="270">
        <v>190</v>
      </c>
      <c r="M91" s="270">
        <v>189</v>
      </c>
      <c r="N91" s="270">
        <v>188</v>
      </c>
      <c r="O91" s="37">
        <v>197</v>
      </c>
      <c r="P91" s="84">
        <v>196</v>
      </c>
      <c r="Q91" s="84">
        <v>176</v>
      </c>
      <c r="R91" s="84">
        <v>171</v>
      </c>
      <c r="S91" s="84">
        <v>254</v>
      </c>
      <c r="T91" s="84">
        <v>252</v>
      </c>
      <c r="U91" s="84">
        <v>255</v>
      </c>
      <c r="V91" s="84">
        <v>255</v>
      </c>
      <c r="W91" s="84">
        <v>252</v>
      </c>
      <c r="X91" s="84">
        <v>250</v>
      </c>
      <c r="Y91" s="84">
        <v>251</v>
      </c>
      <c r="Z91" s="84">
        <v>251</v>
      </c>
      <c r="AA91" s="84">
        <v>252</v>
      </c>
      <c r="AB91" s="84">
        <v>252</v>
      </c>
      <c r="AC91" s="84">
        <v>251</v>
      </c>
      <c r="AD91" s="84">
        <v>252</v>
      </c>
      <c r="AE91" s="84">
        <v>252</v>
      </c>
      <c r="AF91" s="84">
        <v>250</v>
      </c>
      <c r="AG91" s="84">
        <v>250</v>
      </c>
      <c r="AH91" s="84">
        <v>248</v>
      </c>
      <c r="AI91" s="84">
        <v>249</v>
      </c>
      <c r="AJ91" s="84">
        <v>247</v>
      </c>
      <c r="AK91" s="84">
        <v>248</v>
      </c>
      <c r="AL91" s="84">
        <v>248</v>
      </c>
      <c r="AM91" s="84">
        <v>248</v>
      </c>
      <c r="AN91" s="84">
        <v>248</v>
      </c>
      <c r="AO91" s="84">
        <v>248</v>
      </c>
      <c r="AP91" s="84">
        <v>248</v>
      </c>
      <c r="AQ91" s="84">
        <v>248</v>
      </c>
      <c r="AR91" s="84">
        <v>247</v>
      </c>
      <c r="AS91" s="84">
        <f>'1.COBERTURA  DANE'!H92</f>
        <v>245</v>
      </c>
      <c r="AT91" s="224">
        <f t="shared" si="11"/>
        <v>-3</v>
      </c>
      <c r="AU91" s="190">
        <f t="shared" si="12"/>
        <v>-1.2096774193548387</v>
      </c>
      <c r="AV91" s="224">
        <f t="shared" si="13"/>
        <v>-3</v>
      </c>
      <c r="AW91" s="190">
        <f t="shared" si="14"/>
        <v>-1.2096774193548387</v>
      </c>
    </row>
    <row r="92" spans="1:49" ht="15" outlineLevel="2">
      <c r="A92" s="81">
        <v>440</v>
      </c>
      <c r="B92" s="27" t="s">
        <v>137</v>
      </c>
      <c r="C92" s="49" t="s">
        <v>84</v>
      </c>
      <c r="D92" s="84">
        <v>756</v>
      </c>
      <c r="E92" s="270">
        <v>756</v>
      </c>
      <c r="F92" s="270">
        <v>756</v>
      </c>
      <c r="G92" s="270">
        <v>756</v>
      </c>
      <c r="H92" s="270">
        <v>756</v>
      </c>
      <c r="I92" s="270">
        <v>769</v>
      </c>
      <c r="J92" s="270">
        <v>768</v>
      </c>
      <c r="K92" s="270">
        <v>768</v>
      </c>
      <c r="L92" s="270">
        <v>768</v>
      </c>
      <c r="M92" s="270">
        <v>768</v>
      </c>
      <c r="N92" s="270">
        <v>766</v>
      </c>
      <c r="O92" s="37">
        <v>792</v>
      </c>
      <c r="P92" s="84">
        <v>790</v>
      </c>
      <c r="Q92" s="84">
        <v>690</v>
      </c>
      <c r="R92" s="84">
        <v>677</v>
      </c>
      <c r="S92" s="84">
        <v>968</v>
      </c>
      <c r="T92" s="84">
        <v>954</v>
      </c>
      <c r="U92" s="84">
        <v>970</v>
      </c>
      <c r="V92" s="84">
        <v>957</v>
      </c>
      <c r="W92" s="84">
        <v>953</v>
      </c>
      <c r="X92" s="84">
        <v>952</v>
      </c>
      <c r="Y92" s="84">
        <v>954</v>
      </c>
      <c r="Z92" s="84">
        <v>953</v>
      </c>
      <c r="AA92" s="84">
        <v>952</v>
      </c>
      <c r="AB92" s="84">
        <v>950</v>
      </c>
      <c r="AC92" s="84">
        <v>951</v>
      </c>
      <c r="AD92" s="84">
        <v>950</v>
      </c>
      <c r="AE92" s="84">
        <v>950</v>
      </c>
      <c r="AF92" s="84">
        <v>935</v>
      </c>
      <c r="AG92" s="84">
        <v>931</v>
      </c>
      <c r="AH92" s="84">
        <v>930</v>
      </c>
      <c r="AI92" s="84">
        <v>925</v>
      </c>
      <c r="AJ92" s="84">
        <v>923</v>
      </c>
      <c r="AK92" s="84">
        <v>925</v>
      </c>
      <c r="AL92" s="84">
        <v>923</v>
      </c>
      <c r="AM92" s="84">
        <v>923</v>
      </c>
      <c r="AN92" s="84">
        <v>922</v>
      </c>
      <c r="AO92" s="84">
        <v>919</v>
      </c>
      <c r="AP92" s="84">
        <v>917</v>
      </c>
      <c r="AQ92" s="84">
        <v>916</v>
      </c>
      <c r="AR92" s="84">
        <v>914</v>
      </c>
      <c r="AS92" s="84">
        <f>'1.COBERTURA  DANE'!H93</f>
        <v>913</v>
      </c>
      <c r="AT92" s="224">
        <f t="shared" si="11"/>
        <v>-3</v>
      </c>
      <c r="AU92" s="190">
        <f t="shared" si="12"/>
        <v>-0.32751091703056767</v>
      </c>
      <c r="AV92" s="224">
        <f t="shared" si="13"/>
        <v>-10</v>
      </c>
      <c r="AW92" s="190">
        <f t="shared" si="14"/>
        <v>-1.0834236186348862</v>
      </c>
    </row>
    <row r="93" spans="1:49" ht="15" outlineLevel="2">
      <c r="A93" s="81">
        <v>483</v>
      </c>
      <c r="B93" s="27" t="s">
        <v>137</v>
      </c>
      <c r="C93" s="49" t="s">
        <v>116</v>
      </c>
      <c r="D93" s="84">
        <v>159</v>
      </c>
      <c r="E93" s="270">
        <v>159</v>
      </c>
      <c r="F93" s="270">
        <v>159</v>
      </c>
      <c r="G93" s="270">
        <v>159</v>
      </c>
      <c r="H93" s="270">
        <v>159</v>
      </c>
      <c r="I93" s="270">
        <v>160</v>
      </c>
      <c r="J93" s="270">
        <v>160</v>
      </c>
      <c r="K93" s="270">
        <v>160</v>
      </c>
      <c r="L93" s="270">
        <v>160</v>
      </c>
      <c r="M93" s="270">
        <v>160</v>
      </c>
      <c r="N93" s="270">
        <v>160</v>
      </c>
      <c r="O93" s="37">
        <v>195</v>
      </c>
      <c r="P93" s="84">
        <v>192</v>
      </c>
      <c r="Q93" s="84">
        <v>166</v>
      </c>
      <c r="R93" s="84">
        <v>166</v>
      </c>
      <c r="S93" s="84">
        <v>196</v>
      </c>
      <c r="T93" s="84">
        <v>192</v>
      </c>
      <c r="U93" s="84">
        <v>188</v>
      </c>
      <c r="V93" s="84">
        <v>191</v>
      </c>
      <c r="W93" s="84">
        <v>193</v>
      </c>
      <c r="X93" s="84">
        <v>193</v>
      </c>
      <c r="Y93" s="84">
        <v>194</v>
      </c>
      <c r="Z93" s="84">
        <v>194</v>
      </c>
      <c r="AA93" s="84">
        <v>195</v>
      </c>
      <c r="AB93" s="84">
        <v>195</v>
      </c>
      <c r="AC93" s="84">
        <v>193</v>
      </c>
      <c r="AD93" s="84">
        <v>193</v>
      </c>
      <c r="AE93" s="84">
        <v>193</v>
      </c>
      <c r="AF93" s="84">
        <v>197</v>
      </c>
      <c r="AG93" s="84">
        <v>197</v>
      </c>
      <c r="AH93" s="84">
        <v>199</v>
      </c>
      <c r="AI93" s="84">
        <v>202</v>
      </c>
      <c r="AJ93" s="84">
        <v>202</v>
      </c>
      <c r="AK93" s="84">
        <v>203</v>
      </c>
      <c r="AL93" s="84">
        <v>203</v>
      </c>
      <c r="AM93" s="84">
        <v>203</v>
      </c>
      <c r="AN93" s="84">
        <v>202</v>
      </c>
      <c r="AO93" s="84">
        <v>203</v>
      </c>
      <c r="AP93" s="84">
        <v>202</v>
      </c>
      <c r="AQ93" s="84">
        <v>202</v>
      </c>
      <c r="AR93" s="84">
        <v>202</v>
      </c>
      <c r="AS93" s="84">
        <f>'1.COBERTURA  DANE'!H94</f>
        <v>202</v>
      </c>
      <c r="AT93" s="224">
        <f t="shared" si="11"/>
        <v>0</v>
      </c>
      <c r="AU93" s="190">
        <f t="shared" si="12"/>
        <v>0</v>
      </c>
      <c r="AV93" s="224">
        <f t="shared" si="13"/>
        <v>-1</v>
      </c>
      <c r="AW93" s="190">
        <f t="shared" si="14"/>
        <v>-0.49261083743842365</v>
      </c>
    </row>
    <row r="94" spans="1:49" ht="15" outlineLevel="2">
      <c r="A94" s="81">
        <v>541</v>
      </c>
      <c r="B94" s="27" t="s">
        <v>137</v>
      </c>
      <c r="C94" s="52" t="s">
        <v>140</v>
      </c>
      <c r="D94" s="84">
        <v>275</v>
      </c>
      <c r="E94" s="270">
        <v>275</v>
      </c>
      <c r="F94" s="270">
        <v>275</v>
      </c>
      <c r="G94" s="270">
        <v>275</v>
      </c>
      <c r="H94" s="270">
        <v>275</v>
      </c>
      <c r="I94" s="270">
        <v>276</v>
      </c>
      <c r="J94" s="270">
        <v>276</v>
      </c>
      <c r="K94" s="270">
        <v>276</v>
      </c>
      <c r="L94" s="270">
        <v>276</v>
      </c>
      <c r="M94" s="270">
        <v>276</v>
      </c>
      <c r="N94" s="270">
        <v>276</v>
      </c>
      <c r="O94" s="37">
        <v>281</v>
      </c>
      <c r="P94" s="84">
        <v>281</v>
      </c>
      <c r="Q94" s="84">
        <v>241</v>
      </c>
      <c r="R94" s="84">
        <v>237</v>
      </c>
      <c r="S94" s="84">
        <v>315</v>
      </c>
      <c r="T94" s="84">
        <v>310</v>
      </c>
      <c r="U94" s="84">
        <v>312</v>
      </c>
      <c r="V94" s="84">
        <v>307</v>
      </c>
      <c r="W94" s="84">
        <v>306</v>
      </c>
      <c r="X94" s="84">
        <v>305</v>
      </c>
      <c r="Y94" s="84">
        <v>304</v>
      </c>
      <c r="Z94" s="84">
        <v>304</v>
      </c>
      <c r="AA94" s="84">
        <v>304</v>
      </c>
      <c r="AB94" s="84">
        <v>304</v>
      </c>
      <c r="AC94" s="84">
        <v>304</v>
      </c>
      <c r="AD94" s="84">
        <v>305</v>
      </c>
      <c r="AE94" s="84">
        <v>305</v>
      </c>
      <c r="AF94" s="84">
        <v>299</v>
      </c>
      <c r="AG94" s="84">
        <v>299</v>
      </c>
      <c r="AH94" s="84">
        <v>298</v>
      </c>
      <c r="AI94" s="84">
        <v>298</v>
      </c>
      <c r="AJ94" s="84">
        <v>298</v>
      </c>
      <c r="AK94" s="84">
        <v>298</v>
      </c>
      <c r="AL94" s="84">
        <v>299</v>
      </c>
      <c r="AM94" s="84">
        <v>299</v>
      </c>
      <c r="AN94" s="84">
        <v>298</v>
      </c>
      <c r="AO94" s="84">
        <v>296</v>
      </c>
      <c r="AP94" s="84">
        <v>294</v>
      </c>
      <c r="AQ94" s="84">
        <v>294</v>
      </c>
      <c r="AR94" s="84">
        <v>294</v>
      </c>
      <c r="AS94" s="84">
        <f>'1.COBERTURA  DANE'!H95</f>
        <v>294</v>
      </c>
      <c r="AT94" s="224">
        <f t="shared" si="11"/>
        <v>0</v>
      </c>
      <c r="AU94" s="190">
        <f t="shared" si="12"/>
        <v>0</v>
      </c>
      <c r="AV94" s="224">
        <f t="shared" si="13"/>
        <v>-5</v>
      </c>
      <c r="AW94" s="190">
        <f t="shared" si="14"/>
        <v>-1.6722408026755853</v>
      </c>
    </row>
    <row r="95" spans="1:49" ht="15" outlineLevel="2">
      <c r="A95" s="81">
        <v>607</v>
      </c>
      <c r="B95" s="27" t="s">
        <v>137</v>
      </c>
      <c r="C95" s="49" t="s">
        <v>111</v>
      </c>
      <c r="D95" s="84">
        <v>137</v>
      </c>
      <c r="E95" s="270">
        <v>137</v>
      </c>
      <c r="F95" s="270">
        <v>136</v>
      </c>
      <c r="G95" s="270">
        <v>136</v>
      </c>
      <c r="H95" s="270">
        <v>136</v>
      </c>
      <c r="I95" s="270">
        <v>149</v>
      </c>
      <c r="J95" s="270">
        <v>146</v>
      </c>
      <c r="K95" s="270">
        <v>147</v>
      </c>
      <c r="L95" s="270">
        <v>147</v>
      </c>
      <c r="M95" s="270">
        <v>147</v>
      </c>
      <c r="N95" s="270">
        <v>146</v>
      </c>
      <c r="O95" s="37">
        <v>148</v>
      </c>
      <c r="P95" s="84">
        <v>147</v>
      </c>
      <c r="Q95" s="84">
        <v>123</v>
      </c>
      <c r="R95" s="84">
        <v>122</v>
      </c>
      <c r="S95" s="84">
        <v>170</v>
      </c>
      <c r="T95" s="84">
        <v>169</v>
      </c>
      <c r="U95" s="84">
        <v>171</v>
      </c>
      <c r="V95" s="84">
        <v>171</v>
      </c>
      <c r="W95" s="84">
        <v>171</v>
      </c>
      <c r="X95" s="84">
        <v>171</v>
      </c>
      <c r="Y95" s="84">
        <v>170</v>
      </c>
      <c r="Z95" s="84">
        <v>170</v>
      </c>
      <c r="AA95" s="84">
        <v>170</v>
      </c>
      <c r="AB95" s="84">
        <v>170</v>
      </c>
      <c r="AC95" s="84">
        <v>169</v>
      </c>
      <c r="AD95" s="84">
        <v>170</v>
      </c>
      <c r="AE95" s="84">
        <v>170</v>
      </c>
      <c r="AF95" s="84">
        <v>171</v>
      </c>
      <c r="AG95" s="84">
        <v>171</v>
      </c>
      <c r="AH95" s="84">
        <v>173</v>
      </c>
      <c r="AI95" s="84">
        <v>173</v>
      </c>
      <c r="AJ95" s="84">
        <v>174</v>
      </c>
      <c r="AK95" s="84">
        <v>175</v>
      </c>
      <c r="AL95" s="84">
        <v>176</v>
      </c>
      <c r="AM95" s="84">
        <v>175</v>
      </c>
      <c r="AN95" s="84">
        <v>174</v>
      </c>
      <c r="AO95" s="84">
        <v>174</v>
      </c>
      <c r="AP95" s="84">
        <v>174</v>
      </c>
      <c r="AQ95" s="84">
        <v>173</v>
      </c>
      <c r="AR95" s="84">
        <v>172</v>
      </c>
      <c r="AS95" s="84">
        <f>'1.COBERTURA  DANE'!H96</f>
        <v>172</v>
      </c>
      <c r="AT95" s="224">
        <f t="shared" si="11"/>
        <v>-1</v>
      </c>
      <c r="AU95" s="190">
        <f t="shared" si="12"/>
        <v>-0.57803468208092479</v>
      </c>
      <c r="AV95" s="224">
        <f t="shared" si="13"/>
        <v>-3</v>
      </c>
      <c r="AW95" s="190">
        <f t="shared" si="14"/>
        <v>-1.7142857142857144</v>
      </c>
    </row>
    <row r="96" spans="1:49" ht="15" outlineLevel="2">
      <c r="A96" s="81">
        <v>615</v>
      </c>
      <c r="B96" s="27" t="s">
        <v>137</v>
      </c>
      <c r="C96" s="49" t="s">
        <v>51</v>
      </c>
      <c r="D96" s="84">
        <v>1436</v>
      </c>
      <c r="E96" s="270">
        <v>1436</v>
      </c>
      <c r="F96" s="270">
        <v>1435</v>
      </c>
      <c r="G96" s="270">
        <v>1435</v>
      </c>
      <c r="H96" s="270">
        <v>1435</v>
      </c>
      <c r="I96" s="270">
        <v>1480</v>
      </c>
      <c r="J96" s="270">
        <v>1480</v>
      </c>
      <c r="K96" s="270">
        <v>1481</v>
      </c>
      <c r="L96" s="270">
        <v>1481</v>
      </c>
      <c r="M96" s="270">
        <v>1480</v>
      </c>
      <c r="N96" s="270">
        <v>1474</v>
      </c>
      <c r="O96" s="37">
        <v>1526</v>
      </c>
      <c r="P96" s="84">
        <v>1517</v>
      </c>
      <c r="Q96" s="84">
        <v>1318</v>
      </c>
      <c r="R96" s="84">
        <v>1287</v>
      </c>
      <c r="S96" s="84">
        <v>1880</v>
      </c>
      <c r="T96" s="84">
        <v>1847</v>
      </c>
      <c r="U96" s="84">
        <v>1904</v>
      </c>
      <c r="V96" s="84">
        <v>1875</v>
      </c>
      <c r="W96" s="84">
        <v>1871</v>
      </c>
      <c r="X96" s="84">
        <v>1868</v>
      </c>
      <c r="Y96" s="84">
        <v>1881</v>
      </c>
      <c r="Z96" s="84">
        <v>1879</v>
      </c>
      <c r="AA96" s="84">
        <v>1874</v>
      </c>
      <c r="AB96" s="84">
        <v>1871</v>
      </c>
      <c r="AC96" s="84">
        <v>1866</v>
      </c>
      <c r="AD96" s="84">
        <v>1876</v>
      </c>
      <c r="AE96" s="84">
        <v>1876</v>
      </c>
      <c r="AF96" s="84">
        <v>1868</v>
      </c>
      <c r="AG96" s="84">
        <v>1857</v>
      </c>
      <c r="AH96" s="84">
        <v>1862</v>
      </c>
      <c r="AI96" s="84">
        <v>1873</v>
      </c>
      <c r="AJ96" s="84">
        <v>1872</v>
      </c>
      <c r="AK96" s="84">
        <v>1869</v>
      </c>
      <c r="AL96" s="84">
        <v>1866</v>
      </c>
      <c r="AM96" s="84">
        <v>1863</v>
      </c>
      <c r="AN96" s="84">
        <v>1856</v>
      </c>
      <c r="AO96" s="84">
        <v>1855</v>
      </c>
      <c r="AP96" s="84">
        <v>1852</v>
      </c>
      <c r="AQ96" s="84">
        <v>1844</v>
      </c>
      <c r="AR96" s="84">
        <v>1841</v>
      </c>
      <c r="AS96" s="84">
        <f>'1.COBERTURA  DANE'!H97</f>
        <v>1835</v>
      </c>
      <c r="AT96" s="224">
        <f t="shared" si="11"/>
        <v>-9</v>
      </c>
      <c r="AU96" s="190">
        <f t="shared" si="12"/>
        <v>-0.48806941431670281</v>
      </c>
      <c r="AV96" s="224">
        <f t="shared" si="13"/>
        <v>-28</v>
      </c>
      <c r="AW96" s="190">
        <f t="shared" si="14"/>
        <v>-1.5029522275899088</v>
      </c>
    </row>
    <row r="97" spans="1:49" ht="15" outlineLevel="2">
      <c r="A97" s="81">
        <v>649</v>
      </c>
      <c r="B97" s="27" t="s">
        <v>137</v>
      </c>
      <c r="C97" s="49" t="s">
        <v>91</v>
      </c>
      <c r="D97" s="84">
        <v>245</v>
      </c>
      <c r="E97" s="270">
        <v>245</v>
      </c>
      <c r="F97" s="270">
        <v>245</v>
      </c>
      <c r="G97" s="270">
        <v>245</v>
      </c>
      <c r="H97" s="270">
        <v>245</v>
      </c>
      <c r="I97" s="270">
        <v>249</v>
      </c>
      <c r="J97" s="270">
        <v>249</v>
      </c>
      <c r="K97" s="270">
        <v>249</v>
      </c>
      <c r="L97" s="270">
        <v>249</v>
      </c>
      <c r="M97" s="270">
        <v>249</v>
      </c>
      <c r="N97" s="270">
        <v>248</v>
      </c>
      <c r="O97" s="37">
        <v>278</v>
      </c>
      <c r="P97" s="84">
        <v>276</v>
      </c>
      <c r="Q97" s="84">
        <v>221</v>
      </c>
      <c r="R97" s="84">
        <v>221</v>
      </c>
      <c r="S97" s="84">
        <v>269</v>
      </c>
      <c r="T97" s="84">
        <v>266</v>
      </c>
      <c r="U97" s="84">
        <v>271</v>
      </c>
      <c r="V97" s="84">
        <v>262</v>
      </c>
      <c r="W97" s="84">
        <v>263</v>
      </c>
      <c r="X97" s="84">
        <v>263</v>
      </c>
      <c r="Y97" s="84">
        <v>263</v>
      </c>
      <c r="Z97" s="84">
        <v>262</v>
      </c>
      <c r="AA97" s="84">
        <v>262</v>
      </c>
      <c r="AB97" s="84">
        <v>262</v>
      </c>
      <c r="AC97" s="84">
        <v>262</v>
      </c>
      <c r="AD97" s="84">
        <v>263</v>
      </c>
      <c r="AE97" s="84">
        <v>263</v>
      </c>
      <c r="AF97" s="84">
        <v>264</v>
      </c>
      <c r="AG97" s="84">
        <v>264</v>
      </c>
      <c r="AH97" s="84">
        <v>265</v>
      </c>
      <c r="AI97" s="84">
        <v>265</v>
      </c>
      <c r="AJ97" s="84">
        <v>263</v>
      </c>
      <c r="AK97" s="84">
        <v>262</v>
      </c>
      <c r="AL97" s="84">
        <v>261</v>
      </c>
      <c r="AM97" s="84">
        <v>261</v>
      </c>
      <c r="AN97" s="84">
        <v>261</v>
      </c>
      <c r="AO97" s="84">
        <v>263</v>
      </c>
      <c r="AP97" s="84">
        <v>263</v>
      </c>
      <c r="AQ97" s="84">
        <v>262</v>
      </c>
      <c r="AR97" s="84">
        <v>262</v>
      </c>
      <c r="AS97" s="84">
        <f>'1.COBERTURA  DANE'!H98</f>
        <v>262</v>
      </c>
      <c r="AT97" s="224">
        <f t="shared" si="11"/>
        <v>0</v>
      </c>
      <c r="AU97" s="190">
        <f t="shared" si="12"/>
        <v>0</v>
      </c>
      <c r="AV97" s="224">
        <f t="shared" si="13"/>
        <v>1</v>
      </c>
      <c r="AW97" s="190">
        <f t="shared" si="14"/>
        <v>0.38314176245210724</v>
      </c>
    </row>
    <row r="98" spans="1:49" ht="15" outlineLevel="2">
      <c r="A98" s="81">
        <v>652</v>
      </c>
      <c r="B98" s="27" t="s">
        <v>137</v>
      </c>
      <c r="C98" s="49" t="s">
        <v>54</v>
      </c>
      <c r="D98" s="84">
        <v>84</v>
      </c>
      <c r="E98" s="270">
        <v>84</v>
      </c>
      <c r="F98" s="270">
        <v>84</v>
      </c>
      <c r="G98" s="270">
        <v>84</v>
      </c>
      <c r="H98" s="270">
        <v>84</v>
      </c>
      <c r="I98" s="270">
        <v>84</v>
      </c>
      <c r="J98" s="270">
        <v>84</v>
      </c>
      <c r="K98" s="270">
        <v>84</v>
      </c>
      <c r="L98" s="270">
        <v>84</v>
      </c>
      <c r="M98" s="270">
        <v>84</v>
      </c>
      <c r="N98" s="270">
        <v>84</v>
      </c>
      <c r="O98" s="37">
        <v>101</v>
      </c>
      <c r="P98" s="84">
        <v>99</v>
      </c>
      <c r="Q98" s="84">
        <v>85</v>
      </c>
      <c r="R98" s="84">
        <v>85</v>
      </c>
      <c r="S98" s="84">
        <v>100</v>
      </c>
      <c r="T98" s="84">
        <v>100</v>
      </c>
      <c r="U98" s="84">
        <v>100</v>
      </c>
      <c r="V98" s="84">
        <v>99</v>
      </c>
      <c r="W98" s="84">
        <v>99</v>
      </c>
      <c r="X98" s="84">
        <v>99</v>
      </c>
      <c r="Y98" s="84">
        <v>100</v>
      </c>
      <c r="Z98" s="84">
        <v>100</v>
      </c>
      <c r="AA98" s="84">
        <v>101</v>
      </c>
      <c r="AB98" s="84">
        <v>101</v>
      </c>
      <c r="AC98" s="84">
        <v>101</v>
      </c>
      <c r="AD98" s="84">
        <v>101</v>
      </c>
      <c r="AE98" s="84">
        <v>101</v>
      </c>
      <c r="AF98" s="84">
        <v>101</v>
      </c>
      <c r="AG98" s="84">
        <v>101</v>
      </c>
      <c r="AH98" s="84">
        <v>101</v>
      </c>
      <c r="AI98" s="84">
        <v>101</v>
      </c>
      <c r="AJ98" s="84">
        <v>101</v>
      </c>
      <c r="AK98" s="84">
        <v>101</v>
      </c>
      <c r="AL98" s="84">
        <v>101</v>
      </c>
      <c r="AM98" s="84">
        <v>101</v>
      </c>
      <c r="AN98" s="84">
        <v>101</v>
      </c>
      <c r="AO98" s="84">
        <v>103</v>
      </c>
      <c r="AP98" s="84">
        <v>103</v>
      </c>
      <c r="AQ98" s="84">
        <v>103</v>
      </c>
      <c r="AR98" s="84">
        <v>103</v>
      </c>
      <c r="AS98" s="84">
        <f>'1.COBERTURA  DANE'!H99</f>
        <v>102</v>
      </c>
      <c r="AT98" s="224">
        <f t="shared" si="11"/>
        <v>-1</v>
      </c>
      <c r="AU98" s="190">
        <f t="shared" si="12"/>
        <v>-0.97087378640776689</v>
      </c>
      <c r="AV98" s="224">
        <f t="shared" si="13"/>
        <v>1</v>
      </c>
      <c r="AW98" s="190">
        <f t="shared" si="14"/>
        <v>0.99009900990099009</v>
      </c>
    </row>
    <row r="99" spans="1:49" ht="15" outlineLevel="2">
      <c r="A99" s="81">
        <v>660</v>
      </c>
      <c r="B99" s="27" t="s">
        <v>137</v>
      </c>
      <c r="C99" s="49" t="s">
        <v>55</v>
      </c>
      <c r="D99" s="84">
        <v>188</v>
      </c>
      <c r="E99" s="270">
        <v>188</v>
      </c>
      <c r="F99" s="270">
        <v>188</v>
      </c>
      <c r="G99" s="270">
        <v>188</v>
      </c>
      <c r="H99" s="270">
        <v>188</v>
      </c>
      <c r="I99" s="270">
        <v>192</v>
      </c>
      <c r="J99" s="270">
        <v>192</v>
      </c>
      <c r="K99" s="270">
        <v>192</v>
      </c>
      <c r="L99" s="270">
        <v>192</v>
      </c>
      <c r="M99" s="270">
        <v>192</v>
      </c>
      <c r="N99" s="270">
        <v>191</v>
      </c>
      <c r="O99" s="37">
        <v>208</v>
      </c>
      <c r="P99" s="84">
        <v>208</v>
      </c>
      <c r="Q99" s="84">
        <v>187</v>
      </c>
      <c r="R99" s="84">
        <v>185</v>
      </c>
      <c r="S99" s="84">
        <v>243</v>
      </c>
      <c r="T99" s="84">
        <v>238</v>
      </c>
      <c r="U99" s="84">
        <v>243</v>
      </c>
      <c r="V99" s="84">
        <v>244</v>
      </c>
      <c r="W99" s="84">
        <v>244</v>
      </c>
      <c r="X99" s="84">
        <v>244</v>
      </c>
      <c r="Y99" s="84">
        <v>249</v>
      </c>
      <c r="Z99" s="84">
        <v>249</v>
      </c>
      <c r="AA99" s="84">
        <v>251</v>
      </c>
      <c r="AB99" s="84">
        <v>252</v>
      </c>
      <c r="AC99" s="84">
        <v>251</v>
      </c>
      <c r="AD99" s="84">
        <v>252</v>
      </c>
      <c r="AE99" s="84">
        <v>252</v>
      </c>
      <c r="AF99" s="84">
        <v>251</v>
      </c>
      <c r="AG99" s="84">
        <v>250</v>
      </c>
      <c r="AH99" s="84">
        <v>251</v>
      </c>
      <c r="AI99" s="84">
        <v>252</v>
      </c>
      <c r="AJ99" s="84">
        <v>251</v>
      </c>
      <c r="AK99" s="84">
        <v>252</v>
      </c>
      <c r="AL99" s="84">
        <v>251</v>
      </c>
      <c r="AM99" s="84">
        <v>251</v>
      </c>
      <c r="AN99" s="84">
        <v>251</v>
      </c>
      <c r="AO99" s="84">
        <v>251</v>
      </c>
      <c r="AP99" s="84">
        <v>251</v>
      </c>
      <c r="AQ99" s="84">
        <v>251</v>
      </c>
      <c r="AR99" s="84">
        <v>249</v>
      </c>
      <c r="AS99" s="84">
        <f>'1.COBERTURA  DANE'!H100</f>
        <v>249</v>
      </c>
      <c r="AT99" s="224">
        <f t="shared" si="11"/>
        <v>-2</v>
      </c>
      <c r="AU99" s="190">
        <f t="shared" si="12"/>
        <v>-0.79681274900398402</v>
      </c>
      <c r="AV99" s="224">
        <f t="shared" si="13"/>
        <v>-2</v>
      </c>
      <c r="AW99" s="190">
        <f t="shared" si="14"/>
        <v>-0.79681274900398402</v>
      </c>
    </row>
    <row r="100" spans="1:49" ht="15" outlineLevel="2">
      <c r="A100" s="81">
        <v>667</v>
      </c>
      <c r="B100" s="27" t="s">
        <v>137</v>
      </c>
      <c r="C100" s="49" t="s">
        <v>56</v>
      </c>
      <c r="D100" s="84">
        <v>230</v>
      </c>
      <c r="E100" s="270">
        <v>230</v>
      </c>
      <c r="F100" s="270">
        <v>230</v>
      </c>
      <c r="G100" s="270">
        <v>230</v>
      </c>
      <c r="H100" s="270">
        <v>230</v>
      </c>
      <c r="I100" s="270">
        <v>234</v>
      </c>
      <c r="J100" s="270">
        <v>232</v>
      </c>
      <c r="K100" s="270">
        <v>233</v>
      </c>
      <c r="L100" s="270">
        <v>233</v>
      </c>
      <c r="M100" s="270">
        <v>233</v>
      </c>
      <c r="N100" s="270">
        <v>232</v>
      </c>
      <c r="O100" s="37">
        <v>252</v>
      </c>
      <c r="P100" s="84">
        <v>247</v>
      </c>
      <c r="Q100" s="84">
        <v>201</v>
      </c>
      <c r="R100" s="84">
        <v>197</v>
      </c>
      <c r="S100" s="84">
        <v>247</v>
      </c>
      <c r="T100" s="84">
        <v>246</v>
      </c>
      <c r="U100" s="84">
        <v>248</v>
      </c>
      <c r="V100" s="84">
        <v>246</v>
      </c>
      <c r="W100" s="84">
        <v>242</v>
      </c>
      <c r="X100" s="84">
        <v>241</v>
      </c>
      <c r="Y100" s="84">
        <v>244</v>
      </c>
      <c r="Z100" s="84">
        <v>244</v>
      </c>
      <c r="AA100" s="84">
        <v>244</v>
      </c>
      <c r="AB100" s="84">
        <v>244</v>
      </c>
      <c r="AC100" s="84">
        <v>244</v>
      </c>
      <c r="AD100" s="84">
        <v>243</v>
      </c>
      <c r="AE100" s="84">
        <v>243</v>
      </c>
      <c r="AF100" s="84">
        <v>244</v>
      </c>
      <c r="AG100" s="84">
        <v>241</v>
      </c>
      <c r="AH100" s="84">
        <v>241</v>
      </c>
      <c r="AI100" s="84">
        <v>242</v>
      </c>
      <c r="AJ100" s="84">
        <v>240</v>
      </c>
      <c r="AK100" s="84">
        <v>239</v>
      </c>
      <c r="AL100" s="84">
        <v>239</v>
      </c>
      <c r="AM100" s="84">
        <v>238</v>
      </c>
      <c r="AN100" s="84">
        <v>238</v>
      </c>
      <c r="AO100" s="84">
        <v>238</v>
      </c>
      <c r="AP100" s="84">
        <v>237</v>
      </c>
      <c r="AQ100" s="84">
        <v>233</v>
      </c>
      <c r="AR100" s="84">
        <v>233</v>
      </c>
      <c r="AS100" s="84">
        <f>'1.COBERTURA  DANE'!H101</f>
        <v>232</v>
      </c>
      <c r="AT100" s="224">
        <f t="shared" si="11"/>
        <v>-1</v>
      </c>
      <c r="AU100" s="190">
        <f t="shared" si="12"/>
        <v>-0.42918454935622319</v>
      </c>
      <c r="AV100" s="224">
        <f t="shared" si="13"/>
        <v>-6</v>
      </c>
      <c r="AW100" s="190">
        <f t="shared" si="14"/>
        <v>-2.5210084033613445</v>
      </c>
    </row>
    <row r="101" spans="1:49" ht="15" outlineLevel="2">
      <c r="A101" s="81">
        <v>674</v>
      </c>
      <c r="B101" s="27" t="s">
        <v>137</v>
      </c>
      <c r="C101" s="49" t="s">
        <v>96</v>
      </c>
      <c r="D101" s="84">
        <v>257</v>
      </c>
      <c r="E101" s="270">
        <v>257</v>
      </c>
      <c r="F101" s="270">
        <v>257</v>
      </c>
      <c r="G101" s="270">
        <v>257</v>
      </c>
      <c r="H101" s="270">
        <v>257</v>
      </c>
      <c r="I101" s="270">
        <v>258</v>
      </c>
      <c r="J101" s="270">
        <v>258</v>
      </c>
      <c r="K101" s="270">
        <v>258</v>
      </c>
      <c r="L101" s="270">
        <v>258</v>
      </c>
      <c r="M101" s="270">
        <v>258</v>
      </c>
      <c r="N101" s="270">
        <v>257</v>
      </c>
      <c r="O101" s="37">
        <v>263</v>
      </c>
      <c r="P101" s="84">
        <v>261</v>
      </c>
      <c r="Q101" s="84">
        <v>238</v>
      </c>
      <c r="R101" s="84">
        <v>234</v>
      </c>
      <c r="S101" s="84">
        <v>310</v>
      </c>
      <c r="T101" s="84">
        <v>304</v>
      </c>
      <c r="U101" s="84">
        <v>303</v>
      </c>
      <c r="V101" s="84">
        <v>300</v>
      </c>
      <c r="W101" s="84">
        <v>297</v>
      </c>
      <c r="X101" s="84">
        <v>294</v>
      </c>
      <c r="Y101" s="84">
        <v>294</v>
      </c>
      <c r="Z101" s="84">
        <v>293</v>
      </c>
      <c r="AA101" s="84">
        <v>296</v>
      </c>
      <c r="AB101" s="84">
        <v>295</v>
      </c>
      <c r="AC101" s="84">
        <v>295</v>
      </c>
      <c r="AD101" s="84">
        <v>296</v>
      </c>
      <c r="AE101" s="84">
        <v>296</v>
      </c>
      <c r="AF101" s="84">
        <v>294</v>
      </c>
      <c r="AG101" s="84">
        <v>292</v>
      </c>
      <c r="AH101" s="84">
        <v>291</v>
      </c>
      <c r="AI101" s="84">
        <v>291</v>
      </c>
      <c r="AJ101" s="84">
        <v>291</v>
      </c>
      <c r="AK101" s="84">
        <v>293</v>
      </c>
      <c r="AL101" s="84">
        <v>292</v>
      </c>
      <c r="AM101" s="84">
        <v>292</v>
      </c>
      <c r="AN101" s="84">
        <v>292</v>
      </c>
      <c r="AO101" s="84">
        <v>288</v>
      </c>
      <c r="AP101" s="84">
        <v>288</v>
      </c>
      <c r="AQ101" s="84">
        <v>287</v>
      </c>
      <c r="AR101" s="84">
        <v>286</v>
      </c>
      <c r="AS101" s="84">
        <f>'1.COBERTURA  DANE'!H102</f>
        <v>286</v>
      </c>
      <c r="AT101" s="224">
        <f t="shared" si="11"/>
        <v>-1</v>
      </c>
      <c r="AU101" s="190">
        <f t="shared" si="12"/>
        <v>-0.34843205574912894</v>
      </c>
      <c r="AV101" s="224">
        <f t="shared" si="13"/>
        <v>-6</v>
      </c>
      <c r="AW101" s="190">
        <f t="shared" si="14"/>
        <v>-2.054794520547945</v>
      </c>
    </row>
    <row r="102" spans="1:49" ht="15" outlineLevel="2">
      <c r="A102" s="81">
        <v>697</v>
      </c>
      <c r="B102" s="27" t="s">
        <v>137</v>
      </c>
      <c r="C102" s="55" t="s">
        <v>187</v>
      </c>
      <c r="D102" s="84">
        <v>350</v>
      </c>
      <c r="E102" s="270">
        <v>350</v>
      </c>
      <c r="F102" s="270">
        <v>350</v>
      </c>
      <c r="G102" s="270">
        <v>350</v>
      </c>
      <c r="H102" s="270">
        <v>350</v>
      </c>
      <c r="I102" s="270">
        <v>355</v>
      </c>
      <c r="J102" s="270">
        <v>355</v>
      </c>
      <c r="K102" s="270">
        <v>355</v>
      </c>
      <c r="L102" s="270">
        <v>355</v>
      </c>
      <c r="M102" s="270">
        <v>355</v>
      </c>
      <c r="N102" s="270">
        <v>354</v>
      </c>
      <c r="O102" s="37">
        <v>361</v>
      </c>
      <c r="P102" s="84">
        <v>357</v>
      </c>
      <c r="Q102" s="84">
        <v>315</v>
      </c>
      <c r="R102" s="84">
        <v>311</v>
      </c>
      <c r="S102" s="84">
        <v>444</v>
      </c>
      <c r="T102" s="84">
        <v>439</v>
      </c>
      <c r="U102" s="84">
        <v>444</v>
      </c>
      <c r="V102" s="84">
        <v>441</v>
      </c>
      <c r="W102" s="84">
        <v>439</v>
      </c>
      <c r="X102" s="84">
        <v>438</v>
      </c>
      <c r="Y102" s="84">
        <v>436</v>
      </c>
      <c r="Z102" s="84">
        <v>436</v>
      </c>
      <c r="AA102" s="84">
        <v>435</v>
      </c>
      <c r="AB102" s="84">
        <v>435</v>
      </c>
      <c r="AC102" s="84">
        <v>432</v>
      </c>
      <c r="AD102" s="84">
        <v>432</v>
      </c>
      <c r="AE102" s="84">
        <v>432</v>
      </c>
      <c r="AF102" s="84">
        <v>421</v>
      </c>
      <c r="AG102" s="84">
        <v>421</v>
      </c>
      <c r="AH102" s="84">
        <v>421</v>
      </c>
      <c r="AI102" s="84">
        <v>423</v>
      </c>
      <c r="AJ102" s="84">
        <v>423</v>
      </c>
      <c r="AK102" s="84">
        <v>423</v>
      </c>
      <c r="AL102" s="84">
        <v>421</v>
      </c>
      <c r="AM102" s="84">
        <v>421</v>
      </c>
      <c r="AN102" s="84">
        <v>421</v>
      </c>
      <c r="AO102" s="84">
        <v>420</v>
      </c>
      <c r="AP102" s="84">
        <v>420</v>
      </c>
      <c r="AQ102" s="84">
        <v>420</v>
      </c>
      <c r="AR102" s="84">
        <v>420</v>
      </c>
      <c r="AS102" s="84">
        <f>'1.COBERTURA  DANE'!H103</f>
        <v>419</v>
      </c>
      <c r="AT102" s="224">
        <f t="shared" si="11"/>
        <v>-1</v>
      </c>
      <c r="AU102" s="190">
        <f t="shared" si="12"/>
        <v>-0.23809523809523811</v>
      </c>
      <c r="AV102" s="224">
        <f t="shared" si="13"/>
        <v>-2</v>
      </c>
      <c r="AW102" s="190">
        <f t="shared" si="14"/>
        <v>-0.47505938242280288</v>
      </c>
    </row>
    <row r="103" spans="1:49" ht="15" outlineLevel="2">
      <c r="A103" s="81">
        <v>756</v>
      </c>
      <c r="B103" s="27" t="s">
        <v>137</v>
      </c>
      <c r="C103" s="49" t="s">
        <v>57</v>
      </c>
      <c r="D103" s="84">
        <v>646</v>
      </c>
      <c r="E103" s="270">
        <v>646</v>
      </c>
      <c r="F103" s="270">
        <v>646</v>
      </c>
      <c r="G103" s="270">
        <v>646</v>
      </c>
      <c r="H103" s="270">
        <v>646</v>
      </c>
      <c r="I103" s="270">
        <v>653</v>
      </c>
      <c r="J103" s="270">
        <v>653</v>
      </c>
      <c r="K103" s="270">
        <v>653</v>
      </c>
      <c r="L103" s="270">
        <v>652</v>
      </c>
      <c r="M103" s="270">
        <v>652</v>
      </c>
      <c r="N103" s="270">
        <v>652</v>
      </c>
      <c r="O103" s="37">
        <v>689</v>
      </c>
      <c r="P103" s="84">
        <v>688</v>
      </c>
      <c r="Q103" s="84">
        <v>607</v>
      </c>
      <c r="R103" s="84">
        <v>597</v>
      </c>
      <c r="S103" s="84">
        <v>797</v>
      </c>
      <c r="T103" s="84">
        <v>785</v>
      </c>
      <c r="U103" s="84">
        <v>790</v>
      </c>
      <c r="V103" s="84">
        <v>782</v>
      </c>
      <c r="W103" s="84">
        <v>782</v>
      </c>
      <c r="X103" s="84">
        <v>781</v>
      </c>
      <c r="Y103" s="84">
        <v>786</v>
      </c>
      <c r="Z103" s="84">
        <v>785</v>
      </c>
      <c r="AA103" s="84">
        <v>787</v>
      </c>
      <c r="AB103" s="84">
        <v>789</v>
      </c>
      <c r="AC103" s="84">
        <v>788</v>
      </c>
      <c r="AD103" s="84">
        <v>789</v>
      </c>
      <c r="AE103" s="84">
        <v>789</v>
      </c>
      <c r="AF103" s="84">
        <v>783</v>
      </c>
      <c r="AG103" s="84">
        <v>780</v>
      </c>
      <c r="AH103" s="84">
        <v>783</v>
      </c>
      <c r="AI103" s="84">
        <v>788</v>
      </c>
      <c r="AJ103" s="84">
        <v>788</v>
      </c>
      <c r="AK103" s="84">
        <v>789</v>
      </c>
      <c r="AL103" s="84">
        <v>789</v>
      </c>
      <c r="AM103" s="84">
        <v>788</v>
      </c>
      <c r="AN103" s="84">
        <v>786</v>
      </c>
      <c r="AO103" s="84">
        <v>785</v>
      </c>
      <c r="AP103" s="84">
        <v>783</v>
      </c>
      <c r="AQ103" s="84">
        <v>781</v>
      </c>
      <c r="AR103" s="84">
        <v>780</v>
      </c>
      <c r="AS103" s="84">
        <f>'1.COBERTURA  DANE'!H104</f>
        <v>777</v>
      </c>
      <c r="AT103" s="224">
        <f t="shared" si="11"/>
        <v>-4</v>
      </c>
      <c r="AU103" s="190">
        <f t="shared" si="12"/>
        <v>-0.51216389244558258</v>
      </c>
      <c r="AV103" s="224">
        <f t="shared" si="13"/>
        <v>-11</v>
      </c>
      <c r="AW103" s="190">
        <f t="shared" si="14"/>
        <v>-1.3959390862944163</v>
      </c>
    </row>
    <row r="104" spans="1:49" ht="15" outlineLevel="1">
      <c r="A104" s="320" t="s">
        <v>146</v>
      </c>
      <c r="B104" s="48"/>
      <c r="C104" s="51"/>
      <c r="D104" s="83">
        <v>5135</v>
      </c>
      <c r="E104" s="83">
        <v>5135</v>
      </c>
      <c r="F104" s="83">
        <v>5134</v>
      </c>
      <c r="G104" s="83">
        <v>5134</v>
      </c>
      <c r="H104" s="83">
        <v>5134</v>
      </c>
      <c r="I104" s="83">
        <v>5223</v>
      </c>
      <c r="J104" s="83">
        <v>5221</v>
      </c>
      <c r="K104" s="83">
        <v>5223</v>
      </c>
      <c r="L104" s="83">
        <v>5222</v>
      </c>
      <c r="M104" s="83">
        <v>5220</v>
      </c>
      <c r="N104" s="83">
        <v>5210</v>
      </c>
      <c r="O104" s="83">
        <v>5446</v>
      </c>
      <c r="P104" s="83">
        <v>5421</v>
      </c>
      <c r="Q104" s="83">
        <v>4782</v>
      </c>
      <c r="R104" s="83">
        <v>4735</v>
      </c>
      <c r="S104" s="83">
        <v>6392</v>
      </c>
      <c r="T104" s="83">
        <v>6304</v>
      </c>
      <c r="U104" s="83">
        <v>6406</v>
      </c>
      <c r="V104" s="83">
        <v>6356</v>
      </c>
      <c r="W104" s="83">
        <v>6343</v>
      </c>
      <c r="X104" s="83">
        <v>6333</v>
      </c>
      <c r="Y104" s="83">
        <v>6361</v>
      </c>
      <c r="Z104" s="83">
        <v>6350</v>
      </c>
      <c r="AA104" s="83">
        <v>6369</v>
      </c>
      <c r="AB104" s="83">
        <v>6366</v>
      </c>
      <c r="AC104" s="83">
        <v>6365</v>
      </c>
      <c r="AD104" s="83">
        <v>6373</v>
      </c>
      <c r="AE104" s="83">
        <v>6371</v>
      </c>
      <c r="AF104" s="83">
        <v>6368</v>
      </c>
      <c r="AG104" s="83">
        <v>6345</v>
      </c>
      <c r="AH104" s="83">
        <v>6362</v>
      </c>
      <c r="AI104" s="83">
        <v>6376</v>
      </c>
      <c r="AJ104" s="83">
        <v>6382</v>
      </c>
      <c r="AK104" s="83">
        <v>6393</v>
      </c>
      <c r="AL104" s="83">
        <v>6387</v>
      </c>
      <c r="AM104" s="83">
        <v>6384</v>
      </c>
      <c r="AN104" s="83">
        <v>6369</v>
      </c>
      <c r="AO104" s="83">
        <v>6377</v>
      </c>
      <c r="AP104" s="83">
        <v>6372</v>
      </c>
      <c r="AQ104" s="83">
        <v>6357</v>
      </c>
      <c r="AR104" s="83">
        <v>6340</v>
      </c>
      <c r="AS104" s="83">
        <f t="shared" ref="AS104" si="16">SUM(AS105:AS127)</f>
        <v>6330</v>
      </c>
      <c r="AT104" s="224">
        <f t="shared" si="11"/>
        <v>-27</v>
      </c>
      <c r="AU104" s="190">
        <f t="shared" si="12"/>
        <v>-0.42472864558754131</v>
      </c>
      <c r="AV104" s="224">
        <f t="shared" si="13"/>
        <v>-54</v>
      </c>
      <c r="AW104" s="190">
        <f t="shared" si="14"/>
        <v>-0.84586466165413532</v>
      </c>
    </row>
    <row r="105" spans="1:49" ht="15" outlineLevel="2">
      <c r="A105" s="81">
        <v>30</v>
      </c>
      <c r="B105" s="27" t="s">
        <v>144</v>
      </c>
      <c r="C105" s="49" t="s">
        <v>5</v>
      </c>
      <c r="D105" s="84">
        <v>391</v>
      </c>
      <c r="E105" s="270">
        <v>391</v>
      </c>
      <c r="F105" s="270">
        <v>391</v>
      </c>
      <c r="G105" s="270">
        <v>391</v>
      </c>
      <c r="H105" s="270">
        <v>391</v>
      </c>
      <c r="I105" s="270">
        <v>401</v>
      </c>
      <c r="J105" s="270">
        <v>401</v>
      </c>
      <c r="K105" s="270">
        <v>401</v>
      </c>
      <c r="L105" s="270">
        <v>401</v>
      </c>
      <c r="M105" s="270">
        <v>400</v>
      </c>
      <c r="N105" s="270">
        <v>400</v>
      </c>
      <c r="O105" s="37">
        <v>412</v>
      </c>
      <c r="P105" s="84">
        <v>410</v>
      </c>
      <c r="Q105" s="84">
        <v>355</v>
      </c>
      <c r="R105" s="84">
        <v>352</v>
      </c>
      <c r="S105" s="84">
        <v>508</v>
      </c>
      <c r="T105" s="84">
        <v>504</v>
      </c>
      <c r="U105" s="84">
        <v>504</v>
      </c>
      <c r="V105" s="84">
        <v>497</v>
      </c>
      <c r="W105" s="84">
        <v>495</v>
      </c>
      <c r="X105" s="84">
        <v>495</v>
      </c>
      <c r="Y105" s="84">
        <v>496</v>
      </c>
      <c r="Z105" s="84">
        <v>496</v>
      </c>
      <c r="AA105" s="84">
        <v>498</v>
      </c>
      <c r="AB105" s="84">
        <v>498</v>
      </c>
      <c r="AC105" s="84">
        <v>497</v>
      </c>
      <c r="AD105" s="84">
        <v>495</v>
      </c>
      <c r="AE105" s="84">
        <v>495</v>
      </c>
      <c r="AF105" s="84">
        <v>490</v>
      </c>
      <c r="AG105" s="84">
        <v>490</v>
      </c>
      <c r="AH105" s="84">
        <v>492</v>
      </c>
      <c r="AI105" s="84">
        <v>492</v>
      </c>
      <c r="AJ105" s="84">
        <v>492</v>
      </c>
      <c r="AK105" s="84">
        <v>492</v>
      </c>
      <c r="AL105" s="84">
        <v>490</v>
      </c>
      <c r="AM105" s="84">
        <v>490</v>
      </c>
      <c r="AN105" s="84">
        <v>487</v>
      </c>
      <c r="AO105" s="84">
        <v>486</v>
      </c>
      <c r="AP105" s="84">
        <v>486</v>
      </c>
      <c r="AQ105" s="84">
        <v>484</v>
      </c>
      <c r="AR105" s="84">
        <v>483</v>
      </c>
      <c r="AS105" s="84">
        <f>'1.COBERTURA  DANE'!H106</f>
        <v>483</v>
      </c>
      <c r="AT105" s="224">
        <f t="shared" si="11"/>
        <v>-1</v>
      </c>
      <c r="AU105" s="190">
        <f t="shared" si="12"/>
        <v>-0.20661157024793389</v>
      </c>
      <c r="AV105" s="224">
        <f t="shared" si="13"/>
        <v>-7</v>
      </c>
      <c r="AW105" s="190">
        <f t="shared" si="14"/>
        <v>-1.4285714285714286</v>
      </c>
    </row>
    <row r="106" spans="1:49" ht="15" outlineLevel="2">
      <c r="A106" s="81">
        <v>34</v>
      </c>
      <c r="B106" s="27" t="s">
        <v>144</v>
      </c>
      <c r="C106" s="49" t="s">
        <v>63</v>
      </c>
      <c r="D106" s="84">
        <v>627</v>
      </c>
      <c r="E106" s="270">
        <v>627</v>
      </c>
      <c r="F106" s="270">
        <v>627</v>
      </c>
      <c r="G106" s="270">
        <v>627</v>
      </c>
      <c r="H106" s="270">
        <v>627</v>
      </c>
      <c r="I106" s="270">
        <v>636</v>
      </c>
      <c r="J106" s="270">
        <v>636</v>
      </c>
      <c r="K106" s="270">
        <v>636</v>
      </c>
      <c r="L106" s="270">
        <v>635</v>
      </c>
      <c r="M106" s="270">
        <v>635</v>
      </c>
      <c r="N106" s="270">
        <v>634</v>
      </c>
      <c r="O106" s="37">
        <v>658</v>
      </c>
      <c r="P106" s="84">
        <v>656</v>
      </c>
      <c r="Q106" s="84">
        <v>580</v>
      </c>
      <c r="R106" s="84">
        <v>572</v>
      </c>
      <c r="S106" s="84">
        <v>736</v>
      </c>
      <c r="T106" s="84">
        <v>726</v>
      </c>
      <c r="U106" s="84">
        <v>738</v>
      </c>
      <c r="V106" s="84">
        <v>725</v>
      </c>
      <c r="W106" s="84">
        <v>725</v>
      </c>
      <c r="X106" s="84">
        <v>723</v>
      </c>
      <c r="Y106" s="84">
        <v>729</v>
      </c>
      <c r="Z106" s="84">
        <v>728</v>
      </c>
      <c r="AA106" s="84">
        <v>730</v>
      </c>
      <c r="AB106" s="84">
        <v>730</v>
      </c>
      <c r="AC106" s="84">
        <v>730</v>
      </c>
      <c r="AD106" s="84">
        <v>732</v>
      </c>
      <c r="AE106" s="84">
        <v>731</v>
      </c>
      <c r="AF106" s="84">
        <v>729</v>
      </c>
      <c r="AG106" s="84">
        <v>729</v>
      </c>
      <c r="AH106" s="84">
        <v>726</v>
      </c>
      <c r="AI106" s="84">
        <v>724</v>
      </c>
      <c r="AJ106" s="84">
        <v>723</v>
      </c>
      <c r="AK106" s="84">
        <v>724</v>
      </c>
      <c r="AL106" s="84">
        <v>724</v>
      </c>
      <c r="AM106" s="84">
        <v>724</v>
      </c>
      <c r="AN106" s="84">
        <v>723</v>
      </c>
      <c r="AO106" s="84">
        <v>721</v>
      </c>
      <c r="AP106" s="84">
        <v>721</v>
      </c>
      <c r="AQ106" s="84">
        <v>719</v>
      </c>
      <c r="AR106" s="84">
        <v>718</v>
      </c>
      <c r="AS106" s="84">
        <f>'1.COBERTURA  DANE'!H107</f>
        <v>718</v>
      </c>
      <c r="AT106" s="224">
        <f t="shared" si="11"/>
        <v>-1</v>
      </c>
      <c r="AU106" s="190">
        <f t="shared" si="12"/>
        <v>-0.13908205841446453</v>
      </c>
      <c r="AV106" s="224">
        <f t="shared" si="13"/>
        <v>-6</v>
      </c>
      <c r="AW106" s="190">
        <f t="shared" si="14"/>
        <v>-0.82872928176795579</v>
      </c>
    </row>
    <row r="107" spans="1:49" ht="15" outlineLevel="2">
      <c r="A107" s="81">
        <v>36</v>
      </c>
      <c r="B107" s="27" t="s">
        <v>144</v>
      </c>
      <c r="C107" s="49" t="s">
        <v>64</v>
      </c>
      <c r="D107" s="84">
        <v>66</v>
      </c>
      <c r="E107" s="270">
        <v>66</v>
      </c>
      <c r="F107" s="270">
        <v>66</v>
      </c>
      <c r="G107" s="270">
        <v>66</v>
      </c>
      <c r="H107" s="270">
        <v>66</v>
      </c>
      <c r="I107" s="270">
        <v>66</v>
      </c>
      <c r="J107" s="270">
        <v>66</v>
      </c>
      <c r="K107" s="270">
        <v>66</v>
      </c>
      <c r="L107" s="270">
        <v>66</v>
      </c>
      <c r="M107" s="270">
        <v>66</v>
      </c>
      <c r="N107" s="270">
        <v>66</v>
      </c>
      <c r="O107" s="37">
        <v>75</v>
      </c>
      <c r="P107" s="84">
        <v>75</v>
      </c>
      <c r="Q107" s="84">
        <v>67</v>
      </c>
      <c r="R107" s="84">
        <v>66</v>
      </c>
      <c r="S107" s="84">
        <v>99</v>
      </c>
      <c r="T107" s="84">
        <v>99</v>
      </c>
      <c r="U107" s="84">
        <v>102</v>
      </c>
      <c r="V107" s="84">
        <v>101</v>
      </c>
      <c r="W107" s="84">
        <v>101</v>
      </c>
      <c r="X107" s="84">
        <v>101</v>
      </c>
      <c r="Y107" s="84">
        <v>103</v>
      </c>
      <c r="Z107" s="84">
        <v>103</v>
      </c>
      <c r="AA107" s="84">
        <v>103</v>
      </c>
      <c r="AB107" s="84">
        <v>103</v>
      </c>
      <c r="AC107" s="84">
        <v>103</v>
      </c>
      <c r="AD107" s="84">
        <v>103</v>
      </c>
      <c r="AE107" s="84">
        <v>103</v>
      </c>
      <c r="AF107" s="84">
        <v>103</v>
      </c>
      <c r="AG107" s="84">
        <v>103</v>
      </c>
      <c r="AH107" s="84">
        <v>103</v>
      </c>
      <c r="AI107" s="84">
        <v>103</v>
      </c>
      <c r="AJ107" s="84">
        <v>103</v>
      </c>
      <c r="AK107" s="84">
        <v>105</v>
      </c>
      <c r="AL107" s="84">
        <v>105</v>
      </c>
      <c r="AM107" s="84">
        <v>105</v>
      </c>
      <c r="AN107" s="84">
        <v>105</v>
      </c>
      <c r="AO107" s="84">
        <v>105</v>
      </c>
      <c r="AP107" s="84">
        <v>105</v>
      </c>
      <c r="AQ107" s="84">
        <v>105</v>
      </c>
      <c r="AR107" s="84">
        <v>105</v>
      </c>
      <c r="AS107" s="84">
        <f>'1.COBERTURA  DANE'!H108</f>
        <v>105</v>
      </c>
      <c r="AT107" s="224">
        <f t="shared" si="11"/>
        <v>0</v>
      </c>
      <c r="AU107" s="190">
        <f t="shared" si="12"/>
        <v>0</v>
      </c>
      <c r="AV107" s="224">
        <f t="shared" si="13"/>
        <v>0</v>
      </c>
      <c r="AW107" s="190">
        <f t="shared" si="14"/>
        <v>0</v>
      </c>
    </row>
    <row r="108" spans="1:49" ht="15" outlineLevel="2">
      <c r="A108" s="81">
        <v>91</v>
      </c>
      <c r="B108" s="27" t="s">
        <v>144</v>
      </c>
      <c r="C108" s="49" t="s">
        <v>8</v>
      </c>
      <c r="D108" s="84">
        <v>121</v>
      </c>
      <c r="E108" s="270">
        <v>121</v>
      </c>
      <c r="F108" s="270">
        <v>121</v>
      </c>
      <c r="G108" s="270">
        <v>121</v>
      </c>
      <c r="H108" s="270">
        <v>121</v>
      </c>
      <c r="I108" s="270">
        <v>122</v>
      </c>
      <c r="J108" s="270">
        <v>122</v>
      </c>
      <c r="K108" s="270">
        <v>122</v>
      </c>
      <c r="L108" s="270">
        <v>122</v>
      </c>
      <c r="M108" s="270">
        <v>122</v>
      </c>
      <c r="N108" s="270">
        <v>122</v>
      </c>
      <c r="O108" s="37">
        <v>127</v>
      </c>
      <c r="P108" s="84">
        <v>127</v>
      </c>
      <c r="Q108" s="84">
        <v>117</v>
      </c>
      <c r="R108" s="84">
        <v>117</v>
      </c>
      <c r="S108" s="84">
        <v>144</v>
      </c>
      <c r="T108" s="84">
        <v>142</v>
      </c>
      <c r="U108" s="84">
        <v>146</v>
      </c>
      <c r="V108" s="84">
        <v>144</v>
      </c>
      <c r="W108" s="84">
        <v>144</v>
      </c>
      <c r="X108" s="84">
        <v>144</v>
      </c>
      <c r="Y108" s="84">
        <v>144</v>
      </c>
      <c r="Z108" s="84">
        <v>144</v>
      </c>
      <c r="AA108" s="84">
        <v>144</v>
      </c>
      <c r="AB108" s="84">
        <v>143</v>
      </c>
      <c r="AC108" s="84">
        <v>143</v>
      </c>
      <c r="AD108" s="84">
        <v>144</v>
      </c>
      <c r="AE108" s="84">
        <v>144</v>
      </c>
      <c r="AF108" s="84">
        <v>146</v>
      </c>
      <c r="AG108" s="84">
        <v>146</v>
      </c>
      <c r="AH108" s="84">
        <v>147</v>
      </c>
      <c r="AI108" s="84">
        <v>147</v>
      </c>
      <c r="AJ108" s="84">
        <v>147</v>
      </c>
      <c r="AK108" s="84">
        <v>147</v>
      </c>
      <c r="AL108" s="84">
        <v>147</v>
      </c>
      <c r="AM108" s="84">
        <v>147</v>
      </c>
      <c r="AN108" s="84">
        <v>147</v>
      </c>
      <c r="AO108" s="84">
        <v>150</v>
      </c>
      <c r="AP108" s="84">
        <v>150</v>
      </c>
      <c r="AQ108" s="84">
        <v>150</v>
      </c>
      <c r="AR108" s="84">
        <v>150</v>
      </c>
      <c r="AS108" s="84">
        <f>'1.COBERTURA  DANE'!H109</f>
        <v>149</v>
      </c>
      <c r="AT108" s="224">
        <f t="shared" si="11"/>
        <v>-1</v>
      </c>
      <c r="AU108" s="190">
        <f t="shared" si="12"/>
        <v>-0.66666666666666674</v>
      </c>
      <c r="AV108" s="224">
        <f t="shared" si="13"/>
        <v>2</v>
      </c>
      <c r="AW108" s="190">
        <f t="shared" si="14"/>
        <v>1.3605442176870748</v>
      </c>
    </row>
    <row r="109" spans="1:49" ht="15" outlineLevel="2">
      <c r="A109" s="81">
        <v>93</v>
      </c>
      <c r="B109" s="27" t="s">
        <v>144</v>
      </c>
      <c r="C109" s="49" t="s">
        <v>70</v>
      </c>
      <c r="D109" s="84">
        <v>214</v>
      </c>
      <c r="E109" s="270">
        <v>214</v>
      </c>
      <c r="F109" s="270">
        <v>214</v>
      </c>
      <c r="G109" s="270">
        <v>214</v>
      </c>
      <c r="H109" s="270">
        <v>214</v>
      </c>
      <c r="I109" s="270">
        <v>216</v>
      </c>
      <c r="J109" s="270">
        <v>216</v>
      </c>
      <c r="K109" s="270">
        <v>216</v>
      </c>
      <c r="L109" s="270">
        <v>216</v>
      </c>
      <c r="M109" s="270">
        <v>216</v>
      </c>
      <c r="N109" s="270">
        <v>216</v>
      </c>
      <c r="O109" s="37">
        <v>226</v>
      </c>
      <c r="P109" s="84">
        <v>226</v>
      </c>
      <c r="Q109" s="84">
        <v>208</v>
      </c>
      <c r="R109" s="84">
        <v>205</v>
      </c>
      <c r="S109" s="84">
        <v>291</v>
      </c>
      <c r="T109" s="84">
        <v>290</v>
      </c>
      <c r="U109" s="84">
        <v>297</v>
      </c>
      <c r="V109" s="84">
        <v>299</v>
      </c>
      <c r="W109" s="84">
        <v>298</v>
      </c>
      <c r="X109" s="84">
        <v>298</v>
      </c>
      <c r="Y109" s="84">
        <v>297</v>
      </c>
      <c r="Z109" s="84">
        <v>296</v>
      </c>
      <c r="AA109" s="84">
        <v>295</v>
      </c>
      <c r="AB109" s="84">
        <v>293</v>
      </c>
      <c r="AC109" s="84">
        <v>292</v>
      </c>
      <c r="AD109" s="84">
        <v>295</v>
      </c>
      <c r="AE109" s="84">
        <v>295</v>
      </c>
      <c r="AF109" s="84">
        <v>294</v>
      </c>
      <c r="AG109" s="84">
        <v>293</v>
      </c>
      <c r="AH109" s="84">
        <v>296</v>
      </c>
      <c r="AI109" s="84">
        <v>296</v>
      </c>
      <c r="AJ109" s="84">
        <v>294</v>
      </c>
      <c r="AK109" s="84">
        <v>295</v>
      </c>
      <c r="AL109" s="84">
        <v>294</v>
      </c>
      <c r="AM109" s="84">
        <v>294</v>
      </c>
      <c r="AN109" s="84">
        <v>294</v>
      </c>
      <c r="AO109" s="84">
        <v>296</v>
      </c>
      <c r="AP109" s="84">
        <v>296</v>
      </c>
      <c r="AQ109" s="84">
        <v>296</v>
      </c>
      <c r="AR109" s="84">
        <v>295</v>
      </c>
      <c r="AS109" s="84">
        <f>'1.COBERTURA  DANE'!H110</f>
        <v>295</v>
      </c>
      <c r="AT109" s="224">
        <f t="shared" si="11"/>
        <v>-1</v>
      </c>
      <c r="AU109" s="190">
        <f t="shared" si="12"/>
        <v>-0.33783783783783783</v>
      </c>
      <c r="AV109" s="224">
        <f t="shared" si="13"/>
        <v>1</v>
      </c>
      <c r="AW109" s="190">
        <f t="shared" si="14"/>
        <v>0.3401360544217687</v>
      </c>
    </row>
    <row r="110" spans="1:49" ht="15" outlineLevel="2">
      <c r="A110" s="81">
        <v>101</v>
      </c>
      <c r="B110" s="27" t="s">
        <v>144</v>
      </c>
      <c r="C110" s="49" t="s">
        <v>71</v>
      </c>
      <c r="D110" s="84">
        <v>339</v>
      </c>
      <c r="E110" s="270">
        <v>339</v>
      </c>
      <c r="F110" s="270">
        <v>339</v>
      </c>
      <c r="G110" s="270">
        <v>339</v>
      </c>
      <c r="H110" s="270">
        <v>339</v>
      </c>
      <c r="I110" s="270">
        <v>345</v>
      </c>
      <c r="J110" s="270">
        <v>345</v>
      </c>
      <c r="K110" s="270">
        <v>345</v>
      </c>
      <c r="L110" s="270">
        <v>345</v>
      </c>
      <c r="M110" s="270">
        <v>345</v>
      </c>
      <c r="N110" s="270">
        <v>343</v>
      </c>
      <c r="O110" s="37">
        <v>363</v>
      </c>
      <c r="P110" s="84">
        <v>364</v>
      </c>
      <c r="Q110" s="84">
        <v>320</v>
      </c>
      <c r="R110" s="84">
        <v>314</v>
      </c>
      <c r="S110" s="84">
        <v>439</v>
      </c>
      <c r="T110" s="84">
        <v>430</v>
      </c>
      <c r="U110" s="84">
        <v>444</v>
      </c>
      <c r="V110" s="84">
        <v>440</v>
      </c>
      <c r="W110" s="84">
        <v>440</v>
      </c>
      <c r="X110" s="84">
        <v>440</v>
      </c>
      <c r="Y110" s="84">
        <v>442</v>
      </c>
      <c r="Z110" s="84">
        <v>441</v>
      </c>
      <c r="AA110" s="84">
        <v>442</v>
      </c>
      <c r="AB110" s="84">
        <v>442</v>
      </c>
      <c r="AC110" s="84">
        <v>443</v>
      </c>
      <c r="AD110" s="84">
        <v>442</v>
      </c>
      <c r="AE110" s="84">
        <v>442</v>
      </c>
      <c r="AF110" s="84">
        <v>449</v>
      </c>
      <c r="AG110" s="84">
        <v>447</v>
      </c>
      <c r="AH110" s="84">
        <v>454</v>
      </c>
      <c r="AI110" s="84">
        <v>456</v>
      </c>
      <c r="AJ110" s="84">
        <v>459</v>
      </c>
      <c r="AK110" s="84">
        <v>460</v>
      </c>
      <c r="AL110" s="84">
        <v>458</v>
      </c>
      <c r="AM110" s="84">
        <v>458</v>
      </c>
      <c r="AN110" s="84">
        <v>455</v>
      </c>
      <c r="AO110" s="84">
        <v>455</v>
      </c>
      <c r="AP110" s="84">
        <v>453</v>
      </c>
      <c r="AQ110" s="84">
        <v>452</v>
      </c>
      <c r="AR110" s="84">
        <v>450</v>
      </c>
      <c r="AS110" s="84">
        <f>'1.COBERTURA  DANE'!H111</f>
        <v>449</v>
      </c>
      <c r="AT110" s="224">
        <f t="shared" si="11"/>
        <v>-3</v>
      </c>
      <c r="AU110" s="190">
        <f t="shared" si="12"/>
        <v>-0.66371681415929207</v>
      </c>
      <c r="AV110" s="224">
        <f t="shared" si="13"/>
        <v>-9</v>
      </c>
      <c r="AW110" s="190">
        <f t="shared" si="14"/>
        <v>-1.9650655021834063</v>
      </c>
    </row>
    <row r="111" spans="1:49" ht="15" outlineLevel="2">
      <c r="A111" s="81">
        <v>145</v>
      </c>
      <c r="B111" s="27" t="s">
        <v>144</v>
      </c>
      <c r="C111" s="49" t="s">
        <v>10</v>
      </c>
      <c r="D111" s="84">
        <v>127</v>
      </c>
      <c r="E111" s="270">
        <v>127</v>
      </c>
      <c r="F111" s="270">
        <v>127</v>
      </c>
      <c r="G111" s="270">
        <v>127</v>
      </c>
      <c r="H111" s="270">
        <v>127</v>
      </c>
      <c r="I111" s="270">
        <v>127</v>
      </c>
      <c r="J111" s="270">
        <v>127</v>
      </c>
      <c r="K111" s="270">
        <v>127</v>
      </c>
      <c r="L111" s="270">
        <v>127</v>
      </c>
      <c r="M111" s="270">
        <v>127</v>
      </c>
      <c r="N111" s="270">
        <v>127</v>
      </c>
      <c r="O111" s="37">
        <v>134</v>
      </c>
      <c r="P111" s="84">
        <v>134</v>
      </c>
      <c r="Q111" s="84">
        <v>117</v>
      </c>
      <c r="R111" s="84">
        <v>116</v>
      </c>
      <c r="S111" s="84">
        <v>147</v>
      </c>
      <c r="T111" s="84">
        <v>145</v>
      </c>
      <c r="U111" s="84">
        <v>148</v>
      </c>
      <c r="V111" s="84">
        <v>146</v>
      </c>
      <c r="W111" s="84">
        <v>142</v>
      </c>
      <c r="X111" s="84">
        <v>142</v>
      </c>
      <c r="Y111" s="84">
        <v>142</v>
      </c>
      <c r="Z111" s="84">
        <v>141</v>
      </c>
      <c r="AA111" s="84">
        <v>141</v>
      </c>
      <c r="AB111" s="84">
        <v>141</v>
      </c>
      <c r="AC111" s="84">
        <v>141</v>
      </c>
      <c r="AD111" s="84">
        <v>141</v>
      </c>
      <c r="AE111" s="84">
        <v>141</v>
      </c>
      <c r="AF111" s="84">
        <v>141</v>
      </c>
      <c r="AG111" s="84">
        <v>141</v>
      </c>
      <c r="AH111" s="84">
        <v>141</v>
      </c>
      <c r="AI111" s="84">
        <v>139</v>
      </c>
      <c r="AJ111" s="84">
        <v>139</v>
      </c>
      <c r="AK111" s="84">
        <v>139</v>
      </c>
      <c r="AL111" s="84">
        <v>139</v>
      </c>
      <c r="AM111" s="84">
        <v>139</v>
      </c>
      <c r="AN111" s="84">
        <v>139</v>
      </c>
      <c r="AO111" s="84">
        <v>140</v>
      </c>
      <c r="AP111" s="84">
        <v>140</v>
      </c>
      <c r="AQ111" s="84">
        <v>140</v>
      </c>
      <c r="AR111" s="84">
        <v>140</v>
      </c>
      <c r="AS111" s="84">
        <f>'1.COBERTURA  DANE'!H112</f>
        <v>140</v>
      </c>
      <c r="AT111" s="224">
        <f t="shared" si="11"/>
        <v>0</v>
      </c>
      <c r="AU111" s="190">
        <f t="shared" si="12"/>
        <v>0</v>
      </c>
      <c r="AV111" s="224">
        <f t="shared" si="13"/>
        <v>1</v>
      </c>
      <c r="AW111" s="190">
        <f t="shared" si="14"/>
        <v>0.71942446043165476</v>
      </c>
    </row>
    <row r="112" spans="1:49" ht="15" outlineLevel="2">
      <c r="A112" s="81">
        <v>209</v>
      </c>
      <c r="B112" s="27" t="s">
        <v>144</v>
      </c>
      <c r="C112" s="49" t="s">
        <v>77</v>
      </c>
      <c r="D112" s="84">
        <v>218</v>
      </c>
      <c r="E112" s="270">
        <v>218</v>
      </c>
      <c r="F112" s="270">
        <v>218</v>
      </c>
      <c r="G112" s="270">
        <v>218</v>
      </c>
      <c r="H112" s="270">
        <v>218</v>
      </c>
      <c r="I112" s="270">
        <v>226</v>
      </c>
      <c r="J112" s="270">
        <v>226</v>
      </c>
      <c r="K112" s="270">
        <v>226</v>
      </c>
      <c r="L112" s="270">
        <v>226</v>
      </c>
      <c r="M112" s="270">
        <v>226</v>
      </c>
      <c r="N112" s="270">
        <v>226</v>
      </c>
      <c r="O112" s="37">
        <v>247</v>
      </c>
      <c r="P112" s="84">
        <v>244</v>
      </c>
      <c r="Q112" s="84">
        <v>217</v>
      </c>
      <c r="R112" s="84">
        <v>215</v>
      </c>
      <c r="S112" s="84">
        <v>284</v>
      </c>
      <c r="T112" s="84">
        <v>280</v>
      </c>
      <c r="U112" s="84">
        <v>283</v>
      </c>
      <c r="V112" s="84">
        <v>284</v>
      </c>
      <c r="W112" s="84">
        <v>280</v>
      </c>
      <c r="X112" s="84">
        <v>279</v>
      </c>
      <c r="Y112" s="84">
        <v>281</v>
      </c>
      <c r="Z112" s="84">
        <v>281</v>
      </c>
      <c r="AA112" s="84">
        <v>284</v>
      </c>
      <c r="AB112" s="84">
        <v>284</v>
      </c>
      <c r="AC112" s="84">
        <v>284</v>
      </c>
      <c r="AD112" s="84">
        <v>283</v>
      </c>
      <c r="AE112" s="84">
        <v>283</v>
      </c>
      <c r="AF112" s="84">
        <v>288</v>
      </c>
      <c r="AG112" s="84">
        <v>287</v>
      </c>
      <c r="AH112" s="84">
        <v>287</v>
      </c>
      <c r="AI112" s="84">
        <v>290</v>
      </c>
      <c r="AJ112" s="84">
        <v>293</v>
      </c>
      <c r="AK112" s="84">
        <v>292</v>
      </c>
      <c r="AL112" s="84">
        <v>291</v>
      </c>
      <c r="AM112" s="84">
        <v>291</v>
      </c>
      <c r="AN112" s="84">
        <v>291</v>
      </c>
      <c r="AO112" s="84">
        <v>289</v>
      </c>
      <c r="AP112" s="84">
        <v>289</v>
      </c>
      <c r="AQ112" s="84">
        <v>289</v>
      </c>
      <c r="AR112" s="84">
        <v>288</v>
      </c>
      <c r="AS112" s="84">
        <f>'1.COBERTURA  DANE'!H113</f>
        <v>288</v>
      </c>
      <c r="AT112" s="224">
        <f t="shared" si="11"/>
        <v>-1</v>
      </c>
      <c r="AU112" s="190">
        <f t="shared" si="12"/>
        <v>-0.34602076124567477</v>
      </c>
      <c r="AV112" s="224">
        <f t="shared" si="13"/>
        <v>-3</v>
      </c>
      <c r="AW112" s="190">
        <f t="shared" si="14"/>
        <v>-1.0309278350515463</v>
      </c>
    </row>
    <row r="113" spans="1:49" ht="15" outlineLevel="2">
      <c r="A113" s="81">
        <v>282</v>
      </c>
      <c r="B113" s="27" t="s">
        <v>144</v>
      </c>
      <c r="C113" s="49" t="s">
        <v>79</v>
      </c>
      <c r="D113" s="84">
        <v>451</v>
      </c>
      <c r="E113" s="270">
        <v>451</v>
      </c>
      <c r="F113" s="270">
        <v>451</v>
      </c>
      <c r="G113" s="270">
        <v>451</v>
      </c>
      <c r="H113" s="270">
        <v>451</v>
      </c>
      <c r="I113" s="270">
        <v>462</v>
      </c>
      <c r="J113" s="270">
        <v>462</v>
      </c>
      <c r="K113" s="270">
        <v>462</v>
      </c>
      <c r="L113" s="270">
        <v>462</v>
      </c>
      <c r="M113" s="270">
        <v>462</v>
      </c>
      <c r="N113" s="270">
        <v>460</v>
      </c>
      <c r="O113" s="37">
        <v>471</v>
      </c>
      <c r="P113" s="84">
        <v>463</v>
      </c>
      <c r="Q113" s="84">
        <v>423</v>
      </c>
      <c r="R113" s="84">
        <v>421</v>
      </c>
      <c r="S113" s="84">
        <v>598</v>
      </c>
      <c r="T113" s="84">
        <v>590</v>
      </c>
      <c r="U113" s="84">
        <v>603</v>
      </c>
      <c r="V113" s="84">
        <v>594</v>
      </c>
      <c r="W113" s="84">
        <v>593</v>
      </c>
      <c r="X113" s="84">
        <v>593</v>
      </c>
      <c r="Y113" s="84">
        <v>594</v>
      </c>
      <c r="Z113" s="84">
        <v>592</v>
      </c>
      <c r="AA113" s="84">
        <v>593</v>
      </c>
      <c r="AB113" s="84">
        <v>592</v>
      </c>
      <c r="AC113" s="84">
        <v>591</v>
      </c>
      <c r="AD113" s="84">
        <v>590</v>
      </c>
      <c r="AE113" s="84">
        <v>589</v>
      </c>
      <c r="AF113" s="84">
        <v>587</v>
      </c>
      <c r="AG113" s="84">
        <v>585</v>
      </c>
      <c r="AH113" s="84">
        <v>583</v>
      </c>
      <c r="AI113" s="84">
        <v>587</v>
      </c>
      <c r="AJ113" s="84">
        <v>589</v>
      </c>
      <c r="AK113" s="84">
        <v>587</v>
      </c>
      <c r="AL113" s="84">
        <v>587</v>
      </c>
      <c r="AM113" s="84">
        <v>586</v>
      </c>
      <c r="AN113" s="84">
        <v>583</v>
      </c>
      <c r="AO113" s="84">
        <v>582</v>
      </c>
      <c r="AP113" s="84">
        <v>581</v>
      </c>
      <c r="AQ113" s="84">
        <v>578</v>
      </c>
      <c r="AR113" s="84">
        <v>575</v>
      </c>
      <c r="AS113" s="84">
        <f>'1.COBERTURA  DANE'!H114</f>
        <v>575</v>
      </c>
      <c r="AT113" s="224">
        <f t="shared" si="11"/>
        <v>-3</v>
      </c>
      <c r="AU113" s="190">
        <f t="shared" si="12"/>
        <v>-0.51903114186851207</v>
      </c>
      <c r="AV113" s="224">
        <f t="shared" si="13"/>
        <v>-11</v>
      </c>
      <c r="AW113" s="190">
        <f t="shared" si="14"/>
        <v>-1.877133105802048</v>
      </c>
    </row>
    <row r="114" spans="1:49" ht="15" outlineLevel="2">
      <c r="A114" s="81">
        <v>353</v>
      </c>
      <c r="B114" s="27" t="s">
        <v>144</v>
      </c>
      <c r="C114" s="49" t="s">
        <v>114</v>
      </c>
      <c r="D114" s="84">
        <v>77</v>
      </c>
      <c r="E114" s="270">
        <v>77</v>
      </c>
      <c r="F114" s="270">
        <v>77</v>
      </c>
      <c r="G114" s="270">
        <v>77</v>
      </c>
      <c r="H114" s="270">
        <v>77</v>
      </c>
      <c r="I114" s="270">
        <v>77</v>
      </c>
      <c r="J114" s="270">
        <v>77</v>
      </c>
      <c r="K114" s="270">
        <v>77</v>
      </c>
      <c r="L114" s="270">
        <v>77</v>
      </c>
      <c r="M114" s="270">
        <v>77</v>
      </c>
      <c r="N114" s="270">
        <v>77</v>
      </c>
      <c r="O114" s="37">
        <v>80</v>
      </c>
      <c r="P114" s="84">
        <v>80</v>
      </c>
      <c r="Q114" s="84">
        <v>70</v>
      </c>
      <c r="R114" s="84">
        <v>70</v>
      </c>
      <c r="S114" s="84">
        <v>86</v>
      </c>
      <c r="T114" s="84">
        <v>84</v>
      </c>
      <c r="U114" s="84">
        <v>85</v>
      </c>
      <c r="V114" s="84">
        <v>84</v>
      </c>
      <c r="W114" s="84">
        <v>84</v>
      </c>
      <c r="X114" s="84">
        <v>83</v>
      </c>
      <c r="Y114" s="84">
        <v>83</v>
      </c>
      <c r="Z114" s="84">
        <v>82</v>
      </c>
      <c r="AA114" s="84">
        <v>85</v>
      </c>
      <c r="AB114" s="84">
        <v>85</v>
      </c>
      <c r="AC114" s="84">
        <v>85</v>
      </c>
      <c r="AD114" s="84">
        <v>87</v>
      </c>
      <c r="AE114" s="84">
        <v>87</v>
      </c>
      <c r="AF114" s="84">
        <v>86</v>
      </c>
      <c r="AG114" s="84">
        <v>86</v>
      </c>
      <c r="AH114" s="84">
        <v>86</v>
      </c>
      <c r="AI114" s="84">
        <v>85</v>
      </c>
      <c r="AJ114" s="84">
        <v>84</v>
      </c>
      <c r="AK114" s="84">
        <v>84</v>
      </c>
      <c r="AL114" s="84">
        <v>84</v>
      </c>
      <c r="AM114" s="84">
        <v>84</v>
      </c>
      <c r="AN114" s="84">
        <v>83</v>
      </c>
      <c r="AO114" s="84">
        <v>84</v>
      </c>
      <c r="AP114" s="84">
        <v>84</v>
      </c>
      <c r="AQ114" s="84">
        <v>84</v>
      </c>
      <c r="AR114" s="84">
        <v>84</v>
      </c>
      <c r="AS114" s="84">
        <f>'1.COBERTURA  DANE'!H115</f>
        <v>82</v>
      </c>
      <c r="AT114" s="224">
        <f t="shared" si="11"/>
        <v>-2</v>
      </c>
      <c r="AU114" s="190">
        <f t="shared" si="12"/>
        <v>-2.3809523809523809</v>
      </c>
      <c r="AV114" s="224">
        <f t="shared" si="13"/>
        <v>-2</v>
      </c>
      <c r="AW114" s="190">
        <f t="shared" si="14"/>
        <v>-2.3809523809523809</v>
      </c>
    </row>
    <row r="115" spans="1:49" ht="15" outlineLevel="2">
      <c r="A115" s="81">
        <v>364</v>
      </c>
      <c r="B115" s="27" t="s">
        <v>144</v>
      </c>
      <c r="C115" s="49" t="s">
        <v>16</v>
      </c>
      <c r="D115" s="84">
        <v>250</v>
      </c>
      <c r="E115" s="270">
        <v>250</v>
      </c>
      <c r="F115" s="270">
        <v>250</v>
      </c>
      <c r="G115" s="270">
        <v>250</v>
      </c>
      <c r="H115" s="270">
        <v>250</v>
      </c>
      <c r="I115" s="270">
        <v>254</v>
      </c>
      <c r="J115" s="270">
        <v>254</v>
      </c>
      <c r="K115" s="270">
        <v>254</v>
      </c>
      <c r="L115" s="270">
        <v>254</v>
      </c>
      <c r="M115" s="270">
        <v>254</v>
      </c>
      <c r="N115" s="270">
        <v>254</v>
      </c>
      <c r="O115" s="37">
        <v>269</v>
      </c>
      <c r="P115" s="84">
        <v>269</v>
      </c>
      <c r="Q115" s="84">
        <v>243</v>
      </c>
      <c r="R115" s="84">
        <v>242</v>
      </c>
      <c r="S115" s="84">
        <v>328</v>
      </c>
      <c r="T115" s="84">
        <v>323</v>
      </c>
      <c r="U115" s="84">
        <v>325</v>
      </c>
      <c r="V115" s="84">
        <v>324</v>
      </c>
      <c r="W115" s="84">
        <v>322</v>
      </c>
      <c r="X115" s="84">
        <v>322</v>
      </c>
      <c r="Y115" s="84">
        <v>324</v>
      </c>
      <c r="Z115" s="84">
        <v>323</v>
      </c>
      <c r="AA115" s="84">
        <v>321</v>
      </c>
      <c r="AB115" s="84">
        <v>321</v>
      </c>
      <c r="AC115" s="84">
        <v>320</v>
      </c>
      <c r="AD115" s="84">
        <v>321</v>
      </c>
      <c r="AE115" s="84">
        <v>321</v>
      </c>
      <c r="AF115" s="84">
        <v>322</v>
      </c>
      <c r="AG115" s="84">
        <v>321</v>
      </c>
      <c r="AH115" s="84">
        <v>321</v>
      </c>
      <c r="AI115" s="84">
        <v>324</v>
      </c>
      <c r="AJ115" s="84">
        <v>322</v>
      </c>
      <c r="AK115" s="84">
        <v>322</v>
      </c>
      <c r="AL115" s="84">
        <v>322</v>
      </c>
      <c r="AM115" s="84">
        <v>322</v>
      </c>
      <c r="AN115" s="84">
        <v>322</v>
      </c>
      <c r="AO115" s="84">
        <v>322</v>
      </c>
      <c r="AP115" s="84">
        <v>321</v>
      </c>
      <c r="AQ115" s="84">
        <v>320</v>
      </c>
      <c r="AR115" s="84">
        <v>319</v>
      </c>
      <c r="AS115" s="84">
        <f>'1.COBERTURA  DANE'!H116</f>
        <v>319</v>
      </c>
      <c r="AT115" s="224">
        <f t="shared" si="11"/>
        <v>-1</v>
      </c>
      <c r="AU115" s="190">
        <f t="shared" si="12"/>
        <v>-0.3125</v>
      </c>
      <c r="AV115" s="224">
        <f t="shared" si="13"/>
        <v>-3</v>
      </c>
      <c r="AW115" s="190">
        <f t="shared" si="14"/>
        <v>-0.93167701863354035</v>
      </c>
    </row>
    <row r="116" spans="1:49" ht="15" outlineLevel="2">
      <c r="A116" s="81">
        <v>368</v>
      </c>
      <c r="B116" s="27" t="s">
        <v>144</v>
      </c>
      <c r="C116" s="49" t="s">
        <v>110</v>
      </c>
      <c r="D116" s="84">
        <v>326</v>
      </c>
      <c r="E116" s="270">
        <v>326</v>
      </c>
      <c r="F116" s="270">
        <v>326</v>
      </c>
      <c r="G116" s="270">
        <v>326</v>
      </c>
      <c r="H116" s="270">
        <v>326</v>
      </c>
      <c r="I116" s="270">
        <v>332</v>
      </c>
      <c r="J116" s="270">
        <v>331</v>
      </c>
      <c r="K116" s="270">
        <v>332</v>
      </c>
      <c r="L116" s="270">
        <v>332</v>
      </c>
      <c r="M116" s="270">
        <v>332</v>
      </c>
      <c r="N116" s="270">
        <v>330</v>
      </c>
      <c r="O116" s="37">
        <v>337</v>
      </c>
      <c r="P116" s="84">
        <v>337</v>
      </c>
      <c r="Q116" s="84">
        <v>293</v>
      </c>
      <c r="R116" s="84">
        <v>290</v>
      </c>
      <c r="S116" s="84">
        <v>383</v>
      </c>
      <c r="T116" s="84">
        <v>372</v>
      </c>
      <c r="U116" s="84">
        <v>375</v>
      </c>
      <c r="V116" s="84">
        <v>371</v>
      </c>
      <c r="W116" s="84">
        <v>373</v>
      </c>
      <c r="X116" s="84">
        <v>373</v>
      </c>
      <c r="Y116" s="84">
        <v>373</v>
      </c>
      <c r="Z116" s="84">
        <v>373</v>
      </c>
      <c r="AA116" s="84">
        <v>373</v>
      </c>
      <c r="AB116" s="84">
        <v>372</v>
      </c>
      <c r="AC116" s="84">
        <v>372</v>
      </c>
      <c r="AD116" s="84">
        <v>373</v>
      </c>
      <c r="AE116" s="84">
        <v>373</v>
      </c>
      <c r="AF116" s="84">
        <v>371</v>
      </c>
      <c r="AG116" s="84">
        <v>370</v>
      </c>
      <c r="AH116" s="84">
        <v>371</v>
      </c>
      <c r="AI116" s="84">
        <v>373</v>
      </c>
      <c r="AJ116" s="84">
        <v>373</v>
      </c>
      <c r="AK116" s="84">
        <v>375</v>
      </c>
      <c r="AL116" s="84">
        <v>374</v>
      </c>
      <c r="AM116" s="84">
        <v>373</v>
      </c>
      <c r="AN116" s="84">
        <v>373</v>
      </c>
      <c r="AO116" s="84">
        <v>374</v>
      </c>
      <c r="AP116" s="84">
        <v>373</v>
      </c>
      <c r="AQ116" s="84">
        <v>373</v>
      </c>
      <c r="AR116" s="84">
        <v>372</v>
      </c>
      <c r="AS116" s="84">
        <f>'1.COBERTURA  DANE'!H117</f>
        <v>372</v>
      </c>
      <c r="AT116" s="224">
        <f t="shared" si="11"/>
        <v>-1</v>
      </c>
      <c r="AU116" s="190">
        <f t="shared" si="12"/>
        <v>-0.26809651474530832</v>
      </c>
      <c r="AV116" s="224">
        <f t="shared" si="13"/>
        <v>-1</v>
      </c>
      <c r="AW116" s="190">
        <f t="shared" si="14"/>
        <v>-0.26809651474530832</v>
      </c>
    </row>
    <row r="117" spans="1:49" ht="15" outlineLevel="2">
      <c r="A117" s="81">
        <v>390</v>
      </c>
      <c r="B117" s="27" t="s">
        <v>144</v>
      </c>
      <c r="C117" s="49" t="s">
        <v>17</v>
      </c>
      <c r="D117" s="84">
        <v>72</v>
      </c>
      <c r="E117" s="270">
        <v>72</v>
      </c>
      <c r="F117" s="270">
        <v>72</v>
      </c>
      <c r="G117" s="270">
        <v>72</v>
      </c>
      <c r="H117" s="270">
        <v>72</v>
      </c>
      <c r="I117" s="270">
        <v>74</v>
      </c>
      <c r="J117" s="270">
        <v>74</v>
      </c>
      <c r="K117" s="270">
        <v>74</v>
      </c>
      <c r="L117" s="270">
        <v>74</v>
      </c>
      <c r="M117" s="270">
        <v>74</v>
      </c>
      <c r="N117" s="270">
        <v>73</v>
      </c>
      <c r="O117" s="37">
        <v>78</v>
      </c>
      <c r="P117" s="84">
        <v>78</v>
      </c>
      <c r="Q117" s="84">
        <v>70</v>
      </c>
      <c r="R117" s="84">
        <v>70</v>
      </c>
      <c r="S117" s="84">
        <v>99</v>
      </c>
      <c r="T117" s="84">
        <v>99</v>
      </c>
      <c r="U117" s="84">
        <v>102</v>
      </c>
      <c r="V117" s="84">
        <v>106</v>
      </c>
      <c r="W117" s="84">
        <v>107</v>
      </c>
      <c r="X117" s="84">
        <v>106</v>
      </c>
      <c r="Y117" s="84">
        <v>106</v>
      </c>
      <c r="Z117" s="84">
        <v>106</v>
      </c>
      <c r="AA117" s="84">
        <v>106</v>
      </c>
      <c r="AB117" s="84">
        <v>106</v>
      </c>
      <c r="AC117" s="84">
        <v>107</v>
      </c>
      <c r="AD117" s="84">
        <v>107</v>
      </c>
      <c r="AE117" s="84">
        <v>107</v>
      </c>
      <c r="AF117" s="84">
        <v>109</v>
      </c>
      <c r="AG117" s="84">
        <v>108</v>
      </c>
      <c r="AH117" s="84">
        <v>108</v>
      </c>
      <c r="AI117" s="84">
        <v>108</v>
      </c>
      <c r="AJ117" s="84">
        <v>108</v>
      </c>
      <c r="AK117" s="84">
        <v>110</v>
      </c>
      <c r="AL117" s="84">
        <v>110</v>
      </c>
      <c r="AM117" s="84">
        <v>109</v>
      </c>
      <c r="AN117" s="84">
        <v>109</v>
      </c>
      <c r="AO117" s="84">
        <v>109</v>
      </c>
      <c r="AP117" s="84">
        <v>109</v>
      </c>
      <c r="AQ117" s="84">
        <v>109</v>
      </c>
      <c r="AR117" s="84">
        <v>109</v>
      </c>
      <c r="AS117" s="84">
        <f>'1.COBERTURA  DANE'!H118</f>
        <v>109</v>
      </c>
      <c r="AT117" s="224">
        <f t="shared" si="11"/>
        <v>0</v>
      </c>
      <c r="AU117" s="190">
        <f t="shared" si="12"/>
        <v>0</v>
      </c>
      <c r="AV117" s="224">
        <f t="shared" si="13"/>
        <v>0</v>
      </c>
      <c r="AW117" s="190">
        <f t="shared" si="14"/>
        <v>0</v>
      </c>
    </row>
    <row r="118" spans="1:49" ht="15" outlineLevel="2">
      <c r="A118" s="81">
        <v>467</v>
      </c>
      <c r="B118" s="27" t="s">
        <v>144</v>
      </c>
      <c r="C118" s="49" t="s">
        <v>85</v>
      </c>
      <c r="D118" s="84">
        <v>85</v>
      </c>
      <c r="E118" s="270">
        <v>85</v>
      </c>
      <c r="F118" s="270">
        <v>85</v>
      </c>
      <c r="G118" s="270">
        <v>85</v>
      </c>
      <c r="H118" s="270">
        <v>85</v>
      </c>
      <c r="I118" s="270">
        <v>85</v>
      </c>
      <c r="J118" s="270">
        <v>85</v>
      </c>
      <c r="K118" s="270">
        <v>85</v>
      </c>
      <c r="L118" s="270">
        <v>85</v>
      </c>
      <c r="M118" s="270">
        <v>85</v>
      </c>
      <c r="N118" s="270">
        <v>85</v>
      </c>
      <c r="O118" s="37">
        <v>84</v>
      </c>
      <c r="P118" s="84">
        <v>83</v>
      </c>
      <c r="Q118" s="84">
        <v>75</v>
      </c>
      <c r="R118" s="84">
        <v>74</v>
      </c>
      <c r="S118" s="84">
        <v>94</v>
      </c>
      <c r="T118" s="84">
        <v>90</v>
      </c>
      <c r="U118" s="84">
        <v>92</v>
      </c>
      <c r="V118" s="84">
        <v>94</v>
      </c>
      <c r="W118" s="84">
        <v>94</v>
      </c>
      <c r="X118" s="84">
        <v>94</v>
      </c>
      <c r="Y118" s="84">
        <v>94</v>
      </c>
      <c r="Z118" s="84">
        <v>94</v>
      </c>
      <c r="AA118" s="84">
        <v>94</v>
      </c>
      <c r="AB118" s="84">
        <v>94</v>
      </c>
      <c r="AC118" s="84">
        <v>94</v>
      </c>
      <c r="AD118" s="84">
        <v>94</v>
      </c>
      <c r="AE118" s="84">
        <v>94</v>
      </c>
      <c r="AF118" s="84">
        <v>95</v>
      </c>
      <c r="AG118" s="84">
        <v>91</v>
      </c>
      <c r="AH118" s="84">
        <v>91</v>
      </c>
      <c r="AI118" s="84">
        <v>91</v>
      </c>
      <c r="AJ118" s="84">
        <v>91</v>
      </c>
      <c r="AK118" s="84">
        <v>91</v>
      </c>
      <c r="AL118" s="84">
        <v>91</v>
      </c>
      <c r="AM118" s="84">
        <v>91</v>
      </c>
      <c r="AN118" s="84">
        <v>91</v>
      </c>
      <c r="AO118" s="84">
        <v>91</v>
      </c>
      <c r="AP118" s="84">
        <v>91</v>
      </c>
      <c r="AQ118" s="84">
        <v>91</v>
      </c>
      <c r="AR118" s="84">
        <v>90</v>
      </c>
      <c r="AS118" s="84">
        <f>'1.COBERTURA  DANE'!H119</f>
        <v>90</v>
      </c>
      <c r="AT118" s="224">
        <f t="shared" si="11"/>
        <v>-1</v>
      </c>
      <c r="AU118" s="190">
        <f t="shared" si="12"/>
        <v>-1.098901098901099</v>
      </c>
      <c r="AV118" s="224">
        <f t="shared" si="13"/>
        <v>-1</v>
      </c>
      <c r="AW118" s="190">
        <f t="shared" si="14"/>
        <v>-1.098901098901099</v>
      </c>
    </row>
    <row r="119" spans="1:49" ht="15" outlineLevel="2">
      <c r="A119" s="81">
        <v>576</v>
      </c>
      <c r="B119" s="27" t="s">
        <v>144</v>
      </c>
      <c r="C119" s="49" t="s">
        <v>89</v>
      </c>
      <c r="D119" s="84">
        <v>94</v>
      </c>
      <c r="E119" s="270">
        <v>94</v>
      </c>
      <c r="F119" s="270">
        <v>94</v>
      </c>
      <c r="G119" s="270">
        <v>94</v>
      </c>
      <c r="H119" s="270">
        <v>94</v>
      </c>
      <c r="I119" s="270">
        <v>95</v>
      </c>
      <c r="J119" s="270">
        <v>95</v>
      </c>
      <c r="K119" s="270">
        <v>95</v>
      </c>
      <c r="L119" s="270">
        <v>95</v>
      </c>
      <c r="M119" s="270">
        <v>95</v>
      </c>
      <c r="N119" s="270">
        <v>95</v>
      </c>
      <c r="O119" s="37">
        <v>98</v>
      </c>
      <c r="P119" s="84">
        <v>98</v>
      </c>
      <c r="Q119" s="84">
        <v>83</v>
      </c>
      <c r="R119" s="84">
        <v>83</v>
      </c>
      <c r="S119" s="84">
        <v>107</v>
      </c>
      <c r="T119" s="84">
        <v>107</v>
      </c>
      <c r="U119" s="84">
        <v>108</v>
      </c>
      <c r="V119" s="84">
        <v>105</v>
      </c>
      <c r="W119" s="84">
        <v>104</v>
      </c>
      <c r="X119" s="84">
        <v>104</v>
      </c>
      <c r="Y119" s="84">
        <v>105</v>
      </c>
      <c r="Z119" s="84">
        <v>105</v>
      </c>
      <c r="AA119" s="84">
        <v>105</v>
      </c>
      <c r="AB119" s="84">
        <v>105</v>
      </c>
      <c r="AC119" s="84">
        <v>105</v>
      </c>
      <c r="AD119" s="84">
        <v>105</v>
      </c>
      <c r="AE119" s="84">
        <v>105</v>
      </c>
      <c r="AF119" s="84">
        <v>102</v>
      </c>
      <c r="AG119" s="84">
        <v>101</v>
      </c>
      <c r="AH119" s="84">
        <v>101</v>
      </c>
      <c r="AI119" s="84">
        <v>101</v>
      </c>
      <c r="AJ119" s="84">
        <v>101</v>
      </c>
      <c r="AK119" s="84">
        <v>101</v>
      </c>
      <c r="AL119" s="84">
        <v>101</v>
      </c>
      <c r="AM119" s="84">
        <v>101</v>
      </c>
      <c r="AN119" s="84">
        <v>101</v>
      </c>
      <c r="AO119" s="84">
        <v>101</v>
      </c>
      <c r="AP119" s="84">
        <v>101</v>
      </c>
      <c r="AQ119" s="84">
        <v>100</v>
      </c>
      <c r="AR119" s="84">
        <v>100</v>
      </c>
      <c r="AS119" s="84">
        <f>'1.COBERTURA  DANE'!H120</f>
        <v>99</v>
      </c>
      <c r="AT119" s="224">
        <f t="shared" si="11"/>
        <v>-1</v>
      </c>
      <c r="AU119" s="190">
        <f t="shared" si="12"/>
        <v>-1</v>
      </c>
      <c r="AV119" s="224">
        <f t="shared" si="13"/>
        <v>-2</v>
      </c>
      <c r="AW119" s="190">
        <f t="shared" si="14"/>
        <v>-1.9801980198019802</v>
      </c>
    </row>
    <row r="120" spans="1:49" ht="15" outlineLevel="2">
      <c r="A120" s="81">
        <v>642</v>
      </c>
      <c r="B120" s="27" t="s">
        <v>144</v>
      </c>
      <c r="C120" s="49" t="s">
        <v>22</v>
      </c>
      <c r="D120" s="84">
        <v>178</v>
      </c>
      <c r="E120" s="270">
        <v>178</v>
      </c>
      <c r="F120" s="270">
        <v>178</v>
      </c>
      <c r="G120" s="270">
        <v>178</v>
      </c>
      <c r="H120" s="270">
        <v>178</v>
      </c>
      <c r="I120" s="270">
        <v>184</v>
      </c>
      <c r="J120" s="270">
        <v>184</v>
      </c>
      <c r="K120" s="270">
        <v>184</v>
      </c>
      <c r="L120" s="270">
        <v>184</v>
      </c>
      <c r="M120" s="270">
        <v>184</v>
      </c>
      <c r="N120" s="270">
        <v>184</v>
      </c>
      <c r="O120" s="37">
        <v>200</v>
      </c>
      <c r="P120" s="84">
        <v>200</v>
      </c>
      <c r="Q120" s="84">
        <v>175</v>
      </c>
      <c r="R120" s="84">
        <v>173</v>
      </c>
      <c r="S120" s="84">
        <v>209</v>
      </c>
      <c r="T120" s="84">
        <v>207</v>
      </c>
      <c r="U120" s="84">
        <v>214</v>
      </c>
      <c r="V120" s="84">
        <v>212</v>
      </c>
      <c r="W120" s="84">
        <v>212</v>
      </c>
      <c r="X120" s="84">
        <v>212</v>
      </c>
      <c r="Y120" s="84">
        <v>212</v>
      </c>
      <c r="Z120" s="84">
        <v>211</v>
      </c>
      <c r="AA120" s="84">
        <v>213</v>
      </c>
      <c r="AB120" s="84">
        <v>214</v>
      </c>
      <c r="AC120" s="84">
        <v>214</v>
      </c>
      <c r="AD120" s="84">
        <v>215</v>
      </c>
      <c r="AE120" s="84">
        <v>215</v>
      </c>
      <c r="AF120" s="84">
        <v>213</v>
      </c>
      <c r="AG120" s="84">
        <v>213</v>
      </c>
      <c r="AH120" s="84">
        <v>211</v>
      </c>
      <c r="AI120" s="84">
        <v>210</v>
      </c>
      <c r="AJ120" s="84">
        <v>211</v>
      </c>
      <c r="AK120" s="84">
        <v>212</v>
      </c>
      <c r="AL120" s="84">
        <v>214</v>
      </c>
      <c r="AM120" s="84">
        <v>214</v>
      </c>
      <c r="AN120" s="84">
        <v>213</v>
      </c>
      <c r="AO120" s="84">
        <v>214</v>
      </c>
      <c r="AP120" s="84">
        <v>213</v>
      </c>
      <c r="AQ120" s="84">
        <v>212</v>
      </c>
      <c r="AR120" s="84">
        <v>212</v>
      </c>
      <c r="AS120" s="84">
        <f>'1.COBERTURA  DANE'!H121</f>
        <v>212</v>
      </c>
      <c r="AT120" s="224">
        <f t="shared" si="11"/>
        <v>0</v>
      </c>
      <c r="AU120" s="190">
        <f t="shared" si="12"/>
        <v>0</v>
      </c>
      <c r="AV120" s="224">
        <f t="shared" si="13"/>
        <v>-2</v>
      </c>
      <c r="AW120" s="190">
        <f t="shared" si="14"/>
        <v>-0.93457943925233633</v>
      </c>
    </row>
    <row r="121" spans="1:49" ht="15" outlineLevel="2">
      <c r="A121" s="81">
        <v>679</v>
      </c>
      <c r="B121" s="27" t="s">
        <v>144</v>
      </c>
      <c r="C121" s="49" t="s">
        <v>23</v>
      </c>
      <c r="D121" s="84">
        <v>241</v>
      </c>
      <c r="E121" s="270">
        <v>241</v>
      </c>
      <c r="F121" s="270">
        <v>241</v>
      </c>
      <c r="G121" s="270">
        <v>241</v>
      </c>
      <c r="H121" s="270">
        <v>241</v>
      </c>
      <c r="I121" s="270">
        <v>245</v>
      </c>
      <c r="J121" s="270">
        <v>244</v>
      </c>
      <c r="K121" s="270">
        <v>245</v>
      </c>
      <c r="L121" s="270">
        <v>245</v>
      </c>
      <c r="M121" s="270">
        <v>245</v>
      </c>
      <c r="N121" s="270">
        <v>245</v>
      </c>
      <c r="O121" s="37">
        <v>250</v>
      </c>
      <c r="P121" s="84">
        <v>248</v>
      </c>
      <c r="Q121" s="84">
        <v>211</v>
      </c>
      <c r="R121" s="84">
        <v>210</v>
      </c>
      <c r="S121" s="84">
        <v>306</v>
      </c>
      <c r="T121" s="84">
        <v>302</v>
      </c>
      <c r="U121" s="84">
        <v>309</v>
      </c>
      <c r="V121" s="84">
        <v>307</v>
      </c>
      <c r="W121" s="84">
        <v>308</v>
      </c>
      <c r="X121" s="84">
        <v>308</v>
      </c>
      <c r="Y121" s="84">
        <v>308</v>
      </c>
      <c r="Z121" s="84">
        <v>308</v>
      </c>
      <c r="AA121" s="84">
        <v>307</v>
      </c>
      <c r="AB121" s="84">
        <v>306</v>
      </c>
      <c r="AC121" s="84">
        <v>306</v>
      </c>
      <c r="AD121" s="84">
        <v>307</v>
      </c>
      <c r="AE121" s="84">
        <v>307</v>
      </c>
      <c r="AF121" s="84">
        <v>304</v>
      </c>
      <c r="AG121" s="84">
        <v>304</v>
      </c>
      <c r="AH121" s="84">
        <v>306</v>
      </c>
      <c r="AI121" s="84">
        <v>307</v>
      </c>
      <c r="AJ121" s="84">
        <v>307</v>
      </c>
      <c r="AK121" s="84">
        <v>307</v>
      </c>
      <c r="AL121" s="84">
        <v>304</v>
      </c>
      <c r="AM121" s="84">
        <v>304</v>
      </c>
      <c r="AN121" s="84">
        <v>303</v>
      </c>
      <c r="AO121" s="84">
        <v>300</v>
      </c>
      <c r="AP121" s="84">
        <v>300</v>
      </c>
      <c r="AQ121" s="84">
        <v>299</v>
      </c>
      <c r="AR121" s="84">
        <v>298</v>
      </c>
      <c r="AS121" s="84">
        <f>'1.COBERTURA  DANE'!H122</f>
        <v>297</v>
      </c>
      <c r="AT121" s="224">
        <f t="shared" si="11"/>
        <v>-2</v>
      </c>
      <c r="AU121" s="190">
        <f t="shared" si="12"/>
        <v>-0.66889632107023411</v>
      </c>
      <c r="AV121" s="224">
        <f t="shared" si="13"/>
        <v>-7</v>
      </c>
      <c r="AW121" s="190">
        <f t="shared" si="14"/>
        <v>-2.3026315789473681</v>
      </c>
    </row>
    <row r="122" spans="1:49" ht="15" outlineLevel="2">
      <c r="A122" s="81">
        <v>789</v>
      </c>
      <c r="B122" s="27" t="s">
        <v>144</v>
      </c>
      <c r="C122" s="49" t="s">
        <v>115</v>
      </c>
      <c r="D122" s="84">
        <v>238</v>
      </c>
      <c r="E122" s="270">
        <v>238</v>
      </c>
      <c r="F122" s="270">
        <v>237</v>
      </c>
      <c r="G122" s="270">
        <v>237</v>
      </c>
      <c r="H122" s="270">
        <v>237</v>
      </c>
      <c r="I122" s="270">
        <v>239</v>
      </c>
      <c r="J122" s="270">
        <v>239</v>
      </c>
      <c r="K122" s="270">
        <v>239</v>
      </c>
      <c r="L122" s="270">
        <v>239</v>
      </c>
      <c r="M122" s="270">
        <v>238</v>
      </c>
      <c r="N122" s="270">
        <v>237</v>
      </c>
      <c r="O122" s="37">
        <v>251</v>
      </c>
      <c r="P122" s="84">
        <v>248</v>
      </c>
      <c r="Q122" s="84">
        <v>221</v>
      </c>
      <c r="R122" s="84">
        <v>218</v>
      </c>
      <c r="S122" s="84">
        <v>309</v>
      </c>
      <c r="T122" s="84">
        <v>300</v>
      </c>
      <c r="U122" s="84">
        <v>304</v>
      </c>
      <c r="V122" s="84">
        <v>300</v>
      </c>
      <c r="W122" s="84">
        <v>300</v>
      </c>
      <c r="X122" s="84">
        <v>299</v>
      </c>
      <c r="Y122" s="84">
        <v>302</v>
      </c>
      <c r="Z122" s="84">
        <v>301</v>
      </c>
      <c r="AA122" s="84">
        <v>303</v>
      </c>
      <c r="AB122" s="84">
        <v>303</v>
      </c>
      <c r="AC122" s="84">
        <v>303</v>
      </c>
      <c r="AD122" s="84">
        <v>303</v>
      </c>
      <c r="AE122" s="84">
        <v>303</v>
      </c>
      <c r="AF122" s="84">
        <v>304</v>
      </c>
      <c r="AG122" s="84">
        <v>303</v>
      </c>
      <c r="AH122" s="84">
        <v>303</v>
      </c>
      <c r="AI122" s="84">
        <v>305</v>
      </c>
      <c r="AJ122" s="84">
        <v>305</v>
      </c>
      <c r="AK122" s="84">
        <v>306</v>
      </c>
      <c r="AL122" s="84">
        <v>307</v>
      </c>
      <c r="AM122" s="84">
        <v>307</v>
      </c>
      <c r="AN122" s="84">
        <v>307</v>
      </c>
      <c r="AO122" s="84">
        <v>312</v>
      </c>
      <c r="AP122" s="84">
        <v>312</v>
      </c>
      <c r="AQ122" s="84">
        <v>311</v>
      </c>
      <c r="AR122" s="84">
        <v>310</v>
      </c>
      <c r="AS122" s="84">
        <f>'1.COBERTURA  DANE'!H123</f>
        <v>309</v>
      </c>
      <c r="AT122" s="224">
        <f t="shared" si="11"/>
        <v>-2</v>
      </c>
      <c r="AU122" s="190">
        <f t="shared" si="12"/>
        <v>-0.64308681672025725</v>
      </c>
      <c r="AV122" s="224">
        <f t="shared" si="13"/>
        <v>2</v>
      </c>
      <c r="AW122" s="190">
        <f t="shared" si="14"/>
        <v>0.65146579804560267</v>
      </c>
    </row>
    <row r="123" spans="1:49" ht="15" outlineLevel="2">
      <c r="A123" s="81">
        <v>792</v>
      </c>
      <c r="B123" s="27" t="s">
        <v>144</v>
      </c>
      <c r="C123" s="49" t="s">
        <v>112</v>
      </c>
      <c r="D123" s="84">
        <v>74</v>
      </c>
      <c r="E123" s="270">
        <v>74</v>
      </c>
      <c r="F123" s="270">
        <v>74</v>
      </c>
      <c r="G123" s="270">
        <v>74</v>
      </c>
      <c r="H123" s="270">
        <v>74</v>
      </c>
      <c r="I123" s="270">
        <v>74</v>
      </c>
      <c r="J123" s="270">
        <v>74</v>
      </c>
      <c r="K123" s="270">
        <v>74</v>
      </c>
      <c r="L123" s="270">
        <v>74</v>
      </c>
      <c r="M123" s="270">
        <v>74</v>
      </c>
      <c r="N123" s="270">
        <v>74</v>
      </c>
      <c r="O123" s="37">
        <v>80</v>
      </c>
      <c r="P123" s="84">
        <v>80</v>
      </c>
      <c r="Q123" s="84">
        <v>72</v>
      </c>
      <c r="R123" s="84">
        <v>72</v>
      </c>
      <c r="S123" s="84">
        <v>101</v>
      </c>
      <c r="T123" s="84">
        <v>99</v>
      </c>
      <c r="U123" s="84">
        <v>99</v>
      </c>
      <c r="V123" s="84">
        <v>99</v>
      </c>
      <c r="W123" s="84">
        <v>99</v>
      </c>
      <c r="X123" s="84">
        <v>99</v>
      </c>
      <c r="Y123" s="84">
        <v>99</v>
      </c>
      <c r="Z123" s="84">
        <v>99</v>
      </c>
      <c r="AA123" s="84">
        <v>99</v>
      </c>
      <c r="AB123" s="84">
        <v>99</v>
      </c>
      <c r="AC123" s="84">
        <v>99</v>
      </c>
      <c r="AD123" s="84">
        <v>99</v>
      </c>
      <c r="AE123" s="84">
        <v>99</v>
      </c>
      <c r="AF123" s="84">
        <v>103</v>
      </c>
      <c r="AG123" s="84">
        <v>103</v>
      </c>
      <c r="AH123" s="84">
        <v>103</v>
      </c>
      <c r="AI123" s="84">
        <v>103</v>
      </c>
      <c r="AJ123" s="84">
        <v>103</v>
      </c>
      <c r="AK123" s="84">
        <v>104</v>
      </c>
      <c r="AL123" s="84">
        <v>105</v>
      </c>
      <c r="AM123" s="84">
        <v>105</v>
      </c>
      <c r="AN123" s="84">
        <v>105</v>
      </c>
      <c r="AO123" s="84">
        <v>104</v>
      </c>
      <c r="AP123" s="84">
        <v>104</v>
      </c>
      <c r="AQ123" s="84">
        <v>103</v>
      </c>
      <c r="AR123" s="84">
        <v>102</v>
      </c>
      <c r="AS123" s="84">
        <f>'1.COBERTURA  DANE'!H124</f>
        <v>101</v>
      </c>
      <c r="AT123" s="224">
        <f t="shared" si="11"/>
        <v>-2</v>
      </c>
      <c r="AU123" s="190">
        <f t="shared" si="12"/>
        <v>-1.9417475728155338</v>
      </c>
      <c r="AV123" s="224">
        <f t="shared" si="13"/>
        <v>-4</v>
      </c>
      <c r="AW123" s="190">
        <f t="shared" si="14"/>
        <v>-3.8095238095238098</v>
      </c>
    </row>
    <row r="124" spans="1:49" ht="15" outlineLevel="2">
      <c r="A124" s="81">
        <v>809</v>
      </c>
      <c r="B124" s="27" t="s">
        <v>144</v>
      </c>
      <c r="C124" s="49" t="s">
        <v>99</v>
      </c>
      <c r="D124" s="84">
        <v>97</v>
      </c>
      <c r="E124" s="270">
        <v>97</v>
      </c>
      <c r="F124" s="270">
        <v>97</v>
      </c>
      <c r="G124" s="270">
        <v>97</v>
      </c>
      <c r="H124" s="270">
        <v>97</v>
      </c>
      <c r="I124" s="270">
        <v>97</v>
      </c>
      <c r="J124" s="270">
        <v>97</v>
      </c>
      <c r="K124" s="270">
        <v>97</v>
      </c>
      <c r="L124" s="270">
        <v>97</v>
      </c>
      <c r="M124" s="270">
        <v>97</v>
      </c>
      <c r="N124" s="270">
        <v>96</v>
      </c>
      <c r="O124" s="37">
        <v>102</v>
      </c>
      <c r="P124" s="84">
        <v>102</v>
      </c>
      <c r="Q124" s="84">
        <v>88</v>
      </c>
      <c r="R124" s="84">
        <v>87</v>
      </c>
      <c r="S124" s="84">
        <v>125</v>
      </c>
      <c r="T124" s="84">
        <v>126</v>
      </c>
      <c r="U124" s="84">
        <v>129</v>
      </c>
      <c r="V124" s="84">
        <v>128</v>
      </c>
      <c r="W124" s="84">
        <v>128</v>
      </c>
      <c r="X124" s="84">
        <v>128</v>
      </c>
      <c r="Y124" s="84">
        <v>128</v>
      </c>
      <c r="Z124" s="84">
        <v>128</v>
      </c>
      <c r="AA124" s="84">
        <v>128</v>
      </c>
      <c r="AB124" s="84">
        <v>127</v>
      </c>
      <c r="AC124" s="84">
        <v>127</v>
      </c>
      <c r="AD124" s="84">
        <v>127</v>
      </c>
      <c r="AE124" s="84">
        <v>127</v>
      </c>
      <c r="AF124" s="84">
        <v>128</v>
      </c>
      <c r="AG124" s="84">
        <v>128</v>
      </c>
      <c r="AH124" s="84">
        <v>129</v>
      </c>
      <c r="AI124" s="84">
        <v>130</v>
      </c>
      <c r="AJ124" s="84">
        <v>130</v>
      </c>
      <c r="AK124" s="84">
        <v>130</v>
      </c>
      <c r="AL124" s="84">
        <v>130</v>
      </c>
      <c r="AM124" s="84">
        <v>130</v>
      </c>
      <c r="AN124" s="84">
        <v>129</v>
      </c>
      <c r="AO124" s="84">
        <v>129</v>
      </c>
      <c r="AP124" s="84">
        <v>130</v>
      </c>
      <c r="AQ124" s="84">
        <v>130</v>
      </c>
      <c r="AR124" s="84">
        <v>130</v>
      </c>
      <c r="AS124" s="84">
        <f>'1.COBERTURA  DANE'!H125</f>
        <v>129</v>
      </c>
      <c r="AT124" s="224">
        <f t="shared" si="11"/>
        <v>-1</v>
      </c>
      <c r="AU124" s="190">
        <f t="shared" si="12"/>
        <v>-0.76923076923076927</v>
      </c>
      <c r="AV124" s="224">
        <f t="shared" si="13"/>
        <v>-1</v>
      </c>
      <c r="AW124" s="190">
        <f t="shared" si="14"/>
        <v>-0.76923076923076927</v>
      </c>
    </row>
    <row r="125" spans="1:49" ht="15" outlineLevel="2">
      <c r="A125" s="81">
        <v>847</v>
      </c>
      <c r="B125" s="27" t="s">
        <v>144</v>
      </c>
      <c r="C125" s="49" t="s">
        <v>101</v>
      </c>
      <c r="D125" s="84">
        <v>680</v>
      </c>
      <c r="E125" s="270">
        <v>680</v>
      </c>
      <c r="F125" s="270">
        <v>680</v>
      </c>
      <c r="G125" s="270">
        <v>680</v>
      </c>
      <c r="H125" s="270">
        <v>680</v>
      </c>
      <c r="I125" s="270">
        <v>693</v>
      </c>
      <c r="J125" s="270">
        <v>693</v>
      </c>
      <c r="K125" s="270">
        <v>693</v>
      </c>
      <c r="L125" s="270">
        <v>693</v>
      </c>
      <c r="M125" s="270">
        <v>693</v>
      </c>
      <c r="N125" s="270">
        <v>693</v>
      </c>
      <c r="O125" s="37">
        <v>723</v>
      </c>
      <c r="P125" s="84">
        <v>720</v>
      </c>
      <c r="Q125" s="84">
        <v>618</v>
      </c>
      <c r="R125" s="84">
        <v>610</v>
      </c>
      <c r="S125" s="84">
        <v>741</v>
      </c>
      <c r="T125" s="84">
        <v>734</v>
      </c>
      <c r="U125" s="84">
        <v>737</v>
      </c>
      <c r="V125" s="84">
        <v>735</v>
      </c>
      <c r="W125" s="84">
        <v>736</v>
      </c>
      <c r="X125" s="84">
        <v>732</v>
      </c>
      <c r="Y125" s="84">
        <v>737</v>
      </c>
      <c r="Z125" s="84">
        <v>737</v>
      </c>
      <c r="AA125" s="84">
        <v>741</v>
      </c>
      <c r="AB125" s="84">
        <v>744</v>
      </c>
      <c r="AC125" s="84">
        <v>745</v>
      </c>
      <c r="AD125" s="84">
        <v>744</v>
      </c>
      <c r="AE125" s="84">
        <v>744</v>
      </c>
      <c r="AF125" s="84">
        <v>732</v>
      </c>
      <c r="AG125" s="84">
        <v>727</v>
      </c>
      <c r="AH125" s="84">
        <v>733</v>
      </c>
      <c r="AI125" s="84">
        <v>734</v>
      </c>
      <c r="AJ125" s="84">
        <v>735</v>
      </c>
      <c r="AK125" s="84">
        <v>737</v>
      </c>
      <c r="AL125" s="84">
        <v>737</v>
      </c>
      <c r="AM125" s="84">
        <v>737</v>
      </c>
      <c r="AN125" s="84">
        <v>736</v>
      </c>
      <c r="AO125" s="84">
        <v>739</v>
      </c>
      <c r="AP125" s="84">
        <v>739</v>
      </c>
      <c r="AQ125" s="84">
        <v>739</v>
      </c>
      <c r="AR125" s="84">
        <v>738</v>
      </c>
      <c r="AS125" s="84">
        <f>'1.COBERTURA  DANE'!H126</f>
        <v>737</v>
      </c>
      <c r="AT125" s="224">
        <f t="shared" si="11"/>
        <v>-2</v>
      </c>
      <c r="AU125" s="190">
        <f t="shared" si="12"/>
        <v>-0.2706359945872801</v>
      </c>
      <c r="AV125" s="224">
        <f t="shared" si="13"/>
        <v>0</v>
      </c>
      <c r="AW125" s="190">
        <f t="shared" si="14"/>
        <v>0</v>
      </c>
    </row>
    <row r="126" spans="1:49" ht="15" outlineLevel="2">
      <c r="A126" s="81">
        <v>856</v>
      </c>
      <c r="B126" s="27" t="s">
        <v>144</v>
      </c>
      <c r="C126" s="49" t="s">
        <v>103</v>
      </c>
      <c r="D126" s="84">
        <v>73</v>
      </c>
      <c r="E126" s="270">
        <v>73</v>
      </c>
      <c r="F126" s="270">
        <v>73</v>
      </c>
      <c r="G126" s="270">
        <v>73</v>
      </c>
      <c r="H126" s="270">
        <v>73</v>
      </c>
      <c r="I126" s="270">
        <v>76</v>
      </c>
      <c r="J126" s="270">
        <v>76</v>
      </c>
      <c r="K126" s="270">
        <v>76</v>
      </c>
      <c r="L126" s="270">
        <v>76</v>
      </c>
      <c r="M126" s="270">
        <v>76</v>
      </c>
      <c r="N126" s="270">
        <v>76</v>
      </c>
      <c r="O126" s="37">
        <v>80</v>
      </c>
      <c r="P126" s="84">
        <v>78</v>
      </c>
      <c r="Q126" s="84">
        <v>70</v>
      </c>
      <c r="R126" s="84">
        <v>70</v>
      </c>
      <c r="S126" s="84">
        <v>117</v>
      </c>
      <c r="T126" s="84">
        <v>114</v>
      </c>
      <c r="U126" s="84">
        <v>118</v>
      </c>
      <c r="V126" s="84">
        <v>118</v>
      </c>
      <c r="W126" s="84">
        <v>117</v>
      </c>
      <c r="X126" s="84">
        <v>117</v>
      </c>
      <c r="Y126" s="84">
        <v>120</v>
      </c>
      <c r="Z126" s="84">
        <v>120</v>
      </c>
      <c r="AA126" s="84">
        <v>123</v>
      </c>
      <c r="AB126" s="84">
        <v>123</v>
      </c>
      <c r="AC126" s="84">
        <v>123</v>
      </c>
      <c r="AD126" s="84">
        <v>124</v>
      </c>
      <c r="AE126" s="84">
        <v>124</v>
      </c>
      <c r="AF126" s="84">
        <v>125</v>
      </c>
      <c r="AG126" s="84">
        <v>123</v>
      </c>
      <c r="AH126" s="84">
        <v>124</v>
      </c>
      <c r="AI126" s="84">
        <v>124</v>
      </c>
      <c r="AJ126" s="84">
        <v>124</v>
      </c>
      <c r="AK126" s="84">
        <v>123</v>
      </c>
      <c r="AL126" s="84">
        <v>123</v>
      </c>
      <c r="AM126" s="84">
        <v>123</v>
      </c>
      <c r="AN126" s="84">
        <v>123</v>
      </c>
      <c r="AO126" s="84">
        <v>123</v>
      </c>
      <c r="AP126" s="84">
        <v>123</v>
      </c>
      <c r="AQ126" s="84">
        <v>123</v>
      </c>
      <c r="AR126" s="84">
        <v>122</v>
      </c>
      <c r="AS126" s="84">
        <f>'1.COBERTURA  DANE'!H127</f>
        <v>122</v>
      </c>
      <c r="AT126" s="224">
        <f t="shared" si="11"/>
        <v>-1</v>
      </c>
      <c r="AU126" s="190">
        <f t="shared" si="12"/>
        <v>-0.81300813008130091</v>
      </c>
      <c r="AV126" s="224">
        <f t="shared" si="13"/>
        <v>-1</v>
      </c>
      <c r="AW126" s="190">
        <f t="shared" si="14"/>
        <v>-0.81300813008130091</v>
      </c>
    </row>
    <row r="127" spans="1:49" ht="15" outlineLevel="2">
      <c r="A127" s="81">
        <v>861</v>
      </c>
      <c r="B127" s="27" t="s">
        <v>144</v>
      </c>
      <c r="C127" s="49" t="s">
        <v>27</v>
      </c>
      <c r="D127" s="84">
        <v>96</v>
      </c>
      <c r="E127" s="270">
        <v>96</v>
      </c>
      <c r="F127" s="270">
        <v>96</v>
      </c>
      <c r="G127" s="270">
        <v>96</v>
      </c>
      <c r="H127" s="270">
        <v>96</v>
      </c>
      <c r="I127" s="270">
        <v>97</v>
      </c>
      <c r="J127" s="270">
        <v>97</v>
      </c>
      <c r="K127" s="270">
        <v>97</v>
      </c>
      <c r="L127" s="270">
        <v>97</v>
      </c>
      <c r="M127" s="270">
        <v>97</v>
      </c>
      <c r="N127" s="270">
        <v>97</v>
      </c>
      <c r="O127" s="37">
        <v>101</v>
      </c>
      <c r="P127" s="84">
        <v>101</v>
      </c>
      <c r="Q127" s="84">
        <v>89</v>
      </c>
      <c r="R127" s="84">
        <v>88</v>
      </c>
      <c r="S127" s="84">
        <v>141</v>
      </c>
      <c r="T127" s="84">
        <v>141</v>
      </c>
      <c r="U127" s="84">
        <v>144</v>
      </c>
      <c r="V127" s="84">
        <v>143</v>
      </c>
      <c r="W127" s="84">
        <v>141</v>
      </c>
      <c r="X127" s="84">
        <v>141</v>
      </c>
      <c r="Y127" s="84">
        <v>142</v>
      </c>
      <c r="Z127" s="84">
        <v>141</v>
      </c>
      <c r="AA127" s="84">
        <v>141</v>
      </c>
      <c r="AB127" s="84">
        <v>141</v>
      </c>
      <c r="AC127" s="84">
        <v>141</v>
      </c>
      <c r="AD127" s="84">
        <v>142</v>
      </c>
      <c r="AE127" s="84">
        <v>142</v>
      </c>
      <c r="AF127" s="84">
        <v>147</v>
      </c>
      <c r="AG127" s="84">
        <v>146</v>
      </c>
      <c r="AH127" s="84">
        <v>146</v>
      </c>
      <c r="AI127" s="84">
        <v>147</v>
      </c>
      <c r="AJ127" s="84">
        <v>149</v>
      </c>
      <c r="AK127" s="84">
        <v>150</v>
      </c>
      <c r="AL127" s="84">
        <v>150</v>
      </c>
      <c r="AM127" s="84">
        <v>150</v>
      </c>
      <c r="AN127" s="84">
        <v>150</v>
      </c>
      <c r="AO127" s="84">
        <v>151</v>
      </c>
      <c r="AP127" s="84">
        <v>151</v>
      </c>
      <c r="AQ127" s="84">
        <v>150</v>
      </c>
      <c r="AR127" s="84">
        <v>150</v>
      </c>
      <c r="AS127" s="84">
        <f>'1.COBERTURA  DANE'!H128</f>
        <v>150</v>
      </c>
      <c r="AT127" s="224">
        <f t="shared" si="11"/>
        <v>0</v>
      </c>
      <c r="AU127" s="190">
        <f t="shared" si="12"/>
        <v>0</v>
      </c>
      <c r="AV127" s="224">
        <f t="shared" si="13"/>
        <v>0</v>
      </c>
      <c r="AW127" s="190">
        <f t="shared" si="14"/>
        <v>0</v>
      </c>
    </row>
    <row r="128" spans="1:49" ht="15" outlineLevel="1">
      <c r="A128" s="320" t="s">
        <v>152</v>
      </c>
      <c r="B128" s="48"/>
      <c r="C128" s="51"/>
      <c r="D128" s="83">
        <v>49896</v>
      </c>
      <c r="E128" s="83">
        <v>50079</v>
      </c>
      <c r="F128" s="83">
        <v>50081</v>
      </c>
      <c r="G128" s="83">
        <v>49987</v>
      </c>
      <c r="H128" s="83">
        <v>49822</v>
      </c>
      <c r="I128" s="83">
        <v>53955</v>
      </c>
      <c r="J128" s="83">
        <v>53968</v>
      </c>
      <c r="K128" s="83">
        <v>54329</v>
      </c>
      <c r="L128" s="83">
        <v>54293</v>
      </c>
      <c r="M128" s="83">
        <v>54305</v>
      </c>
      <c r="N128" s="83">
        <v>54058</v>
      </c>
      <c r="O128" s="83">
        <v>55380</v>
      </c>
      <c r="P128" s="83">
        <v>55111</v>
      </c>
      <c r="Q128" s="83">
        <v>49108</v>
      </c>
      <c r="R128" s="83">
        <v>48434</v>
      </c>
      <c r="S128" s="83">
        <v>62973</v>
      </c>
      <c r="T128" s="83">
        <v>62108</v>
      </c>
      <c r="U128" s="83">
        <v>62966</v>
      </c>
      <c r="V128" s="83">
        <v>62258</v>
      </c>
      <c r="W128" s="83">
        <v>62001</v>
      </c>
      <c r="X128" s="83">
        <v>61857</v>
      </c>
      <c r="Y128" s="83">
        <v>62280</v>
      </c>
      <c r="Z128" s="83">
        <v>62203</v>
      </c>
      <c r="AA128" s="83">
        <v>62281</v>
      </c>
      <c r="AB128" s="83">
        <v>62220</v>
      </c>
      <c r="AC128" s="83">
        <v>62200</v>
      </c>
      <c r="AD128" s="83">
        <v>62357</v>
      </c>
      <c r="AE128" s="83">
        <v>62332</v>
      </c>
      <c r="AF128" s="83">
        <v>62549</v>
      </c>
      <c r="AG128" s="83">
        <v>62433</v>
      </c>
      <c r="AH128" s="83">
        <v>62488</v>
      </c>
      <c r="AI128" s="83">
        <v>62526</v>
      </c>
      <c r="AJ128" s="83">
        <v>62546</v>
      </c>
      <c r="AK128" s="83">
        <v>62512</v>
      </c>
      <c r="AL128" s="83">
        <v>62377</v>
      </c>
      <c r="AM128" s="83">
        <v>62313</v>
      </c>
      <c r="AN128" s="83">
        <v>62201</v>
      </c>
      <c r="AO128" s="83">
        <v>62144</v>
      </c>
      <c r="AP128" s="83">
        <v>62081</v>
      </c>
      <c r="AQ128" s="83">
        <v>61889</v>
      </c>
      <c r="AR128" s="83">
        <v>61812</v>
      </c>
      <c r="AS128" s="83">
        <f t="shared" ref="AS128" si="17">SUM(AS129:AS138)</f>
        <v>61725</v>
      </c>
      <c r="AT128" s="224">
        <f t="shared" si="11"/>
        <v>-164</v>
      </c>
      <c r="AU128" s="190">
        <f t="shared" si="12"/>
        <v>-0.26499054759327184</v>
      </c>
      <c r="AV128" s="224">
        <f t="shared" si="13"/>
        <v>-588</v>
      </c>
      <c r="AW128" s="190">
        <f t="shared" si="14"/>
        <v>-0.94362332097636137</v>
      </c>
    </row>
    <row r="129" spans="1:67" ht="15" customHeight="1" outlineLevel="2">
      <c r="A129" s="81">
        <v>1</v>
      </c>
      <c r="B129" s="27" t="s">
        <v>151</v>
      </c>
      <c r="C129" s="49" t="s">
        <v>30</v>
      </c>
      <c r="D129" s="84">
        <v>37302</v>
      </c>
      <c r="E129" s="270">
        <v>37501</v>
      </c>
      <c r="F129" s="270">
        <v>37501</v>
      </c>
      <c r="G129" s="270">
        <v>37405</v>
      </c>
      <c r="H129" s="270">
        <v>37283</v>
      </c>
      <c r="I129" s="270">
        <v>40625</v>
      </c>
      <c r="J129" s="270">
        <v>40659</v>
      </c>
      <c r="K129" s="270">
        <v>41019</v>
      </c>
      <c r="L129" s="270">
        <v>40996</v>
      </c>
      <c r="M129" s="270">
        <v>41011</v>
      </c>
      <c r="N129" s="270">
        <v>40812</v>
      </c>
      <c r="O129" s="37">
        <v>41855</v>
      </c>
      <c r="P129" s="84">
        <v>41660</v>
      </c>
      <c r="Q129" s="84">
        <v>37348</v>
      </c>
      <c r="R129" s="84">
        <v>36856</v>
      </c>
      <c r="S129" s="84">
        <v>47843</v>
      </c>
      <c r="T129" s="84">
        <v>47236</v>
      </c>
      <c r="U129" s="84">
        <v>47947</v>
      </c>
      <c r="V129" s="84">
        <v>47423</v>
      </c>
      <c r="W129" s="84">
        <v>47172</v>
      </c>
      <c r="X129" s="84">
        <v>47065</v>
      </c>
      <c r="Y129" s="84">
        <v>47375</v>
      </c>
      <c r="Z129" s="84">
        <v>47341</v>
      </c>
      <c r="AA129" s="84">
        <v>47392</v>
      </c>
      <c r="AB129" s="84">
        <v>47366</v>
      </c>
      <c r="AC129" s="84">
        <v>47335</v>
      </c>
      <c r="AD129" s="84">
        <v>47485</v>
      </c>
      <c r="AE129" s="84">
        <v>47460</v>
      </c>
      <c r="AF129" s="84">
        <v>47657</v>
      </c>
      <c r="AG129" s="84">
        <v>47602</v>
      </c>
      <c r="AH129" s="84">
        <v>47648</v>
      </c>
      <c r="AI129" s="84">
        <v>47714</v>
      </c>
      <c r="AJ129" s="84">
        <v>47738</v>
      </c>
      <c r="AK129" s="84">
        <v>47724</v>
      </c>
      <c r="AL129" s="84">
        <v>47621</v>
      </c>
      <c r="AM129" s="84">
        <v>47573</v>
      </c>
      <c r="AN129" s="84">
        <v>47486</v>
      </c>
      <c r="AO129" s="84">
        <v>47448</v>
      </c>
      <c r="AP129" s="84">
        <v>47412</v>
      </c>
      <c r="AQ129" s="84">
        <v>47266</v>
      </c>
      <c r="AR129" s="84">
        <v>47231</v>
      </c>
      <c r="AS129" s="84">
        <f>'1.COBERTURA  DANE'!H130</f>
        <v>47169</v>
      </c>
      <c r="AT129" s="224">
        <f t="shared" si="11"/>
        <v>-97</v>
      </c>
      <c r="AU129" s="190">
        <f t="shared" si="12"/>
        <v>-0.2052215122921339</v>
      </c>
      <c r="AV129" s="224">
        <f t="shared" si="13"/>
        <v>-404</v>
      </c>
      <c r="AW129" s="190">
        <f t="shared" si="14"/>
        <v>-0.84922119689739972</v>
      </c>
    </row>
    <row r="130" spans="1:67" ht="15" customHeight="1" outlineLevel="2">
      <c r="A130" s="81">
        <v>79</v>
      </c>
      <c r="B130" s="27" t="s">
        <v>151</v>
      </c>
      <c r="C130" s="49" t="s">
        <v>69</v>
      </c>
      <c r="D130" s="84">
        <v>338</v>
      </c>
      <c r="E130" s="270">
        <v>338</v>
      </c>
      <c r="F130" s="270">
        <v>338</v>
      </c>
      <c r="G130" s="270">
        <v>337</v>
      </c>
      <c r="H130" s="270">
        <v>336</v>
      </c>
      <c r="I130" s="270">
        <v>365</v>
      </c>
      <c r="J130" s="270">
        <v>364</v>
      </c>
      <c r="K130" s="270">
        <v>365</v>
      </c>
      <c r="L130" s="270">
        <v>365</v>
      </c>
      <c r="M130" s="270">
        <v>365</v>
      </c>
      <c r="N130" s="270">
        <v>364</v>
      </c>
      <c r="O130" s="37">
        <v>365</v>
      </c>
      <c r="P130" s="84">
        <v>364</v>
      </c>
      <c r="Q130" s="84">
        <v>326</v>
      </c>
      <c r="R130" s="84">
        <v>321</v>
      </c>
      <c r="S130" s="84">
        <v>479</v>
      </c>
      <c r="T130" s="84">
        <v>468</v>
      </c>
      <c r="U130" s="84">
        <v>477</v>
      </c>
      <c r="V130" s="84">
        <v>473</v>
      </c>
      <c r="W130" s="84">
        <v>474</v>
      </c>
      <c r="X130" s="84">
        <v>474</v>
      </c>
      <c r="Y130" s="84">
        <v>477</v>
      </c>
      <c r="Z130" s="84">
        <v>477</v>
      </c>
      <c r="AA130" s="84">
        <v>477</v>
      </c>
      <c r="AB130" s="84">
        <v>477</v>
      </c>
      <c r="AC130" s="84">
        <v>480</v>
      </c>
      <c r="AD130" s="84">
        <v>480</v>
      </c>
      <c r="AE130" s="84">
        <v>480</v>
      </c>
      <c r="AF130" s="84">
        <v>479</v>
      </c>
      <c r="AG130" s="84">
        <v>477</v>
      </c>
      <c r="AH130" s="84">
        <v>473</v>
      </c>
      <c r="AI130" s="84">
        <v>473</v>
      </c>
      <c r="AJ130" s="84">
        <v>474</v>
      </c>
      <c r="AK130" s="84">
        <v>473</v>
      </c>
      <c r="AL130" s="84">
        <v>472</v>
      </c>
      <c r="AM130" s="84">
        <v>471</v>
      </c>
      <c r="AN130" s="84">
        <v>470</v>
      </c>
      <c r="AO130" s="84">
        <v>471</v>
      </c>
      <c r="AP130" s="84">
        <v>468</v>
      </c>
      <c r="AQ130" s="84">
        <v>466</v>
      </c>
      <c r="AR130" s="84">
        <v>465</v>
      </c>
      <c r="AS130" s="84">
        <f>'1.COBERTURA  DANE'!H131</f>
        <v>463</v>
      </c>
      <c r="AT130" s="224">
        <f t="shared" si="11"/>
        <v>-3</v>
      </c>
      <c r="AU130" s="190">
        <f t="shared" si="12"/>
        <v>-0.64377682403433478</v>
      </c>
      <c r="AV130" s="224">
        <f t="shared" si="13"/>
        <v>-8</v>
      </c>
      <c r="AW130" s="190">
        <f t="shared" si="14"/>
        <v>-1.6985138004246285</v>
      </c>
      <c r="BJ130" s="13"/>
      <c r="BK130" s="13"/>
      <c r="BL130" s="13"/>
      <c r="BM130" s="13"/>
      <c r="BN130" s="13"/>
      <c r="BO130" s="13"/>
    </row>
    <row r="131" spans="1:67" ht="15" customHeight="1" outlineLevel="2">
      <c r="A131" s="81">
        <v>88</v>
      </c>
      <c r="B131" s="27" t="s">
        <v>151</v>
      </c>
      <c r="C131" s="9" t="s">
        <v>35</v>
      </c>
      <c r="D131" s="84">
        <v>4145</v>
      </c>
      <c r="E131" s="270">
        <v>4134</v>
      </c>
      <c r="F131" s="270">
        <v>4132</v>
      </c>
      <c r="G131" s="270">
        <v>4131</v>
      </c>
      <c r="H131" s="270">
        <v>4116</v>
      </c>
      <c r="I131" s="270">
        <v>4348</v>
      </c>
      <c r="J131" s="270">
        <v>4342</v>
      </c>
      <c r="K131" s="270">
        <v>4340</v>
      </c>
      <c r="L131" s="270">
        <v>4335</v>
      </c>
      <c r="M131" s="270">
        <v>4335</v>
      </c>
      <c r="N131" s="270">
        <v>4316</v>
      </c>
      <c r="O131" s="37">
        <v>4473</v>
      </c>
      <c r="P131" s="84">
        <v>4438</v>
      </c>
      <c r="Q131" s="84">
        <v>3815</v>
      </c>
      <c r="R131" s="84">
        <v>3772</v>
      </c>
      <c r="S131" s="84">
        <v>4859</v>
      </c>
      <c r="T131" s="84">
        <v>4774</v>
      </c>
      <c r="U131" s="84">
        <v>4829</v>
      </c>
      <c r="V131" s="84">
        <v>4762</v>
      </c>
      <c r="W131" s="84">
        <v>4757</v>
      </c>
      <c r="X131" s="84">
        <v>4744</v>
      </c>
      <c r="Y131" s="84">
        <v>4783</v>
      </c>
      <c r="Z131" s="84">
        <v>4770</v>
      </c>
      <c r="AA131" s="84">
        <v>4790</v>
      </c>
      <c r="AB131" s="84">
        <v>4777</v>
      </c>
      <c r="AC131" s="84">
        <v>4773</v>
      </c>
      <c r="AD131" s="84">
        <v>4772</v>
      </c>
      <c r="AE131" s="84">
        <v>4772</v>
      </c>
      <c r="AF131" s="84">
        <v>4766</v>
      </c>
      <c r="AG131" s="84">
        <v>4746</v>
      </c>
      <c r="AH131" s="84">
        <v>4757</v>
      </c>
      <c r="AI131" s="84">
        <v>4733</v>
      </c>
      <c r="AJ131" s="84">
        <v>4731</v>
      </c>
      <c r="AK131" s="84">
        <v>4721</v>
      </c>
      <c r="AL131" s="84">
        <v>4717</v>
      </c>
      <c r="AM131" s="84">
        <v>4713</v>
      </c>
      <c r="AN131" s="84">
        <v>4705</v>
      </c>
      <c r="AO131" s="84">
        <v>4698</v>
      </c>
      <c r="AP131" s="84">
        <v>4694</v>
      </c>
      <c r="AQ131" s="84">
        <v>4679</v>
      </c>
      <c r="AR131" s="84">
        <v>4668</v>
      </c>
      <c r="AS131" s="84">
        <f>'1.COBERTURA  DANE'!H132</f>
        <v>4664</v>
      </c>
      <c r="AT131" s="224">
        <f t="shared" si="11"/>
        <v>-15</v>
      </c>
      <c r="AU131" s="190">
        <f t="shared" si="12"/>
        <v>-0.3205813207950417</v>
      </c>
      <c r="AV131" s="224">
        <f t="shared" si="13"/>
        <v>-49</v>
      </c>
      <c r="AW131" s="190">
        <f t="shared" si="14"/>
        <v>-1.039677487799703</v>
      </c>
    </row>
    <row r="132" spans="1:67" ht="15" customHeight="1" outlineLevel="2">
      <c r="A132" s="81">
        <v>129</v>
      </c>
      <c r="B132" s="27" t="s">
        <v>151</v>
      </c>
      <c r="C132" s="49" t="s">
        <v>9</v>
      </c>
      <c r="D132" s="84">
        <v>493</v>
      </c>
      <c r="E132" s="270">
        <v>493</v>
      </c>
      <c r="F132" s="270">
        <v>493</v>
      </c>
      <c r="G132" s="270">
        <v>496</v>
      </c>
      <c r="H132" s="270">
        <v>495</v>
      </c>
      <c r="I132" s="270">
        <v>509</v>
      </c>
      <c r="J132" s="270">
        <v>508</v>
      </c>
      <c r="K132" s="270">
        <v>508</v>
      </c>
      <c r="L132" s="270">
        <v>508</v>
      </c>
      <c r="M132" s="270">
        <v>507</v>
      </c>
      <c r="N132" s="270">
        <v>504</v>
      </c>
      <c r="O132" s="37">
        <v>516</v>
      </c>
      <c r="P132" s="84">
        <v>514</v>
      </c>
      <c r="Q132" s="84">
        <v>443</v>
      </c>
      <c r="R132" s="84">
        <v>440</v>
      </c>
      <c r="S132" s="84">
        <v>666</v>
      </c>
      <c r="T132" s="84">
        <v>655</v>
      </c>
      <c r="U132" s="84">
        <v>665</v>
      </c>
      <c r="V132" s="84">
        <v>653</v>
      </c>
      <c r="W132" s="84">
        <v>651</v>
      </c>
      <c r="X132" s="84">
        <v>651</v>
      </c>
      <c r="Y132" s="84">
        <v>651</v>
      </c>
      <c r="Z132" s="84">
        <v>650</v>
      </c>
      <c r="AA132" s="84">
        <v>652</v>
      </c>
      <c r="AB132" s="84">
        <v>652</v>
      </c>
      <c r="AC132" s="84">
        <v>654</v>
      </c>
      <c r="AD132" s="84">
        <v>655</v>
      </c>
      <c r="AE132" s="84">
        <v>655</v>
      </c>
      <c r="AF132" s="84">
        <v>655</v>
      </c>
      <c r="AG132" s="84">
        <v>654</v>
      </c>
      <c r="AH132" s="84">
        <v>660</v>
      </c>
      <c r="AI132" s="84">
        <v>658</v>
      </c>
      <c r="AJ132" s="84">
        <v>659</v>
      </c>
      <c r="AK132" s="84">
        <v>661</v>
      </c>
      <c r="AL132" s="84">
        <v>658</v>
      </c>
      <c r="AM132" s="84">
        <v>656</v>
      </c>
      <c r="AN132" s="84">
        <v>655</v>
      </c>
      <c r="AO132" s="84">
        <v>654</v>
      </c>
      <c r="AP132" s="84">
        <v>652</v>
      </c>
      <c r="AQ132" s="84">
        <v>649</v>
      </c>
      <c r="AR132" s="84">
        <v>645</v>
      </c>
      <c r="AS132" s="84">
        <f>'1.COBERTURA  DANE'!H133</f>
        <v>645</v>
      </c>
      <c r="AT132" s="224">
        <f t="shared" si="11"/>
        <v>-4</v>
      </c>
      <c r="AU132" s="190">
        <f t="shared" si="12"/>
        <v>-0.6163328197226503</v>
      </c>
      <c r="AV132" s="224">
        <f t="shared" si="13"/>
        <v>-11</v>
      </c>
      <c r="AW132" s="190">
        <f t="shared" si="14"/>
        <v>-1.6768292682926831</v>
      </c>
    </row>
    <row r="133" spans="1:67" ht="15" customHeight="1" outlineLevel="2">
      <c r="A133" s="81">
        <v>212</v>
      </c>
      <c r="B133" s="27" t="s">
        <v>151</v>
      </c>
      <c r="C133" s="49" t="s">
        <v>38</v>
      </c>
      <c r="D133" s="84">
        <v>990</v>
      </c>
      <c r="E133" s="270">
        <v>990</v>
      </c>
      <c r="F133" s="270">
        <v>990</v>
      </c>
      <c r="G133" s="270">
        <v>989</v>
      </c>
      <c r="H133" s="270">
        <v>987</v>
      </c>
      <c r="I133" s="270">
        <v>1047</v>
      </c>
      <c r="J133" s="270">
        <v>1043</v>
      </c>
      <c r="K133" s="270">
        <v>1043</v>
      </c>
      <c r="L133" s="270">
        <v>1042</v>
      </c>
      <c r="M133" s="270">
        <v>1042</v>
      </c>
      <c r="N133" s="270">
        <v>1041</v>
      </c>
      <c r="O133" s="37">
        <v>1042</v>
      </c>
      <c r="P133" s="84">
        <v>1037</v>
      </c>
      <c r="Q133" s="84">
        <v>903</v>
      </c>
      <c r="R133" s="84">
        <v>888</v>
      </c>
      <c r="S133" s="84">
        <v>1142</v>
      </c>
      <c r="T133" s="84">
        <v>1116</v>
      </c>
      <c r="U133" s="84">
        <v>1119</v>
      </c>
      <c r="V133" s="84">
        <v>1103</v>
      </c>
      <c r="W133" s="84">
        <v>1101</v>
      </c>
      <c r="X133" s="84">
        <v>1099</v>
      </c>
      <c r="Y133" s="84">
        <v>1098</v>
      </c>
      <c r="Z133" s="84">
        <v>1092</v>
      </c>
      <c r="AA133" s="84">
        <v>1090</v>
      </c>
      <c r="AB133" s="84">
        <v>1086</v>
      </c>
      <c r="AC133" s="84">
        <v>1079</v>
      </c>
      <c r="AD133" s="84">
        <v>1077</v>
      </c>
      <c r="AE133" s="84">
        <v>1078</v>
      </c>
      <c r="AF133" s="84">
        <v>1074</v>
      </c>
      <c r="AG133" s="84">
        <v>1069</v>
      </c>
      <c r="AH133" s="84">
        <v>1069</v>
      </c>
      <c r="AI133" s="84">
        <v>1067</v>
      </c>
      <c r="AJ133" s="84">
        <v>1066</v>
      </c>
      <c r="AK133" s="84">
        <v>1065</v>
      </c>
      <c r="AL133" s="84">
        <v>1061</v>
      </c>
      <c r="AM133" s="84">
        <v>1061</v>
      </c>
      <c r="AN133" s="84">
        <v>1060</v>
      </c>
      <c r="AO133" s="84">
        <v>1058</v>
      </c>
      <c r="AP133" s="84">
        <v>1058</v>
      </c>
      <c r="AQ133" s="84">
        <v>1054</v>
      </c>
      <c r="AR133" s="84">
        <v>1050</v>
      </c>
      <c r="AS133" s="84">
        <f>'1.COBERTURA  DANE'!H134</f>
        <v>1047</v>
      </c>
      <c r="AT133" s="224">
        <f t="shared" ref="AT133:AT138" si="18">AS133-AQ133</f>
        <v>-7</v>
      </c>
      <c r="AU133" s="190">
        <f t="shared" ref="AU133:AU138" si="19">(AT133/AQ133)*100</f>
        <v>-0.66413662239089188</v>
      </c>
      <c r="AV133" s="224">
        <f t="shared" ref="AV133:AV138" si="20">AS133-AM133</f>
        <v>-14</v>
      </c>
      <c r="AW133" s="190">
        <f t="shared" ref="AW133:AW138" si="21">AV133/AM133*100</f>
        <v>-1.3195098963242224</v>
      </c>
    </row>
    <row r="134" spans="1:67" ht="15" customHeight="1" outlineLevel="2">
      <c r="A134" s="81">
        <v>266</v>
      </c>
      <c r="B134" s="27" t="s">
        <v>151</v>
      </c>
      <c r="C134" s="49" t="s">
        <v>40</v>
      </c>
      <c r="D134" s="84">
        <v>2840</v>
      </c>
      <c r="E134" s="270">
        <v>2836</v>
      </c>
      <c r="F134" s="270">
        <v>2838</v>
      </c>
      <c r="G134" s="270">
        <v>2836</v>
      </c>
      <c r="H134" s="270">
        <v>2823</v>
      </c>
      <c r="I134" s="270">
        <v>3107</v>
      </c>
      <c r="J134" s="270">
        <v>3104</v>
      </c>
      <c r="K134" s="270">
        <v>3103</v>
      </c>
      <c r="L134" s="270">
        <v>3097</v>
      </c>
      <c r="M134" s="270">
        <v>3096</v>
      </c>
      <c r="N134" s="270">
        <v>3084</v>
      </c>
      <c r="O134" s="37">
        <v>3088</v>
      </c>
      <c r="P134" s="84">
        <v>3074</v>
      </c>
      <c r="Q134" s="84">
        <v>2737</v>
      </c>
      <c r="R134" s="84">
        <v>2681</v>
      </c>
      <c r="S134" s="84">
        <v>3356</v>
      </c>
      <c r="T134" s="84">
        <v>3307</v>
      </c>
      <c r="U134" s="84">
        <v>3324</v>
      </c>
      <c r="V134" s="84">
        <v>3296</v>
      </c>
      <c r="W134" s="84">
        <v>3293</v>
      </c>
      <c r="X134" s="84">
        <v>3285</v>
      </c>
      <c r="Y134" s="84">
        <v>3321</v>
      </c>
      <c r="Z134" s="84">
        <v>3314</v>
      </c>
      <c r="AA134" s="84">
        <v>3311</v>
      </c>
      <c r="AB134" s="84">
        <v>3300</v>
      </c>
      <c r="AC134" s="84">
        <v>3329</v>
      </c>
      <c r="AD134" s="84">
        <v>3338</v>
      </c>
      <c r="AE134" s="84">
        <v>3337</v>
      </c>
      <c r="AF134" s="84">
        <v>3339</v>
      </c>
      <c r="AG134" s="84">
        <v>3322</v>
      </c>
      <c r="AH134" s="84">
        <v>3313</v>
      </c>
      <c r="AI134" s="84">
        <v>3306</v>
      </c>
      <c r="AJ134" s="84">
        <v>3311</v>
      </c>
      <c r="AK134" s="84">
        <v>3302</v>
      </c>
      <c r="AL134" s="84">
        <v>3287</v>
      </c>
      <c r="AM134" s="84">
        <v>3279</v>
      </c>
      <c r="AN134" s="84">
        <v>3272</v>
      </c>
      <c r="AO134" s="84">
        <v>3275</v>
      </c>
      <c r="AP134" s="84">
        <v>3267</v>
      </c>
      <c r="AQ134" s="84">
        <v>3254</v>
      </c>
      <c r="AR134" s="84">
        <v>3248</v>
      </c>
      <c r="AS134" s="84">
        <f>'1.COBERTURA  DANE'!H135</f>
        <v>3243</v>
      </c>
      <c r="AT134" s="224">
        <f t="shared" si="18"/>
        <v>-11</v>
      </c>
      <c r="AU134" s="190">
        <f t="shared" si="19"/>
        <v>-0.33804548248309774</v>
      </c>
      <c r="AV134" s="224">
        <f t="shared" si="20"/>
        <v>-36</v>
      </c>
      <c r="AW134" s="190">
        <f t="shared" si="21"/>
        <v>-1.0978956999085088</v>
      </c>
    </row>
    <row r="135" spans="1:67" ht="15" customHeight="1" outlineLevel="2">
      <c r="A135" s="81">
        <v>308</v>
      </c>
      <c r="B135" s="27" t="s">
        <v>151</v>
      </c>
      <c r="C135" s="49" t="s">
        <v>42</v>
      </c>
      <c r="D135" s="84">
        <v>298</v>
      </c>
      <c r="E135" s="270">
        <v>298</v>
      </c>
      <c r="F135" s="270">
        <v>298</v>
      </c>
      <c r="G135" s="270">
        <v>298</v>
      </c>
      <c r="H135" s="270">
        <v>298</v>
      </c>
      <c r="I135" s="270">
        <v>321</v>
      </c>
      <c r="J135" s="270">
        <v>320</v>
      </c>
      <c r="K135" s="270">
        <v>320</v>
      </c>
      <c r="L135" s="270">
        <v>320</v>
      </c>
      <c r="M135" s="270">
        <v>320</v>
      </c>
      <c r="N135" s="270">
        <v>319</v>
      </c>
      <c r="O135" s="37">
        <v>327</v>
      </c>
      <c r="P135" s="84">
        <v>325</v>
      </c>
      <c r="Q135" s="84">
        <v>289</v>
      </c>
      <c r="R135" s="84">
        <v>286</v>
      </c>
      <c r="S135" s="84">
        <v>430</v>
      </c>
      <c r="T135" s="84">
        <v>424</v>
      </c>
      <c r="U135" s="84">
        <v>430</v>
      </c>
      <c r="V135" s="84">
        <v>422</v>
      </c>
      <c r="W135" s="84">
        <v>424</v>
      </c>
      <c r="X135" s="84">
        <v>423</v>
      </c>
      <c r="Y135" s="84">
        <v>424</v>
      </c>
      <c r="Z135" s="84">
        <v>422</v>
      </c>
      <c r="AA135" s="84">
        <v>420</v>
      </c>
      <c r="AB135" s="84">
        <v>419</v>
      </c>
      <c r="AC135" s="84">
        <v>418</v>
      </c>
      <c r="AD135" s="84">
        <v>420</v>
      </c>
      <c r="AE135" s="84">
        <v>422</v>
      </c>
      <c r="AF135" s="84">
        <v>425</v>
      </c>
      <c r="AG135" s="84">
        <v>420</v>
      </c>
      <c r="AH135" s="84">
        <v>420</v>
      </c>
      <c r="AI135" s="84">
        <v>425</v>
      </c>
      <c r="AJ135" s="84">
        <v>425</v>
      </c>
      <c r="AK135" s="84">
        <v>426</v>
      </c>
      <c r="AL135" s="84">
        <v>426</v>
      </c>
      <c r="AM135" s="84">
        <v>426</v>
      </c>
      <c r="AN135" s="84">
        <v>425</v>
      </c>
      <c r="AO135" s="84">
        <v>428</v>
      </c>
      <c r="AP135" s="84">
        <v>428</v>
      </c>
      <c r="AQ135" s="84">
        <v>430</v>
      </c>
      <c r="AR135" s="84">
        <v>428</v>
      </c>
      <c r="AS135" s="84">
        <f>'1.COBERTURA  DANE'!H136</f>
        <v>426</v>
      </c>
      <c r="AT135" s="224">
        <f t="shared" si="18"/>
        <v>-4</v>
      </c>
      <c r="AU135" s="190">
        <f t="shared" si="19"/>
        <v>-0.93023255813953487</v>
      </c>
      <c r="AV135" s="224">
        <f t="shared" si="20"/>
        <v>0</v>
      </c>
      <c r="AW135" s="190">
        <f t="shared" si="21"/>
        <v>0</v>
      </c>
    </row>
    <row r="136" spans="1:67" ht="15" customHeight="1" outlineLevel="2">
      <c r="A136" s="81">
        <v>360</v>
      </c>
      <c r="B136" s="27" t="s">
        <v>151</v>
      </c>
      <c r="C136" s="53" t="s">
        <v>229</v>
      </c>
      <c r="D136" s="84">
        <v>2939</v>
      </c>
      <c r="E136" s="270">
        <v>2939</v>
      </c>
      <c r="F136" s="270">
        <v>2939</v>
      </c>
      <c r="G136" s="270">
        <v>2943</v>
      </c>
      <c r="H136" s="270">
        <v>2935</v>
      </c>
      <c r="I136" s="270">
        <v>3032</v>
      </c>
      <c r="J136" s="270">
        <v>3028</v>
      </c>
      <c r="K136" s="270">
        <v>3032</v>
      </c>
      <c r="L136" s="270">
        <v>3031</v>
      </c>
      <c r="M136" s="270">
        <v>3031</v>
      </c>
      <c r="N136" s="270">
        <v>3022</v>
      </c>
      <c r="O136" s="37">
        <v>3106</v>
      </c>
      <c r="P136" s="84">
        <v>3094</v>
      </c>
      <c r="Q136" s="84">
        <v>2692</v>
      </c>
      <c r="R136" s="84">
        <v>2645</v>
      </c>
      <c r="S136" s="84">
        <v>3376</v>
      </c>
      <c r="T136" s="84">
        <v>3309</v>
      </c>
      <c r="U136" s="84">
        <v>3339</v>
      </c>
      <c r="V136" s="84">
        <v>3290</v>
      </c>
      <c r="W136" s="84">
        <v>3297</v>
      </c>
      <c r="X136" s="84">
        <v>3280</v>
      </c>
      <c r="Y136" s="84">
        <v>3310</v>
      </c>
      <c r="Z136" s="84">
        <v>3296</v>
      </c>
      <c r="AA136" s="84">
        <v>3309</v>
      </c>
      <c r="AB136" s="84">
        <v>3304</v>
      </c>
      <c r="AC136" s="84">
        <v>3296</v>
      </c>
      <c r="AD136" s="84">
        <v>3295</v>
      </c>
      <c r="AE136" s="84">
        <v>3293</v>
      </c>
      <c r="AF136" s="84">
        <v>3313</v>
      </c>
      <c r="AG136" s="84">
        <v>3304</v>
      </c>
      <c r="AH136" s="84">
        <v>3310</v>
      </c>
      <c r="AI136" s="84">
        <v>3309</v>
      </c>
      <c r="AJ136" s="84">
        <v>3304</v>
      </c>
      <c r="AK136" s="84">
        <v>3300</v>
      </c>
      <c r="AL136" s="84">
        <v>3297</v>
      </c>
      <c r="AM136" s="84">
        <v>3296</v>
      </c>
      <c r="AN136" s="84">
        <v>3292</v>
      </c>
      <c r="AO136" s="84">
        <v>3279</v>
      </c>
      <c r="AP136" s="84">
        <v>3275</v>
      </c>
      <c r="AQ136" s="84">
        <v>3266</v>
      </c>
      <c r="AR136" s="84">
        <v>3254</v>
      </c>
      <c r="AS136" s="84">
        <f>'1.COBERTURA  DANE'!H137</f>
        <v>3247</v>
      </c>
      <c r="AT136" s="224">
        <f t="shared" si="18"/>
        <v>-19</v>
      </c>
      <c r="AU136" s="190">
        <f t="shared" si="19"/>
        <v>-0.58175137783221065</v>
      </c>
      <c r="AV136" s="224">
        <f t="shared" si="20"/>
        <v>-49</v>
      </c>
      <c r="AW136" s="190">
        <f t="shared" si="21"/>
        <v>-1.4866504854368932</v>
      </c>
    </row>
    <row r="137" spans="1:67" ht="15" customHeight="1" outlineLevel="2">
      <c r="A137" s="81">
        <v>380</v>
      </c>
      <c r="B137" s="27" t="s">
        <v>151</v>
      </c>
      <c r="C137" s="49" t="s">
        <v>46</v>
      </c>
      <c r="D137" s="84">
        <v>239</v>
      </c>
      <c r="E137" s="270">
        <v>239</v>
      </c>
      <c r="F137" s="270">
        <v>239</v>
      </c>
      <c r="G137" s="270">
        <v>239</v>
      </c>
      <c r="H137" s="270">
        <v>236</v>
      </c>
      <c r="I137" s="270">
        <v>260</v>
      </c>
      <c r="J137" s="270">
        <v>260</v>
      </c>
      <c r="K137" s="270">
        <v>260</v>
      </c>
      <c r="L137" s="270">
        <v>260</v>
      </c>
      <c r="M137" s="270">
        <v>260</v>
      </c>
      <c r="N137" s="270">
        <v>260</v>
      </c>
      <c r="O137" s="37">
        <v>265</v>
      </c>
      <c r="P137" s="84">
        <v>265</v>
      </c>
      <c r="Q137" s="84">
        <v>245</v>
      </c>
      <c r="R137" s="84">
        <v>239</v>
      </c>
      <c r="S137" s="84">
        <v>343</v>
      </c>
      <c r="T137" s="84">
        <v>343</v>
      </c>
      <c r="U137" s="84">
        <v>352</v>
      </c>
      <c r="V137" s="84">
        <v>352</v>
      </c>
      <c r="W137" s="84">
        <v>352</v>
      </c>
      <c r="X137" s="84">
        <v>356</v>
      </c>
      <c r="Y137" s="84">
        <v>356</v>
      </c>
      <c r="Z137" s="84">
        <v>359</v>
      </c>
      <c r="AA137" s="84">
        <v>359</v>
      </c>
      <c r="AB137" s="84">
        <v>358</v>
      </c>
      <c r="AC137" s="84">
        <v>355</v>
      </c>
      <c r="AD137" s="84">
        <v>354</v>
      </c>
      <c r="AE137" s="84">
        <v>354</v>
      </c>
      <c r="AF137" s="84">
        <v>359</v>
      </c>
      <c r="AG137" s="84">
        <v>357</v>
      </c>
      <c r="AH137" s="84">
        <v>358</v>
      </c>
      <c r="AI137" s="84">
        <v>360</v>
      </c>
      <c r="AJ137" s="84">
        <v>358</v>
      </c>
      <c r="AK137" s="84">
        <v>359</v>
      </c>
      <c r="AL137" s="84">
        <v>359</v>
      </c>
      <c r="AM137" s="84">
        <v>359</v>
      </c>
      <c r="AN137" s="84">
        <v>358</v>
      </c>
      <c r="AO137" s="84">
        <v>357</v>
      </c>
      <c r="AP137" s="84">
        <v>355</v>
      </c>
      <c r="AQ137" s="84">
        <v>353</v>
      </c>
      <c r="AR137" s="84">
        <v>348</v>
      </c>
      <c r="AS137" s="84">
        <f>'1.COBERTURA  DANE'!H138</f>
        <v>347</v>
      </c>
      <c r="AT137" s="224">
        <f t="shared" si="18"/>
        <v>-6</v>
      </c>
      <c r="AU137" s="190">
        <f t="shared" si="19"/>
        <v>-1.6997167138810201</v>
      </c>
      <c r="AV137" s="224">
        <f t="shared" si="20"/>
        <v>-12</v>
      </c>
      <c r="AW137" s="190">
        <f t="shared" si="21"/>
        <v>-3.3426183844011144</v>
      </c>
    </row>
    <row r="138" spans="1:67" ht="15" customHeight="1" outlineLevel="2">
      <c r="A138" s="81">
        <v>631</v>
      </c>
      <c r="B138" s="27" t="s">
        <v>151</v>
      </c>
      <c r="C138" s="49" t="s">
        <v>90</v>
      </c>
      <c r="D138" s="84">
        <v>312</v>
      </c>
      <c r="E138" s="270">
        <v>311</v>
      </c>
      <c r="F138" s="270">
        <v>313</v>
      </c>
      <c r="G138" s="270">
        <v>313</v>
      </c>
      <c r="H138" s="270">
        <v>313</v>
      </c>
      <c r="I138" s="270">
        <v>341</v>
      </c>
      <c r="J138" s="270">
        <v>340</v>
      </c>
      <c r="K138" s="270">
        <v>339</v>
      </c>
      <c r="L138" s="270">
        <v>339</v>
      </c>
      <c r="M138" s="270">
        <v>338</v>
      </c>
      <c r="N138" s="270">
        <v>336</v>
      </c>
      <c r="O138" s="37">
        <v>343</v>
      </c>
      <c r="P138" s="84">
        <v>340</v>
      </c>
      <c r="Q138" s="84">
        <v>310</v>
      </c>
      <c r="R138" s="84">
        <v>306</v>
      </c>
      <c r="S138" s="84">
        <v>479</v>
      </c>
      <c r="T138" s="84">
        <v>476</v>
      </c>
      <c r="U138" s="84">
        <v>484</v>
      </c>
      <c r="V138" s="84">
        <v>484</v>
      </c>
      <c r="W138" s="84">
        <v>480</v>
      </c>
      <c r="X138" s="84">
        <v>480</v>
      </c>
      <c r="Y138" s="84">
        <v>485</v>
      </c>
      <c r="Z138" s="84">
        <v>482</v>
      </c>
      <c r="AA138" s="84">
        <v>481</v>
      </c>
      <c r="AB138" s="84">
        <v>481</v>
      </c>
      <c r="AC138" s="84">
        <v>481</v>
      </c>
      <c r="AD138" s="84">
        <v>481</v>
      </c>
      <c r="AE138" s="84">
        <v>481</v>
      </c>
      <c r="AF138" s="84">
        <v>482</v>
      </c>
      <c r="AG138" s="84">
        <v>482</v>
      </c>
      <c r="AH138" s="84">
        <v>480</v>
      </c>
      <c r="AI138" s="84">
        <v>481</v>
      </c>
      <c r="AJ138" s="84">
        <v>480</v>
      </c>
      <c r="AK138" s="84">
        <v>481</v>
      </c>
      <c r="AL138" s="84">
        <v>479</v>
      </c>
      <c r="AM138" s="84">
        <v>479</v>
      </c>
      <c r="AN138" s="84">
        <v>478</v>
      </c>
      <c r="AO138" s="84">
        <v>476</v>
      </c>
      <c r="AP138" s="84">
        <v>472</v>
      </c>
      <c r="AQ138" s="84">
        <v>472</v>
      </c>
      <c r="AR138" s="84">
        <v>475</v>
      </c>
      <c r="AS138" s="84">
        <f>'1.COBERTURA  DANE'!H139</f>
        <v>474</v>
      </c>
      <c r="AT138" s="224">
        <f t="shared" si="18"/>
        <v>2</v>
      </c>
      <c r="AU138" s="190">
        <f t="shared" si="19"/>
        <v>0.42372881355932202</v>
      </c>
      <c r="AV138" s="224">
        <f t="shared" si="20"/>
        <v>-5</v>
      </c>
      <c r="AW138" s="190">
        <f t="shared" si="21"/>
        <v>-1.0438413361169103</v>
      </c>
    </row>
    <row r="139" spans="1:67">
      <c r="C139" s="10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>
        <v>4998</v>
      </c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586"/>
      <c r="AU139" s="587"/>
    </row>
    <row r="140" spans="1:67">
      <c r="A140" s="639" t="s">
        <v>851</v>
      </c>
      <c r="B140" s="797" t="str">
        <f>'1.COBERTURA  DANE'!B141</f>
        <v>SISPRO-BODEGA DE DATOS JUNIO 2018</v>
      </c>
      <c r="C140" s="797"/>
      <c r="AT140" s="9"/>
      <c r="AU140" s="9"/>
    </row>
    <row r="141" spans="1:67">
      <c r="A141" s="642" t="s">
        <v>1024</v>
      </c>
      <c r="B141" s="798" t="s">
        <v>1023</v>
      </c>
      <c r="C141" s="798"/>
    </row>
  </sheetData>
  <autoFilter ref="AT2:AW141"/>
  <mergeCells count="17">
    <mergeCell ref="AT1:AU1"/>
    <mergeCell ref="AV1:AW1"/>
    <mergeCell ref="A2:A3"/>
    <mergeCell ref="B2:B3"/>
    <mergeCell ref="C2:C3"/>
    <mergeCell ref="D2:O2"/>
    <mergeCell ref="P2:AA2"/>
    <mergeCell ref="AB2:AM2"/>
    <mergeCell ref="AX7:AY7"/>
    <mergeCell ref="B140:C140"/>
    <mergeCell ref="B141:C141"/>
    <mergeCell ref="AN2:AS2"/>
    <mergeCell ref="AT2:AT3"/>
    <mergeCell ref="AU2:AU3"/>
    <mergeCell ref="AV2:AV3"/>
    <mergeCell ref="AW2:AW3"/>
    <mergeCell ref="AX2:AY2"/>
  </mergeCells>
  <conditionalFormatting sqref="AT139">
    <cfRule type="iconSet" priority="6">
      <iconSet iconSet="3Arrows">
        <cfvo type="percent" val="0"/>
        <cfvo type="num" val="0"/>
        <cfvo type="num" val="1"/>
      </iconSet>
    </cfRule>
  </conditionalFormatting>
  <conditionalFormatting sqref="AU139">
    <cfRule type="iconSet" priority="5">
      <iconSet iconSet="3Symbols2">
        <cfvo type="percent" val="0"/>
        <cfvo type="num" val="0"/>
        <cfvo type="num" val="0.5"/>
      </iconSet>
    </cfRule>
  </conditionalFormatting>
  <conditionalFormatting sqref="AV4:AV138">
    <cfRule type="iconSet" priority="4">
      <iconSet iconSet="3Arrows">
        <cfvo type="percent" val="0"/>
        <cfvo type="num" val="0"/>
        <cfvo type="num" val="1"/>
      </iconSet>
    </cfRule>
  </conditionalFormatting>
  <conditionalFormatting sqref="AU4:AU138">
    <cfRule type="iconSet" priority="3">
      <iconSet iconSet="3Symbols2">
        <cfvo type="percent" val="0"/>
        <cfvo type="num" val="0.1"/>
        <cfvo type="num" val="0.5"/>
      </iconSet>
    </cfRule>
  </conditionalFormatting>
  <conditionalFormatting sqref="AW4:AW138">
    <cfRule type="iconSet" priority="2">
      <iconSet iconSet="3Symbols2">
        <cfvo type="percent" val="0"/>
        <cfvo type="num" val="0.1"/>
        <cfvo type="num" val="0.5"/>
      </iconSet>
    </cfRule>
  </conditionalFormatting>
  <conditionalFormatting sqref="AT4:AT138">
    <cfRule type="iconSet" priority="1">
      <iconSet iconSet="3Arrows">
        <cfvo type="percent" val="0"/>
        <cfvo type="num" val="0"/>
        <cfvo type="num" val="1"/>
      </iconSet>
    </cfRule>
  </conditionalFormatting>
  <pageMargins left="0.75" right="0.75" top="1" bottom="1" header="0" footer="0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00"/>
  </sheetPr>
  <dimension ref="A1:DL142"/>
  <sheetViews>
    <sheetView zoomScale="90" zoomScaleNormal="90" workbookViewId="0">
      <pane xSplit="3" ySplit="4" topLeftCell="CG35" activePane="bottomRight" state="frozen"/>
      <selection pane="topRight" activeCell="D1" sqref="D1"/>
      <selection pane="bottomLeft" activeCell="A5" sqref="A5"/>
      <selection pane="bottomRight" activeCell="CP23" sqref="CP23"/>
    </sheetView>
  </sheetViews>
  <sheetFormatPr baseColWidth="10" defaultRowHeight="12.75" outlineLevelRow="2"/>
  <cols>
    <col min="1" max="1" width="23.5703125" style="18" customWidth="1"/>
    <col min="2" max="2" width="25.28515625" style="18" customWidth="1"/>
    <col min="3" max="3" width="26" style="18" customWidth="1"/>
    <col min="4" max="4" width="11.7109375" style="343" customWidth="1"/>
    <col min="5" max="5" width="13.28515625" style="343" customWidth="1"/>
    <col min="6" max="6" width="13" style="343" customWidth="1"/>
    <col min="7" max="7" width="12.140625" style="343" customWidth="1"/>
    <col min="8" max="8" width="10.7109375" style="343" customWidth="1"/>
    <col min="9" max="9" width="11.5703125" style="343" customWidth="1"/>
    <col min="10" max="10" width="12.5703125" style="343" customWidth="1"/>
    <col min="11" max="22" width="11.42578125" style="343" customWidth="1"/>
    <col min="23" max="41" width="11.42578125" style="18" customWidth="1"/>
    <col min="42" max="42" width="11.42578125" style="194" customWidth="1"/>
    <col min="43" max="43" width="11.42578125" style="195" customWidth="1"/>
    <col min="44" max="44" width="11.42578125" style="198" customWidth="1"/>
    <col min="45" max="45" width="11.42578125" style="204" customWidth="1"/>
    <col min="46" max="46" width="13.5703125" style="18" customWidth="1"/>
    <col min="47" max="47" width="13.5703125" style="257" customWidth="1"/>
    <col min="48" max="48" width="13.5703125" style="263" customWidth="1"/>
    <col min="49" max="49" width="13.5703125" style="273" customWidth="1"/>
    <col min="50" max="50" width="13.5703125" style="321" customWidth="1"/>
    <col min="51" max="51" width="13.5703125" style="342" customWidth="1"/>
    <col min="52" max="57" width="13.5703125" style="343" customWidth="1"/>
    <col min="58" max="58" width="11.42578125" style="212" customWidth="1"/>
    <col min="59" max="61" width="9.85546875" style="343" bestFit="1" customWidth="1"/>
    <col min="62" max="69" width="9.85546875" style="343" customWidth="1"/>
    <col min="70" max="70" width="9.85546875" style="343" bestFit="1" customWidth="1"/>
    <col min="71" max="75" width="9.85546875" style="343" customWidth="1"/>
    <col min="76" max="76" width="9.85546875" style="343" bestFit="1" customWidth="1"/>
    <col min="77" max="78" width="9.85546875" style="343" customWidth="1"/>
    <col min="79" max="87" width="12.140625" style="343" customWidth="1"/>
    <col min="88" max="88" width="11.5703125" style="343" customWidth="1"/>
    <col min="89" max="89" width="17.28515625" style="18" customWidth="1"/>
    <col min="90" max="90" width="14.5703125" style="18" customWidth="1"/>
    <col min="91" max="91" width="17.28515625" style="343" customWidth="1"/>
    <col min="92" max="92" width="14.5703125" style="343" customWidth="1"/>
    <col min="93" max="93" width="17" style="18" customWidth="1"/>
    <col min="94" max="94" width="14.42578125" style="18" customWidth="1"/>
    <col min="95" max="106" width="11.42578125" style="18"/>
    <col min="107" max="107" width="11.42578125" style="18" customWidth="1"/>
    <col min="108" max="116" width="0" style="18" hidden="1" customWidth="1"/>
    <col min="117" max="314" width="11.42578125" style="18"/>
    <col min="315" max="315" width="21.42578125" style="18" customWidth="1"/>
    <col min="316" max="324" width="11.42578125" style="18" customWidth="1"/>
    <col min="325" max="325" width="15.5703125" style="18" customWidth="1"/>
    <col min="326" max="326" width="13.42578125" style="18" customWidth="1"/>
    <col min="327" max="330" width="11.42578125" style="18"/>
    <col min="331" max="331" width="14.7109375" style="18" customWidth="1"/>
    <col min="332" max="570" width="11.42578125" style="18"/>
    <col min="571" max="571" width="21.42578125" style="18" customWidth="1"/>
    <col min="572" max="580" width="11.42578125" style="18" customWidth="1"/>
    <col min="581" max="581" width="15.5703125" style="18" customWidth="1"/>
    <col min="582" max="582" width="13.42578125" style="18" customWidth="1"/>
    <col min="583" max="586" width="11.42578125" style="18"/>
    <col min="587" max="587" width="14.7109375" style="18" customWidth="1"/>
    <col min="588" max="826" width="11.42578125" style="18"/>
    <col min="827" max="827" width="21.42578125" style="18" customWidth="1"/>
    <col min="828" max="836" width="11.42578125" style="18" customWidth="1"/>
    <col min="837" max="837" width="15.5703125" style="18" customWidth="1"/>
    <col min="838" max="838" width="13.42578125" style="18" customWidth="1"/>
    <col min="839" max="842" width="11.42578125" style="18"/>
    <col min="843" max="843" width="14.7109375" style="18" customWidth="1"/>
    <col min="844" max="1082" width="11.42578125" style="18"/>
    <col min="1083" max="1083" width="21.42578125" style="18" customWidth="1"/>
    <col min="1084" max="1092" width="11.42578125" style="18" customWidth="1"/>
    <col min="1093" max="1093" width="15.5703125" style="18" customWidth="1"/>
    <col min="1094" max="1094" width="13.42578125" style="18" customWidth="1"/>
    <col min="1095" max="1098" width="11.42578125" style="18"/>
    <col min="1099" max="1099" width="14.7109375" style="18" customWidth="1"/>
    <col min="1100" max="1338" width="11.42578125" style="18"/>
    <col min="1339" max="1339" width="21.42578125" style="18" customWidth="1"/>
    <col min="1340" max="1348" width="11.42578125" style="18" customWidth="1"/>
    <col min="1349" max="1349" width="15.5703125" style="18" customWidth="1"/>
    <col min="1350" max="1350" width="13.42578125" style="18" customWidth="1"/>
    <col min="1351" max="1354" width="11.42578125" style="18"/>
    <col min="1355" max="1355" width="14.7109375" style="18" customWidth="1"/>
    <col min="1356" max="1594" width="11.42578125" style="18"/>
    <col min="1595" max="1595" width="21.42578125" style="18" customWidth="1"/>
    <col min="1596" max="1604" width="11.42578125" style="18" customWidth="1"/>
    <col min="1605" max="1605" width="15.5703125" style="18" customWidth="1"/>
    <col min="1606" max="1606" width="13.42578125" style="18" customWidth="1"/>
    <col min="1607" max="1610" width="11.42578125" style="18"/>
    <col min="1611" max="1611" width="14.7109375" style="18" customWidth="1"/>
    <col min="1612" max="1850" width="11.42578125" style="18"/>
    <col min="1851" max="1851" width="21.42578125" style="18" customWidth="1"/>
    <col min="1852" max="1860" width="11.42578125" style="18" customWidth="1"/>
    <col min="1861" max="1861" width="15.5703125" style="18" customWidth="1"/>
    <col min="1862" max="1862" width="13.42578125" style="18" customWidth="1"/>
    <col min="1863" max="1866" width="11.42578125" style="18"/>
    <col min="1867" max="1867" width="14.7109375" style="18" customWidth="1"/>
    <col min="1868" max="2106" width="11.42578125" style="18"/>
    <col min="2107" max="2107" width="21.42578125" style="18" customWidth="1"/>
    <col min="2108" max="2116" width="11.42578125" style="18" customWidth="1"/>
    <col min="2117" max="2117" width="15.5703125" style="18" customWidth="1"/>
    <col min="2118" max="2118" width="13.42578125" style="18" customWidth="1"/>
    <col min="2119" max="2122" width="11.42578125" style="18"/>
    <col min="2123" max="2123" width="14.7109375" style="18" customWidth="1"/>
    <col min="2124" max="2362" width="11.42578125" style="18"/>
    <col min="2363" max="2363" width="21.42578125" style="18" customWidth="1"/>
    <col min="2364" max="2372" width="11.42578125" style="18" customWidth="1"/>
    <col min="2373" max="2373" width="15.5703125" style="18" customWidth="1"/>
    <col min="2374" max="2374" width="13.42578125" style="18" customWidth="1"/>
    <col min="2375" max="2378" width="11.42578125" style="18"/>
    <col min="2379" max="2379" width="14.7109375" style="18" customWidth="1"/>
    <col min="2380" max="2618" width="11.42578125" style="18"/>
    <col min="2619" max="2619" width="21.42578125" style="18" customWidth="1"/>
    <col min="2620" max="2628" width="11.42578125" style="18" customWidth="1"/>
    <col min="2629" max="2629" width="15.5703125" style="18" customWidth="1"/>
    <col min="2630" max="2630" width="13.42578125" style="18" customWidth="1"/>
    <col min="2631" max="2634" width="11.42578125" style="18"/>
    <col min="2635" max="2635" width="14.7109375" style="18" customWidth="1"/>
    <col min="2636" max="2874" width="11.42578125" style="18"/>
    <col min="2875" max="2875" width="21.42578125" style="18" customWidth="1"/>
    <col min="2876" max="2884" width="11.42578125" style="18" customWidth="1"/>
    <col min="2885" max="2885" width="15.5703125" style="18" customWidth="1"/>
    <col min="2886" max="2886" width="13.42578125" style="18" customWidth="1"/>
    <col min="2887" max="2890" width="11.42578125" style="18"/>
    <col min="2891" max="2891" width="14.7109375" style="18" customWidth="1"/>
    <col min="2892" max="3130" width="11.42578125" style="18"/>
    <col min="3131" max="3131" width="21.42578125" style="18" customWidth="1"/>
    <col min="3132" max="3140" width="11.42578125" style="18" customWidth="1"/>
    <col min="3141" max="3141" width="15.5703125" style="18" customWidth="1"/>
    <col min="3142" max="3142" width="13.42578125" style="18" customWidth="1"/>
    <col min="3143" max="3146" width="11.42578125" style="18"/>
    <col min="3147" max="3147" width="14.7109375" style="18" customWidth="1"/>
    <col min="3148" max="3386" width="11.42578125" style="18"/>
    <col min="3387" max="3387" width="21.42578125" style="18" customWidth="1"/>
    <col min="3388" max="3396" width="11.42578125" style="18" customWidth="1"/>
    <col min="3397" max="3397" width="15.5703125" style="18" customWidth="1"/>
    <col min="3398" max="3398" width="13.42578125" style="18" customWidth="1"/>
    <col min="3399" max="3402" width="11.42578125" style="18"/>
    <col min="3403" max="3403" width="14.7109375" style="18" customWidth="1"/>
    <col min="3404" max="3642" width="11.42578125" style="18"/>
    <col min="3643" max="3643" width="21.42578125" style="18" customWidth="1"/>
    <col min="3644" max="3652" width="11.42578125" style="18" customWidth="1"/>
    <col min="3653" max="3653" width="15.5703125" style="18" customWidth="1"/>
    <col min="3654" max="3654" width="13.42578125" style="18" customWidth="1"/>
    <col min="3655" max="3658" width="11.42578125" style="18"/>
    <col min="3659" max="3659" width="14.7109375" style="18" customWidth="1"/>
    <col min="3660" max="3898" width="11.42578125" style="18"/>
    <col min="3899" max="3899" width="21.42578125" style="18" customWidth="1"/>
    <col min="3900" max="3908" width="11.42578125" style="18" customWidth="1"/>
    <col min="3909" max="3909" width="15.5703125" style="18" customWidth="1"/>
    <col min="3910" max="3910" width="13.42578125" style="18" customWidth="1"/>
    <col min="3911" max="3914" width="11.42578125" style="18"/>
    <col min="3915" max="3915" width="14.7109375" style="18" customWidth="1"/>
    <col min="3916" max="4154" width="11.42578125" style="18"/>
    <col min="4155" max="4155" width="21.42578125" style="18" customWidth="1"/>
    <col min="4156" max="4164" width="11.42578125" style="18" customWidth="1"/>
    <col min="4165" max="4165" width="15.5703125" style="18" customWidth="1"/>
    <col min="4166" max="4166" width="13.42578125" style="18" customWidth="1"/>
    <col min="4167" max="4170" width="11.42578125" style="18"/>
    <col min="4171" max="4171" width="14.7109375" style="18" customWidth="1"/>
    <col min="4172" max="4410" width="11.42578125" style="18"/>
    <col min="4411" max="4411" width="21.42578125" style="18" customWidth="1"/>
    <col min="4412" max="4420" width="11.42578125" style="18" customWidth="1"/>
    <col min="4421" max="4421" width="15.5703125" style="18" customWidth="1"/>
    <col min="4422" max="4422" width="13.42578125" style="18" customWidth="1"/>
    <col min="4423" max="4426" width="11.42578125" style="18"/>
    <col min="4427" max="4427" width="14.7109375" style="18" customWidth="1"/>
    <col min="4428" max="4666" width="11.42578125" style="18"/>
    <col min="4667" max="4667" width="21.42578125" style="18" customWidth="1"/>
    <col min="4668" max="4676" width="11.42578125" style="18" customWidth="1"/>
    <col min="4677" max="4677" width="15.5703125" style="18" customWidth="1"/>
    <col min="4678" max="4678" width="13.42578125" style="18" customWidth="1"/>
    <col min="4679" max="4682" width="11.42578125" style="18"/>
    <col min="4683" max="4683" width="14.7109375" style="18" customWidth="1"/>
    <col min="4684" max="4922" width="11.42578125" style="18"/>
    <col min="4923" max="4923" width="21.42578125" style="18" customWidth="1"/>
    <col min="4924" max="4932" width="11.42578125" style="18" customWidth="1"/>
    <col min="4933" max="4933" width="15.5703125" style="18" customWidth="1"/>
    <col min="4934" max="4934" width="13.42578125" style="18" customWidth="1"/>
    <col min="4935" max="4938" width="11.42578125" style="18"/>
    <col min="4939" max="4939" width="14.7109375" style="18" customWidth="1"/>
    <col min="4940" max="5178" width="11.42578125" style="18"/>
    <col min="5179" max="5179" width="21.42578125" style="18" customWidth="1"/>
    <col min="5180" max="5188" width="11.42578125" style="18" customWidth="1"/>
    <col min="5189" max="5189" width="15.5703125" style="18" customWidth="1"/>
    <col min="5190" max="5190" width="13.42578125" style="18" customWidth="1"/>
    <col min="5191" max="5194" width="11.42578125" style="18"/>
    <col min="5195" max="5195" width="14.7109375" style="18" customWidth="1"/>
    <col min="5196" max="5434" width="11.42578125" style="18"/>
    <col min="5435" max="5435" width="21.42578125" style="18" customWidth="1"/>
    <col min="5436" max="5444" width="11.42578125" style="18" customWidth="1"/>
    <col min="5445" max="5445" width="15.5703125" style="18" customWidth="1"/>
    <col min="5446" max="5446" width="13.42578125" style="18" customWidth="1"/>
    <col min="5447" max="5450" width="11.42578125" style="18"/>
    <col min="5451" max="5451" width="14.7109375" style="18" customWidth="1"/>
    <col min="5452" max="5690" width="11.42578125" style="18"/>
    <col min="5691" max="5691" width="21.42578125" style="18" customWidth="1"/>
    <col min="5692" max="5700" width="11.42578125" style="18" customWidth="1"/>
    <col min="5701" max="5701" width="15.5703125" style="18" customWidth="1"/>
    <col min="5702" max="5702" width="13.42578125" style="18" customWidth="1"/>
    <col min="5703" max="5706" width="11.42578125" style="18"/>
    <col min="5707" max="5707" width="14.7109375" style="18" customWidth="1"/>
    <col min="5708" max="5946" width="11.42578125" style="18"/>
    <col min="5947" max="5947" width="21.42578125" style="18" customWidth="1"/>
    <col min="5948" max="5956" width="11.42578125" style="18" customWidth="1"/>
    <col min="5957" max="5957" width="15.5703125" style="18" customWidth="1"/>
    <col min="5958" max="5958" width="13.42578125" style="18" customWidth="1"/>
    <col min="5959" max="5962" width="11.42578125" style="18"/>
    <col min="5963" max="5963" width="14.7109375" style="18" customWidth="1"/>
    <col min="5964" max="6202" width="11.42578125" style="18"/>
    <col min="6203" max="6203" width="21.42578125" style="18" customWidth="1"/>
    <col min="6204" max="6212" width="11.42578125" style="18" customWidth="1"/>
    <col min="6213" max="6213" width="15.5703125" style="18" customWidth="1"/>
    <col min="6214" max="6214" width="13.42578125" style="18" customWidth="1"/>
    <col min="6215" max="6218" width="11.42578125" style="18"/>
    <col min="6219" max="6219" width="14.7109375" style="18" customWidth="1"/>
    <col min="6220" max="6458" width="11.42578125" style="18"/>
    <col min="6459" max="6459" width="21.42578125" style="18" customWidth="1"/>
    <col min="6460" max="6468" width="11.42578125" style="18" customWidth="1"/>
    <col min="6469" max="6469" width="15.5703125" style="18" customWidth="1"/>
    <col min="6470" max="6470" width="13.42578125" style="18" customWidth="1"/>
    <col min="6471" max="6474" width="11.42578125" style="18"/>
    <col min="6475" max="6475" width="14.7109375" style="18" customWidth="1"/>
    <col min="6476" max="6714" width="11.42578125" style="18"/>
    <col min="6715" max="6715" width="21.42578125" style="18" customWidth="1"/>
    <col min="6716" max="6724" width="11.42578125" style="18" customWidth="1"/>
    <col min="6725" max="6725" width="15.5703125" style="18" customWidth="1"/>
    <col min="6726" max="6726" width="13.42578125" style="18" customWidth="1"/>
    <col min="6727" max="6730" width="11.42578125" style="18"/>
    <col min="6731" max="6731" width="14.7109375" style="18" customWidth="1"/>
    <col min="6732" max="6970" width="11.42578125" style="18"/>
    <col min="6971" max="6971" width="21.42578125" style="18" customWidth="1"/>
    <col min="6972" max="6980" width="11.42578125" style="18" customWidth="1"/>
    <col min="6981" max="6981" width="15.5703125" style="18" customWidth="1"/>
    <col min="6982" max="6982" width="13.42578125" style="18" customWidth="1"/>
    <col min="6983" max="6986" width="11.42578125" style="18"/>
    <col min="6987" max="6987" width="14.7109375" style="18" customWidth="1"/>
    <col min="6988" max="7226" width="11.42578125" style="18"/>
    <col min="7227" max="7227" width="21.42578125" style="18" customWidth="1"/>
    <col min="7228" max="7236" width="11.42578125" style="18" customWidth="1"/>
    <col min="7237" max="7237" width="15.5703125" style="18" customWidth="1"/>
    <col min="7238" max="7238" width="13.42578125" style="18" customWidth="1"/>
    <col min="7239" max="7242" width="11.42578125" style="18"/>
    <col min="7243" max="7243" width="14.7109375" style="18" customWidth="1"/>
    <col min="7244" max="7482" width="11.42578125" style="18"/>
    <col min="7483" max="7483" width="21.42578125" style="18" customWidth="1"/>
    <col min="7484" max="7492" width="11.42578125" style="18" customWidth="1"/>
    <col min="7493" max="7493" width="15.5703125" style="18" customWidth="1"/>
    <col min="7494" max="7494" width="13.42578125" style="18" customWidth="1"/>
    <col min="7495" max="7498" width="11.42578125" style="18"/>
    <col min="7499" max="7499" width="14.7109375" style="18" customWidth="1"/>
    <col min="7500" max="7738" width="11.42578125" style="18"/>
    <col min="7739" max="7739" width="21.42578125" style="18" customWidth="1"/>
    <col min="7740" max="7748" width="11.42578125" style="18" customWidth="1"/>
    <col min="7749" max="7749" width="15.5703125" style="18" customWidth="1"/>
    <col min="7750" max="7750" width="13.42578125" style="18" customWidth="1"/>
    <col min="7751" max="7754" width="11.42578125" style="18"/>
    <col min="7755" max="7755" width="14.7109375" style="18" customWidth="1"/>
    <col min="7756" max="7994" width="11.42578125" style="18"/>
    <col min="7995" max="7995" width="21.42578125" style="18" customWidth="1"/>
    <col min="7996" max="8004" width="11.42578125" style="18" customWidth="1"/>
    <col min="8005" max="8005" width="15.5703125" style="18" customWidth="1"/>
    <col min="8006" max="8006" width="13.42578125" style="18" customWidth="1"/>
    <col min="8007" max="8010" width="11.42578125" style="18"/>
    <col min="8011" max="8011" width="14.7109375" style="18" customWidth="1"/>
    <col min="8012" max="8250" width="11.42578125" style="18"/>
    <col min="8251" max="8251" width="21.42578125" style="18" customWidth="1"/>
    <col min="8252" max="8260" width="11.42578125" style="18" customWidth="1"/>
    <col min="8261" max="8261" width="15.5703125" style="18" customWidth="1"/>
    <col min="8262" max="8262" width="13.42578125" style="18" customWidth="1"/>
    <col min="8263" max="8266" width="11.42578125" style="18"/>
    <col min="8267" max="8267" width="14.7109375" style="18" customWidth="1"/>
    <col min="8268" max="8506" width="11.42578125" style="18"/>
    <col min="8507" max="8507" width="21.42578125" style="18" customWidth="1"/>
    <col min="8508" max="8516" width="11.42578125" style="18" customWidth="1"/>
    <col min="8517" max="8517" width="15.5703125" style="18" customWidth="1"/>
    <col min="8518" max="8518" width="13.42578125" style="18" customWidth="1"/>
    <col min="8519" max="8522" width="11.42578125" style="18"/>
    <col min="8523" max="8523" width="14.7109375" style="18" customWidth="1"/>
    <col min="8524" max="8762" width="11.42578125" style="18"/>
    <col min="8763" max="8763" width="21.42578125" style="18" customWidth="1"/>
    <col min="8764" max="8772" width="11.42578125" style="18" customWidth="1"/>
    <col min="8773" max="8773" width="15.5703125" style="18" customWidth="1"/>
    <col min="8774" max="8774" width="13.42578125" style="18" customWidth="1"/>
    <col min="8775" max="8778" width="11.42578125" style="18"/>
    <col min="8779" max="8779" width="14.7109375" style="18" customWidth="1"/>
    <col min="8780" max="9018" width="11.42578125" style="18"/>
    <col min="9019" max="9019" width="21.42578125" style="18" customWidth="1"/>
    <col min="9020" max="9028" width="11.42578125" style="18" customWidth="1"/>
    <col min="9029" max="9029" width="15.5703125" style="18" customWidth="1"/>
    <col min="9030" max="9030" width="13.42578125" style="18" customWidth="1"/>
    <col min="9031" max="9034" width="11.42578125" style="18"/>
    <col min="9035" max="9035" width="14.7109375" style="18" customWidth="1"/>
    <col min="9036" max="9274" width="11.42578125" style="18"/>
    <col min="9275" max="9275" width="21.42578125" style="18" customWidth="1"/>
    <col min="9276" max="9284" width="11.42578125" style="18" customWidth="1"/>
    <col min="9285" max="9285" width="15.5703125" style="18" customWidth="1"/>
    <col min="9286" max="9286" width="13.42578125" style="18" customWidth="1"/>
    <col min="9287" max="9290" width="11.42578125" style="18"/>
    <col min="9291" max="9291" width="14.7109375" style="18" customWidth="1"/>
    <col min="9292" max="9530" width="11.42578125" style="18"/>
    <col min="9531" max="9531" width="21.42578125" style="18" customWidth="1"/>
    <col min="9532" max="9540" width="11.42578125" style="18" customWidth="1"/>
    <col min="9541" max="9541" width="15.5703125" style="18" customWidth="1"/>
    <col min="9542" max="9542" width="13.42578125" style="18" customWidth="1"/>
    <col min="9543" max="9546" width="11.42578125" style="18"/>
    <col min="9547" max="9547" width="14.7109375" style="18" customWidth="1"/>
    <col min="9548" max="9786" width="11.42578125" style="18"/>
    <col min="9787" max="9787" width="21.42578125" style="18" customWidth="1"/>
    <col min="9788" max="9796" width="11.42578125" style="18" customWidth="1"/>
    <col min="9797" max="9797" width="15.5703125" style="18" customWidth="1"/>
    <col min="9798" max="9798" width="13.42578125" style="18" customWidth="1"/>
    <col min="9799" max="9802" width="11.42578125" style="18"/>
    <col min="9803" max="9803" width="14.7109375" style="18" customWidth="1"/>
    <col min="9804" max="10042" width="11.42578125" style="18"/>
    <col min="10043" max="10043" width="21.42578125" style="18" customWidth="1"/>
    <col min="10044" max="10052" width="11.42578125" style="18" customWidth="1"/>
    <col min="10053" max="10053" width="15.5703125" style="18" customWidth="1"/>
    <col min="10054" max="10054" width="13.42578125" style="18" customWidth="1"/>
    <col min="10055" max="10058" width="11.42578125" style="18"/>
    <col min="10059" max="10059" width="14.7109375" style="18" customWidth="1"/>
    <col min="10060" max="10298" width="11.42578125" style="18"/>
    <col min="10299" max="10299" width="21.42578125" style="18" customWidth="1"/>
    <col min="10300" max="10308" width="11.42578125" style="18" customWidth="1"/>
    <col min="10309" max="10309" width="15.5703125" style="18" customWidth="1"/>
    <col min="10310" max="10310" width="13.42578125" style="18" customWidth="1"/>
    <col min="10311" max="10314" width="11.42578125" style="18"/>
    <col min="10315" max="10315" width="14.7109375" style="18" customWidth="1"/>
    <col min="10316" max="10554" width="11.42578125" style="18"/>
    <col min="10555" max="10555" width="21.42578125" style="18" customWidth="1"/>
    <col min="10556" max="10564" width="11.42578125" style="18" customWidth="1"/>
    <col min="10565" max="10565" width="15.5703125" style="18" customWidth="1"/>
    <col min="10566" max="10566" width="13.42578125" style="18" customWidth="1"/>
    <col min="10567" max="10570" width="11.42578125" style="18"/>
    <col min="10571" max="10571" width="14.7109375" style="18" customWidth="1"/>
    <col min="10572" max="10810" width="11.42578125" style="18"/>
    <col min="10811" max="10811" width="21.42578125" style="18" customWidth="1"/>
    <col min="10812" max="10820" width="11.42578125" style="18" customWidth="1"/>
    <col min="10821" max="10821" width="15.5703125" style="18" customWidth="1"/>
    <col min="10822" max="10822" width="13.42578125" style="18" customWidth="1"/>
    <col min="10823" max="10826" width="11.42578125" style="18"/>
    <col min="10827" max="10827" width="14.7109375" style="18" customWidth="1"/>
    <col min="10828" max="11066" width="11.42578125" style="18"/>
    <col min="11067" max="11067" width="21.42578125" style="18" customWidth="1"/>
    <col min="11068" max="11076" width="11.42578125" style="18" customWidth="1"/>
    <col min="11077" max="11077" width="15.5703125" style="18" customWidth="1"/>
    <col min="11078" max="11078" width="13.42578125" style="18" customWidth="1"/>
    <col min="11079" max="11082" width="11.42578125" style="18"/>
    <col min="11083" max="11083" width="14.7109375" style="18" customWidth="1"/>
    <col min="11084" max="11322" width="11.42578125" style="18"/>
    <col min="11323" max="11323" width="21.42578125" style="18" customWidth="1"/>
    <col min="11324" max="11332" width="11.42578125" style="18" customWidth="1"/>
    <col min="11333" max="11333" width="15.5703125" style="18" customWidth="1"/>
    <col min="11334" max="11334" width="13.42578125" style="18" customWidth="1"/>
    <col min="11335" max="11338" width="11.42578125" style="18"/>
    <col min="11339" max="11339" width="14.7109375" style="18" customWidth="1"/>
    <col min="11340" max="11578" width="11.42578125" style="18"/>
    <col min="11579" max="11579" width="21.42578125" style="18" customWidth="1"/>
    <col min="11580" max="11588" width="11.42578125" style="18" customWidth="1"/>
    <col min="11589" max="11589" width="15.5703125" style="18" customWidth="1"/>
    <col min="11590" max="11590" width="13.42578125" style="18" customWidth="1"/>
    <col min="11591" max="11594" width="11.42578125" style="18"/>
    <col min="11595" max="11595" width="14.7109375" style="18" customWidth="1"/>
    <col min="11596" max="11834" width="11.42578125" style="18"/>
    <col min="11835" max="11835" width="21.42578125" style="18" customWidth="1"/>
    <col min="11836" max="11844" width="11.42578125" style="18" customWidth="1"/>
    <col min="11845" max="11845" width="15.5703125" style="18" customWidth="1"/>
    <col min="11846" max="11846" width="13.42578125" style="18" customWidth="1"/>
    <col min="11847" max="11850" width="11.42578125" style="18"/>
    <col min="11851" max="11851" width="14.7109375" style="18" customWidth="1"/>
    <col min="11852" max="12090" width="11.42578125" style="18"/>
    <col min="12091" max="12091" width="21.42578125" style="18" customWidth="1"/>
    <col min="12092" max="12100" width="11.42578125" style="18" customWidth="1"/>
    <col min="12101" max="12101" width="15.5703125" style="18" customWidth="1"/>
    <col min="12102" max="12102" width="13.42578125" style="18" customWidth="1"/>
    <col min="12103" max="12106" width="11.42578125" style="18"/>
    <col min="12107" max="12107" width="14.7109375" style="18" customWidth="1"/>
    <col min="12108" max="12346" width="11.42578125" style="18"/>
    <col min="12347" max="12347" width="21.42578125" style="18" customWidth="1"/>
    <col min="12348" max="12356" width="11.42578125" style="18" customWidth="1"/>
    <col min="12357" max="12357" width="15.5703125" style="18" customWidth="1"/>
    <col min="12358" max="12358" width="13.42578125" style="18" customWidth="1"/>
    <col min="12359" max="12362" width="11.42578125" style="18"/>
    <col min="12363" max="12363" width="14.7109375" style="18" customWidth="1"/>
    <col min="12364" max="12602" width="11.42578125" style="18"/>
    <col min="12603" max="12603" width="21.42578125" style="18" customWidth="1"/>
    <col min="12604" max="12612" width="11.42578125" style="18" customWidth="1"/>
    <col min="12613" max="12613" width="15.5703125" style="18" customWidth="1"/>
    <col min="12614" max="12614" width="13.42578125" style="18" customWidth="1"/>
    <col min="12615" max="12618" width="11.42578125" style="18"/>
    <col min="12619" max="12619" width="14.7109375" style="18" customWidth="1"/>
    <col min="12620" max="12858" width="11.42578125" style="18"/>
    <col min="12859" max="12859" width="21.42578125" style="18" customWidth="1"/>
    <col min="12860" max="12868" width="11.42578125" style="18" customWidth="1"/>
    <col min="12869" max="12869" width="15.5703125" style="18" customWidth="1"/>
    <col min="12870" max="12870" width="13.42578125" style="18" customWidth="1"/>
    <col min="12871" max="12874" width="11.42578125" style="18"/>
    <col min="12875" max="12875" width="14.7109375" style="18" customWidth="1"/>
    <col min="12876" max="13114" width="11.42578125" style="18"/>
    <col min="13115" max="13115" width="21.42578125" style="18" customWidth="1"/>
    <col min="13116" max="13124" width="11.42578125" style="18" customWidth="1"/>
    <col min="13125" max="13125" width="15.5703125" style="18" customWidth="1"/>
    <col min="13126" max="13126" width="13.42578125" style="18" customWidth="1"/>
    <col min="13127" max="13130" width="11.42578125" style="18"/>
    <col min="13131" max="13131" width="14.7109375" style="18" customWidth="1"/>
    <col min="13132" max="13370" width="11.42578125" style="18"/>
    <col min="13371" max="13371" width="21.42578125" style="18" customWidth="1"/>
    <col min="13372" max="13380" width="11.42578125" style="18" customWidth="1"/>
    <col min="13381" max="13381" width="15.5703125" style="18" customWidth="1"/>
    <col min="13382" max="13382" width="13.42578125" style="18" customWidth="1"/>
    <col min="13383" max="13386" width="11.42578125" style="18"/>
    <col min="13387" max="13387" width="14.7109375" style="18" customWidth="1"/>
    <col min="13388" max="13626" width="11.42578125" style="18"/>
    <col min="13627" max="13627" width="21.42578125" style="18" customWidth="1"/>
    <col min="13628" max="13636" width="11.42578125" style="18" customWidth="1"/>
    <col min="13637" max="13637" width="15.5703125" style="18" customWidth="1"/>
    <col min="13638" max="13638" width="13.42578125" style="18" customWidth="1"/>
    <col min="13639" max="13642" width="11.42578125" style="18"/>
    <col min="13643" max="13643" width="14.7109375" style="18" customWidth="1"/>
    <col min="13644" max="13882" width="11.42578125" style="18"/>
    <col min="13883" max="13883" width="21.42578125" style="18" customWidth="1"/>
    <col min="13884" max="13892" width="11.42578125" style="18" customWidth="1"/>
    <col min="13893" max="13893" width="15.5703125" style="18" customWidth="1"/>
    <col min="13894" max="13894" width="13.42578125" style="18" customWidth="1"/>
    <col min="13895" max="13898" width="11.42578125" style="18"/>
    <col min="13899" max="13899" width="14.7109375" style="18" customWidth="1"/>
    <col min="13900" max="14138" width="11.42578125" style="18"/>
    <col min="14139" max="14139" width="21.42578125" style="18" customWidth="1"/>
    <col min="14140" max="14148" width="11.42578125" style="18" customWidth="1"/>
    <col min="14149" max="14149" width="15.5703125" style="18" customWidth="1"/>
    <col min="14150" max="14150" width="13.42578125" style="18" customWidth="1"/>
    <col min="14151" max="14154" width="11.42578125" style="18"/>
    <col min="14155" max="14155" width="14.7109375" style="18" customWidth="1"/>
    <col min="14156" max="14394" width="11.42578125" style="18"/>
    <col min="14395" max="14395" width="21.42578125" style="18" customWidth="1"/>
    <col min="14396" max="14404" width="11.42578125" style="18" customWidth="1"/>
    <col min="14405" max="14405" width="15.5703125" style="18" customWidth="1"/>
    <col min="14406" max="14406" width="13.42578125" style="18" customWidth="1"/>
    <col min="14407" max="14410" width="11.42578125" style="18"/>
    <col min="14411" max="14411" width="14.7109375" style="18" customWidth="1"/>
    <col min="14412" max="14650" width="11.42578125" style="18"/>
    <col min="14651" max="14651" width="21.42578125" style="18" customWidth="1"/>
    <col min="14652" max="14660" width="11.42578125" style="18" customWidth="1"/>
    <col min="14661" max="14661" width="15.5703125" style="18" customWidth="1"/>
    <col min="14662" max="14662" width="13.42578125" style="18" customWidth="1"/>
    <col min="14663" max="14666" width="11.42578125" style="18"/>
    <col min="14667" max="14667" width="14.7109375" style="18" customWidth="1"/>
    <col min="14668" max="14906" width="11.42578125" style="18"/>
    <col min="14907" max="14907" width="21.42578125" style="18" customWidth="1"/>
    <col min="14908" max="14916" width="11.42578125" style="18" customWidth="1"/>
    <col min="14917" max="14917" width="15.5703125" style="18" customWidth="1"/>
    <col min="14918" max="14918" width="13.42578125" style="18" customWidth="1"/>
    <col min="14919" max="14922" width="11.42578125" style="18"/>
    <col min="14923" max="14923" width="14.7109375" style="18" customWidth="1"/>
    <col min="14924" max="15162" width="11.42578125" style="18"/>
    <col min="15163" max="15163" width="21.42578125" style="18" customWidth="1"/>
    <col min="15164" max="15172" width="11.42578125" style="18" customWidth="1"/>
    <col min="15173" max="15173" width="15.5703125" style="18" customWidth="1"/>
    <col min="15174" max="15174" width="13.42578125" style="18" customWidth="1"/>
    <col min="15175" max="15178" width="11.42578125" style="18"/>
    <col min="15179" max="15179" width="14.7109375" style="18" customWidth="1"/>
    <col min="15180" max="15418" width="11.42578125" style="18"/>
    <col min="15419" max="15419" width="21.42578125" style="18" customWidth="1"/>
    <col min="15420" max="15428" width="11.42578125" style="18" customWidth="1"/>
    <col min="15429" max="15429" width="15.5703125" style="18" customWidth="1"/>
    <col min="15430" max="15430" width="13.42578125" style="18" customWidth="1"/>
    <col min="15431" max="15434" width="11.42578125" style="18"/>
    <col min="15435" max="15435" width="14.7109375" style="18" customWidth="1"/>
    <col min="15436" max="15674" width="11.42578125" style="18"/>
    <col min="15675" max="15675" width="21.42578125" style="18" customWidth="1"/>
    <col min="15676" max="15684" width="11.42578125" style="18" customWidth="1"/>
    <col min="15685" max="15685" width="15.5703125" style="18" customWidth="1"/>
    <col min="15686" max="15686" width="13.42578125" style="18" customWidth="1"/>
    <col min="15687" max="15690" width="11.42578125" style="18"/>
    <col min="15691" max="15691" width="14.7109375" style="18" customWidth="1"/>
    <col min="15692" max="15930" width="11.42578125" style="18"/>
    <col min="15931" max="15931" width="21.42578125" style="18" customWidth="1"/>
    <col min="15932" max="15940" width="11.42578125" style="18" customWidth="1"/>
    <col min="15941" max="15941" width="15.5703125" style="18" customWidth="1"/>
    <col min="15942" max="15942" width="13.42578125" style="18" customWidth="1"/>
    <col min="15943" max="15946" width="11.42578125" style="18"/>
    <col min="15947" max="15947" width="14.7109375" style="18" customWidth="1"/>
    <col min="15948" max="16186" width="11.42578125" style="18"/>
    <col min="16187" max="16187" width="21.42578125" style="18" customWidth="1"/>
    <col min="16188" max="16196" width="11.42578125" style="18" customWidth="1"/>
    <col min="16197" max="16197" width="15.5703125" style="18" customWidth="1"/>
    <col min="16198" max="16198" width="13.42578125" style="18" customWidth="1"/>
    <col min="16199" max="16202" width="11.42578125" style="18"/>
    <col min="16203" max="16203" width="14.7109375" style="18" customWidth="1"/>
    <col min="16204" max="16384" width="11.42578125" style="18"/>
  </cols>
  <sheetData>
    <row r="1" spans="1:116" ht="70.5" customHeight="1" thickBot="1">
      <c r="A1" s="65"/>
      <c r="B1" s="65" t="s">
        <v>1002</v>
      </c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65"/>
      <c r="BG1" s="65"/>
      <c r="BH1" s="65"/>
      <c r="BI1" s="65"/>
      <c r="BJ1" s="65"/>
      <c r="BK1" s="65"/>
      <c r="BL1" s="65"/>
      <c r="BM1" s="65"/>
      <c r="BN1" s="65"/>
      <c r="BO1" s="65"/>
      <c r="BP1" s="65"/>
      <c r="BQ1" s="65"/>
      <c r="BR1" s="65"/>
      <c r="BS1" s="65"/>
      <c r="BT1" s="65"/>
      <c r="BU1" s="65"/>
      <c r="BV1" s="65"/>
      <c r="BW1" s="65"/>
      <c r="BX1" s="65"/>
      <c r="BY1" s="65"/>
      <c r="BZ1" s="65"/>
      <c r="CA1" s="65"/>
      <c r="CB1" s="65"/>
      <c r="CC1" s="65"/>
      <c r="CD1" s="65"/>
      <c r="CE1" s="65"/>
      <c r="CF1" s="65"/>
      <c r="CG1" s="65"/>
      <c r="CH1" s="65"/>
      <c r="CI1" s="65"/>
      <c r="CJ1" s="65"/>
      <c r="CK1" s="811" t="s">
        <v>996</v>
      </c>
      <c r="CL1" s="811"/>
      <c r="CM1" s="811" t="s">
        <v>1052</v>
      </c>
      <c r="CN1" s="811"/>
    </row>
    <row r="2" spans="1:116" ht="41.25" customHeight="1" thickBot="1">
      <c r="A2" s="822" t="s">
        <v>290</v>
      </c>
      <c r="B2" s="830" t="s">
        <v>289</v>
      </c>
      <c r="C2" s="826" t="s">
        <v>4</v>
      </c>
      <c r="D2" s="875" t="s">
        <v>829</v>
      </c>
      <c r="E2" s="875"/>
      <c r="F2" s="875"/>
      <c r="G2" s="875"/>
      <c r="H2" s="875"/>
      <c r="I2" s="875"/>
      <c r="J2" s="876"/>
      <c r="K2" s="872" t="s">
        <v>760</v>
      </c>
      <c r="L2" s="873"/>
      <c r="M2" s="873"/>
      <c r="N2" s="873"/>
      <c r="O2" s="873"/>
      <c r="P2" s="873"/>
      <c r="Q2" s="873"/>
      <c r="R2" s="873"/>
      <c r="S2" s="873"/>
      <c r="T2" s="873"/>
      <c r="U2" s="873"/>
      <c r="V2" s="874"/>
      <c r="W2" s="827" t="s">
        <v>310</v>
      </c>
      <c r="X2" s="828"/>
      <c r="Y2" s="828"/>
      <c r="Z2" s="828"/>
      <c r="AA2" s="828"/>
      <c r="AB2" s="828"/>
      <c r="AC2" s="828"/>
      <c r="AD2" s="828"/>
      <c r="AE2" s="828"/>
      <c r="AF2" s="828"/>
      <c r="AG2" s="828"/>
      <c r="AH2" s="871"/>
      <c r="AI2" s="843" t="s">
        <v>495</v>
      </c>
      <c r="AJ2" s="844"/>
      <c r="AK2" s="844"/>
      <c r="AL2" s="844"/>
      <c r="AM2" s="844"/>
      <c r="AN2" s="844"/>
      <c r="AO2" s="844"/>
      <c r="AP2" s="844"/>
      <c r="AQ2" s="844"/>
      <c r="AR2" s="844"/>
      <c r="AS2" s="844"/>
      <c r="AT2" s="845"/>
      <c r="AU2" s="846" t="s">
        <v>602</v>
      </c>
      <c r="AV2" s="847"/>
      <c r="AW2" s="847"/>
      <c r="AX2" s="847"/>
      <c r="AY2" s="847"/>
      <c r="AZ2" s="847"/>
      <c r="BA2" s="847"/>
      <c r="BB2" s="847"/>
      <c r="BC2" s="847"/>
      <c r="BD2" s="847"/>
      <c r="BE2" s="847"/>
      <c r="BF2" s="847"/>
      <c r="BG2" s="868" t="s">
        <v>1075</v>
      </c>
      <c r="BH2" s="869"/>
      <c r="BI2" s="869"/>
      <c r="BJ2" s="869"/>
      <c r="BK2" s="869"/>
      <c r="BL2" s="869"/>
      <c r="BM2" s="869"/>
      <c r="BN2" s="869"/>
      <c r="BO2" s="869"/>
      <c r="BP2" s="869"/>
      <c r="BQ2" s="869"/>
      <c r="BR2" s="870"/>
      <c r="BS2" s="831" t="s">
        <v>1073</v>
      </c>
      <c r="BT2" s="832"/>
      <c r="BU2" s="832"/>
      <c r="BV2" s="832"/>
      <c r="BW2" s="832"/>
      <c r="BX2" s="832"/>
      <c r="BY2" s="832"/>
      <c r="BZ2" s="832"/>
      <c r="CA2" s="832"/>
      <c r="CB2" s="832"/>
      <c r="CC2" s="832"/>
      <c r="CD2" s="832"/>
      <c r="CE2" s="865" t="s">
        <v>1074</v>
      </c>
      <c r="CF2" s="866"/>
      <c r="CG2" s="866"/>
      <c r="CH2" s="866"/>
      <c r="CI2" s="866"/>
      <c r="CJ2" s="867"/>
      <c r="CK2" s="816" t="s">
        <v>1063</v>
      </c>
      <c r="CL2" s="815" t="s">
        <v>280</v>
      </c>
      <c r="CM2" s="812" t="s">
        <v>1044</v>
      </c>
      <c r="CN2" s="812" t="s">
        <v>280</v>
      </c>
      <c r="CO2" s="813" t="s">
        <v>781</v>
      </c>
      <c r="CP2" s="814"/>
    </row>
    <row r="3" spans="1:116" ht="33" customHeight="1" outlineLevel="1">
      <c r="A3" s="822"/>
      <c r="B3" s="830"/>
      <c r="C3" s="826"/>
      <c r="D3" s="385" t="s">
        <v>311</v>
      </c>
      <c r="E3" s="385" t="s">
        <v>319</v>
      </c>
      <c r="F3" s="385" t="s">
        <v>320</v>
      </c>
      <c r="G3" s="385" t="s">
        <v>321</v>
      </c>
      <c r="H3" s="385" t="s">
        <v>322</v>
      </c>
      <c r="I3" s="385" t="s">
        <v>323</v>
      </c>
      <c r="J3" s="385" t="s">
        <v>324</v>
      </c>
      <c r="K3" s="385" t="s">
        <v>315</v>
      </c>
      <c r="L3" s="33" t="s">
        <v>316</v>
      </c>
      <c r="M3" s="33" t="s">
        <v>317</v>
      </c>
      <c r="N3" s="33" t="s">
        <v>318</v>
      </c>
      <c r="O3" s="33" t="s">
        <v>309</v>
      </c>
      <c r="P3" s="33" t="s">
        <v>311</v>
      </c>
      <c r="Q3" s="33" t="s">
        <v>319</v>
      </c>
      <c r="R3" s="33" t="s">
        <v>320</v>
      </c>
      <c r="S3" s="33" t="s">
        <v>321</v>
      </c>
      <c r="T3" s="33" t="s">
        <v>322</v>
      </c>
      <c r="U3" s="33" t="s">
        <v>323</v>
      </c>
      <c r="V3" s="240" t="s">
        <v>324</v>
      </c>
      <c r="W3" s="56" t="s">
        <v>176</v>
      </c>
      <c r="X3" s="33" t="s">
        <v>177</v>
      </c>
      <c r="Y3" s="33" t="s">
        <v>178</v>
      </c>
      <c r="Z3" s="33" t="s">
        <v>293</v>
      </c>
      <c r="AA3" s="33" t="s">
        <v>309</v>
      </c>
      <c r="AB3" s="33" t="s">
        <v>311</v>
      </c>
      <c r="AC3" s="33" t="s">
        <v>319</v>
      </c>
      <c r="AD3" s="33" t="s">
        <v>320</v>
      </c>
      <c r="AE3" s="33" t="s">
        <v>321</v>
      </c>
      <c r="AF3" s="33" t="s">
        <v>322</v>
      </c>
      <c r="AG3" s="33" t="s">
        <v>323</v>
      </c>
      <c r="AH3" s="240" t="s">
        <v>496</v>
      </c>
      <c r="AI3" s="237" t="s">
        <v>497</v>
      </c>
      <c r="AJ3" s="33" t="s">
        <v>316</v>
      </c>
      <c r="AK3" s="33" t="s">
        <v>317</v>
      </c>
      <c r="AL3" s="33" t="s">
        <v>318</v>
      </c>
      <c r="AM3" s="33" t="s">
        <v>309</v>
      </c>
      <c r="AN3" s="33" t="s">
        <v>311</v>
      </c>
      <c r="AO3" s="33" t="s">
        <v>319</v>
      </c>
      <c r="AP3" s="33" t="s">
        <v>320</v>
      </c>
      <c r="AQ3" s="33" t="s">
        <v>321</v>
      </c>
      <c r="AR3" s="33" t="s">
        <v>322</v>
      </c>
      <c r="AS3" s="33" t="s">
        <v>323</v>
      </c>
      <c r="AT3" s="225" t="s">
        <v>324</v>
      </c>
      <c r="AU3" s="258" t="s">
        <v>315</v>
      </c>
      <c r="AV3" s="264" t="s">
        <v>316</v>
      </c>
      <c r="AW3" s="264" t="s">
        <v>317</v>
      </c>
      <c r="AX3" s="259" t="s">
        <v>318</v>
      </c>
      <c r="AY3" s="259" t="s">
        <v>309</v>
      </c>
      <c r="AZ3" s="259" t="s">
        <v>311</v>
      </c>
      <c r="BA3" s="259" t="s">
        <v>319</v>
      </c>
      <c r="BB3" s="259" t="s">
        <v>320</v>
      </c>
      <c r="BC3" s="259" t="s">
        <v>321</v>
      </c>
      <c r="BD3" s="259" t="s">
        <v>322</v>
      </c>
      <c r="BE3" s="259" t="s">
        <v>323</v>
      </c>
      <c r="BF3" s="389" t="s">
        <v>324</v>
      </c>
      <c r="BG3" s="258" t="s">
        <v>315</v>
      </c>
      <c r="BH3" s="264" t="s">
        <v>316</v>
      </c>
      <c r="BI3" s="264" t="s">
        <v>317</v>
      </c>
      <c r="BJ3" s="264" t="s">
        <v>318</v>
      </c>
      <c r="BK3" s="259" t="s">
        <v>309</v>
      </c>
      <c r="BL3" s="259" t="s">
        <v>311</v>
      </c>
      <c r="BM3" s="259" t="s">
        <v>319</v>
      </c>
      <c r="BN3" s="259" t="s">
        <v>320</v>
      </c>
      <c r="BO3" s="259" t="s">
        <v>321</v>
      </c>
      <c r="BP3" s="259" t="s">
        <v>322</v>
      </c>
      <c r="BQ3" s="259" t="s">
        <v>323</v>
      </c>
      <c r="BR3" s="595" t="s">
        <v>324</v>
      </c>
      <c r="BS3" s="58" t="s">
        <v>315</v>
      </c>
      <c r="BT3" s="58" t="s">
        <v>316</v>
      </c>
      <c r="BU3" s="58" t="s">
        <v>317</v>
      </c>
      <c r="BV3" s="58" t="s">
        <v>318</v>
      </c>
      <c r="BW3" s="58" t="s">
        <v>309</v>
      </c>
      <c r="BX3" s="58" t="s">
        <v>311</v>
      </c>
      <c r="BY3" s="58" t="s">
        <v>319</v>
      </c>
      <c r="BZ3" s="58" t="s">
        <v>320</v>
      </c>
      <c r="CA3" s="58" t="s">
        <v>321</v>
      </c>
      <c r="CB3" s="58" t="s">
        <v>322</v>
      </c>
      <c r="CC3" s="58" t="s">
        <v>323</v>
      </c>
      <c r="CD3" s="58" t="s">
        <v>324</v>
      </c>
      <c r="CE3" s="58" t="s">
        <v>315</v>
      </c>
      <c r="CF3" s="58" t="s">
        <v>316</v>
      </c>
      <c r="CG3" s="58" t="s">
        <v>317</v>
      </c>
      <c r="CH3" s="58" t="s">
        <v>318</v>
      </c>
      <c r="CI3" s="58" t="s">
        <v>309</v>
      </c>
      <c r="CJ3" s="58" t="s">
        <v>311</v>
      </c>
      <c r="CK3" s="817"/>
      <c r="CL3" s="815"/>
      <c r="CM3" s="812"/>
      <c r="CN3" s="812"/>
      <c r="CO3" s="539"/>
      <c r="CP3" s="540" t="s">
        <v>228</v>
      </c>
    </row>
    <row r="4" spans="1:116" s="2" customFormat="1" ht="25.5" customHeight="1">
      <c r="A4" s="231" t="s">
        <v>186</v>
      </c>
      <c r="B4" s="232"/>
      <c r="C4" s="233"/>
      <c r="D4" s="222">
        <f t="shared" ref="D4:V4" si="0">+D128+D104+D80+D42+D62+D31+D19+D12+D5</f>
        <v>3059773</v>
      </c>
      <c r="E4" s="222">
        <f t="shared" si="0"/>
        <v>3062415</v>
      </c>
      <c r="F4" s="222">
        <f t="shared" si="0"/>
        <v>3091500</v>
      </c>
      <c r="G4" s="222">
        <f t="shared" si="0"/>
        <v>3102538</v>
      </c>
      <c r="H4" s="222">
        <f t="shared" si="0"/>
        <v>3133302</v>
      </c>
      <c r="I4" s="222">
        <f t="shared" si="0"/>
        <v>3133455</v>
      </c>
      <c r="J4" s="222">
        <f t="shared" si="0"/>
        <v>3190526</v>
      </c>
      <c r="K4" s="224">
        <f t="shared" si="0"/>
        <v>3134060</v>
      </c>
      <c r="L4" s="222">
        <f t="shared" si="0"/>
        <v>3071566</v>
      </c>
      <c r="M4" s="222">
        <f t="shared" si="0"/>
        <v>3114757</v>
      </c>
      <c r="N4" s="222">
        <f t="shared" si="0"/>
        <v>3138936</v>
      </c>
      <c r="O4" s="222">
        <f>+O128+O104+O80+O42+O62+O31+O19+O12+O5</f>
        <v>3153469</v>
      </c>
      <c r="P4" s="222">
        <f t="shared" si="0"/>
        <v>3189943</v>
      </c>
      <c r="Q4" s="222">
        <f t="shared" si="0"/>
        <v>3166403</v>
      </c>
      <c r="R4" s="222">
        <f t="shared" si="0"/>
        <v>3168783</v>
      </c>
      <c r="S4" s="222">
        <f t="shared" si="0"/>
        <v>3171265</v>
      </c>
      <c r="T4" s="222">
        <f t="shared" si="0"/>
        <v>3181517</v>
      </c>
      <c r="U4" s="222">
        <f t="shared" si="0"/>
        <v>3204433</v>
      </c>
      <c r="V4" s="238">
        <f t="shared" si="0"/>
        <v>3277472</v>
      </c>
      <c r="W4" s="234">
        <f>+W128+W104+W80+W42+W62+W31+W19+W12+W5</f>
        <v>3082446</v>
      </c>
      <c r="X4" s="222">
        <f>+X128+X104+X80+X42+X62+X31+X19+X12+X5</f>
        <v>3116630</v>
      </c>
      <c r="Y4" s="222">
        <f>+Y128+Y104+Y80+Y42+Y62+Y31+Y19+Y12+Y5</f>
        <v>3166294</v>
      </c>
      <c r="Z4" s="222">
        <f>+Z128+Z104+Z80+Z42+Z62+Z31+Z19+Z12+Z5</f>
        <v>3168594</v>
      </c>
      <c r="AA4" s="222">
        <f>+AA128+AA104+AA80+AA42+AA62+AA31+AA19+AA12+AA5</f>
        <v>3229198</v>
      </c>
      <c r="AB4" s="222">
        <v>3252105</v>
      </c>
      <c r="AC4" s="222">
        <v>3253092</v>
      </c>
      <c r="AD4" s="222">
        <v>3269836</v>
      </c>
      <c r="AE4" s="222">
        <v>3234593</v>
      </c>
      <c r="AF4" s="222">
        <v>3260311</v>
      </c>
      <c r="AG4" s="222">
        <v>3276277</v>
      </c>
      <c r="AH4" s="238">
        <v>3281535</v>
      </c>
      <c r="AI4" s="234">
        <v>3207839</v>
      </c>
      <c r="AJ4" s="222">
        <v>3215567</v>
      </c>
      <c r="AK4" s="222">
        <v>3230012</v>
      </c>
      <c r="AL4" s="222">
        <v>3272542</v>
      </c>
      <c r="AM4" s="222">
        <v>3285199</v>
      </c>
      <c r="AN4" s="222">
        <v>3323894</v>
      </c>
      <c r="AO4" s="222">
        <v>3373607</v>
      </c>
      <c r="AP4" s="222">
        <v>3445905</v>
      </c>
      <c r="AQ4" s="222">
        <v>3457177</v>
      </c>
      <c r="AR4" s="222">
        <v>3495119</v>
      </c>
      <c r="AS4" s="222">
        <v>3490556</v>
      </c>
      <c r="AT4" s="238">
        <v>3460356</v>
      </c>
      <c r="AU4" s="234">
        <v>3400737</v>
      </c>
      <c r="AV4" s="224">
        <v>3398464</v>
      </c>
      <c r="AW4" s="224">
        <v>3403066</v>
      </c>
      <c r="AX4" s="224">
        <v>3423781</v>
      </c>
      <c r="AY4" s="224">
        <v>3435465</v>
      </c>
      <c r="AZ4" s="224">
        <v>3473174</v>
      </c>
      <c r="BA4" s="224">
        <v>3530700</v>
      </c>
      <c r="BB4" s="224">
        <v>3559669</v>
      </c>
      <c r="BC4" s="224">
        <v>3580420</v>
      </c>
      <c r="BD4" s="224">
        <v>3593534</v>
      </c>
      <c r="BE4" s="224">
        <v>3576847</v>
      </c>
      <c r="BF4" s="222">
        <v>3587305</v>
      </c>
      <c r="BG4" s="234">
        <v>3542183</v>
      </c>
      <c r="BH4" s="224">
        <v>3512508</v>
      </c>
      <c r="BI4" s="224">
        <v>3562440</v>
      </c>
      <c r="BJ4" s="224">
        <v>3606905</v>
      </c>
      <c r="BK4" s="224">
        <v>3630193</v>
      </c>
      <c r="BL4" s="224">
        <v>3696317</v>
      </c>
      <c r="BM4" s="224">
        <v>3719617</v>
      </c>
      <c r="BN4" s="224">
        <v>3704648</v>
      </c>
      <c r="BO4" s="224">
        <v>3745910</v>
      </c>
      <c r="BP4" s="224">
        <v>3793481</v>
      </c>
      <c r="BQ4" s="224">
        <v>3793303</v>
      </c>
      <c r="BR4" s="596">
        <v>3810573</v>
      </c>
      <c r="BS4" s="596">
        <v>3761637</v>
      </c>
      <c r="BT4" s="596">
        <v>3725342</v>
      </c>
      <c r="BU4" s="596">
        <v>3797115</v>
      </c>
      <c r="BV4" s="596">
        <v>3776579</v>
      </c>
      <c r="BW4" s="596">
        <v>3735975</v>
      </c>
      <c r="BX4" s="596">
        <v>3749816</v>
      </c>
      <c r="BY4" s="596">
        <v>3760255</v>
      </c>
      <c r="BZ4" s="596">
        <v>3776317</v>
      </c>
      <c r="CA4" s="596">
        <v>3870569</v>
      </c>
      <c r="CB4" s="596">
        <v>3876804</v>
      </c>
      <c r="CC4" s="596">
        <v>3879593</v>
      </c>
      <c r="CD4" s="596">
        <v>3887363</v>
      </c>
      <c r="CE4" s="596">
        <v>3868535</v>
      </c>
      <c r="CF4" s="596">
        <v>3866307</v>
      </c>
      <c r="CG4" s="596">
        <v>3898637</v>
      </c>
      <c r="CH4" s="596">
        <v>3902847</v>
      </c>
      <c r="CI4" s="596">
        <v>3905199</v>
      </c>
      <c r="CJ4" s="596">
        <f>'1.COBERTURA  DANE'!F5+'1.COBERTURA  DANE'!H5+'1.COBERTURA  DANE'!J5</f>
        <v>3913601</v>
      </c>
      <c r="CK4" s="224">
        <f>CJ4-CH4</f>
        <v>10754</v>
      </c>
      <c r="CL4" s="190">
        <f>(CK4/CE4)*100</f>
        <v>0.27798636951714278</v>
      </c>
      <c r="CM4" s="224">
        <f>CJ4-CD4</f>
        <v>26238</v>
      </c>
      <c r="CN4" s="190">
        <f>CM4/CD4*100</f>
        <v>0.67495626212422144</v>
      </c>
      <c r="CO4" s="539"/>
      <c r="CP4" s="540" t="s">
        <v>203</v>
      </c>
    </row>
    <row r="5" spans="1:116" ht="18" customHeight="1" outlineLevel="1">
      <c r="A5" s="320" t="s">
        <v>231</v>
      </c>
      <c r="B5" s="48"/>
      <c r="C5" s="51"/>
      <c r="D5" s="83">
        <f t="shared" ref="D5:V5" si="1">SUM(D6:D11)</f>
        <v>24225</v>
      </c>
      <c r="E5" s="83">
        <f t="shared" si="1"/>
        <v>24164</v>
      </c>
      <c r="F5" s="83">
        <f t="shared" si="1"/>
        <v>24557</v>
      </c>
      <c r="G5" s="83">
        <f t="shared" si="1"/>
        <v>24487</v>
      </c>
      <c r="H5" s="83">
        <f t="shared" si="1"/>
        <v>24690</v>
      </c>
      <c r="I5" s="83">
        <f t="shared" si="1"/>
        <v>24774</v>
      </c>
      <c r="J5" s="83">
        <f t="shared" si="1"/>
        <v>25803</v>
      </c>
      <c r="K5" s="269">
        <f t="shared" si="1"/>
        <v>24687</v>
      </c>
      <c r="L5" s="83">
        <f t="shared" si="1"/>
        <v>23539</v>
      </c>
      <c r="M5" s="83">
        <f t="shared" si="1"/>
        <v>24543</v>
      </c>
      <c r="N5" s="83">
        <f t="shared" si="1"/>
        <v>24829</v>
      </c>
      <c r="O5" s="83">
        <f>SUM(O6:O11)</f>
        <v>24547</v>
      </c>
      <c r="P5" s="83">
        <f t="shared" si="1"/>
        <v>25189</v>
      </c>
      <c r="Q5" s="83">
        <f t="shared" si="1"/>
        <v>25092</v>
      </c>
      <c r="R5" s="83">
        <f t="shared" si="1"/>
        <v>24768</v>
      </c>
      <c r="S5" s="83">
        <f t="shared" si="1"/>
        <v>25257</v>
      </c>
      <c r="T5" s="83">
        <f t="shared" si="1"/>
        <v>25336</v>
      </c>
      <c r="U5" s="83">
        <f t="shared" si="1"/>
        <v>25856</v>
      </c>
      <c r="V5" s="128">
        <f t="shared" si="1"/>
        <v>26686</v>
      </c>
      <c r="W5" s="82">
        <f>SUM(W6:W11)</f>
        <v>23889</v>
      </c>
      <c r="X5" s="83">
        <f>SUM(X6:X11)</f>
        <v>24015</v>
      </c>
      <c r="Y5" s="83">
        <f>SUM(Y6:Y11)</f>
        <v>25240</v>
      </c>
      <c r="Z5" s="83">
        <f>SUM(Z6:Z11)</f>
        <v>25365</v>
      </c>
      <c r="AA5" s="83">
        <f>SUM(AA6:AA11)</f>
        <v>25782</v>
      </c>
      <c r="AB5" s="83">
        <v>26463</v>
      </c>
      <c r="AC5" s="83">
        <v>26199</v>
      </c>
      <c r="AD5" s="83">
        <v>25961</v>
      </c>
      <c r="AE5" s="83">
        <v>25577</v>
      </c>
      <c r="AF5" s="83">
        <v>25732</v>
      </c>
      <c r="AG5" s="83">
        <v>25934</v>
      </c>
      <c r="AH5" s="128">
        <v>25672</v>
      </c>
      <c r="AI5" s="82">
        <v>24129</v>
      </c>
      <c r="AJ5" s="83">
        <v>24344</v>
      </c>
      <c r="AK5" s="83">
        <v>24845</v>
      </c>
      <c r="AL5" s="83">
        <v>24873</v>
      </c>
      <c r="AM5" s="83">
        <v>25218</v>
      </c>
      <c r="AN5" s="83">
        <v>25975</v>
      </c>
      <c r="AO5" s="83">
        <v>26771</v>
      </c>
      <c r="AP5" s="83">
        <v>28119</v>
      </c>
      <c r="AQ5" s="83">
        <v>28620</v>
      </c>
      <c r="AR5" s="83">
        <v>29313</v>
      </c>
      <c r="AS5" s="83">
        <v>28554</v>
      </c>
      <c r="AT5" s="128">
        <v>27589</v>
      </c>
      <c r="AU5" s="82">
        <v>26347</v>
      </c>
      <c r="AV5" s="269">
        <v>25604</v>
      </c>
      <c r="AW5" s="269">
        <v>25857</v>
      </c>
      <c r="AX5" s="269">
        <v>26337</v>
      </c>
      <c r="AY5" s="269">
        <v>26287</v>
      </c>
      <c r="AZ5" s="269">
        <v>27129</v>
      </c>
      <c r="BA5" s="269">
        <v>28821</v>
      </c>
      <c r="BB5" s="269">
        <v>29392</v>
      </c>
      <c r="BC5" s="269">
        <v>29624</v>
      </c>
      <c r="BD5" s="269">
        <v>29409</v>
      </c>
      <c r="BE5" s="269">
        <v>27602</v>
      </c>
      <c r="BF5" s="83">
        <v>28201</v>
      </c>
      <c r="BG5" s="82">
        <v>28440</v>
      </c>
      <c r="BH5" s="269">
        <v>26993</v>
      </c>
      <c r="BI5" s="269">
        <v>27198</v>
      </c>
      <c r="BJ5" s="269">
        <v>28357</v>
      </c>
      <c r="BK5" s="269">
        <v>28736</v>
      </c>
      <c r="BL5" s="269">
        <v>30060</v>
      </c>
      <c r="BM5" s="269">
        <v>30852</v>
      </c>
      <c r="BN5" s="269">
        <v>31035</v>
      </c>
      <c r="BO5" s="269">
        <v>31178</v>
      </c>
      <c r="BP5" s="269">
        <v>31451</v>
      </c>
      <c r="BQ5" s="269">
        <v>31407</v>
      </c>
      <c r="BR5" s="597">
        <v>31477</v>
      </c>
      <c r="BS5" s="597">
        <v>31086</v>
      </c>
      <c r="BT5" s="597">
        <v>30804</v>
      </c>
      <c r="BU5" s="597">
        <v>30865</v>
      </c>
      <c r="BV5" s="597">
        <v>30120</v>
      </c>
      <c r="BW5" s="597">
        <v>29950</v>
      </c>
      <c r="BX5" s="597">
        <v>30144</v>
      </c>
      <c r="BY5" s="597">
        <v>30604</v>
      </c>
      <c r="BZ5" s="597">
        <v>30372</v>
      </c>
      <c r="CA5" s="597">
        <v>31542</v>
      </c>
      <c r="CB5" s="597">
        <v>31085</v>
      </c>
      <c r="CC5" s="597">
        <v>30357</v>
      </c>
      <c r="CD5" s="597">
        <v>31027</v>
      </c>
      <c r="CE5" s="597">
        <v>30937</v>
      </c>
      <c r="CF5" s="597">
        <v>30328</v>
      </c>
      <c r="CG5" s="597">
        <v>30410</v>
      </c>
      <c r="CH5" s="597">
        <v>30491</v>
      </c>
      <c r="CI5" s="597">
        <v>29962</v>
      </c>
      <c r="CJ5" s="597">
        <f>'1.COBERTURA  DANE'!F6+'1.COBERTURA  DANE'!H6+'1.COBERTURA  DANE'!J6</f>
        <v>30176</v>
      </c>
      <c r="CK5" s="224">
        <f t="shared" ref="CK5:CK68" si="2">CJ5-CH5</f>
        <v>-315</v>
      </c>
      <c r="CL5" s="190">
        <f t="shared" ref="CL5:CL68" si="3">(CK5/CE5)*100</f>
        <v>-1.0181982739114974</v>
      </c>
      <c r="CM5" s="224">
        <f t="shared" ref="CM5:CM68" si="4">CJ5-CD5</f>
        <v>-851</v>
      </c>
      <c r="CN5" s="190">
        <f t="shared" ref="CN5:CN68" si="5">CM5/CD5*100</f>
        <v>-2.7427724240177911</v>
      </c>
      <c r="CO5" s="539"/>
      <c r="CP5" s="541" t="s">
        <v>251</v>
      </c>
      <c r="CR5" s="343"/>
      <c r="CS5" s="657">
        <v>2017</v>
      </c>
      <c r="CT5" s="657">
        <v>2018</v>
      </c>
    </row>
    <row r="6" spans="1:116" ht="15" outlineLevel="2">
      <c r="A6" s="81">
        <v>142</v>
      </c>
      <c r="B6" s="27" t="s">
        <v>121</v>
      </c>
      <c r="C6" s="49" t="s">
        <v>76</v>
      </c>
      <c r="D6" s="49">
        <v>1315</v>
      </c>
      <c r="E6" s="49">
        <v>1323</v>
      </c>
      <c r="F6" s="49">
        <v>1322</v>
      </c>
      <c r="G6" s="49">
        <v>1313</v>
      </c>
      <c r="H6" s="49">
        <v>1273</v>
      </c>
      <c r="I6" s="1">
        <v>1326</v>
      </c>
      <c r="J6" s="388">
        <v>1382</v>
      </c>
      <c r="K6" s="270">
        <v>1313</v>
      </c>
      <c r="L6" s="37">
        <v>1261</v>
      </c>
      <c r="M6" s="37">
        <v>1312</v>
      </c>
      <c r="N6" s="37">
        <v>1329</v>
      </c>
      <c r="O6" s="37">
        <v>1269</v>
      </c>
      <c r="P6" s="37">
        <v>1324</v>
      </c>
      <c r="Q6" s="37">
        <v>1304</v>
      </c>
      <c r="R6" s="37">
        <v>1310</v>
      </c>
      <c r="S6" s="37">
        <v>1313</v>
      </c>
      <c r="T6" s="37">
        <v>1350</v>
      </c>
      <c r="U6" s="37">
        <v>1325</v>
      </c>
      <c r="V6" s="129">
        <v>1362</v>
      </c>
      <c r="W6" s="84">
        <v>1185</v>
      </c>
      <c r="X6" s="37">
        <v>1233</v>
      </c>
      <c r="Y6" s="37">
        <v>1282</v>
      </c>
      <c r="Z6" s="37">
        <v>1240</v>
      </c>
      <c r="AA6" s="37">
        <v>1251</v>
      </c>
      <c r="AB6" s="37">
        <v>1254</v>
      </c>
      <c r="AC6" s="37">
        <v>1268</v>
      </c>
      <c r="AD6" s="37">
        <v>1299</v>
      </c>
      <c r="AE6" s="37">
        <v>1302</v>
      </c>
      <c r="AF6" s="37">
        <v>1332</v>
      </c>
      <c r="AG6" s="37">
        <v>1336</v>
      </c>
      <c r="AH6" s="129">
        <v>1301</v>
      </c>
      <c r="AI6" s="84">
        <v>1217</v>
      </c>
      <c r="AJ6" s="37">
        <v>1230</v>
      </c>
      <c r="AK6" s="37">
        <v>1203</v>
      </c>
      <c r="AL6" s="37">
        <v>1191</v>
      </c>
      <c r="AM6" s="37">
        <v>1171</v>
      </c>
      <c r="AN6" s="37">
        <v>1157</v>
      </c>
      <c r="AO6" s="37">
        <v>1216</v>
      </c>
      <c r="AP6" s="37">
        <v>1240</v>
      </c>
      <c r="AQ6" s="37">
        <v>1243</v>
      </c>
      <c r="AR6" s="37">
        <v>1271</v>
      </c>
      <c r="AS6" s="37">
        <v>1243</v>
      </c>
      <c r="AT6" s="129">
        <v>1223</v>
      </c>
      <c r="AU6" s="84">
        <v>1150</v>
      </c>
      <c r="AV6" s="270">
        <v>1102</v>
      </c>
      <c r="AW6" s="270">
        <v>1082</v>
      </c>
      <c r="AX6" s="270">
        <v>1073</v>
      </c>
      <c r="AY6" s="270">
        <v>1044</v>
      </c>
      <c r="AZ6" s="270">
        <v>1034</v>
      </c>
      <c r="BA6" s="270">
        <v>1120</v>
      </c>
      <c r="BB6" s="270">
        <v>1147</v>
      </c>
      <c r="BC6" s="270">
        <v>1147</v>
      </c>
      <c r="BD6" s="270">
        <v>1129</v>
      </c>
      <c r="BE6" s="270">
        <v>1081</v>
      </c>
      <c r="BF6" s="37">
        <v>1120</v>
      </c>
      <c r="BG6" s="84">
        <v>1145</v>
      </c>
      <c r="BH6" s="270">
        <v>1099</v>
      </c>
      <c r="BI6" s="270">
        <v>1105</v>
      </c>
      <c r="BJ6" s="270">
        <v>1160</v>
      </c>
      <c r="BK6" s="270">
        <v>1190</v>
      </c>
      <c r="BL6" s="270">
        <v>1281</v>
      </c>
      <c r="BM6" s="270">
        <v>1297</v>
      </c>
      <c r="BN6" s="270">
        <v>1299</v>
      </c>
      <c r="BO6" s="270">
        <v>1298</v>
      </c>
      <c r="BP6" s="270">
        <v>1278</v>
      </c>
      <c r="BQ6" s="270">
        <v>1255</v>
      </c>
      <c r="BR6" s="598">
        <v>1221</v>
      </c>
      <c r="BS6" s="598">
        <v>1201</v>
      </c>
      <c r="BT6" s="598">
        <v>1171</v>
      </c>
      <c r="BU6" s="598">
        <v>1161</v>
      </c>
      <c r="BV6" s="598">
        <v>1114</v>
      </c>
      <c r="BW6" s="598">
        <v>1078</v>
      </c>
      <c r="BX6" s="598">
        <v>1066</v>
      </c>
      <c r="BY6" s="598">
        <v>1064</v>
      </c>
      <c r="BZ6" s="598">
        <v>1062</v>
      </c>
      <c r="CA6" s="598">
        <v>1083</v>
      </c>
      <c r="CB6" s="598">
        <v>1057</v>
      </c>
      <c r="CC6" s="598">
        <v>1039</v>
      </c>
      <c r="CD6" s="598">
        <v>1029</v>
      </c>
      <c r="CE6" s="598">
        <v>1014</v>
      </c>
      <c r="CF6" s="598">
        <v>988</v>
      </c>
      <c r="CG6" s="598">
        <v>984</v>
      </c>
      <c r="CH6" s="598">
        <v>985</v>
      </c>
      <c r="CI6" s="598">
        <v>993</v>
      </c>
      <c r="CJ6" s="598">
        <f>'1.COBERTURA  DANE'!F7+'1.COBERTURA  DANE'!H7+'1.COBERTURA  DANE'!J7</f>
        <v>989</v>
      </c>
      <c r="CK6" s="224">
        <f t="shared" si="2"/>
        <v>4</v>
      </c>
      <c r="CL6" s="190">
        <f t="shared" si="3"/>
        <v>0.39447731755424065</v>
      </c>
      <c r="CM6" s="224">
        <f t="shared" si="4"/>
        <v>-40</v>
      </c>
      <c r="CN6" s="190">
        <f t="shared" si="5"/>
        <v>-3.8872691933916426</v>
      </c>
      <c r="CR6" s="56" t="s">
        <v>315</v>
      </c>
      <c r="CS6" s="227">
        <v>3761637</v>
      </c>
      <c r="CT6" s="229">
        <v>3868535</v>
      </c>
      <c r="DD6" s="18">
        <v>142</v>
      </c>
      <c r="DE6" s="18">
        <v>1382</v>
      </c>
      <c r="DG6" s="386">
        <v>1</v>
      </c>
      <c r="DH6" s="18" t="s">
        <v>782</v>
      </c>
      <c r="DI6" s="18">
        <v>1625453</v>
      </c>
      <c r="DJ6" s="18">
        <v>1613376</v>
      </c>
      <c r="DK6" s="18">
        <v>1610459</v>
      </c>
      <c r="DL6" s="18">
        <v>1594901</v>
      </c>
    </row>
    <row r="7" spans="1:116" ht="15" customHeight="1" outlineLevel="2">
      <c r="A7" s="81">
        <v>425</v>
      </c>
      <c r="B7" s="27" t="s">
        <v>121</v>
      </c>
      <c r="C7" s="49" t="s">
        <v>48</v>
      </c>
      <c r="D7" s="49">
        <v>1586</v>
      </c>
      <c r="E7" s="49">
        <v>1566</v>
      </c>
      <c r="F7" s="49">
        <v>1603</v>
      </c>
      <c r="G7" s="49">
        <v>1647</v>
      </c>
      <c r="H7" s="49">
        <v>1688</v>
      </c>
      <c r="I7" s="1">
        <v>1666</v>
      </c>
      <c r="J7" s="388">
        <v>1701</v>
      </c>
      <c r="K7" s="270">
        <v>1645</v>
      </c>
      <c r="L7" s="37">
        <v>1505</v>
      </c>
      <c r="M7" s="37">
        <v>1601</v>
      </c>
      <c r="N7" s="37">
        <v>1580</v>
      </c>
      <c r="O7" s="37">
        <v>1551</v>
      </c>
      <c r="P7" s="37">
        <v>1660</v>
      </c>
      <c r="Q7" s="37">
        <v>1656</v>
      </c>
      <c r="R7" s="37">
        <v>1637</v>
      </c>
      <c r="S7" s="37">
        <v>1673</v>
      </c>
      <c r="T7" s="37">
        <v>1675</v>
      </c>
      <c r="U7" s="37">
        <v>1714</v>
      </c>
      <c r="V7" s="129">
        <v>1809</v>
      </c>
      <c r="W7" s="84">
        <v>1516</v>
      </c>
      <c r="X7" s="37">
        <v>1564</v>
      </c>
      <c r="Y7" s="37">
        <v>1691</v>
      </c>
      <c r="Z7" s="37">
        <v>1698</v>
      </c>
      <c r="AA7" s="37">
        <v>1694</v>
      </c>
      <c r="AB7" s="37">
        <v>1737</v>
      </c>
      <c r="AC7" s="37">
        <v>1739</v>
      </c>
      <c r="AD7" s="37">
        <v>1662</v>
      </c>
      <c r="AE7" s="37">
        <v>1538</v>
      </c>
      <c r="AF7" s="37">
        <v>1585</v>
      </c>
      <c r="AG7" s="37">
        <v>1559</v>
      </c>
      <c r="AH7" s="129">
        <v>1492</v>
      </c>
      <c r="AI7" s="84">
        <v>1411</v>
      </c>
      <c r="AJ7" s="37">
        <v>1433</v>
      </c>
      <c r="AK7" s="37">
        <v>1486</v>
      </c>
      <c r="AL7" s="37">
        <v>1457</v>
      </c>
      <c r="AM7" s="37">
        <v>1477</v>
      </c>
      <c r="AN7" s="37">
        <v>1524</v>
      </c>
      <c r="AO7" s="37">
        <v>1541</v>
      </c>
      <c r="AP7" s="37">
        <v>1681</v>
      </c>
      <c r="AQ7" s="37">
        <v>1760</v>
      </c>
      <c r="AR7" s="37">
        <v>1902</v>
      </c>
      <c r="AS7" s="37">
        <v>1851</v>
      </c>
      <c r="AT7" s="129">
        <v>1753</v>
      </c>
      <c r="AU7" s="84">
        <v>1665</v>
      </c>
      <c r="AV7" s="270">
        <v>1672</v>
      </c>
      <c r="AW7" s="270">
        <v>1732</v>
      </c>
      <c r="AX7" s="270">
        <v>1809</v>
      </c>
      <c r="AY7" s="270">
        <v>1842</v>
      </c>
      <c r="AZ7" s="270">
        <v>1896</v>
      </c>
      <c r="BA7" s="270">
        <v>2068</v>
      </c>
      <c r="BB7" s="270">
        <v>2162</v>
      </c>
      <c r="BC7" s="270">
        <v>2264</v>
      </c>
      <c r="BD7" s="270">
        <v>2314</v>
      </c>
      <c r="BE7" s="270">
        <v>2145</v>
      </c>
      <c r="BF7" s="37">
        <v>2135</v>
      </c>
      <c r="BG7" s="84">
        <v>2060</v>
      </c>
      <c r="BH7" s="270">
        <v>2004</v>
      </c>
      <c r="BI7" s="270">
        <v>2093</v>
      </c>
      <c r="BJ7" s="270">
        <v>2139</v>
      </c>
      <c r="BK7" s="270">
        <v>2246</v>
      </c>
      <c r="BL7" s="270">
        <v>2461</v>
      </c>
      <c r="BM7" s="270">
        <v>2586</v>
      </c>
      <c r="BN7" s="270">
        <v>2660</v>
      </c>
      <c r="BO7" s="270">
        <v>2762</v>
      </c>
      <c r="BP7" s="270">
        <v>2899</v>
      </c>
      <c r="BQ7" s="270">
        <v>2927</v>
      </c>
      <c r="BR7" s="598">
        <v>2944</v>
      </c>
      <c r="BS7" s="598">
        <v>2868</v>
      </c>
      <c r="BT7" s="598">
        <v>2814</v>
      </c>
      <c r="BU7" s="598">
        <v>2826</v>
      </c>
      <c r="BV7" s="598">
        <v>2665</v>
      </c>
      <c r="BW7" s="598">
        <v>2529</v>
      </c>
      <c r="BX7" s="598">
        <v>2446</v>
      </c>
      <c r="BY7" s="598">
        <v>2361</v>
      </c>
      <c r="BZ7" s="598">
        <v>2386</v>
      </c>
      <c r="CA7" s="598">
        <v>2267</v>
      </c>
      <c r="CB7" s="598">
        <v>2183</v>
      </c>
      <c r="CC7" s="598">
        <v>2060</v>
      </c>
      <c r="CD7" s="598">
        <v>2073</v>
      </c>
      <c r="CE7" s="598">
        <v>2025</v>
      </c>
      <c r="CF7" s="598">
        <v>1983</v>
      </c>
      <c r="CG7" s="598">
        <v>1984</v>
      </c>
      <c r="CH7" s="598">
        <v>1991</v>
      </c>
      <c r="CI7" s="598">
        <v>1824</v>
      </c>
      <c r="CJ7" s="598">
        <f>'1.COBERTURA  DANE'!F8+'1.COBERTURA  DANE'!H8+'1.COBERTURA  DANE'!J8</f>
        <v>1874</v>
      </c>
      <c r="CK7" s="224">
        <f t="shared" si="2"/>
        <v>-117</v>
      </c>
      <c r="CL7" s="190">
        <f t="shared" si="3"/>
        <v>-5.7777777777777777</v>
      </c>
      <c r="CM7" s="224">
        <f t="shared" si="4"/>
        <v>-199</v>
      </c>
      <c r="CN7" s="190">
        <f t="shared" si="5"/>
        <v>-9.5996140858658947</v>
      </c>
      <c r="CO7" s="850" t="s">
        <v>1020</v>
      </c>
      <c r="CP7" s="851"/>
      <c r="CR7" s="33" t="s">
        <v>316</v>
      </c>
      <c r="CS7" s="265">
        <v>3725342</v>
      </c>
      <c r="CT7" s="229">
        <v>3866307</v>
      </c>
      <c r="DD7" s="18">
        <v>425</v>
      </c>
      <c r="DE7" s="18">
        <v>1701</v>
      </c>
      <c r="DG7" s="386">
        <v>2</v>
      </c>
      <c r="DH7" s="18" t="s">
        <v>31</v>
      </c>
      <c r="DI7" s="18">
        <v>2609</v>
      </c>
      <c r="DJ7" s="18">
        <v>2563</v>
      </c>
      <c r="DK7" s="18">
        <v>2526</v>
      </c>
      <c r="DL7" s="18">
        <v>2490</v>
      </c>
    </row>
    <row r="8" spans="1:116" ht="15" customHeight="1" outlineLevel="2">
      <c r="A8" s="81">
        <v>579</v>
      </c>
      <c r="B8" s="27" t="s">
        <v>121</v>
      </c>
      <c r="C8" s="50" t="s">
        <v>122</v>
      </c>
      <c r="D8" s="49">
        <v>16243</v>
      </c>
      <c r="E8" s="50">
        <v>16237</v>
      </c>
      <c r="F8" s="49">
        <v>16534</v>
      </c>
      <c r="G8" s="49">
        <v>16469</v>
      </c>
      <c r="H8" s="49">
        <v>16608</v>
      </c>
      <c r="I8" s="1">
        <v>16694</v>
      </c>
      <c r="J8" s="388">
        <v>17472</v>
      </c>
      <c r="K8" s="270">
        <v>16717</v>
      </c>
      <c r="L8" s="37">
        <v>15904</v>
      </c>
      <c r="M8" s="37">
        <v>16643</v>
      </c>
      <c r="N8" s="37">
        <v>16824</v>
      </c>
      <c r="O8" s="37">
        <v>16628</v>
      </c>
      <c r="P8" s="37">
        <v>16955</v>
      </c>
      <c r="Q8" s="37">
        <v>16954</v>
      </c>
      <c r="R8" s="37">
        <v>16558</v>
      </c>
      <c r="S8" s="37">
        <v>16820</v>
      </c>
      <c r="T8" s="37">
        <v>16826</v>
      </c>
      <c r="U8" s="37">
        <v>17138</v>
      </c>
      <c r="V8" s="129">
        <v>17457</v>
      </c>
      <c r="W8" s="84">
        <v>15869</v>
      </c>
      <c r="X8" s="37">
        <v>16144</v>
      </c>
      <c r="Y8" s="37">
        <v>16668</v>
      </c>
      <c r="Z8" s="37">
        <v>16834</v>
      </c>
      <c r="AA8" s="37">
        <v>17161</v>
      </c>
      <c r="AB8" s="37">
        <v>17635</v>
      </c>
      <c r="AC8" s="37">
        <v>17415</v>
      </c>
      <c r="AD8" s="37">
        <v>17202</v>
      </c>
      <c r="AE8" s="37">
        <v>16941</v>
      </c>
      <c r="AF8" s="37">
        <v>17023</v>
      </c>
      <c r="AG8" s="37">
        <v>17149</v>
      </c>
      <c r="AH8" s="129">
        <v>16904</v>
      </c>
      <c r="AI8" s="84">
        <v>15832</v>
      </c>
      <c r="AJ8" s="37">
        <v>15957</v>
      </c>
      <c r="AK8" s="37">
        <v>16242</v>
      </c>
      <c r="AL8" s="37">
        <v>16258</v>
      </c>
      <c r="AM8" s="37">
        <v>16595</v>
      </c>
      <c r="AN8" s="37">
        <v>17156</v>
      </c>
      <c r="AO8" s="37">
        <v>17705</v>
      </c>
      <c r="AP8" s="37">
        <v>18667</v>
      </c>
      <c r="AQ8" s="37">
        <v>18985</v>
      </c>
      <c r="AR8" s="37">
        <v>19162</v>
      </c>
      <c r="AS8" s="37">
        <v>18551</v>
      </c>
      <c r="AT8" s="129">
        <v>17987</v>
      </c>
      <c r="AU8" s="84">
        <v>16893</v>
      </c>
      <c r="AV8" s="270">
        <v>16394</v>
      </c>
      <c r="AW8" s="270">
        <v>16574</v>
      </c>
      <c r="AX8" s="270">
        <v>16876</v>
      </c>
      <c r="AY8" s="270">
        <v>16802</v>
      </c>
      <c r="AZ8" s="270">
        <v>17372</v>
      </c>
      <c r="BA8" s="270">
        <v>18429</v>
      </c>
      <c r="BB8" s="270">
        <v>18846</v>
      </c>
      <c r="BC8" s="270">
        <v>18908</v>
      </c>
      <c r="BD8" s="270">
        <v>18712</v>
      </c>
      <c r="BE8" s="270">
        <v>17467</v>
      </c>
      <c r="BF8" s="37">
        <v>17837</v>
      </c>
      <c r="BG8" s="84">
        <v>17517</v>
      </c>
      <c r="BH8" s="270">
        <v>16447</v>
      </c>
      <c r="BI8" s="270">
        <v>16743</v>
      </c>
      <c r="BJ8" s="270">
        <v>17656</v>
      </c>
      <c r="BK8" s="270">
        <v>17829</v>
      </c>
      <c r="BL8" s="270">
        <v>18478</v>
      </c>
      <c r="BM8" s="270">
        <v>18983</v>
      </c>
      <c r="BN8" s="270">
        <v>19077</v>
      </c>
      <c r="BO8" s="270">
        <v>19139</v>
      </c>
      <c r="BP8" s="270">
        <v>19339</v>
      </c>
      <c r="BQ8" s="270">
        <v>19367</v>
      </c>
      <c r="BR8" s="598">
        <v>19640</v>
      </c>
      <c r="BS8" s="598">
        <v>19553</v>
      </c>
      <c r="BT8" s="598">
        <v>19345</v>
      </c>
      <c r="BU8" s="598">
        <v>19404</v>
      </c>
      <c r="BV8" s="598">
        <v>19068</v>
      </c>
      <c r="BW8" s="598">
        <v>19051</v>
      </c>
      <c r="BX8" s="598">
        <v>19229</v>
      </c>
      <c r="BY8" s="598">
        <v>19684</v>
      </c>
      <c r="BZ8" s="598">
        <v>19426</v>
      </c>
      <c r="CA8" s="598">
        <v>20454</v>
      </c>
      <c r="CB8" s="598">
        <v>20180</v>
      </c>
      <c r="CC8" s="598">
        <v>19572</v>
      </c>
      <c r="CD8" s="598">
        <v>19963</v>
      </c>
      <c r="CE8" s="598">
        <v>19919</v>
      </c>
      <c r="CF8" s="598">
        <v>19458</v>
      </c>
      <c r="CG8" s="598">
        <v>19292</v>
      </c>
      <c r="CH8" s="598">
        <v>19314</v>
      </c>
      <c r="CI8" s="598">
        <v>19032</v>
      </c>
      <c r="CJ8" s="598">
        <f>'1.COBERTURA  DANE'!F9+'1.COBERTURA  DANE'!H9+'1.COBERTURA  DANE'!J9</f>
        <v>19066</v>
      </c>
      <c r="CK8" s="224">
        <f t="shared" si="2"/>
        <v>-248</v>
      </c>
      <c r="CL8" s="190">
        <f t="shared" si="3"/>
        <v>-1.2450424218083238</v>
      </c>
      <c r="CM8" s="224">
        <f t="shared" si="4"/>
        <v>-897</v>
      </c>
      <c r="CN8" s="190">
        <f t="shared" si="5"/>
        <v>-4.49331262836247</v>
      </c>
      <c r="CO8" s="1"/>
      <c r="CP8" s="651" t="s">
        <v>1040</v>
      </c>
      <c r="CR8" s="33" t="s">
        <v>317</v>
      </c>
      <c r="CS8" s="265">
        <v>3797115</v>
      </c>
      <c r="CT8" s="229">
        <v>3898637</v>
      </c>
      <c r="DD8" s="18">
        <v>579</v>
      </c>
      <c r="DE8" s="18">
        <v>17472</v>
      </c>
      <c r="DG8" s="386">
        <v>4</v>
      </c>
      <c r="DH8" s="18" t="s">
        <v>783</v>
      </c>
      <c r="DI8" s="18">
        <v>214</v>
      </c>
      <c r="DJ8" s="18">
        <v>228</v>
      </c>
      <c r="DK8" s="18">
        <v>220</v>
      </c>
      <c r="DL8" s="18">
        <v>188</v>
      </c>
    </row>
    <row r="9" spans="1:116" ht="15" customHeight="1" outlineLevel="2">
      <c r="A9" s="81">
        <v>585</v>
      </c>
      <c r="B9" s="27" t="s">
        <v>121</v>
      </c>
      <c r="C9" s="49" t="s">
        <v>19</v>
      </c>
      <c r="D9" s="49">
        <v>4073</v>
      </c>
      <c r="E9" s="49">
        <v>3999</v>
      </c>
      <c r="F9" s="49">
        <v>4025</v>
      </c>
      <c r="G9" s="49">
        <v>3993</v>
      </c>
      <c r="H9" s="49">
        <v>4016</v>
      </c>
      <c r="I9" s="1">
        <v>3984</v>
      </c>
      <c r="J9" s="388">
        <v>4164</v>
      </c>
      <c r="K9" s="270">
        <v>3944</v>
      </c>
      <c r="L9" s="37">
        <v>3811</v>
      </c>
      <c r="M9" s="37">
        <v>3889</v>
      </c>
      <c r="N9" s="37">
        <v>3940</v>
      </c>
      <c r="O9" s="37">
        <v>3923</v>
      </c>
      <c r="P9" s="37">
        <v>3961</v>
      </c>
      <c r="Q9" s="37">
        <v>3891</v>
      </c>
      <c r="R9" s="37">
        <v>3926</v>
      </c>
      <c r="S9" s="37">
        <v>3916</v>
      </c>
      <c r="T9" s="37">
        <v>3946</v>
      </c>
      <c r="U9" s="37">
        <v>4096</v>
      </c>
      <c r="V9" s="129">
        <v>4217</v>
      </c>
      <c r="W9" s="84">
        <v>3794</v>
      </c>
      <c r="X9" s="37">
        <v>3801</v>
      </c>
      <c r="Y9" s="37">
        <v>3991</v>
      </c>
      <c r="Z9" s="37">
        <v>3958</v>
      </c>
      <c r="AA9" s="37">
        <v>4045</v>
      </c>
      <c r="AB9" s="37">
        <v>4160</v>
      </c>
      <c r="AC9" s="37">
        <v>4046</v>
      </c>
      <c r="AD9" s="37">
        <v>3972</v>
      </c>
      <c r="AE9" s="37">
        <v>3931</v>
      </c>
      <c r="AF9" s="37">
        <v>3846</v>
      </c>
      <c r="AG9" s="37">
        <v>3883</v>
      </c>
      <c r="AH9" s="129">
        <v>3918</v>
      </c>
      <c r="AI9" s="84">
        <v>3720</v>
      </c>
      <c r="AJ9" s="37">
        <v>3756</v>
      </c>
      <c r="AK9" s="37">
        <v>3961</v>
      </c>
      <c r="AL9" s="37">
        <v>4019</v>
      </c>
      <c r="AM9" s="37">
        <v>3934</v>
      </c>
      <c r="AN9" s="37">
        <v>3948</v>
      </c>
      <c r="AO9" s="37">
        <v>4007</v>
      </c>
      <c r="AP9" s="37">
        <v>4125</v>
      </c>
      <c r="AQ9" s="37">
        <v>4192</v>
      </c>
      <c r="AR9" s="37">
        <v>4274</v>
      </c>
      <c r="AS9" s="37">
        <v>4214</v>
      </c>
      <c r="AT9" s="129">
        <v>4013</v>
      </c>
      <c r="AU9" s="84">
        <v>3978</v>
      </c>
      <c r="AV9" s="270">
        <v>3859</v>
      </c>
      <c r="AW9" s="270">
        <v>3861</v>
      </c>
      <c r="AX9" s="270">
        <v>3952</v>
      </c>
      <c r="AY9" s="270">
        <v>4007</v>
      </c>
      <c r="AZ9" s="270">
        <v>4198</v>
      </c>
      <c r="BA9" s="270">
        <v>4436</v>
      </c>
      <c r="BB9" s="270">
        <v>4480</v>
      </c>
      <c r="BC9" s="270">
        <v>4516</v>
      </c>
      <c r="BD9" s="270">
        <v>4516</v>
      </c>
      <c r="BE9" s="270">
        <v>4258</v>
      </c>
      <c r="BF9" s="37">
        <v>4340</v>
      </c>
      <c r="BG9" s="84">
        <v>4209</v>
      </c>
      <c r="BH9" s="270">
        <v>4058</v>
      </c>
      <c r="BI9" s="270">
        <v>3922</v>
      </c>
      <c r="BJ9" s="270">
        <v>3993</v>
      </c>
      <c r="BK9" s="270">
        <v>4031</v>
      </c>
      <c r="BL9" s="270">
        <v>4150</v>
      </c>
      <c r="BM9" s="270">
        <v>4185</v>
      </c>
      <c r="BN9" s="270">
        <v>4166</v>
      </c>
      <c r="BO9" s="270">
        <v>4125</v>
      </c>
      <c r="BP9" s="270">
        <v>4115</v>
      </c>
      <c r="BQ9" s="270">
        <v>4047</v>
      </c>
      <c r="BR9" s="598">
        <v>4089</v>
      </c>
      <c r="BS9" s="598">
        <v>3997</v>
      </c>
      <c r="BT9" s="598">
        <v>3957</v>
      </c>
      <c r="BU9" s="598">
        <v>3911</v>
      </c>
      <c r="BV9" s="598">
        <v>3828</v>
      </c>
      <c r="BW9" s="598">
        <v>3865</v>
      </c>
      <c r="BX9" s="598">
        <v>3868</v>
      </c>
      <c r="BY9" s="598">
        <v>3923</v>
      </c>
      <c r="BZ9" s="598">
        <v>3939</v>
      </c>
      <c r="CA9" s="598">
        <v>3959</v>
      </c>
      <c r="CB9" s="598">
        <v>3933</v>
      </c>
      <c r="CC9" s="598">
        <v>3858</v>
      </c>
      <c r="CD9" s="598">
        <v>3890</v>
      </c>
      <c r="CE9" s="598">
        <v>3837</v>
      </c>
      <c r="CF9" s="598">
        <v>3662</v>
      </c>
      <c r="CG9" s="598">
        <v>3674</v>
      </c>
      <c r="CH9" s="598">
        <v>3620</v>
      </c>
      <c r="CI9" s="598">
        <v>3547</v>
      </c>
      <c r="CJ9" s="598">
        <f>'1.COBERTURA  DANE'!F10+'1.COBERTURA  DANE'!H10+'1.COBERTURA  DANE'!J10</f>
        <v>3573</v>
      </c>
      <c r="CK9" s="224">
        <f t="shared" si="2"/>
        <v>-47</v>
      </c>
      <c r="CL9" s="190">
        <f t="shared" si="3"/>
        <v>-1.2249152984102163</v>
      </c>
      <c r="CM9" s="224">
        <f t="shared" si="4"/>
        <v>-317</v>
      </c>
      <c r="CN9" s="190">
        <f t="shared" si="5"/>
        <v>-8.1491002570694082</v>
      </c>
      <c r="CO9" s="1"/>
      <c r="CP9" s="651" t="s">
        <v>1041</v>
      </c>
      <c r="CR9" s="33" t="s">
        <v>318</v>
      </c>
      <c r="CS9" s="265">
        <v>3776579</v>
      </c>
      <c r="CT9" s="229">
        <v>3902847</v>
      </c>
      <c r="DD9" s="18">
        <v>585</v>
      </c>
      <c r="DE9" s="18">
        <v>4164</v>
      </c>
      <c r="DG9" s="386">
        <v>21</v>
      </c>
      <c r="DH9" s="18" t="s">
        <v>784</v>
      </c>
      <c r="DI9" s="18">
        <v>624</v>
      </c>
      <c r="DJ9" s="18">
        <v>624</v>
      </c>
      <c r="DK9" s="18">
        <v>620</v>
      </c>
      <c r="DL9" s="18">
        <v>623</v>
      </c>
    </row>
    <row r="10" spans="1:116" ht="15" customHeight="1" outlineLevel="2">
      <c r="A10" s="81">
        <v>591</v>
      </c>
      <c r="B10" s="27" t="s">
        <v>121</v>
      </c>
      <c r="C10" s="49" t="s">
        <v>20</v>
      </c>
      <c r="D10" s="49">
        <v>410</v>
      </c>
      <c r="E10" s="49">
        <v>435</v>
      </c>
      <c r="F10" s="49">
        <v>446</v>
      </c>
      <c r="G10" s="49">
        <v>459</v>
      </c>
      <c r="H10" s="49">
        <v>475</v>
      </c>
      <c r="I10" s="1">
        <v>486</v>
      </c>
      <c r="J10" s="388">
        <v>469</v>
      </c>
      <c r="K10" s="270">
        <v>477</v>
      </c>
      <c r="L10" s="37">
        <v>482</v>
      </c>
      <c r="M10" s="37">
        <v>501</v>
      </c>
      <c r="N10" s="37">
        <v>542</v>
      </c>
      <c r="O10" s="37">
        <v>556</v>
      </c>
      <c r="P10" s="37">
        <v>636</v>
      </c>
      <c r="Q10" s="37">
        <v>648</v>
      </c>
      <c r="R10" s="37">
        <v>706</v>
      </c>
      <c r="S10" s="37">
        <v>879</v>
      </c>
      <c r="T10" s="37">
        <v>887</v>
      </c>
      <c r="U10" s="37">
        <v>887</v>
      </c>
      <c r="V10" s="129">
        <v>1016</v>
      </c>
      <c r="W10" s="84">
        <v>843</v>
      </c>
      <c r="X10" s="37">
        <v>640</v>
      </c>
      <c r="Y10" s="37">
        <v>818</v>
      </c>
      <c r="Z10" s="37">
        <v>823</v>
      </c>
      <c r="AA10" s="37">
        <v>844</v>
      </c>
      <c r="AB10" s="37">
        <v>862</v>
      </c>
      <c r="AC10" s="37">
        <v>900</v>
      </c>
      <c r="AD10" s="37">
        <v>928</v>
      </c>
      <c r="AE10" s="37">
        <v>922</v>
      </c>
      <c r="AF10" s="37">
        <v>941</v>
      </c>
      <c r="AG10" s="37">
        <v>940</v>
      </c>
      <c r="AH10" s="129">
        <v>944</v>
      </c>
      <c r="AI10" s="84">
        <v>965</v>
      </c>
      <c r="AJ10" s="37">
        <v>988</v>
      </c>
      <c r="AK10" s="37">
        <v>999</v>
      </c>
      <c r="AL10" s="37">
        <v>974</v>
      </c>
      <c r="AM10" s="37">
        <v>1083</v>
      </c>
      <c r="AN10" s="37">
        <v>1180</v>
      </c>
      <c r="AO10" s="37">
        <v>1297</v>
      </c>
      <c r="AP10" s="37">
        <v>1367</v>
      </c>
      <c r="AQ10" s="37">
        <v>1386</v>
      </c>
      <c r="AR10" s="37">
        <v>1512</v>
      </c>
      <c r="AS10" s="37">
        <v>1530</v>
      </c>
      <c r="AT10" s="129">
        <v>1524</v>
      </c>
      <c r="AU10" s="84">
        <v>1510</v>
      </c>
      <c r="AV10" s="270">
        <v>1541</v>
      </c>
      <c r="AW10" s="270">
        <v>1596</v>
      </c>
      <c r="AX10" s="270">
        <v>1615</v>
      </c>
      <c r="AY10" s="270">
        <v>1582</v>
      </c>
      <c r="AZ10" s="270">
        <v>1629</v>
      </c>
      <c r="BA10" s="270">
        <v>1729</v>
      </c>
      <c r="BB10" s="270">
        <v>1716</v>
      </c>
      <c r="BC10" s="270">
        <v>1735</v>
      </c>
      <c r="BD10" s="270">
        <v>1693</v>
      </c>
      <c r="BE10" s="270">
        <v>1618</v>
      </c>
      <c r="BF10" s="37">
        <v>1647</v>
      </c>
      <c r="BG10" s="84">
        <v>2278</v>
      </c>
      <c r="BH10" s="270">
        <v>2216</v>
      </c>
      <c r="BI10" s="270">
        <v>2172</v>
      </c>
      <c r="BJ10" s="270">
        <v>2209</v>
      </c>
      <c r="BK10" s="270">
        <v>2231</v>
      </c>
      <c r="BL10" s="270">
        <v>2452</v>
      </c>
      <c r="BM10" s="270">
        <v>2571</v>
      </c>
      <c r="BN10" s="270">
        <v>2622</v>
      </c>
      <c r="BO10" s="270">
        <v>2685</v>
      </c>
      <c r="BP10" s="270">
        <v>2689</v>
      </c>
      <c r="BQ10" s="270">
        <v>2700</v>
      </c>
      <c r="BR10" s="598">
        <v>2626</v>
      </c>
      <c r="BS10" s="598">
        <v>2579</v>
      </c>
      <c r="BT10" s="598">
        <v>2612</v>
      </c>
      <c r="BU10" s="598">
        <v>2686</v>
      </c>
      <c r="BV10" s="598">
        <v>2607</v>
      </c>
      <c r="BW10" s="598">
        <v>2602</v>
      </c>
      <c r="BX10" s="598">
        <v>2625</v>
      </c>
      <c r="BY10" s="598">
        <v>2607</v>
      </c>
      <c r="BZ10" s="598">
        <v>2600</v>
      </c>
      <c r="CA10" s="598">
        <v>2725</v>
      </c>
      <c r="CB10" s="598">
        <v>2727</v>
      </c>
      <c r="CC10" s="598">
        <v>2806</v>
      </c>
      <c r="CD10" s="598">
        <v>3030</v>
      </c>
      <c r="CE10" s="598">
        <v>3128</v>
      </c>
      <c r="CF10" s="598">
        <v>3209</v>
      </c>
      <c r="CG10" s="598">
        <v>3355</v>
      </c>
      <c r="CH10" s="598">
        <v>3446</v>
      </c>
      <c r="CI10" s="598">
        <v>3463</v>
      </c>
      <c r="CJ10" s="598">
        <f>'1.COBERTURA  DANE'!F11+'1.COBERTURA  DANE'!H11+'1.COBERTURA  DANE'!J11</f>
        <v>3562</v>
      </c>
      <c r="CK10" s="224">
        <f t="shared" si="2"/>
        <v>116</v>
      </c>
      <c r="CL10" s="190">
        <f t="shared" si="3"/>
        <v>3.7084398976982098</v>
      </c>
      <c r="CM10" s="224">
        <f t="shared" si="4"/>
        <v>532</v>
      </c>
      <c r="CN10" s="190">
        <f t="shared" si="5"/>
        <v>17.557755775577558</v>
      </c>
      <c r="CO10" s="1"/>
      <c r="CP10" s="651" t="s">
        <v>1021</v>
      </c>
      <c r="CR10" s="33" t="s">
        <v>309</v>
      </c>
      <c r="CS10" s="265">
        <v>3735975</v>
      </c>
      <c r="CT10" s="229">
        <v>3905199</v>
      </c>
      <c r="DD10" s="18">
        <v>591</v>
      </c>
      <c r="DE10" s="18">
        <v>469</v>
      </c>
      <c r="DG10" s="386">
        <v>30</v>
      </c>
      <c r="DH10" s="18" t="s">
        <v>785</v>
      </c>
      <c r="DI10" s="18">
        <v>12979</v>
      </c>
      <c r="DJ10" s="18">
        <v>12952</v>
      </c>
      <c r="DK10" s="18">
        <v>12875</v>
      </c>
      <c r="DL10" s="18">
        <v>12668</v>
      </c>
    </row>
    <row r="11" spans="1:116" ht="15" customHeight="1" outlineLevel="2">
      <c r="A11" s="81">
        <v>893</v>
      </c>
      <c r="B11" s="27" t="s">
        <v>121</v>
      </c>
      <c r="C11" s="49" t="s">
        <v>105</v>
      </c>
      <c r="D11" s="49">
        <v>598</v>
      </c>
      <c r="E11" s="49">
        <v>604</v>
      </c>
      <c r="F11" s="49">
        <v>627</v>
      </c>
      <c r="G11" s="49">
        <v>606</v>
      </c>
      <c r="H11" s="49">
        <v>630</v>
      </c>
      <c r="I11" s="1">
        <v>618</v>
      </c>
      <c r="J11" s="388">
        <v>615</v>
      </c>
      <c r="K11" s="270">
        <v>591</v>
      </c>
      <c r="L11" s="37">
        <v>576</v>
      </c>
      <c r="M11" s="37">
        <v>597</v>
      </c>
      <c r="N11" s="37">
        <v>614</v>
      </c>
      <c r="O11" s="37">
        <v>620</v>
      </c>
      <c r="P11" s="37">
        <v>653</v>
      </c>
      <c r="Q11" s="37">
        <v>639</v>
      </c>
      <c r="R11" s="37">
        <v>631</v>
      </c>
      <c r="S11" s="37">
        <v>656</v>
      </c>
      <c r="T11" s="37">
        <v>652</v>
      </c>
      <c r="U11" s="37">
        <v>696</v>
      </c>
      <c r="V11" s="129">
        <v>825</v>
      </c>
      <c r="W11" s="84">
        <v>682</v>
      </c>
      <c r="X11" s="37">
        <v>633</v>
      </c>
      <c r="Y11" s="37">
        <v>790</v>
      </c>
      <c r="Z11" s="37">
        <v>812</v>
      </c>
      <c r="AA11" s="37">
        <v>787</v>
      </c>
      <c r="AB11" s="37">
        <v>815</v>
      </c>
      <c r="AC11" s="37">
        <v>831</v>
      </c>
      <c r="AD11" s="37">
        <v>898</v>
      </c>
      <c r="AE11" s="37">
        <v>943</v>
      </c>
      <c r="AF11" s="37">
        <v>1005</v>
      </c>
      <c r="AG11" s="37">
        <v>1067</v>
      </c>
      <c r="AH11" s="129">
        <v>1113</v>
      </c>
      <c r="AI11" s="84">
        <v>984</v>
      </c>
      <c r="AJ11" s="37">
        <v>980</v>
      </c>
      <c r="AK11" s="37">
        <v>954</v>
      </c>
      <c r="AL11" s="37">
        <v>974</v>
      </c>
      <c r="AM11" s="37">
        <v>958</v>
      </c>
      <c r="AN11" s="37">
        <v>1010</v>
      </c>
      <c r="AO11" s="37">
        <v>1005</v>
      </c>
      <c r="AP11" s="37">
        <v>1039</v>
      </c>
      <c r="AQ11" s="37">
        <v>1054</v>
      </c>
      <c r="AR11" s="37">
        <v>1192</v>
      </c>
      <c r="AS11" s="37">
        <v>1165</v>
      </c>
      <c r="AT11" s="129">
        <v>1089</v>
      </c>
      <c r="AU11" s="84">
        <v>1151</v>
      </c>
      <c r="AV11" s="270">
        <v>1036</v>
      </c>
      <c r="AW11" s="270">
        <v>1012</v>
      </c>
      <c r="AX11" s="270">
        <v>1012</v>
      </c>
      <c r="AY11" s="270">
        <v>1010</v>
      </c>
      <c r="AZ11" s="270">
        <v>1000</v>
      </c>
      <c r="BA11" s="270">
        <v>1039</v>
      </c>
      <c r="BB11" s="270">
        <v>1041</v>
      </c>
      <c r="BC11" s="270">
        <v>1054</v>
      </c>
      <c r="BD11" s="270">
        <v>1045</v>
      </c>
      <c r="BE11" s="270">
        <v>1033</v>
      </c>
      <c r="BF11" s="37">
        <v>1122</v>
      </c>
      <c r="BG11" s="84">
        <v>1231</v>
      </c>
      <c r="BH11" s="270">
        <v>1169</v>
      </c>
      <c r="BI11" s="270">
        <v>1163</v>
      </c>
      <c r="BJ11" s="270">
        <v>1200</v>
      </c>
      <c r="BK11" s="270">
        <v>1209</v>
      </c>
      <c r="BL11" s="270">
        <v>1238</v>
      </c>
      <c r="BM11" s="270">
        <v>1230</v>
      </c>
      <c r="BN11" s="270">
        <v>1211</v>
      </c>
      <c r="BO11" s="270">
        <v>1169</v>
      </c>
      <c r="BP11" s="270">
        <v>1131</v>
      </c>
      <c r="BQ11" s="270">
        <v>1111</v>
      </c>
      <c r="BR11" s="598">
        <v>957</v>
      </c>
      <c r="BS11" s="598">
        <v>888</v>
      </c>
      <c r="BT11" s="598">
        <v>905</v>
      </c>
      <c r="BU11" s="598">
        <v>877</v>
      </c>
      <c r="BV11" s="598">
        <v>838</v>
      </c>
      <c r="BW11" s="598">
        <v>825</v>
      </c>
      <c r="BX11" s="598">
        <v>910</v>
      </c>
      <c r="BY11" s="598">
        <v>965</v>
      </c>
      <c r="BZ11" s="598">
        <v>959</v>
      </c>
      <c r="CA11" s="598">
        <v>1054</v>
      </c>
      <c r="CB11" s="598">
        <v>1005</v>
      </c>
      <c r="CC11" s="598">
        <v>1022</v>
      </c>
      <c r="CD11" s="598">
        <v>1042</v>
      </c>
      <c r="CE11" s="598">
        <v>1014</v>
      </c>
      <c r="CF11" s="598">
        <v>1028</v>
      </c>
      <c r="CG11" s="598">
        <v>1121</v>
      </c>
      <c r="CH11" s="598">
        <v>1135</v>
      </c>
      <c r="CI11" s="598">
        <v>1103</v>
      </c>
      <c r="CJ11" s="598">
        <f>'1.COBERTURA  DANE'!F12+'1.COBERTURA  DANE'!H12+'1.COBERTURA  DANE'!J12</f>
        <v>1112</v>
      </c>
      <c r="CK11" s="224">
        <f t="shared" si="2"/>
        <v>-23</v>
      </c>
      <c r="CL11" s="190">
        <f t="shared" si="3"/>
        <v>-2.2682445759368837</v>
      </c>
      <c r="CM11" s="224">
        <f t="shared" si="4"/>
        <v>70</v>
      </c>
      <c r="CN11" s="190">
        <f t="shared" si="5"/>
        <v>6.7178502879078703</v>
      </c>
      <c r="CR11" s="33" t="s">
        <v>311</v>
      </c>
      <c r="CS11" s="265">
        <v>3749816</v>
      </c>
      <c r="CT11" s="229">
        <f>CJ4</f>
        <v>3913601</v>
      </c>
      <c r="DD11" s="18">
        <v>893</v>
      </c>
      <c r="DE11" s="18">
        <v>615</v>
      </c>
      <c r="DG11" s="386">
        <v>31</v>
      </c>
      <c r="DH11" s="18" t="s">
        <v>62</v>
      </c>
      <c r="DI11" s="18">
        <v>4831</v>
      </c>
      <c r="DJ11" s="18">
        <v>4759</v>
      </c>
      <c r="DK11" s="18">
        <v>4724</v>
      </c>
      <c r="DL11" s="18">
        <v>4653</v>
      </c>
    </row>
    <row r="12" spans="1:116" ht="15" outlineLevel="1">
      <c r="A12" s="320" t="s">
        <v>230</v>
      </c>
      <c r="B12" s="48"/>
      <c r="C12" s="51"/>
      <c r="D12" s="83">
        <f t="shared" ref="D12:V12" si="6">SUM(D13:D18)</f>
        <v>39902</v>
      </c>
      <c r="E12" s="83">
        <f t="shared" si="6"/>
        <v>39851</v>
      </c>
      <c r="F12" s="83">
        <f t="shared" si="6"/>
        <v>40442</v>
      </c>
      <c r="G12" s="83">
        <f t="shared" si="6"/>
        <v>40603</v>
      </c>
      <c r="H12" s="83">
        <f t="shared" si="6"/>
        <v>40761</v>
      </c>
      <c r="I12" s="83">
        <f t="shared" si="6"/>
        <v>40940</v>
      </c>
      <c r="J12" s="83">
        <f t="shared" si="6"/>
        <v>42524</v>
      </c>
      <c r="K12" s="269">
        <f t="shared" si="6"/>
        <v>40589</v>
      </c>
      <c r="L12" s="83">
        <f t="shared" si="6"/>
        <v>39218</v>
      </c>
      <c r="M12" s="83">
        <f t="shared" si="6"/>
        <v>40309</v>
      </c>
      <c r="N12" s="83">
        <f t="shared" si="6"/>
        <v>40958</v>
      </c>
      <c r="O12" s="83">
        <f>SUM(O13:O18)</f>
        <v>41006</v>
      </c>
      <c r="P12" s="83">
        <f t="shared" si="6"/>
        <v>42080</v>
      </c>
      <c r="Q12" s="83">
        <f t="shared" si="6"/>
        <v>41864</v>
      </c>
      <c r="R12" s="83">
        <f t="shared" si="6"/>
        <v>42024</v>
      </c>
      <c r="S12" s="83">
        <f t="shared" si="6"/>
        <v>42553</v>
      </c>
      <c r="T12" s="83">
        <f t="shared" si="6"/>
        <v>43126</v>
      </c>
      <c r="U12" s="83">
        <f t="shared" si="6"/>
        <v>43730</v>
      </c>
      <c r="V12" s="128">
        <f t="shared" si="6"/>
        <v>45915</v>
      </c>
      <c r="W12" s="82">
        <f>SUM(W13:W18)</f>
        <v>41344</v>
      </c>
      <c r="X12" s="83">
        <f>SUM(X13:X18)</f>
        <v>40867</v>
      </c>
      <c r="Y12" s="83">
        <f>SUM(Y13:Y18)</f>
        <v>43759</v>
      </c>
      <c r="Z12" s="83">
        <f>SUM(Z13:Z18)</f>
        <v>44456</v>
      </c>
      <c r="AA12" s="83">
        <f>SUM(AA13:AA18)</f>
        <v>45316</v>
      </c>
      <c r="AB12" s="83">
        <v>46044</v>
      </c>
      <c r="AC12" s="83">
        <v>45578</v>
      </c>
      <c r="AD12" s="83">
        <v>44975</v>
      </c>
      <c r="AE12" s="83">
        <v>43596</v>
      </c>
      <c r="AF12" s="83">
        <v>44172</v>
      </c>
      <c r="AG12" s="83">
        <v>44583</v>
      </c>
      <c r="AH12" s="128">
        <v>44812</v>
      </c>
      <c r="AI12" s="82">
        <v>43023</v>
      </c>
      <c r="AJ12" s="83">
        <v>43087</v>
      </c>
      <c r="AK12" s="83">
        <v>43544</v>
      </c>
      <c r="AL12" s="83">
        <v>43823</v>
      </c>
      <c r="AM12" s="83">
        <v>44478</v>
      </c>
      <c r="AN12" s="83">
        <v>45446</v>
      </c>
      <c r="AO12" s="83">
        <v>47869</v>
      </c>
      <c r="AP12" s="83">
        <v>49153</v>
      </c>
      <c r="AQ12" s="83">
        <v>49841</v>
      </c>
      <c r="AR12" s="83">
        <v>50445</v>
      </c>
      <c r="AS12" s="83">
        <v>48906</v>
      </c>
      <c r="AT12" s="128">
        <v>47898</v>
      </c>
      <c r="AU12" s="82">
        <v>45639</v>
      </c>
      <c r="AV12" s="269">
        <v>44436</v>
      </c>
      <c r="AW12" s="269">
        <v>44852</v>
      </c>
      <c r="AX12" s="269">
        <v>44963</v>
      </c>
      <c r="AY12" s="269">
        <v>45066</v>
      </c>
      <c r="AZ12" s="269">
        <v>46170</v>
      </c>
      <c r="BA12" s="269">
        <v>47048</v>
      </c>
      <c r="BB12" s="269">
        <v>47403</v>
      </c>
      <c r="BC12" s="269">
        <v>47783</v>
      </c>
      <c r="BD12" s="269">
        <v>47803</v>
      </c>
      <c r="BE12" s="269">
        <v>44960</v>
      </c>
      <c r="BF12" s="83">
        <v>45755</v>
      </c>
      <c r="BG12" s="82">
        <v>45460</v>
      </c>
      <c r="BH12" s="269">
        <v>42826</v>
      </c>
      <c r="BI12" s="269">
        <v>43318</v>
      </c>
      <c r="BJ12" s="269">
        <v>44649</v>
      </c>
      <c r="BK12" s="269">
        <v>44749</v>
      </c>
      <c r="BL12" s="269">
        <v>48203</v>
      </c>
      <c r="BM12" s="269">
        <v>48338</v>
      </c>
      <c r="BN12" s="269">
        <v>48614</v>
      </c>
      <c r="BO12" s="269">
        <v>49339</v>
      </c>
      <c r="BP12" s="269">
        <v>49484</v>
      </c>
      <c r="BQ12" s="269">
        <v>49262</v>
      </c>
      <c r="BR12" s="597">
        <v>49839</v>
      </c>
      <c r="BS12" s="597">
        <v>49527</v>
      </c>
      <c r="BT12" s="597">
        <v>49190</v>
      </c>
      <c r="BU12" s="597">
        <v>48830</v>
      </c>
      <c r="BV12" s="597">
        <v>47733</v>
      </c>
      <c r="BW12" s="597">
        <v>47135</v>
      </c>
      <c r="BX12" s="597">
        <v>47378</v>
      </c>
      <c r="BY12" s="597">
        <v>47684</v>
      </c>
      <c r="BZ12" s="597">
        <v>47477</v>
      </c>
      <c r="CA12" s="597">
        <v>51616</v>
      </c>
      <c r="CB12" s="597">
        <v>51462</v>
      </c>
      <c r="CC12" s="597">
        <v>50858</v>
      </c>
      <c r="CD12" s="597">
        <v>51489</v>
      </c>
      <c r="CE12" s="597">
        <v>51098</v>
      </c>
      <c r="CF12" s="597">
        <v>50141</v>
      </c>
      <c r="CG12" s="597">
        <v>51152</v>
      </c>
      <c r="CH12" s="597">
        <v>50742</v>
      </c>
      <c r="CI12" s="597">
        <v>50381</v>
      </c>
      <c r="CJ12" s="597">
        <f>'1.COBERTURA  DANE'!F13+'1.COBERTURA  DANE'!H13+'1.COBERTURA  DANE'!J13</f>
        <v>50490</v>
      </c>
      <c r="CK12" s="224">
        <f t="shared" si="2"/>
        <v>-252</v>
      </c>
      <c r="CL12" s="190">
        <f t="shared" si="3"/>
        <v>-0.49316998708364318</v>
      </c>
      <c r="CM12" s="224">
        <f t="shared" si="4"/>
        <v>-999</v>
      </c>
      <c r="CN12" s="190">
        <f t="shared" si="5"/>
        <v>-1.9402202412165706</v>
      </c>
      <c r="CR12" s="33" t="s">
        <v>319</v>
      </c>
      <c r="CS12" s="265">
        <v>3760255</v>
      </c>
      <c r="CT12" s="229"/>
      <c r="DD12" s="18">
        <v>120</v>
      </c>
      <c r="DE12" s="18">
        <v>866</v>
      </c>
      <c r="DG12" s="386">
        <v>34</v>
      </c>
      <c r="DH12" s="18" t="s">
        <v>63</v>
      </c>
      <c r="DI12" s="18">
        <v>8736</v>
      </c>
      <c r="DJ12" s="18">
        <v>8679</v>
      </c>
      <c r="DK12" s="18">
        <v>8569</v>
      </c>
      <c r="DL12" s="18">
        <v>8403</v>
      </c>
    </row>
    <row r="13" spans="1:116" ht="15" outlineLevel="2">
      <c r="A13" s="81">
        <v>120</v>
      </c>
      <c r="B13" s="27" t="s">
        <v>119</v>
      </c>
      <c r="C13" s="49" t="s">
        <v>73</v>
      </c>
      <c r="D13" s="49">
        <v>860</v>
      </c>
      <c r="E13" s="49">
        <v>770</v>
      </c>
      <c r="F13" s="49">
        <v>790</v>
      </c>
      <c r="G13" s="49">
        <v>839</v>
      </c>
      <c r="H13" s="49">
        <v>844</v>
      </c>
      <c r="I13" s="1">
        <v>829</v>
      </c>
      <c r="J13" s="388">
        <v>866</v>
      </c>
      <c r="K13" s="270">
        <v>751</v>
      </c>
      <c r="L13" s="37">
        <v>712</v>
      </c>
      <c r="M13" s="37">
        <v>767</v>
      </c>
      <c r="N13" s="37">
        <v>790</v>
      </c>
      <c r="O13" s="37">
        <v>731</v>
      </c>
      <c r="P13" s="37">
        <v>824</v>
      </c>
      <c r="Q13" s="37">
        <v>806</v>
      </c>
      <c r="R13" s="37">
        <v>794</v>
      </c>
      <c r="S13" s="37">
        <v>815</v>
      </c>
      <c r="T13" s="37">
        <v>819</v>
      </c>
      <c r="U13" s="37">
        <v>871</v>
      </c>
      <c r="V13" s="129">
        <v>1011</v>
      </c>
      <c r="W13" s="84">
        <v>714</v>
      </c>
      <c r="X13" s="37">
        <v>709</v>
      </c>
      <c r="Y13" s="37">
        <v>1010</v>
      </c>
      <c r="Z13" s="37">
        <v>1009</v>
      </c>
      <c r="AA13" s="37">
        <v>930</v>
      </c>
      <c r="AB13" s="37">
        <v>941</v>
      </c>
      <c r="AC13" s="37">
        <v>942</v>
      </c>
      <c r="AD13" s="37">
        <v>904</v>
      </c>
      <c r="AE13" s="37">
        <v>869</v>
      </c>
      <c r="AF13" s="37">
        <v>899</v>
      </c>
      <c r="AG13" s="37">
        <v>939</v>
      </c>
      <c r="AH13" s="129">
        <v>995</v>
      </c>
      <c r="AI13" s="84">
        <v>874</v>
      </c>
      <c r="AJ13" s="37">
        <v>961</v>
      </c>
      <c r="AK13" s="37">
        <v>963</v>
      </c>
      <c r="AL13" s="37">
        <v>943</v>
      </c>
      <c r="AM13" s="37">
        <v>885</v>
      </c>
      <c r="AN13" s="37">
        <v>983</v>
      </c>
      <c r="AO13" s="37">
        <v>914</v>
      </c>
      <c r="AP13" s="37">
        <v>931</v>
      </c>
      <c r="AQ13" s="37">
        <v>954</v>
      </c>
      <c r="AR13" s="37">
        <v>1140</v>
      </c>
      <c r="AS13" s="37">
        <v>1101</v>
      </c>
      <c r="AT13" s="129">
        <v>1074</v>
      </c>
      <c r="AU13" s="84">
        <v>965</v>
      </c>
      <c r="AV13" s="270">
        <v>937</v>
      </c>
      <c r="AW13" s="270">
        <v>975</v>
      </c>
      <c r="AX13" s="270">
        <v>985</v>
      </c>
      <c r="AY13" s="270">
        <v>949</v>
      </c>
      <c r="AZ13" s="270">
        <v>926</v>
      </c>
      <c r="BA13" s="270">
        <v>917</v>
      </c>
      <c r="BB13" s="270">
        <v>929</v>
      </c>
      <c r="BC13" s="270">
        <v>962</v>
      </c>
      <c r="BD13" s="270">
        <v>965</v>
      </c>
      <c r="BE13" s="270">
        <v>918</v>
      </c>
      <c r="BF13" s="37">
        <v>970</v>
      </c>
      <c r="BG13" s="84">
        <v>1012</v>
      </c>
      <c r="BH13" s="270">
        <v>947</v>
      </c>
      <c r="BI13" s="270">
        <v>956</v>
      </c>
      <c r="BJ13" s="270">
        <v>1016</v>
      </c>
      <c r="BK13" s="270">
        <v>1048</v>
      </c>
      <c r="BL13" s="270">
        <v>1272</v>
      </c>
      <c r="BM13" s="270">
        <v>1217</v>
      </c>
      <c r="BN13" s="270">
        <v>1216</v>
      </c>
      <c r="BO13" s="270">
        <v>1261</v>
      </c>
      <c r="BP13" s="270">
        <v>1277</v>
      </c>
      <c r="BQ13" s="270">
        <v>1299</v>
      </c>
      <c r="BR13" s="598">
        <v>1336</v>
      </c>
      <c r="BS13" s="598">
        <v>1333</v>
      </c>
      <c r="BT13" s="598">
        <v>1353</v>
      </c>
      <c r="BU13" s="598">
        <v>1300</v>
      </c>
      <c r="BV13" s="598">
        <v>1281</v>
      </c>
      <c r="BW13" s="598">
        <v>1303</v>
      </c>
      <c r="BX13" s="598">
        <v>1310</v>
      </c>
      <c r="BY13" s="598">
        <v>1277</v>
      </c>
      <c r="BZ13" s="598">
        <v>1249</v>
      </c>
      <c r="CA13" s="598">
        <v>3884</v>
      </c>
      <c r="CB13" s="598">
        <v>3931</v>
      </c>
      <c r="CC13" s="598">
        <v>3954</v>
      </c>
      <c r="CD13" s="598">
        <v>4001</v>
      </c>
      <c r="CE13" s="598">
        <v>3989</v>
      </c>
      <c r="CF13" s="598">
        <v>3911</v>
      </c>
      <c r="CG13" s="598">
        <v>4035</v>
      </c>
      <c r="CH13" s="598">
        <v>4024</v>
      </c>
      <c r="CI13" s="598">
        <v>4051</v>
      </c>
      <c r="CJ13" s="598">
        <f>'1.COBERTURA  DANE'!F14+'1.COBERTURA  DANE'!H14+'1.COBERTURA  DANE'!J14</f>
        <v>4093</v>
      </c>
      <c r="CK13" s="224">
        <f t="shared" si="2"/>
        <v>69</v>
      </c>
      <c r="CL13" s="190">
        <f t="shared" si="3"/>
        <v>1.7297568312860365</v>
      </c>
      <c r="CM13" s="224">
        <f t="shared" si="4"/>
        <v>92</v>
      </c>
      <c r="CN13" s="190">
        <f t="shared" si="5"/>
        <v>2.2994251437140716</v>
      </c>
      <c r="CR13" s="33" t="s">
        <v>320</v>
      </c>
      <c r="CS13" s="265">
        <v>3776317</v>
      </c>
      <c r="CT13" s="229"/>
      <c r="DD13" s="18">
        <v>154</v>
      </c>
      <c r="DE13" s="18">
        <v>26143</v>
      </c>
      <c r="DG13" s="386">
        <v>36</v>
      </c>
      <c r="DH13" s="18" t="s">
        <v>786</v>
      </c>
      <c r="DI13" s="18">
        <v>1568</v>
      </c>
      <c r="DJ13" s="18">
        <v>1570</v>
      </c>
      <c r="DK13" s="18">
        <v>1565</v>
      </c>
      <c r="DL13" s="18">
        <v>1487</v>
      </c>
    </row>
    <row r="14" spans="1:116" ht="15" outlineLevel="2">
      <c r="A14" s="81">
        <v>154</v>
      </c>
      <c r="B14" s="27" t="s">
        <v>119</v>
      </c>
      <c r="C14" s="49" t="s">
        <v>12</v>
      </c>
      <c r="D14" s="49">
        <v>24902</v>
      </c>
      <c r="E14" s="49">
        <v>24905</v>
      </c>
      <c r="F14" s="49">
        <v>25219</v>
      </c>
      <c r="G14" s="49">
        <v>24881</v>
      </c>
      <c r="H14" s="49">
        <v>24982</v>
      </c>
      <c r="I14" s="1">
        <v>25116</v>
      </c>
      <c r="J14" s="388">
        <v>26143</v>
      </c>
      <c r="K14" s="270">
        <v>25407</v>
      </c>
      <c r="L14" s="37">
        <v>24609</v>
      </c>
      <c r="M14" s="37">
        <v>25195</v>
      </c>
      <c r="N14" s="37">
        <v>25662</v>
      </c>
      <c r="O14" s="37">
        <v>25794</v>
      </c>
      <c r="P14" s="37">
        <v>26504</v>
      </c>
      <c r="Q14" s="37">
        <v>26255</v>
      </c>
      <c r="R14" s="37">
        <v>26101</v>
      </c>
      <c r="S14" s="37">
        <v>26189</v>
      </c>
      <c r="T14" s="37">
        <v>26324</v>
      </c>
      <c r="U14" s="37">
        <v>26672</v>
      </c>
      <c r="V14" s="129">
        <v>27611</v>
      </c>
      <c r="W14" s="84">
        <v>25695</v>
      </c>
      <c r="X14" s="37">
        <v>25471</v>
      </c>
      <c r="Y14" s="37">
        <v>26365</v>
      </c>
      <c r="Z14" s="37">
        <v>26529</v>
      </c>
      <c r="AA14" s="37">
        <v>27571</v>
      </c>
      <c r="AB14" s="37">
        <v>28169</v>
      </c>
      <c r="AC14" s="37">
        <v>27917</v>
      </c>
      <c r="AD14" s="37">
        <v>27540</v>
      </c>
      <c r="AE14" s="37">
        <v>26569</v>
      </c>
      <c r="AF14" s="37">
        <v>26883</v>
      </c>
      <c r="AG14" s="37">
        <v>27136</v>
      </c>
      <c r="AH14" s="129">
        <v>27428</v>
      </c>
      <c r="AI14" s="84">
        <v>26706</v>
      </c>
      <c r="AJ14" s="37">
        <v>26437</v>
      </c>
      <c r="AK14" s="37">
        <v>26685</v>
      </c>
      <c r="AL14" s="37">
        <v>27027</v>
      </c>
      <c r="AM14" s="37">
        <v>27417</v>
      </c>
      <c r="AN14" s="37">
        <v>28147</v>
      </c>
      <c r="AO14" s="37">
        <v>29771</v>
      </c>
      <c r="AP14" s="37">
        <v>30628</v>
      </c>
      <c r="AQ14" s="37">
        <v>31066</v>
      </c>
      <c r="AR14" s="37">
        <v>31150</v>
      </c>
      <c r="AS14" s="37">
        <v>30419</v>
      </c>
      <c r="AT14" s="129">
        <v>29750</v>
      </c>
      <c r="AU14" s="84">
        <v>28472</v>
      </c>
      <c r="AV14" s="270">
        <v>27758</v>
      </c>
      <c r="AW14" s="270">
        <v>27953</v>
      </c>
      <c r="AX14" s="270">
        <v>28034</v>
      </c>
      <c r="AY14" s="270">
        <v>28270</v>
      </c>
      <c r="AZ14" s="270">
        <v>29057</v>
      </c>
      <c r="BA14" s="270">
        <v>29741</v>
      </c>
      <c r="BB14" s="270">
        <v>29980</v>
      </c>
      <c r="BC14" s="270">
        <v>30319</v>
      </c>
      <c r="BD14" s="270">
        <v>30367</v>
      </c>
      <c r="BE14" s="270">
        <v>28682</v>
      </c>
      <c r="BF14" s="37">
        <v>28966</v>
      </c>
      <c r="BG14" s="84">
        <v>28590</v>
      </c>
      <c r="BH14" s="270">
        <v>27125</v>
      </c>
      <c r="BI14" s="270">
        <v>27460</v>
      </c>
      <c r="BJ14" s="270">
        <v>28233</v>
      </c>
      <c r="BK14" s="270">
        <v>28228</v>
      </c>
      <c r="BL14" s="270">
        <v>29794</v>
      </c>
      <c r="BM14" s="270">
        <v>30203</v>
      </c>
      <c r="BN14" s="270">
        <v>30323</v>
      </c>
      <c r="BO14" s="270">
        <v>30652</v>
      </c>
      <c r="BP14" s="270">
        <v>30642</v>
      </c>
      <c r="BQ14" s="270">
        <v>30327</v>
      </c>
      <c r="BR14" s="598">
        <v>30487</v>
      </c>
      <c r="BS14" s="598">
        <v>30312</v>
      </c>
      <c r="BT14" s="598">
        <v>30141</v>
      </c>
      <c r="BU14" s="598">
        <v>30155</v>
      </c>
      <c r="BV14" s="598">
        <v>29611</v>
      </c>
      <c r="BW14" s="598">
        <v>29089</v>
      </c>
      <c r="BX14" s="598">
        <v>29163</v>
      </c>
      <c r="BY14" s="598">
        <v>29379</v>
      </c>
      <c r="BZ14" s="598">
        <v>29225</v>
      </c>
      <c r="CA14" s="598">
        <v>30824</v>
      </c>
      <c r="CB14" s="598">
        <v>30535</v>
      </c>
      <c r="CC14" s="598">
        <v>30030</v>
      </c>
      <c r="CD14" s="598">
        <v>30324</v>
      </c>
      <c r="CE14" s="598">
        <v>30022</v>
      </c>
      <c r="CF14" s="598">
        <v>29608</v>
      </c>
      <c r="CG14" s="598">
        <v>30093</v>
      </c>
      <c r="CH14" s="598">
        <v>29912</v>
      </c>
      <c r="CI14" s="598">
        <v>29560</v>
      </c>
      <c r="CJ14" s="598">
        <f>'1.COBERTURA  DANE'!F15+'1.COBERTURA  DANE'!H15+'1.COBERTURA  DANE'!J15</f>
        <v>29522</v>
      </c>
      <c r="CK14" s="224">
        <f t="shared" si="2"/>
        <v>-390</v>
      </c>
      <c r="CL14" s="190">
        <f t="shared" si="3"/>
        <v>-1.2990473652654719</v>
      </c>
      <c r="CM14" s="224">
        <f t="shared" si="4"/>
        <v>-802</v>
      </c>
      <c r="CN14" s="190">
        <f t="shared" si="5"/>
        <v>-2.6447698192850546</v>
      </c>
      <c r="CR14" s="33" t="s">
        <v>321</v>
      </c>
      <c r="CS14" s="265">
        <v>3870569</v>
      </c>
      <c r="CT14" s="229"/>
      <c r="DD14" s="18">
        <v>250</v>
      </c>
      <c r="DE14" s="18">
        <v>8950</v>
      </c>
      <c r="DG14" s="386">
        <v>38</v>
      </c>
      <c r="DH14" s="18" t="s">
        <v>65</v>
      </c>
      <c r="DI14" s="18">
        <v>898</v>
      </c>
      <c r="DJ14" s="18">
        <v>910</v>
      </c>
      <c r="DK14" s="18">
        <v>858</v>
      </c>
      <c r="DL14" s="18">
        <v>834</v>
      </c>
    </row>
    <row r="15" spans="1:116" ht="15" outlineLevel="2">
      <c r="A15" s="81">
        <v>250</v>
      </c>
      <c r="B15" s="27" t="s">
        <v>119</v>
      </c>
      <c r="C15" s="49" t="s">
        <v>15</v>
      </c>
      <c r="D15" s="49">
        <v>8147</v>
      </c>
      <c r="E15" s="49">
        <v>8141</v>
      </c>
      <c r="F15" s="49">
        <v>8288</v>
      </c>
      <c r="G15" s="49">
        <v>8606</v>
      </c>
      <c r="H15" s="49">
        <v>8692</v>
      </c>
      <c r="I15" s="1">
        <v>8774</v>
      </c>
      <c r="J15" s="388">
        <v>8950</v>
      </c>
      <c r="K15" s="270">
        <v>8454</v>
      </c>
      <c r="L15" s="37">
        <v>8066</v>
      </c>
      <c r="M15" s="37">
        <v>8390</v>
      </c>
      <c r="N15" s="37">
        <v>8483</v>
      </c>
      <c r="O15" s="37">
        <v>8494</v>
      </c>
      <c r="P15" s="37">
        <v>8695</v>
      </c>
      <c r="Q15" s="37">
        <v>8735</v>
      </c>
      <c r="R15" s="37">
        <v>8873</v>
      </c>
      <c r="S15" s="37">
        <v>9102</v>
      </c>
      <c r="T15" s="37">
        <v>9362</v>
      </c>
      <c r="U15" s="37">
        <v>9468</v>
      </c>
      <c r="V15" s="129">
        <v>9914</v>
      </c>
      <c r="W15" s="84">
        <v>8763</v>
      </c>
      <c r="X15" s="37">
        <v>8639</v>
      </c>
      <c r="Y15" s="37">
        <v>9174</v>
      </c>
      <c r="Z15" s="37">
        <v>9596</v>
      </c>
      <c r="AA15" s="37">
        <v>9792</v>
      </c>
      <c r="AB15" s="37">
        <v>9840</v>
      </c>
      <c r="AC15" s="37">
        <v>9769</v>
      </c>
      <c r="AD15" s="37">
        <v>9651</v>
      </c>
      <c r="AE15" s="37">
        <v>9407</v>
      </c>
      <c r="AF15" s="37">
        <v>9525</v>
      </c>
      <c r="AG15" s="37">
        <v>9642</v>
      </c>
      <c r="AH15" s="129">
        <v>9625</v>
      </c>
      <c r="AI15" s="84">
        <v>9205</v>
      </c>
      <c r="AJ15" s="37">
        <v>9322</v>
      </c>
      <c r="AK15" s="37">
        <v>9514</v>
      </c>
      <c r="AL15" s="37">
        <v>9492</v>
      </c>
      <c r="AM15" s="37">
        <v>9600</v>
      </c>
      <c r="AN15" s="37">
        <v>9746</v>
      </c>
      <c r="AO15" s="37">
        <v>10260</v>
      </c>
      <c r="AP15" s="37">
        <v>10478</v>
      </c>
      <c r="AQ15" s="37">
        <v>10572</v>
      </c>
      <c r="AR15" s="37">
        <v>10564</v>
      </c>
      <c r="AS15" s="37">
        <v>10181</v>
      </c>
      <c r="AT15" s="129">
        <v>10035</v>
      </c>
      <c r="AU15" s="84">
        <v>9557</v>
      </c>
      <c r="AV15" s="270">
        <v>9303</v>
      </c>
      <c r="AW15" s="270">
        <v>9428</v>
      </c>
      <c r="AX15" s="270">
        <v>9434</v>
      </c>
      <c r="AY15" s="270">
        <v>9404</v>
      </c>
      <c r="AZ15" s="270">
        <v>9617</v>
      </c>
      <c r="BA15" s="270">
        <v>9706</v>
      </c>
      <c r="BB15" s="270">
        <v>9752</v>
      </c>
      <c r="BC15" s="270">
        <v>9786</v>
      </c>
      <c r="BD15" s="270">
        <v>9762</v>
      </c>
      <c r="BE15" s="270">
        <v>9207</v>
      </c>
      <c r="BF15" s="37">
        <v>9353</v>
      </c>
      <c r="BG15" s="84">
        <v>9231</v>
      </c>
      <c r="BH15" s="270">
        <v>8836</v>
      </c>
      <c r="BI15" s="270">
        <v>8955</v>
      </c>
      <c r="BJ15" s="270">
        <v>9150</v>
      </c>
      <c r="BK15" s="270">
        <v>9189</v>
      </c>
      <c r="BL15" s="270">
        <v>9914</v>
      </c>
      <c r="BM15" s="270">
        <v>9884</v>
      </c>
      <c r="BN15" s="270">
        <v>9946</v>
      </c>
      <c r="BO15" s="270">
        <v>10113</v>
      </c>
      <c r="BP15" s="270">
        <v>10205</v>
      </c>
      <c r="BQ15" s="270">
        <v>10220</v>
      </c>
      <c r="BR15" s="598">
        <v>10401</v>
      </c>
      <c r="BS15" s="598">
        <v>10363</v>
      </c>
      <c r="BT15" s="598">
        <v>10214</v>
      </c>
      <c r="BU15" s="598">
        <v>10142</v>
      </c>
      <c r="BV15" s="598">
        <v>9881</v>
      </c>
      <c r="BW15" s="598">
        <v>9830</v>
      </c>
      <c r="BX15" s="598">
        <v>9930</v>
      </c>
      <c r="BY15" s="598">
        <v>9851</v>
      </c>
      <c r="BZ15" s="598">
        <v>10057</v>
      </c>
      <c r="CA15" s="598">
        <v>9846</v>
      </c>
      <c r="CB15" s="598">
        <v>9913</v>
      </c>
      <c r="CC15" s="598">
        <v>9818</v>
      </c>
      <c r="CD15" s="598">
        <v>9927</v>
      </c>
      <c r="CE15" s="598">
        <v>9915</v>
      </c>
      <c r="CF15" s="598">
        <v>9702</v>
      </c>
      <c r="CG15" s="598">
        <v>9812</v>
      </c>
      <c r="CH15" s="598">
        <v>9721</v>
      </c>
      <c r="CI15" s="598">
        <v>9656</v>
      </c>
      <c r="CJ15" s="598">
        <f>'1.COBERTURA  DANE'!F16+'1.COBERTURA  DANE'!H16+'1.COBERTURA  DANE'!J16</f>
        <v>9671</v>
      </c>
      <c r="CK15" s="224">
        <f t="shared" si="2"/>
        <v>-50</v>
      </c>
      <c r="CL15" s="190">
        <f t="shared" si="3"/>
        <v>-0.50428643469490664</v>
      </c>
      <c r="CM15" s="224">
        <f t="shared" si="4"/>
        <v>-256</v>
      </c>
      <c r="CN15" s="190">
        <f t="shared" si="5"/>
        <v>-2.5788254256069303</v>
      </c>
      <c r="CR15" s="33" t="s">
        <v>322</v>
      </c>
      <c r="CS15" s="228">
        <v>3876804</v>
      </c>
      <c r="CT15" s="229"/>
      <c r="DD15" s="18">
        <v>495</v>
      </c>
      <c r="DE15" s="18">
        <v>1588</v>
      </c>
      <c r="DG15" s="386">
        <v>40</v>
      </c>
      <c r="DH15" s="18" t="s">
        <v>787</v>
      </c>
      <c r="DI15" s="18">
        <v>1517</v>
      </c>
      <c r="DJ15" s="18">
        <v>1486</v>
      </c>
      <c r="DK15" s="18">
        <v>1455</v>
      </c>
      <c r="DL15" s="18">
        <v>1486</v>
      </c>
    </row>
    <row r="16" spans="1:116" ht="15" outlineLevel="2">
      <c r="A16" s="81">
        <v>495</v>
      </c>
      <c r="B16" s="27" t="s">
        <v>119</v>
      </c>
      <c r="C16" s="49" t="s">
        <v>86</v>
      </c>
      <c r="D16" s="49">
        <v>1443</v>
      </c>
      <c r="E16" s="49">
        <v>1449</v>
      </c>
      <c r="F16" s="49">
        <v>1461</v>
      </c>
      <c r="G16" s="49">
        <v>1470</v>
      </c>
      <c r="H16" s="49">
        <v>1465</v>
      </c>
      <c r="I16" s="1">
        <v>1451</v>
      </c>
      <c r="J16" s="388">
        <v>1588</v>
      </c>
      <c r="K16" s="270">
        <v>1367</v>
      </c>
      <c r="L16" s="37">
        <v>1260</v>
      </c>
      <c r="M16" s="37">
        <v>1250</v>
      </c>
      <c r="N16" s="37">
        <v>1305</v>
      </c>
      <c r="O16" s="37">
        <v>1310</v>
      </c>
      <c r="P16" s="37">
        <v>1379</v>
      </c>
      <c r="Q16" s="37">
        <v>1375</v>
      </c>
      <c r="R16" s="37">
        <v>1434</v>
      </c>
      <c r="S16" s="37">
        <v>1488</v>
      </c>
      <c r="T16" s="37">
        <v>1620</v>
      </c>
      <c r="U16" s="37">
        <v>1643</v>
      </c>
      <c r="V16" s="129">
        <v>1816</v>
      </c>
      <c r="W16" s="84">
        <v>1475</v>
      </c>
      <c r="X16" s="37">
        <v>1302</v>
      </c>
      <c r="Y16" s="37">
        <v>1864</v>
      </c>
      <c r="Z16" s="37">
        <v>1868</v>
      </c>
      <c r="AA16" s="37">
        <v>1679</v>
      </c>
      <c r="AB16" s="37">
        <v>1681</v>
      </c>
      <c r="AC16" s="37">
        <v>1731</v>
      </c>
      <c r="AD16" s="37">
        <v>1802</v>
      </c>
      <c r="AE16" s="37">
        <v>1797</v>
      </c>
      <c r="AF16" s="37">
        <v>1831</v>
      </c>
      <c r="AG16" s="37">
        <v>1807</v>
      </c>
      <c r="AH16" s="129">
        <v>1680</v>
      </c>
      <c r="AI16" s="84">
        <v>1493</v>
      </c>
      <c r="AJ16" s="37">
        <v>1512</v>
      </c>
      <c r="AK16" s="37">
        <v>1452</v>
      </c>
      <c r="AL16" s="37">
        <v>1476</v>
      </c>
      <c r="AM16" s="37">
        <v>1503</v>
      </c>
      <c r="AN16" s="37">
        <v>1510</v>
      </c>
      <c r="AO16" s="37">
        <v>1602</v>
      </c>
      <c r="AP16" s="37">
        <v>1614</v>
      </c>
      <c r="AQ16" s="37">
        <v>1651</v>
      </c>
      <c r="AR16" s="37">
        <v>1754</v>
      </c>
      <c r="AS16" s="37">
        <v>1643</v>
      </c>
      <c r="AT16" s="129">
        <v>1592</v>
      </c>
      <c r="AU16" s="84">
        <v>1452</v>
      </c>
      <c r="AV16" s="270">
        <v>1370</v>
      </c>
      <c r="AW16" s="270">
        <v>1418</v>
      </c>
      <c r="AX16" s="270">
        <v>1432</v>
      </c>
      <c r="AY16" s="270">
        <v>1411</v>
      </c>
      <c r="AZ16" s="270">
        <v>1407</v>
      </c>
      <c r="BA16" s="270">
        <v>1406</v>
      </c>
      <c r="BB16" s="270">
        <v>1406</v>
      </c>
      <c r="BC16" s="270">
        <v>1370</v>
      </c>
      <c r="BD16" s="270">
        <v>1380</v>
      </c>
      <c r="BE16" s="270">
        <v>1232</v>
      </c>
      <c r="BF16" s="37">
        <v>1397</v>
      </c>
      <c r="BG16" s="84">
        <v>1584</v>
      </c>
      <c r="BH16" s="270">
        <v>1400</v>
      </c>
      <c r="BI16" s="270">
        <v>1410</v>
      </c>
      <c r="BJ16" s="270">
        <v>1451</v>
      </c>
      <c r="BK16" s="270">
        <v>1489</v>
      </c>
      <c r="BL16" s="270">
        <v>1737</v>
      </c>
      <c r="BM16" s="270">
        <v>1651</v>
      </c>
      <c r="BN16" s="270">
        <v>1680</v>
      </c>
      <c r="BO16" s="270">
        <v>1725</v>
      </c>
      <c r="BP16" s="270">
        <v>1756</v>
      </c>
      <c r="BQ16" s="270">
        <v>1783</v>
      </c>
      <c r="BR16" s="598">
        <v>1811</v>
      </c>
      <c r="BS16" s="598">
        <v>1803</v>
      </c>
      <c r="BT16" s="598">
        <v>1782</v>
      </c>
      <c r="BU16" s="598">
        <v>1634</v>
      </c>
      <c r="BV16" s="598">
        <v>1551</v>
      </c>
      <c r="BW16" s="598">
        <v>1551</v>
      </c>
      <c r="BX16" s="598">
        <v>1562</v>
      </c>
      <c r="BY16" s="598">
        <v>1702</v>
      </c>
      <c r="BZ16" s="598">
        <v>1589</v>
      </c>
      <c r="CA16" s="598">
        <v>1605</v>
      </c>
      <c r="CB16" s="598">
        <v>1618</v>
      </c>
      <c r="CC16" s="598">
        <v>1612</v>
      </c>
      <c r="CD16" s="598">
        <v>1654</v>
      </c>
      <c r="CE16" s="598">
        <v>1648</v>
      </c>
      <c r="CF16" s="598">
        <v>1579</v>
      </c>
      <c r="CG16" s="598">
        <v>1710</v>
      </c>
      <c r="CH16" s="598">
        <v>1673</v>
      </c>
      <c r="CI16" s="598">
        <v>1634</v>
      </c>
      <c r="CJ16" s="598">
        <f>'1.COBERTURA  DANE'!F17+'1.COBERTURA  DANE'!H17+'1.COBERTURA  DANE'!J17</f>
        <v>1660</v>
      </c>
      <c r="CK16" s="224">
        <f t="shared" si="2"/>
        <v>-13</v>
      </c>
      <c r="CL16" s="190">
        <f t="shared" si="3"/>
        <v>-0.78883495145631066</v>
      </c>
      <c r="CM16" s="224">
        <f t="shared" si="4"/>
        <v>6</v>
      </c>
      <c r="CN16" s="190">
        <f t="shared" si="5"/>
        <v>0.36275695284159615</v>
      </c>
      <c r="CR16" s="33" t="s">
        <v>323</v>
      </c>
      <c r="CS16" s="228">
        <v>3879593</v>
      </c>
      <c r="CT16" s="229"/>
      <c r="DD16" s="18">
        <v>790</v>
      </c>
      <c r="DE16" s="18">
        <v>2495</v>
      </c>
      <c r="DG16" s="386">
        <v>42</v>
      </c>
      <c r="DH16" s="18" t="s">
        <v>788</v>
      </c>
      <c r="DI16" s="18">
        <v>7414</v>
      </c>
      <c r="DJ16" s="18">
        <v>7256</v>
      </c>
      <c r="DK16" s="18">
        <v>7207</v>
      </c>
      <c r="DL16" s="18">
        <v>7168</v>
      </c>
    </row>
    <row r="17" spans="1:116" ht="15" outlineLevel="2">
      <c r="A17" s="81">
        <v>790</v>
      </c>
      <c r="B17" s="27" t="s">
        <v>119</v>
      </c>
      <c r="C17" s="49" t="s">
        <v>98</v>
      </c>
      <c r="D17" s="49">
        <v>2136</v>
      </c>
      <c r="E17" s="49">
        <v>2192</v>
      </c>
      <c r="F17" s="49">
        <v>2223</v>
      </c>
      <c r="G17" s="49">
        <v>2309</v>
      </c>
      <c r="H17" s="49">
        <v>2360</v>
      </c>
      <c r="I17" s="1">
        <v>2327</v>
      </c>
      <c r="J17" s="388">
        <v>2495</v>
      </c>
      <c r="K17" s="270">
        <v>2309</v>
      </c>
      <c r="L17" s="37">
        <v>2227</v>
      </c>
      <c r="M17" s="37">
        <v>2333</v>
      </c>
      <c r="N17" s="37">
        <v>2323</v>
      </c>
      <c r="O17" s="37">
        <v>2302</v>
      </c>
      <c r="P17" s="37">
        <v>2258</v>
      </c>
      <c r="Q17" s="37">
        <v>2349</v>
      </c>
      <c r="R17" s="37">
        <v>2395</v>
      </c>
      <c r="S17" s="37">
        <v>2470</v>
      </c>
      <c r="T17" s="37">
        <v>2530</v>
      </c>
      <c r="U17" s="37">
        <v>2538</v>
      </c>
      <c r="V17" s="129">
        <v>2728</v>
      </c>
      <c r="W17" s="84">
        <v>2334</v>
      </c>
      <c r="X17" s="37">
        <v>2359</v>
      </c>
      <c r="Y17" s="37">
        <v>2637</v>
      </c>
      <c r="Z17" s="37">
        <v>2731</v>
      </c>
      <c r="AA17" s="37">
        <v>2693</v>
      </c>
      <c r="AB17" s="37">
        <v>2775</v>
      </c>
      <c r="AC17" s="37">
        <v>2648</v>
      </c>
      <c r="AD17" s="37">
        <v>2555</v>
      </c>
      <c r="AE17" s="37">
        <v>2539</v>
      </c>
      <c r="AF17" s="37">
        <v>2609</v>
      </c>
      <c r="AG17" s="37">
        <v>2653</v>
      </c>
      <c r="AH17" s="129">
        <v>2649</v>
      </c>
      <c r="AI17" s="84">
        <v>2487</v>
      </c>
      <c r="AJ17" s="37">
        <v>2583</v>
      </c>
      <c r="AK17" s="37">
        <v>2654</v>
      </c>
      <c r="AL17" s="37">
        <v>2660</v>
      </c>
      <c r="AM17" s="37">
        <v>2730</v>
      </c>
      <c r="AN17" s="37">
        <v>2740</v>
      </c>
      <c r="AO17" s="37">
        <v>2928</v>
      </c>
      <c r="AP17" s="37">
        <v>2993</v>
      </c>
      <c r="AQ17" s="37">
        <v>3046</v>
      </c>
      <c r="AR17" s="37">
        <v>3198</v>
      </c>
      <c r="AS17" s="37">
        <v>3114</v>
      </c>
      <c r="AT17" s="129">
        <v>3054</v>
      </c>
      <c r="AU17" s="84">
        <v>2866</v>
      </c>
      <c r="AV17" s="270">
        <v>2797</v>
      </c>
      <c r="AW17" s="270">
        <v>2820</v>
      </c>
      <c r="AX17" s="270">
        <v>2831</v>
      </c>
      <c r="AY17" s="270">
        <v>2785</v>
      </c>
      <c r="AZ17" s="270">
        <v>2846</v>
      </c>
      <c r="BA17" s="270">
        <v>2870</v>
      </c>
      <c r="BB17" s="270">
        <v>2899</v>
      </c>
      <c r="BC17" s="270">
        <v>2919</v>
      </c>
      <c r="BD17" s="270">
        <v>2924</v>
      </c>
      <c r="BE17" s="270">
        <v>2763</v>
      </c>
      <c r="BF17" s="37">
        <v>2821</v>
      </c>
      <c r="BG17" s="84">
        <v>2775</v>
      </c>
      <c r="BH17" s="270">
        <v>2452</v>
      </c>
      <c r="BI17" s="270">
        <v>2431</v>
      </c>
      <c r="BJ17" s="270">
        <v>2599</v>
      </c>
      <c r="BK17" s="270">
        <v>2609</v>
      </c>
      <c r="BL17" s="270">
        <v>2997</v>
      </c>
      <c r="BM17" s="270">
        <v>2950</v>
      </c>
      <c r="BN17" s="270">
        <v>2977</v>
      </c>
      <c r="BO17" s="270">
        <v>3033</v>
      </c>
      <c r="BP17" s="270">
        <v>3036</v>
      </c>
      <c r="BQ17" s="270">
        <v>3078</v>
      </c>
      <c r="BR17" s="598">
        <v>3173</v>
      </c>
      <c r="BS17" s="598">
        <v>3130</v>
      </c>
      <c r="BT17" s="598">
        <v>3104</v>
      </c>
      <c r="BU17" s="598">
        <v>3058</v>
      </c>
      <c r="BV17" s="598">
        <v>2923</v>
      </c>
      <c r="BW17" s="598">
        <v>2888</v>
      </c>
      <c r="BX17" s="598">
        <v>2902</v>
      </c>
      <c r="BY17" s="598">
        <v>2892</v>
      </c>
      <c r="BZ17" s="598">
        <v>2857</v>
      </c>
      <c r="CA17" s="598">
        <v>2850</v>
      </c>
      <c r="CB17" s="598">
        <v>2849</v>
      </c>
      <c r="CC17" s="598">
        <v>2874</v>
      </c>
      <c r="CD17" s="598">
        <v>2973</v>
      </c>
      <c r="CE17" s="598">
        <v>2945</v>
      </c>
      <c r="CF17" s="598">
        <v>2900</v>
      </c>
      <c r="CG17" s="598">
        <v>3018</v>
      </c>
      <c r="CH17" s="598">
        <v>2998</v>
      </c>
      <c r="CI17" s="598">
        <v>3046</v>
      </c>
      <c r="CJ17" s="598">
        <f>'1.COBERTURA  DANE'!F18+'1.COBERTURA  DANE'!H18+'1.COBERTURA  DANE'!J18</f>
        <v>3074</v>
      </c>
      <c r="CK17" s="224">
        <f t="shared" si="2"/>
        <v>76</v>
      </c>
      <c r="CL17" s="190">
        <f t="shared" si="3"/>
        <v>2.5806451612903225</v>
      </c>
      <c r="CM17" s="224">
        <f t="shared" si="4"/>
        <v>101</v>
      </c>
      <c r="CN17" s="190">
        <f t="shared" si="5"/>
        <v>3.3972418432559701</v>
      </c>
      <c r="CR17" s="58" t="s">
        <v>324</v>
      </c>
      <c r="CS17" s="229">
        <v>3887363</v>
      </c>
      <c r="CT17" s="8"/>
      <c r="DD17" s="18">
        <v>895</v>
      </c>
      <c r="DE17" s="18">
        <v>2482</v>
      </c>
      <c r="DG17" s="386">
        <v>44</v>
      </c>
      <c r="DH17" s="18" t="s">
        <v>789</v>
      </c>
      <c r="DI17" s="18">
        <v>1186</v>
      </c>
      <c r="DJ17" s="18">
        <v>1151</v>
      </c>
      <c r="DK17" s="18">
        <v>1152</v>
      </c>
      <c r="DL17" s="18">
        <v>1136</v>
      </c>
    </row>
    <row r="18" spans="1:116" ht="15" outlineLevel="2">
      <c r="A18" s="81">
        <v>895</v>
      </c>
      <c r="B18" s="27" t="s">
        <v>119</v>
      </c>
      <c r="C18" s="50" t="s">
        <v>120</v>
      </c>
      <c r="D18" s="49">
        <v>2414</v>
      </c>
      <c r="E18" s="50">
        <v>2394</v>
      </c>
      <c r="F18" s="49">
        <v>2461</v>
      </c>
      <c r="G18" s="49">
        <v>2498</v>
      </c>
      <c r="H18" s="49">
        <v>2418</v>
      </c>
      <c r="I18" s="1">
        <v>2443</v>
      </c>
      <c r="J18" s="388">
        <v>2482</v>
      </c>
      <c r="K18" s="270">
        <v>2301</v>
      </c>
      <c r="L18" s="37">
        <v>2344</v>
      </c>
      <c r="M18" s="37">
        <v>2374</v>
      </c>
      <c r="N18" s="37">
        <v>2395</v>
      </c>
      <c r="O18" s="37">
        <v>2375</v>
      </c>
      <c r="P18" s="37">
        <v>2420</v>
      </c>
      <c r="Q18" s="37">
        <v>2344</v>
      </c>
      <c r="R18" s="37">
        <v>2427</v>
      </c>
      <c r="S18" s="37">
        <v>2489</v>
      </c>
      <c r="T18" s="37">
        <v>2471</v>
      </c>
      <c r="U18" s="37">
        <v>2538</v>
      </c>
      <c r="V18" s="129">
        <v>2835</v>
      </c>
      <c r="W18" s="84">
        <v>2363</v>
      </c>
      <c r="X18" s="37">
        <v>2387</v>
      </c>
      <c r="Y18" s="37">
        <v>2709</v>
      </c>
      <c r="Z18" s="37">
        <v>2723</v>
      </c>
      <c r="AA18" s="37">
        <v>2651</v>
      </c>
      <c r="AB18" s="37">
        <v>2638</v>
      </c>
      <c r="AC18" s="37">
        <v>2571</v>
      </c>
      <c r="AD18" s="37">
        <v>2523</v>
      </c>
      <c r="AE18" s="37">
        <v>2415</v>
      </c>
      <c r="AF18" s="37">
        <v>2425</v>
      </c>
      <c r="AG18" s="37">
        <v>2406</v>
      </c>
      <c r="AH18" s="129">
        <v>2435</v>
      </c>
      <c r="AI18" s="84">
        <v>2258</v>
      </c>
      <c r="AJ18" s="37">
        <v>2272</v>
      </c>
      <c r="AK18" s="37">
        <v>2276</v>
      </c>
      <c r="AL18" s="37">
        <v>2225</v>
      </c>
      <c r="AM18" s="37">
        <v>2343</v>
      </c>
      <c r="AN18" s="37">
        <v>2320</v>
      </c>
      <c r="AO18" s="37">
        <v>2394</v>
      </c>
      <c r="AP18" s="37">
        <v>2509</v>
      </c>
      <c r="AQ18" s="37">
        <v>2552</v>
      </c>
      <c r="AR18" s="37">
        <v>2639</v>
      </c>
      <c r="AS18" s="37">
        <v>2448</v>
      </c>
      <c r="AT18" s="129">
        <v>2393</v>
      </c>
      <c r="AU18" s="84">
        <v>2327</v>
      </c>
      <c r="AV18" s="270">
        <v>2271</v>
      </c>
      <c r="AW18" s="270">
        <v>2258</v>
      </c>
      <c r="AX18" s="270">
        <v>2247</v>
      </c>
      <c r="AY18" s="270">
        <v>2247</v>
      </c>
      <c r="AZ18" s="270">
        <v>2317</v>
      </c>
      <c r="BA18" s="270">
        <v>2408</v>
      </c>
      <c r="BB18" s="270">
        <v>2437</v>
      </c>
      <c r="BC18" s="270">
        <v>2427</v>
      </c>
      <c r="BD18" s="270">
        <v>2405</v>
      </c>
      <c r="BE18" s="270">
        <v>2158</v>
      </c>
      <c r="BF18" s="37">
        <v>2248</v>
      </c>
      <c r="BG18" s="84">
        <v>2268</v>
      </c>
      <c r="BH18" s="270">
        <v>2066</v>
      </c>
      <c r="BI18" s="270">
        <v>2106</v>
      </c>
      <c r="BJ18" s="270">
        <v>2200</v>
      </c>
      <c r="BK18" s="270">
        <v>2186</v>
      </c>
      <c r="BL18" s="270">
        <v>2489</v>
      </c>
      <c r="BM18" s="270">
        <v>2433</v>
      </c>
      <c r="BN18" s="270">
        <v>2472</v>
      </c>
      <c r="BO18" s="270">
        <v>2555</v>
      </c>
      <c r="BP18" s="270">
        <v>2568</v>
      </c>
      <c r="BQ18" s="270">
        <v>2555</v>
      </c>
      <c r="BR18" s="598">
        <v>2631</v>
      </c>
      <c r="BS18" s="598">
        <v>2586</v>
      </c>
      <c r="BT18" s="598">
        <v>2596</v>
      </c>
      <c r="BU18" s="598">
        <v>2541</v>
      </c>
      <c r="BV18" s="598">
        <v>2486</v>
      </c>
      <c r="BW18" s="598">
        <v>2474</v>
      </c>
      <c r="BX18" s="598">
        <v>2511</v>
      </c>
      <c r="BY18" s="598">
        <v>2583</v>
      </c>
      <c r="BZ18" s="598">
        <v>2500</v>
      </c>
      <c r="CA18" s="598">
        <v>2607</v>
      </c>
      <c r="CB18" s="598">
        <v>2616</v>
      </c>
      <c r="CC18" s="598">
        <v>2570</v>
      </c>
      <c r="CD18" s="598">
        <v>2610</v>
      </c>
      <c r="CE18" s="598">
        <v>2579</v>
      </c>
      <c r="CF18" s="598">
        <v>2441</v>
      </c>
      <c r="CG18" s="598">
        <v>2484</v>
      </c>
      <c r="CH18" s="598">
        <v>2414</v>
      </c>
      <c r="CI18" s="598">
        <v>2434</v>
      </c>
      <c r="CJ18" s="598">
        <f>'1.COBERTURA  DANE'!F19+'1.COBERTURA  DANE'!H19+'1.COBERTURA  DANE'!J19</f>
        <v>2470</v>
      </c>
      <c r="CK18" s="224">
        <f t="shared" si="2"/>
        <v>56</v>
      </c>
      <c r="CL18" s="190">
        <f t="shared" si="3"/>
        <v>2.1713842574641333</v>
      </c>
      <c r="CM18" s="224">
        <f t="shared" si="4"/>
        <v>-140</v>
      </c>
      <c r="CN18" s="190">
        <f t="shared" si="5"/>
        <v>-5.3639846743295019</v>
      </c>
      <c r="DD18" s="18">
        <v>45</v>
      </c>
      <c r="DE18" s="18">
        <v>85302</v>
      </c>
      <c r="DG18" s="386">
        <v>45</v>
      </c>
      <c r="DH18" s="18" t="s">
        <v>790</v>
      </c>
      <c r="DI18" s="18">
        <v>84444</v>
      </c>
      <c r="DJ18" s="18">
        <v>83844</v>
      </c>
      <c r="DK18" s="18">
        <v>83962</v>
      </c>
      <c r="DL18" s="18">
        <v>83764</v>
      </c>
    </row>
    <row r="19" spans="1:116" ht="15" outlineLevel="1">
      <c r="A19" s="320" t="s">
        <v>149</v>
      </c>
      <c r="B19" s="48"/>
      <c r="C19" s="51"/>
      <c r="D19" s="83">
        <f t="shared" ref="D19:V19" si="7">SUM(D20:D30)</f>
        <v>175359</v>
      </c>
      <c r="E19" s="83">
        <f t="shared" si="7"/>
        <v>174451</v>
      </c>
      <c r="F19" s="83">
        <f t="shared" si="7"/>
        <v>176154</v>
      </c>
      <c r="G19" s="83">
        <f t="shared" si="7"/>
        <v>177022</v>
      </c>
      <c r="H19" s="83">
        <f t="shared" si="7"/>
        <v>178523</v>
      </c>
      <c r="I19" s="83">
        <f t="shared" si="7"/>
        <v>177971</v>
      </c>
      <c r="J19" s="83">
        <f t="shared" si="7"/>
        <v>179620</v>
      </c>
      <c r="K19" s="269">
        <f t="shared" si="7"/>
        <v>175661</v>
      </c>
      <c r="L19" s="83">
        <f t="shared" si="7"/>
        <v>172963</v>
      </c>
      <c r="M19" s="83">
        <f t="shared" si="7"/>
        <v>174184</v>
      </c>
      <c r="N19" s="83">
        <f t="shared" si="7"/>
        <v>176869</v>
      </c>
      <c r="O19" s="83">
        <f>SUM(O20:O30)</f>
        <v>177752</v>
      </c>
      <c r="P19" s="83">
        <f t="shared" si="7"/>
        <v>178792</v>
      </c>
      <c r="Q19" s="83">
        <f t="shared" si="7"/>
        <v>176347</v>
      </c>
      <c r="R19" s="83">
        <f t="shared" si="7"/>
        <v>174956</v>
      </c>
      <c r="S19" s="83">
        <f t="shared" si="7"/>
        <v>176472</v>
      </c>
      <c r="T19" s="83">
        <f t="shared" si="7"/>
        <v>177633</v>
      </c>
      <c r="U19" s="83">
        <f t="shared" si="7"/>
        <v>178160</v>
      </c>
      <c r="V19" s="128">
        <f t="shared" si="7"/>
        <v>182187</v>
      </c>
      <c r="W19" s="82">
        <f>SUM(W20:W30)</f>
        <v>172751</v>
      </c>
      <c r="X19" s="83">
        <f>SUM(X20:X30)</f>
        <v>169490</v>
      </c>
      <c r="Y19" s="83">
        <f>SUM(Y20:Y30)</f>
        <v>171722</v>
      </c>
      <c r="Z19" s="83">
        <f>SUM(Z20:Z30)</f>
        <v>171959</v>
      </c>
      <c r="AA19" s="83">
        <f>SUM(AA20:AA30)</f>
        <v>173099</v>
      </c>
      <c r="AB19" s="83">
        <v>173973</v>
      </c>
      <c r="AC19" s="83">
        <v>173117</v>
      </c>
      <c r="AD19" s="83">
        <v>173384</v>
      </c>
      <c r="AE19" s="83">
        <v>168449</v>
      </c>
      <c r="AF19" s="83">
        <v>171542</v>
      </c>
      <c r="AG19" s="83">
        <v>171820</v>
      </c>
      <c r="AH19" s="128">
        <v>172573</v>
      </c>
      <c r="AI19" s="82">
        <v>169881</v>
      </c>
      <c r="AJ19" s="83">
        <v>170224</v>
      </c>
      <c r="AK19" s="83">
        <v>172026</v>
      </c>
      <c r="AL19" s="83">
        <v>171603</v>
      </c>
      <c r="AM19" s="83">
        <v>173537</v>
      </c>
      <c r="AN19" s="83">
        <v>177278</v>
      </c>
      <c r="AO19" s="83">
        <v>180778</v>
      </c>
      <c r="AP19" s="83">
        <v>184318</v>
      </c>
      <c r="AQ19" s="83">
        <v>185217</v>
      </c>
      <c r="AR19" s="83">
        <v>187447</v>
      </c>
      <c r="AS19" s="83">
        <v>186998</v>
      </c>
      <c r="AT19" s="128">
        <v>183061</v>
      </c>
      <c r="AU19" s="82">
        <v>177660</v>
      </c>
      <c r="AV19" s="269">
        <v>175640</v>
      </c>
      <c r="AW19" s="269">
        <v>176763</v>
      </c>
      <c r="AX19" s="269">
        <v>178680</v>
      </c>
      <c r="AY19" s="269">
        <v>178156</v>
      </c>
      <c r="AZ19" s="269">
        <v>179848</v>
      </c>
      <c r="BA19" s="269">
        <v>185881</v>
      </c>
      <c r="BB19" s="269">
        <v>188152</v>
      </c>
      <c r="BC19" s="269">
        <v>189789</v>
      </c>
      <c r="BD19" s="269">
        <v>190793</v>
      </c>
      <c r="BE19" s="269">
        <v>187587</v>
      </c>
      <c r="BF19" s="83">
        <v>187854</v>
      </c>
      <c r="BG19" s="82">
        <v>185482</v>
      </c>
      <c r="BH19" s="269">
        <v>182640</v>
      </c>
      <c r="BI19" s="269">
        <v>185277</v>
      </c>
      <c r="BJ19" s="269">
        <v>188878</v>
      </c>
      <c r="BK19" s="269">
        <v>190041</v>
      </c>
      <c r="BL19" s="269">
        <v>192992</v>
      </c>
      <c r="BM19" s="269">
        <v>196634</v>
      </c>
      <c r="BN19" s="269">
        <v>197153</v>
      </c>
      <c r="BO19" s="269">
        <v>198355</v>
      </c>
      <c r="BP19" s="269">
        <v>200435</v>
      </c>
      <c r="BQ19" s="269">
        <v>199888</v>
      </c>
      <c r="BR19" s="597">
        <v>200196</v>
      </c>
      <c r="BS19" s="597">
        <v>197464</v>
      </c>
      <c r="BT19" s="597">
        <v>195484</v>
      </c>
      <c r="BU19" s="597">
        <v>198122</v>
      </c>
      <c r="BV19" s="597">
        <v>196087</v>
      </c>
      <c r="BW19" s="597">
        <v>196261</v>
      </c>
      <c r="BX19" s="597">
        <v>198565</v>
      </c>
      <c r="BY19" s="597">
        <v>198863</v>
      </c>
      <c r="BZ19" s="597">
        <v>200956</v>
      </c>
      <c r="CA19" s="597">
        <v>208058</v>
      </c>
      <c r="CB19" s="597">
        <v>207895</v>
      </c>
      <c r="CC19" s="597">
        <v>207022</v>
      </c>
      <c r="CD19" s="597">
        <v>207301</v>
      </c>
      <c r="CE19" s="597">
        <v>204380</v>
      </c>
      <c r="CF19" s="597">
        <v>203946</v>
      </c>
      <c r="CG19" s="597">
        <v>206815</v>
      </c>
      <c r="CH19" s="597">
        <v>208515</v>
      </c>
      <c r="CI19" s="597">
        <v>207680</v>
      </c>
      <c r="CJ19" s="597">
        <f>'1.COBERTURA  DANE'!F20+'1.COBERTURA  DANE'!H20+'1.COBERTURA  DANE'!J20</f>
        <v>207667</v>
      </c>
      <c r="CK19" s="224">
        <f t="shared" si="2"/>
        <v>-848</v>
      </c>
      <c r="CL19" s="190">
        <f t="shared" si="3"/>
        <v>-0.41491339661415011</v>
      </c>
      <c r="CM19" s="224">
        <f t="shared" si="4"/>
        <v>366</v>
      </c>
      <c r="CN19" s="190">
        <f t="shared" si="5"/>
        <v>0.17655486466538994</v>
      </c>
      <c r="DD19" s="18">
        <v>51</v>
      </c>
      <c r="DE19" s="18">
        <v>3697</v>
      </c>
      <c r="DG19" s="386">
        <v>51</v>
      </c>
      <c r="DH19" s="18" t="s">
        <v>67</v>
      </c>
      <c r="DI19" s="18">
        <v>3682</v>
      </c>
      <c r="DJ19" s="18">
        <v>3664</v>
      </c>
      <c r="DK19" s="18">
        <v>3601</v>
      </c>
      <c r="DL19" s="18">
        <v>3592</v>
      </c>
    </row>
    <row r="20" spans="1:116" ht="15" outlineLevel="2">
      <c r="A20" s="81">
        <v>45</v>
      </c>
      <c r="B20" s="27" t="s">
        <v>148</v>
      </c>
      <c r="C20" s="49" t="s">
        <v>6</v>
      </c>
      <c r="D20" s="49">
        <v>83764</v>
      </c>
      <c r="E20" s="49">
        <v>83465</v>
      </c>
      <c r="F20" s="49">
        <v>83962</v>
      </c>
      <c r="G20" s="49">
        <v>83844</v>
      </c>
      <c r="H20" s="49">
        <v>84444</v>
      </c>
      <c r="I20" s="1">
        <v>84522</v>
      </c>
      <c r="J20" s="388">
        <v>85302</v>
      </c>
      <c r="K20" s="270">
        <v>83912</v>
      </c>
      <c r="L20" s="37">
        <v>83154</v>
      </c>
      <c r="M20" s="37">
        <v>83279</v>
      </c>
      <c r="N20" s="37">
        <v>83973</v>
      </c>
      <c r="O20" s="37">
        <v>84504</v>
      </c>
      <c r="P20" s="37">
        <v>84953</v>
      </c>
      <c r="Q20" s="37">
        <v>83924</v>
      </c>
      <c r="R20" s="37">
        <v>83314</v>
      </c>
      <c r="S20" s="37">
        <v>83985</v>
      </c>
      <c r="T20" s="37">
        <v>83780</v>
      </c>
      <c r="U20" s="37">
        <v>83912</v>
      </c>
      <c r="V20" s="129">
        <v>84099</v>
      </c>
      <c r="W20" s="84">
        <v>81292</v>
      </c>
      <c r="X20" s="37">
        <v>80416</v>
      </c>
      <c r="Y20" s="37">
        <v>80618</v>
      </c>
      <c r="Z20" s="37">
        <v>80638</v>
      </c>
      <c r="AA20" s="37">
        <v>80568</v>
      </c>
      <c r="AB20" s="37">
        <v>81002</v>
      </c>
      <c r="AC20" s="37">
        <v>80517</v>
      </c>
      <c r="AD20" s="37">
        <v>80632</v>
      </c>
      <c r="AE20" s="37">
        <v>81567</v>
      </c>
      <c r="AF20" s="37">
        <v>79910</v>
      </c>
      <c r="AG20" s="37">
        <v>80016</v>
      </c>
      <c r="AH20" s="129">
        <v>80135</v>
      </c>
      <c r="AI20" s="84">
        <v>79124</v>
      </c>
      <c r="AJ20" s="37">
        <v>78901</v>
      </c>
      <c r="AK20" s="37">
        <v>80582</v>
      </c>
      <c r="AL20" s="37">
        <v>79899</v>
      </c>
      <c r="AM20" s="37">
        <v>80278</v>
      </c>
      <c r="AN20" s="37">
        <v>81660</v>
      </c>
      <c r="AO20" s="37">
        <v>82396</v>
      </c>
      <c r="AP20" s="37">
        <v>83844</v>
      </c>
      <c r="AQ20" s="37">
        <v>84032</v>
      </c>
      <c r="AR20" s="37">
        <v>84381</v>
      </c>
      <c r="AS20" s="37">
        <v>84006</v>
      </c>
      <c r="AT20" s="129">
        <v>81647</v>
      </c>
      <c r="AU20" s="84">
        <v>80470</v>
      </c>
      <c r="AV20" s="270">
        <v>79713</v>
      </c>
      <c r="AW20" s="270">
        <v>80184</v>
      </c>
      <c r="AX20" s="270">
        <v>80828</v>
      </c>
      <c r="AY20" s="270">
        <v>80592</v>
      </c>
      <c r="AZ20" s="270">
        <v>81293</v>
      </c>
      <c r="BA20" s="270">
        <v>83862</v>
      </c>
      <c r="BB20" s="270">
        <v>84575</v>
      </c>
      <c r="BC20" s="270">
        <v>85057</v>
      </c>
      <c r="BD20" s="270">
        <v>85564</v>
      </c>
      <c r="BE20" s="270">
        <v>84370</v>
      </c>
      <c r="BF20" s="37">
        <v>84430</v>
      </c>
      <c r="BG20" s="84">
        <v>83077</v>
      </c>
      <c r="BH20" s="270">
        <v>82504</v>
      </c>
      <c r="BI20" s="270">
        <v>83439</v>
      </c>
      <c r="BJ20" s="270">
        <v>84785</v>
      </c>
      <c r="BK20" s="270">
        <v>85133</v>
      </c>
      <c r="BL20" s="270">
        <v>86249</v>
      </c>
      <c r="BM20" s="270">
        <v>86970</v>
      </c>
      <c r="BN20" s="270">
        <v>87143</v>
      </c>
      <c r="BO20" s="270">
        <v>87672</v>
      </c>
      <c r="BP20" s="270">
        <v>88532</v>
      </c>
      <c r="BQ20" s="270">
        <v>88364</v>
      </c>
      <c r="BR20" s="598">
        <v>88622</v>
      </c>
      <c r="BS20" s="598">
        <v>87876</v>
      </c>
      <c r="BT20" s="598">
        <v>87328</v>
      </c>
      <c r="BU20" s="598">
        <v>88274</v>
      </c>
      <c r="BV20" s="598">
        <v>87326</v>
      </c>
      <c r="BW20" s="598">
        <v>87253</v>
      </c>
      <c r="BX20" s="598">
        <v>87674</v>
      </c>
      <c r="BY20" s="598">
        <v>87864</v>
      </c>
      <c r="BZ20" s="598">
        <v>88267</v>
      </c>
      <c r="CA20" s="598">
        <v>90952</v>
      </c>
      <c r="CB20" s="598">
        <v>90707</v>
      </c>
      <c r="CC20" s="598">
        <v>90481</v>
      </c>
      <c r="CD20" s="598">
        <v>90691</v>
      </c>
      <c r="CE20" s="598">
        <v>89765</v>
      </c>
      <c r="CF20" s="598">
        <v>89611</v>
      </c>
      <c r="CG20" s="598">
        <v>90499</v>
      </c>
      <c r="CH20" s="598">
        <v>91142</v>
      </c>
      <c r="CI20" s="598">
        <v>90765</v>
      </c>
      <c r="CJ20" s="598">
        <f>'1.COBERTURA  DANE'!F21+'1.COBERTURA  DANE'!H21+'1.COBERTURA  DANE'!J21</f>
        <v>90418</v>
      </c>
      <c r="CK20" s="224">
        <f t="shared" si="2"/>
        <v>-724</v>
      </c>
      <c r="CL20" s="190">
        <f t="shared" si="3"/>
        <v>-0.80655043725282682</v>
      </c>
      <c r="CM20" s="224">
        <f t="shared" si="4"/>
        <v>-273</v>
      </c>
      <c r="CN20" s="190">
        <f t="shared" si="5"/>
        <v>-0.30102215214299105</v>
      </c>
      <c r="DD20" s="18">
        <v>147</v>
      </c>
      <c r="DE20" s="18">
        <v>22099</v>
      </c>
      <c r="DG20" s="386">
        <v>55</v>
      </c>
      <c r="DH20" s="18" t="s">
        <v>68</v>
      </c>
      <c r="DI20" s="18">
        <v>598</v>
      </c>
      <c r="DJ20" s="18">
        <v>594</v>
      </c>
      <c r="DK20" s="18">
        <v>568</v>
      </c>
      <c r="DL20" s="18">
        <v>547</v>
      </c>
    </row>
    <row r="21" spans="1:116" ht="15" outlineLevel="2">
      <c r="A21" s="81">
        <v>51</v>
      </c>
      <c r="B21" s="27" t="s">
        <v>148</v>
      </c>
      <c r="C21" s="49" t="s">
        <v>67</v>
      </c>
      <c r="D21" s="49">
        <v>3592</v>
      </c>
      <c r="E21" s="49">
        <v>3580</v>
      </c>
      <c r="F21" s="49">
        <v>3601</v>
      </c>
      <c r="G21" s="49">
        <v>3664</v>
      </c>
      <c r="H21" s="49">
        <v>3682</v>
      </c>
      <c r="I21" s="1">
        <v>3595</v>
      </c>
      <c r="J21" s="388">
        <v>3697</v>
      </c>
      <c r="K21" s="270">
        <v>3555</v>
      </c>
      <c r="L21" s="37">
        <v>3472</v>
      </c>
      <c r="M21" s="37">
        <v>3592</v>
      </c>
      <c r="N21" s="37">
        <v>3723</v>
      </c>
      <c r="O21" s="37">
        <v>3737</v>
      </c>
      <c r="P21" s="37">
        <v>3693</v>
      </c>
      <c r="Q21" s="37">
        <v>3631</v>
      </c>
      <c r="R21" s="37">
        <v>3597</v>
      </c>
      <c r="S21" s="37">
        <v>3835</v>
      </c>
      <c r="T21" s="37">
        <v>4062</v>
      </c>
      <c r="U21" s="37">
        <v>4176</v>
      </c>
      <c r="V21" s="129">
        <v>4544</v>
      </c>
      <c r="W21" s="84">
        <v>3820</v>
      </c>
      <c r="X21" s="37">
        <v>3642</v>
      </c>
      <c r="Y21" s="37">
        <v>3904</v>
      </c>
      <c r="Z21" s="37">
        <v>4006</v>
      </c>
      <c r="AA21" s="37">
        <v>4157</v>
      </c>
      <c r="AB21" s="37">
        <v>4148</v>
      </c>
      <c r="AC21" s="37">
        <v>4153</v>
      </c>
      <c r="AD21" s="37">
        <v>4181</v>
      </c>
      <c r="AE21" s="37">
        <v>4086</v>
      </c>
      <c r="AF21" s="37">
        <v>4126</v>
      </c>
      <c r="AG21" s="37">
        <v>4105</v>
      </c>
      <c r="AH21" s="129">
        <v>4065</v>
      </c>
      <c r="AI21" s="84">
        <v>3963</v>
      </c>
      <c r="AJ21" s="37">
        <v>3996</v>
      </c>
      <c r="AK21" s="37">
        <v>4095</v>
      </c>
      <c r="AL21" s="37">
        <v>3990</v>
      </c>
      <c r="AM21" s="37">
        <v>4086</v>
      </c>
      <c r="AN21" s="37">
        <v>4262</v>
      </c>
      <c r="AO21" s="37">
        <v>4421</v>
      </c>
      <c r="AP21" s="37">
        <v>4567</v>
      </c>
      <c r="AQ21" s="37">
        <v>4666</v>
      </c>
      <c r="AR21" s="37">
        <v>4650</v>
      </c>
      <c r="AS21" s="37">
        <v>4582</v>
      </c>
      <c r="AT21" s="129">
        <v>4504</v>
      </c>
      <c r="AU21" s="84">
        <v>4134</v>
      </c>
      <c r="AV21" s="270">
        <v>4089</v>
      </c>
      <c r="AW21" s="270">
        <v>4112</v>
      </c>
      <c r="AX21" s="270">
        <v>4176</v>
      </c>
      <c r="AY21" s="270">
        <v>4188</v>
      </c>
      <c r="AZ21" s="270">
        <v>4186</v>
      </c>
      <c r="BA21" s="270">
        <v>4345</v>
      </c>
      <c r="BB21" s="270">
        <v>4436</v>
      </c>
      <c r="BC21" s="270">
        <v>4576</v>
      </c>
      <c r="BD21" s="270">
        <v>4647</v>
      </c>
      <c r="BE21" s="270">
        <v>4524</v>
      </c>
      <c r="BF21" s="37">
        <v>4514</v>
      </c>
      <c r="BG21" s="84">
        <v>4356</v>
      </c>
      <c r="BH21" s="270">
        <v>4038</v>
      </c>
      <c r="BI21" s="270">
        <v>4042</v>
      </c>
      <c r="BJ21" s="270">
        <v>4216</v>
      </c>
      <c r="BK21" s="270">
        <v>4239</v>
      </c>
      <c r="BL21" s="270">
        <v>4329</v>
      </c>
      <c r="BM21" s="270">
        <v>4392</v>
      </c>
      <c r="BN21" s="270">
        <v>4424</v>
      </c>
      <c r="BO21" s="270">
        <v>4454</v>
      </c>
      <c r="BP21" s="270">
        <v>4459</v>
      </c>
      <c r="BQ21" s="270">
        <v>4416</v>
      </c>
      <c r="BR21" s="598">
        <v>4344</v>
      </c>
      <c r="BS21" s="598">
        <v>4228</v>
      </c>
      <c r="BT21" s="598">
        <v>4010</v>
      </c>
      <c r="BU21" s="598">
        <v>4162</v>
      </c>
      <c r="BV21" s="598">
        <v>4156</v>
      </c>
      <c r="BW21" s="598">
        <v>4209</v>
      </c>
      <c r="BX21" s="598">
        <v>4296</v>
      </c>
      <c r="BY21" s="598">
        <v>4288</v>
      </c>
      <c r="BZ21" s="598">
        <v>4235</v>
      </c>
      <c r="CA21" s="598">
        <v>4407</v>
      </c>
      <c r="CB21" s="598">
        <v>4416</v>
      </c>
      <c r="CC21" s="598">
        <v>4376</v>
      </c>
      <c r="CD21" s="598">
        <v>4400</v>
      </c>
      <c r="CE21" s="598">
        <v>4211</v>
      </c>
      <c r="CF21" s="598">
        <v>4230</v>
      </c>
      <c r="CG21" s="598">
        <v>4370</v>
      </c>
      <c r="CH21" s="598">
        <v>4475</v>
      </c>
      <c r="CI21" s="598">
        <v>4465</v>
      </c>
      <c r="CJ21" s="598">
        <f>'1.COBERTURA  DANE'!F22+'1.COBERTURA  DANE'!H22+'1.COBERTURA  DANE'!J22</f>
        <v>4472</v>
      </c>
      <c r="CK21" s="224">
        <f t="shared" si="2"/>
        <v>-3</v>
      </c>
      <c r="CL21" s="190">
        <f t="shared" si="3"/>
        <v>-7.1241985276656386E-2</v>
      </c>
      <c r="CM21" s="224">
        <f t="shared" si="4"/>
        <v>72</v>
      </c>
      <c r="CN21" s="190">
        <f t="shared" si="5"/>
        <v>1.6363636363636365</v>
      </c>
      <c r="DD21" s="18">
        <v>172</v>
      </c>
      <c r="DE21" s="18">
        <v>25550</v>
      </c>
      <c r="DG21" s="386">
        <v>59</v>
      </c>
      <c r="DH21" s="18" t="s">
        <v>107</v>
      </c>
      <c r="DI21" s="18">
        <v>1568</v>
      </c>
      <c r="DJ21" s="18">
        <v>1574</v>
      </c>
      <c r="DK21" s="18">
        <v>1581</v>
      </c>
      <c r="DL21" s="18">
        <v>1659</v>
      </c>
    </row>
    <row r="22" spans="1:116" ht="15" outlineLevel="2">
      <c r="A22" s="81">
        <v>147</v>
      </c>
      <c r="B22" s="27" t="s">
        <v>148</v>
      </c>
      <c r="C22" s="49" t="s">
        <v>11</v>
      </c>
      <c r="D22" s="49">
        <v>21694</v>
      </c>
      <c r="E22" s="49">
        <v>21585</v>
      </c>
      <c r="F22" s="49">
        <v>21770</v>
      </c>
      <c r="G22" s="49">
        <v>21874</v>
      </c>
      <c r="H22" s="49">
        <v>22120</v>
      </c>
      <c r="I22" s="1">
        <v>22088</v>
      </c>
      <c r="J22" s="388">
        <v>22099</v>
      </c>
      <c r="K22" s="270">
        <v>21797</v>
      </c>
      <c r="L22" s="37">
        <v>21485</v>
      </c>
      <c r="M22" s="37">
        <v>21561</v>
      </c>
      <c r="N22" s="37">
        <v>21749</v>
      </c>
      <c r="O22" s="37">
        <v>21720</v>
      </c>
      <c r="P22" s="37">
        <v>21834</v>
      </c>
      <c r="Q22" s="37">
        <v>21556</v>
      </c>
      <c r="R22" s="37">
        <v>21437</v>
      </c>
      <c r="S22" s="37">
        <v>21623</v>
      </c>
      <c r="T22" s="37">
        <v>21686</v>
      </c>
      <c r="U22" s="37">
        <v>21686</v>
      </c>
      <c r="V22" s="129">
        <v>21936</v>
      </c>
      <c r="W22" s="84">
        <v>21261</v>
      </c>
      <c r="X22" s="37">
        <v>21093</v>
      </c>
      <c r="Y22" s="37">
        <v>21375</v>
      </c>
      <c r="Z22" s="37">
        <v>21211</v>
      </c>
      <c r="AA22" s="37">
        <v>21048</v>
      </c>
      <c r="AB22" s="37">
        <v>21175</v>
      </c>
      <c r="AC22" s="37">
        <v>21172</v>
      </c>
      <c r="AD22" s="37">
        <v>21149</v>
      </c>
      <c r="AE22" s="37">
        <v>19434</v>
      </c>
      <c r="AF22" s="37">
        <v>20726</v>
      </c>
      <c r="AG22" s="37">
        <v>20766</v>
      </c>
      <c r="AH22" s="129">
        <v>20894</v>
      </c>
      <c r="AI22" s="84">
        <v>20734</v>
      </c>
      <c r="AJ22" s="37">
        <v>20839</v>
      </c>
      <c r="AK22" s="37">
        <v>20421</v>
      </c>
      <c r="AL22" s="37">
        <v>20540</v>
      </c>
      <c r="AM22" s="37">
        <v>20689</v>
      </c>
      <c r="AN22" s="37">
        <v>21163</v>
      </c>
      <c r="AO22" s="37">
        <v>21391</v>
      </c>
      <c r="AP22" s="37">
        <v>21636</v>
      </c>
      <c r="AQ22" s="37">
        <v>21751</v>
      </c>
      <c r="AR22" s="37">
        <v>22005</v>
      </c>
      <c r="AS22" s="37">
        <v>22093</v>
      </c>
      <c r="AT22" s="129">
        <v>21947</v>
      </c>
      <c r="AU22" s="84">
        <v>21402</v>
      </c>
      <c r="AV22" s="270">
        <v>21283</v>
      </c>
      <c r="AW22" s="270">
        <v>21432</v>
      </c>
      <c r="AX22" s="270">
        <v>21623</v>
      </c>
      <c r="AY22" s="270">
        <v>21537</v>
      </c>
      <c r="AZ22" s="270">
        <v>21698</v>
      </c>
      <c r="BA22" s="270">
        <v>22432</v>
      </c>
      <c r="BB22" s="270">
        <v>22740</v>
      </c>
      <c r="BC22" s="270">
        <v>22974</v>
      </c>
      <c r="BD22" s="270">
        <v>23093</v>
      </c>
      <c r="BE22" s="270">
        <v>22881</v>
      </c>
      <c r="BF22" s="37">
        <v>22823</v>
      </c>
      <c r="BG22" s="84">
        <v>22628</v>
      </c>
      <c r="BH22" s="270">
        <v>22617</v>
      </c>
      <c r="BI22" s="270">
        <v>22899</v>
      </c>
      <c r="BJ22" s="270">
        <v>23238</v>
      </c>
      <c r="BK22" s="270">
        <v>23335</v>
      </c>
      <c r="BL22" s="270">
        <v>23719</v>
      </c>
      <c r="BM22" s="270">
        <v>24161</v>
      </c>
      <c r="BN22" s="270">
        <v>24234</v>
      </c>
      <c r="BO22" s="270">
        <v>24352</v>
      </c>
      <c r="BP22" s="270">
        <v>24500</v>
      </c>
      <c r="BQ22" s="270">
        <v>24512</v>
      </c>
      <c r="BR22" s="598">
        <v>24580</v>
      </c>
      <c r="BS22" s="598">
        <v>24346</v>
      </c>
      <c r="BT22" s="598">
        <v>24195</v>
      </c>
      <c r="BU22" s="598">
        <v>24592</v>
      </c>
      <c r="BV22" s="598">
        <v>24334</v>
      </c>
      <c r="BW22" s="598">
        <v>24262</v>
      </c>
      <c r="BX22" s="598">
        <v>24505</v>
      </c>
      <c r="BY22" s="598">
        <v>24563</v>
      </c>
      <c r="BZ22" s="598">
        <v>24686</v>
      </c>
      <c r="CA22" s="598">
        <v>26862</v>
      </c>
      <c r="CB22" s="598">
        <v>26917</v>
      </c>
      <c r="CC22" s="598">
        <v>26863</v>
      </c>
      <c r="CD22" s="598">
        <v>26960</v>
      </c>
      <c r="CE22" s="598">
        <v>26602</v>
      </c>
      <c r="CF22" s="598">
        <v>26727</v>
      </c>
      <c r="CG22" s="598">
        <v>27034</v>
      </c>
      <c r="CH22" s="598">
        <v>27262</v>
      </c>
      <c r="CI22" s="598">
        <v>27221</v>
      </c>
      <c r="CJ22" s="598">
        <f>'1.COBERTURA  DANE'!F23+'1.COBERTURA  DANE'!H23+'1.COBERTURA  DANE'!J23</f>
        <v>27243</v>
      </c>
      <c r="CK22" s="224">
        <f t="shared" si="2"/>
        <v>-19</v>
      </c>
      <c r="CL22" s="190">
        <f t="shared" si="3"/>
        <v>-7.1423201263062924E-2</v>
      </c>
      <c r="CM22" s="224">
        <f t="shared" si="4"/>
        <v>283</v>
      </c>
      <c r="CN22" s="190">
        <f t="shared" si="5"/>
        <v>1.0497032640949555</v>
      </c>
      <c r="DD22" s="18">
        <v>475</v>
      </c>
      <c r="DE22" s="18">
        <v>133</v>
      </c>
      <c r="DG22" s="386">
        <v>79</v>
      </c>
      <c r="DH22" s="18" t="s">
        <v>69</v>
      </c>
      <c r="DI22" s="18">
        <v>17519</v>
      </c>
      <c r="DJ22" s="18">
        <v>17006</v>
      </c>
      <c r="DK22" s="18">
        <v>16857</v>
      </c>
      <c r="DL22" s="18">
        <v>16550</v>
      </c>
    </row>
    <row r="23" spans="1:116" ht="15" outlineLevel="2">
      <c r="A23" s="81">
        <v>172</v>
      </c>
      <c r="B23" s="27" t="s">
        <v>148</v>
      </c>
      <c r="C23" s="49" t="s">
        <v>13</v>
      </c>
      <c r="D23" s="49">
        <v>24787</v>
      </c>
      <c r="E23" s="49">
        <v>24823</v>
      </c>
      <c r="F23" s="49">
        <v>25228</v>
      </c>
      <c r="G23" s="49">
        <v>25221</v>
      </c>
      <c r="H23" s="49">
        <v>25333</v>
      </c>
      <c r="I23" s="1">
        <v>25252</v>
      </c>
      <c r="J23" s="388">
        <v>25550</v>
      </c>
      <c r="K23" s="270">
        <v>24992</v>
      </c>
      <c r="L23" s="37">
        <v>24729</v>
      </c>
      <c r="M23" s="37">
        <v>24893</v>
      </c>
      <c r="N23" s="37">
        <v>25544</v>
      </c>
      <c r="O23" s="37">
        <v>25658</v>
      </c>
      <c r="P23" s="37">
        <v>25810</v>
      </c>
      <c r="Q23" s="37">
        <v>25369</v>
      </c>
      <c r="R23" s="37">
        <v>25247</v>
      </c>
      <c r="S23" s="37">
        <v>25323</v>
      </c>
      <c r="T23" s="37">
        <v>25530</v>
      </c>
      <c r="U23" s="37">
        <v>25624</v>
      </c>
      <c r="V23" s="129">
        <v>26080</v>
      </c>
      <c r="W23" s="84">
        <v>25027</v>
      </c>
      <c r="X23" s="37">
        <v>24670</v>
      </c>
      <c r="Y23" s="37">
        <v>24985</v>
      </c>
      <c r="Z23" s="37">
        <v>24993</v>
      </c>
      <c r="AA23" s="37">
        <v>24679</v>
      </c>
      <c r="AB23" s="37">
        <v>24651</v>
      </c>
      <c r="AC23" s="37">
        <v>24416</v>
      </c>
      <c r="AD23" s="37">
        <v>24360</v>
      </c>
      <c r="AE23" s="37">
        <v>23069</v>
      </c>
      <c r="AF23" s="37">
        <v>24271</v>
      </c>
      <c r="AG23" s="37">
        <v>24347</v>
      </c>
      <c r="AH23" s="129">
        <v>24434</v>
      </c>
      <c r="AI23" s="84">
        <v>24231</v>
      </c>
      <c r="AJ23" s="37">
        <v>24067</v>
      </c>
      <c r="AK23" s="37">
        <v>24321</v>
      </c>
      <c r="AL23" s="37">
        <v>24471</v>
      </c>
      <c r="AM23" s="37">
        <v>24943</v>
      </c>
      <c r="AN23" s="37">
        <v>25477</v>
      </c>
      <c r="AO23" s="37">
        <v>25572</v>
      </c>
      <c r="AP23" s="37">
        <v>26184</v>
      </c>
      <c r="AQ23" s="37">
        <v>26260</v>
      </c>
      <c r="AR23" s="37">
        <v>26780</v>
      </c>
      <c r="AS23" s="37">
        <v>26714</v>
      </c>
      <c r="AT23" s="129">
        <v>26407</v>
      </c>
      <c r="AU23" s="84">
        <v>25753</v>
      </c>
      <c r="AV23" s="270">
        <v>25424</v>
      </c>
      <c r="AW23" s="270">
        <v>25622</v>
      </c>
      <c r="AX23" s="270">
        <v>25771</v>
      </c>
      <c r="AY23" s="270">
        <v>25779</v>
      </c>
      <c r="AZ23" s="270">
        <v>26193</v>
      </c>
      <c r="BA23" s="270">
        <v>27292</v>
      </c>
      <c r="BB23" s="270">
        <v>27658</v>
      </c>
      <c r="BC23" s="270">
        <v>27760</v>
      </c>
      <c r="BD23" s="270">
        <v>27959</v>
      </c>
      <c r="BE23" s="270">
        <v>27352</v>
      </c>
      <c r="BF23" s="37">
        <v>27526</v>
      </c>
      <c r="BG23" s="84">
        <v>27418</v>
      </c>
      <c r="BH23" s="270">
        <v>26991</v>
      </c>
      <c r="BI23" s="270">
        <v>27320</v>
      </c>
      <c r="BJ23" s="270">
        <v>27901</v>
      </c>
      <c r="BK23" s="270">
        <v>28118</v>
      </c>
      <c r="BL23" s="270">
        <v>28518</v>
      </c>
      <c r="BM23" s="270">
        <v>29081</v>
      </c>
      <c r="BN23" s="270">
        <v>29215</v>
      </c>
      <c r="BO23" s="270">
        <v>29562</v>
      </c>
      <c r="BP23" s="270">
        <v>29979</v>
      </c>
      <c r="BQ23" s="270">
        <v>29825</v>
      </c>
      <c r="BR23" s="598">
        <v>29855</v>
      </c>
      <c r="BS23" s="598">
        <v>29589</v>
      </c>
      <c r="BT23" s="598">
        <v>29194</v>
      </c>
      <c r="BU23" s="598">
        <v>29682</v>
      </c>
      <c r="BV23" s="598">
        <v>29400</v>
      </c>
      <c r="BW23" s="598">
        <v>29311</v>
      </c>
      <c r="BX23" s="598">
        <v>29692</v>
      </c>
      <c r="BY23" s="598">
        <v>29688</v>
      </c>
      <c r="BZ23" s="598">
        <v>29828</v>
      </c>
      <c r="CA23" s="598">
        <v>30786</v>
      </c>
      <c r="CB23" s="598">
        <v>30909</v>
      </c>
      <c r="CC23" s="598">
        <v>30666</v>
      </c>
      <c r="CD23" s="598">
        <v>30700</v>
      </c>
      <c r="CE23" s="598">
        <v>30273</v>
      </c>
      <c r="CF23" s="598">
        <v>30279</v>
      </c>
      <c r="CG23" s="598">
        <v>30898</v>
      </c>
      <c r="CH23" s="598">
        <v>31109</v>
      </c>
      <c r="CI23" s="598">
        <v>31000</v>
      </c>
      <c r="CJ23" s="598">
        <f>'1.COBERTURA  DANE'!F24+'1.COBERTURA  DANE'!H24+'1.COBERTURA  DANE'!J24</f>
        <v>31114</v>
      </c>
      <c r="CK23" s="224">
        <f t="shared" si="2"/>
        <v>5</v>
      </c>
      <c r="CL23" s="190">
        <f t="shared" si="3"/>
        <v>1.6516367720410926E-2</v>
      </c>
      <c r="CM23" s="224">
        <f t="shared" si="4"/>
        <v>414</v>
      </c>
      <c r="CN23" s="190">
        <f t="shared" si="5"/>
        <v>1.3485342019543973</v>
      </c>
      <c r="CW23" s="18" t="str">
        <f>UPPER((TEXT('1.COBERTURA  DANE'!C2,"mmmm yy")))</f>
        <v>JUNIO 18</v>
      </c>
      <c r="DD23" s="18">
        <v>480</v>
      </c>
      <c r="DE23" s="18">
        <v>1655</v>
      </c>
      <c r="DG23" s="386">
        <v>86</v>
      </c>
      <c r="DH23" s="18" t="s">
        <v>7</v>
      </c>
      <c r="DI23" s="18">
        <v>1066</v>
      </c>
      <c r="DJ23" s="18">
        <v>1007</v>
      </c>
      <c r="DK23" s="18">
        <v>1059</v>
      </c>
      <c r="DL23" s="18">
        <v>1015</v>
      </c>
    </row>
    <row r="24" spans="1:116" ht="15" outlineLevel="2">
      <c r="A24" s="81">
        <v>475</v>
      </c>
      <c r="B24" s="27" t="s">
        <v>148</v>
      </c>
      <c r="C24" s="49" t="s">
        <v>106</v>
      </c>
      <c r="D24" s="49">
        <v>128</v>
      </c>
      <c r="E24" s="49">
        <v>132</v>
      </c>
      <c r="F24" s="49">
        <v>137</v>
      </c>
      <c r="G24" s="49">
        <v>137</v>
      </c>
      <c r="H24" s="49">
        <v>128</v>
      </c>
      <c r="I24" s="1">
        <v>123</v>
      </c>
      <c r="J24" s="388">
        <v>133</v>
      </c>
      <c r="K24" s="270">
        <v>121</v>
      </c>
      <c r="L24" s="37">
        <v>121</v>
      </c>
      <c r="M24" s="37">
        <v>118</v>
      </c>
      <c r="N24" s="37">
        <v>158</v>
      </c>
      <c r="O24" s="37">
        <v>173</v>
      </c>
      <c r="P24" s="37">
        <v>186</v>
      </c>
      <c r="Q24" s="37">
        <v>186</v>
      </c>
      <c r="R24" s="37">
        <v>183</v>
      </c>
      <c r="S24" s="37">
        <v>193</v>
      </c>
      <c r="T24" s="37">
        <v>179</v>
      </c>
      <c r="U24" s="37">
        <v>184</v>
      </c>
      <c r="V24" s="129">
        <v>197</v>
      </c>
      <c r="W24" s="84">
        <v>166</v>
      </c>
      <c r="X24" s="37">
        <v>145</v>
      </c>
      <c r="Y24" s="37">
        <v>200</v>
      </c>
      <c r="Z24" s="37">
        <v>209</v>
      </c>
      <c r="AA24" s="37">
        <v>209</v>
      </c>
      <c r="AB24" s="37">
        <v>208</v>
      </c>
      <c r="AC24" s="37">
        <v>215</v>
      </c>
      <c r="AD24" s="37">
        <v>220</v>
      </c>
      <c r="AE24" s="37">
        <v>204</v>
      </c>
      <c r="AF24" s="37">
        <v>225</v>
      </c>
      <c r="AG24" s="37">
        <v>209</v>
      </c>
      <c r="AH24" s="129">
        <v>221</v>
      </c>
      <c r="AI24" s="84">
        <v>204</v>
      </c>
      <c r="AJ24" s="37">
        <v>199</v>
      </c>
      <c r="AK24" s="37">
        <v>228</v>
      </c>
      <c r="AL24" s="37">
        <v>230</v>
      </c>
      <c r="AM24" s="37">
        <v>231</v>
      </c>
      <c r="AN24" s="37">
        <v>260</v>
      </c>
      <c r="AO24" s="37">
        <v>315</v>
      </c>
      <c r="AP24" s="37">
        <v>309</v>
      </c>
      <c r="AQ24" s="37">
        <v>307</v>
      </c>
      <c r="AR24" s="37">
        <v>318</v>
      </c>
      <c r="AS24" s="37">
        <v>320</v>
      </c>
      <c r="AT24" s="129">
        <v>312</v>
      </c>
      <c r="AU24" s="84">
        <v>275</v>
      </c>
      <c r="AV24" s="270">
        <v>239</v>
      </c>
      <c r="AW24" s="270">
        <v>241</v>
      </c>
      <c r="AX24" s="270">
        <v>257</v>
      </c>
      <c r="AY24" s="270">
        <v>252</v>
      </c>
      <c r="AZ24" s="270">
        <v>233</v>
      </c>
      <c r="BA24" s="270">
        <v>262</v>
      </c>
      <c r="BB24" s="270">
        <v>254</v>
      </c>
      <c r="BC24" s="270">
        <v>299</v>
      </c>
      <c r="BD24" s="270">
        <v>298</v>
      </c>
      <c r="BE24" s="270">
        <v>300</v>
      </c>
      <c r="BF24" s="37">
        <v>289</v>
      </c>
      <c r="BG24" s="84">
        <v>258</v>
      </c>
      <c r="BH24" s="270">
        <v>235</v>
      </c>
      <c r="BI24" s="270">
        <v>255</v>
      </c>
      <c r="BJ24" s="270">
        <v>261</v>
      </c>
      <c r="BK24" s="270">
        <v>278</v>
      </c>
      <c r="BL24" s="270">
        <v>307</v>
      </c>
      <c r="BM24" s="270">
        <v>329</v>
      </c>
      <c r="BN24" s="270">
        <v>329</v>
      </c>
      <c r="BO24" s="270">
        <v>363</v>
      </c>
      <c r="BP24" s="270">
        <v>372</v>
      </c>
      <c r="BQ24" s="270">
        <v>376</v>
      </c>
      <c r="BR24" s="598">
        <v>462</v>
      </c>
      <c r="BS24" s="598">
        <v>434</v>
      </c>
      <c r="BT24" s="598">
        <v>398</v>
      </c>
      <c r="BU24" s="598">
        <v>374</v>
      </c>
      <c r="BV24" s="598">
        <v>320</v>
      </c>
      <c r="BW24" s="598">
        <v>328</v>
      </c>
      <c r="BX24" s="598">
        <v>343</v>
      </c>
      <c r="BY24" s="598">
        <v>339</v>
      </c>
      <c r="BZ24" s="598">
        <v>349</v>
      </c>
      <c r="CA24" s="598">
        <v>340</v>
      </c>
      <c r="CB24" s="598">
        <v>334</v>
      </c>
      <c r="CC24" s="598">
        <v>331</v>
      </c>
      <c r="CD24" s="598">
        <v>341</v>
      </c>
      <c r="CE24" s="598">
        <v>323</v>
      </c>
      <c r="CF24" s="598">
        <v>272</v>
      </c>
      <c r="CG24" s="598">
        <v>299</v>
      </c>
      <c r="CH24" s="598">
        <v>309</v>
      </c>
      <c r="CI24" s="598">
        <v>318</v>
      </c>
      <c r="CJ24" s="598">
        <f>'1.COBERTURA  DANE'!F25+'1.COBERTURA  DANE'!H25+'1.COBERTURA  DANE'!J25</f>
        <v>322</v>
      </c>
      <c r="CK24" s="224">
        <f t="shared" si="2"/>
        <v>13</v>
      </c>
      <c r="CL24" s="190">
        <f t="shared" si="3"/>
        <v>4.0247678018575854</v>
      </c>
      <c r="CM24" s="224">
        <f t="shared" si="4"/>
        <v>-19</v>
      </c>
      <c r="CN24" s="190">
        <f t="shared" si="5"/>
        <v>-5.5718475073313778</v>
      </c>
      <c r="DD24" s="18">
        <v>490</v>
      </c>
      <c r="DE24" s="18">
        <v>4236</v>
      </c>
      <c r="DG24" s="386">
        <v>88</v>
      </c>
      <c r="DH24" s="18" t="s">
        <v>35</v>
      </c>
      <c r="DI24" s="18">
        <v>248034</v>
      </c>
      <c r="DJ24" s="18">
        <v>245556</v>
      </c>
      <c r="DK24" s="18">
        <v>244387</v>
      </c>
      <c r="DL24" s="18">
        <v>240314</v>
      </c>
    </row>
    <row r="25" spans="1:116" ht="15" outlineLevel="2">
      <c r="A25" s="81">
        <v>480</v>
      </c>
      <c r="B25" s="27" t="s">
        <v>148</v>
      </c>
      <c r="C25" s="49" t="s">
        <v>18</v>
      </c>
      <c r="D25" s="49">
        <v>1530</v>
      </c>
      <c r="E25" s="49">
        <v>1525</v>
      </c>
      <c r="F25" s="49">
        <v>1547</v>
      </c>
      <c r="G25" s="49">
        <v>1628</v>
      </c>
      <c r="H25" s="49">
        <v>1625</v>
      </c>
      <c r="I25" s="1">
        <v>1636</v>
      </c>
      <c r="J25" s="388">
        <v>1655</v>
      </c>
      <c r="K25" s="270">
        <v>1590</v>
      </c>
      <c r="L25" s="37">
        <v>1522</v>
      </c>
      <c r="M25" s="37">
        <v>1623</v>
      </c>
      <c r="N25" s="37">
        <v>1675</v>
      </c>
      <c r="O25" s="37">
        <v>1722</v>
      </c>
      <c r="P25" s="37">
        <v>1765</v>
      </c>
      <c r="Q25" s="37">
        <v>1718</v>
      </c>
      <c r="R25" s="37">
        <v>1669</v>
      </c>
      <c r="S25" s="37">
        <v>1754</v>
      </c>
      <c r="T25" s="37">
        <v>1747</v>
      </c>
      <c r="U25" s="37">
        <v>1783</v>
      </c>
      <c r="V25" s="129">
        <v>1893</v>
      </c>
      <c r="W25" s="84">
        <v>1634</v>
      </c>
      <c r="X25" s="37">
        <v>1498</v>
      </c>
      <c r="Y25" s="37">
        <v>1676</v>
      </c>
      <c r="Z25" s="37">
        <v>1735</v>
      </c>
      <c r="AA25" s="37">
        <v>1672</v>
      </c>
      <c r="AB25" s="37">
        <v>1719</v>
      </c>
      <c r="AC25" s="37">
        <v>1719</v>
      </c>
      <c r="AD25" s="37">
        <v>1779</v>
      </c>
      <c r="AE25" s="37">
        <v>1802</v>
      </c>
      <c r="AF25" s="37">
        <v>1815</v>
      </c>
      <c r="AG25" s="37">
        <v>1862</v>
      </c>
      <c r="AH25" s="129">
        <v>1898</v>
      </c>
      <c r="AI25" s="84">
        <v>1884</v>
      </c>
      <c r="AJ25" s="37">
        <v>1895</v>
      </c>
      <c r="AK25" s="37">
        <v>2029</v>
      </c>
      <c r="AL25" s="37">
        <v>2065</v>
      </c>
      <c r="AM25" s="37">
        <v>2159</v>
      </c>
      <c r="AN25" s="37">
        <v>2242</v>
      </c>
      <c r="AO25" s="37">
        <v>2214</v>
      </c>
      <c r="AP25" s="37">
        <v>2288</v>
      </c>
      <c r="AQ25" s="37">
        <v>2279</v>
      </c>
      <c r="AR25" s="37">
        <v>2351</v>
      </c>
      <c r="AS25" s="37">
        <v>2326</v>
      </c>
      <c r="AT25" s="129">
        <v>2295</v>
      </c>
      <c r="AU25" s="84">
        <v>2207</v>
      </c>
      <c r="AV25" s="270">
        <v>2129</v>
      </c>
      <c r="AW25" s="270">
        <v>2139</v>
      </c>
      <c r="AX25" s="270">
        <v>2149</v>
      </c>
      <c r="AY25" s="270">
        <v>2119</v>
      </c>
      <c r="AZ25" s="270">
        <v>2156</v>
      </c>
      <c r="BA25" s="270">
        <v>2281</v>
      </c>
      <c r="BB25" s="270">
        <v>2352</v>
      </c>
      <c r="BC25" s="270">
        <v>2381</v>
      </c>
      <c r="BD25" s="270">
        <v>2397</v>
      </c>
      <c r="BE25" s="270">
        <v>2282</v>
      </c>
      <c r="BF25" s="37">
        <v>2318</v>
      </c>
      <c r="BG25" s="84">
        <v>2305</v>
      </c>
      <c r="BH25" s="270">
        <v>2202</v>
      </c>
      <c r="BI25" s="270">
        <v>2283</v>
      </c>
      <c r="BJ25" s="270">
        <v>2365</v>
      </c>
      <c r="BK25" s="270">
        <v>2412</v>
      </c>
      <c r="BL25" s="270">
        <v>2483</v>
      </c>
      <c r="BM25" s="270">
        <v>2501</v>
      </c>
      <c r="BN25" s="270">
        <v>2487</v>
      </c>
      <c r="BO25" s="270">
        <v>2454</v>
      </c>
      <c r="BP25" s="270">
        <v>2479</v>
      </c>
      <c r="BQ25" s="270">
        <v>2457</v>
      </c>
      <c r="BR25" s="598">
        <v>2431</v>
      </c>
      <c r="BS25" s="598">
        <v>2363</v>
      </c>
      <c r="BT25" s="598">
        <v>2299</v>
      </c>
      <c r="BU25" s="598">
        <v>2368</v>
      </c>
      <c r="BV25" s="598">
        <v>2314</v>
      </c>
      <c r="BW25" s="598">
        <v>2385</v>
      </c>
      <c r="BX25" s="598">
        <v>2529</v>
      </c>
      <c r="BY25" s="598">
        <v>2598</v>
      </c>
      <c r="BZ25" s="598">
        <v>2777</v>
      </c>
      <c r="CA25" s="598">
        <v>2675</v>
      </c>
      <c r="CB25" s="598">
        <v>2618</v>
      </c>
      <c r="CC25" s="598">
        <v>2564</v>
      </c>
      <c r="CD25" s="598">
        <v>2563</v>
      </c>
      <c r="CE25" s="598">
        <v>2504</v>
      </c>
      <c r="CF25" s="598">
        <v>2459</v>
      </c>
      <c r="CG25" s="598">
        <v>2481</v>
      </c>
      <c r="CH25" s="598">
        <v>2462</v>
      </c>
      <c r="CI25" s="598">
        <v>2430</v>
      </c>
      <c r="CJ25" s="598">
        <f>'1.COBERTURA  DANE'!F26+'1.COBERTURA  DANE'!H26+'1.COBERTURA  DANE'!J26</f>
        <v>2478</v>
      </c>
      <c r="CK25" s="224">
        <f t="shared" si="2"/>
        <v>16</v>
      </c>
      <c r="CL25" s="190">
        <f t="shared" si="3"/>
        <v>0.63897763578274758</v>
      </c>
      <c r="CM25" s="224">
        <f t="shared" si="4"/>
        <v>-85</v>
      </c>
      <c r="CN25" s="190">
        <f t="shared" si="5"/>
        <v>-3.3164260632071794</v>
      </c>
      <c r="DD25" s="18">
        <v>659</v>
      </c>
      <c r="DE25" s="18">
        <v>1426</v>
      </c>
      <c r="DG25" s="386">
        <v>91</v>
      </c>
      <c r="DH25" s="18" t="s">
        <v>8</v>
      </c>
      <c r="DI25" s="18">
        <v>740</v>
      </c>
      <c r="DJ25" s="18">
        <v>760</v>
      </c>
      <c r="DK25" s="18">
        <v>744</v>
      </c>
      <c r="DL25" s="18">
        <v>701</v>
      </c>
    </row>
    <row r="26" spans="1:116" ht="15" outlineLevel="2">
      <c r="A26" s="81">
        <v>490</v>
      </c>
      <c r="B26" s="27" t="s">
        <v>148</v>
      </c>
      <c r="C26" s="49" t="s">
        <v>49</v>
      </c>
      <c r="D26" s="49">
        <v>3984</v>
      </c>
      <c r="E26" s="49">
        <v>3992</v>
      </c>
      <c r="F26" s="49">
        <v>4066</v>
      </c>
      <c r="G26" s="49">
        <v>4193</v>
      </c>
      <c r="H26" s="49">
        <v>4311</v>
      </c>
      <c r="I26" s="1">
        <v>4221</v>
      </c>
      <c r="J26" s="388">
        <v>4236</v>
      </c>
      <c r="K26" s="270">
        <v>4005</v>
      </c>
      <c r="L26" s="37">
        <v>3667</v>
      </c>
      <c r="M26" s="37">
        <v>3918</v>
      </c>
      <c r="N26" s="37">
        <v>4205</v>
      </c>
      <c r="O26" s="37">
        <v>4278</v>
      </c>
      <c r="P26" s="37">
        <v>4286</v>
      </c>
      <c r="Q26" s="37">
        <v>4173</v>
      </c>
      <c r="R26" s="37">
        <v>4142</v>
      </c>
      <c r="S26" s="37">
        <v>4171</v>
      </c>
      <c r="T26" s="37">
        <v>4279</v>
      </c>
      <c r="U26" s="37">
        <v>4318</v>
      </c>
      <c r="V26" s="129">
        <v>4953</v>
      </c>
      <c r="W26" s="84">
        <v>4193</v>
      </c>
      <c r="X26" s="37">
        <v>3841</v>
      </c>
      <c r="Y26" s="37">
        <v>3982</v>
      </c>
      <c r="Z26" s="37">
        <v>3989</v>
      </c>
      <c r="AA26" s="37">
        <v>4360</v>
      </c>
      <c r="AB26" s="37">
        <v>4471</v>
      </c>
      <c r="AC26" s="37">
        <v>4527</v>
      </c>
      <c r="AD26" s="37">
        <v>4661</v>
      </c>
      <c r="AE26" s="37">
        <v>4659</v>
      </c>
      <c r="AF26" s="37">
        <v>4767</v>
      </c>
      <c r="AG26" s="37">
        <v>4876</v>
      </c>
      <c r="AH26" s="129">
        <v>4926</v>
      </c>
      <c r="AI26" s="84">
        <v>4686</v>
      </c>
      <c r="AJ26" s="37">
        <v>4834</v>
      </c>
      <c r="AK26" s="37">
        <v>5009</v>
      </c>
      <c r="AL26" s="37">
        <v>4975</v>
      </c>
      <c r="AM26" s="37">
        <v>4905</v>
      </c>
      <c r="AN26" s="37">
        <v>4989</v>
      </c>
      <c r="AO26" s="37">
        <v>5199</v>
      </c>
      <c r="AP26" s="37">
        <v>5361</v>
      </c>
      <c r="AQ26" s="37">
        <v>5416</v>
      </c>
      <c r="AR26" s="37">
        <v>5520</v>
      </c>
      <c r="AS26" s="37">
        <v>5505</v>
      </c>
      <c r="AT26" s="129">
        <v>5276</v>
      </c>
      <c r="AU26" s="84">
        <v>4818</v>
      </c>
      <c r="AV26" s="270">
        <v>4658</v>
      </c>
      <c r="AW26" s="270">
        <v>4708</v>
      </c>
      <c r="AX26" s="270">
        <v>4798</v>
      </c>
      <c r="AY26" s="270">
        <v>4772</v>
      </c>
      <c r="AZ26" s="270">
        <v>4764</v>
      </c>
      <c r="BA26" s="270">
        <v>4906</v>
      </c>
      <c r="BB26" s="270">
        <v>5069</v>
      </c>
      <c r="BC26" s="270">
        <v>5128</v>
      </c>
      <c r="BD26" s="270">
        <v>5154</v>
      </c>
      <c r="BE26" s="270">
        <v>5045</v>
      </c>
      <c r="BF26" s="37">
        <v>4943</v>
      </c>
      <c r="BG26" s="84">
        <v>4772</v>
      </c>
      <c r="BH26" s="270">
        <v>4609</v>
      </c>
      <c r="BI26" s="270">
        <v>4672</v>
      </c>
      <c r="BJ26" s="270">
        <v>4833</v>
      </c>
      <c r="BK26" s="270">
        <v>4917</v>
      </c>
      <c r="BL26" s="270">
        <v>5015</v>
      </c>
      <c r="BM26" s="270">
        <v>5195</v>
      </c>
      <c r="BN26" s="270">
        <v>5266</v>
      </c>
      <c r="BO26" s="270">
        <v>5201</v>
      </c>
      <c r="BP26" s="270">
        <v>5245</v>
      </c>
      <c r="BQ26" s="270">
        <v>5261</v>
      </c>
      <c r="BR26" s="598">
        <v>5205</v>
      </c>
      <c r="BS26" s="598">
        <v>5043</v>
      </c>
      <c r="BT26" s="598">
        <v>4779</v>
      </c>
      <c r="BU26" s="598">
        <v>4963</v>
      </c>
      <c r="BV26" s="598">
        <v>5034</v>
      </c>
      <c r="BW26" s="598">
        <v>5230</v>
      </c>
      <c r="BX26" s="598">
        <v>5367</v>
      </c>
      <c r="BY26" s="598">
        <v>5333</v>
      </c>
      <c r="BZ26" s="598">
        <v>6029</v>
      </c>
      <c r="CA26" s="598">
        <v>5508</v>
      </c>
      <c r="CB26" s="598">
        <v>5519</v>
      </c>
      <c r="CC26" s="598">
        <v>5480</v>
      </c>
      <c r="CD26" s="598">
        <v>5492</v>
      </c>
      <c r="CE26" s="598">
        <v>5342</v>
      </c>
      <c r="CF26" s="598">
        <v>5194</v>
      </c>
      <c r="CG26" s="598">
        <v>5411</v>
      </c>
      <c r="CH26" s="598">
        <v>5444</v>
      </c>
      <c r="CI26" s="598">
        <v>5400</v>
      </c>
      <c r="CJ26" s="598">
        <f>'1.COBERTURA  DANE'!F27+'1.COBERTURA  DANE'!H27+'1.COBERTURA  DANE'!J27</f>
        <v>5436</v>
      </c>
      <c r="CK26" s="224">
        <f t="shared" si="2"/>
        <v>-8</v>
      </c>
      <c r="CL26" s="190">
        <f t="shared" si="3"/>
        <v>-0.1497566454511419</v>
      </c>
      <c r="CM26" s="224">
        <f t="shared" si="4"/>
        <v>-56</v>
      </c>
      <c r="CN26" s="190">
        <f t="shared" si="5"/>
        <v>-1.0196649672250546</v>
      </c>
      <c r="CW26" s="615"/>
      <c r="DD26" s="18">
        <v>665</v>
      </c>
      <c r="DE26" s="18">
        <v>2379</v>
      </c>
      <c r="DG26" s="386">
        <v>93</v>
      </c>
      <c r="DH26" s="18" t="s">
        <v>70</v>
      </c>
      <c r="DI26" s="18">
        <v>1531</v>
      </c>
      <c r="DJ26" s="18">
        <v>1544</v>
      </c>
      <c r="DK26" s="18">
        <v>1538</v>
      </c>
      <c r="DL26" s="18">
        <v>1462</v>
      </c>
    </row>
    <row r="27" spans="1:116" ht="15" outlineLevel="2">
      <c r="A27" s="81">
        <v>659</v>
      </c>
      <c r="B27" s="27" t="s">
        <v>148</v>
      </c>
      <c r="C27" s="49" t="s">
        <v>93</v>
      </c>
      <c r="D27" s="49">
        <v>1312</v>
      </c>
      <c r="E27" s="49">
        <v>1342</v>
      </c>
      <c r="F27" s="49">
        <v>1365</v>
      </c>
      <c r="G27" s="49">
        <v>1428</v>
      </c>
      <c r="H27" s="49">
        <v>1422</v>
      </c>
      <c r="I27" s="1">
        <v>1378</v>
      </c>
      <c r="J27" s="388">
        <v>1426</v>
      </c>
      <c r="K27" s="270">
        <v>1410</v>
      </c>
      <c r="L27" s="37">
        <v>1427</v>
      </c>
      <c r="M27" s="37">
        <v>1474</v>
      </c>
      <c r="N27" s="37">
        <v>1521</v>
      </c>
      <c r="O27" s="37">
        <v>1516</v>
      </c>
      <c r="P27" s="37">
        <v>1481</v>
      </c>
      <c r="Q27" s="37">
        <v>1456</v>
      </c>
      <c r="R27" s="37">
        <v>1399</v>
      </c>
      <c r="S27" s="37">
        <v>1537</v>
      </c>
      <c r="T27" s="37">
        <v>1517</v>
      </c>
      <c r="U27" s="37">
        <v>1514</v>
      </c>
      <c r="V27" s="129">
        <v>1691</v>
      </c>
      <c r="W27" s="84">
        <v>1456</v>
      </c>
      <c r="X27" s="37">
        <v>1285</v>
      </c>
      <c r="Y27" s="37">
        <v>1545</v>
      </c>
      <c r="Z27" s="37">
        <v>1547</v>
      </c>
      <c r="AA27" s="37">
        <v>1461</v>
      </c>
      <c r="AB27" s="37">
        <v>1440</v>
      </c>
      <c r="AC27" s="37">
        <v>1445</v>
      </c>
      <c r="AD27" s="37">
        <v>1462</v>
      </c>
      <c r="AE27" s="37">
        <v>1419</v>
      </c>
      <c r="AF27" s="37">
        <v>1475</v>
      </c>
      <c r="AG27" s="37">
        <v>1476</v>
      </c>
      <c r="AH27" s="129">
        <v>1505</v>
      </c>
      <c r="AI27" s="84">
        <v>1506</v>
      </c>
      <c r="AJ27" s="37">
        <v>1530</v>
      </c>
      <c r="AK27" s="37">
        <v>1601</v>
      </c>
      <c r="AL27" s="37">
        <v>1549</v>
      </c>
      <c r="AM27" s="37">
        <v>1571</v>
      </c>
      <c r="AN27" s="37">
        <v>1627</v>
      </c>
      <c r="AO27" s="37">
        <v>1808</v>
      </c>
      <c r="AP27" s="37">
        <v>1849</v>
      </c>
      <c r="AQ27" s="37">
        <v>1874</v>
      </c>
      <c r="AR27" s="37">
        <v>1924</v>
      </c>
      <c r="AS27" s="37">
        <v>1921</v>
      </c>
      <c r="AT27" s="129">
        <v>1850</v>
      </c>
      <c r="AU27" s="84">
        <v>1719</v>
      </c>
      <c r="AV27" s="270">
        <v>1632</v>
      </c>
      <c r="AW27" s="270">
        <v>1683</v>
      </c>
      <c r="AX27" s="270">
        <v>1730</v>
      </c>
      <c r="AY27" s="270">
        <v>1751</v>
      </c>
      <c r="AZ27" s="270">
        <v>1800</v>
      </c>
      <c r="BA27" s="270">
        <v>1901</v>
      </c>
      <c r="BB27" s="270">
        <v>1906</v>
      </c>
      <c r="BC27" s="270">
        <v>1990</v>
      </c>
      <c r="BD27" s="270">
        <v>2045</v>
      </c>
      <c r="BE27" s="270">
        <v>1977</v>
      </c>
      <c r="BF27" s="37">
        <v>1969</v>
      </c>
      <c r="BG27" s="84">
        <v>1876</v>
      </c>
      <c r="BH27" s="270">
        <v>1651</v>
      </c>
      <c r="BI27" s="270">
        <v>1755</v>
      </c>
      <c r="BJ27" s="270">
        <v>1792</v>
      </c>
      <c r="BK27" s="270">
        <v>1802</v>
      </c>
      <c r="BL27" s="270">
        <v>1813</v>
      </c>
      <c r="BM27" s="270">
        <v>1819</v>
      </c>
      <c r="BN27" s="270">
        <v>1831</v>
      </c>
      <c r="BO27" s="270">
        <v>1861</v>
      </c>
      <c r="BP27" s="270">
        <v>1874</v>
      </c>
      <c r="BQ27" s="270">
        <v>1825</v>
      </c>
      <c r="BR27" s="598">
        <v>1707</v>
      </c>
      <c r="BS27" s="598">
        <v>1624</v>
      </c>
      <c r="BT27" s="598">
        <v>1541</v>
      </c>
      <c r="BU27" s="598">
        <v>1589</v>
      </c>
      <c r="BV27" s="598">
        <v>1527</v>
      </c>
      <c r="BW27" s="598">
        <v>1513</v>
      </c>
      <c r="BX27" s="598">
        <v>1547</v>
      </c>
      <c r="BY27" s="598">
        <v>1524</v>
      </c>
      <c r="BZ27" s="598">
        <v>1674</v>
      </c>
      <c r="CA27" s="598">
        <v>1529</v>
      </c>
      <c r="CB27" s="598">
        <v>1531</v>
      </c>
      <c r="CC27" s="598">
        <v>1516</v>
      </c>
      <c r="CD27" s="598">
        <v>1497</v>
      </c>
      <c r="CE27" s="598">
        <v>1430</v>
      </c>
      <c r="CF27" s="598">
        <v>1353</v>
      </c>
      <c r="CG27" s="598">
        <v>1386</v>
      </c>
      <c r="CH27" s="598">
        <v>1407</v>
      </c>
      <c r="CI27" s="598">
        <v>1374</v>
      </c>
      <c r="CJ27" s="598">
        <f>'1.COBERTURA  DANE'!F28+'1.COBERTURA  DANE'!H28+'1.COBERTURA  DANE'!J28</f>
        <v>1383</v>
      </c>
      <c r="CK27" s="224">
        <f t="shared" si="2"/>
        <v>-24</v>
      </c>
      <c r="CL27" s="190">
        <f t="shared" si="3"/>
        <v>-1.6783216783216783</v>
      </c>
      <c r="CM27" s="224">
        <f t="shared" si="4"/>
        <v>-114</v>
      </c>
      <c r="CN27" s="190">
        <f t="shared" si="5"/>
        <v>-7.6152304609218442</v>
      </c>
      <c r="DD27" s="18">
        <v>837</v>
      </c>
      <c r="DE27" s="18">
        <v>32933</v>
      </c>
      <c r="DG27" s="387">
        <v>101</v>
      </c>
      <c r="DH27" s="18" t="s">
        <v>791</v>
      </c>
      <c r="DI27" s="18">
        <v>6961</v>
      </c>
      <c r="DJ27" s="18">
        <v>6892</v>
      </c>
      <c r="DK27" s="18">
        <v>6907</v>
      </c>
      <c r="DL27" s="18">
        <v>6715</v>
      </c>
    </row>
    <row r="28" spans="1:116" ht="15" outlineLevel="2">
      <c r="A28" s="81">
        <v>665</v>
      </c>
      <c r="B28" s="27" t="s">
        <v>148</v>
      </c>
      <c r="C28" s="49" t="s">
        <v>94</v>
      </c>
      <c r="D28" s="49">
        <v>2401</v>
      </c>
      <c r="E28" s="49">
        <v>2280</v>
      </c>
      <c r="F28" s="49">
        <v>2258</v>
      </c>
      <c r="G28" s="49">
        <v>2392</v>
      </c>
      <c r="H28" s="49">
        <v>2391</v>
      </c>
      <c r="I28" s="1">
        <v>2323</v>
      </c>
      <c r="J28" s="388">
        <v>2379</v>
      </c>
      <c r="K28" s="270">
        <v>2206</v>
      </c>
      <c r="L28" s="37">
        <v>2075</v>
      </c>
      <c r="M28" s="37">
        <v>2188</v>
      </c>
      <c r="N28" s="37">
        <v>2355</v>
      </c>
      <c r="O28" s="37">
        <v>2339</v>
      </c>
      <c r="P28" s="37">
        <v>2320</v>
      </c>
      <c r="Q28" s="37">
        <v>2343</v>
      </c>
      <c r="R28" s="37">
        <v>2295</v>
      </c>
      <c r="S28" s="37">
        <v>2315</v>
      </c>
      <c r="T28" s="37">
        <v>2315</v>
      </c>
      <c r="U28" s="37">
        <v>2361</v>
      </c>
      <c r="V28" s="129">
        <v>2660</v>
      </c>
      <c r="W28" s="84">
        <v>2203</v>
      </c>
      <c r="X28" s="37">
        <v>2259</v>
      </c>
      <c r="Y28" s="37">
        <v>2586</v>
      </c>
      <c r="Z28" s="37">
        <v>2663</v>
      </c>
      <c r="AA28" s="37">
        <v>2638</v>
      </c>
      <c r="AB28" s="37">
        <v>2709</v>
      </c>
      <c r="AC28" s="37">
        <v>2674</v>
      </c>
      <c r="AD28" s="37">
        <v>2635</v>
      </c>
      <c r="AE28" s="37">
        <v>2564</v>
      </c>
      <c r="AF28" s="37">
        <v>2576</v>
      </c>
      <c r="AG28" s="37">
        <v>2623</v>
      </c>
      <c r="AH28" s="129">
        <v>2635</v>
      </c>
      <c r="AI28" s="84">
        <v>2409</v>
      </c>
      <c r="AJ28" s="37">
        <v>2584</v>
      </c>
      <c r="AK28" s="37">
        <v>2771</v>
      </c>
      <c r="AL28" s="37">
        <v>2698</v>
      </c>
      <c r="AM28" s="37">
        <v>2750</v>
      </c>
      <c r="AN28" s="37">
        <v>2840</v>
      </c>
      <c r="AO28" s="37">
        <v>3356</v>
      </c>
      <c r="AP28" s="37">
        <v>3434</v>
      </c>
      <c r="AQ28" s="37">
        <v>3489</v>
      </c>
      <c r="AR28" s="37">
        <v>3537</v>
      </c>
      <c r="AS28" s="37">
        <v>3522</v>
      </c>
      <c r="AT28" s="129">
        <v>3285</v>
      </c>
      <c r="AU28" s="84">
        <v>2939</v>
      </c>
      <c r="AV28" s="270">
        <v>2962</v>
      </c>
      <c r="AW28" s="270">
        <v>2980</v>
      </c>
      <c r="AX28" s="270">
        <v>3127</v>
      </c>
      <c r="AY28" s="270">
        <v>2993</v>
      </c>
      <c r="AZ28" s="270">
        <v>3077</v>
      </c>
      <c r="BA28" s="270">
        <v>3263</v>
      </c>
      <c r="BB28" s="270">
        <v>3372</v>
      </c>
      <c r="BC28" s="270">
        <v>3413</v>
      </c>
      <c r="BD28" s="270">
        <v>3421</v>
      </c>
      <c r="BE28" s="270">
        <v>3219</v>
      </c>
      <c r="BF28" s="37">
        <v>3257</v>
      </c>
      <c r="BG28" s="84">
        <v>3174</v>
      </c>
      <c r="BH28" s="270">
        <v>2933</v>
      </c>
      <c r="BI28" s="270">
        <v>2980</v>
      </c>
      <c r="BJ28" s="270">
        <v>3129</v>
      </c>
      <c r="BK28" s="270">
        <v>3164</v>
      </c>
      <c r="BL28" s="270">
        <v>3243</v>
      </c>
      <c r="BM28" s="270">
        <v>3315</v>
      </c>
      <c r="BN28" s="270">
        <v>3359</v>
      </c>
      <c r="BO28" s="270">
        <v>3518</v>
      </c>
      <c r="BP28" s="270">
        <v>3586</v>
      </c>
      <c r="BQ28" s="270">
        <v>3541</v>
      </c>
      <c r="BR28" s="598">
        <v>3443</v>
      </c>
      <c r="BS28" s="598">
        <v>3304</v>
      </c>
      <c r="BT28" s="598">
        <v>3254</v>
      </c>
      <c r="BU28" s="598">
        <v>3223</v>
      </c>
      <c r="BV28" s="598">
        <v>3104</v>
      </c>
      <c r="BW28" s="598">
        <v>3127</v>
      </c>
      <c r="BX28" s="598">
        <v>3199</v>
      </c>
      <c r="BY28" s="598">
        <v>3256</v>
      </c>
      <c r="BZ28" s="598">
        <v>3237</v>
      </c>
      <c r="CA28" s="598">
        <v>3529</v>
      </c>
      <c r="CB28" s="598">
        <v>3448</v>
      </c>
      <c r="CC28" s="598">
        <v>3382</v>
      </c>
      <c r="CD28" s="598">
        <v>3428</v>
      </c>
      <c r="CE28" s="598">
        <v>3265</v>
      </c>
      <c r="CF28" s="598">
        <v>3206</v>
      </c>
      <c r="CG28" s="598">
        <v>3325</v>
      </c>
      <c r="CH28" s="598">
        <v>3384</v>
      </c>
      <c r="CI28" s="598">
        <v>3350</v>
      </c>
      <c r="CJ28" s="598">
        <f>'1.COBERTURA  DANE'!F29+'1.COBERTURA  DANE'!H29+'1.COBERTURA  DANE'!J29</f>
        <v>3340</v>
      </c>
      <c r="CK28" s="224">
        <f t="shared" si="2"/>
        <v>-44</v>
      </c>
      <c r="CL28" s="190">
        <f t="shared" si="3"/>
        <v>-1.3476263399693722</v>
      </c>
      <c r="CM28" s="224">
        <f t="shared" si="4"/>
        <v>-88</v>
      </c>
      <c r="CN28" s="190">
        <f t="shared" si="5"/>
        <v>-2.5670945157526255</v>
      </c>
      <c r="DD28" s="18">
        <v>873</v>
      </c>
      <c r="DE28" s="18">
        <v>210</v>
      </c>
      <c r="DG28" s="387">
        <v>107</v>
      </c>
      <c r="DH28" s="18" t="s">
        <v>72</v>
      </c>
      <c r="DI28" s="18">
        <v>667</v>
      </c>
      <c r="DJ28" s="18">
        <v>643</v>
      </c>
      <c r="DK28" s="18">
        <v>639</v>
      </c>
      <c r="DL28" s="18">
        <v>655</v>
      </c>
    </row>
    <row r="29" spans="1:116" ht="15" outlineLevel="2">
      <c r="A29" s="81">
        <v>837</v>
      </c>
      <c r="B29" s="27" t="s">
        <v>148</v>
      </c>
      <c r="C29" s="49" t="s">
        <v>26</v>
      </c>
      <c r="D29" s="49">
        <v>32001</v>
      </c>
      <c r="E29" s="49">
        <v>31563</v>
      </c>
      <c r="F29" s="49">
        <v>32056</v>
      </c>
      <c r="G29" s="49">
        <v>32479</v>
      </c>
      <c r="H29" s="49">
        <v>32880</v>
      </c>
      <c r="I29" s="1">
        <v>32649</v>
      </c>
      <c r="J29" s="388">
        <v>32933</v>
      </c>
      <c r="K29" s="270">
        <v>31890</v>
      </c>
      <c r="L29" s="37">
        <v>31174</v>
      </c>
      <c r="M29" s="37">
        <v>31413</v>
      </c>
      <c r="N29" s="37">
        <v>31829</v>
      </c>
      <c r="O29" s="37">
        <v>31964</v>
      </c>
      <c r="P29" s="37">
        <v>32297</v>
      </c>
      <c r="Q29" s="37">
        <v>31797</v>
      </c>
      <c r="R29" s="37">
        <v>31460</v>
      </c>
      <c r="S29" s="37">
        <v>31512</v>
      </c>
      <c r="T29" s="37">
        <v>32303</v>
      </c>
      <c r="U29" s="37">
        <v>32381</v>
      </c>
      <c r="V29" s="129">
        <v>33791</v>
      </c>
      <c r="W29" s="84">
        <v>31487</v>
      </c>
      <c r="X29" s="37">
        <v>30461</v>
      </c>
      <c r="Y29" s="37">
        <v>30541</v>
      </c>
      <c r="Z29" s="37">
        <v>30639</v>
      </c>
      <c r="AA29" s="37">
        <v>31963</v>
      </c>
      <c r="AB29" s="37">
        <v>32087</v>
      </c>
      <c r="AC29" s="37">
        <v>31932</v>
      </c>
      <c r="AD29" s="37">
        <v>31961</v>
      </c>
      <c r="AE29" s="37">
        <v>29301</v>
      </c>
      <c r="AF29" s="37">
        <v>31306</v>
      </c>
      <c r="AG29" s="37">
        <v>31201</v>
      </c>
      <c r="AH29" s="129">
        <v>31527</v>
      </c>
      <c r="AI29" s="84">
        <v>30861</v>
      </c>
      <c r="AJ29" s="37">
        <v>31114</v>
      </c>
      <c r="AK29" s="37">
        <v>30700</v>
      </c>
      <c r="AL29" s="37">
        <v>30927</v>
      </c>
      <c r="AM29" s="37">
        <v>31663</v>
      </c>
      <c r="AN29" s="37">
        <v>32487</v>
      </c>
      <c r="AO29" s="37">
        <v>33764</v>
      </c>
      <c r="AP29" s="37">
        <v>34507</v>
      </c>
      <c r="AQ29" s="37">
        <v>34820</v>
      </c>
      <c r="AR29" s="37">
        <v>35647</v>
      </c>
      <c r="AS29" s="37">
        <v>35677</v>
      </c>
      <c r="AT29" s="129">
        <v>35194</v>
      </c>
      <c r="AU29" s="84">
        <v>33610</v>
      </c>
      <c r="AV29" s="270">
        <v>33151</v>
      </c>
      <c r="AW29" s="270">
        <v>33261</v>
      </c>
      <c r="AX29" s="270">
        <v>33760</v>
      </c>
      <c r="AY29" s="270">
        <v>33721</v>
      </c>
      <c r="AZ29" s="270">
        <v>33987</v>
      </c>
      <c r="BA29" s="270">
        <v>34819</v>
      </c>
      <c r="BB29" s="270">
        <v>35253</v>
      </c>
      <c r="BC29" s="270">
        <v>35670</v>
      </c>
      <c r="BD29" s="270">
        <v>35666</v>
      </c>
      <c r="BE29" s="270">
        <v>35103</v>
      </c>
      <c r="BF29" s="37">
        <v>35253</v>
      </c>
      <c r="BG29" s="84">
        <v>35097</v>
      </c>
      <c r="BH29" s="270">
        <v>34431</v>
      </c>
      <c r="BI29" s="270">
        <v>35197</v>
      </c>
      <c r="BJ29" s="270">
        <v>35878</v>
      </c>
      <c r="BK29" s="270">
        <v>36159</v>
      </c>
      <c r="BL29" s="270">
        <v>36816</v>
      </c>
      <c r="BM29" s="270">
        <v>38370</v>
      </c>
      <c r="BN29" s="270">
        <v>38360</v>
      </c>
      <c r="BO29" s="270">
        <v>38447</v>
      </c>
      <c r="BP29" s="270">
        <v>38895</v>
      </c>
      <c r="BQ29" s="270">
        <v>38795</v>
      </c>
      <c r="BR29" s="598">
        <v>39149</v>
      </c>
      <c r="BS29" s="598">
        <v>38305</v>
      </c>
      <c r="BT29" s="598">
        <v>38150</v>
      </c>
      <c r="BU29" s="598">
        <v>38550</v>
      </c>
      <c r="BV29" s="598">
        <v>38250</v>
      </c>
      <c r="BW29" s="598">
        <v>38325</v>
      </c>
      <c r="BX29" s="598">
        <v>39084</v>
      </c>
      <c r="BY29" s="598">
        <v>39080</v>
      </c>
      <c r="BZ29" s="598">
        <v>39538</v>
      </c>
      <c r="CA29" s="598">
        <v>41120</v>
      </c>
      <c r="CB29" s="598">
        <v>41134</v>
      </c>
      <c r="CC29" s="598">
        <v>41011</v>
      </c>
      <c r="CD29" s="598">
        <v>40864</v>
      </c>
      <c r="CE29" s="598">
        <v>40319</v>
      </c>
      <c r="CF29" s="598">
        <v>40320</v>
      </c>
      <c r="CG29" s="598">
        <v>40784</v>
      </c>
      <c r="CH29" s="598">
        <v>41163</v>
      </c>
      <c r="CI29" s="598">
        <v>40989</v>
      </c>
      <c r="CJ29" s="598">
        <f>'1.COBERTURA  DANE'!F30+'1.COBERTURA  DANE'!H30+'1.COBERTURA  DANE'!J30</f>
        <v>41097</v>
      </c>
      <c r="CK29" s="224">
        <f t="shared" si="2"/>
        <v>-66</v>
      </c>
      <c r="CL29" s="190">
        <f t="shared" si="3"/>
        <v>-0.16369453607480344</v>
      </c>
      <c r="CM29" s="224">
        <f t="shared" si="4"/>
        <v>233</v>
      </c>
      <c r="CN29" s="190">
        <f t="shared" si="5"/>
        <v>0.57018402505873134</v>
      </c>
      <c r="CQ29" s="343"/>
      <c r="CR29" s="615">
        <v>2017</v>
      </c>
      <c r="CS29" s="615">
        <v>2018</v>
      </c>
      <c r="DD29" s="18">
        <v>31</v>
      </c>
      <c r="DE29" s="18">
        <v>4996</v>
      </c>
      <c r="DG29" s="387">
        <v>113</v>
      </c>
      <c r="DH29" s="18" t="s">
        <v>792</v>
      </c>
      <c r="DI29" s="18">
        <v>1074</v>
      </c>
      <c r="DJ29" s="18">
        <v>1032</v>
      </c>
      <c r="DK29" s="18">
        <v>1049</v>
      </c>
      <c r="DL29" s="18">
        <v>981</v>
      </c>
    </row>
    <row r="30" spans="1:116" ht="15" outlineLevel="2">
      <c r="A30" s="81">
        <v>873</v>
      </c>
      <c r="B30" s="27" t="s">
        <v>148</v>
      </c>
      <c r="C30" s="49" t="s">
        <v>28</v>
      </c>
      <c r="D30" s="49">
        <v>166</v>
      </c>
      <c r="E30" s="49">
        <v>164</v>
      </c>
      <c r="F30" s="49">
        <v>164</v>
      </c>
      <c r="G30" s="49">
        <v>162</v>
      </c>
      <c r="H30" s="49">
        <v>187</v>
      </c>
      <c r="I30" s="1">
        <v>184</v>
      </c>
      <c r="J30" s="388">
        <v>210</v>
      </c>
      <c r="K30" s="270">
        <v>183</v>
      </c>
      <c r="L30" s="37">
        <v>137</v>
      </c>
      <c r="M30" s="37">
        <v>125</v>
      </c>
      <c r="N30" s="37">
        <v>137</v>
      </c>
      <c r="O30" s="37">
        <v>141</v>
      </c>
      <c r="P30" s="37">
        <v>167</v>
      </c>
      <c r="Q30" s="37">
        <v>194</v>
      </c>
      <c r="R30" s="37">
        <v>213</v>
      </c>
      <c r="S30" s="37">
        <v>224</v>
      </c>
      <c r="T30" s="37">
        <v>235</v>
      </c>
      <c r="U30" s="37">
        <v>221</v>
      </c>
      <c r="V30" s="129">
        <v>343</v>
      </c>
      <c r="W30" s="84">
        <v>212</v>
      </c>
      <c r="X30" s="37">
        <v>180</v>
      </c>
      <c r="Y30" s="37">
        <v>310</v>
      </c>
      <c r="Z30" s="37">
        <v>329</v>
      </c>
      <c r="AA30" s="37">
        <v>344</v>
      </c>
      <c r="AB30" s="37">
        <v>363</v>
      </c>
      <c r="AC30" s="37">
        <v>347</v>
      </c>
      <c r="AD30" s="37">
        <v>344</v>
      </c>
      <c r="AE30" s="37">
        <v>344</v>
      </c>
      <c r="AF30" s="37">
        <v>345</v>
      </c>
      <c r="AG30" s="37">
        <v>339</v>
      </c>
      <c r="AH30" s="129">
        <v>333</v>
      </c>
      <c r="AI30" s="84">
        <v>279</v>
      </c>
      <c r="AJ30" s="37">
        <v>265</v>
      </c>
      <c r="AK30" s="37">
        <v>269</v>
      </c>
      <c r="AL30" s="37">
        <v>259</v>
      </c>
      <c r="AM30" s="37">
        <v>262</v>
      </c>
      <c r="AN30" s="37">
        <v>271</v>
      </c>
      <c r="AO30" s="37">
        <v>342</v>
      </c>
      <c r="AP30" s="37">
        <v>339</v>
      </c>
      <c r="AQ30" s="37">
        <v>323</v>
      </c>
      <c r="AR30" s="37">
        <v>334</v>
      </c>
      <c r="AS30" s="37">
        <v>332</v>
      </c>
      <c r="AT30" s="129">
        <v>344</v>
      </c>
      <c r="AU30" s="84">
        <v>333</v>
      </c>
      <c r="AV30" s="270">
        <v>360</v>
      </c>
      <c r="AW30" s="270">
        <v>401</v>
      </c>
      <c r="AX30" s="270">
        <v>461</v>
      </c>
      <c r="AY30" s="270">
        <v>452</v>
      </c>
      <c r="AZ30" s="270">
        <v>461</v>
      </c>
      <c r="BA30" s="270">
        <v>518</v>
      </c>
      <c r="BB30" s="270">
        <v>537</v>
      </c>
      <c r="BC30" s="270">
        <v>541</v>
      </c>
      <c r="BD30" s="270">
        <v>549</v>
      </c>
      <c r="BE30" s="270">
        <v>534</v>
      </c>
      <c r="BF30" s="37">
        <v>532</v>
      </c>
      <c r="BG30" s="84">
        <v>521</v>
      </c>
      <c r="BH30" s="270">
        <v>429</v>
      </c>
      <c r="BI30" s="270">
        <v>435</v>
      </c>
      <c r="BJ30" s="270">
        <v>480</v>
      </c>
      <c r="BK30" s="270">
        <v>484</v>
      </c>
      <c r="BL30" s="270">
        <v>500</v>
      </c>
      <c r="BM30" s="270">
        <v>501</v>
      </c>
      <c r="BN30" s="270">
        <v>505</v>
      </c>
      <c r="BO30" s="270">
        <v>471</v>
      </c>
      <c r="BP30" s="270">
        <v>514</v>
      </c>
      <c r="BQ30" s="270">
        <v>516</v>
      </c>
      <c r="BR30" s="598">
        <v>398</v>
      </c>
      <c r="BS30" s="598">
        <v>352</v>
      </c>
      <c r="BT30" s="598">
        <v>336</v>
      </c>
      <c r="BU30" s="598">
        <v>345</v>
      </c>
      <c r="BV30" s="598">
        <v>322</v>
      </c>
      <c r="BW30" s="598">
        <v>318</v>
      </c>
      <c r="BX30" s="598">
        <v>329</v>
      </c>
      <c r="BY30" s="598">
        <v>330</v>
      </c>
      <c r="BZ30" s="598">
        <v>336</v>
      </c>
      <c r="CA30" s="598">
        <v>350</v>
      </c>
      <c r="CB30" s="598">
        <v>362</v>
      </c>
      <c r="CC30" s="598">
        <v>352</v>
      </c>
      <c r="CD30" s="598">
        <v>365</v>
      </c>
      <c r="CE30" s="598">
        <v>346</v>
      </c>
      <c r="CF30" s="598">
        <v>295</v>
      </c>
      <c r="CG30" s="598">
        <v>328</v>
      </c>
      <c r="CH30" s="598">
        <v>358</v>
      </c>
      <c r="CI30" s="598">
        <v>368</v>
      </c>
      <c r="CJ30" s="598">
        <f>'1.COBERTURA  DANE'!F31+'1.COBERTURA  DANE'!H31+'1.COBERTURA  DANE'!J31</f>
        <v>364</v>
      </c>
      <c r="CK30" s="224">
        <f t="shared" si="2"/>
        <v>6</v>
      </c>
      <c r="CL30" s="190">
        <f t="shared" si="3"/>
        <v>1.7341040462427744</v>
      </c>
      <c r="CM30" s="224">
        <f t="shared" si="4"/>
        <v>-1</v>
      </c>
      <c r="CN30" s="190">
        <f t="shared" si="5"/>
        <v>-0.27397260273972601</v>
      </c>
      <c r="CQ30" s="343" t="s">
        <v>315</v>
      </c>
      <c r="CR30" s="8">
        <v>3761637</v>
      </c>
      <c r="CS30" s="8">
        <v>3868535</v>
      </c>
      <c r="DD30" s="18">
        <v>40</v>
      </c>
      <c r="DE30" s="18">
        <v>1749</v>
      </c>
      <c r="DG30" s="387">
        <v>120</v>
      </c>
      <c r="DH30" s="18" t="s">
        <v>793</v>
      </c>
      <c r="DI30" s="18">
        <v>844</v>
      </c>
      <c r="DJ30" s="18">
        <v>839</v>
      </c>
      <c r="DK30" s="18">
        <v>790</v>
      </c>
      <c r="DL30" s="18">
        <v>860</v>
      </c>
    </row>
    <row r="31" spans="1:116" ht="15" outlineLevel="1">
      <c r="A31" s="320" t="s">
        <v>124</v>
      </c>
      <c r="B31" s="48"/>
      <c r="C31" s="51"/>
      <c r="D31" s="83">
        <f t="shared" ref="D31:V31" si="8">SUM(D32:D41)</f>
        <v>36180</v>
      </c>
      <c r="E31" s="83">
        <f t="shared" si="8"/>
        <v>36320</v>
      </c>
      <c r="F31" s="83">
        <f t="shared" si="8"/>
        <v>37099</v>
      </c>
      <c r="G31" s="83">
        <f t="shared" si="8"/>
        <v>37676</v>
      </c>
      <c r="H31" s="83">
        <f t="shared" si="8"/>
        <v>37808</v>
      </c>
      <c r="I31" s="83">
        <f t="shared" si="8"/>
        <v>37633</v>
      </c>
      <c r="J31" s="83">
        <f t="shared" si="8"/>
        <v>39566</v>
      </c>
      <c r="K31" s="269">
        <f t="shared" si="8"/>
        <v>38543</v>
      </c>
      <c r="L31" s="83">
        <f t="shared" si="8"/>
        <v>36826</v>
      </c>
      <c r="M31" s="83">
        <f t="shared" si="8"/>
        <v>38265</v>
      </c>
      <c r="N31" s="83">
        <f t="shared" si="8"/>
        <v>39093</v>
      </c>
      <c r="O31" s="83">
        <f>SUM(O32:O41)</f>
        <v>39659</v>
      </c>
      <c r="P31" s="83">
        <f t="shared" si="8"/>
        <v>41038</v>
      </c>
      <c r="Q31" s="83">
        <f t="shared" si="8"/>
        <v>40707</v>
      </c>
      <c r="R31" s="83">
        <f t="shared" si="8"/>
        <v>39728</v>
      </c>
      <c r="S31" s="83">
        <f t="shared" si="8"/>
        <v>39528</v>
      </c>
      <c r="T31" s="83">
        <f t="shared" si="8"/>
        <v>39495</v>
      </c>
      <c r="U31" s="83">
        <f t="shared" si="8"/>
        <v>40110</v>
      </c>
      <c r="V31" s="128">
        <f t="shared" si="8"/>
        <v>41912</v>
      </c>
      <c r="W31" s="82">
        <f>SUM(W32:W41)</f>
        <v>37738</v>
      </c>
      <c r="X31" s="83">
        <f>SUM(X32:X41)</f>
        <v>37993</v>
      </c>
      <c r="Y31" s="83">
        <f>SUM(Y32:Y41)</f>
        <v>39288</v>
      </c>
      <c r="Z31" s="83">
        <f>SUM(Z32:Z41)</f>
        <v>39315</v>
      </c>
      <c r="AA31" s="83">
        <f>SUM(AA32:AA41)</f>
        <v>40297</v>
      </c>
      <c r="AB31" s="83">
        <v>41062</v>
      </c>
      <c r="AC31" s="83">
        <v>39775</v>
      </c>
      <c r="AD31" s="83">
        <v>39365</v>
      </c>
      <c r="AE31" s="83">
        <v>38226</v>
      </c>
      <c r="AF31" s="83">
        <v>38133</v>
      </c>
      <c r="AG31" s="83">
        <v>38160</v>
      </c>
      <c r="AH31" s="128">
        <v>37887</v>
      </c>
      <c r="AI31" s="82">
        <v>34846</v>
      </c>
      <c r="AJ31" s="83">
        <v>35086</v>
      </c>
      <c r="AK31" s="83">
        <v>34827</v>
      </c>
      <c r="AL31" s="83">
        <v>35028</v>
      </c>
      <c r="AM31" s="83">
        <v>35409</v>
      </c>
      <c r="AN31" s="83">
        <v>36346</v>
      </c>
      <c r="AO31" s="83">
        <v>37945</v>
      </c>
      <c r="AP31" s="83">
        <v>39292</v>
      </c>
      <c r="AQ31" s="83">
        <v>40098</v>
      </c>
      <c r="AR31" s="83">
        <v>40933</v>
      </c>
      <c r="AS31" s="83">
        <v>39767</v>
      </c>
      <c r="AT31" s="128">
        <v>38961</v>
      </c>
      <c r="AU31" s="82">
        <v>36996</v>
      </c>
      <c r="AV31" s="269">
        <v>36317</v>
      </c>
      <c r="AW31" s="269">
        <v>36415</v>
      </c>
      <c r="AX31" s="269">
        <v>36648</v>
      </c>
      <c r="AY31" s="269">
        <v>36519</v>
      </c>
      <c r="AZ31" s="269">
        <v>37438</v>
      </c>
      <c r="BA31" s="269">
        <v>38911</v>
      </c>
      <c r="BB31" s="269">
        <v>39800</v>
      </c>
      <c r="BC31" s="269">
        <v>40523</v>
      </c>
      <c r="BD31" s="269">
        <v>40473</v>
      </c>
      <c r="BE31" s="269">
        <v>38604</v>
      </c>
      <c r="BF31" s="83">
        <v>38850</v>
      </c>
      <c r="BG31" s="82">
        <v>38311</v>
      </c>
      <c r="BH31" s="269">
        <v>36356</v>
      </c>
      <c r="BI31" s="269">
        <v>36891</v>
      </c>
      <c r="BJ31" s="269">
        <v>38223</v>
      </c>
      <c r="BK31" s="269">
        <v>38919</v>
      </c>
      <c r="BL31" s="269">
        <v>41615</v>
      </c>
      <c r="BM31" s="269">
        <v>42030</v>
      </c>
      <c r="BN31" s="269">
        <v>42122</v>
      </c>
      <c r="BO31" s="269">
        <v>42694</v>
      </c>
      <c r="BP31" s="269">
        <v>42791</v>
      </c>
      <c r="BQ31" s="269">
        <v>42938</v>
      </c>
      <c r="BR31" s="597">
        <v>43704</v>
      </c>
      <c r="BS31" s="597">
        <v>43116</v>
      </c>
      <c r="BT31" s="597">
        <v>43077</v>
      </c>
      <c r="BU31" s="597">
        <v>42989</v>
      </c>
      <c r="BV31" s="597">
        <v>41474</v>
      </c>
      <c r="BW31" s="597">
        <v>41537</v>
      </c>
      <c r="BX31" s="597">
        <v>42053</v>
      </c>
      <c r="BY31" s="597">
        <v>42955</v>
      </c>
      <c r="BZ31" s="597">
        <v>43051</v>
      </c>
      <c r="CA31" s="597">
        <v>42231</v>
      </c>
      <c r="CB31" s="597">
        <v>41596</v>
      </c>
      <c r="CC31" s="597">
        <v>41325</v>
      </c>
      <c r="CD31" s="597">
        <v>41959</v>
      </c>
      <c r="CE31" s="597">
        <v>41676</v>
      </c>
      <c r="CF31" s="597">
        <v>41385</v>
      </c>
      <c r="CG31" s="597">
        <v>42220</v>
      </c>
      <c r="CH31" s="597">
        <v>42321</v>
      </c>
      <c r="CI31" s="597">
        <v>41735</v>
      </c>
      <c r="CJ31" s="597">
        <f>'1.COBERTURA  DANE'!F32+'1.COBERTURA  DANE'!H32+'1.COBERTURA  DANE'!J32</f>
        <v>42036</v>
      </c>
      <c r="CK31" s="224">
        <f t="shared" si="2"/>
        <v>-285</v>
      </c>
      <c r="CL31" s="190">
        <f t="shared" si="3"/>
        <v>-0.68384681831269789</v>
      </c>
      <c r="CM31" s="224">
        <f t="shared" si="4"/>
        <v>77</v>
      </c>
      <c r="CN31" s="190">
        <f t="shared" si="5"/>
        <v>0.18351247646512073</v>
      </c>
      <c r="CQ31" s="343" t="s">
        <v>316</v>
      </c>
      <c r="CR31" s="8">
        <v>3725342</v>
      </c>
      <c r="CS31" s="8">
        <v>3866307</v>
      </c>
      <c r="DD31" s="18">
        <v>190</v>
      </c>
      <c r="DE31" s="18">
        <v>2921</v>
      </c>
      <c r="DG31" s="387">
        <v>125</v>
      </c>
      <c r="DH31" s="18" t="s">
        <v>74</v>
      </c>
      <c r="DI31" s="18">
        <v>536</v>
      </c>
      <c r="DJ31" s="18">
        <v>553</v>
      </c>
      <c r="DK31" s="18">
        <v>547</v>
      </c>
      <c r="DL31" s="18">
        <v>524</v>
      </c>
    </row>
    <row r="32" spans="1:116" ht="15" outlineLevel="2">
      <c r="A32" s="81">
        <v>31</v>
      </c>
      <c r="B32" s="27" t="s">
        <v>123</v>
      </c>
      <c r="C32" s="49" t="s">
        <v>62</v>
      </c>
      <c r="D32" s="49">
        <v>4653</v>
      </c>
      <c r="E32" s="49">
        <v>4680</v>
      </c>
      <c r="F32" s="49">
        <v>4724</v>
      </c>
      <c r="G32" s="49">
        <v>4759</v>
      </c>
      <c r="H32" s="49">
        <v>4831</v>
      </c>
      <c r="I32" s="1">
        <v>4774</v>
      </c>
      <c r="J32" s="388">
        <v>4996</v>
      </c>
      <c r="K32" s="270">
        <v>4830</v>
      </c>
      <c r="L32" s="37">
        <v>4556</v>
      </c>
      <c r="M32" s="37">
        <v>4661</v>
      </c>
      <c r="N32" s="37">
        <v>4744</v>
      </c>
      <c r="O32" s="37">
        <v>4835</v>
      </c>
      <c r="P32" s="37">
        <v>4853</v>
      </c>
      <c r="Q32" s="37">
        <v>4835</v>
      </c>
      <c r="R32" s="37">
        <v>4656</v>
      </c>
      <c r="S32" s="37">
        <v>4669</v>
      </c>
      <c r="T32" s="37">
        <v>4599</v>
      </c>
      <c r="U32" s="37">
        <v>4578</v>
      </c>
      <c r="V32" s="129">
        <v>4787</v>
      </c>
      <c r="W32" s="84">
        <v>4419</v>
      </c>
      <c r="X32" s="37">
        <v>4364</v>
      </c>
      <c r="Y32" s="37">
        <v>4616</v>
      </c>
      <c r="Z32" s="37">
        <v>4665</v>
      </c>
      <c r="AA32" s="37">
        <v>4778</v>
      </c>
      <c r="AB32" s="37">
        <v>4900</v>
      </c>
      <c r="AC32" s="37">
        <v>4793</v>
      </c>
      <c r="AD32" s="37">
        <v>4720</v>
      </c>
      <c r="AE32" s="37">
        <v>4635</v>
      </c>
      <c r="AF32" s="37">
        <v>4687</v>
      </c>
      <c r="AG32" s="37">
        <v>4694</v>
      </c>
      <c r="AH32" s="129">
        <v>4645</v>
      </c>
      <c r="AI32" s="84">
        <v>4496</v>
      </c>
      <c r="AJ32" s="37">
        <v>4538</v>
      </c>
      <c r="AK32" s="37">
        <v>4394</v>
      </c>
      <c r="AL32" s="37">
        <v>4497</v>
      </c>
      <c r="AM32" s="37">
        <v>4631</v>
      </c>
      <c r="AN32" s="37">
        <v>4763</v>
      </c>
      <c r="AO32" s="37">
        <v>4977</v>
      </c>
      <c r="AP32" s="37">
        <v>5068</v>
      </c>
      <c r="AQ32" s="37">
        <v>5147</v>
      </c>
      <c r="AR32" s="37">
        <v>5151</v>
      </c>
      <c r="AS32" s="37">
        <v>4903</v>
      </c>
      <c r="AT32" s="129">
        <v>4802</v>
      </c>
      <c r="AU32" s="84">
        <v>4608</v>
      </c>
      <c r="AV32" s="270">
        <v>4505</v>
      </c>
      <c r="AW32" s="270">
        <v>4596</v>
      </c>
      <c r="AX32" s="270">
        <v>4524</v>
      </c>
      <c r="AY32" s="270">
        <v>4482</v>
      </c>
      <c r="AZ32" s="270">
        <v>4645</v>
      </c>
      <c r="BA32" s="270">
        <v>4786</v>
      </c>
      <c r="BB32" s="270">
        <v>4887</v>
      </c>
      <c r="BC32" s="270">
        <v>4918</v>
      </c>
      <c r="BD32" s="270">
        <v>4922</v>
      </c>
      <c r="BE32" s="270">
        <v>4671</v>
      </c>
      <c r="BF32" s="37">
        <v>4687</v>
      </c>
      <c r="BG32" s="84">
        <v>4578</v>
      </c>
      <c r="BH32" s="270">
        <v>4364</v>
      </c>
      <c r="BI32" s="270">
        <v>4445</v>
      </c>
      <c r="BJ32" s="270">
        <v>4601</v>
      </c>
      <c r="BK32" s="270">
        <v>4728</v>
      </c>
      <c r="BL32" s="270">
        <v>5341</v>
      </c>
      <c r="BM32" s="270">
        <v>5381</v>
      </c>
      <c r="BN32" s="270">
        <v>5420</v>
      </c>
      <c r="BO32" s="270">
        <v>5544</v>
      </c>
      <c r="BP32" s="270">
        <v>5569</v>
      </c>
      <c r="BQ32" s="270">
        <v>5590</v>
      </c>
      <c r="BR32" s="598">
        <v>5710</v>
      </c>
      <c r="BS32" s="598">
        <v>5731</v>
      </c>
      <c r="BT32" s="598">
        <v>5758</v>
      </c>
      <c r="BU32" s="598">
        <v>5744</v>
      </c>
      <c r="BV32" s="598">
        <v>5485</v>
      </c>
      <c r="BW32" s="598">
        <v>5319</v>
      </c>
      <c r="BX32" s="598">
        <v>5328</v>
      </c>
      <c r="BY32" s="598">
        <v>5362</v>
      </c>
      <c r="BZ32" s="598">
        <v>5328</v>
      </c>
      <c r="CA32" s="598">
        <v>5362</v>
      </c>
      <c r="CB32" s="598">
        <v>5238</v>
      </c>
      <c r="CC32" s="598">
        <v>5079</v>
      </c>
      <c r="CD32" s="598">
        <v>5162</v>
      </c>
      <c r="CE32" s="598">
        <v>5084</v>
      </c>
      <c r="CF32" s="598">
        <v>5072</v>
      </c>
      <c r="CG32" s="598">
        <v>5173</v>
      </c>
      <c r="CH32" s="598">
        <v>5196</v>
      </c>
      <c r="CI32" s="598">
        <v>5160</v>
      </c>
      <c r="CJ32" s="598">
        <f>'1.COBERTURA  DANE'!F33+'1.COBERTURA  DANE'!H33+'1.COBERTURA  DANE'!J33</f>
        <v>5121</v>
      </c>
      <c r="CK32" s="224">
        <f t="shared" si="2"/>
        <v>-75</v>
      </c>
      <c r="CL32" s="190">
        <f t="shared" si="3"/>
        <v>-1.4752163650668764</v>
      </c>
      <c r="CM32" s="224">
        <f t="shared" si="4"/>
        <v>-41</v>
      </c>
      <c r="CN32" s="190">
        <f t="shared" si="5"/>
        <v>-0.79426578845408746</v>
      </c>
      <c r="CQ32" s="343" t="s">
        <v>317</v>
      </c>
      <c r="CR32" s="8">
        <v>3797115</v>
      </c>
      <c r="CS32" s="8">
        <v>3898637</v>
      </c>
      <c r="DD32" s="18">
        <v>604</v>
      </c>
      <c r="DE32" s="18">
        <v>3470</v>
      </c>
      <c r="DG32" s="387">
        <v>129</v>
      </c>
      <c r="DH32" s="18" t="s">
        <v>9</v>
      </c>
      <c r="DI32" s="18">
        <v>54876</v>
      </c>
      <c r="DJ32" s="18">
        <v>53504</v>
      </c>
      <c r="DK32" s="18">
        <v>53367</v>
      </c>
      <c r="DL32" s="18">
        <v>52781</v>
      </c>
    </row>
    <row r="33" spans="1:116" ht="15" outlineLevel="2">
      <c r="A33" s="81">
        <v>40</v>
      </c>
      <c r="B33" s="27" t="s">
        <v>123</v>
      </c>
      <c r="C33" s="49" t="s">
        <v>66</v>
      </c>
      <c r="D33" s="49">
        <v>1486</v>
      </c>
      <c r="E33" s="49">
        <v>1468</v>
      </c>
      <c r="F33" s="49">
        <v>1455</v>
      </c>
      <c r="G33" s="49">
        <v>1486</v>
      </c>
      <c r="H33" s="49">
        <v>1517</v>
      </c>
      <c r="I33" s="1">
        <v>1494</v>
      </c>
      <c r="J33" s="388">
        <v>1749</v>
      </c>
      <c r="K33" s="270">
        <v>1673</v>
      </c>
      <c r="L33" s="37">
        <v>1533</v>
      </c>
      <c r="M33" s="37">
        <v>1580</v>
      </c>
      <c r="N33" s="37">
        <v>1589</v>
      </c>
      <c r="O33" s="37">
        <v>1661</v>
      </c>
      <c r="P33" s="37">
        <v>1751</v>
      </c>
      <c r="Q33" s="37">
        <v>1652</v>
      </c>
      <c r="R33" s="37">
        <v>1560</v>
      </c>
      <c r="S33" s="37">
        <v>1542</v>
      </c>
      <c r="T33" s="37">
        <v>1513</v>
      </c>
      <c r="U33" s="37">
        <v>1531</v>
      </c>
      <c r="V33" s="129">
        <v>1617</v>
      </c>
      <c r="W33" s="84">
        <v>1398</v>
      </c>
      <c r="X33" s="37">
        <v>1435</v>
      </c>
      <c r="Y33" s="37">
        <v>1562</v>
      </c>
      <c r="Z33" s="37">
        <v>1585</v>
      </c>
      <c r="AA33" s="37">
        <v>1576</v>
      </c>
      <c r="AB33" s="37">
        <v>1624</v>
      </c>
      <c r="AC33" s="37">
        <v>1603</v>
      </c>
      <c r="AD33" s="37">
        <v>1550</v>
      </c>
      <c r="AE33" s="37">
        <v>1496</v>
      </c>
      <c r="AF33" s="37">
        <v>1460</v>
      </c>
      <c r="AG33" s="37">
        <v>1467</v>
      </c>
      <c r="AH33" s="129">
        <v>1442</v>
      </c>
      <c r="AI33" s="84">
        <v>1297</v>
      </c>
      <c r="AJ33" s="37">
        <v>1336</v>
      </c>
      <c r="AK33" s="37">
        <v>1353</v>
      </c>
      <c r="AL33" s="37">
        <v>1329</v>
      </c>
      <c r="AM33" s="37">
        <v>1316</v>
      </c>
      <c r="AN33" s="37">
        <v>1365</v>
      </c>
      <c r="AO33" s="37">
        <v>1515</v>
      </c>
      <c r="AP33" s="37">
        <v>1559</v>
      </c>
      <c r="AQ33" s="37">
        <v>1609</v>
      </c>
      <c r="AR33" s="37">
        <v>1650</v>
      </c>
      <c r="AS33" s="37">
        <v>1560</v>
      </c>
      <c r="AT33" s="129">
        <v>1526</v>
      </c>
      <c r="AU33" s="84">
        <v>1439</v>
      </c>
      <c r="AV33" s="270">
        <v>1374</v>
      </c>
      <c r="AW33" s="270">
        <v>1373</v>
      </c>
      <c r="AX33" s="270">
        <v>1383</v>
      </c>
      <c r="AY33" s="270">
        <v>1365</v>
      </c>
      <c r="AZ33" s="270">
        <v>1367</v>
      </c>
      <c r="BA33" s="270">
        <v>1456</v>
      </c>
      <c r="BB33" s="270">
        <v>1477</v>
      </c>
      <c r="BC33" s="270">
        <v>1478</v>
      </c>
      <c r="BD33" s="270">
        <v>1459</v>
      </c>
      <c r="BE33" s="270">
        <v>1360</v>
      </c>
      <c r="BF33" s="37">
        <v>1376</v>
      </c>
      <c r="BG33" s="84">
        <v>1354</v>
      </c>
      <c r="BH33" s="270">
        <v>1267</v>
      </c>
      <c r="BI33" s="270">
        <v>1307</v>
      </c>
      <c r="BJ33" s="270">
        <v>1400</v>
      </c>
      <c r="BK33" s="270">
        <v>1439</v>
      </c>
      <c r="BL33" s="270">
        <v>1645</v>
      </c>
      <c r="BM33" s="270">
        <v>1588</v>
      </c>
      <c r="BN33" s="270">
        <v>1588</v>
      </c>
      <c r="BO33" s="270">
        <v>1663</v>
      </c>
      <c r="BP33" s="270">
        <v>1699</v>
      </c>
      <c r="BQ33" s="270">
        <v>1729</v>
      </c>
      <c r="BR33" s="598">
        <v>1780</v>
      </c>
      <c r="BS33" s="598">
        <v>1743</v>
      </c>
      <c r="BT33" s="598">
        <v>1781</v>
      </c>
      <c r="BU33" s="598">
        <v>1773</v>
      </c>
      <c r="BV33" s="598">
        <v>1741</v>
      </c>
      <c r="BW33" s="598">
        <v>1766</v>
      </c>
      <c r="BX33" s="598">
        <v>1821</v>
      </c>
      <c r="BY33" s="598">
        <v>1898</v>
      </c>
      <c r="BZ33" s="598">
        <v>1888</v>
      </c>
      <c r="CA33" s="598">
        <v>1909</v>
      </c>
      <c r="CB33" s="598">
        <v>1900</v>
      </c>
      <c r="CC33" s="598">
        <v>1908</v>
      </c>
      <c r="CD33" s="598">
        <v>1902</v>
      </c>
      <c r="CE33" s="598">
        <v>1908</v>
      </c>
      <c r="CF33" s="598">
        <v>1916</v>
      </c>
      <c r="CG33" s="598">
        <v>2021</v>
      </c>
      <c r="CH33" s="598">
        <v>1965</v>
      </c>
      <c r="CI33" s="598">
        <v>1929</v>
      </c>
      <c r="CJ33" s="598">
        <f>'1.COBERTURA  DANE'!F34+'1.COBERTURA  DANE'!H34+'1.COBERTURA  DANE'!J34</f>
        <v>1930</v>
      </c>
      <c r="CK33" s="224">
        <f t="shared" si="2"/>
        <v>-35</v>
      </c>
      <c r="CL33" s="190">
        <f t="shared" si="3"/>
        <v>-1.8343815513626835</v>
      </c>
      <c r="CM33" s="224">
        <f t="shared" si="4"/>
        <v>28</v>
      </c>
      <c r="CN33" s="190">
        <f t="shared" si="5"/>
        <v>1.4721345951629863</v>
      </c>
      <c r="CQ33" s="343" t="s">
        <v>318</v>
      </c>
      <c r="CR33" s="8">
        <v>3776579</v>
      </c>
      <c r="CS33" s="8">
        <v>3902847</v>
      </c>
      <c r="DD33" s="18">
        <v>670</v>
      </c>
      <c r="DE33" s="18">
        <v>3388</v>
      </c>
      <c r="DG33" s="387">
        <v>134</v>
      </c>
      <c r="DH33" s="18" t="s">
        <v>75</v>
      </c>
      <c r="DI33" s="18">
        <v>586</v>
      </c>
      <c r="DJ33" s="18">
        <v>592</v>
      </c>
      <c r="DK33" s="18">
        <v>594</v>
      </c>
      <c r="DL33" s="18">
        <v>601</v>
      </c>
    </row>
    <row r="34" spans="1:116" ht="15" outlineLevel="2">
      <c r="A34" s="81">
        <v>190</v>
      </c>
      <c r="B34" s="27" t="s">
        <v>123</v>
      </c>
      <c r="C34" s="49" t="s">
        <v>14</v>
      </c>
      <c r="D34" s="49">
        <v>2737</v>
      </c>
      <c r="E34" s="49">
        <v>2805</v>
      </c>
      <c r="F34" s="49">
        <v>2831</v>
      </c>
      <c r="G34" s="49">
        <v>2844</v>
      </c>
      <c r="H34" s="49">
        <v>2864</v>
      </c>
      <c r="I34" s="1">
        <v>2802</v>
      </c>
      <c r="J34" s="388">
        <v>2921</v>
      </c>
      <c r="K34" s="270">
        <v>2843</v>
      </c>
      <c r="L34" s="37">
        <v>2652</v>
      </c>
      <c r="M34" s="37">
        <v>2708</v>
      </c>
      <c r="N34" s="37">
        <v>2673</v>
      </c>
      <c r="O34" s="37">
        <v>2765</v>
      </c>
      <c r="P34" s="37">
        <v>2817</v>
      </c>
      <c r="Q34" s="37">
        <v>2847</v>
      </c>
      <c r="R34" s="37">
        <v>2838</v>
      </c>
      <c r="S34" s="37">
        <v>2835</v>
      </c>
      <c r="T34" s="37">
        <v>2820</v>
      </c>
      <c r="U34" s="37">
        <v>2793</v>
      </c>
      <c r="V34" s="129">
        <v>2961</v>
      </c>
      <c r="W34" s="84">
        <v>2683</v>
      </c>
      <c r="X34" s="37">
        <v>2722</v>
      </c>
      <c r="Y34" s="37">
        <v>2805</v>
      </c>
      <c r="Z34" s="37">
        <v>2822</v>
      </c>
      <c r="AA34" s="37">
        <v>2954</v>
      </c>
      <c r="AB34" s="37">
        <v>3017</v>
      </c>
      <c r="AC34" s="37">
        <v>2955</v>
      </c>
      <c r="AD34" s="37">
        <v>2982</v>
      </c>
      <c r="AE34" s="37">
        <v>2940</v>
      </c>
      <c r="AF34" s="37">
        <v>3008</v>
      </c>
      <c r="AG34" s="37">
        <v>3062</v>
      </c>
      <c r="AH34" s="129">
        <v>3081</v>
      </c>
      <c r="AI34" s="84">
        <v>2888</v>
      </c>
      <c r="AJ34" s="37">
        <v>2934</v>
      </c>
      <c r="AK34" s="37">
        <v>2948</v>
      </c>
      <c r="AL34" s="37">
        <v>2936</v>
      </c>
      <c r="AM34" s="37">
        <v>2895</v>
      </c>
      <c r="AN34" s="37">
        <v>2948</v>
      </c>
      <c r="AO34" s="37">
        <v>3085</v>
      </c>
      <c r="AP34" s="37">
        <v>3141</v>
      </c>
      <c r="AQ34" s="37">
        <v>3191</v>
      </c>
      <c r="AR34" s="37">
        <v>3276</v>
      </c>
      <c r="AS34" s="37">
        <v>3215</v>
      </c>
      <c r="AT34" s="129">
        <v>3137</v>
      </c>
      <c r="AU34" s="84">
        <v>3018</v>
      </c>
      <c r="AV34" s="270">
        <v>2934</v>
      </c>
      <c r="AW34" s="270">
        <v>2925</v>
      </c>
      <c r="AX34" s="270">
        <v>2938</v>
      </c>
      <c r="AY34" s="270">
        <v>2979</v>
      </c>
      <c r="AZ34" s="270">
        <v>3025</v>
      </c>
      <c r="BA34" s="270">
        <v>3159</v>
      </c>
      <c r="BB34" s="270">
        <v>3244</v>
      </c>
      <c r="BC34" s="270">
        <v>3346</v>
      </c>
      <c r="BD34" s="270">
        <v>3335</v>
      </c>
      <c r="BE34" s="270">
        <v>3238</v>
      </c>
      <c r="BF34" s="37">
        <v>3209</v>
      </c>
      <c r="BG34" s="84">
        <v>3105</v>
      </c>
      <c r="BH34" s="270">
        <v>2993</v>
      </c>
      <c r="BI34" s="270">
        <v>2969</v>
      </c>
      <c r="BJ34" s="270">
        <v>3077</v>
      </c>
      <c r="BK34" s="270">
        <v>3128</v>
      </c>
      <c r="BL34" s="270">
        <v>3133</v>
      </c>
      <c r="BM34" s="270">
        <v>3167</v>
      </c>
      <c r="BN34" s="270">
        <v>3166</v>
      </c>
      <c r="BO34" s="270">
        <v>3194</v>
      </c>
      <c r="BP34" s="270">
        <v>3207</v>
      </c>
      <c r="BQ34" s="270">
        <v>3226</v>
      </c>
      <c r="BR34" s="598">
        <v>3256</v>
      </c>
      <c r="BS34" s="598">
        <v>3214</v>
      </c>
      <c r="BT34" s="598">
        <v>3166</v>
      </c>
      <c r="BU34" s="598">
        <v>3126</v>
      </c>
      <c r="BV34" s="598">
        <v>3047</v>
      </c>
      <c r="BW34" s="598">
        <v>3049</v>
      </c>
      <c r="BX34" s="598">
        <v>3067</v>
      </c>
      <c r="BY34" s="598">
        <v>3104</v>
      </c>
      <c r="BZ34" s="598">
        <v>3104</v>
      </c>
      <c r="CA34" s="598">
        <v>3227</v>
      </c>
      <c r="CB34" s="598">
        <v>3176</v>
      </c>
      <c r="CC34" s="598">
        <v>3148</v>
      </c>
      <c r="CD34" s="598">
        <v>3184</v>
      </c>
      <c r="CE34" s="598">
        <v>3165</v>
      </c>
      <c r="CF34" s="598">
        <v>3156</v>
      </c>
      <c r="CG34" s="598">
        <v>3176</v>
      </c>
      <c r="CH34" s="598">
        <v>3184</v>
      </c>
      <c r="CI34" s="598">
        <v>3208</v>
      </c>
      <c r="CJ34" s="598">
        <f>'1.COBERTURA  DANE'!F35+'1.COBERTURA  DANE'!H35+'1.COBERTURA  DANE'!J35</f>
        <v>3260</v>
      </c>
      <c r="CK34" s="224">
        <f t="shared" si="2"/>
        <v>76</v>
      </c>
      <c r="CL34" s="190">
        <f t="shared" si="3"/>
        <v>2.4012638230647707</v>
      </c>
      <c r="CM34" s="224">
        <f t="shared" si="4"/>
        <v>76</v>
      </c>
      <c r="CN34" s="190">
        <f t="shared" si="5"/>
        <v>2.386934673366834</v>
      </c>
      <c r="CQ34" s="343" t="s">
        <v>309</v>
      </c>
      <c r="CR34" s="8">
        <v>3735975</v>
      </c>
      <c r="CS34" s="8">
        <v>3905199</v>
      </c>
      <c r="DD34" s="18">
        <v>690</v>
      </c>
      <c r="DE34" s="18">
        <v>1355</v>
      </c>
      <c r="DG34" s="387">
        <v>138</v>
      </c>
      <c r="DH34" s="18" t="s">
        <v>37</v>
      </c>
      <c r="DI34" s="18">
        <v>1513</v>
      </c>
      <c r="DJ34" s="18">
        <v>1537</v>
      </c>
      <c r="DK34" s="18">
        <v>1519</v>
      </c>
      <c r="DL34" s="18">
        <v>1504</v>
      </c>
    </row>
    <row r="35" spans="1:116" ht="15" outlineLevel="2">
      <c r="A35" s="81">
        <v>604</v>
      </c>
      <c r="B35" s="27" t="s">
        <v>123</v>
      </c>
      <c r="C35" s="49" t="s">
        <v>21</v>
      </c>
      <c r="D35" s="49">
        <v>3072</v>
      </c>
      <c r="E35" s="49">
        <v>3092</v>
      </c>
      <c r="F35" s="49">
        <v>3172</v>
      </c>
      <c r="G35" s="49">
        <v>3243</v>
      </c>
      <c r="H35" s="49">
        <v>3323</v>
      </c>
      <c r="I35" s="1">
        <v>3306</v>
      </c>
      <c r="J35" s="388">
        <v>3470</v>
      </c>
      <c r="K35" s="270">
        <v>3364</v>
      </c>
      <c r="L35" s="37">
        <v>3213</v>
      </c>
      <c r="M35" s="37">
        <v>3355</v>
      </c>
      <c r="N35" s="37">
        <v>3507</v>
      </c>
      <c r="O35" s="37">
        <v>3571</v>
      </c>
      <c r="P35" s="37">
        <v>3808</v>
      </c>
      <c r="Q35" s="37">
        <v>3766</v>
      </c>
      <c r="R35" s="37">
        <v>3675</v>
      </c>
      <c r="S35" s="37">
        <v>3615</v>
      </c>
      <c r="T35" s="37">
        <v>3588</v>
      </c>
      <c r="U35" s="37">
        <v>3655</v>
      </c>
      <c r="V35" s="129">
        <v>3802</v>
      </c>
      <c r="W35" s="84">
        <v>3457</v>
      </c>
      <c r="X35" s="37">
        <v>3475</v>
      </c>
      <c r="Y35" s="37">
        <v>3631</v>
      </c>
      <c r="Z35" s="37">
        <v>3625</v>
      </c>
      <c r="AA35" s="37">
        <v>3779</v>
      </c>
      <c r="AB35" s="37">
        <v>3820</v>
      </c>
      <c r="AC35" s="37">
        <v>3673</v>
      </c>
      <c r="AD35" s="37">
        <v>3672</v>
      </c>
      <c r="AE35" s="37">
        <v>3505</v>
      </c>
      <c r="AF35" s="37">
        <v>3442</v>
      </c>
      <c r="AG35" s="37">
        <v>3412</v>
      </c>
      <c r="AH35" s="129">
        <v>3494</v>
      </c>
      <c r="AI35" s="84">
        <v>3181</v>
      </c>
      <c r="AJ35" s="37">
        <v>3192</v>
      </c>
      <c r="AK35" s="37">
        <v>3385</v>
      </c>
      <c r="AL35" s="37">
        <v>3334</v>
      </c>
      <c r="AM35" s="37">
        <v>3360</v>
      </c>
      <c r="AN35" s="37">
        <v>3502</v>
      </c>
      <c r="AO35" s="37">
        <v>3652</v>
      </c>
      <c r="AP35" s="37">
        <v>3808</v>
      </c>
      <c r="AQ35" s="37">
        <v>3877</v>
      </c>
      <c r="AR35" s="37">
        <v>3988</v>
      </c>
      <c r="AS35" s="37">
        <v>3852</v>
      </c>
      <c r="AT35" s="129">
        <v>3698</v>
      </c>
      <c r="AU35" s="84">
        <v>3514</v>
      </c>
      <c r="AV35" s="270">
        <v>3424</v>
      </c>
      <c r="AW35" s="270">
        <v>3471</v>
      </c>
      <c r="AX35" s="270">
        <v>3480</v>
      </c>
      <c r="AY35" s="270">
        <v>3546</v>
      </c>
      <c r="AZ35" s="270">
        <v>3691</v>
      </c>
      <c r="BA35" s="270">
        <v>3826</v>
      </c>
      <c r="BB35" s="270">
        <v>3942</v>
      </c>
      <c r="BC35" s="270">
        <v>4076</v>
      </c>
      <c r="BD35" s="270">
        <v>4120</v>
      </c>
      <c r="BE35" s="270">
        <v>3835</v>
      </c>
      <c r="BF35" s="37">
        <v>3826</v>
      </c>
      <c r="BG35" s="84">
        <v>3813</v>
      </c>
      <c r="BH35" s="270">
        <v>3559</v>
      </c>
      <c r="BI35" s="270">
        <v>3619</v>
      </c>
      <c r="BJ35" s="270">
        <v>3739</v>
      </c>
      <c r="BK35" s="270">
        <v>3876</v>
      </c>
      <c r="BL35" s="270">
        <v>4215</v>
      </c>
      <c r="BM35" s="270">
        <v>4258</v>
      </c>
      <c r="BN35" s="270">
        <v>4261</v>
      </c>
      <c r="BO35" s="270">
        <v>4395</v>
      </c>
      <c r="BP35" s="270">
        <v>4433</v>
      </c>
      <c r="BQ35" s="270">
        <v>4498</v>
      </c>
      <c r="BR35" s="598">
        <v>4694</v>
      </c>
      <c r="BS35" s="598">
        <v>4651</v>
      </c>
      <c r="BT35" s="598">
        <v>4639</v>
      </c>
      <c r="BU35" s="598">
        <v>4682</v>
      </c>
      <c r="BV35" s="598">
        <v>4569</v>
      </c>
      <c r="BW35" s="598">
        <v>4582</v>
      </c>
      <c r="BX35" s="598">
        <v>4726</v>
      </c>
      <c r="BY35" s="598">
        <v>4909</v>
      </c>
      <c r="BZ35" s="598">
        <v>4846</v>
      </c>
      <c r="CA35" s="598">
        <v>4682</v>
      </c>
      <c r="CB35" s="598">
        <v>4507</v>
      </c>
      <c r="CC35" s="598">
        <v>4572</v>
      </c>
      <c r="CD35" s="598">
        <v>4716</v>
      </c>
      <c r="CE35" s="598">
        <v>4745</v>
      </c>
      <c r="CF35" s="598">
        <v>4651</v>
      </c>
      <c r="CG35" s="598">
        <v>4821</v>
      </c>
      <c r="CH35" s="598">
        <v>4819</v>
      </c>
      <c r="CI35" s="598">
        <v>4715</v>
      </c>
      <c r="CJ35" s="598">
        <f>'1.COBERTURA  DANE'!F36+'1.COBERTURA  DANE'!H36+'1.COBERTURA  DANE'!J36</f>
        <v>4744</v>
      </c>
      <c r="CK35" s="224">
        <f t="shared" si="2"/>
        <v>-75</v>
      </c>
      <c r="CL35" s="190">
        <f t="shared" si="3"/>
        <v>-1.5806111696522658</v>
      </c>
      <c r="CM35" s="224">
        <f t="shared" si="4"/>
        <v>28</v>
      </c>
      <c r="CN35" s="190">
        <f t="shared" si="5"/>
        <v>0.59372349448685324</v>
      </c>
      <c r="CQ35" s="343" t="s">
        <v>311</v>
      </c>
      <c r="CR35" s="8">
        <v>3749816</v>
      </c>
      <c r="CS35" s="8">
        <f>CJ4</f>
        <v>3913601</v>
      </c>
      <c r="DD35" s="18">
        <v>736</v>
      </c>
      <c r="DE35" s="18">
        <v>16131</v>
      </c>
      <c r="DG35" s="387">
        <v>142</v>
      </c>
      <c r="DH35" s="18" t="s">
        <v>794</v>
      </c>
      <c r="DI35" s="18">
        <v>1273</v>
      </c>
      <c r="DJ35" s="18">
        <v>1313</v>
      </c>
      <c r="DK35" s="18">
        <v>1322</v>
      </c>
      <c r="DL35" s="18">
        <v>1315</v>
      </c>
    </row>
    <row r="36" spans="1:116" ht="15" outlineLevel="2">
      <c r="A36" s="81">
        <v>670</v>
      </c>
      <c r="B36" s="27" t="s">
        <v>123</v>
      </c>
      <c r="C36" s="49" t="s">
        <v>95</v>
      </c>
      <c r="D36" s="49">
        <v>3150</v>
      </c>
      <c r="E36" s="49">
        <v>3122</v>
      </c>
      <c r="F36" s="49">
        <v>3184</v>
      </c>
      <c r="G36" s="49">
        <v>3241</v>
      </c>
      <c r="H36" s="49">
        <v>3292</v>
      </c>
      <c r="I36" s="1">
        <v>3266</v>
      </c>
      <c r="J36" s="388">
        <v>3388</v>
      </c>
      <c r="K36" s="270">
        <v>3239</v>
      </c>
      <c r="L36" s="37">
        <v>2933</v>
      </c>
      <c r="M36" s="37">
        <v>3170</v>
      </c>
      <c r="N36" s="37">
        <v>3256</v>
      </c>
      <c r="O36" s="37">
        <v>3392</v>
      </c>
      <c r="P36" s="37">
        <v>3588</v>
      </c>
      <c r="Q36" s="37">
        <v>3554</v>
      </c>
      <c r="R36" s="37">
        <v>3486</v>
      </c>
      <c r="S36" s="37">
        <v>3536</v>
      </c>
      <c r="T36" s="37">
        <v>3605</v>
      </c>
      <c r="U36" s="37">
        <v>3712</v>
      </c>
      <c r="V36" s="129">
        <v>4127</v>
      </c>
      <c r="W36" s="84">
        <v>3419</v>
      </c>
      <c r="X36" s="37">
        <v>3678</v>
      </c>
      <c r="Y36" s="37">
        <v>3937</v>
      </c>
      <c r="Z36" s="37">
        <v>3898</v>
      </c>
      <c r="AA36" s="37">
        <v>4172</v>
      </c>
      <c r="AB36" s="37">
        <v>4275</v>
      </c>
      <c r="AC36" s="37">
        <v>4201</v>
      </c>
      <c r="AD36" s="37">
        <v>4109</v>
      </c>
      <c r="AE36" s="37">
        <v>3914</v>
      </c>
      <c r="AF36" s="37">
        <v>3964</v>
      </c>
      <c r="AG36" s="37">
        <v>4041</v>
      </c>
      <c r="AH36" s="129">
        <v>4045</v>
      </c>
      <c r="AI36" s="84">
        <v>3506</v>
      </c>
      <c r="AJ36" s="37">
        <v>3563</v>
      </c>
      <c r="AK36" s="37">
        <v>3715</v>
      </c>
      <c r="AL36" s="37">
        <v>3804</v>
      </c>
      <c r="AM36" s="37">
        <v>3898</v>
      </c>
      <c r="AN36" s="37">
        <v>3948</v>
      </c>
      <c r="AO36" s="37">
        <v>4139</v>
      </c>
      <c r="AP36" s="37">
        <v>4225</v>
      </c>
      <c r="AQ36" s="37">
        <v>4241</v>
      </c>
      <c r="AR36" s="37">
        <v>4284</v>
      </c>
      <c r="AS36" s="37">
        <v>4222</v>
      </c>
      <c r="AT36" s="129">
        <v>4160</v>
      </c>
      <c r="AU36" s="84">
        <v>3791</v>
      </c>
      <c r="AV36" s="270">
        <v>3757</v>
      </c>
      <c r="AW36" s="270">
        <v>3761</v>
      </c>
      <c r="AX36" s="270">
        <v>3862</v>
      </c>
      <c r="AY36" s="270">
        <v>3884</v>
      </c>
      <c r="AZ36" s="270">
        <v>4008</v>
      </c>
      <c r="BA36" s="270">
        <v>4231</v>
      </c>
      <c r="BB36" s="270">
        <v>4273</v>
      </c>
      <c r="BC36" s="270">
        <v>4337</v>
      </c>
      <c r="BD36" s="270">
        <v>4298</v>
      </c>
      <c r="BE36" s="270">
        <v>4103</v>
      </c>
      <c r="BF36" s="37">
        <v>4158</v>
      </c>
      <c r="BG36" s="84">
        <v>4054</v>
      </c>
      <c r="BH36" s="270">
        <v>3864</v>
      </c>
      <c r="BI36" s="270">
        <v>3934</v>
      </c>
      <c r="BJ36" s="270">
        <v>4060</v>
      </c>
      <c r="BK36" s="270">
        <v>4162</v>
      </c>
      <c r="BL36" s="270">
        <v>4279</v>
      </c>
      <c r="BM36" s="270">
        <v>4346</v>
      </c>
      <c r="BN36" s="270">
        <v>4358</v>
      </c>
      <c r="BO36" s="270">
        <v>4333</v>
      </c>
      <c r="BP36" s="270">
        <v>4337</v>
      </c>
      <c r="BQ36" s="270">
        <v>4319</v>
      </c>
      <c r="BR36" s="598">
        <v>4309</v>
      </c>
      <c r="BS36" s="598">
        <v>4141</v>
      </c>
      <c r="BT36" s="598">
        <v>4136</v>
      </c>
      <c r="BU36" s="598">
        <v>4159</v>
      </c>
      <c r="BV36" s="598">
        <v>4017</v>
      </c>
      <c r="BW36" s="598">
        <v>4005</v>
      </c>
      <c r="BX36" s="598">
        <v>4081</v>
      </c>
      <c r="BY36" s="598">
        <v>4046</v>
      </c>
      <c r="BZ36" s="598">
        <v>4199</v>
      </c>
      <c r="CA36" s="598">
        <v>4087</v>
      </c>
      <c r="CB36" s="598">
        <v>4003</v>
      </c>
      <c r="CC36" s="598">
        <v>3898</v>
      </c>
      <c r="CD36" s="598">
        <v>3898</v>
      </c>
      <c r="CE36" s="598">
        <v>3776</v>
      </c>
      <c r="CF36" s="598">
        <v>3790</v>
      </c>
      <c r="CG36" s="598">
        <v>3791</v>
      </c>
      <c r="CH36" s="598">
        <v>3790</v>
      </c>
      <c r="CI36" s="598">
        <v>3729</v>
      </c>
      <c r="CJ36" s="598">
        <f>'1.COBERTURA  DANE'!F37+'1.COBERTURA  DANE'!H37+'1.COBERTURA  DANE'!J37</f>
        <v>3768</v>
      </c>
      <c r="CK36" s="224">
        <f t="shared" si="2"/>
        <v>-22</v>
      </c>
      <c r="CL36" s="190">
        <f t="shared" si="3"/>
        <v>-0.5826271186440678</v>
      </c>
      <c r="CM36" s="224">
        <f t="shared" si="4"/>
        <v>-130</v>
      </c>
      <c r="CN36" s="190">
        <f t="shared" si="5"/>
        <v>-3.3350436121087732</v>
      </c>
      <c r="CQ36" s="343" t="s">
        <v>319</v>
      </c>
      <c r="CR36" s="8">
        <v>3760255</v>
      </c>
      <c r="CS36" s="8"/>
      <c r="DD36" s="18">
        <v>858</v>
      </c>
      <c r="DE36" s="18">
        <v>2023</v>
      </c>
      <c r="DG36" s="387">
        <v>145</v>
      </c>
      <c r="DH36" s="18" t="s">
        <v>10</v>
      </c>
      <c r="DI36" s="18">
        <v>846</v>
      </c>
      <c r="DJ36" s="18">
        <v>854</v>
      </c>
      <c r="DK36" s="18">
        <v>853</v>
      </c>
      <c r="DL36" s="18">
        <v>845</v>
      </c>
    </row>
    <row r="37" spans="1:116" ht="15" outlineLevel="2">
      <c r="A37" s="81">
        <v>690</v>
      </c>
      <c r="B37" s="27" t="s">
        <v>123</v>
      </c>
      <c r="C37" s="49" t="s">
        <v>24</v>
      </c>
      <c r="D37" s="49">
        <v>1400</v>
      </c>
      <c r="E37" s="49">
        <v>1373</v>
      </c>
      <c r="F37" s="49">
        <v>1399</v>
      </c>
      <c r="G37" s="49">
        <v>1409</v>
      </c>
      <c r="H37" s="49">
        <v>1372</v>
      </c>
      <c r="I37" s="1">
        <v>1326</v>
      </c>
      <c r="J37" s="388">
        <v>1355</v>
      </c>
      <c r="K37" s="270">
        <v>1318</v>
      </c>
      <c r="L37" s="37">
        <v>1304</v>
      </c>
      <c r="M37" s="37">
        <v>1294</v>
      </c>
      <c r="N37" s="37">
        <v>1239</v>
      </c>
      <c r="O37" s="37">
        <v>1255</v>
      </c>
      <c r="P37" s="37">
        <v>1314</v>
      </c>
      <c r="Q37" s="37">
        <v>1350</v>
      </c>
      <c r="R37" s="37">
        <v>1336</v>
      </c>
      <c r="S37" s="37">
        <v>1322</v>
      </c>
      <c r="T37" s="37">
        <v>1307</v>
      </c>
      <c r="U37" s="37">
        <v>1332</v>
      </c>
      <c r="V37" s="129">
        <v>1451</v>
      </c>
      <c r="W37" s="84">
        <v>1277</v>
      </c>
      <c r="X37" s="37">
        <v>1310</v>
      </c>
      <c r="Y37" s="37">
        <v>1435</v>
      </c>
      <c r="Z37" s="37">
        <v>1455</v>
      </c>
      <c r="AA37" s="37">
        <v>1407</v>
      </c>
      <c r="AB37" s="37">
        <v>1438</v>
      </c>
      <c r="AC37" s="37">
        <v>1437</v>
      </c>
      <c r="AD37" s="37">
        <v>1395</v>
      </c>
      <c r="AE37" s="37">
        <v>1383</v>
      </c>
      <c r="AF37" s="37">
        <v>1387</v>
      </c>
      <c r="AG37" s="37">
        <v>1420</v>
      </c>
      <c r="AH37" s="129">
        <v>1394</v>
      </c>
      <c r="AI37" s="84">
        <v>1366</v>
      </c>
      <c r="AJ37" s="37">
        <v>1345</v>
      </c>
      <c r="AK37" s="37">
        <v>1341</v>
      </c>
      <c r="AL37" s="37">
        <v>1344</v>
      </c>
      <c r="AM37" s="37">
        <v>1393</v>
      </c>
      <c r="AN37" s="37">
        <v>1408</v>
      </c>
      <c r="AO37" s="37">
        <v>1361</v>
      </c>
      <c r="AP37" s="37">
        <v>1391</v>
      </c>
      <c r="AQ37" s="37">
        <v>1401</v>
      </c>
      <c r="AR37" s="37">
        <v>1498</v>
      </c>
      <c r="AS37" s="37">
        <v>1483</v>
      </c>
      <c r="AT37" s="129">
        <v>1448</v>
      </c>
      <c r="AU37" s="84">
        <v>1424</v>
      </c>
      <c r="AV37" s="270">
        <v>1404</v>
      </c>
      <c r="AW37" s="270">
        <v>1406</v>
      </c>
      <c r="AX37" s="270">
        <v>1413</v>
      </c>
      <c r="AY37" s="270">
        <v>1380</v>
      </c>
      <c r="AZ37" s="270">
        <v>1394</v>
      </c>
      <c r="BA37" s="270">
        <v>1485</v>
      </c>
      <c r="BB37" s="270">
        <v>1521</v>
      </c>
      <c r="BC37" s="270">
        <v>1542</v>
      </c>
      <c r="BD37" s="270">
        <v>1523</v>
      </c>
      <c r="BE37" s="270">
        <v>1460</v>
      </c>
      <c r="BF37" s="37">
        <v>1483</v>
      </c>
      <c r="BG37" s="84">
        <v>1499</v>
      </c>
      <c r="BH37" s="270">
        <v>1384</v>
      </c>
      <c r="BI37" s="270">
        <v>1379</v>
      </c>
      <c r="BJ37" s="270">
        <v>1416</v>
      </c>
      <c r="BK37" s="270">
        <v>1435</v>
      </c>
      <c r="BL37" s="270">
        <v>1461</v>
      </c>
      <c r="BM37" s="270">
        <v>1508</v>
      </c>
      <c r="BN37" s="270">
        <v>1498</v>
      </c>
      <c r="BO37" s="270">
        <v>1471</v>
      </c>
      <c r="BP37" s="270">
        <v>1452</v>
      </c>
      <c r="BQ37" s="270">
        <v>1426</v>
      </c>
      <c r="BR37" s="598">
        <v>1412</v>
      </c>
      <c r="BS37" s="598">
        <v>1366</v>
      </c>
      <c r="BT37" s="598">
        <v>1370</v>
      </c>
      <c r="BU37" s="598">
        <v>1364</v>
      </c>
      <c r="BV37" s="598">
        <v>1336</v>
      </c>
      <c r="BW37" s="598">
        <v>1364</v>
      </c>
      <c r="BX37" s="598">
        <v>1431</v>
      </c>
      <c r="BY37" s="598">
        <v>1431</v>
      </c>
      <c r="BZ37" s="598">
        <v>1429</v>
      </c>
      <c r="CA37" s="598">
        <v>1483</v>
      </c>
      <c r="CB37" s="598">
        <v>1468</v>
      </c>
      <c r="CC37" s="598">
        <v>1442</v>
      </c>
      <c r="CD37" s="598">
        <v>1456</v>
      </c>
      <c r="CE37" s="598">
        <v>1432</v>
      </c>
      <c r="CF37" s="598">
        <v>1440</v>
      </c>
      <c r="CG37" s="598">
        <v>1443</v>
      </c>
      <c r="CH37" s="598">
        <v>1472</v>
      </c>
      <c r="CI37" s="598">
        <v>1513</v>
      </c>
      <c r="CJ37" s="598">
        <f>'1.COBERTURA  DANE'!F38+'1.COBERTURA  DANE'!H38+'1.COBERTURA  DANE'!J38</f>
        <v>1550</v>
      </c>
      <c r="CK37" s="224">
        <f t="shared" si="2"/>
        <v>78</v>
      </c>
      <c r="CL37" s="190">
        <f t="shared" si="3"/>
        <v>5.4469273743016755</v>
      </c>
      <c r="CM37" s="224">
        <f t="shared" si="4"/>
        <v>94</v>
      </c>
      <c r="CN37" s="190">
        <f t="shared" si="5"/>
        <v>6.4560439560439571</v>
      </c>
      <c r="CQ37" s="343" t="s">
        <v>320</v>
      </c>
      <c r="CR37" s="8">
        <v>3776317</v>
      </c>
      <c r="CS37" s="8"/>
      <c r="DD37" s="18">
        <v>885</v>
      </c>
      <c r="DE37" s="18">
        <v>943</v>
      </c>
      <c r="DG37" s="387">
        <v>147</v>
      </c>
      <c r="DH37" s="18" t="s">
        <v>11</v>
      </c>
      <c r="DI37" s="18">
        <v>22120</v>
      </c>
      <c r="DJ37" s="18">
        <v>21874</v>
      </c>
      <c r="DK37" s="18">
        <v>21770</v>
      </c>
      <c r="DL37" s="18">
        <v>21694</v>
      </c>
    </row>
    <row r="38" spans="1:116" ht="15" outlineLevel="2">
      <c r="A38" s="81">
        <v>736</v>
      </c>
      <c r="B38" s="27" t="s">
        <v>123</v>
      </c>
      <c r="C38" s="49" t="s">
        <v>25</v>
      </c>
      <c r="D38" s="49">
        <v>14411</v>
      </c>
      <c r="E38" s="49">
        <v>14588</v>
      </c>
      <c r="F38" s="49">
        <v>15035</v>
      </c>
      <c r="G38" s="49">
        <v>15345</v>
      </c>
      <c r="H38" s="49">
        <v>15292</v>
      </c>
      <c r="I38" s="1">
        <v>15329</v>
      </c>
      <c r="J38" s="388">
        <v>16131</v>
      </c>
      <c r="K38" s="270">
        <v>16017</v>
      </c>
      <c r="L38" s="37">
        <v>15927</v>
      </c>
      <c r="M38" s="37">
        <v>16327</v>
      </c>
      <c r="N38" s="37">
        <v>16645</v>
      </c>
      <c r="O38" s="37">
        <v>16804</v>
      </c>
      <c r="P38" s="37">
        <v>17279</v>
      </c>
      <c r="Q38" s="37">
        <v>17154</v>
      </c>
      <c r="R38" s="37">
        <v>16797</v>
      </c>
      <c r="S38" s="37">
        <v>16700</v>
      </c>
      <c r="T38" s="37">
        <v>16695</v>
      </c>
      <c r="U38" s="37">
        <v>17117</v>
      </c>
      <c r="V38" s="129">
        <v>17352</v>
      </c>
      <c r="W38" s="84">
        <v>16319</v>
      </c>
      <c r="X38" s="37">
        <v>15976</v>
      </c>
      <c r="Y38" s="37">
        <v>15781</v>
      </c>
      <c r="Z38" s="37">
        <v>15745</v>
      </c>
      <c r="AA38" s="37">
        <v>15814</v>
      </c>
      <c r="AB38" s="37">
        <v>16025</v>
      </c>
      <c r="AC38" s="37">
        <v>15285</v>
      </c>
      <c r="AD38" s="37">
        <v>15295</v>
      </c>
      <c r="AE38" s="37">
        <v>14740</v>
      </c>
      <c r="AF38" s="37">
        <v>14506</v>
      </c>
      <c r="AG38" s="37">
        <v>14342</v>
      </c>
      <c r="AH38" s="129">
        <v>14186</v>
      </c>
      <c r="AI38" s="84">
        <v>13023</v>
      </c>
      <c r="AJ38" s="37">
        <v>12904</v>
      </c>
      <c r="AK38" s="37">
        <v>12258</v>
      </c>
      <c r="AL38" s="37">
        <v>12302</v>
      </c>
      <c r="AM38" s="37">
        <v>12412</v>
      </c>
      <c r="AN38" s="37">
        <v>12798</v>
      </c>
      <c r="AO38" s="37">
        <v>13160</v>
      </c>
      <c r="AP38" s="37">
        <v>13810</v>
      </c>
      <c r="AQ38" s="37">
        <v>14276</v>
      </c>
      <c r="AR38" s="37">
        <v>14584</v>
      </c>
      <c r="AS38" s="37">
        <v>14217</v>
      </c>
      <c r="AT38" s="129">
        <v>14067</v>
      </c>
      <c r="AU38" s="84">
        <v>13530</v>
      </c>
      <c r="AV38" s="270">
        <v>13343</v>
      </c>
      <c r="AW38" s="270">
        <v>13175</v>
      </c>
      <c r="AX38" s="270">
        <v>13212</v>
      </c>
      <c r="AY38" s="270">
        <v>13052</v>
      </c>
      <c r="AZ38" s="270">
        <v>13399</v>
      </c>
      <c r="BA38" s="270">
        <v>13653</v>
      </c>
      <c r="BB38" s="270">
        <v>13946</v>
      </c>
      <c r="BC38" s="270">
        <v>14153</v>
      </c>
      <c r="BD38" s="270">
        <v>14173</v>
      </c>
      <c r="BE38" s="270">
        <v>13515</v>
      </c>
      <c r="BF38" s="37">
        <v>13603</v>
      </c>
      <c r="BG38" s="84">
        <v>13552</v>
      </c>
      <c r="BH38" s="270">
        <v>13080</v>
      </c>
      <c r="BI38" s="270">
        <v>13246</v>
      </c>
      <c r="BJ38" s="270">
        <v>13698</v>
      </c>
      <c r="BK38" s="270">
        <v>13855</v>
      </c>
      <c r="BL38" s="270">
        <v>14881</v>
      </c>
      <c r="BM38" s="270">
        <v>14984</v>
      </c>
      <c r="BN38" s="270">
        <v>15063</v>
      </c>
      <c r="BO38" s="270">
        <v>15329</v>
      </c>
      <c r="BP38" s="270">
        <v>15336</v>
      </c>
      <c r="BQ38" s="270">
        <v>15415</v>
      </c>
      <c r="BR38" s="598">
        <v>15787</v>
      </c>
      <c r="BS38" s="598">
        <v>15748</v>
      </c>
      <c r="BT38" s="598">
        <v>15719</v>
      </c>
      <c r="BU38" s="598">
        <v>15666</v>
      </c>
      <c r="BV38" s="598">
        <v>15060</v>
      </c>
      <c r="BW38" s="598">
        <v>15251</v>
      </c>
      <c r="BX38" s="598">
        <v>15335</v>
      </c>
      <c r="BY38" s="598">
        <v>15881</v>
      </c>
      <c r="BZ38" s="598">
        <v>15833</v>
      </c>
      <c r="CA38" s="598">
        <v>14983</v>
      </c>
      <c r="CB38" s="598">
        <v>14819</v>
      </c>
      <c r="CC38" s="598">
        <v>14808</v>
      </c>
      <c r="CD38" s="598">
        <v>15033</v>
      </c>
      <c r="CE38" s="598">
        <v>14973</v>
      </c>
      <c r="CF38" s="598">
        <v>14761</v>
      </c>
      <c r="CG38" s="598">
        <v>14957</v>
      </c>
      <c r="CH38" s="598">
        <v>15017</v>
      </c>
      <c r="CI38" s="598">
        <v>14536</v>
      </c>
      <c r="CJ38" s="598">
        <f>'1.COBERTURA  DANE'!F39+'1.COBERTURA  DANE'!H39+'1.COBERTURA  DANE'!J39</f>
        <v>14518</v>
      </c>
      <c r="CK38" s="224">
        <f t="shared" si="2"/>
        <v>-499</v>
      </c>
      <c r="CL38" s="190">
        <f t="shared" si="3"/>
        <v>-3.3326654645027718</v>
      </c>
      <c r="CM38" s="224">
        <f t="shared" si="4"/>
        <v>-515</v>
      </c>
      <c r="CN38" s="190">
        <f t="shared" si="5"/>
        <v>-3.4257965808554518</v>
      </c>
      <c r="CQ38" s="343" t="s">
        <v>321</v>
      </c>
      <c r="CR38" s="8">
        <v>3870569</v>
      </c>
      <c r="CS38" s="8"/>
      <c r="DD38" s="18">
        <v>890</v>
      </c>
      <c r="DE38" s="18">
        <v>2590</v>
      </c>
      <c r="DG38" s="387">
        <v>148</v>
      </c>
      <c r="DH38" s="18" t="s">
        <v>139</v>
      </c>
      <c r="DI38" s="18">
        <v>18588</v>
      </c>
      <c r="DJ38" s="18">
        <v>18827</v>
      </c>
      <c r="DK38" s="18">
        <v>18900</v>
      </c>
      <c r="DL38" s="18">
        <v>18852</v>
      </c>
    </row>
    <row r="39" spans="1:116" ht="15" outlineLevel="2">
      <c r="A39" s="81">
        <v>858</v>
      </c>
      <c r="B39" s="27" t="s">
        <v>123</v>
      </c>
      <c r="C39" s="49" t="s">
        <v>59</v>
      </c>
      <c r="D39" s="49">
        <v>1878</v>
      </c>
      <c r="E39" s="49">
        <v>1896</v>
      </c>
      <c r="F39" s="49">
        <v>1938</v>
      </c>
      <c r="G39" s="49">
        <v>1975</v>
      </c>
      <c r="H39" s="49">
        <v>2000</v>
      </c>
      <c r="I39" s="1">
        <v>1944</v>
      </c>
      <c r="J39" s="388">
        <v>2023</v>
      </c>
      <c r="K39" s="270">
        <v>1909</v>
      </c>
      <c r="L39" s="37">
        <v>1645</v>
      </c>
      <c r="M39" s="37">
        <v>1735</v>
      </c>
      <c r="N39" s="37">
        <v>1886</v>
      </c>
      <c r="O39" s="37">
        <v>1872</v>
      </c>
      <c r="P39" s="37">
        <v>2042</v>
      </c>
      <c r="Q39" s="37">
        <v>1938</v>
      </c>
      <c r="R39" s="37">
        <v>1915</v>
      </c>
      <c r="S39" s="37">
        <v>1879</v>
      </c>
      <c r="T39" s="37">
        <v>1913</v>
      </c>
      <c r="U39" s="37">
        <v>1891</v>
      </c>
      <c r="V39" s="129">
        <v>2011</v>
      </c>
      <c r="W39" s="84">
        <v>1642</v>
      </c>
      <c r="X39" s="37">
        <v>1762</v>
      </c>
      <c r="Y39" s="37">
        <v>1919</v>
      </c>
      <c r="Z39" s="37">
        <v>1950</v>
      </c>
      <c r="AA39" s="37">
        <v>1975</v>
      </c>
      <c r="AB39" s="37">
        <v>1961</v>
      </c>
      <c r="AC39" s="37">
        <v>1942</v>
      </c>
      <c r="AD39" s="37">
        <v>1936</v>
      </c>
      <c r="AE39" s="37">
        <v>1914</v>
      </c>
      <c r="AF39" s="37">
        <v>1972</v>
      </c>
      <c r="AG39" s="37">
        <v>2004</v>
      </c>
      <c r="AH39" s="129">
        <v>1948</v>
      </c>
      <c r="AI39" s="84">
        <v>1774</v>
      </c>
      <c r="AJ39" s="37">
        <v>1813</v>
      </c>
      <c r="AK39" s="37">
        <v>1864</v>
      </c>
      <c r="AL39" s="37">
        <v>1874</v>
      </c>
      <c r="AM39" s="37">
        <v>1893</v>
      </c>
      <c r="AN39" s="37">
        <v>1970</v>
      </c>
      <c r="AO39" s="37">
        <v>2074</v>
      </c>
      <c r="AP39" s="37">
        <v>2170</v>
      </c>
      <c r="AQ39" s="37">
        <v>2168</v>
      </c>
      <c r="AR39" s="37">
        <v>2200</v>
      </c>
      <c r="AS39" s="37">
        <v>2159</v>
      </c>
      <c r="AT39" s="129">
        <v>2061</v>
      </c>
      <c r="AU39" s="84">
        <v>1898</v>
      </c>
      <c r="AV39" s="270">
        <v>1851</v>
      </c>
      <c r="AW39" s="270">
        <v>1941</v>
      </c>
      <c r="AX39" s="270">
        <v>1969</v>
      </c>
      <c r="AY39" s="270">
        <v>1980</v>
      </c>
      <c r="AZ39" s="270">
        <v>2030</v>
      </c>
      <c r="BA39" s="270">
        <v>2169</v>
      </c>
      <c r="BB39" s="270">
        <v>2270</v>
      </c>
      <c r="BC39" s="270">
        <v>2389</v>
      </c>
      <c r="BD39" s="270">
        <v>2407</v>
      </c>
      <c r="BE39" s="270">
        <v>2388</v>
      </c>
      <c r="BF39" s="37">
        <v>2414</v>
      </c>
      <c r="BG39" s="84">
        <v>2323</v>
      </c>
      <c r="BH39" s="270">
        <v>2147</v>
      </c>
      <c r="BI39" s="270">
        <v>2259</v>
      </c>
      <c r="BJ39" s="270">
        <v>2310</v>
      </c>
      <c r="BK39" s="270">
        <v>2307</v>
      </c>
      <c r="BL39" s="270">
        <v>2466</v>
      </c>
      <c r="BM39" s="270">
        <v>2501</v>
      </c>
      <c r="BN39" s="270">
        <v>2478</v>
      </c>
      <c r="BO39" s="270">
        <v>2479</v>
      </c>
      <c r="BP39" s="270">
        <v>2487</v>
      </c>
      <c r="BQ39" s="270">
        <v>2458</v>
      </c>
      <c r="BR39" s="598">
        <v>2419</v>
      </c>
      <c r="BS39" s="598">
        <v>2294</v>
      </c>
      <c r="BT39" s="598">
        <v>2258</v>
      </c>
      <c r="BU39" s="598">
        <v>2254</v>
      </c>
      <c r="BV39" s="598">
        <v>2160</v>
      </c>
      <c r="BW39" s="598">
        <v>2153</v>
      </c>
      <c r="BX39" s="598">
        <v>2131</v>
      </c>
      <c r="BY39" s="598">
        <v>2167</v>
      </c>
      <c r="BZ39" s="598">
        <v>2274</v>
      </c>
      <c r="CA39" s="598">
        <v>2188</v>
      </c>
      <c r="CB39" s="598">
        <v>2156</v>
      </c>
      <c r="CC39" s="598">
        <v>2174</v>
      </c>
      <c r="CD39" s="598">
        <v>2238</v>
      </c>
      <c r="CE39" s="598">
        <v>2247</v>
      </c>
      <c r="CF39" s="598">
        <v>2261</v>
      </c>
      <c r="CG39" s="598">
        <v>2359</v>
      </c>
      <c r="CH39" s="598">
        <v>2407</v>
      </c>
      <c r="CI39" s="598">
        <v>2489</v>
      </c>
      <c r="CJ39" s="598">
        <f>'1.COBERTURA  DANE'!F40+'1.COBERTURA  DANE'!H40+'1.COBERTURA  DANE'!J40</f>
        <v>2609</v>
      </c>
      <c r="CK39" s="224">
        <f t="shared" si="2"/>
        <v>202</v>
      </c>
      <c r="CL39" s="190">
        <f t="shared" si="3"/>
        <v>8.9897641299510465</v>
      </c>
      <c r="CM39" s="224">
        <f t="shared" si="4"/>
        <v>371</v>
      </c>
      <c r="CN39" s="190">
        <f t="shared" si="5"/>
        <v>16.577301161751564</v>
      </c>
      <c r="CQ39" s="343" t="s">
        <v>322</v>
      </c>
      <c r="CR39" s="8">
        <v>3876804</v>
      </c>
      <c r="CS39" s="8"/>
      <c r="DD39" s="18">
        <v>4</v>
      </c>
      <c r="DE39" s="18">
        <v>235</v>
      </c>
      <c r="DG39" s="387">
        <v>150</v>
      </c>
      <c r="DH39" s="18" t="s">
        <v>127</v>
      </c>
      <c r="DI39" s="18">
        <v>1602</v>
      </c>
      <c r="DJ39" s="18">
        <v>1610</v>
      </c>
      <c r="DK39" s="18">
        <v>1567</v>
      </c>
      <c r="DL39" s="18">
        <v>1596</v>
      </c>
    </row>
    <row r="40" spans="1:116" ht="15" outlineLevel="2">
      <c r="A40" s="81">
        <v>885</v>
      </c>
      <c r="B40" s="27" t="s">
        <v>123</v>
      </c>
      <c r="C40" s="49" t="s">
        <v>104</v>
      </c>
      <c r="D40" s="49">
        <v>931</v>
      </c>
      <c r="E40" s="49">
        <v>895</v>
      </c>
      <c r="F40" s="49">
        <v>896</v>
      </c>
      <c r="G40" s="49">
        <v>904</v>
      </c>
      <c r="H40" s="49">
        <v>887</v>
      </c>
      <c r="I40" s="1">
        <v>912</v>
      </c>
      <c r="J40" s="388">
        <v>943</v>
      </c>
      <c r="K40" s="270">
        <v>942</v>
      </c>
      <c r="L40" s="37">
        <v>841</v>
      </c>
      <c r="M40" s="37">
        <v>945</v>
      </c>
      <c r="N40" s="37">
        <v>985</v>
      </c>
      <c r="O40" s="37">
        <v>928</v>
      </c>
      <c r="P40" s="37">
        <v>991</v>
      </c>
      <c r="Q40" s="37">
        <v>963</v>
      </c>
      <c r="R40" s="37">
        <v>949</v>
      </c>
      <c r="S40" s="37">
        <v>923</v>
      </c>
      <c r="T40" s="37">
        <v>914</v>
      </c>
      <c r="U40" s="37">
        <v>934</v>
      </c>
      <c r="V40" s="129">
        <v>1006</v>
      </c>
      <c r="W40" s="84">
        <v>862</v>
      </c>
      <c r="X40" s="37">
        <v>854</v>
      </c>
      <c r="Y40" s="37">
        <v>960</v>
      </c>
      <c r="Z40" s="37">
        <v>944</v>
      </c>
      <c r="AA40" s="37">
        <v>1025</v>
      </c>
      <c r="AB40" s="37">
        <v>1038</v>
      </c>
      <c r="AC40" s="37">
        <v>1000</v>
      </c>
      <c r="AD40" s="37">
        <v>994</v>
      </c>
      <c r="AE40" s="37">
        <v>982</v>
      </c>
      <c r="AF40" s="37">
        <v>983</v>
      </c>
      <c r="AG40" s="37">
        <v>986</v>
      </c>
      <c r="AH40" s="129">
        <v>973</v>
      </c>
      <c r="AI40" s="84">
        <v>883</v>
      </c>
      <c r="AJ40" s="37">
        <v>857</v>
      </c>
      <c r="AK40" s="37">
        <v>907</v>
      </c>
      <c r="AL40" s="37">
        <v>905</v>
      </c>
      <c r="AM40" s="37">
        <v>930</v>
      </c>
      <c r="AN40" s="37">
        <v>940</v>
      </c>
      <c r="AO40" s="37">
        <v>1014</v>
      </c>
      <c r="AP40" s="37">
        <v>1068</v>
      </c>
      <c r="AQ40" s="37">
        <v>1084</v>
      </c>
      <c r="AR40" s="37">
        <v>1095</v>
      </c>
      <c r="AS40" s="37">
        <v>1069</v>
      </c>
      <c r="AT40" s="129">
        <v>1036</v>
      </c>
      <c r="AU40" s="84">
        <v>962</v>
      </c>
      <c r="AV40" s="270">
        <v>930</v>
      </c>
      <c r="AW40" s="270">
        <v>940</v>
      </c>
      <c r="AX40" s="270">
        <v>951</v>
      </c>
      <c r="AY40" s="270">
        <v>925</v>
      </c>
      <c r="AZ40" s="270">
        <v>922</v>
      </c>
      <c r="BA40" s="270">
        <v>984</v>
      </c>
      <c r="BB40" s="270">
        <v>993</v>
      </c>
      <c r="BC40" s="270">
        <v>991</v>
      </c>
      <c r="BD40" s="270">
        <v>999</v>
      </c>
      <c r="BE40" s="270">
        <v>951</v>
      </c>
      <c r="BF40" s="37">
        <v>956</v>
      </c>
      <c r="BG40" s="84">
        <v>946</v>
      </c>
      <c r="BH40" s="270">
        <v>878</v>
      </c>
      <c r="BI40" s="270">
        <v>882</v>
      </c>
      <c r="BJ40" s="270">
        <v>911</v>
      </c>
      <c r="BK40" s="270">
        <v>897</v>
      </c>
      <c r="BL40" s="270">
        <v>909</v>
      </c>
      <c r="BM40" s="270">
        <v>958</v>
      </c>
      <c r="BN40" s="270">
        <v>953</v>
      </c>
      <c r="BO40" s="270">
        <v>940</v>
      </c>
      <c r="BP40" s="270">
        <v>929</v>
      </c>
      <c r="BQ40" s="270">
        <v>937</v>
      </c>
      <c r="BR40" s="598">
        <v>957</v>
      </c>
      <c r="BS40" s="598">
        <v>940</v>
      </c>
      <c r="BT40" s="598">
        <v>941</v>
      </c>
      <c r="BU40" s="598">
        <v>918</v>
      </c>
      <c r="BV40" s="598">
        <v>857</v>
      </c>
      <c r="BW40" s="598">
        <v>878</v>
      </c>
      <c r="BX40" s="598">
        <v>877</v>
      </c>
      <c r="BY40" s="598">
        <v>878</v>
      </c>
      <c r="BZ40" s="598">
        <v>891</v>
      </c>
      <c r="CA40" s="598">
        <v>1011</v>
      </c>
      <c r="CB40" s="598">
        <v>1002</v>
      </c>
      <c r="CC40" s="598">
        <v>996</v>
      </c>
      <c r="CD40" s="598">
        <v>1027</v>
      </c>
      <c r="CE40" s="598">
        <v>1012</v>
      </c>
      <c r="CF40" s="598">
        <v>1042</v>
      </c>
      <c r="CG40" s="598">
        <v>1052</v>
      </c>
      <c r="CH40" s="598">
        <v>1062</v>
      </c>
      <c r="CI40" s="598">
        <v>1063</v>
      </c>
      <c r="CJ40" s="598">
        <f>'1.COBERTURA  DANE'!F41+'1.COBERTURA  DANE'!H41+'1.COBERTURA  DANE'!J41</f>
        <v>1067</v>
      </c>
      <c r="CK40" s="224">
        <f t="shared" si="2"/>
        <v>5</v>
      </c>
      <c r="CL40" s="190">
        <f t="shared" si="3"/>
        <v>0.49407114624505932</v>
      </c>
      <c r="CM40" s="224">
        <f t="shared" si="4"/>
        <v>40</v>
      </c>
      <c r="CN40" s="190">
        <f t="shared" si="5"/>
        <v>3.894839337877313</v>
      </c>
      <c r="CQ40" s="343" t="s">
        <v>323</v>
      </c>
      <c r="CR40" s="8">
        <v>3879593</v>
      </c>
      <c r="CS40" s="8"/>
      <c r="DD40" s="18">
        <v>42</v>
      </c>
      <c r="DE40" s="18">
        <v>7845</v>
      </c>
      <c r="DG40" s="387">
        <v>154</v>
      </c>
      <c r="DH40" s="18" t="s">
        <v>12</v>
      </c>
      <c r="DI40" s="18">
        <v>24982</v>
      </c>
      <c r="DJ40" s="18">
        <v>24881</v>
      </c>
      <c r="DK40" s="18">
        <v>25219</v>
      </c>
      <c r="DL40" s="18">
        <v>24902</v>
      </c>
    </row>
    <row r="41" spans="1:116" ht="15" outlineLevel="2">
      <c r="A41" s="81">
        <v>890</v>
      </c>
      <c r="B41" s="27" t="s">
        <v>123</v>
      </c>
      <c r="C41" s="49" t="s">
        <v>60</v>
      </c>
      <c r="D41" s="49">
        <v>2462</v>
      </c>
      <c r="E41" s="49">
        <v>2401</v>
      </c>
      <c r="F41" s="49">
        <v>2465</v>
      </c>
      <c r="G41" s="49">
        <v>2470</v>
      </c>
      <c r="H41" s="49">
        <v>2430</v>
      </c>
      <c r="I41" s="1">
        <v>2480</v>
      </c>
      <c r="J41" s="388">
        <v>2590</v>
      </c>
      <c r="K41" s="270">
        <v>2408</v>
      </c>
      <c r="L41" s="37">
        <v>2222</v>
      </c>
      <c r="M41" s="37">
        <v>2490</v>
      </c>
      <c r="N41" s="37">
        <v>2569</v>
      </c>
      <c r="O41" s="37">
        <v>2576</v>
      </c>
      <c r="P41" s="37">
        <v>2595</v>
      </c>
      <c r="Q41" s="37">
        <v>2648</v>
      </c>
      <c r="R41" s="37">
        <v>2516</v>
      </c>
      <c r="S41" s="37">
        <v>2507</v>
      </c>
      <c r="T41" s="37">
        <v>2541</v>
      </c>
      <c r="U41" s="37">
        <v>2567</v>
      </c>
      <c r="V41" s="129">
        <v>2798</v>
      </c>
      <c r="W41" s="84">
        <v>2262</v>
      </c>
      <c r="X41" s="37">
        <v>2417</v>
      </c>
      <c r="Y41" s="37">
        <v>2642</v>
      </c>
      <c r="Z41" s="37">
        <v>2626</v>
      </c>
      <c r="AA41" s="37">
        <v>2817</v>
      </c>
      <c r="AB41" s="37">
        <v>2964</v>
      </c>
      <c r="AC41" s="37">
        <v>2886</v>
      </c>
      <c r="AD41" s="37">
        <v>2712</v>
      </c>
      <c r="AE41" s="37">
        <v>2717</v>
      </c>
      <c r="AF41" s="37">
        <v>2724</v>
      </c>
      <c r="AG41" s="37">
        <v>2732</v>
      </c>
      <c r="AH41" s="129">
        <v>2679</v>
      </c>
      <c r="AI41" s="84">
        <v>2432</v>
      </c>
      <c r="AJ41" s="37">
        <v>2604</v>
      </c>
      <c r="AK41" s="37">
        <v>2662</v>
      </c>
      <c r="AL41" s="37">
        <v>2703</v>
      </c>
      <c r="AM41" s="37">
        <v>2681</v>
      </c>
      <c r="AN41" s="37">
        <v>2704</v>
      </c>
      <c r="AO41" s="37">
        <v>2968</v>
      </c>
      <c r="AP41" s="37">
        <v>3052</v>
      </c>
      <c r="AQ41" s="37">
        <v>3104</v>
      </c>
      <c r="AR41" s="37">
        <v>3207</v>
      </c>
      <c r="AS41" s="37">
        <v>3087</v>
      </c>
      <c r="AT41" s="129">
        <v>3026</v>
      </c>
      <c r="AU41" s="84">
        <v>2812</v>
      </c>
      <c r="AV41" s="270">
        <v>2795</v>
      </c>
      <c r="AW41" s="270">
        <v>2827</v>
      </c>
      <c r="AX41" s="270">
        <v>2916</v>
      </c>
      <c r="AY41" s="270">
        <v>2926</v>
      </c>
      <c r="AZ41" s="270">
        <v>2957</v>
      </c>
      <c r="BA41" s="270">
        <v>3162</v>
      </c>
      <c r="BB41" s="270">
        <v>3247</v>
      </c>
      <c r="BC41" s="270">
        <v>3293</v>
      </c>
      <c r="BD41" s="270">
        <v>3237</v>
      </c>
      <c r="BE41" s="270">
        <v>3083</v>
      </c>
      <c r="BF41" s="37">
        <v>3138</v>
      </c>
      <c r="BG41" s="84">
        <v>3087</v>
      </c>
      <c r="BH41" s="270">
        <v>2820</v>
      </c>
      <c r="BI41" s="270">
        <v>2851</v>
      </c>
      <c r="BJ41" s="270">
        <v>3011</v>
      </c>
      <c r="BK41" s="270">
        <v>3092</v>
      </c>
      <c r="BL41" s="270">
        <v>3285</v>
      </c>
      <c r="BM41" s="270">
        <v>3339</v>
      </c>
      <c r="BN41" s="270">
        <v>3337</v>
      </c>
      <c r="BO41" s="270">
        <v>3346</v>
      </c>
      <c r="BP41" s="270">
        <v>3342</v>
      </c>
      <c r="BQ41" s="270">
        <v>3340</v>
      </c>
      <c r="BR41" s="598">
        <v>3380</v>
      </c>
      <c r="BS41" s="598">
        <v>3288</v>
      </c>
      <c r="BT41" s="598">
        <v>3309</v>
      </c>
      <c r="BU41" s="598">
        <v>3303</v>
      </c>
      <c r="BV41" s="598">
        <v>3202</v>
      </c>
      <c r="BW41" s="598">
        <v>3170</v>
      </c>
      <c r="BX41" s="598">
        <v>3256</v>
      </c>
      <c r="BY41" s="598">
        <v>3279</v>
      </c>
      <c r="BZ41" s="598">
        <v>3259</v>
      </c>
      <c r="CA41" s="598">
        <v>3299</v>
      </c>
      <c r="CB41" s="598">
        <v>3327</v>
      </c>
      <c r="CC41" s="598">
        <v>3300</v>
      </c>
      <c r="CD41" s="598">
        <v>3343</v>
      </c>
      <c r="CE41" s="598">
        <v>3334</v>
      </c>
      <c r="CF41" s="598">
        <v>3296</v>
      </c>
      <c r="CG41" s="598">
        <v>3427</v>
      </c>
      <c r="CH41" s="598">
        <v>3409</v>
      </c>
      <c r="CI41" s="598">
        <v>3393</v>
      </c>
      <c r="CJ41" s="598">
        <f>'1.COBERTURA  DANE'!F42+'1.COBERTURA  DANE'!H42+'1.COBERTURA  DANE'!J42</f>
        <v>3469</v>
      </c>
      <c r="CK41" s="224">
        <f t="shared" si="2"/>
        <v>60</v>
      </c>
      <c r="CL41" s="190">
        <f t="shared" si="3"/>
        <v>1.7996400719856027</v>
      </c>
      <c r="CM41" s="224">
        <f t="shared" si="4"/>
        <v>126</v>
      </c>
      <c r="CN41" s="190">
        <f t="shared" si="5"/>
        <v>3.7690696978761586</v>
      </c>
      <c r="CQ41" s="343" t="s">
        <v>324</v>
      </c>
      <c r="CR41" s="8">
        <v>3887363</v>
      </c>
      <c r="CS41" s="8"/>
      <c r="DD41" s="18">
        <v>44</v>
      </c>
      <c r="DE41" s="18">
        <v>1211</v>
      </c>
      <c r="DG41" s="387">
        <v>172</v>
      </c>
      <c r="DH41" s="18" t="s">
        <v>795</v>
      </c>
      <c r="DI41" s="18">
        <v>25333</v>
      </c>
      <c r="DJ41" s="18">
        <v>25221</v>
      </c>
      <c r="DK41" s="18">
        <v>25228</v>
      </c>
      <c r="DL41" s="18">
        <v>24787</v>
      </c>
    </row>
    <row r="42" spans="1:116" ht="15" outlineLevel="1">
      <c r="A42" s="320" t="s">
        <v>135</v>
      </c>
      <c r="B42" s="48"/>
      <c r="C42" s="51"/>
      <c r="D42" s="83">
        <f t="shared" ref="D42:V42" si="9">SUM(D43:D61)</f>
        <v>29363</v>
      </c>
      <c r="E42" s="83">
        <f t="shared" si="9"/>
        <v>29079</v>
      </c>
      <c r="F42" s="83">
        <f t="shared" si="9"/>
        <v>29563</v>
      </c>
      <c r="G42" s="83">
        <f t="shared" si="9"/>
        <v>29974</v>
      </c>
      <c r="H42" s="83">
        <f t="shared" si="9"/>
        <v>30167</v>
      </c>
      <c r="I42" s="83">
        <f t="shared" si="9"/>
        <v>30074</v>
      </c>
      <c r="J42" s="83">
        <f t="shared" si="9"/>
        <v>31365</v>
      </c>
      <c r="K42" s="269">
        <f t="shared" si="9"/>
        <v>29945</v>
      </c>
      <c r="L42" s="83">
        <f t="shared" si="9"/>
        <v>28407</v>
      </c>
      <c r="M42" s="83">
        <f t="shared" si="9"/>
        <v>29359</v>
      </c>
      <c r="N42" s="83">
        <f t="shared" si="9"/>
        <v>29243</v>
      </c>
      <c r="O42" s="83">
        <f>SUM(O43:O61)</f>
        <v>29349</v>
      </c>
      <c r="P42" s="83">
        <f t="shared" si="9"/>
        <v>30258</v>
      </c>
      <c r="Q42" s="83">
        <f t="shared" si="9"/>
        <v>29985</v>
      </c>
      <c r="R42" s="83">
        <f t="shared" si="9"/>
        <v>29321</v>
      </c>
      <c r="S42" s="83">
        <f t="shared" si="9"/>
        <v>29648</v>
      </c>
      <c r="T42" s="83">
        <f t="shared" si="9"/>
        <v>30123</v>
      </c>
      <c r="U42" s="83">
        <f t="shared" si="9"/>
        <v>30890</v>
      </c>
      <c r="V42" s="128">
        <f t="shared" si="9"/>
        <v>33593</v>
      </c>
      <c r="W42" s="82">
        <f>SUM(W43:W61)</f>
        <v>29608</v>
      </c>
      <c r="X42" s="83">
        <f>SUM(X43:X61)</f>
        <v>29718</v>
      </c>
      <c r="Y42" s="83">
        <f>SUM(Y43:Y61)</f>
        <v>31931</v>
      </c>
      <c r="Z42" s="83">
        <f>SUM(Z43:Z61)</f>
        <v>31966</v>
      </c>
      <c r="AA42" s="83">
        <f>SUM(AA43:AA61)</f>
        <v>30663</v>
      </c>
      <c r="AB42" s="83">
        <v>31090</v>
      </c>
      <c r="AC42" s="83">
        <v>31104</v>
      </c>
      <c r="AD42" s="83">
        <v>31540</v>
      </c>
      <c r="AE42" s="83">
        <v>31702</v>
      </c>
      <c r="AF42" s="83">
        <v>31823</v>
      </c>
      <c r="AG42" s="83">
        <v>34707</v>
      </c>
      <c r="AH42" s="128">
        <v>34598</v>
      </c>
      <c r="AI42" s="82">
        <v>33377</v>
      </c>
      <c r="AJ42" s="83">
        <v>33935</v>
      </c>
      <c r="AK42" s="83">
        <v>33754</v>
      </c>
      <c r="AL42" s="83">
        <v>34457</v>
      </c>
      <c r="AM42" s="83">
        <v>34690</v>
      </c>
      <c r="AN42" s="83">
        <v>35203</v>
      </c>
      <c r="AO42" s="83">
        <v>37310</v>
      </c>
      <c r="AP42" s="83">
        <v>38700</v>
      </c>
      <c r="AQ42" s="83">
        <v>39435</v>
      </c>
      <c r="AR42" s="83">
        <v>40185</v>
      </c>
      <c r="AS42" s="83">
        <v>38975</v>
      </c>
      <c r="AT42" s="128">
        <v>37906</v>
      </c>
      <c r="AU42" s="82">
        <v>36638</v>
      </c>
      <c r="AV42" s="269">
        <v>35860</v>
      </c>
      <c r="AW42" s="269">
        <v>36370</v>
      </c>
      <c r="AX42" s="269">
        <v>36808</v>
      </c>
      <c r="AY42" s="269">
        <v>36728</v>
      </c>
      <c r="AZ42" s="269">
        <v>37413</v>
      </c>
      <c r="BA42" s="269">
        <v>39275</v>
      </c>
      <c r="BB42" s="269">
        <v>40319</v>
      </c>
      <c r="BC42" s="269">
        <v>40974</v>
      </c>
      <c r="BD42" s="269">
        <v>40961</v>
      </c>
      <c r="BE42" s="269">
        <v>38486</v>
      </c>
      <c r="BF42" s="83">
        <v>40764</v>
      </c>
      <c r="BG42" s="82">
        <v>45633</v>
      </c>
      <c r="BH42" s="269">
        <v>43501</v>
      </c>
      <c r="BI42" s="269">
        <v>43878</v>
      </c>
      <c r="BJ42" s="269">
        <v>45077</v>
      </c>
      <c r="BK42" s="269">
        <v>45351</v>
      </c>
      <c r="BL42" s="269">
        <v>48230</v>
      </c>
      <c r="BM42" s="269">
        <v>48585</v>
      </c>
      <c r="BN42" s="269">
        <v>48274</v>
      </c>
      <c r="BO42" s="269">
        <v>47818</v>
      </c>
      <c r="BP42" s="269">
        <v>47456</v>
      </c>
      <c r="BQ42" s="269">
        <v>47029</v>
      </c>
      <c r="BR42" s="597">
        <v>46516</v>
      </c>
      <c r="BS42" s="597">
        <v>44944</v>
      </c>
      <c r="BT42" s="597">
        <v>43596</v>
      </c>
      <c r="BU42" s="597">
        <v>42318</v>
      </c>
      <c r="BV42" s="597">
        <v>40326</v>
      </c>
      <c r="BW42" s="597">
        <v>39975</v>
      </c>
      <c r="BX42" s="597">
        <v>40117</v>
      </c>
      <c r="BY42" s="597">
        <v>40344</v>
      </c>
      <c r="BZ42" s="597">
        <v>40437</v>
      </c>
      <c r="CA42" s="597">
        <v>40632</v>
      </c>
      <c r="CB42" s="597">
        <v>40289</v>
      </c>
      <c r="CC42" s="597">
        <v>39468</v>
      </c>
      <c r="CD42" s="597">
        <v>39800</v>
      </c>
      <c r="CE42" s="597">
        <v>39106</v>
      </c>
      <c r="CF42" s="597">
        <v>38815</v>
      </c>
      <c r="CG42" s="597">
        <v>39326</v>
      </c>
      <c r="CH42" s="597">
        <v>39509</v>
      </c>
      <c r="CI42" s="597">
        <v>39347</v>
      </c>
      <c r="CJ42" s="597">
        <f>'1.COBERTURA  DANE'!F43+'1.COBERTURA  DANE'!H43+'1.COBERTURA  DANE'!J43</f>
        <v>39668</v>
      </c>
      <c r="CK42" s="224">
        <f t="shared" si="2"/>
        <v>159</v>
      </c>
      <c r="CL42" s="190">
        <f t="shared" si="3"/>
        <v>0.40658722446683376</v>
      </c>
      <c r="CM42" s="224">
        <f t="shared" si="4"/>
        <v>-132</v>
      </c>
      <c r="CN42" s="190">
        <f t="shared" si="5"/>
        <v>-0.33165829145728642</v>
      </c>
      <c r="DD42" s="18">
        <v>59</v>
      </c>
      <c r="DE42" s="18">
        <v>1610</v>
      </c>
      <c r="DG42" s="386">
        <v>190</v>
      </c>
      <c r="DH42" s="18" t="s">
        <v>14</v>
      </c>
      <c r="DI42" s="18">
        <v>2864</v>
      </c>
      <c r="DJ42" s="18">
        <v>2844</v>
      </c>
      <c r="DK42" s="18">
        <v>2831</v>
      </c>
      <c r="DL42" s="18">
        <v>2737</v>
      </c>
    </row>
    <row r="43" spans="1:116" ht="15" outlineLevel="2">
      <c r="A43" s="81">
        <v>4</v>
      </c>
      <c r="B43" s="27" t="s">
        <v>133</v>
      </c>
      <c r="C43" s="49" t="s">
        <v>61</v>
      </c>
      <c r="D43" s="49">
        <v>188</v>
      </c>
      <c r="E43" s="49">
        <v>218</v>
      </c>
      <c r="F43" s="49">
        <v>220</v>
      </c>
      <c r="G43" s="49">
        <v>228</v>
      </c>
      <c r="H43" s="49">
        <v>214</v>
      </c>
      <c r="I43" s="1">
        <v>229</v>
      </c>
      <c r="J43" s="388">
        <v>235</v>
      </c>
      <c r="K43" s="270">
        <v>208</v>
      </c>
      <c r="L43" s="37">
        <v>179</v>
      </c>
      <c r="M43" s="37">
        <v>200</v>
      </c>
      <c r="N43" s="37">
        <v>214</v>
      </c>
      <c r="O43" s="37">
        <v>207</v>
      </c>
      <c r="P43" s="37">
        <v>204</v>
      </c>
      <c r="Q43" s="37">
        <v>197</v>
      </c>
      <c r="R43" s="37">
        <v>206</v>
      </c>
      <c r="S43" s="37">
        <v>221</v>
      </c>
      <c r="T43" s="37">
        <v>219</v>
      </c>
      <c r="U43" s="37">
        <v>221</v>
      </c>
      <c r="V43" s="129">
        <v>248</v>
      </c>
      <c r="W43" s="84">
        <v>199</v>
      </c>
      <c r="X43" s="37">
        <v>205</v>
      </c>
      <c r="Y43" s="37">
        <v>232</v>
      </c>
      <c r="Z43" s="37">
        <v>217</v>
      </c>
      <c r="AA43" s="37">
        <v>187</v>
      </c>
      <c r="AB43" s="37">
        <v>190</v>
      </c>
      <c r="AC43" s="37">
        <v>185</v>
      </c>
      <c r="AD43" s="37">
        <v>177</v>
      </c>
      <c r="AE43" s="37">
        <v>171</v>
      </c>
      <c r="AF43" s="37">
        <v>174</v>
      </c>
      <c r="AG43" s="37">
        <v>208</v>
      </c>
      <c r="AH43" s="129">
        <v>211</v>
      </c>
      <c r="AI43" s="84">
        <v>203</v>
      </c>
      <c r="AJ43" s="37">
        <v>198</v>
      </c>
      <c r="AK43" s="37">
        <v>228</v>
      </c>
      <c r="AL43" s="37">
        <v>218</v>
      </c>
      <c r="AM43" s="37">
        <v>232</v>
      </c>
      <c r="AN43" s="37">
        <v>235</v>
      </c>
      <c r="AO43" s="37">
        <v>241</v>
      </c>
      <c r="AP43" s="37">
        <v>255</v>
      </c>
      <c r="AQ43" s="37">
        <v>264</v>
      </c>
      <c r="AR43" s="37">
        <v>270</v>
      </c>
      <c r="AS43" s="37">
        <v>256</v>
      </c>
      <c r="AT43" s="129">
        <v>252</v>
      </c>
      <c r="AU43" s="84">
        <v>257</v>
      </c>
      <c r="AV43" s="270">
        <v>262</v>
      </c>
      <c r="AW43" s="270">
        <v>257</v>
      </c>
      <c r="AX43" s="270">
        <v>247</v>
      </c>
      <c r="AY43" s="270">
        <v>244</v>
      </c>
      <c r="AZ43" s="270">
        <v>240</v>
      </c>
      <c r="BA43" s="270">
        <v>256</v>
      </c>
      <c r="BB43" s="270">
        <v>271</v>
      </c>
      <c r="BC43" s="270">
        <v>278</v>
      </c>
      <c r="BD43" s="270">
        <v>278</v>
      </c>
      <c r="BE43" s="270">
        <v>264</v>
      </c>
      <c r="BF43" s="37">
        <v>344</v>
      </c>
      <c r="BG43" s="84">
        <v>539</v>
      </c>
      <c r="BH43" s="270">
        <v>542</v>
      </c>
      <c r="BI43" s="270">
        <v>535</v>
      </c>
      <c r="BJ43" s="270">
        <v>526</v>
      </c>
      <c r="BK43" s="270">
        <v>635</v>
      </c>
      <c r="BL43" s="270">
        <v>828</v>
      </c>
      <c r="BM43" s="270">
        <v>916</v>
      </c>
      <c r="BN43" s="270">
        <v>904</v>
      </c>
      <c r="BO43" s="270">
        <v>791</v>
      </c>
      <c r="BP43" s="270">
        <v>732</v>
      </c>
      <c r="BQ43" s="270">
        <v>682</v>
      </c>
      <c r="BR43" s="598">
        <v>645</v>
      </c>
      <c r="BS43" s="598">
        <v>615</v>
      </c>
      <c r="BT43" s="598">
        <v>575</v>
      </c>
      <c r="BU43" s="598">
        <v>545</v>
      </c>
      <c r="BV43" s="598">
        <v>504</v>
      </c>
      <c r="BW43" s="598">
        <v>490</v>
      </c>
      <c r="BX43" s="598">
        <v>471</v>
      </c>
      <c r="BY43" s="598">
        <v>464</v>
      </c>
      <c r="BZ43" s="598">
        <v>448</v>
      </c>
      <c r="CA43" s="598">
        <v>443</v>
      </c>
      <c r="CB43" s="598">
        <v>429</v>
      </c>
      <c r="CC43" s="598">
        <v>409</v>
      </c>
      <c r="CD43" s="598">
        <v>405</v>
      </c>
      <c r="CE43" s="598">
        <v>403</v>
      </c>
      <c r="CF43" s="598">
        <v>405</v>
      </c>
      <c r="CG43" s="598">
        <v>414</v>
      </c>
      <c r="CH43" s="598">
        <v>402</v>
      </c>
      <c r="CI43" s="598">
        <v>396</v>
      </c>
      <c r="CJ43" s="598">
        <f>'1.COBERTURA  DANE'!F44+'1.COBERTURA  DANE'!H44+'1.COBERTURA  DANE'!J44</f>
        <v>388</v>
      </c>
      <c r="CK43" s="224">
        <f t="shared" si="2"/>
        <v>-14</v>
      </c>
      <c r="CL43" s="190">
        <f t="shared" si="3"/>
        <v>-3.4739454094292808</v>
      </c>
      <c r="CM43" s="224">
        <f t="shared" si="4"/>
        <v>-17</v>
      </c>
      <c r="CN43" s="190">
        <f t="shared" si="5"/>
        <v>-4.1975308641975309</v>
      </c>
      <c r="DD43" s="18">
        <v>113</v>
      </c>
      <c r="DE43" s="18">
        <v>1144</v>
      </c>
      <c r="DG43" s="387">
        <v>197</v>
      </c>
      <c r="DH43" s="18" t="s">
        <v>796</v>
      </c>
      <c r="DI43" s="18">
        <v>2025</v>
      </c>
      <c r="DJ43" s="18">
        <v>1993</v>
      </c>
      <c r="DK43" s="18">
        <v>1950</v>
      </c>
      <c r="DL43" s="18">
        <v>1925</v>
      </c>
    </row>
    <row r="44" spans="1:116" ht="15" outlineLevel="2">
      <c r="A44" s="81">
        <v>42</v>
      </c>
      <c r="B44" s="27" t="s">
        <v>133</v>
      </c>
      <c r="C44" s="54" t="s">
        <v>188</v>
      </c>
      <c r="D44" s="49">
        <v>7168</v>
      </c>
      <c r="E44" s="54">
        <v>7099</v>
      </c>
      <c r="F44" s="49">
        <v>7207</v>
      </c>
      <c r="G44" s="49">
        <v>7256</v>
      </c>
      <c r="H44" s="49">
        <v>7414</v>
      </c>
      <c r="I44" s="1">
        <v>7492</v>
      </c>
      <c r="J44" s="388">
        <v>7845</v>
      </c>
      <c r="K44" s="270">
        <v>7640</v>
      </c>
      <c r="L44" s="37">
        <v>7435</v>
      </c>
      <c r="M44" s="37">
        <v>7605</v>
      </c>
      <c r="N44" s="37">
        <v>7517</v>
      </c>
      <c r="O44" s="37">
        <v>7572</v>
      </c>
      <c r="P44" s="37">
        <v>7829</v>
      </c>
      <c r="Q44" s="37">
        <v>7844</v>
      </c>
      <c r="R44" s="37">
        <v>7639</v>
      </c>
      <c r="S44" s="37">
        <v>7569</v>
      </c>
      <c r="T44" s="37">
        <v>7628</v>
      </c>
      <c r="U44" s="37">
        <v>7878</v>
      </c>
      <c r="V44" s="129">
        <v>8116</v>
      </c>
      <c r="W44" s="84">
        <v>7462</v>
      </c>
      <c r="X44" s="37">
        <v>7618</v>
      </c>
      <c r="Y44" s="37">
        <v>7874</v>
      </c>
      <c r="Z44" s="37">
        <v>7906</v>
      </c>
      <c r="AA44" s="37">
        <v>7790</v>
      </c>
      <c r="AB44" s="37">
        <v>7891</v>
      </c>
      <c r="AC44" s="37">
        <v>7864</v>
      </c>
      <c r="AD44" s="37">
        <v>7977</v>
      </c>
      <c r="AE44" s="37">
        <v>7970</v>
      </c>
      <c r="AF44" s="37">
        <v>7913</v>
      </c>
      <c r="AG44" s="37">
        <v>8149</v>
      </c>
      <c r="AH44" s="129">
        <v>8141</v>
      </c>
      <c r="AI44" s="84">
        <v>7966</v>
      </c>
      <c r="AJ44" s="37">
        <v>8119</v>
      </c>
      <c r="AK44" s="37">
        <v>8017</v>
      </c>
      <c r="AL44" s="37">
        <v>8188</v>
      </c>
      <c r="AM44" s="37">
        <v>8478</v>
      </c>
      <c r="AN44" s="37">
        <v>8700</v>
      </c>
      <c r="AO44" s="37">
        <v>9137</v>
      </c>
      <c r="AP44" s="37">
        <v>9463</v>
      </c>
      <c r="AQ44" s="37">
        <v>9555</v>
      </c>
      <c r="AR44" s="37">
        <v>9755</v>
      </c>
      <c r="AS44" s="37">
        <v>9503</v>
      </c>
      <c r="AT44" s="129">
        <v>9266</v>
      </c>
      <c r="AU44" s="84">
        <v>9023</v>
      </c>
      <c r="AV44" s="270">
        <v>8886</v>
      </c>
      <c r="AW44" s="270">
        <v>9093</v>
      </c>
      <c r="AX44" s="270">
        <v>9241</v>
      </c>
      <c r="AY44" s="270">
        <v>9292</v>
      </c>
      <c r="AZ44" s="270">
        <v>9611</v>
      </c>
      <c r="BA44" s="270">
        <v>9982</v>
      </c>
      <c r="BB44" s="270">
        <v>10209</v>
      </c>
      <c r="BC44" s="270">
        <v>10356</v>
      </c>
      <c r="BD44" s="270">
        <v>10359</v>
      </c>
      <c r="BE44" s="270">
        <v>9762</v>
      </c>
      <c r="BF44" s="37">
        <v>9835</v>
      </c>
      <c r="BG44" s="84">
        <v>9761</v>
      </c>
      <c r="BH44" s="270">
        <v>9296</v>
      </c>
      <c r="BI44" s="270">
        <v>9462</v>
      </c>
      <c r="BJ44" s="270">
        <v>9931</v>
      </c>
      <c r="BK44" s="270">
        <v>9895</v>
      </c>
      <c r="BL44" s="270">
        <v>10284</v>
      </c>
      <c r="BM44" s="270">
        <v>10233</v>
      </c>
      <c r="BN44" s="270">
        <v>10169</v>
      </c>
      <c r="BO44" s="270">
        <v>10255</v>
      </c>
      <c r="BP44" s="270">
        <v>10372</v>
      </c>
      <c r="BQ44" s="270">
        <v>10300</v>
      </c>
      <c r="BR44" s="598">
        <v>10376</v>
      </c>
      <c r="BS44" s="598">
        <v>10294</v>
      </c>
      <c r="BT44" s="598">
        <v>10325</v>
      </c>
      <c r="BU44" s="598">
        <v>10334</v>
      </c>
      <c r="BV44" s="598">
        <v>10189</v>
      </c>
      <c r="BW44" s="598">
        <v>10131</v>
      </c>
      <c r="BX44" s="598">
        <v>10125</v>
      </c>
      <c r="BY44" s="598">
        <v>10241</v>
      </c>
      <c r="BZ44" s="598">
        <v>10461</v>
      </c>
      <c r="CA44" s="598">
        <v>10157</v>
      </c>
      <c r="CB44" s="598">
        <v>10049</v>
      </c>
      <c r="CC44" s="598">
        <v>9882</v>
      </c>
      <c r="CD44" s="598">
        <v>10004</v>
      </c>
      <c r="CE44" s="598">
        <v>9742</v>
      </c>
      <c r="CF44" s="598">
        <v>9711</v>
      </c>
      <c r="CG44" s="598">
        <v>9787</v>
      </c>
      <c r="CH44" s="598">
        <v>9804</v>
      </c>
      <c r="CI44" s="598">
        <v>9676</v>
      </c>
      <c r="CJ44" s="598">
        <f>'1.COBERTURA  DANE'!F45+'1.COBERTURA  DANE'!H45+'1.COBERTURA  DANE'!J45</f>
        <v>9677</v>
      </c>
      <c r="CK44" s="224">
        <f t="shared" si="2"/>
        <v>-127</v>
      </c>
      <c r="CL44" s="190">
        <f t="shared" si="3"/>
        <v>-1.3036337507698625</v>
      </c>
      <c r="CM44" s="224">
        <f t="shared" si="4"/>
        <v>-327</v>
      </c>
      <c r="CN44" s="190">
        <f t="shared" si="5"/>
        <v>-3.2686925229908037</v>
      </c>
      <c r="DD44" s="18">
        <v>125</v>
      </c>
      <c r="DE44" s="18">
        <v>627</v>
      </c>
      <c r="DG44" s="387">
        <v>206</v>
      </c>
      <c r="DH44" s="18" t="s">
        <v>797</v>
      </c>
      <c r="DI44" s="18">
        <v>623</v>
      </c>
      <c r="DJ44" s="18">
        <v>634</v>
      </c>
      <c r="DK44" s="18">
        <v>605</v>
      </c>
      <c r="DL44" s="18">
        <v>597</v>
      </c>
    </row>
    <row r="45" spans="1:116" ht="15" outlineLevel="2">
      <c r="A45" s="81">
        <v>44</v>
      </c>
      <c r="B45" s="27" t="s">
        <v>133</v>
      </c>
      <c r="C45" s="49" t="s">
        <v>34</v>
      </c>
      <c r="D45" s="49">
        <v>1136</v>
      </c>
      <c r="E45" s="49">
        <v>1139</v>
      </c>
      <c r="F45" s="49">
        <v>1152</v>
      </c>
      <c r="G45" s="49">
        <v>1151</v>
      </c>
      <c r="H45" s="49">
        <v>1186</v>
      </c>
      <c r="I45" s="1">
        <v>1162</v>
      </c>
      <c r="J45" s="388">
        <v>1211</v>
      </c>
      <c r="K45" s="270">
        <v>1131</v>
      </c>
      <c r="L45" s="37">
        <v>1058</v>
      </c>
      <c r="M45" s="37">
        <v>1130</v>
      </c>
      <c r="N45" s="37">
        <v>1108</v>
      </c>
      <c r="O45" s="37">
        <v>1115</v>
      </c>
      <c r="P45" s="37">
        <v>1202</v>
      </c>
      <c r="Q45" s="37">
        <v>1189</v>
      </c>
      <c r="R45" s="37">
        <v>1128</v>
      </c>
      <c r="S45" s="37">
        <v>1070</v>
      </c>
      <c r="T45" s="37">
        <v>1099</v>
      </c>
      <c r="U45" s="37">
        <v>1139</v>
      </c>
      <c r="V45" s="129">
        <v>1173</v>
      </c>
      <c r="W45" s="84">
        <v>1080</v>
      </c>
      <c r="X45" s="37">
        <v>1092</v>
      </c>
      <c r="Y45" s="37">
        <v>1161</v>
      </c>
      <c r="Z45" s="37">
        <v>1187</v>
      </c>
      <c r="AA45" s="37">
        <v>1135</v>
      </c>
      <c r="AB45" s="37">
        <v>1120</v>
      </c>
      <c r="AC45" s="37">
        <v>1119</v>
      </c>
      <c r="AD45" s="37">
        <v>1135</v>
      </c>
      <c r="AE45" s="37">
        <v>1175</v>
      </c>
      <c r="AF45" s="37">
        <v>1133</v>
      </c>
      <c r="AG45" s="37">
        <v>1203</v>
      </c>
      <c r="AH45" s="129">
        <v>1204</v>
      </c>
      <c r="AI45" s="84">
        <v>1186</v>
      </c>
      <c r="AJ45" s="37">
        <v>1242</v>
      </c>
      <c r="AK45" s="37">
        <v>1233</v>
      </c>
      <c r="AL45" s="37">
        <v>1214</v>
      </c>
      <c r="AM45" s="37">
        <v>1237</v>
      </c>
      <c r="AN45" s="37">
        <v>1225</v>
      </c>
      <c r="AO45" s="37">
        <v>1274</v>
      </c>
      <c r="AP45" s="37">
        <v>1318</v>
      </c>
      <c r="AQ45" s="37">
        <v>1314</v>
      </c>
      <c r="AR45" s="37">
        <v>1370</v>
      </c>
      <c r="AS45" s="37">
        <v>1306</v>
      </c>
      <c r="AT45" s="129">
        <v>1249</v>
      </c>
      <c r="AU45" s="84">
        <v>1236</v>
      </c>
      <c r="AV45" s="270">
        <v>1208</v>
      </c>
      <c r="AW45" s="270">
        <v>1216</v>
      </c>
      <c r="AX45" s="270">
        <v>1261</v>
      </c>
      <c r="AY45" s="270">
        <v>1251</v>
      </c>
      <c r="AZ45" s="270">
        <v>1262</v>
      </c>
      <c r="BA45" s="270">
        <v>1384</v>
      </c>
      <c r="BB45" s="270">
        <v>1418</v>
      </c>
      <c r="BC45" s="270">
        <v>1439</v>
      </c>
      <c r="BD45" s="270">
        <v>1419</v>
      </c>
      <c r="BE45" s="270">
        <v>1306</v>
      </c>
      <c r="BF45" s="37">
        <v>1299</v>
      </c>
      <c r="BG45" s="84">
        <v>1291</v>
      </c>
      <c r="BH45" s="270">
        <v>1187</v>
      </c>
      <c r="BI45" s="270">
        <v>1201</v>
      </c>
      <c r="BJ45" s="270">
        <v>1314</v>
      </c>
      <c r="BK45" s="270">
        <v>1338</v>
      </c>
      <c r="BL45" s="270">
        <v>1388</v>
      </c>
      <c r="BM45" s="270">
        <v>1412</v>
      </c>
      <c r="BN45" s="270">
        <v>1410</v>
      </c>
      <c r="BO45" s="270">
        <v>1413</v>
      </c>
      <c r="BP45" s="270">
        <v>1393</v>
      </c>
      <c r="BQ45" s="270">
        <v>1381</v>
      </c>
      <c r="BR45" s="598">
        <v>1340</v>
      </c>
      <c r="BS45" s="598">
        <v>1322</v>
      </c>
      <c r="BT45" s="598">
        <v>1319</v>
      </c>
      <c r="BU45" s="598">
        <v>1298</v>
      </c>
      <c r="BV45" s="598">
        <v>1288</v>
      </c>
      <c r="BW45" s="598">
        <v>1309</v>
      </c>
      <c r="BX45" s="598">
        <v>1387</v>
      </c>
      <c r="BY45" s="598">
        <v>1408</v>
      </c>
      <c r="BZ45" s="598">
        <v>1398</v>
      </c>
      <c r="CA45" s="598">
        <v>1432</v>
      </c>
      <c r="CB45" s="598">
        <v>1409</v>
      </c>
      <c r="CC45" s="598">
        <v>1286</v>
      </c>
      <c r="CD45" s="598">
        <v>1306</v>
      </c>
      <c r="CE45" s="598">
        <v>1302</v>
      </c>
      <c r="CF45" s="598">
        <v>1315</v>
      </c>
      <c r="CG45" s="598">
        <v>1333</v>
      </c>
      <c r="CH45" s="598">
        <v>1354</v>
      </c>
      <c r="CI45" s="598">
        <v>1340</v>
      </c>
      <c r="CJ45" s="598">
        <f>'1.COBERTURA  DANE'!F46+'1.COBERTURA  DANE'!H46+'1.COBERTURA  DANE'!J46</f>
        <v>1364</v>
      </c>
      <c r="CK45" s="224">
        <f t="shared" si="2"/>
        <v>10</v>
      </c>
      <c r="CL45" s="190">
        <f t="shared" si="3"/>
        <v>0.76804915514592931</v>
      </c>
      <c r="CM45" s="224">
        <f t="shared" si="4"/>
        <v>58</v>
      </c>
      <c r="CN45" s="190">
        <f t="shared" si="5"/>
        <v>4.4410413476263404</v>
      </c>
      <c r="DD45" s="18">
        <v>138</v>
      </c>
      <c r="DE45" s="18">
        <v>1459</v>
      </c>
      <c r="DG45" s="387">
        <v>209</v>
      </c>
      <c r="DH45" s="18" t="s">
        <v>77</v>
      </c>
      <c r="DI45" s="18">
        <v>3747</v>
      </c>
      <c r="DJ45" s="18">
        <v>3750</v>
      </c>
      <c r="DK45" s="18">
        <v>3694</v>
      </c>
      <c r="DL45" s="18">
        <v>3715</v>
      </c>
    </row>
    <row r="46" spans="1:116" ht="15" outlineLevel="2">
      <c r="A46" s="81">
        <v>59</v>
      </c>
      <c r="B46" s="27" t="s">
        <v>133</v>
      </c>
      <c r="C46" s="49" t="s">
        <v>107</v>
      </c>
      <c r="D46" s="49">
        <v>1659</v>
      </c>
      <c r="E46" s="49">
        <v>1607</v>
      </c>
      <c r="F46" s="49">
        <v>1581</v>
      </c>
      <c r="G46" s="49">
        <v>1574</v>
      </c>
      <c r="H46" s="49">
        <v>1568</v>
      </c>
      <c r="I46" s="1">
        <v>1560</v>
      </c>
      <c r="J46" s="388">
        <v>1610</v>
      </c>
      <c r="K46" s="270">
        <v>1534</v>
      </c>
      <c r="L46" s="37">
        <v>1424</v>
      </c>
      <c r="M46" s="37">
        <v>1480</v>
      </c>
      <c r="N46" s="37">
        <v>1371</v>
      </c>
      <c r="O46" s="37">
        <v>1363</v>
      </c>
      <c r="P46" s="37">
        <v>1412</v>
      </c>
      <c r="Q46" s="37">
        <v>1373</v>
      </c>
      <c r="R46" s="37">
        <v>1331</v>
      </c>
      <c r="S46" s="37">
        <v>1325</v>
      </c>
      <c r="T46" s="37">
        <v>1392</v>
      </c>
      <c r="U46" s="37">
        <v>1379</v>
      </c>
      <c r="V46" s="129">
        <v>1422</v>
      </c>
      <c r="W46" s="84">
        <v>1321</v>
      </c>
      <c r="X46" s="37">
        <v>1294</v>
      </c>
      <c r="Y46" s="37">
        <v>1312</v>
      </c>
      <c r="Z46" s="37">
        <v>1268</v>
      </c>
      <c r="AA46" s="37">
        <v>1265</v>
      </c>
      <c r="AB46" s="37">
        <v>1245</v>
      </c>
      <c r="AC46" s="37">
        <v>1185</v>
      </c>
      <c r="AD46" s="37">
        <v>1136</v>
      </c>
      <c r="AE46" s="37">
        <v>1101</v>
      </c>
      <c r="AF46" s="37">
        <v>1102</v>
      </c>
      <c r="AG46" s="37">
        <v>1180</v>
      </c>
      <c r="AH46" s="129">
        <v>1193</v>
      </c>
      <c r="AI46" s="84">
        <v>1189</v>
      </c>
      <c r="AJ46" s="37">
        <v>1176</v>
      </c>
      <c r="AK46" s="37">
        <v>1083</v>
      </c>
      <c r="AL46" s="37">
        <v>1091</v>
      </c>
      <c r="AM46" s="37">
        <v>885</v>
      </c>
      <c r="AN46" s="37">
        <v>885</v>
      </c>
      <c r="AO46" s="37">
        <v>875</v>
      </c>
      <c r="AP46" s="37">
        <v>919</v>
      </c>
      <c r="AQ46" s="37">
        <v>957</v>
      </c>
      <c r="AR46" s="37">
        <v>984</v>
      </c>
      <c r="AS46" s="37">
        <v>954</v>
      </c>
      <c r="AT46" s="129">
        <v>939</v>
      </c>
      <c r="AU46" s="84">
        <v>969</v>
      </c>
      <c r="AV46" s="270">
        <v>958</v>
      </c>
      <c r="AW46" s="270">
        <v>970</v>
      </c>
      <c r="AX46" s="270">
        <v>894</v>
      </c>
      <c r="AY46" s="270">
        <v>960</v>
      </c>
      <c r="AZ46" s="270">
        <v>958</v>
      </c>
      <c r="BA46" s="270">
        <v>967</v>
      </c>
      <c r="BB46" s="270">
        <v>954</v>
      </c>
      <c r="BC46" s="270">
        <v>847</v>
      </c>
      <c r="BD46" s="270">
        <v>841</v>
      </c>
      <c r="BE46" s="270">
        <v>824</v>
      </c>
      <c r="BF46" s="37">
        <v>2727</v>
      </c>
      <c r="BG46" s="84">
        <v>7223</v>
      </c>
      <c r="BH46" s="270">
        <v>7366</v>
      </c>
      <c r="BI46" s="270">
        <v>7134</v>
      </c>
      <c r="BJ46" s="270">
        <v>6908</v>
      </c>
      <c r="BK46" s="270">
        <v>6702</v>
      </c>
      <c r="BL46" s="270">
        <v>7610</v>
      </c>
      <c r="BM46" s="270">
        <v>7554</v>
      </c>
      <c r="BN46" s="270">
        <v>7322</v>
      </c>
      <c r="BO46" s="270">
        <v>6862</v>
      </c>
      <c r="BP46" s="270">
        <v>6516</v>
      </c>
      <c r="BQ46" s="270">
        <v>6228</v>
      </c>
      <c r="BR46" s="598">
        <v>5933</v>
      </c>
      <c r="BS46" s="598">
        <v>4845</v>
      </c>
      <c r="BT46" s="598">
        <v>3758</v>
      </c>
      <c r="BU46" s="598">
        <v>2752</v>
      </c>
      <c r="BV46" s="598">
        <v>1745</v>
      </c>
      <c r="BW46" s="598">
        <v>1659</v>
      </c>
      <c r="BX46" s="598">
        <v>1594</v>
      </c>
      <c r="BY46" s="598">
        <v>1530</v>
      </c>
      <c r="BZ46" s="598">
        <v>1471</v>
      </c>
      <c r="CA46" s="598">
        <v>1425</v>
      </c>
      <c r="CB46" s="598">
        <v>1358</v>
      </c>
      <c r="CC46" s="598">
        <v>1278</v>
      </c>
      <c r="CD46" s="598">
        <v>1270</v>
      </c>
      <c r="CE46" s="598">
        <v>1269</v>
      </c>
      <c r="CF46" s="598">
        <v>1241</v>
      </c>
      <c r="CG46" s="598">
        <v>1167</v>
      </c>
      <c r="CH46" s="598">
        <v>1148</v>
      </c>
      <c r="CI46" s="598">
        <v>1298</v>
      </c>
      <c r="CJ46" s="598">
        <f>'1.COBERTURA  DANE'!F47+'1.COBERTURA  DANE'!H47+'1.COBERTURA  DANE'!J47</f>
        <v>1319</v>
      </c>
      <c r="CK46" s="224">
        <f t="shared" si="2"/>
        <v>171</v>
      </c>
      <c r="CL46" s="190">
        <f t="shared" si="3"/>
        <v>13.475177304964539</v>
      </c>
      <c r="CM46" s="224">
        <f t="shared" si="4"/>
        <v>49</v>
      </c>
      <c r="CN46" s="190">
        <f t="shared" si="5"/>
        <v>3.8582677165354329</v>
      </c>
      <c r="DD46" s="18">
        <v>234</v>
      </c>
      <c r="DE46" s="18">
        <v>1338</v>
      </c>
      <c r="DG46" s="387">
        <v>212</v>
      </c>
      <c r="DH46" s="18" t="s">
        <v>38</v>
      </c>
      <c r="DI46" s="18">
        <v>33676</v>
      </c>
      <c r="DJ46" s="18">
        <v>33210</v>
      </c>
      <c r="DK46" s="18">
        <v>33140</v>
      </c>
      <c r="DL46" s="18">
        <v>32744</v>
      </c>
    </row>
    <row r="47" spans="1:116" ht="15" outlineLevel="2">
      <c r="A47" s="81">
        <v>113</v>
      </c>
      <c r="B47" s="27" t="s">
        <v>133</v>
      </c>
      <c r="C47" s="49" t="s">
        <v>36</v>
      </c>
      <c r="D47" s="49">
        <v>981</v>
      </c>
      <c r="E47" s="49">
        <v>989</v>
      </c>
      <c r="F47" s="49">
        <v>1049</v>
      </c>
      <c r="G47" s="49">
        <v>1032</v>
      </c>
      <c r="H47" s="49">
        <v>1074</v>
      </c>
      <c r="I47" s="1">
        <v>1123</v>
      </c>
      <c r="J47" s="388">
        <v>1144</v>
      </c>
      <c r="K47" s="270">
        <v>1107</v>
      </c>
      <c r="L47" s="37">
        <v>1124</v>
      </c>
      <c r="M47" s="37">
        <v>1159</v>
      </c>
      <c r="N47" s="37">
        <v>1195</v>
      </c>
      <c r="O47" s="37">
        <v>1178</v>
      </c>
      <c r="P47" s="37">
        <v>1190</v>
      </c>
      <c r="Q47" s="37">
        <v>1166</v>
      </c>
      <c r="R47" s="37">
        <v>1186</v>
      </c>
      <c r="S47" s="37">
        <v>1186</v>
      </c>
      <c r="T47" s="37">
        <v>1280</v>
      </c>
      <c r="U47" s="37">
        <v>1369</v>
      </c>
      <c r="V47" s="129">
        <v>1453</v>
      </c>
      <c r="W47" s="84">
        <v>1444</v>
      </c>
      <c r="X47" s="37">
        <v>1632</v>
      </c>
      <c r="Y47" s="37">
        <v>1768</v>
      </c>
      <c r="Z47" s="37">
        <v>1685</v>
      </c>
      <c r="AA47" s="37">
        <v>1813</v>
      </c>
      <c r="AB47" s="37">
        <v>1934</v>
      </c>
      <c r="AC47" s="37">
        <v>1939</v>
      </c>
      <c r="AD47" s="37">
        <v>1993</v>
      </c>
      <c r="AE47" s="37">
        <v>1965</v>
      </c>
      <c r="AF47" s="37">
        <v>2044</v>
      </c>
      <c r="AG47" s="37">
        <v>2168</v>
      </c>
      <c r="AH47" s="129">
        <v>2213</v>
      </c>
      <c r="AI47" s="84">
        <v>1932</v>
      </c>
      <c r="AJ47" s="37">
        <v>2033</v>
      </c>
      <c r="AK47" s="37">
        <v>1975</v>
      </c>
      <c r="AL47" s="37">
        <v>2188</v>
      </c>
      <c r="AM47" s="37">
        <v>2072</v>
      </c>
      <c r="AN47" s="37">
        <v>2052</v>
      </c>
      <c r="AO47" s="37">
        <v>2152</v>
      </c>
      <c r="AP47" s="37">
        <v>2319</v>
      </c>
      <c r="AQ47" s="37">
        <v>2514</v>
      </c>
      <c r="AR47" s="37">
        <v>2620</v>
      </c>
      <c r="AS47" s="37">
        <v>2454</v>
      </c>
      <c r="AT47" s="129">
        <v>2273</v>
      </c>
      <c r="AU47" s="84">
        <v>2116</v>
      </c>
      <c r="AV47" s="270">
        <v>2081</v>
      </c>
      <c r="AW47" s="270">
        <v>2092</v>
      </c>
      <c r="AX47" s="270">
        <v>2110</v>
      </c>
      <c r="AY47" s="270">
        <v>2040</v>
      </c>
      <c r="AZ47" s="270">
        <v>2193</v>
      </c>
      <c r="BA47" s="270">
        <v>2470</v>
      </c>
      <c r="BB47" s="270">
        <v>2633</v>
      </c>
      <c r="BC47" s="270">
        <v>2796</v>
      </c>
      <c r="BD47" s="270">
        <v>2789</v>
      </c>
      <c r="BE47" s="270">
        <v>2479</v>
      </c>
      <c r="BF47" s="37">
        <v>2471</v>
      </c>
      <c r="BG47" s="84">
        <v>2469</v>
      </c>
      <c r="BH47" s="270">
        <v>2249</v>
      </c>
      <c r="BI47" s="270">
        <v>2191</v>
      </c>
      <c r="BJ47" s="270">
        <v>2340</v>
      </c>
      <c r="BK47" s="270">
        <v>2276</v>
      </c>
      <c r="BL47" s="270">
        <v>2271</v>
      </c>
      <c r="BM47" s="270">
        <v>2322</v>
      </c>
      <c r="BN47" s="270">
        <v>2263</v>
      </c>
      <c r="BO47" s="270">
        <v>2235</v>
      </c>
      <c r="BP47" s="270">
        <v>2166</v>
      </c>
      <c r="BQ47" s="270">
        <v>2182</v>
      </c>
      <c r="BR47" s="598">
        <v>2119</v>
      </c>
      <c r="BS47" s="598">
        <v>2154</v>
      </c>
      <c r="BT47" s="598">
        <v>2309</v>
      </c>
      <c r="BU47" s="598">
        <v>2289</v>
      </c>
      <c r="BV47" s="598">
        <v>2137</v>
      </c>
      <c r="BW47" s="598">
        <v>1997</v>
      </c>
      <c r="BX47" s="598">
        <v>1951</v>
      </c>
      <c r="BY47" s="598">
        <v>2059</v>
      </c>
      <c r="BZ47" s="598">
        <v>2023</v>
      </c>
      <c r="CA47" s="598">
        <v>1964</v>
      </c>
      <c r="CB47" s="598">
        <v>1992</v>
      </c>
      <c r="CC47" s="598">
        <v>1981</v>
      </c>
      <c r="CD47" s="598">
        <v>1990</v>
      </c>
      <c r="CE47" s="598">
        <v>1953</v>
      </c>
      <c r="CF47" s="598">
        <v>1989</v>
      </c>
      <c r="CG47" s="598">
        <v>2007</v>
      </c>
      <c r="CH47" s="598">
        <v>2015</v>
      </c>
      <c r="CI47" s="598">
        <v>2012</v>
      </c>
      <c r="CJ47" s="598">
        <f>'1.COBERTURA  DANE'!F48+'1.COBERTURA  DANE'!H48+'1.COBERTURA  DANE'!J48</f>
        <v>2048</v>
      </c>
      <c r="CK47" s="224">
        <f t="shared" si="2"/>
        <v>33</v>
      </c>
      <c r="CL47" s="190">
        <f t="shared" si="3"/>
        <v>1.6897081413210446</v>
      </c>
      <c r="CM47" s="224">
        <f t="shared" si="4"/>
        <v>58</v>
      </c>
      <c r="CN47" s="190">
        <f t="shared" si="5"/>
        <v>2.9145728643216082</v>
      </c>
      <c r="DD47" s="18">
        <v>240</v>
      </c>
      <c r="DE47" s="18">
        <v>1859</v>
      </c>
      <c r="DG47" s="387">
        <v>234</v>
      </c>
      <c r="DH47" s="18" t="s">
        <v>78</v>
      </c>
      <c r="DI47" s="18">
        <v>1230</v>
      </c>
      <c r="DJ47" s="18">
        <v>1243</v>
      </c>
      <c r="DK47" s="18">
        <v>1145</v>
      </c>
      <c r="DL47" s="18">
        <v>1226</v>
      </c>
    </row>
    <row r="48" spans="1:116" ht="15" outlineLevel="2">
      <c r="A48" s="81">
        <v>125</v>
      </c>
      <c r="B48" s="27" t="s">
        <v>133</v>
      </c>
      <c r="C48" s="49" t="s">
        <v>74</v>
      </c>
      <c r="D48" s="49">
        <v>524</v>
      </c>
      <c r="E48" s="49">
        <v>516</v>
      </c>
      <c r="F48" s="49">
        <v>547</v>
      </c>
      <c r="G48" s="49">
        <v>553</v>
      </c>
      <c r="H48" s="49">
        <v>536</v>
      </c>
      <c r="I48" s="1">
        <v>572</v>
      </c>
      <c r="J48" s="388">
        <v>627</v>
      </c>
      <c r="K48" s="270">
        <v>571</v>
      </c>
      <c r="L48" s="37">
        <v>396</v>
      </c>
      <c r="M48" s="37">
        <v>511</v>
      </c>
      <c r="N48" s="37">
        <v>537</v>
      </c>
      <c r="O48" s="37">
        <v>513</v>
      </c>
      <c r="P48" s="37">
        <v>497</v>
      </c>
      <c r="Q48" s="37">
        <v>521</v>
      </c>
      <c r="R48" s="37">
        <v>511</v>
      </c>
      <c r="S48" s="37">
        <v>529</v>
      </c>
      <c r="T48" s="37">
        <v>537</v>
      </c>
      <c r="U48" s="37">
        <v>591</v>
      </c>
      <c r="V48" s="129">
        <v>649</v>
      </c>
      <c r="W48" s="84">
        <v>500</v>
      </c>
      <c r="X48" s="37">
        <v>544</v>
      </c>
      <c r="Y48" s="37">
        <v>654</v>
      </c>
      <c r="Z48" s="37">
        <v>659</v>
      </c>
      <c r="AA48" s="37">
        <v>603</v>
      </c>
      <c r="AB48" s="37">
        <v>626</v>
      </c>
      <c r="AC48" s="37">
        <v>606</v>
      </c>
      <c r="AD48" s="37">
        <v>634</v>
      </c>
      <c r="AE48" s="37">
        <v>648</v>
      </c>
      <c r="AF48" s="37">
        <v>613</v>
      </c>
      <c r="AG48" s="37">
        <v>659</v>
      </c>
      <c r="AH48" s="129">
        <v>634</v>
      </c>
      <c r="AI48" s="84">
        <v>535</v>
      </c>
      <c r="AJ48" s="37">
        <v>597</v>
      </c>
      <c r="AK48" s="37">
        <v>691</v>
      </c>
      <c r="AL48" s="37">
        <v>702</v>
      </c>
      <c r="AM48" s="37">
        <v>709</v>
      </c>
      <c r="AN48" s="37">
        <v>695</v>
      </c>
      <c r="AO48" s="37">
        <v>722</v>
      </c>
      <c r="AP48" s="37">
        <v>736</v>
      </c>
      <c r="AQ48" s="37">
        <v>746</v>
      </c>
      <c r="AR48" s="37">
        <v>764</v>
      </c>
      <c r="AS48" s="37">
        <v>696</v>
      </c>
      <c r="AT48" s="129">
        <v>669</v>
      </c>
      <c r="AU48" s="84">
        <v>597</v>
      </c>
      <c r="AV48" s="270">
        <v>579</v>
      </c>
      <c r="AW48" s="270">
        <v>640</v>
      </c>
      <c r="AX48" s="270">
        <v>691</v>
      </c>
      <c r="AY48" s="270">
        <v>679</v>
      </c>
      <c r="AZ48" s="270">
        <v>666</v>
      </c>
      <c r="BA48" s="270">
        <v>710</v>
      </c>
      <c r="BB48" s="270">
        <v>736</v>
      </c>
      <c r="BC48" s="270">
        <v>745</v>
      </c>
      <c r="BD48" s="270">
        <v>750</v>
      </c>
      <c r="BE48" s="270">
        <v>704</v>
      </c>
      <c r="BF48" s="37">
        <v>774</v>
      </c>
      <c r="BG48" s="84">
        <v>901</v>
      </c>
      <c r="BH48" s="270">
        <v>822</v>
      </c>
      <c r="BI48" s="270">
        <v>819</v>
      </c>
      <c r="BJ48" s="270">
        <v>835</v>
      </c>
      <c r="BK48" s="270">
        <v>872</v>
      </c>
      <c r="BL48" s="270">
        <v>912</v>
      </c>
      <c r="BM48" s="270">
        <v>942</v>
      </c>
      <c r="BN48" s="270">
        <v>934</v>
      </c>
      <c r="BO48" s="270">
        <v>925</v>
      </c>
      <c r="BP48" s="270">
        <v>922</v>
      </c>
      <c r="BQ48" s="270">
        <v>901</v>
      </c>
      <c r="BR48" s="598">
        <v>793</v>
      </c>
      <c r="BS48" s="598">
        <v>746</v>
      </c>
      <c r="BT48" s="598">
        <v>698</v>
      </c>
      <c r="BU48" s="598">
        <v>697</v>
      </c>
      <c r="BV48" s="598">
        <v>669</v>
      </c>
      <c r="BW48" s="598">
        <v>699</v>
      </c>
      <c r="BX48" s="598">
        <v>712</v>
      </c>
      <c r="BY48" s="598">
        <v>696</v>
      </c>
      <c r="BZ48" s="598">
        <v>680</v>
      </c>
      <c r="CA48" s="598">
        <v>726</v>
      </c>
      <c r="CB48" s="598">
        <v>703</v>
      </c>
      <c r="CC48" s="598">
        <v>710</v>
      </c>
      <c r="CD48" s="598">
        <v>718</v>
      </c>
      <c r="CE48" s="598">
        <v>677</v>
      </c>
      <c r="CF48" s="598">
        <v>688</v>
      </c>
      <c r="CG48" s="598">
        <v>703</v>
      </c>
      <c r="CH48" s="598">
        <v>698</v>
      </c>
      <c r="CI48" s="598">
        <v>681</v>
      </c>
      <c r="CJ48" s="598">
        <f>'1.COBERTURA  DANE'!F49+'1.COBERTURA  DANE'!H49+'1.COBERTURA  DANE'!J49</f>
        <v>705</v>
      </c>
      <c r="CK48" s="224">
        <f t="shared" si="2"/>
        <v>7</v>
      </c>
      <c r="CL48" s="190">
        <f t="shared" si="3"/>
        <v>1.0339734121122599</v>
      </c>
      <c r="CM48" s="224">
        <f t="shared" si="4"/>
        <v>-13</v>
      </c>
      <c r="CN48" s="190">
        <f t="shared" si="5"/>
        <v>-1.8105849582172702</v>
      </c>
      <c r="DD48" s="18">
        <v>284</v>
      </c>
      <c r="DE48" s="18">
        <v>2839</v>
      </c>
      <c r="DG48" s="387">
        <v>237</v>
      </c>
      <c r="DH48" s="18" t="s">
        <v>798</v>
      </c>
      <c r="DI48" s="18">
        <v>10763</v>
      </c>
      <c r="DJ48" s="18">
        <v>10665</v>
      </c>
      <c r="DK48" s="18">
        <v>10528</v>
      </c>
      <c r="DL48" s="18">
        <v>10613</v>
      </c>
    </row>
    <row r="49" spans="1:116" ht="15" outlineLevel="2">
      <c r="A49" s="81">
        <v>138</v>
      </c>
      <c r="B49" s="27" t="s">
        <v>133</v>
      </c>
      <c r="C49" s="49" t="s">
        <v>37</v>
      </c>
      <c r="D49" s="49">
        <v>1504</v>
      </c>
      <c r="E49" s="49">
        <v>1479</v>
      </c>
      <c r="F49" s="49">
        <v>1519</v>
      </c>
      <c r="G49" s="49">
        <v>1537</v>
      </c>
      <c r="H49" s="49">
        <v>1513</v>
      </c>
      <c r="I49" s="1">
        <v>1431</v>
      </c>
      <c r="J49" s="388">
        <v>1459</v>
      </c>
      <c r="K49" s="270">
        <v>1402</v>
      </c>
      <c r="L49" s="37">
        <v>1320</v>
      </c>
      <c r="M49" s="37">
        <v>1326</v>
      </c>
      <c r="N49" s="37">
        <v>1278</v>
      </c>
      <c r="O49" s="37">
        <v>1296</v>
      </c>
      <c r="P49" s="37">
        <v>1320</v>
      </c>
      <c r="Q49" s="37">
        <v>1332</v>
      </c>
      <c r="R49" s="37">
        <v>1290</v>
      </c>
      <c r="S49" s="37">
        <v>1452</v>
      </c>
      <c r="T49" s="37">
        <v>1456</v>
      </c>
      <c r="U49" s="37">
        <v>1484</v>
      </c>
      <c r="V49" s="129">
        <v>1723</v>
      </c>
      <c r="W49" s="84">
        <v>1387</v>
      </c>
      <c r="X49" s="37">
        <v>1326</v>
      </c>
      <c r="Y49" s="37">
        <v>1445</v>
      </c>
      <c r="Z49" s="37">
        <v>1492</v>
      </c>
      <c r="AA49" s="37">
        <v>1326</v>
      </c>
      <c r="AB49" s="37">
        <v>1371</v>
      </c>
      <c r="AC49" s="37">
        <v>1359</v>
      </c>
      <c r="AD49" s="37">
        <v>1348</v>
      </c>
      <c r="AE49" s="37">
        <v>1358</v>
      </c>
      <c r="AF49" s="37">
        <v>1394</v>
      </c>
      <c r="AG49" s="37">
        <v>1670</v>
      </c>
      <c r="AH49" s="129">
        <v>1679</v>
      </c>
      <c r="AI49" s="84">
        <v>1578</v>
      </c>
      <c r="AJ49" s="37">
        <v>1552</v>
      </c>
      <c r="AK49" s="37">
        <v>1402</v>
      </c>
      <c r="AL49" s="37">
        <v>1489</v>
      </c>
      <c r="AM49" s="37">
        <v>1520</v>
      </c>
      <c r="AN49" s="37">
        <v>1577</v>
      </c>
      <c r="AO49" s="37">
        <v>1733</v>
      </c>
      <c r="AP49" s="37">
        <v>1800</v>
      </c>
      <c r="AQ49" s="37">
        <v>1806</v>
      </c>
      <c r="AR49" s="37">
        <v>1873</v>
      </c>
      <c r="AS49" s="37">
        <v>1872</v>
      </c>
      <c r="AT49" s="129">
        <v>1834</v>
      </c>
      <c r="AU49" s="84">
        <v>1740</v>
      </c>
      <c r="AV49" s="270">
        <v>1694</v>
      </c>
      <c r="AW49" s="270">
        <v>1691</v>
      </c>
      <c r="AX49" s="270">
        <v>1796</v>
      </c>
      <c r="AY49" s="270">
        <v>1769</v>
      </c>
      <c r="AZ49" s="270">
        <v>1764</v>
      </c>
      <c r="BA49" s="270">
        <v>1884</v>
      </c>
      <c r="BB49" s="270">
        <v>1943</v>
      </c>
      <c r="BC49" s="270">
        <v>2005</v>
      </c>
      <c r="BD49" s="270">
        <v>2022</v>
      </c>
      <c r="BE49" s="270">
        <v>1937</v>
      </c>
      <c r="BF49" s="37">
        <v>1933</v>
      </c>
      <c r="BG49" s="84">
        <v>1890</v>
      </c>
      <c r="BH49" s="270">
        <v>1726</v>
      </c>
      <c r="BI49" s="270">
        <v>1806</v>
      </c>
      <c r="BJ49" s="270">
        <v>1892</v>
      </c>
      <c r="BK49" s="270">
        <v>1912</v>
      </c>
      <c r="BL49" s="270">
        <v>1954</v>
      </c>
      <c r="BM49" s="270">
        <v>1994</v>
      </c>
      <c r="BN49" s="270">
        <v>1973</v>
      </c>
      <c r="BO49" s="270">
        <v>1948</v>
      </c>
      <c r="BP49" s="270">
        <v>1937</v>
      </c>
      <c r="BQ49" s="270">
        <v>1932</v>
      </c>
      <c r="BR49" s="598">
        <v>1931</v>
      </c>
      <c r="BS49" s="598">
        <v>1909</v>
      </c>
      <c r="BT49" s="598">
        <v>1870</v>
      </c>
      <c r="BU49" s="598">
        <v>1861</v>
      </c>
      <c r="BV49" s="598">
        <v>1816</v>
      </c>
      <c r="BW49" s="598">
        <v>1791</v>
      </c>
      <c r="BX49" s="598">
        <v>1809</v>
      </c>
      <c r="BY49" s="598">
        <v>1766</v>
      </c>
      <c r="BZ49" s="598">
        <v>1739</v>
      </c>
      <c r="CA49" s="598">
        <v>1770</v>
      </c>
      <c r="CB49" s="598">
        <v>1740</v>
      </c>
      <c r="CC49" s="598">
        <v>1741</v>
      </c>
      <c r="CD49" s="598">
        <v>1778</v>
      </c>
      <c r="CE49" s="598">
        <v>1768</v>
      </c>
      <c r="CF49" s="598">
        <v>1791</v>
      </c>
      <c r="CG49" s="598">
        <v>1820</v>
      </c>
      <c r="CH49" s="598">
        <v>1942</v>
      </c>
      <c r="CI49" s="598">
        <v>1974</v>
      </c>
      <c r="CJ49" s="598">
        <f>'1.COBERTURA  DANE'!F50+'1.COBERTURA  DANE'!H50+'1.COBERTURA  DANE'!J50</f>
        <v>2042</v>
      </c>
      <c r="CK49" s="224">
        <f t="shared" si="2"/>
        <v>100</v>
      </c>
      <c r="CL49" s="190">
        <f t="shared" si="3"/>
        <v>5.6561085972850682</v>
      </c>
      <c r="CM49" s="224">
        <f t="shared" si="4"/>
        <v>264</v>
      </c>
      <c r="CN49" s="190">
        <f t="shared" si="5"/>
        <v>14.848143982002249</v>
      </c>
      <c r="DD49" s="18">
        <v>306</v>
      </c>
      <c r="DE49" s="18">
        <v>531</v>
      </c>
      <c r="DG49" s="387">
        <v>240</v>
      </c>
      <c r="DH49" s="18" t="s">
        <v>799</v>
      </c>
      <c r="DI49" s="18">
        <v>1740</v>
      </c>
      <c r="DJ49" s="18">
        <v>1739</v>
      </c>
      <c r="DK49" s="18">
        <v>1770</v>
      </c>
      <c r="DL49" s="18">
        <v>1686</v>
      </c>
    </row>
    <row r="50" spans="1:116" ht="15" outlineLevel="2">
      <c r="A50" s="81">
        <v>234</v>
      </c>
      <c r="B50" s="27" t="s">
        <v>133</v>
      </c>
      <c r="C50" s="49" t="s">
        <v>78</v>
      </c>
      <c r="D50" s="49">
        <v>1226</v>
      </c>
      <c r="E50" s="49">
        <v>1128</v>
      </c>
      <c r="F50" s="49">
        <v>1145</v>
      </c>
      <c r="G50" s="49">
        <v>1243</v>
      </c>
      <c r="H50" s="49">
        <v>1230</v>
      </c>
      <c r="I50" s="1">
        <v>1227</v>
      </c>
      <c r="J50" s="388">
        <v>1338</v>
      </c>
      <c r="K50" s="270">
        <v>1173</v>
      </c>
      <c r="L50" s="37">
        <v>1000</v>
      </c>
      <c r="M50" s="37">
        <v>1159</v>
      </c>
      <c r="N50" s="37">
        <v>1186</v>
      </c>
      <c r="O50" s="37">
        <v>1171</v>
      </c>
      <c r="P50" s="37">
        <v>1190</v>
      </c>
      <c r="Q50" s="37">
        <v>1150</v>
      </c>
      <c r="R50" s="37">
        <v>1120</v>
      </c>
      <c r="S50" s="37">
        <v>1169</v>
      </c>
      <c r="T50" s="37">
        <v>1215</v>
      </c>
      <c r="U50" s="37">
        <v>1245</v>
      </c>
      <c r="V50" s="129">
        <v>1474</v>
      </c>
      <c r="W50" s="84">
        <v>1152</v>
      </c>
      <c r="X50" s="37">
        <v>1119</v>
      </c>
      <c r="Y50" s="37">
        <v>1366</v>
      </c>
      <c r="Z50" s="37">
        <v>1396</v>
      </c>
      <c r="AA50" s="37">
        <v>1242</v>
      </c>
      <c r="AB50" s="37">
        <v>1249</v>
      </c>
      <c r="AC50" s="37">
        <v>1312</v>
      </c>
      <c r="AD50" s="37">
        <v>1353</v>
      </c>
      <c r="AE50" s="37">
        <v>1383</v>
      </c>
      <c r="AF50" s="37">
        <v>1440</v>
      </c>
      <c r="AG50" s="37">
        <v>1691</v>
      </c>
      <c r="AH50" s="129">
        <v>1691</v>
      </c>
      <c r="AI50" s="84">
        <v>1490</v>
      </c>
      <c r="AJ50" s="37">
        <v>1599</v>
      </c>
      <c r="AK50" s="37">
        <v>1680</v>
      </c>
      <c r="AL50" s="37">
        <v>1729</v>
      </c>
      <c r="AM50" s="37">
        <v>1766</v>
      </c>
      <c r="AN50" s="37">
        <v>1761</v>
      </c>
      <c r="AO50" s="37">
        <v>2030</v>
      </c>
      <c r="AP50" s="37">
        <v>2139</v>
      </c>
      <c r="AQ50" s="37">
        <v>2167</v>
      </c>
      <c r="AR50" s="37">
        <v>2217</v>
      </c>
      <c r="AS50" s="37">
        <v>2093</v>
      </c>
      <c r="AT50" s="129">
        <v>2006</v>
      </c>
      <c r="AU50" s="84">
        <v>1899</v>
      </c>
      <c r="AV50" s="270">
        <v>1823</v>
      </c>
      <c r="AW50" s="270">
        <v>1871</v>
      </c>
      <c r="AX50" s="270">
        <v>1911</v>
      </c>
      <c r="AY50" s="270">
        <v>1969</v>
      </c>
      <c r="AZ50" s="270">
        <v>2004</v>
      </c>
      <c r="BA50" s="270">
        <v>2061</v>
      </c>
      <c r="BB50" s="270">
        <v>2104</v>
      </c>
      <c r="BC50" s="270">
        <v>2134</v>
      </c>
      <c r="BD50" s="270">
        <v>2160</v>
      </c>
      <c r="BE50" s="270">
        <v>2017</v>
      </c>
      <c r="BF50" s="37">
        <v>2092</v>
      </c>
      <c r="BG50" s="84">
        <v>2100</v>
      </c>
      <c r="BH50" s="270">
        <v>1857</v>
      </c>
      <c r="BI50" s="270">
        <v>1972</v>
      </c>
      <c r="BJ50" s="270">
        <v>2040</v>
      </c>
      <c r="BK50" s="270">
        <v>2126</v>
      </c>
      <c r="BL50" s="270">
        <v>2487</v>
      </c>
      <c r="BM50" s="270">
        <v>2497</v>
      </c>
      <c r="BN50" s="270">
        <v>2488</v>
      </c>
      <c r="BO50" s="270">
        <v>2466</v>
      </c>
      <c r="BP50" s="270">
        <v>2455</v>
      </c>
      <c r="BQ50" s="270">
        <v>2436</v>
      </c>
      <c r="BR50" s="598">
        <v>2437</v>
      </c>
      <c r="BS50" s="598">
        <v>2401</v>
      </c>
      <c r="BT50" s="598">
        <v>2350</v>
      </c>
      <c r="BU50" s="598">
        <v>2262</v>
      </c>
      <c r="BV50" s="598">
        <v>2222</v>
      </c>
      <c r="BW50" s="598">
        <v>2205</v>
      </c>
      <c r="BX50" s="598">
        <v>2200</v>
      </c>
      <c r="BY50" s="598">
        <v>2206</v>
      </c>
      <c r="BZ50" s="598">
        <v>2200</v>
      </c>
      <c r="CA50" s="598">
        <v>2232</v>
      </c>
      <c r="CB50" s="598">
        <v>2245</v>
      </c>
      <c r="CC50" s="598">
        <v>2204</v>
      </c>
      <c r="CD50" s="598">
        <v>2216</v>
      </c>
      <c r="CE50" s="598">
        <v>2204</v>
      </c>
      <c r="CF50" s="598">
        <v>2096</v>
      </c>
      <c r="CG50" s="598">
        <v>2211</v>
      </c>
      <c r="CH50" s="598">
        <v>2190</v>
      </c>
      <c r="CI50" s="598">
        <v>2161</v>
      </c>
      <c r="CJ50" s="598">
        <f>'1.COBERTURA  DANE'!F51+'1.COBERTURA  DANE'!H51+'1.COBERTURA  DANE'!J51</f>
        <v>2203</v>
      </c>
      <c r="CK50" s="224">
        <f t="shared" si="2"/>
        <v>13</v>
      </c>
      <c r="CL50" s="190">
        <f t="shared" si="3"/>
        <v>0.58983666061705997</v>
      </c>
      <c r="CM50" s="224">
        <f t="shared" si="4"/>
        <v>-13</v>
      </c>
      <c r="CN50" s="190">
        <f t="shared" si="5"/>
        <v>-0.58664259927797835</v>
      </c>
      <c r="DD50" s="18">
        <v>347</v>
      </c>
      <c r="DE50" s="18">
        <v>926</v>
      </c>
      <c r="DG50" s="387">
        <v>250</v>
      </c>
      <c r="DH50" s="18" t="s">
        <v>15</v>
      </c>
      <c r="DI50" s="18">
        <v>8692</v>
      </c>
      <c r="DJ50" s="18">
        <v>8606</v>
      </c>
      <c r="DK50" s="18">
        <v>8288</v>
      </c>
      <c r="DL50" s="18">
        <v>8147</v>
      </c>
    </row>
    <row r="51" spans="1:116" ht="15" outlineLevel="2">
      <c r="A51" s="81">
        <v>240</v>
      </c>
      <c r="B51" s="27" t="s">
        <v>133</v>
      </c>
      <c r="C51" s="49" t="s">
        <v>39</v>
      </c>
      <c r="D51" s="49">
        <v>1686</v>
      </c>
      <c r="E51" s="49">
        <v>1728</v>
      </c>
      <c r="F51" s="49">
        <v>1770</v>
      </c>
      <c r="G51" s="49">
        <v>1739</v>
      </c>
      <c r="H51" s="49">
        <v>1740</v>
      </c>
      <c r="I51" s="1">
        <v>1778</v>
      </c>
      <c r="J51" s="388">
        <v>1859</v>
      </c>
      <c r="K51" s="270">
        <v>1793</v>
      </c>
      <c r="L51" s="37">
        <v>1747</v>
      </c>
      <c r="M51" s="37">
        <v>1731</v>
      </c>
      <c r="N51" s="37">
        <v>1723</v>
      </c>
      <c r="O51" s="37">
        <v>1727</v>
      </c>
      <c r="P51" s="37">
        <v>1717</v>
      </c>
      <c r="Q51" s="37">
        <v>1730</v>
      </c>
      <c r="R51" s="37">
        <v>1719</v>
      </c>
      <c r="S51" s="37">
        <v>1731</v>
      </c>
      <c r="T51" s="37">
        <v>1735</v>
      </c>
      <c r="U51" s="37">
        <v>1762</v>
      </c>
      <c r="V51" s="129">
        <v>1973</v>
      </c>
      <c r="W51" s="84">
        <v>1712</v>
      </c>
      <c r="X51" s="37">
        <v>1749</v>
      </c>
      <c r="Y51" s="37">
        <v>1872</v>
      </c>
      <c r="Z51" s="37">
        <v>1868</v>
      </c>
      <c r="AA51" s="37">
        <v>1754</v>
      </c>
      <c r="AB51" s="37">
        <v>1725</v>
      </c>
      <c r="AC51" s="37">
        <v>1726</v>
      </c>
      <c r="AD51" s="37">
        <v>1738</v>
      </c>
      <c r="AE51" s="37">
        <v>1767</v>
      </c>
      <c r="AF51" s="37">
        <v>1731</v>
      </c>
      <c r="AG51" s="37">
        <v>1962</v>
      </c>
      <c r="AH51" s="129">
        <v>1964</v>
      </c>
      <c r="AI51" s="84">
        <v>1946</v>
      </c>
      <c r="AJ51" s="37">
        <v>1952</v>
      </c>
      <c r="AK51" s="37">
        <v>1875</v>
      </c>
      <c r="AL51" s="37">
        <v>1921</v>
      </c>
      <c r="AM51" s="37">
        <v>1941</v>
      </c>
      <c r="AN51" s="37">
        <v>1983</v>
      </c>
      <c r="AO51" s="37">
        <v>2046</v>
      </c>
      <c r="AP51" s="37">
        <v>2092</v>
      </c>
      <c r="AQ51" s="37">
        <v>2108</v>
      </c>
      <c r="AR51" s="37">
        <v>2160</v>
      </c>
      <c r="AS51" s="37">
        <v>2124</v>
      </c>
      <c r="AT51" s="129">
        <v>2094</v>
      </c>
      <c r="AU51" s="84">
        <v>2101</v>
      </c>
      <c r="AV51" s="270">
        <v>2047</v>
      </c>
      <c r="AW51" s="270">
        <v>2063</v>
      </c>
      <c r="AX51" s="270">
        <v>2060</v>
      </c>
      <c r="AY51" s="270">
        <v>2051</v>
      </c>
      <c r="AZ51" s="270">
        <v>2088</v>
      </c>
      <c r="BA51" s="270">
        <v>2311</v>
      </c>
      <c r="BB51" s="270">
        <v>2352</v>
      </c>
      <c r="BC51" s="270">
        <v>2368</v>
      </c>
      <c r="BD51" s="270">
        <v>2326</v>
      </c>
      <c r="BE51" s="270">
        <v>2186</v>
      </c>
      <c r="BF51" s="37">
        <v>2209</v>
      </c>
      <c r="BG51" s="84">
        <v>2212</v>
      </c>
      <c r="BH51" s="270">
        <v>2147</v>
      </c>
      <c r="BI51" s="270">
        <v>2164</v>
      </c>
      <c r="BJ51" s="270">
        <v>2201</v>
      </c>
      <c r="BK51" s="270">
        <v>2257</v>
      </c>
      <c r="BL51" s="270">
        <v>2346</v>
      </c>
      <c r="BM51" s="270">
        <v>2448</v>
      </c>
      <c r="BN51" s="270">
        <v>2454</v>
      </c>
      <c r="BO51" s="270">
        <v>2405</v>
      </c>
      <c r="BP51" s="270">
        <v>2407</v>
      </c>
      <c r="BQ51" s="270">
        <v>2416</v>
      </c>
      <c r="BR51" s="598">
        <v>2412</v>
      </c>
      <c r="BS51" s="598">
        <v>2375</v>
      </c>
      <c r="BT51" s="598">
        <v>2350</v>
      </c>
      <c r="BU51" s="598">
        <v>2289</v>
      </c>
      <c r="BV51" s="598">
        <v>2214</v>
      </c>
      <c r="BW51" s="598">
        <v>2190</v>
      </c>
      <c r="BX51" s="598">
        <v>2190</v>
      </c>
      <c r="BY51" s="598">
        <v>2200</v>
      </c>
      <c r="BZ51" s="598">
        <v>2216</v>
      </c>
      <c r="CA51" s="598">
        <v>2274</v>
      </c>
      <c r="CB51" s="598">
        <v>2220</v>
      </c>
      <c r="CC51" s="598">
        <v>2160</v>
      </c>
      <c r="CD51" s="598">
        <v>2156</v>
      </c>
      <c r="CE51" s="598">
        <v>2130</v>
      </c>
      <c r="CF51" s="598">
        <v>2146</v>
      </c>
      <c r="CG51" s="598">
        <v>2150</v>
      </c>
      <c r="CH51" s="598">
        <v>2191</v>
      </c>
      <c r="CI51" s="598">
        <v>2150</v>
      </c>
      <c r="CJ51" s="598">
        <f>'1.COBERTURA  DANE'!F52+'1.COBERTURA  DANE'!H52+'1.COBERTURA  DANE'!J52</f>
        <v>2172</v>
      </c>
      <c r="CK51" s="224">
        <f t="shared" si="2"/>
        <v>-19</v>
      </c>
      <c r="CL51" s="190">
        <f t="shared" si="3"/>
        <v>-0.892018779342723</v>
      </c>
      <c r="CM51" s="224">
        <f t="shared" si="4"/>
        <v>16</v>
      </c>
      <c r="CN51" s="190">
        <f t="shared" si="5"/>
        <v>0.7421150278293136</v>
      </c>
      <c r="DD51" s="18">
        <v>411</v>
      </c>
      <c r="DE51" s="18">
        <v>1137</v>
      </c>
      <c r="DG51" s="387">
        <v>264</v>
      </c>
      <c r="DH51" s="18" t="s">
        <v>800</v>
      </c>
      <c r="DI51" s="18">
        <v>5919</v>
      </c>
      <c r="DJ51" s="18">
        <v>5909</v>
      </c>
      <c r="DK51" s="18">
        <v>5921</v>
      </c>
      <c r="DL51" s="18">
        <v>5871</v>
      </c>
    </row>
    <row r="52" spans="1:116" ht="15" outlineLevel="2">
      <c r="A52" s="81">
        <v>284</v>
      </c>
      <c r="B52" s="27" t="s">
        <v>133</v>
      </c>
      <c r="C52" s="49" t="s">
        <v>41</v>
      </c>
      <c r="D52" s="49">
        <v>2540</v>
      </c>
      <c r="E52" s="49">
        <v>2534</v>
      </c>
      <c r="F52" s="49">
        <v>2583</v>
      </c>
      <c r="G52" s="49">
        <v>2699</v>
      </c>
      <c r="H52" s="49">
        <v>2786</v>
      </c>
      <c r="I52" s="1">
        <v>2766</v>
      </c>
      <c r="J52" s="388">
        <v>2839</v>
      </c>
      <c r="K52" s="270">
        <v>2727</v>
      </c>
      <c r="L52" s="37">
        <v>2542</v>
      </c>
      <c r="M52" s="37">
        <v>2633</v>
      </c>
      <c r="N52" s="37">
        <v>2667</v>
      </c>
      <c r="O52" s="37">
        <v>2633</v>
      </c>
      <c r="P52" s="37">
        <v>2690</v>
      </c>
      <c r="Q52" s="37">
        <v>2603</v>
      </c>
      <c r="R52" s="37">
        <v>2592</v>
      </c>
      <c r="S52" s="37">
        <v>2629</v>
      </c>
      <c r="T52" s="37">
        <v>2552</v>
      </c>
      <c r="U52" s="37">
        <v>2601</v>
      </c>
      <c r="V52" s="129">
        <v>2981</v>
      </c>
      <c r="W52" s="84">
        <v>2489</v>
      </c>
      <c r="X52" s="37">
        <v>2407</v>
      </c>
      <c r="Y52" s="37">
        <v>2684</v>
      </c>
      <c r="Z52" s="37">
        <v>2703</v>
      </c>
      <c r="AA52" s="37">
        <v>2524</v>
      </c>
      <c r="AB52" s="37">
        <v>2584</v>
      </c>
      <c r="AC52" s="37">
        <v>2555</v>
      </c>
      <c r="AD52" s="37">
        <v>2634</v>
      </c>
      <c r="AE52" s="37">
        <v>2667</v>
      </c>
      <c r="AF52" s="37">
        <v>2650</v>
      </c>
      <c r="AG52" s="37">
        <v>3038</v>
      </c>
      <c r="AH52" s="129">
        <v>3015</v>
      </c>
      <c r="AI52" s="84">
        <v>2906</v>
      </c>
      <c r="AJ52" s="37">
        <v>2847</v>
      </c>
      <c r="AK52" s="37">
        <v>2969</v>
      </c>
      <c r="AL52" s="37">
        <v>2967</v>
      </c>
      <c r="AM52" s="37">
        <v>2918</v>
      </c>
      <c r="AN52" s="37">
        <v>2990</v>
      </c>
      <c r="AO52" s="37">
        <v>3354</v>
      </c>
      <c r="AP52" s="37">
        <v>3453</v>
      </c>
      <c r="AQ52" s="37">
        <v>3517</v>
      </c>
      <c r="AR52" s="37">
        <v>3427</v>
      </c>
      <c r="AS52" s="37">
        <v>3332</v>
      </c>
      <c r="AT52" s="129">
        <v>3287</v>
      </c>
      <c r="AU52" s="84">
        <v>3150</v>
      </c>
      <c r="AV52" s="270">
        <v>3114</v>
      </c>
      <c r="AW52" s="270">
        <v>3051</v>
      </c>
      <c r="AX52" s="270">
        <v>3204</v>
      </c>
      <c r="AY52" s="270">
        <v>3187</v>
      </c>
      <c r="AZ52" s="270">
        <v>3100</v>
      </c>
      <c r="BA52" s="270">
        <v>3175</v>
      </c>
      <c r="BB52" s="270">
        <v>3191</v>
      </c>
      <c r="BC52" s="270">
        <v>3219</v>
      </c>
      <c r="BD52" s="270">
        <v>3216</v>
      </c>
      <c r="BE52" s="270">
        <v>3088</v>
      </c>
      <c r="BF52" s="37">
        <v>3117</v>
      </c>
      <c r="BG52" s="84">
        <v>3079</v>
      </c>
      <c r="BH52" s="270">
        <v>2834</v>
      </c>
      <c r="BI52" s="270">
        <v>2924</v>
      </c>
      <c r="BJ52" s="270">
        <v>3009</v>
      </c>
      <c r="BK52" s="270">
        <v>3048</v>
      </c>
      <c r="BL52" s="270">
        <v>3250</v>
      </c>
      <c r="BM52" s="270">
        <v>3228</v>
      </c>
      <c r="BN52" s="270">
        <v>3283</v>
      </c>
      <c r="BO52" s="270">
        <v>3327</v>
      </c>
      <c r="BP52" s="270">
        <v>3388</v>
      </c>
      <c r="BQ52" s="270">
        <v>3409</v>
      </c>
      <c r="BR52" s="598">
        <v>3426</v>
      </c>
      <c r="BS52" s="598">
        <v>3431</v>
      </c>
      <c r="BT52" s="598">
        <v>3399</v>
      </c>
      <c r="BU52" s="598">
        <v>3368</v>
      </c>
      <c r="BV52" s="598">
        <v>3316</v>
      </c>
      <c r="BW52" s="598">
        <v>3291</v>
      </c>
      <c r="BX52" s="598">
        <v>3335</v>
      </c>
      <c r="BY52" s="598">
        <v>3329</v>
      </c>
      <c r="BZ52" s="598">
        <v>3320</v>
      </c>
      <c r="CA52" s="598">
        <v>3584</v>
      </c>
      <c r="CB52" s="598">
        <v>3619</v>
      </c>
      <c r="CC52" s="598">
        <v>3614</v>
      </c>
      <c r="CD52" s="598">
        <v>3636</v>
      </c>
      <c r="CE52" s="598">
        <v>3567</v>
      </c>
      <c r="CF52" s="598">
        <v>3418</v>
      </c>
      <c r="CG52" s="598">
        <v>3515</v>
      </c>
      <c r="CH52" s="598">
        <v>3558</v>
      </c>
      <c r="CI52" s="598">
        <v>3512</v>
      </c>
      <c r="CJ52" s="598">
        <f>'1.COBERTURA  DANE'!F53+'1.COBERTURA  DANE'!H53+'1.COBERTURA  DANE'!J53</f>
        <v>3530</v>
      </c>
      <c r="CK52" s="224">
        <f t="shared" si="2"/>
        <v>-28</v>
      </c>
      <c r="CL52" s="190">
        <f t="shared" si="3"/>
        <v>-0.78497336697504905</v>
      </c>
      <c r="CM52" s="224">
        <f t="shared" si="4"/>
        <v>-106</v>
      </c>
      <c r="CN52" s="190">
        <f t="shared" si="5"/>
        <v>-2.9152915291529151</v>
      </c>
      <c r="CW52" s="18" t="str">
        <f>UPPER((TEXT('1.COBERTURA  DANE'!C2,"mmmm yy")))</f>
        <v>JUNIO 18</v>
      </c>
      <c r="DD52" s="18">
        <v>501</v>
      </c>
      <c r="DE52" s="18">
        <v>194</v>
      </c>
      <c r="DG52" s="387">
        <v>266</v>
      </c>
      <c r="DH52" s="18" t="s">
        <v>40</v>
      </c>
      <c r="DI52" s="18">
        <v>133786</v>
      </c>
      <c r="DJ52" s="18">
        <v>132602</v>
      </c>
      <c r="DK52" s="18">
        <v>132164</v>
      </c>
      <c r="DL52" s="18">
        <v>131115</v>
      </c>
    </row>
    <row r="53" spans="1:116" ht="15" outlineLevel="2">
      <c r="A53" s="81">
        <v>306</v>
      </c>
      <c r="B53" s="27" t="s">
        <v>133</v>
      </c>
      <c r="C53" s="49" t="s">
        <v>80</v>
      </c>
      <c r="D53" s="49">
        <v>487</v>
      </c>
      <c r="E53" s="49">
        <v>481</v>
      </c>
      <c r="F53" s="49">
        <v>492</v>
      </c>
      <c r="G53" s="49">
        <v>481</v>
      </c>
      <c r="H53" s="49">
        <v>480</v>
      </c>
      <c r="I53" s="1">
        <v>487</v>
      </c>
      <c r="J53" s="388">
        <v>531</v>
      </c>
      <c r="K53" s="270">
        <v>470</v>
      </c>
      <c r="L53" s="37">
        <v>421</v>
      </c>
      <c r="M53" s="37">
        <v>444</v>
      </c>
      <c r="N53" s="37">
        <v>410</v>
      </c>
      <c r="O53" s="37">
        <v>380</v>
      </c>
      <c r="P53" s="37">
        <v>428</v>
      </c>
      <c r="Q53" s="37">
        <v>417</v>
      </c>
      <c r="R53" s="37">
        <v>381</v>
      </c>
      <c r="S53" s="37">
        <v>437</v>
      </c>
      <c r="T53" s="37">
        <v>484</v>
      </c>
      <c r="U53" s="37">
        <v>541</v>
      </c>
      <c r="V53" s="129">
        <v>617</v>
      </c>
      <c r="W53" s="84">
        <v>512</v>
      </c>
      <c r="X53" s="37">
        <v>513</v>
      </c>
      <c r="Y53" s="37">
        <v>570</v>
      </c>
      <c r="Z53" s="37">
        <v>521</v>
      </c>
      <c r="AA53" s="37">
        <v>491</v>
      </c>
      <c r="AB53" s="37">
        <v>446</v>
      </c>
      <c r="AC53" s="37">
        <v>476</v>
      </c>
      <c r="AD53" s="37">
        <v>497</v>
      </c>
      <c r="AE53" s="37">
        <v>502</v>
      </c>
      <c r="AF53" s="37">
        <v>540</v>
      </c>
      <c r="AG53" s="37">
        <v>615</v>
      </c>
      <c r="AH53" s="129">
        <v>605</v>
      </c>
      <c r="AI53" s="84">
        <v>582</v>
      </c>
      <c r="AJ53" s="37">
        <v>584</v>
      </c>
      <c r="AK53" s="37">
        <v>604</v>
      </c>
      <c r="AL53" s="37">
        <v>624</v>
      </c>
      <c r="AM53" s="37">
        <v>619</v>
      </c>
      <c r="AN53" s="37">
        <v>617</v>
      </c>
      <c r="AO53" s="37">
        <v>654</v>
      </c>
      <c r="AP53" s="37">
        <v>672</v>
      </c>
      <c r="AQ53" s="37">
        <v>681</v>
      </c>
      <c r="AR53" s="37">
        <v>700</v>
      </c>
      <c r="AS53" s="37">
        <v>693</v>
      </c>
      <c r="AT53" s="129">
        <v>678</v>
      </c>
      <c r="AU53" s="84">
        <v>646</v>
      </c>
      <c r="AV53" s="270">
        <v>605</v>
      </c>
      <c r="AW53" s="270">
        <v>592</v>
      </c>
      <c r="AX53" s="270">
        <v>572</v>
      </c>
      <c r="AY53" s="270">
        <v>561</v>
      </c>
      <c r="AZ53" s="270">
        <v>562</v>
      </c>
      <c r="BA53" s="270">
        <v>550</v>
      </c>
      <c r="BB53" s="270">
        <v>563</v>
      </c>
      <c r="BC53" s="270">
        <v>609</v>
      </c>
      <c r="BD53" s="270">
        <v>625</v>
      </c>
      <c r="BE53" s="270">
        <v>614</v>
      </c>
      <c r="BF53" s="37">
        <v>666</v>
      </c>
      <c r="BG53" s="84">
        <v>788</v>
      </c>
      <c r="BH53" s="270">
        <v>710</v>
      </c>
      <c r="BI53" s="270">
        <v>710</v>
      </c>
      <c r="BJ53" s="270">
        <v>709</v>
      </c>
      <c r="BK53" s="270">
        <v>711</v>
      </c>
      <c r="BL53" s="270">
        <v>755</v>
      </c>
      <c r="BM53" s="270">
        <v>767</v>
      </c>
      <c r="BN53" s="270">
        <v>780</v>
      </c>
      <c r="BO53" s="270">
        <v>758</v>
      </c>
      <c r="BP53" s="270">
        <v>771</v>
      </c>
      <c r="BQ53" s="270">
        <v>766</v>
      </c>
      <c r="BR53" s="598">
        <v>764</v>
      </c>
      <c r="BS53" s="598">
        <v>741</v>
      </c>
      <c r="BT53" s="598">
        <v>741</v>
      </c>
      <c r="BU53" s="598">
        <v>773</v>
      </c>
      <c r="BV53" s="598">
        <v>741</v>
      </c>
      <c r="BW53" s="598">
        <v>757</v>
      </c>
      <c r="BX53" s="598">
        <v>776</v>
      </c>
      <c r="BY53" s="598">
        <v>758</v>
      </c>
      <c r="BZ53" s="598">
        <v>774</v>
      </c>
      <c r="CA53" s="598">
        <v>797</v>
      </c>
      <c r="CB53" s="598">
        <v>784</v>
      </c>
      <c r="CC53" s="598">
        <v>806</v>
      </c>
      <c r="CD53" s="598">
        <v>828</v>
      </c>
      <c r="CE53" s="598">
        <v>813</v>
      </c>
      <c r="CF53" s="598">
        <v>798</v>
      </c>
      <c r="CG53" s="598">
        <v>824</v>
      </c>
      <c r="CH53" s="598">
        <v>842</v>
      </c>
      <c r="CI53" s="598">
        <v>847</v>
      </c>
      <c r="CJ53" s="598">
        <f>'1.COBERTURA  DANE'!F54+'1.COBERTURA  DANE'!H54+'1.COBERTURA  DANE'!J54</f>
        <v>899</v>
      </c>
      <c r="CK53" s="224">
        <f t="shared" si="2"/>
        <v>57</v>
      </c>
      <c r="CL53" s="190">
        <f t="shared" si="3"/>
        <v>7.0110701107011062</v>
      </c>
      <c r="CM53" s="224">
        <f t="shared" si="4"/>
        <v>71</v>
      </c>
      <c r="CN53" s="190">
        <f t="shared" si="5"/>
        <v>8.57487922705314</v>
      </c>
      <c r="DD53" s="18">
        <v>543</v>
      </c>
      <c r="DE53" s="18">
        <v>436</v>
      </c>
      <c r="DG53" s="387">
        <v>282</v>
      </c>
      <c r="DH53" s="18" t="s">
        <v>79</v>
      </c>
      <c r="DI53" s="18">
        <v>7304</v>
      </c>
      <c r="DJ53" s="18">
        <v>7337</v>
      </c>
      <c r="DK53" s="18">
        <v>7234</v>
      </c>
      <c r="DL53" s="18">
        <v>7180</v>
      </c>
    </row>
    <row r="54" spans="1:116" ht="15" outlineLevel="2">
      <c r="A54" s="81">
        <v>347</v>
      </c>
      <c r="B54" s="27" t="s">
        <v>133</v>
      </c>
      <c r="C54" s="49" t="s">
        <v>82</v>
      </c>
      <c r="D54" s="49">
        <v>861</v>
      </c>
      <c r="E54" s="49">
        <v>886</v>
      </c>
      <c r="F54" s="49">
        <v>915</v>
      </c>
      <c r="G54" s="49">
        <v>940</v>
      </c>
      <c r="H54" s="49">
        <v>926</v>
      </c>
      <c r="I54" s="1">
        <v>922</v>
      </c>
      <c r="J54" s="388">
        <v>926</v>
      </c>
      <c r="K54" s="270">
        <v>887</v>
      </c>
      <c r="L54" s="37">
        <v>859</v>
      </c>
      <c r="M54" s="37">
        <v>909</v>
      </c>
      <c r="N54" s="37">
        <v>872</v>
      </c>
      <c r="O54" s="37">
        <v>920</v>
      </c>
      <c r="P54" s="37">
        <v>936</v>
      </c>
      <c r="Q54" s="37">
        <v>895</v>
      </c>
      <c r="R54" s="37">
        <v>887</v>
      </c>
      <c r="S54" s="37">
        <v>873</v>
      </c>
      <c r="T54" s="37">
        <v>852</v>
      </c>
      <c r="U54" s="37">
        <v>841</v>
      </c>
      <c r="V54" s="129">
        <v>911</v>
      </c>
      <c r="W54" s="84">
        <v>862</v>
      </c>
      <c r="X54" s="37">
        <v>863</v>
      </c>
      <c r="Y54" s="37">
        <v>927</v>
      </c>
      <c r="Z54" s="37">
        <v>907</v>
      </c>
      <c r="AA54" s="37">
        <v>861</v>
      </c>
      <c r="AB54" s="37">
        <v>874</v>
      </c>
      <c r="AC54" s="37">
        <v>843</v>
      </c>
      <c r="AD54" s="37">
        <v>840</v>
      </c>
      <c r="AE54" s="37">
        <v>828</v>
      </c>
      <c r="AF54" s="37">
        <v>871</v>
      </c>
      <c r="AG54" s="37">
        <v>933</v>
      </c>
      <c r="AH54" s="129">
        <v>876</v>
      </c>
      <c r="AI54" s="84">
        <v>856</v>
      </c>
      <c r="AJ54" s="37">
        <v>867</v>
      </c>
      <c r="AK54" s="37">
        <v>852</v>
      </c>
      <c r="AL54" s="37">
        <v>878</v>
      </c>
      <c r="AM54" s="37">
        <v>890</v>
      </c>
      <c r="AN54" s="37">
        <v>920</v>
      </c>
      <c r="AO54" s="37">
        <v>908</v>
      </c>
      <c r="AP54" s="37">
        <v>931</v>
      </c>
      <c r="AQ54" s="37">
        <v>944</v>
      </c>
      <c r="AR54" s="37">
        <v>1013</v>
      </c>
      <c r="AS54" s="37">
        <v>971</v>
      </c>
      <c r="AT54" s="129">
        <v>952</v>
      </c>
      <c r="AU54" s="84">
        <v>913</v>
      </c>
      <c r="AV54" s="270">
        <v>898</v>
      </c>
      <c r="AW54" s="270">
        <v>899</v>
      </c>
      <c r="AX54" s="270">
        <v>923</v>
      </c>
      <c r="AY54" s="270">
        <v>915</v>
      </c>
      <c r="AZ54" s="270">
        <v>954</v>
      </c>
      <c r="BA54" s="270">
        <v>1017</v>
      </c>
      <c r="BB54" s="270">
        <v>1011</v>
      </c>
      <c r="BC54" s="270">
        <v>1031</v>
      </c>
      <c r="BD54" s="270">
        <v>1027</v>
      </c>
      <c r="BE54" s="270">
        <v>939</v>
      </c>
      <c r="BF54" s="37">
        <v>936</v>
      </c>
      <c r="BG54" s="84">
        <v>896</v>
      </c>
      <c r="BH54" s="270">
        <v>852</v>
      </c>
      <c r="BI54" s="270">
        <v>872</v>
      </c>
      <c r="BJ54" s="270">
        <v>923</v>
      </c>
      <c r="BK54" s="270">
        <v>962</v>
      </c>
      <c r="BL54" s="270">
        <v>988</v>
      </c>
      <c r="BM54" s="270">
        <v>1003</v>
      </c>
      <c r="BN54" s="270">
        <v>1007</v>
      </c>
      <c r="BO54" s="270">
        <v>1001</v>
      </c>
      <c r="BP54" s="270">
        <v>984</v>
      </c>
      <c r="BQ54" s="270">
        <v>983</v>
      </c>
      <c r="BR54" s="598">
        <v>953</v>
      </c>
      <c r="BS54" s="598">
        <v>907</v>
      </c>
      <c r="BT54" s="598">
        <v>876</v>
      </c>
      <c r="BU54" s="598">
        <v>876</v>
      </c>
      <c r="BV54" s="598">
        <v>840</v>
      </c>
      <c r="BW54" s="598">
        <v>838</v>
      </c>
      <c r="BX54" s="598">
        <v>855</v>
      </c>
      <c r="BY54" s="598">
        <v>859</v>
      </c>
      <c r="BZ54" s="598">
        <v>843</v>
      </c>
      <c r="CA54" s="598">
        <v>916</v>
      </c>
      <c r="CB54" s="598">
        <v>913</v>
      </c>
      <c r="CC54" s="598">
        <v>900</v>
      </c>
      <c r="CD54" s="598">
        <v>922</v>
      </c>
      <c r="CE54" s="598">
        <v>908</v>
      </c>
      <c r="CF54" s="598">
        <v>921</v>
      </c>
      <c r="CG54" s="598">
        <v>961</v>
      </c>
      <c r="CH54" s="598">
        <v>991</v>
      </c>
      <c r="CI54" s="598">
        <v>1017</v>
      </c>
      <c r="CJ54" s="598">
        <f>'1.COBERTURA  DANE'!F55+'1.COBERTURA  DANE'!H55+'1.COBERTURA  DANE'!J55</f>
        <v>1010</v>
      </c>
      <c r="CK54" s="224">
        <f t="shared" si="2"/>
        <v>19</v>
      </c>
      <c r="CL54" s="190">
        <f t="shared" si="3"/>
        <v>2.0925110132158591</v>
      </c>
      <c r="CM54" s="224">
        <f t="shared" si="4"/>
        <v>88</v>
      </c>
      <c r="CN54" s="190">
        <f t="shared" si="5"/>
        <v>9.5444685466377432</v>
      </c>
      <c r="DD54" s="18">
        <v>628</v>
      </c>
      <c r="DE54" s="18">
        <v>814</v>
      </c>
      <c r="DG54" s="387">
        <v>284</v>
      </c>
      <c r="DH54" s="18" t="s">
        <v>41</v>
      </c>
      <c r="DI54" s="18">
        <v>2786</v>
      </c>
      <c r="DJ54" s="18">
        <v>2699</v>
      </c>
      <c r="DK54" s="18">
        <v>2583</v>
      </c>
      <c r="DL54" s="18">
        <v>2540</v>
      </c>
    </row>
    <row r="55" spans="1:116" ht="15" outlineLevel="2">
      <c r="A55" s="81">
        <v>411</v>
      </c>
      <c r="B55" s="27" t="s">
        <v>133</v>
      </c>
      <c r="C55" s="49" t="s">
        <v>47</v>
      </c>
      <c r="D55" s="49">
        <v>1058</v>
      </c>
      <c r="E55" s="49">
        <v>1066</v>
      </c>
      <c r="F55" s="49">
        <v>1076</v>
      </c>
      <c r="G55" s="49">
        <v>1107</v>
      </c>
      <c r="H55" s="49">
        <v>1126</v>
      </c>
      <c r="I55" s="1">
        <v>1107</v>
      </c>
      <c r="J55" s="388">
        <v>1137</v>
      </c>
      <c r="K55" s="270">
        <v>1071</v>
      </c>
      <c r="L55" s="37">
        <v>1029</v>
      </c>
      <c r="M55" s="37">
        <v>990</v>
      </c>
      <c r="N55" s="37">
        <v>1003</v>
      </c>
      <c r="O55" s="37">
        <v>1013</v>
      </c>
      <c r="P55" s="37">
        <v>1069</v>
      </c>
      <c r="Q55" s="37">
        <v>1058</v>
      </c>
      <c r="R55" s="37">
        <v>1027</v>
      </c>
      <c r="S55" s="37">
        <v>1023</v>
      </c>
      <c r="T55" s="37">
        <v>1073</v>
      </c>
      <c r="U55" s="37">
        <v>1114</v>
      </c>
      <c r="V55" s="129">
        <v>1265</v>
      </c>
      <c r="W55" s="84">
        <v>1097</v>
      </c>
      <c r="X55" s="37">
        <v>1049</v>
      </c>
      <c r="Y55" s="37">
        <v>1163</v>
      </c>
      <c r="Z55" s="37">
        <v>1197</v>
      </c>
      <c r="AA55" s="37">
        <v>1093</v>
      </c>
      <c r="AB55" s="37">
        <v>1091</v>
      </c>
      <c r="AC55" s="37">
        <v>1126</v>
      </c>
      <c r="AD55" s="37">
        <v>1112</v>
      </c>
      <c r="AE55" s="37">
        <v>1082</v>
      </c>
      <c r="AF55" s="37">
        <v>1116</v>
      </c>
      <c r="AG55" s="37">
        <v>1290</v>
      </c>
      <c r="AH55" s="129">
        <v>1297</v>
      </c>
      <c r="AI55" s="84">
        <v>1300</v>
      </c>
      <c r="AJ55" s="37">
        <v>1333</v>
      </c>
      <c r="AK55" s="37">
        <v>1297</v>
      </c>
      <c r="AL55" s="37">
        <v>1314</v>
      </c>
      <c r="AM55" s="37">
        <v>1365</v>
      </c>
      <c r="AN55" s="37">
        <v>1439</v>
      </c>
      <c r="AO55" s="37">
        <v>1404</v>
      </c>
      <c r="AP55" s="37">
        <v>1453</v>
      </c>
      <c r="AQ55" s="37">
        <v>1484</v>
      </c>
      <c r="AR55" s="37">
        <v>1503</v>
      </c>
      <c r="AS55" s="37">
        <v>1476</v>
      </c>
      <c r="AT55" s="129">
        <v>1454</v>
      </c>
      <c r="AU55" s="84">
        <v>1430</v>
      </c>
      <c r="AV55" s="270">
        <v>1368</v>
      </c>
      <c r="AW55" s="270">
        <v>1364</v>
      </c>
      <c r="AX55" s="270">
        <v>1354</v>
      </c>
      <c r="AY55" s="270">
        <v>1307</v>
      </c>
      <c r="AZ55" s="270">
        <v>1226</v>
      </c>
      <c r="BA55" s="270">
        <v>1306</v>
      </c>
      <c r="BB55" s="270">
        <v>1515</v>
      </c>
      <c r="BC55" s="270">
        <v>1550</v>
      </c>
      <c r="BD55" s="270">
        <v>1580</v>
      </c>
      <c r="BE55" s="270">
        <v>1508</v>
      </c>
      <c r="BF55" s="37">
        <v>1480</v>
      </c>
      <c r="BG55" s="84">
        <v>1448</v>
      </c>
      <c r="BH55" s="270">
        <v>1341</v>
      </c>
      <c r="BI55" s="270">
        <v>1370</v>
      </c>
      <c r="BJ55" s="270">
        <v>1394</v>
      </c>
      <c r="BK55" s="270">
        <v>1413</v>
      </c>
      <c r="BL55" s="270">
        <v>1449</v>
      </c>
      <c r="BM55" s="270">
        <v>1444</v>
      </c>
      <c r="BN55" s="270">
        <v>1425</v>
      </c>
      <c r="BO55" s="270">
        <v>1430</v>
      </c>
      <c r="BP55" s="270">
        <v>1430</v>
      </c>
      <c r="BQ55" s="270">
        <v>1438</v>
      </c>
      <c r="BR55" s="598">
        <v>1470</v>
      </c>
      <c r="BS55" s="598">
        <v>1478</v>
      </c>
      <c r="BT55" s="598">
        <v>1455</v>
      </c>
      <c r="BU55" s="598">
        <v>1428</v>
      </c>
      <c r="BV55" s="598">
        <v>1403</v>
      </c>
      <c r="BW55" s="598">
        <v>1402</v>
      </c>
      <c r="BX55" s="598">
        <v>1389</v>
      </c>
      <c r="BY55" s="598">
        <v>1407</v>
      </c>
      <c r="BZ55" s="598">
        <v>1395</v>
      </c>
      <c r="CA55" s="598">
        <v>1462</v>
      </c>
      <c r="CB55" s="598">
        <v>1455</v>
      </c>
      <c r="CC55" s="598">
        <v>1439</v>
      </c>
      <c r="CD55" s="598">
        <v>1459</v>
      </c>
      <c r="CE55" s="598">
        <v>1451</v>
      </c>
      <c r="CF55" s="598">
        <v>1460</v>
      </c>
      <c r="CG55" s="598">
        <v>1475</v>
      </c>
      <c r="CH55" s="598">
        <v>1475</v>
      </c>
      <c r="CI55" s="598">
        <v>1455</v>
      </c>
      <c r="CJ55" s="598">
        <f>'1.COBERTURA  DANE'!F56+'1.COBERTURA  DANE'!H56+'1.COBERTURA  DANE'!J56</f>
        <v>1457</v>
      </c>
      <c r="CK55" s="224">
        <f t="shared" si="2"/>
        <v>-18</v>
      </c>
      <c r="CL55" s="190">
        <f t="shared" si="3"/>
        <v>-1.2405237767057202</v>
      </c>
      <c r="CM55" s="224">
        <f t="shared" si="4"/>
        <v>-2</v>
      </c>
      <c r="CN55" s="190">
        <f t="shared" si="5"/>
        <v>-0.1370801919122687</v>
      </c>
      <c r="DD55" s="18">
        <v>656</v>
      </c>
      <c r="DE55" s="18">
        <v>3980</v>
      </c>
      <c r="DG55" s="387">
        <v>306</v>
      </c>
      <c r="DH55" s="18" t="s">
        <v>80</v>
      </c>
      <c r="DI55" s="18">
        <v>480</v>
      </c>
      <c r="DJ55" s="18">
        <v>481</v>
      </c>
      <c r="DK55" s="18">
        <v>492</v>
      </c>
      <c r="DL55" s="18">
        <v>487</v>
      </c>
    </row>
    <row r="56" spans="1:116" ht="15" outlineLevel="2">
      <c r="A56" s="81">
        <v>501</v>
      </c>
      <c r="B56" s="27" t="s">
        <v>133</v>
      </c>
      <c r="C56" s="49" t="s">
        <v>50</v>
      </c>
      <c r="D56" s="49">
        <v>189</v>
      </c>
      <c r="E56" s="49">
        <v>163</v>
      </c>
      <c r="F56" s="49">
        <v>165</v>
      </c>
      <c r="G56" s="49">
        <v>172</v>
      </c>
      <c r="H56" s="49">
        <v>179</v>
      </c>
      <c r="I56" s="1">
        <v>179</v>
      </c>
      <c r="J56" s="388">
        <v>194</v>
      </c>
      <c r="K56" s="270">
        <v>180</v>
      </c>
      <c r="L56" s="37">
        <v>168</v>
      </c>
      <c r="M56" s="37">
        <v>148</v>
      </c>
      <c r="N56" s="37">
        <v>137</v>
      </c>
      <c r="O56" s="37">
        <v>153</v>
      </c>
      <c r="P56" s="37">
        <v>156</v>
      </c>
      <c r="Q56" s="37">
        <v>141</v>
      </c>
      <c r="R56" s="37">
        <v>127</v>
      </c>
      <c r="S56" s="37">
        <v>131</v>
      </c>
      <c r="T56" s="37">
        <v>140</v>
      </c>
      <c r="U56" s="37">
        <v>152</v>
      </c>
      <c r="V56" s="129">
        <v>195</v>
      </c>
      <c r="W56" s="84">
        <v>142</v>
      </c>
      <c r="X56" s="37">
        <v>147</v>
      </c>
      <c r="Y56" s="37">
        <v>186</v>
      </c>
      <c r="Z56" s="37">
        <v>222</v>
      </c>
      <c r="AA56" s="37">
        <v>195</v>
      </c>
      <c r="AB56" s="37">
        <v>182</v>
      </c>
      <c r="AC56" s="37">
        <v>188</v>
      </c>
      <c r="AD56" s="37">
        <v>192</v>
      </c>
      <c r="AE56" s="37">
        <v>192</v>
      </c>
      <c r="AF56" s="37">
        <v>200</v>
      </c>
      <c r="AG56" s="37">
        <v>243</v>
      </c>
      <c r="AH56" s="129">
        <v>231</v>
      </c>
      <c r="AI56" s="84">
        <v>240</v>
      </c>
      <c r="AJ56" s="37">
        <v>255</v>
      </c>
      <c r="AK56" s="37">
        <v>242</v>
      </c>
      <c r="AL56" s="37">
        <v>260</v>
      </c>
      <c r="AM56" s="37">
        <v>244</v>
      </c>
      <c r="AN56" s="37">
        <v>265</v>
      </c>
      <c r="AO56" s="37">
        <v>257</v>
      </c>
      <c r="AP56" s="37">
        <v>274</v>
      </c>
      <c r="AQ56" s="37">
        <v>279</v>
      </c>
      <c r="AR56" s="37">
        <v>346</v>
      </c>
      <c r="AS56" s="37">
        <v>332</v>
      </c>
      <c r="AT56" s="129">
        <v>316</v>
      </c>
      <c r="AU56" s="84">
        <v>317</v>
      </c>
      <c r="AV56" s="270">
        <v>291</v>
      </c>
      <c r="AW56" s="270">
        <v>284</v>
      </c>
      <c r="AX56" s="270">
        <v>263</v>
      </c>
      <c r="AY56" s="270">
        <v>231</v>
      </c>
      <c r="AZ56" s="270">
        <v>223</v>
      </c>
      <c r="BA56" s="270">
        <v>235</v>
      </c>
      <c r="BB56" s="270">
        <v>251</v>
      </c>
      <c r="BC56" s="270">
        <v>248</v>
      </c>
      <c r="BD56" s="270">
        <v>240</v>
      </c>
      <c r="BE56" s="270">
        <v>219</v>
      </c>
      <c r="BF56" s="37">
        <v>134</v>
      </c>
      <c r="BG56" s="84">
        <v>258</v>
      </c>
      <c r="BH56" s="270">
        <v>249</v>
      </c>
      <c r="BI56" s="270">
        <v>266</v>
      </c>
      <c r="BJ56" s="270">
        <v>278</v>
      </c>
      <c r="BK56" s="270">
        <v>282</v>
      </c>
      <c r="BL56" s="270">
        <v>292</v>
      </c>
      <c r="BM56" s="270">
        <v>301</v>
      </c>
      <c r="BN56" s="270">
        <v>291</v>
      </c>
      <c r="BO56" s="270">
        <v>282</v>
      </c>
      <c r="BP56" s="270">
        <v>324</v>
      </c>
      <c r="BQ56" s="270">
        <v>323</v>
      </c>
      <c r="BR56" s="598">
        <v>303</v>
      </c>
      <c r="BS56" s="598">
        <v>263</v>
      </c>
      <c r="BT56" s="598">
        <v>247</v>
      </c>
      <c r="BU56" s="598">
        <v>241</v>
      </c>
      <c r="BV56" s="598">
        <v>218</v>
      </c>
      <c r="BW56" s="598">
        <v>229</v>
      </c>
      <c r="BX56" s="598">
        <v>234</v>
      </c>
      <c r="BY56" s="598">
        <v>238</v>
      </c>
      <c r="BZ56" s="598">
        <v>254</v>
      </c>
      <c r="CA56" s="598">
        <v>263</v>
      </c>
      <c r="CB56" s="598">
        <v>264</v>
      </c>
      <c r="CC56" s="598">
        <v>254</v>
      </c>
      <c r="CD56" s="598">
        <v>254</v>
      </c>
      <c r="CE56" s="598">
        <v>246</v>
      </c>
      <c r="CF56" s="598">
        <v>260</v>
      </c>
      <c r="CG56" s="598">
        <v>252</v>
      </c>
      <c r="CH56" s="598">
        <v>257</v>
      </c>
      <c r="CI56" s="598">
        <v>267</v>
      </c>
      <c r="CJ56" s="598">
        <f>'1.COBERTURA  DANE'!F57+'1.COBERTURA  DANE'!H57+'1.COBERTURA  DANE'!J57</f>
        <v>272</v>
      </c>
      <c r="CK56" s="224">
        <f t="shared" si="2"/>
        <v>15</v>
      </c>
      <c r="CL56" s="190">
        <f t="shared" si="3"/>
        <v>6.0975609756097562</v>
      </c>
      <c r="CM56" s="224">
        <f t="shared" si="4"/>
        <v>18</v>
      </c>
      <c r="CN56" s="190">
        <f t="shared" si="5"/>
        <v>7.0866141732283463</v>
      </c>
      <c r="DD56" s="18">
        <v>761</v>
      </c>
      <c r="DE56" s="18">
        <v>2721</v>
      </c>
      <c r="DG56" s="387">
        <v>308</v>
      </c>
      <c r="DH56" s="18" t="s">
        <v>42</v>
      </c>
      <c r="DI56" s="18">
        <v>28464</v>
      </c>
      <c r="DJ56" s="18">
        <v>28339</v>
      </c>
      <c r="DK56" s="18">
        <v>28291</v>
      </c>
      <c r="DL56" s="18">
        <v>28147</v>
      </c>
    </row>
    <row r="57" spans="1:116" ht="15" outlineLevel="2">
      <c r="A57" s="81">
        <v>543</v>
      </c>
      <c r="B57" s="27" t="s">
        <v>133</v>
      </c>
      <c r="C57" s="49" t="s">
        <v>88</v>
      </c>
      <c r="D57" s="49">
        <v>448</v>
      </c>
      <c r="E57" s="49">
        <v>419</v>
      </c>
      <c r="F57" s="49">
        <v>421</v>
      </c>
      <c r="G57" s="49">
        <v>438</v>
      </c>
      <c r="H57" s="49">
        <v>433</v>
      </c>
      <c r="I57" s="1">
        <v>400</v>
      </c>
      <c r="J57" s="388">
        <v>436</v>
      </c>
      <c r="K57" s="270">
        <v>410</v>
      </c>
      <c r="L57" s="37">
        <v>384</v>
      </c>
      <c r="M57" s="37">
        <v>416</v>
      </c>
      <c r="N57" s="37">
        <v>444</v>
      </c>
      <c r="O57" s="37">
        <v>447</v>
      </c>
      <c r="P57" s="37">
        <v>463</v>
      </c>
      <c r="Q57" s="37">
        <v>476</v>
      </c>
      <c r="R57" s="37">
        <v>503</v>
      </c>
      <c r="S57" s="37">
        <v>512</v>
      </c>
      <c r="T57" s="37">
        <v>516</v>
      </c>
      <c r="U57" s="37">
        <v>536</v>
      </c>
      <c r="V57" s="129">
        <v>598</v>
      </c>
      <c r="W57" s="84">
        <v>486</v>
      </c>
      <c r="X57" s="37">
        <v>484</v>
      </c>
      <c r="Y57" s="37">
        <v>601</v>
      </c>
      <c r="Z57" s="37">
        <v>571</v>
      </c>
      <c r="AA57" s="37">
        <v>462</v>
      </c>
      <c r="AB57" s="37">
        <v>528</v>
      </c>
      <c r="AC57" s="37">
        <v>529</v>
      </c>
      <c r="AD57" s="37">
        <v>562</v>
      </c>
      <c r="AE57" s="37">
        <v>588</v>
      </c>
      <c r="AF57" s="37">
        <v>596</v>
      </c>
      <c r="AG57" s="37">
        <v>668</v>
      </c>
      <c r="AH57" s="129">
        <v>624</v>
      </c>
      <c r="AI57" s="84">
        <v>563</v>
      </c>
      <c r="AJ57" s="37">
        <v>621</v>
      </c>
      <c r="AK57" s="37">
        <v>675</v>
      </c>
      <c r="AL57" s="37">
        <v>677</v>
      </c>
      <c r="AM57" s="37">
        <v>685</v>
      </c>
      <c r="AN57" s="37">
        <v>686</v>
      </c>
      <c r="AO57" s="37">
        <v>796</v>
      </c>
      <c r="AP57" s="37">
        <v>820</v>
      </c>
      <c r="AQ57" s="37">
        <v>859</v>
      </c>
      <c r="AR57" s="37">
        <v>883</v>
      </c>
      <c r="AS57" s="37">
        <v>835</v>
      </c>
      <c r="AT57" s="129">
        <v>803</v>
      </c>
      <c r="AU57" s="84">
        <v>741</v>
      </c>
      <c r="AV57" s="270">
        <v>717</v>
      </c>
      <c r="AW57" s="270">
        <v>721</v>
      </c>
      <c r="AX57" s="270">
        <v>733</v>
      </c>
      <c r="AY57" s="270">
        <v>739</v>
      </c>
      <c r="AZ57" s="270">
        <v>769</v>
      </c>
      <c r="BA57" s="270">
        <v>805</v>
      </c>
      <c r="BB57" s="270">
        <v>828</v>
      </c>
      <c r="BC57" s="270">
        <v>861</v>
      </c>
      <c r="BD57" s="270">
        <v>883</v>
      </c>
      <c r="BE57" s="270">
        <v>786</v>
      </c>
      <c r="BF57" s="37">
        <v>800</v>
      </c>
      <c r="BG57" s="84">
        <v>793</v>
      </c>
      <c r="BH57" s="270">
        <v>677</v>
      </c>
      <c r="BI57" s="270">
        <v>711</v>
      </c>
      <c r="BJ57" s="270">
        <v>727</v>
      </c>
      <c r="BK57" s="270">
        <v>750</v>
      </c>
      <c r="BL57" s="270">
        <v>840</v>
      </c>
      <c r="BM57" s="270">
        <v>822</v>
      </c>
      <c r="BN57" s="270">
        <v>827</v>
      </c>
      <c r="BO57" s="270">
        <v>821</v>
      </c>
      <c r="BP57" s="270">
        <v>784</v>
      </c>
      <c r="BQ57" s="270">
        <v>788</v>
      </c>
      <c r="BR57" s="598">
        <v>795</v>
      </c>
      <c r="BS57" s="598">
        <v>784</v>
      </c>
      <c r="BT57" s="598">
        <v>778</v>
      </c>
      <c r="BU57" s="598">
        <v>749</v>
      </c>
      <c r="BV57" s="598">
        <v>736</v>
      </c>
      <c r="BW57" s="598">
        <v>760</v>
      </c>
      <c r="BX57" s="598">
        <v>779</v>
      </c>
      <c r="BY57" s="598">
        <v>806</v>
      </c>
      <c r="BZ57" s="598">
        <v>793</v>
      </c>
      <c r="CA57" s="598">
        <v>802</v>
      </c>
      <c r="CB57" s="598">
        <v>792</v>
      </c>
      <c r="CC57" s="598">
        <v>766</v>
      </c>
      <c r="CD57" s="598">
        <v>784</v>
      </c>
      <c r="CE57" s="598">
        <v>764</v>
      </c>
      <c r="CF57" s="598">
        <v>756</v>
      </c>
      <c r="CG57" s="598">
        <v>802</v>
      </c>
      <c r="CH57" s="598">
        <v>805</v>
      </c>
      <c r="CI57" s="598">
        <v>794</v>
      </c>
      <c r="CJ57" s="598">
        <f>'1.COBERTURA  DANE'!F58+'1.COBERTURA  DANE'!H58+'1.COBERTURA  DANE'!J58</f>
        <v>783</v>
      </c>
      <c r="CK57" s="224">
        <f t="shared" si="2"/>
        <v>-22</v>
      </c>
      <c r="CL57" s="190">
        <f t="shared" si="3"/>
        <v>-2.8795811518324608</v>
      </c>
      <c r="CM57" s="224">
        <f t="shared" si="4"/>
        <v>-1</v>
      </c>
      <c r="CN57" s="190">
        <f t="shared" si="5"/>
        <v>-0.12755102040816327</v>
      </c>
      <c r="DD57" s="18">
        <v>842</v>
      </c>
      <c r="DE57" s="18">
        <v>459</v>
      </c>
      <c r="DG57" s="387">
        <v>310</v>
      </c>
      <c r="DH57" s="18" t="s">
        <v>801</v>
      </c>
      <c r="DI57" s="18">
        <v>2575</v>
      </c>
      <c r="DJ57" s="18">
        <v>2571</v>
      </c>
      <c r="DK57" s="18">
        <v>2454</v>
      </c>
      <c r="DL57" s="18">
        <v>2385</v>
      </c>
    </row>
    <row r="58" spans="1:116" ht="15" outlineLevel="2">
      <c r="A58" s="81">
        <v>628</v>
      </c>
      <c r="B58" s="27" t="s">
        <v>133</v>
      </c>
      <c r="C58" s="49" t="s">
        <v>52</v>
      </c>
      <c r="D58" s="49">
        <v>794</v>
      </c>
      <c r="E58" s="49">
        <v>777</v>
      </c>
      <c r="F58" s="49">
        <v>760</v>
      </c>
      <c r="G58" s="49">
        <v>811</v>
      </c>
      <c r="H58" s="49">
        <v>774</v>
      </c>
      <c r="I58" s="1">
        <v>747</v>
      </c>
      <c r="J58" s="388">
        <v>814</v>
      </c>
      <c r="K58" s="270">
        <v>751</v>
      </c>
      <c r="L58" s="37">
        <v>700</v>
      </c>
      <c r="M58" s="37">
        <v>731</v>
      </c>
      <c r="N58" s="37">
        <v>757</v>
      </c>
      <c r="O58" s="37">
        <v>727</v>
      </c>
      <c r="P58" s="37">
        <v>762</v>
      </c>
      <c r="Q58" s="37">
        <v>753</v>
      </c>
      <c r="R58" s="37">
        <v>734</v>
      </c>
      <c r="S58" s="37">
        <v>753</v>
      </c>
      <c r="T58" s="37">
        <v>774</v>
      </c>
      <c r="U58" s="37">
        <v>857</v>
      </c>
      <c r="V58" s="129">
        <v>884</v>
      </c>
      <c r="W58" s="84">
        <v>766</v>
      </c>
      <c r="X58" s="37">
        <v>739</v>
      </c>
      <c r="Y58" s="37">
        <v>817</v>
      </c>
      <c r="Z58" s="37">
        <v>820</v>
      </c>
      <c r="AA58" s="37">
        <v>767</v>
      </c>
      <c r="AB58" s="37">
        <v>741</v>
      </c>
      <c r="AC58" s="37">
        <v>803</v>
      </c>
      <c r="AD58" s="37">
        <v>833</v>
      </c>
      <c r="AE58" s="37">
        <v>901</v>
      </c>
      <c r="AF58" s="37">
        <v>905</v>
      </c>
      <c r="AG58" s="37">
        <v>997</v>
      </c>
      <c r="AH58" s="129">
        <v>972</v>
      </c>
      <c r="AI58" s="84">
        <v>906</v>
      </c>
      <c r="AJ58" s="37">
        <v>951</v>
      </c>
      <c r="AK58" s="37">
        <v>979</v>
      </c>
      <c r="AL58" s="37">
        <v>993</v>
      </c>
      <c r="AM58" s="37">
        <v>972</v>
      </c>
      <c r="AN58" s="37">
        <v>894</v>
      </c>
      <c r="AO58" s="37">
        <v>1059</v>
      </c>
      <c r="AP58" s="37">
        <v>1113</v>
      </c>
      <c r="AQ58" s="37">
        <v>1211</v>
      </c>
      <c r="AR58" s="37">
        <v>1190</v>
      </c>
      <c r="AS58" s="37">
        <v>1156</v>
      </c>
      <c r="AT58" s="129">
        <v>1126</v>
      </c>
      <c r="AU58" s="84">
        <v>1104</v>
      </c>
      <c r="AV58" s="270">
        <v>1085</v>
      </c>
      <c r="AW58" s="270">
        <v>1089</v>
      </c>
      <c r="AX58" s="270">
        <v>1024</v>
      </c>
      <c r="AY58" s="270">
        <v>1022</v>
      </c>
      <c r="AZ58" s="270">
        <v>1079</v>
      </c>
      <c r="BA58" s="270">
        <v>1140</v>
      </c>
      <c r="BB58" s="270">
        <v>1154</v>
      </c>
      <c r="BC58" s="270">
        <v>1140</v>
      </c>
      <c r="BD58" s="270">
        <v>1110</v>
      </c>
      <c r="BE58" s="270">
        <v>1034</v>
      </c>
      <c r="BF58" s="37">
        <v>1075</v>
      </c>
      <c r="BG58" s="84">
        <v>1200</v>
      </c>
      <c r="BH58" s="270">
        <v>1167</v>
      </c>
      <c r="BI58" s="270">
        <v>1161</v>
      </c>
      <c r="BJ58" s="270">
        <v>1232</v>
      </c>
      <c r="BK58" s="270">
        <v>1222</v>
      </c>
      <c r="BL58" s="270">
        <v>1298</v>
      </c>
      <c r="BM58" s="270">
        <v>1322</v>
      </c>
      <c r="BN58" s="270">
        <v>1309</v>
      </c>
      <c r="BO58" s="270">
        <v>1411</v>
      </c>
      <c r="BP58" s="270">
        <v>1335</v>
      </c>
      <c r="BQ58" s="270">
        <v>1308</v>
      </c>
      <c r="BR58" s="598">
        <v>1273</v>
      </c>
      <c r="BS58" s="598">
        <v>1227</v>
      </c>
      <c r="BT58" s="598">
        <v>1185</v>
      </c>
      <c r="BU58" s="598">
        <v>1155</v>
      </c>
      <c r="BV58" s="598">
        <v>1099</v>
      </c>
      <c r="BW58" s="598">
        <v>1092</v>
      </c>
      <c r="BX58" s="598">
        <v>1081</v>
      </c>
      <c r="BY58" s="598">
        <v>1077</v>
      </c>
      <c r="BZ58" s="598">
        <v>1091</v>
      </c>
      <c r="CA58" s="598">
        <v>1125</v>
      </c>
      <c r="CB58" s="598">
        <v>1095</v>
      </c>
      <c r="CC58" s="598">
        <v>1051</v>
      </c>
      <c r="CD58" s="598">
        <v>1037</v>
      </c>
      <c r="CE58" s="598">
        <v>1012</v>
      </c>
      <c r="CF58" s="598">
        <v>1018</v>
      </c>
      <c r="CG58" s="598">
        <v>1072</v>
      </c>
      <c r="CH58" s="598">
        <v>1039</v>
      </c>
      <c r="CI58" s="598">
        <v>1059</v>
      </c>
      <c r="CJ58" s="598">
        <f>'1.COBERTURA  DANE'!F59+'1.COBERTURA  DANE'!H59+'1.COBERTURA  DANE'!J59</f>
        <v>1034</v>
      </c>
      <c r="CK58" s="224">
        <f t="shared" si="2"/>
        <v>-5</v>
      </c>
      <c r="CL58" s="190">
        <f t="shared" si="3"/>
        <v>-0.49407114624505932</v>
      </c>
      <c r="CM58" s="224">
        <f t="shared" si="4"/>
        <v>-3</v>
      </c>
      <c r="CN58" s="190">
        <f t="shared" si="5"/>
        <v>-0.28929604628736744</v>
      </c>
      <c r="DD58" s="18">
        <v>38</v>
      </c>
      <c r="DE58" s="18">
        <v>983</v>
      </c>
      <c r="DG58" s="387">
        <v>313</v>
      </c>
      <c r="DH58" s="18" t="s">
        <v>81</v>
      </c>
      <c r="DI58" s="18">
        <v>1389</v>
      </c>
      <c r="DJ58" s="18">
        <v>1343</v>
      </c>
      <c r="DK58" s="18">
        <v>1279</v>
      </c>
      <c r="DL58" s="18">
        <v>1245</v>
      </c>
    </row>
    <row r="59" spans="1:116" ht="15" outlineLevel="2">
      <c r="A59" s="81">
        <v>656</v>
      </c>
      <c r="B59" s="27" t="s">
        <v>133</v>
      </c>
      <c r="C59" s="50" t="s">
        <v>134</v>
      </c>
      <c r="D59" s="49">
        <v>3770</v>
      </c>
      <c r="E59" s="50">
        <v>3823</v>
      </c>
      <c r="F59" s="49">
        <v>3921</v>
      </c>
      <c r="G59" s="49">
        <v>3933</v>
      </c>
      <c r="H59" s="49">
        <v>3920</v>
      </c>
      <c r="I59" s="1">
        <v>3865</v>
      </c>
      <c r="J59" s="388">
        <v>3980</v>
      </c>
      <c r="K59" s="270">
        <v>3840</v>
      </c>
      <c r="L59" s="37">
        <v>3668</v>
      </c>
      <c r="M59" s="37">
        <v>3810</v>
      </c>
      <c r="N59" s="37">
        <v>3827</v>
      </c>
      <c r="O59" s="37">
        <v>3909</v>
      </c>
      <c r="P59" s="37">
        <v>4101</v>
      </c>
      <c r="Q59" s="37">
        <v>4070</v>
      </c>
      <c r="R59" s="37">
        <v>4018</v>
      </c>
      <c r="S59" s="37">
        <v>4031</v>
      </c>
      <c r="T59" s="37">
        <v>4052</v>
      </c>
      <c r="U59" s="37">
        <v>4046</v>
      </c>
      <c r="V59" s="129">
        <v>4317</v>
      </c>
      <c r="W59" s="84">
        <v>3966</v>
      </c>
      <c r="X59" s="37">
        <v>4000</v>
      </c>
      <c r="Y59" s="37">
        <v>4130</v>
      </c>
      <c r="Z59" s="37">
        <v>4113</v>
      </c>
      <c r="AA59" s="37">
        <v>4117</v>
      </c>
      <c r="AB59" s="37">
        <v>4229</v>
      </c>
      <c r="AC59" s="37">
        <v>4231</v>
      </c>
      <c r="AD59" s="37">
        <v>4268</v>
      </c>
      <c r="AE59" s="37">
        <v>4269</v>
      </c>
      <c r="AF59" s="37">
        <v>4264</v>
      </c>
      <c r="AG59" s="37">
        <v>4475</v>
      </c>
      <c r="AH59" s="129">
        <v>4485</v>
      </c>
      <c r="AI59" s="84">
        <v>4503</v>
      </c>
      <c r="AJ59" s="37">
        <v>4458</v>
      </c>
      <c r="AK59" s="37">
        <v>4399</v>
      </c>
      <c r="AL59" s="37">
        <v>4364</v>
      </c>
      <c r="AM59" s="37">
        <v>4409</v>
      </c>
      <c r="AN59" s="37">
        <v>4451</v>
      </c>
      <c r="AO59" s="37">
        <v>4591</v>
      </c>
      <c r="AP59" s="37">
        <v>4729</v>
      </c>
      <c r="AQ59" s="37">
        <v>4790</v>
      </c>
      <c r="AR59" s="37">
        <v>4847</v>
      </c>
      <c r="AS59" s="37">
        <v>4761</v>
      </c>
      <c r="AT59" s="129">
        <v>4660</v>
      </c>
      <c r="AU59" s="84">
        <v>4507</v>
      </c>
      <c r="AV59" s="270">
        <v>4440</v>
      </c>
      <c r="AW59" s="270">
        <v>4519</v>
      </c>
      <c r="AX59" s="270">
        <v>4531</v>
      </c>
      <c r="AY59" s="270">
        <v>4534</v>
      </c>
      <c r="AZ59" s="270">
        <v>4679</v>
      </c>
      <c r="BA59" s="270">
        <v>4821</v>
      </c>
      <c r="BB59" s="270">
        <v>4921</v>
      </c>
      <c r="BC59" s="270">
        <v>5023</v>
      </c>
      <c r="BD59" s="270">
        <v>5027</v>
      </c>
      <c r="BE59" s="270">
        <v>4726</v>
      </c>
      <c r="BF59" s="37">
        <v>4799</v>
      </c>
      <c r="BG59" s="84">
        <v>4754</v>
      </c>
      <c r="BH59" s="270">
        <v>4592</v>
      </c>
      <c r="BI59" s="270">
        <v>4607</v>
      </c>
      <c r="BJ59" s="270">
        <v>4732</v>
      </c>
      <c r="BK59" s="270">
        <v>4811</v>
      </c>
      <c r="BL59" s="270">
        <v>4952</v>
      </c>
      <c r="BM59" s="270">
        <v>5013</v>
      </c>
      <c r="BN59" s="270">
        <v>5027</v>
      </c>
      <c r="BO59" s="270">
        <v>5080</v>
      </c>
      <c r="BP59" s="270">
        <v>5123</v>
      </c>
      <c r="BQ59" s="270">
        <v>5149</v>
      </c>
      <c r="BR59" s="598">
        <v>5154</v>
      </c>
      <c r="BS59" s="598">
        <v>5096</v>
      </c>
      <c r="BT59" s="598">
        <v>5094</v>
      </c>
      <c r="BU59" s="598">
        <v>5150</v>
      </c>
      <c r="BV59" s="598">
        <v>5057</v>
      </c>
      <c r="BW59" s="598">
        <v>5047</v>
      </c>
      <c r="BX59" s="598">
        <v>5103</v>
      </c>
      <c r="BY59" s="598">
        <v>5117</v>
      </c>
      <c r="BZ59" s="598">
        <v>5146</v>
      </c>
      <c r="CA59" s="598">
        <v>5074</v>
      </c>
      <c r="CB59" s="598">
        <v>5044</v>
      </c>
      <c r="CC59" s="598">
        <v>4925</v>
      </c>
      <c r="CD59" s="598">
        <v>4917</v>
      </c>
      <c r="CE59" s="598">
        <v>4850</v>
      </c>
      <c r="CF59" s="598">
        <v>4790</v>
      </c>
      <c r="CG59" s="598">
        <v>4772</v>
      </c>
      <c r="CH59" s="598">
        <v>4765</v>
      </c>
      <c r="CI59" s="598">
        <v>4728</v>
      </c>
      <c r="CJ59" s="598">
        <f>'1.COBERTURA  DANE'!F60+'1.COBERTURA  DANE'!H60+'1.COBERTURA  DANE'!J60</f>
        <v>4744</v>
      </c>
      <c r="CK59" s="224">
        <f t="shared" si="2"/>
        <v>-21</v>
      </c>
      <c r="CL59" s="190">
        <f t="shared" si="3"/>
        <v>-0.4329896907216495</v>
      </c>
      <c r="CM59" s="224">
        <f t="shared" si="4"/>
        <v>-173</v>
      </c>
      <c r="CN59" s="190">
        <f t="shared" si="5"/>
        <v>-3.5184055318283511</v>
      </c>
      <c r="DD59" s="18">
        <v>86</v>
      </c>
      <c r="DE59" s="18">
        <v>1051</v>
      </c>
      <c r="DG59" s="387">
        <v>315</v>
      </c>
      <c r="DH59" s="18" t="s">
        <v>43</v>
      </c>
      <c r="DI59" s="18">
        <v>1583</v>
      </c>
      <c r="DJ59" s="18">
        <v>1572</v>
      </c>
      <c r="DK59" s="18">
        <v>1567</v>
      </c>
      <c r="DL59" s="18">
        <v>1578</v>
      </c>
    </row>
    <row r="60" spans="1:116" ht="15" outlineLevel="2">
      <c r="A60" s="81">
        <v>761</v>
      </c>
      <c r="B60" s="27" t="s">
        <v>133</v>
      </c>
      <c r="C60" s="49" t="s">
        <v>97</v>
      </c>
      <c r="D60" s="49">
        <v>2669</v>
      </c>
      <c r="E60" s="49">
        <v>2589</v>
      </c>
      <c r="F60" s="49">
        <v>2601</v>
      </c>
      <c r="G60" s="49">
        <v>2643</v>
      </c>
      <c r="H60" s="49">
        <v>2618</v>
      </c>
      <c r="I60" s="1">
        <v>2597</v>
      </c>
      <c r="J60" s="388">
        <v>2721</v>
      </c>
      <c r="K60" s="270">
        <v>2627</v>
      </c>
      <c r="L60" s="37">
        <v>2553</v>
      </c>
      <c r="M60" s="37">
        <v>2557</v>
      </c>
      <c r="N60" s="37">
        <v>2561</v>
      </c>
      <c r="O60" s="37">
        <v>2581</v>
      </c>
      <c r="P60" s="37">
        <v>2680</v>
      </c>
      <c r="Q60" s="37">
        <v>2659</v>
      </c>
      <c r="R60" s="37">
        <v>2566</v>
      </c>
      <c r="S60" s="37">
        <v>2611</v>
      </c>
      <c r="T60" s="37">
        <v>2657</v>
      </c>
      <c r="U60" s="37">
        <v>2679</v>
      </c>
      <c r="V60" s="129">
        <v>3091</v>
      </c>
      <c r="W60" s="84">
        <v>2584</v>
      </c>
      <c r="X60" s="37">
        <v>2570</v>
      </c>
      <c r="Y60" s="37">
        <v>2744</v>
      </c>
      <c r="Z60" s="37">
        <v>2792</v>
      </c>
      <c r="AA60" s="37">
        <v>2662</v>
      </c>
      <c r="AB60" s="37">
        <v>2690</v>
      </c>
      <c r="AC60" s="37">
        <v>2679</v>
      </c>
      <c r="AD60" s="37">
        <v>2719</v>
      </c>
      <c r="AE60" s="37">
        <v>2743</v>
      </c>
      <c r="AF60" s="37">
        <v>2750</v>
      </c>
      <c r="AG60" s="37">
        <v>3100</v>
      </c>
      <c r="AH60" s="129">
        <v>3079</v>
      </c>
      <c r="AI60" s="84">
        <v>3036</v>
      </c>
      <c r="AJ60" s="37">
        <v>3066</v>
      </c>
      <c r="AK60" s="37">
        <v>3029</v>
      </c>
      <c r="AL60" s="37">
        <v>3075</v>
      </c>
      <c r="AM60" s="37">
        <v>3150</v>
      </c>
      <c r="AN60" s="37">
        <v>3192</v>
      </c>
      <c r="AO60" s="37">
        <v>3458</v>
      </c>
      <c r="AP60" s="37">
        <v>3552</v>
      </c>
      <c r="AQ60" s="37">
        <v>3568</v>
      </c>
      <c r="AR60" s="37">
        <v>3560</v>
      </c>
      <c r="AS60" s="37">
        <v>3545</v>
      </c>
      <c r="AT60" s="129">
        <v>3439</v>
      </c>
      <c r="AU60" s="84">
        <v>3281</v>
      </c>
      <c r="AV60" s="270">
        <v>3231</v>
      </c>
      <c r="AW60" s="270">
        <v>3332</v>
      </c>
      <c r="AX60" s="270">
        <v>3379</v>
      </c>
      <c r="AY60" s="270">
        <v>3361</v>
      </c>
      <c r="AZ60" s="270">
        <v>3432</v>
      </c>
      <c r="BA60" s="270">
        <v>3582</v>
      </c>
      <c r="BB60" s="270">
        <v>3652</v>
      </c>
      <c r="BC60" s="270">
        <v>3713</v>
      </c>
      <c r="BD60" s="270">
        <v>3705</v>
      </c>
      <c r="BE60" s="270">
        <v>3536</v>
      </c>
      <c r="BF60" s="37">
        <v>3542</v>
      </c>
      <c r="BG60" s="84">
        <v>3484</v>
      </c>
      <c r="BH60" s="270">
        <v>3370</v>
      </c>
      <c r="BI60" s="270">
        <v>3414</v>
      </c>
      <c r="BJ60" s="270">
        <v>3502</v>
      </c>
      <c r="BK60" s="270">
        <v>3529</v>
      </c>
      <c r="BL60" s="270">
        <v>3625</v>
      </c>
      <c r="BM60" s="270">
        <v>3696</v>
      </c>
      <c r="BN60" s="270">
        <v>3739</v>
      </c>
      <c r="BO60" s="270">
        <v>3749</v>
      </c>
      <c r="BP60" s="270">
        <v>3764</v>
      </c>
      <c r="BQ60" s="270">
        <v>3771</v>
      </c>
      <c r="BR60" s="598">
        <v>3739</v>
      </c>
      <c r="BS60" s="598">
        <v>3676</v>
      </c>
      <c r="BT60" s="598">
        <v>3585</v>
      </c>
      <c r="BU60" s="598">
        <v>3570</v>
      </c>
      <c r="BV60" s="598">
        <v>3465</v>
      </c>
      <c r="BW60" s="598">
        <v>3414</v>
      </c>
      <c r="BX60" s="598">
        <v>3454</v>
      </c>
      <c r="BY60" s="598">
        <v>3511</v>
      </c>
      <c r="BZ60" s="598">
        <v>3504</v>
      </c>
      <c r="CA60" s="598">
        <v>3494</v>
      </c>
      <c r="CB60" s="598">
        <v>3476</v>
      </c>
      <c r="CC60" s="598">
        <v>3358</v>
      </c>
      <c r="CD60" s="598">
        <v>3412</v>
      </c>
      <c r="CE60" s="598">
        <v>3335</v>
      </c>
      <c r="CF60" s="598">
        <v>3304</v>
      </c>
      <c r="CG60" s="598">
        <v>3334</v>
      </c>
      <c r="CH60" s="598">
        <v>3339</v>
      </c>
      <c r="CI60" s="598">
        <v>3299</v>
      </c>
      <c r="CJ60" s="598">
        <f>'1.COBERTURA  DANE'!F61+'1.COBERTURA  DANE'!H61+'1.COBERTURA  DANE'!J61</f>
        <v>3325</v>
      </c>
      <c r="CK60" s="224">
        <f t="shared" si="2"/>
        <v>-14</v>
      </c>
      <c r="CL60" s="190">
        <f t="shared" si="3"/>
        <v>-0.41979010494752622</v>
      </c>
      <c r="CM60" s="224">
        <f t="shared" si="4"/>
        <v>-87</v>
      </c>
      <c r="CN60" s="190">
        <f t="shared" si="5"/>
        <v>-2.5498241500586167</v>
      </c>
      <c r="DD60" s="18">
        <v>107</v>
      </c>
      <c r="DE60" s="18">
        <v>677</v>
      </c>
      <c r="DG60" s="387">
        <v>318</v>
      </c>
      <c r="DH60" s="18" t="s">
        <v>44</v>
      </c>
      <c r="DI60" s="18">
        <v>17355</v>
      </c>
      <c r="DJ60" s="18">
        <v>16997</v>
      </c>
      <c r="DK60" s="18">
        <v>16912</v>
      </c>
      <c r="DL60" s="18">
        <v>16786</v>
      </c>
    </row>
    <row r="61" spans="1:116" ht="15" outlineLevel="2">
      <c r="A61" s="81">
        <v>842</v>
      </c>
      <c r="B61" s="27" t="s">
        <v>133</v>
      </c>
      <c r="C61" s="49" t="s">
        <v>100</v>
      </c>
      <c r="D61" s="49">
        <v>475</v>
      </c>
      <c r="E61" s="49">
        <v>438</v>
      </c>
      <c r="F61" s="49">
        <v>439</v>
      </c>
      <c r="G61" s="49">
        <v>437</v>
      </c>
      <c r="H61" s="49">
        <v>450</v>
      </c>
      <c r="I61" s="1">
        <v>430</v>
      </c>
      <c r="J61" s="388">
        <v>459</v>
      </c>
      <c r="K61" s="270">
        <v>423</v>
      </c>
      <c r="L61" s="37">
        <v>400</v>
      </c>
      <c r="M61" s="37">
        <v>420</v>
      </c>
      <c r="N61" s="37">
        <v>436</v>
      </c>
      <c r="O61" s="37">
        <v>444</v>
      </c>
      <c r="P61" s="37">
        <v>412</v>
      </c>
      <c r="Q61" s="37">
        <v>411</v>
      </c>
      <c r="R61" s="37">
        <v>356</v>
      </c>
      <c r="S61" s="37">
        <v>396</v>
      </c>
      <c r="T61" s="37">
        <v>462</v>
      </c>
      <c r="U61" s="37">
        <v>455</v>
      </c>
      <c r="V61" s="129">
        <v>503</v>
      </c>
      <c r="W61" s="84">
        <v>447</v>
      </c>
      <c r="X61" s="37">
        <v>367</v>
      </c>
      <c r="Y61" s="37">
        <v>425</v>
      </c>
      <c r="Z61" s="37">
        <v>442</v>
      </c>
      <c r="AA61" s="37">
        <v>376</v>
      </c>
      <c r="AB61" s="37">
        <v>374</v>
      </c>
      <c r="AC61" s="37">
        <v>379</v>
      </c>
      <c r="AD61" s="37">
        <v>392</v>
      </c>
      <c r="AE61" s="37">
        <v>392</v>
      </c>
      <c r="AF61" s="37">
        <v>387</v>
      </c>
      <c r="AG61" s="37">
        <v>458</v>
      </c>
      <c r="AH61" s="129">
        <v>484</v>
      </c>
      <c r="AI61" s="84">
        <v>460</v>
      </c>
      <c r="AJ61" s="37">
        <v>485</v>
      </c>
      <c r="AK61" s="37">
        <v>524</v>
      </c>
      <c r="AL61" s="37">
        <v>565</v>
      </c>
      <c r="AM61" s="37">
        <v>598</v>
      </c>
      <c r="AN61" s="37">
        <v>636</v>
      </c>
      <c r="AO61" s="37">
        <v>619</v>
      </c>
      <c r="AP61" s="37">
        <v>662</v>
      </c>
      <c r="AQ61" s="37">
        <v>671</v>
      </c>
      <c r="AR61" s="37">
        <v>703</v>
      </c>
      <c r="AS61" s="37">
        <v>616</v>
      </c>
      <c r="AT61" s="129">
        <v>609</v>
      </c>
      <c r="AU61" s="84">
        <v>611</v>
      </c>
      <c r="AV61" s="270">
        <v>573</v>
      </c>
      <c r="AW61" s="270">
        <v>626</v>
      </c>
      <c r="AX61" s="270">
        <v>614</v>
      </c>
      <c r="AY61" s="270">
        <v>616</v>
      </c>
      <c r="AZ61" s="270">
        <v>603</v>
      </c>
      <c r="BA61" s="270">
        <v>619</v>
      </c>
      <c r="BB61" s="270">
        <v>613</v>
      </c>
      <c r="BC61" s="270">
        <v>612</v>
      </c>
      <c r="BD61" s="270">
        <v>604</v>
      </c>
      <c r="BE61" s="270">
        <v>557</v>
      </c>
      <c r="BF61" s="37">
        <v>531</v>
      </c>
      <c r="BG61" s="84">
        <v>547</v>
      </c>
      <c r="BH61" s="270">
        <v>517</v>
      </c>
      <c r="BI61" s="270">
        <v>559</v>
      </c>
      <c r="BJ61" s="270">
        <v>584</v>
      </c>
      <c r="BK61" s="270">
        <v>610</v>
      </c>
      <c r="BL61" s="270">
        <v>701</v>
      </c>
      <c r="BM61" s="270">
        <v>671</v>
      </c>
      <c r="BN61" s="270">
        <v>669</v>
      </c>
      <c r="BO61" s="270">
        <v>659</v>
      </c>
      <c r="BP61" s="270">
        <v>653</v>
      </c>
      <c r="BQ61" s="270">
        <v>636</v>
      </c>
      <c r="BR61" s="598">
        <v>653</v>
      </c>
      <c r="BS61" s="598">
        <v>680</v>
      </c>
      <c r="BT61" s="598">
        <v>682</v>
      </c>
      <c r="BU61" s="598">
        <v>681</v>
      </c>
      <c r="BV61" s="598">
        <v>667</v>
      </c>
      <c r="BW61" s="598">
        <v>674</v>
      </c>
      <c r="BX61" s="598">
        <v>672</v>
      </c>
      <c r="BY61" s="598">
        <v>672</v>
      </c>
      <c r="BZ61" s="598">
        <v>681</v>
      </c>
      <c r="CA61" s="598">
        <v>692</v>
      </c>
      <c r="CB61" s="598">
        <v>702</v>
      </c>
      <c r="CC61" s="598">
        <v>704</v>
      </c>
      <c r="CD61" s="598">
        <v>708</v>
      </c>
      <c r="CE61" s="598">
        <v>712</v>
      </c>
      <c r="CF61" s="598">
        <v>708</v>
      </c>
      <c r="CG61" s="598">
        <v>727</v>
      </c>
      <c r="CH61" s="598">
        <v>694</v>
      </c>
      <c r="CI61" s="598">
        <v>681</v>
      </c>
      <c r="CJ61" s="598">
        <f>'1.COBERTURA  DANE'!F62+'1.COBERTURA  DANE'!H62+'1.COBERTURA  DANE'!J62</f>
        <v>696</v>
      </c>
      <c r="CK61" s="224">
        <f t="shared" si="2"/>
        <v>2</v>
      </c>
      <c r="CL61" s="190">
        <f t="shared" si="3"/>
        <v>0.2808988764044944</v>
      </c>
      <c r="CM61" s="224">
        <f t="shared" si="4"/>
        <v>-12</v>
      </c>
      <c r="CN61" s="190">
        <f t="shared" si="5"/>
        <v>-1.6949152542372881</v>
      </c>
      <c r="DD61" s="18">
        <v>134</v>
      </c>
      <c r="DE61" s="18">
        <v>615</v>
      </c>
      <c r="DG61" s="387">
        <v>321</v>
      </c>
      <c r="DH61" s="18" t="s">
        <v>802</v>
      </c>
      <c r="DI61" s="18">
        <v>2477</v>
      </c>
      <c r="DJ61" s="18">
        <v>2444</v>
      </c>
      <c r="DK61" s="18">
        <v>2449</v>
      </c>
      <c r="DL61" s="18">
        <v>2411</v>
      </c>
    </row>
    <row r="62" spans="1:116" ht="15" outlineLevel="1">
      <c r="A62" s="320" t="s">
        <v>131</v>
      </c>
      <c r="B62" s="48"/>
      <c r="C62" s="51"/>
      <c r="D62" s="83">
        <f t="shared" ref="D62:V62" si="10">SUM(D63:D79)</f>
        <v>69703</v>
      </c>
      <c r="E62" s="83">
        <f t="shared" si="10"/>
        <v>69349</v>
      </c>
      <c r="F62" s="83">
        <f t="shared" si="10"/>
        <v>70184</v>
      </c>
      <c r="G62" s="83">
        <f t="shared" si="10"/>
        <v>70927</v>
      </c>
      <c r="H62" s="83">
        <f t="shared" si="10"/>
        <v>71470</v>
      </c>
      <c r="I62" s="83">
        <f t="shared" si="10"/>
        <v>71214</v>
      </c>
      <c r="J62" s="83">
        <f t="shared" si="10"/>
        <v>72471</v>
      </c>
      <c r="K62" s="269">
        <f t="shared" si="10"/>
        <v>70639</v>
      </c>
      <c r="L62" s="83">
        <f t="shared" si="10"/>
        <v>68228</v>
      </c>
      <c r="M62" s="83">
        <f t="shared" si="10"/>
        <v>69413</v>
      </c>
      <c r="N62" s="83">
        <f t="shared" si="10"/>
        <v>70286</v>
      </c>
      <c r="O62" s="83">
        <f>SUM(O63:O79)</f>
        <v>70568</v>
      </c>
      <c r="P62" s="83">
        <f t="shared" si="10"/>
        <v>72739</v>
      </c>
      <c r="Q62" s="83">
        <f t="shared" si="10"/>
        <v>71658</v>
      </c>
      <c r="R62" s="83">
        <f t="shared" si="10"/>
        <v>70782</v>
      </c>
      <c r="S62" s="83">
        <f t="shared" si="10"/>
        <v>71121</v>
      </c>
      <c r="T62" s="83">
        <f t="shared" si="10"/>
        <v>71260</v>
      </c>
      <c r="U62" s="83">
        <f t="shared" si="10"/>
        <v>71525</v>
      </c>
      <c r="V62" s="128">
        <f t="shared" si="10"/>
        <v>74190</v>
      </c>
      <c r="W62" s="82">
        <f>SUM(W63:W79)</f>
        <v>68168</v>
      </c>
      <c r="X62" s="83">
        <f>SUM(X63:X79)</f>
        <v>68814</v>
      </c>
      <c r="Y62" s="83">
        <f>SUM(Y63:Y79)</f>
        <v>71815</v>
      </c>
      <c r="Z62" s="83">
        <f>SUM(Z63:Z79)</f>
        <v>72449</v>
      </c>
      <c r="AA62" s="83">
        <f>SUM(AA63:AA79)</f>
        <v>74269</v>
      </c>
      <c r="AB62" s="83">
        <v>75645</v>
      </c>
      <c r="AC62" s="83">
        <v>75324</v>
      </c>
      <c r="AD62" s="83">
        <v>75675</v>
      </c>
      <c r="AE62" s="83">
        <v>75058</v>
      </c>
      <c r="AF62" s="83">
        <v>75619</v>
      </c>
      <c r="AG62" s="83">
        <v>76008</v>
      </c>
      <c r="AH62" s="128">
        <v>75733</v>
      </c>
      <c r="AI62" s="82">
        <v>73913</v>
      </c>
      <c r="AJ62" s="83">
        <v>74070</v>
      </c>
      <c r="AK62" s="83">
        <v>74625</v>
      </c>
      <c r="AL62" s="83">
        <v>74888</v>
      </c>
      <c r="AM62" s="83">
        <v>75466</v>
      </c>
      <c r="AN62" s="83">
        <v>76754</v>
      </c>
      <c r="AO62" s="83">
        <v>77895</v>
      </c>
      <c r="AP62" s="83">
        <v>80298</v>
      </c>
      <c r="AQ62" s="83">
        <v>80931</v>
      </c>
      <c r="AR62" s="83">
        <v>82055</v>
      </c>
      <c r="AS62" s="83">
        <v>81365</v>
      </c>
      <c r="AT62" s="128">
        <v>79854</v>
      </c>
      <c r="AU62" s="82">
        <v>77666</v>
      </c>
      <c r="AV62" s="269">
        <v>76573</v>
      </c>
      <c r="AW62" s="269">
        <v>76985</v>
      </c>
      <c r="AX62" s="269">
        <v>77547</v>
      </c>
      <c r="AY62" s="269">
        <v>77632</v>
      </c>
      <c r="AZ62" s="269">
        <v>78555</v>
      </c>
      <c r="BA62" s="269">
        <v>81571</v>
      </c>
      <c r="BB62" s="269">
        <v>82579</v>
      </c>
      <c r="BC62" s="269">
        <v>83780</v>
      </c>
      <c r="BD62" s="269">
        <v>83976</v>
      </c>
      <c r="BE62" s="269">
        <v>82172</v>
      </c>
      <c r="BF62" s="83">
        <v>82181</v>
      </c>
      <c r="BG62" s="82">
        <v>81201</v>
      </c>
      <c r="BH62" s="269">
        <v>79729</v>
      </c>
      <c r="BI62" s="269">
        <v>80679</v>
      </c>
      <c r="BJ62" s="269">
        <v>82377</v>
      </c>
      <c r="BK62" s="269">
        <v>82783</v>
      </c>
      <c r="BL62" s="269">
        <v>84956</v>
      </c>
      <c r="BM62" s="269">
        <v>85439</v>
      </c>
      <c r="BN62" s="269">
        <v>85692</v>
      </c>
      <c r="BO62" s="269">
        <v>86336</v>
      </c>
      <c r="BP62" s="269">
        <v>87542</v>
      </c>
      <c r="BQ62" s="269">
        <v>88019</v>
      </c>
      <c r="BR62" s="597">
        <v>88732</v>
      </c>
      <c r="BS62" s="597">
        <v>88422</v>
      </c>
      <c r="BT62" s="597">
        <v>88396</v>
      </c>
      <c r="BU62" s="597">
        <v>90627</v>
      </c>
      <c r="BV62" s="597">
        <v>90585</v>
      </c>
      <c r="BW62" s="597">
        <v>89986</v>
      </c>
      <c r="BX62" s="597">
        <v>86361</v>
      </c>
      <c r="BY62" s="597">
        <v>86377</v>
      </c>
      <c r="BZ62" s="597">
        <v>86933</v>
      </c>
      <c r="CA62" s="597">
        <v>88096</v>
      </c>
      <c r="CB62" s="597">
        <v>87752</v>
      </c>
      <c r="CC62" s="597">
        <v>87002</v>
      </c>
      <c r="CD62" s="597">
        <v>87411</v>
      </c>
      <c r="CE62" s="597">
        <v>86243</v>
      </c>
      <c r="CF62" s="597">
        <v>85993</v>
      </c>
      <c r="CG62" s="597">
        <v>86987</v>
      </c>
      <c r="CH62" s="597">
        <v>87634</v>
      </c>
      <c r="CI62" s="597">
        <v>87369</v>
      </c>
      <c r="CJ62" s="597">
        <f>'1.COBERTURA  DANE'!F63+'1.COBERTURA  DANE'!H63+'1.COBERTURA  DANE'!J63</f>
        <v>87861</v>
      </c>
      <c r="CK62" s="224">
        <f t="shared" si="2"/>
        <v>227</v>
      </c>
      <c r="CL62" s="190">
        <f t="shared" si="3"/>
        <v>0.26320976774926663</v>
      </c>
      <c r="CM62" s="224">
        <f t="shared" si="4"/>
        <v>450</v>
      </c>
      <c r="CN62" s="190">
        <f t="shared" si="5"/>
        <v>0.51480934893777675</v>
      </c>
      <c r="DD62" s="18">
        <v>150</v>
      </c>
      <c r="DE62" s="18">
        <v>1535</v>
      </c>
      <c r="DG62" s="387">
        <v>347</v>
      </c>
      <c r="DH62" s="18" t="s">
        <v>82</v>
      </c>
      <c r="DI62" s="18">
        <v>926</v>
      </c>
      <c r="DJ62" s="18">
        <v>940</v>
      </c>
      <c r="DK62" s="18">
        <v>915</v>
      </c>
      <c r="DL62" s="18">
        <v>861</v>
      </c>
    </row>
    <row r="63" spans="1:116" ht="15" outlineLevel="2">
      <c r="A63" s="81">
        <v>38</v>
      </c>
      <c r="B63" s="27" t="s">
        <v>126</v>
      </c>
      <c r="C63" s="49" t="s">
        <v>65</v>
      </c>
      <c r="D63" s="49">
        <v>834</v>
      </c>
      <c r="E63" s="49">
        <v>820</v>
      </c>
      <c r="F63" s="49">
        <v>858</v>
      </c>
      <c r="G63" s="49">
        <v>910</v>
      </c>
      <c r="H63" s="49">
        <v>898</v>
      </c>
      <c r="I63" s="1">
        <v>920</v>
      </c>
      <c r="J63" s="388">
        <v>983</v>
      </c>
      <c r="K63" s="270">
        <v>940</v>
      </c>
      <c r="L63" s="37">
        <v>851</v>
      </c>
      <c r="M63" s="37">
        <v>878</v>
      </c>
      <c r="N63" s="37">
        <v>843</v>
      </c>
      <c r="O63" s="37">
        <v>867</v>
      </c>
      <c r="P63" s="37">
        <v>882</v>
      </c>
      <c r="Q63" s="37">
        <v>871</v>
      </c>
      <c r="R63" s="37">
        <v>861</v>
      </c>
      <c r="S63" s="37">
        <v>863</v>
      </c>
      <c r="T63" s="37">
        <v>889</v>
      </c>
      <c r="U63" s="37">
        <v>880</v>
      </c>
      <c r="V63" s="129">
        <v>974</v>
      </c>
      <c r="W63" s="84">
        <v>833</v>
      </c>
      <c r="X63" s="37">
        <v>833</v>
      </c>
      <c r="Y63" s="37">
        <v>957</v>
      </c>
      <c r="Z63" s="37">
        <v>982</v>
      </c>
      <c r="AA63" s="37">
        <v>979</v>
      </c>
      <c r="AB63" s="37">
        <v>1001</v>
      </c>
      <c r="AC63" s="37">
        <v>950</v>
      </c>
      <c r="AD63" s="37">
        <v>928</v>
      </c>
      <c r="AE63" s="37">
        <v>920</v>
      </c>
      <c r="AF63" s="37">
        <v>947</v>
      </c>
      <c r="AG63" s="37">
        <v>956</v>
      </c>
      <c r="AH63" s="129">
        <v>936</v>
      </c>
      <c r="AI63" s="84">
        <v>888</v>
      </c>
      <c r="AJ63" s="37">
        <v>897</v>
      </c>
      <c r="AK63" s="37">
        <v>899</v>
      </c>
      <c r="AL63" s="37">
        <v>932</v>
      </c>
      <c r="AM63" s="37">
        <v>947</v>
      </c>
      <c r="AN63" s="37">
        <v>957</v>
      </c>
      <c r="AO63" s="37">
        <v>956</v>
      </c>
      <c r="AP63" s="37">
        <v>986</v>
      </c>
      <c r="AQ63" s="37">
        <v>1014</v>
      </c>
      <c r="AR63" s="37">
        <v>1061</v>
      </c>
      <c r="AS63" s="37">
        <v>1036</v>
      </c>
      <c r="AT63" s="129">
        <v>1007</v>
      </c>
      <c r="AU63" s="84">
        <v>967</v>
      </c>
      <c r="AV63" s="270">
        <v>974</v>
      </c>
      <c r="AW63" s="270">
        <v>980</v>
      </c>
      <c r="AX63" s="270">
        <v>968</v>
      </c>
      <c r="AY63" s="270">
        <v>968</v>
      </c>
      <c r="AZ63" s="270">
        <v>958</v>
      </c>
      <c r="BA63" s="270">
        <v>994</v>
      </c>
      <c r="BB63" s="270">
        <v>1008</v>
      </c>
      <c r="BC63" s="270">
        <v>1043</v>
      </c>
      <c r="BD63" s="270">
        <v>1027</v>
      </c>
      <c r="BE63" s="270">
        <v>994</v>
      </c>
      <c r="BF63" s="37">
        <v>1001</v>
      </c>
      <c r="BG63" s="84">
        <v>1018</v>
      </c>
      <c r="BH63" s="270">
        <v>1000</v>
      </c>
      <c r="BI63" s="270">
        <v>994</v>
      </c>
      <c r="BJ63" s="270">
        <v>1048</v>
      </c>
      <c r="BK63" s="270">
        <v>1074</v>
      </c>
      <c r="BL63" s="270">
        <v>1299</v>
      </c>
      <c r="BM63" s="270">
        <v>1226</v>
      </c>
      <c r="BN63" s="270">
        <v>1250</v>
      </c>
      <c r="BO63" s="270">
        <v>1232</v>
      </c>
      <c r="BP63" s="270">
        <v>1212</v>
      </c>
      <c r="BQ63" s="270">
        <v>1201</v>
      </c>
      <c r="BR63" s="598">
        <v>1212</v>
      </c>
      <c r="BS63" s="598">
        <v>1175</v>
      </c>
      <c r="BT63" s="598">
        <v>1153</v>
      </c>
      <c r="BU63" s="598">
        <v>1146</v>
      </c>
      <c r="BV63" s="598">
        <v>1127</v>
      </c>
      <c r="BW63" s="598">
        <v>1092</v>
      </c>
      <c r="BX63" s="598">
        <v>1115</v>
      </c>
      <c r="BY63" s="598">
        <v>1097</v>
      </c>
      <c r="BZ63" s="598">
        <v>1088</v>
      </c>
      <c r="CA63" s="598">
        <v>1108</v>
      </c>
      <c r="CB63" s="598">
        <v>1106</v>
      </c>
      <c r="CC63" s="598">
        <v>1124</v>
      </c>
      <c r="CD63" s="598">
        <v>1155</v>
      </c>
      <c r="CE63" s="598">
        <v>1160</v>
      </c>
      <c r="CF63" s="598">
        <v>1136</v>
      </c>
      <c r="CG63" s="598">
        <v>1198</v>
      </c>
      <c r="CH63" s="598">
        <v>1225</v>
      </c>
      <c r="CI63" s="598">
        <v>1224</v>
      </c>
      <c r="CJ63" s="598">
        <f>'1.COBERTURA  DANE'!F64+'1.COBERTURA  DANE'!H64+'1.COBERTURA  DANE'!J64</f>
        <v>1255</v>
      </c>
      <c r="CK63" s="224">
        <f t="shared" si="2"/>
        <v>30</v>
      </c>
      <c r="CL63" s="190">
        <f t="shared" si="3"/>
        <v>2.5862068965517242</v>
      </c>
      <c r="CM63" s="224">
        <f t="shared" si="4"/>
        <v>100</v>
      </c>
      <c r="CN63" s="190">
        <f t="shared" si="5"/>
        <v>8.6580086580086579</v>
      </c>
      <c r="DD63" s="18">
        <v>237</v>
      </c>
      <c r="DE63" s="18">
        <v>11056</v>
      </c>
      <c r="DG63" s="387">
        <v>353</v>
      </c>
      <c r="DH63" s="18" t="s">
        <v>114</v>
      </c>
      <c r="DI63" s="18">
        <v>827</v>
      </c>
      <c r="DJ63" s="18">
        <v>815</v>
      </c>
      <c r="DK63" s="18">
        <v>808</v>
      </c>
      <c r="DL63" s="18">
        <v>783</v>
      </c>
    </row>
    <row r="64" spans="1:116" ht="15" outlineLevel="2">
      <c r="A64" s="81">
        <v>86</v>
      </c>
      <c r="B64" s="27" t="s">
        <v>126</v>
      </c>
      <c r="C64" s="49" t="s">
        <v>7</v>
      </c>
      <c r="D64" s="49">
        <v>1015</v>
      </c>
      <c r="E64" s="49">
        <v>1027</v>
      </c>
      <c r="F64" s="49">
        <v>1059</v>
      </c>
      <c r="G64" s="49">
        <v>1007</v>
      </c>
      <c r="H64" s="49">
        <v>1066</v>
      </c>
      <c r="I64" s="1">
        <v>1051</v>
      </c>
      <c r="J64" s="388">
        <v>1051</v>
      </c>
      <c r="K64" s="270">
        <v>1015</v>
      </c>
      <c r="L64" s="37">
        <v>1011</v>
      </c>
      <c r="M64" s="37">
        <v>1016</v>
      </c>
      <c r="N64" s="37">
        <v>1041</v>
      </c>
      <c r="O64" s="37">
        <v>1030</v>
      </c>
      <c r="P64" s="37">
        <v>1065</v>
      </c>
      <c r="Q64" s="37">
        <v>1016</v>
      </c>
      <c r="R64" s="37">
        <v>991</v>
      </c>
      <c r="S64" s="37">
        <v>992</v>
      </c>
      <c r="T64" s="37">
        <v>994</v>
      </c>
      <c r="U64" s="37">
        <v>952</v>
      </c>
      <c r="V64" s="129">
        <v>1053</v>
      </c>
      <c r="W64" s="84">
        <v>967</v>
      </c>
      <c r="X64" s="37">
        <v>970</v>
      </c>
      <c r="Y64" s="37">
        <v>1065</v>
      </c>
      <c r="Z64" s="37">
        <v>1064</v>
      </c>
      <c r="AA64" s="37">
        <v>1073</v>
      </c>
      <c r="AB64" s="37">
        <v>1117</v>
      </c>
      <c r="AC64" s="37">
        <v>1101</v>
      </c>
      <c r="AD64" s="37">
        <v>1069</v>
      </c>
      <c r="AE64" s="37">
        <v>1046</v>
      </c>
      <c r="AF64" s="37">
        <v>1059</v>
      </c>
      <c r="AG64" s="37">
        <v>1094</v>
      </c>
      <c r="AH64" s="129">
        <v>1098</v>
      </c>
      <c r="AI64" s="84">
        <v>1107</v>
      </c>
      <c r="AJ64" s="37">
        <v>1139</v>
      </c>
      <c r="AK64" s="37">
        <v>1130</v>
      </c>
      <c r="AL64" s="37">
        <v>1115</v>
      </c>
      <c r="AM64" s="37">
        <v>1124</v>
      </c>
      <c r="AN64" s="37">
        <v>1141</v>
      </c>
      <c r="AO64" s="37">
        <v>1120</v>
      </c>
      <c r="AP64" s="37">
        <v>1143</v>
      </c>
      <c r="AQ64" s="37">
        <v>1156</v>
      </c>
      <c r="AR64" s="37">
        <v>1218</v>
      </c>
      <c r="AS64" s="37">
        <v>1183</v>
      </c>
      <c r="AT64" s="129">
        <v>1144</v>
      </c>
      <c r="AU64" s="84">
        <v>1121</v>
      </c>
      <c r="AV64" s="270">
        <v>1102</v>
      </c>
      <c r="AW64" s="270">
        <v>1125</v>
      </c>
      <c r="AX64" s="270">
        <v>1149</v>
      </c>
      <c r="AY64" s="270">
        <v>1159</v>
      </c>
      <c r="AZ64" s="270">
        <v>1179</v>
      </c>
      <c r="BA64" s="270">
        <v>1281</v>
      </c>
      <c r="BB64" s="270">
        <v>1322</v>
      </c>
      <c r="BC64" s="270">
        <v>1355</v>
      </c>
      <c r="BD64" s="270">
        <v>1347</v>
      </c>
      <c r="BE64" s="270">
        <v>1301</v>
      </c>
      <c r="BF64" s="37">
        <v>1273</v>
      </c>
      <c r="BG64" s="84">
        <v>1242</v>
      </c>
      <c r="BH64" s="270">
        <v>1182</v>
      </c>
      <c r="BI64" s="270">
        <v>1203</v>
      </c>
      <c r="BJ64" s="270">
        <v>1226</v>
      </c>
      <c r="BK64" s="270">
        <v>1242</v>
      </c>
      <c r="BL64" s="270">
        <v>1264</v>
      </c>
      <c r="BM64" s="270">
        <v>1284</v>
      </c>
      <c r="BN64" s="270">
        <v>1323</v>
      </c>
      <c r="BO64" s="270">
        <v>1276</v>
      </c>
      <c r="BP64" s="270">
        <v>1333</v>
      </c>
      <c r="BQ64" s="270">
        <v>1321</v>
      </c>
      <c r="BR64" s="598">
        <v>1307</v>
      </c>
      <c r="BS64" s="598">
        <v>1255</v>
      </c>
      <c r="BT64" s="598">
        <v>1234</v>
      </c>
      <c r="BU64" s="598">
        <v>1200</v>
      </c>
      <c r="BV64" s="598">
        <v>1176</v>
      </c>
      <c r="BW64" s="598">
        <v>1170</v>
      </c>
      <c r="BX64" s="598">
        <v>1183</v>
      </c>
      <c r="BY64" s="598">
        <v>1181</v>
      </c>
      <c r="BZ64" s="598">
        <v>1136</v>
      </c>
      <c r="CA64" s="598">
        <v>1166</v>
      </c>
      <c r="CB64" s="598">
        <v>1173</v>
      </c>
      <c r="CC64" s="598">
        <v>1177</v>
      </c>
      <c r="CD64" s="598">
        <v>1166</v>
      </c>
      <c r="CE64" s="598">
        <v>1141</v>
      </c>
      <c r="CF64" s="598">
        <v>1129</v>
      </c>
      <c r="CG64" s="598">
        <v>1138</v>
      </c>
      <c r="CH64" s="598">
        <v>1155</v>
      </c>
      <c r="CI64" s="598">
        <v>1158</v>
      </c>
      <c r="CJ64" s="598">
        <f>'1.COBERTURA  DANE'!F65+'1.COBERTURA  DANE'!H65+'1.COBERTURA  DANE'!J65</f>
        <v>1170</v>
      </c>
      <c r="CK64" s="224">
        <f t="shared" si="2"/>
        <v>15</v>
      </c>
      <c r="CL64" s="190">
        <f t="shared" si="3"/>
        <v>1.3146362839614372</v>
      </c>
      <c r="CM64" s="224">
        <f t="shared" si="4"/>
        <v>4</v>
      </c>
      <c r="CN64" s="190">
        <f t="shared" si="5"/>
        <v>0.34305317324185247</v>
      </c>
      <c r="DD64" s="18">
        <v>264</v>
      </c>
      <c r="DE64" s="18">
        <v>5869</v>
      </c>
      <c r="DG64" s="387">
        <v>360</v>
      </c>
      <c r="DH64" s="18" t="s">
        <v>803</v>
      </c>
      <c r="DI64" s="18">
        <v>228827</v>
      </c>
      <c r="DJ64" s="18">
        <v>224113</v>
      </c>
      <c r="DK64" s="18">
        <v>223246</v>
      </c>
      <c r="DL64" s="18">
        <v>221473</v>
      </c>
    </row>
    <row r="65" spans="1:116" ht="15" outlineLevel="2">
      <c r="A65" s="81">
        <v>107</v>
      </c>
      <c r="B65" s="27" t="s">
        <v>126</v>
      </c>
      <c r="C65" s="49" t="s">
        <v>72</v>
      </c>
      <c r="D65" s="49">
        <v>655</v>
      </c>
      <c r="E65" s="49">
        <v>623</v>
      </c>
      <c r="F65" s="49">
        <v>639</v>
      </c>
      <c r="G65" s="49">
        <v>643</v>
      </c>
      <c r="H65" s="49">
        <v>667</v>
      </c>
      <c r="I65" s="1">
        <v>655</v>
      </c>
      <c r="J65" s="388">
        <v>677</v>
      </c>
      <c r="K65" s="270">
        <v>663</v>
      </c>
      <c r="L65" s="37">
        <v>654</v>
      </c>
      <c r="M65" s="37">
        <v>682</v>
      </c>
      <c r="N65" s="37">
        <v>677</v>
      </c>
      <c r="O65" s="37">
        <v>661</v>
      </c>
      <c r="P65" s="37">
        <v>660</v>
      </c>
      <c r="Q65" s="37">
        <v>638</v>
      </c>
      <c r="R65" s="37">
        <v>637</v>
      </c>
      <c r="S65" s="37">
        <v>626</v>
      </c>
      <c r="T65" s="37">
        <v>638</v>
      </c>
      <c r="U65" s="37">
        <v>646</v>
      </c>
      <c r="V65" s="129">
        <v>711</v>
      </c>
      <c r="W65" s="84">
        <v>630</v>
      </c>
      <c r="X65" s="37">
        <v>649</v>
      </c>
      <c r="Y65" s="37">
        <v>731</v>
      </c>
      <c r="Z65" s="37">
        <v>728</v>
      </c>
      <c r="AA65" s="37">
        <v>749</v>
      </c>
      <c r="AB65" s="37">
        <v>795</v>
      </c>
      <c r="AC65" s="37">
        <v>792</v>
      </c>
      <c r="AD65" s="37">
        <v>779</v>
      </c>
      <c r="AE65" s="37">
        <v>793</v>
      </c>
      <c r="AF65" s="37">
        <v>787</v>
      </c>
      <c r="AG65" s="37">
        <v>798</v>
      </c>
      <c r="AH65" s="129">
        <v>814</v>
      </c>
      <c r="AI65" s="84">
        <v>768</v>
      </c>
      <c r="AJ65" s="37">
        <v>738</v>
      </c>
      <c r="AK65" s="37">
        <v>740</v>
      </c>
      <c r="AL65" s="37">
        <v>764</v>
      </c>
      <c r="AM65" s="37">
        <v>788</v>
      </c>
      <c r="AN65" s="37">
        <v>798</v>
      </c>
      <c r="AO65" s="37">
        <v>841</v>
      </c>
      <c r="AP65" s="37">
        <v>874</v>
      </c>
      <c r="AQ65" s="37">
        <v>880</v>
      </c>
      <c r="AR65" s="37">
        <v>926</v>
      </c>
      <c r="AS65" s="37">
        <v>901</v>
      </c>
      <c r="AT65" s="129">
        <v>886</v>
      </c>
      <c r="AU65" s="84">
        <v>854</v>
      </c>
      <c r="AV65" s="270">
        <v>811</v>
      </c>
      <c r="AW65" s="270">
        <v>840</v>
      </c>
      <c r="AX65" s="270">
        <v>874</v>
      </c>
      <c r="AY65" s="270">
        <v>887</v>
      </c>
      <c r="AZ65" s="270">
        <v>936</v>
      </c>
      <c r="BA65" s="270">
        <v>1075</v>
      </c>
      <c r="BB65" s="270">
        <v>1102</v>
      </c>
      <c r="BC65" s="270">
        <v>1121</v>
      </c>
      <c r="BD65" s="270">
        <v>1109</v>
      </c>
      <c r="BE65" s="270">
        <v>1017</v>
      </c>
      <c r="BF65" s="37">
        <v>1040</v>
      </c>
      <c r="BG65" s="84">
        <v>1014</v>
      </c>
      <c r="BH65" s="270">
        <v>884</v>
      </c>
      <c r="BI65" s="270">
        <v>897</v>
      </c>
      <c r="BJ65" s="270">
        <v>921</v>
      </c>
      <c r="BK65" s="270">
        <v>904</v>
      </c>
      <c r="BL65" s="270">
        <v>972</v>
      </c>
      <c r="BM65" s="270">
        <v>947</v>
      </c>
      <c r="BN65" s="270">
        <v>973</v>
      </c>
      <c r="BO65" s="270">
        <v>972</v>
      </c>
      <c r="BP65" s="270">
        <v>968</v>
      </c>
      <c r="BQ65" s="270">
        <v>986</v>
      </c>
      <c r="BR65" s="598">
        <v>1040</v>
      </c>
      <c r="BS65" s="598">
        <v>1035</v>
      </c>
      <c r="BT65" s="598">
        <v>1035</v>
      </c>
      <c r="BU65" s="598">
        <v>1026</v>
      </c>
      <c r="BV65" s="598">
        <v>947</v>
      </c>
      <c r="BW65" s="598">
        <v>977</v>
      </c>
      <c r="BX65" s="598">
        <v>979</v>
      </c>
      <c r="BY65" s="598">
        <v>995</v>
      </c>
      <c r="BZ65" s="598">
        <v>973</v>
      </c>
      <c r="CA65" s="598">
        <v>980</v>
      </c>
      <c r="CB65" s="598">
        <v>953</v>
      </c>
      <c r="CC65" s="598">
        <v>978</v>
      </c>
      <c r="CD65" s="598">
        <v>998</v>
      </c>
      <c r="CE65" s="598">
        <v>994</v>
      </c>
      <c r="CF65" s="598">
        <v>977</v>
      </c>
      <c r="CG65" s="598">
        <v>1016</v>
      </c>
      <c r="CH65" s="598">
        <v>1005</v>
      </c>
      <c r="CI65" s="598">
        <v>987</v>
      </c>
      <c r="CJ65" s="598">
        <f>'1.COBERTURA  DANE'!F66+'1.COBERTURA  DANE'!H66+'1.COBERTURA  DANE'!J66</f>
        <v>999</v>
      </c>
      <c r="CK65" s="224">
        <f t="shared" si="2"/>
        <v>-6</v>
      </c>
      <c r="CL65" s="190">
        <f t="shared" si="3"/>
        <v>-0.60362173038229372</v>
      </c>
      <c r="CM65" s="224">
        <f t="shared" si="4"/>
        <v>1</v>
      </c>
      <c r="CN65" s="190">
        <f t="shared" si="5"/>
        <v>0.1002004008016032</v>
      </c>
      <c r="DD65" s="18">
        <v>310</v>
      </c>
      <c r="DE65" s="18">
        <v>2600</v>
      </c>
      <c r="DG65" s="387">
        <v>361</v>
      </c>
      <c r="DH65" s="18" t="s">
        <v>45</v>
      </c>
      <c r="DI65" s="18">
        <v>1855</v>
      </c>
      <c r="DJ65" s="18">
        <v>1879</v>
      </c>
      <c r="DK65" s="18">
        <v>1881</v>
      </c>
      <c r="DL65" s="18">
        <v>1855</v>
      </c>
    </row>
    <row r="66" spans="1:116" ht="15" outlineLevel="2">
      <c r="A66" s="81">
        <v>134</v>
      </c>
      <c r="B66" s="27" t="s">
        <v>126</v>
      </c>
      <c r="C66" s="49" t="s">
        <v>75</v>
      </c>
      <c r="D66" s="49">
        <v>601</v>
      </c>
      <c r="E66" s="49">
        <v>587</v>
      </c>
      <c r="F66" s="49">
        <v>594</v>
      </c>
      <c r="G66" s="49">
        <v>592</v>
      </c>
      <c r="H66" s="49">
        <v>586</v>
      </c>
      <c r="I66" s="1">
        <v>583</v>
      </c>
      <c r="J66" s="388">
        <v>615</v>
      </c>
      <c r="K66" s="270">
        <v>570</v>
      </c>
      <c r="L66" s="37">
        <v>532</v>
      </c>
      <c r="M66" s="37">
        <v>590</v>
      </c>
      <c r="N66" s="37">
        <v>578</v>
      </c>
      <c r="O66" s="37">
        <v>575</v>
      </c>
      <c r="P66" s="37">
        <v>602</v>
      </c>
      <c r="Q66" s="37">
        <v>591</v>
      </c>
      <c r="R66" s="37">
        <v>581</v>
      </c>
      <c r="S66" s="37">
        <v>569</v>
      </c>
      <c r="T66" s="37">
        <v>564</v>
      </c>
      <c r="U66" s="37">
        <v>558</v>
      </c>
      <c r="V66" s="129">
        <v>599</v>
      </c>
      <c r="W66" s="84">
        <v>558</v>
      </c>
      <c r="X66" s="37">
        <v>562</v>
      </c>
      <c r="Y66" s="37">
        <v>667</v>
      </c>
      <c r="Z66" s="37">
        <v>682</v>
      </c>
      <c r="AA66" s="37">
        <v>669</v>
      </c>
      <c r="AB66" s="37">
        <v>681</v>
      </c>
      <c r="AC66" s="37">
        <v>681</v>
      </c>
      <c r="AD66" s="37">
        <v>699</v>
      </c>
      <c r="AE66" s="37">
        <v>696</v>
      </c>
      <c r="AF66" s="37">
        <v>710</v>
      </c>
      <c r="AG66" s="37">
        <v>724</v>
      </c>
      <c r="AH66" s="129">
        <v>716</v>
      </c>
      <c r="AI66" s="84">
        <v>720</v>
      </c>
      <c r="AJ66" s="37">
        <v>748</v>
      </c>
      <c r="AK66" s="37">
        <v>766</v>
      </c>
      <c r="AL66" s="37">
        <v>674</v>
      </c>
      <c r="AM66" s="37">
        <v>755</v>
      </c>
      <c r="AN66" s="37">
        <v>777</v>
      </c>
      <c r="AO66" s="37">
        <v>781</v>
      </c>
      <c r="AP66" s="37">
        <v>808</v>
      </c>
      <c r="AQ66" s="37">
        <v>812</v>
      </c>
      <c r="AR66" s="37">
        <v>862</v>
      </c>
      <c r="AS66" s="37">
        <v>826</v>
      </c>
      <c r="AT66" s="129">
        <v>829</v>
      </c>
      <c r="AU66" s="84">
        <v>794</v>
      </c>
      <c r="AV66" s="270">
        <v>789</v>
      </c>
      <c r="AW66" s="270">
        <v>797</v>
      </c>
      <c r="AX66" s="270">
        <v>779</v>
      </c>
      <c r="AY66" s="270">
        <v>762</v>
      </c>
      <c r="AZ66" s="270">
        <v>732</v>
      </c>
      <c r="BA66" s="270">
        <v>761</v>
      </c>
      <c r="BB66" s="270">
        <v>764</v>
      </c>
      <c r="BC66" s="270">
        <v>793</v>
      </c>
      <c r="BD66" s="270">
        <v>787</v>
      </c>
      <c r="BE66" s="270">
        <v>760</v>
      </c>
      <c r="BF66" s="37">
        <v>749</v>
      </c>
      <c r="BG66" s="84">
        <v>739</v>
      </c>
      <c r="BH66" s="270">
        <v>718</v>
      </c>
      <c r="BI66" s="270">
        <v>735</v>
      </c>
      <c r="BJ66" s="270">
        <v>745</v>
      </c>
      <c r="BK66" s="270">
        <v>755</v>
      </c>
      <c r="BL66" s="270">
        <v>805</v>
      </c>
      <c r="BM66" s="270">
        <v>813</v>
      </c>
      <c r="BN66" s="270">
        <v>813</v>
      </c>
      <c r="BO66" s="270">
        <v>826</v>
      </c>
      <c r="BP66" s="270">
        <v>820</v>
      </c>
      <c r="BQ66" s="270">
        <v>803</v>
      </c>
      <c r="BR66" s="598">
        <v>780</v>
      </c>
      <c r="BS66" s="598">
        <v>777</v>
      </c>
      <c r="BT66" s="598">
        <v>785</v>
      </c>
      <c r="BU66" s="598">
        <v>775</v>
      </c>
      <c r="BV66" s="598">
        <v>756</v>
      </c>
      <c r="BW66" s="598">
        <v>774</v>
      </c>
      <c r="BX66" s="598">
        <v>778</v>
      </c>
      <c r="BY66" s="598">
        <v>756</v>
      </c>
      <c r="BZ66" s="598">
        <v>739</v>
      </c>
      <c r="CA66" s="598">
        <v>738</v>
      </c>
      <c r="CB66" s="598">
        <v>713</v>
      </c>
      <c r="CC66" s="598">
        <v>707</v>
      </c>
      <c r="CD66" s="598">
        <v>720</v>
      </c>
      <c r="CE66" s="598">
        <v>704</v>
      </c>
      <c r="CF66" s="598">
        <v>710</v>
      </c>
      <c r="CG66" s="598">
        <v>711</v>
      </c>
      <c r="CH66" s="598">
        <v>709</v>
      </c>
      <c r="CI66" s="598">
        <v>720</v>
      </c>
      <c r="CJ66" s="598">
        <f>'1.COBERTURA  DANE'!F67+'1.COBERTURA  DANE'!H67+'1.COBERTURA  DANE'!J67</f>
        <v>739</v>
      </c>
      <c r="CK66" s="224">
        <f t="shared" si="2"/>
        <v>30</v>
      </c>
      <c r="CL66" s="190">
        <f t="shared" si="3"/>
        <v>4.2613636363636358</v>
      </c>
      <c r="CM66" s="224">
        <f t="shared" si="4"/>
        <v>19</v>
      </c>
      <c r="CN66" s="190">
        <f t="shared" si="5"/>
        <v>2.6388888888888888</v>
      </c>
      <c r="DD66" s="18">
        <v>315</v>
      </c>
      <c r="DE66" s="18">
        <v>1672</v>
      </c>
      <c r="DG66" s="387">
        <v>364</v>
      </c>
      <c r="DH66" s="18" t="s">
        <v>804</v>
      </c>
      <c r="DI66" s="18">
        <v>2759</v>
      </c>
      <c r="DJ66" s="18">
        <v>2730</v>
      </c>
      <c r="DK66" s="18">
        <v>2688</v>
      </c>
      <c r="DL66" s="18">
        <v>2651</v>
      </c>
    </row>
    <row r="67" spans="1:116" ht="15" outlineLevel="2">
      <c r="A67" s="81">
        <v>150</v>
      </c>
      <c r="B67" s="27" t="s">
        <v>126</v>
      </c>
      <c r="C67" s="50" t="s">
        <v>127</v>
      </c>
      <c r="D67" s="49">
        <v>1596</v>
      </c>
      <c r="E67" s="50">
        <v>1560</v>
      </c>
      <c r="F67" s="49">
        <v>1567</v>
      </c>
      <c r="G67" s="49">
        <v>1610</v>
      </c>
      <c r="H67" s="49">
        <v>1602</v>
      </c>
      <c r="I67" s="1">
        <v>1601</v>
      </c>
      <c r="J67" s="388">
        <v>1535</v>
      </c>
      <c r="K67" s="270">
        <v>1445</v>
      </c>
      <c r="L67" s="37">
        <v>1420</v>
      </c>
      <c r="M67" s="37">
        <v>1466</v>
      </c>
      <c r="N67" s="37">
        <v>1540</v>
      </c>
      <c r="O67" s="37">
        <v>1544</v>
      </c>
      <c r="P67" s="37">
        <v>1596</v>
      </c>
      <c r="Q67" s="37">
        <v>1563</v>
      </c>
      <c r="R67" s="37">
        <v>1563</v>
      </c>
      <c r="S67" s="37">
        <v>1603</v>
      </c>
      <c r="T67" s="37">
        <v>1621</v>
      </c>
      <c r="U67" s="37">
        <v>1585</v>
      </c>
      <c r="V67" s="129">
        <v>1714</v>
      </c>
      <c r="W67" s="84">
        <v>1484</v>
      </c>
      <c r="X67" s="37">
        <v>1474</v>
      </c>
      <c r="Y67" s="37">
        <v>1545</v>
      </c>
      <c r="Z67" s="37">
        <v>1583</v>
      </c>
      <c r="AA67" s="37">
        <v>1677</v>
      </c>
      <c r="AB67" s="37">
        <v>1689</v>
      </c>
      <c r="AC67" s="37">
        <v>1650</v>
      </c>
      <c r="AD67" s="37">
        <v>1652</v>
      </c>
      <c r="AE67" s="37">
        <v>1635</v>
      </c>
      <c r="AF67" s="37">
        <v>1671</v>
      </c>
      <c r="AG67" s="37">
        <v>1721</v>
      </c>
      <c r="AH67" s="129">
        <v>1705</v>
      </c>
      <c r="AI67" s="84">
        <v>1656</v>
      </c>
      <c r="AJ67" s="37">
        <v>1673</v>
      </c>
      <c r="AK67" s="37">
        <v>1689</v>
      </c>
      <c r="AL67" s="37">
        <v>1673</v>
      </c>
      <c r="AM67" s="37">
        <v>1633</v>
      </c>
      <c r="AN67" s="37">
        <v>1720</v>
      </c>
      <c r="AO67" s="37">
        <v>1805</v>
      </c>
      <c r="AP67" s="37">
        <v>1840</v>
      </c>
      <c r="AQ67" s="37">
        <v>1814</v>
      </c>
      <c r="AR67" s="37">
        <v>1780</v>
      </c>
      <c r="AS67" s="37">
        <v>1722</v>
      </c>
      <c r="AT67" s="129">
        <v>1699</v>
      </c>
      <c r="AU67" s="84">
        <v>1617</v>
      </c>
      <c r="AV67" s="270">
        <v>1584</v>
      </c>
      <c r="AW67" s="270">
        <v>1607</v>
      </c>
      <c r="AX67" s="270">
        <v>1610</v>
      </c>
      <c r="AY67" s="270">
        <v>1601</v>
      </c>
      <c r="AZ67" s="270">
        <v>1552</v>
      </c>
      <c r="BA67" s="270">
        <v>1750</v>
      </c>
      <c r="BB67" s="270">
        <v>1795</v>
      </c>
      <c r="BC67" s="270">
        <v>1839</v>
      </c>
      <c r="BD67" s="270">
        <v>1836</v>
      </c>
      <c r="BE67" s="270">
        <v>1709</v>
      </c>
      <c r="BF67" s="37">
        <v>1664</v>
      </c>
      <c r="BG67" s="84">
        <v>1551</v>
      </c>
      <c r="BH67" s="270">
        <v>1394</v>
      </c>
      <c r="BI67" s="270">
        <v>1386</v>
      </c>
      <c r="BJ67" s="270">
        <v>1415</v>
      </c>
      <c r="BK67" s="270">
        <v>1442</v>
      </c>
      <c r="BL67" s="270">
        <v>1472</v>
      </c>
      <c r="BM67" s="270">
        <v>1466</v>
      </c>
      <c r="BN67" s="270">
        <v>1444</v>
      </c>
      <c r="BO67" s="270">
        <v>1433</v>
      </c>
      <c r="BP67" s="270">
        <v>1440</v>
      </c>
      <c r="BQ67" s="270">
        <v>1438</v>
      </c>
      <c r="BR67" s="598">
        <v>1459</v>
      </c>
      <c r="BS67" s="598">
        <v>1444</v>
      </c>
      <c r="BT67" s="598">
        <v>1418</v>
      </c>
      <c r="BU67" s="598">
        <v>1411</v>
      </c>
      <c r="BV67" s="598">
        <v>1392</v>
      </c>
      <c r="BW67" s="598">
        <v>1384</v>
      </c>
      <c r="BX67" s="598">
        <v>1373</v>
      </c>
      <c r="BY67" s="598">
        <v>1368</v>
      </c>
      <c r="BZ67" s="598">
        <v>1365</v>
      </c>
      <c r="CA67" s="598">
        <v>1372</v>
      </c>
      <c r="CB67" s="598">
        <v>1356</v>
      </c>
      <c r="CC67" s="598">
        <v>1314</v>
      </c>
      <c r="CD67" s="598">
        <v>1348</v>
      </c>
      <c r="CE67" s="598">
        <v>1330</v>
      </c>
      <c r="CF67" s="598">
        <v>1330</v>
      </c>
      <c r="CG67" s="598">
        <v>1308</v>
      </c>
      <c r="CH67" s="598">
        <v>1302</v>
      </c>
      <c r="CI67" s="598">
        <v>1281</v>
      </c>
      <c r="CJ67" s="598">
        <f>'1.COBERTURA  DANE'!F68+'1.COBERTURA  DANE'!H68+'1.COBERTURA  DANE'!J68</f>
        <v>1298</v>
      </c>
      <c r="CK67" s="224">
        <f t="shared" si="2"/>
        <v>-4</v>
      </c>
      <c r="CL67" s="190">
        <f t="shared" si="3"/>
        <v>-0.30075187969924816</v>
      </c>
      <c r="CM67" s="224">
        <f t="shared" si="4"/>
        <v>-50</v>
      </c>
      <c r="CN67" s="190">
        <f t="shared" si="5"/>
        <v>-3.7091988130563793</v>
      </c>
      <c r="DD67" s="18">
        <v>361</v>
      </c>
      <c r="DE67" s="18">
        <v>2053</v>
      </c>
      <c r="DG67" s="387">
        <v>368</v>
      </c>
      <c r="DH67" s="18" t="s">
        <v>805</v>
      </c>
      <c r="DI67" s="18">
        <v>4099</v>
      </c>
      <c r="DJ67" s="18">
        <v>4038</v>
      </c>
      <c r="DK67" s="18">
        <v>4085</v>
      </c>
      <c r="DL67" s="18">
        <v>4045</v>
      </c>
    </row>
    <row r="68" spans="1:116" ht="15" outlineLevel="2">
      <c r="A68" s="81">
        <v>237</v>
      </c>
      <c r="B68" s="27" t="s">
        <v>126</v>
      </c>
      <c r="C68" s="52" t="s">
        <v>108</v>
      </c>
      <c r="D68" s="49">
        <v>10613</v>
      </c>
      <c r="E68" s="52">
        <v>10474</v>
      </c>
      <c r="F68" s="49">
        <v>10528</v>
      </c>
      <c r="G68" s="49">
        <v>10665</v>
      </c>
      <c r="H68" s="49">
        <v>10763</v>
      </c>
      <c r="I68" s="1">
        <v>10854</v>
      </c>
      <c r="J68" s="388">
        <v>11056</v>
      </c>
      <c r="K68" s="270">
        <v>10885</v>
      </c>
      <c r="L68" s="37">
        <v>10178</v>
      </c>
      <c r="M68" s="37">
        <v>10485</v>
      </c>
      <c r="N68" s="37">
        <v>10572</v>
      </c>
      <c r="O68" s="37">
        <v>10693</v>
      </c>
      <c r="P68" s="37">
        <v>10888</v>
      </c>
      <c r="Q68" s="37">
        <v>10768</v>
      </c>
      <c r="R68" s="37">
        <v>10649</v>
      </c>
      <c r="S68" s="37">
        <v>10612</v>
      </c>
      <c r="T68" s="37">
        <v>10626</v>
      </c>
      <c r="U68" s="37">
        <v>10644</v>
      </c>
      <c r="V68" s="129">
        <v>10839</v>
      </c>
      <c r="W68" s="84">
        <v>9674</v>
      </c>
      <c r="X68" s="37">
        <v>9965</v>
      </c>
      <c r="Y68" s="37">
        <v>10443</v>
      </c>
      <c r="Z68" s="37">
        <v>10549</v>
      </c>
      <c r="AA68" s="37">
        <v>10693</v>
      </c>
      <c r="AB68" s="37">
        <v>10783</v>
      </c>
      <c r="AC68" s="37">
        <v>10820</v>
      </c>
      <c r="AD68" s="37">
        <v>10795</v>
      </c>
      <c r="AE68" s="37">
        <v>10643</v>
      </c>
      <c r="AF68" s="37">
        <v>10748</v>
      </c>
      <c r="AG68" s="37">
        <v>10812</v>
      </c>
      <c r="AH68" s="129">
        <v>10702</v>
      </c>
      <c r="AI68" s="84">
        <v>10042</v>
      </c>
      <c r="AJ68" s="37">
        <v>10245</v>
      </c>
      <c r="AK68" s="37">
        <v>10674</v>
      </c>
      <c r="AL68" s="37">
        <v>10820</v>
      </c>
      <c r="AM68" s="37">
        <v>10897</v>
      </c>
      <c r="AN68" s="37">
        <v>10988</v>
      </c>
      <c r="AO68" s="37">
        <v>11049</v>
      </c>
      <c r="AP68" s="37">
        <v>11397</v>
      </c>
      <c r="AQ68" s="37">
        <v>11486</v>
      </c>
      <c r="AR68" s="37">
        <v>11526</v>
      </c>
      <c r="AS68" s="37">
        <v>11450</v>
      </c>
      <c r="AT68" s="129">
        <v>11289</v>
      </c>
      <c r="AU68" s="84">
        <v>10925</v>
      </c>
      <c r="AV68" s="270">
        <v>11007</v>
      </c>
      <c r="AW68" s="270">
        <v>11227</v>
      </c>
      <c r="AX68" s="270">
        <v>11412</v>
      </c>
      <c r="AY68" s="270">
        <v>11409</v>
      </c>
      <c r="AZ68" s="270">
        <v>11584</v>
      </c>
      <c r="BA68" s="270">
        <v>11971</v>
      </c>
      <c r="BB68" s="270">
        <v>12105</v>
      </c>
      <c r="BC68" s="270">
        <v>12178</v>
      </c>
      <c r="BD68" s="270">
        <v>12203</v>
      </c>
      <c r="BE68" s="270">
        <v>12021</v>
      </c>
      <c r="BF68" s="37">
        <v>12034</v>
      </c>
      <c r="BG68" s="84">
        <v>11646</v>
      </c>
      <c r="BH68" s="270">
        <v>11566</v>
      </c>
      <c r="BI68" s="270">
        <v>11885</v>
      </c>
      <c r="BJ68" s="270">
        <v>12119</v>
      </c>
      <c r="BK68" s="270">
        <v>12162</v>
      </c>
      <c r="BL68" s="270">
        <v>12371</v>
      </c>
      <c r="BM68" s="270">
        <v>12430</v>
      </c>
      <c r="BN68" s="270">
        <v>12463</v>
      </c>
      <c r="BO68" s="270">
        <v>12641</v>
      </c>
      <c r="BP68" s="270">
        <v>13117</v>
      </c>
      <c r="BQ68" s="270">
        <v>13900</v>
      </c>
      <c r="BR68" s="598">
        <v>14606</v>
      </c>
      <c r="BS68" s="598">
        <v>15347</v>
      </c>
      <c r="BT68" s="598">
        <v>15604</v>
      </c>
      <c r="BU68" s="598">
        <v>17076</v>
      </c>
      <c r="BV68" s="598">
        <v>17945</v>
      </c>
      <c r="BW68" s="598">
        <v>17242</v>
      </c>
      <c r="BX68" s="598">
        <v>13049</v>
      </c>
      <c r="BY68" s="598">
        <v>13035</v>
      </c>
      <c r="BZ68" s="598">
        <v>13370</v>
      </c>
      <c r="CA68" s="598">
        <v>13159</v>
      </c>
      <c r="CB68" s="598">
        <v>13078</v>
      </c>
      <c r="CC68" s="598">
        <v>12942</v>
      </c>
      <c r="CD68" s="598">
        <v>12889</v>
      </c>
      <c r="CE68" s="598">
        <v>12656</v>
      </c>
      <c r="CF68" s="598">
        <v>12615</v>
      </c>
      <c r="CG68" s="598">
        <v>12777</v>
      </c>
      <c r="CH68" s="598">
        <v>12816</v>
      </c>
      <c r="CI68" s="598">
        <v>12806</v>
      </c>
      <c r="CJ68" s="598">
        <f>'1.COBERTURA  DANE'!F69+'1.COBERTURA  DANE'!H69+'1.COBERTURA  DANE'!J69</f>
        <v>12881</v>
      </c>
      <c r="CK68" s="224">
        <f t="shared" si="2"/>
        <v>65</v>
      </c>
      <c r="CL68" s="190">
        <f t="shared" si="3"/>
        <v>0.51359039190897593</v>
      </c>
      <c r="CM68" s="224">
        <f t="shared" si="4"/>
        <v>-8</v>
      </c>
      <c r="CN68" s="190">
        <f t="shared" si="5"/>
        <v>-6.2068430444565136E-2</v>
      </c>
      <c r="DD68" s="18">
        <v>647</v>
      </c>
      <c r="DE68" s="18">
        <v>1129</v>
      </c>
      <c r="DG68" s="387">
        <v>376</v>
      </c>
      <c r="DH68" s="18" t="s">
        <v>83</v>
      </c>
      <c r="DI68" s="18">
        <v>41681</v>
      </c>
      <c r="DJ68" s="18">
        <v>40609</v>
      </c>
      <c r="DK68" s="18">
        <v>40258</v>
      </c>
      <c r="DL68" s="18">
        <v>39919</v>
      </c>
    </row>
    <row r="69" spans="1:116" ht="15" outlineLevel="2">
      <c r="A69" s="81">
        <v>264</v>
      </c>
      <c r="B69" s="27" t="s">
        <v>126</v>
      </c>
      <c r="C69" s="50" t="s">
        <v>128</v>
      </c>
      <c r="D69" s="49">
        <v>5871</v>
      </c>
      <c r="E69" s="50">
        <v>5836</v>
      </c>
      <c r="F69" s="49">
        <v>5921</v>
      </c>
      <c r="G69" s="49">
        <v>5909</v>
      </c>
      <c r="H69" s="49">
        <v>5919</v>
      </c>
      <c r="I69" s="1">
        <v>5874</v>
      </c>
      <c r="J69" s="388">
        <v>5869</v>
      </c>
      <c r="K69" s="270">
        <v>5823</v>
      </c>
      <c r="L69" s="37">
        <v>5802</v>
      </c>
      <c r="M69" s="37">
        <v>5847</v>
      </c>
      <c r="N69" s="37">
        <v>5927</v>
      </c>
      <c r="O69" s="37">
        <v>5944</v>
      </c>
      <c r="P69" s="37">
        <v>6158</v>
      </c>
      <c r="Q69" s="37">
        <v>6016</v>
      </c>
      <c r="R69" s="37">
        <v>5929</v>
      </c>
      <c r="S69" s="37">
        <v>5955</v>
      </c>
      <c r="T69" s="37">
        <v>5919</v>
      </c>
      <c r="U69" s="37">
        <v>5923</v>
      </c>
      <c r="V69" s="129">
        <v>5960</v>
      </c>
      <c r="W69" s="84">
        <v>5775</v>
      </c>
      <c r="X69" s="37">
        <v>5780</v>
      </c>
      <c r="Y69" s="37">
        <v>5878</v>
      </c>
      <c r="Z69" s="37">
        <v>5870</v>
      </c>
      <c r="AA69" s="37">
        <v>5911</v>
      </c>
      <c r="AB69" s="37">
        <v>5948</v>
      </c>
      <c r="AC69" s="37">
        <v>5877</v>
      </c>
      <c r="AD69" s="37">
        <v>5868</v>
      </c>
      <c r="AE69" s="37">
        <v>5809</v>
      </c>
      <c r="AF69" s="37">
        <v>5813</v>
      </c>
      <c r="AG69" s="37">
        <v>5826</v>
      </c>
      <c r="AH69" s="129">
        <v>5831</v>
      </c>
      <c r="AI69" s="84">
        <v>5798</v>
      </c>
      <c r="AJ69" s="37">
        <v>5784</v>
      </c>
      <c r="AK69" s="37">
        <v>5762</v>
      </c>
      <c r="AL69" s="37">
        <v>5794</v>
      </c>
      <c r="AM69" s="37">
        <v>5762</v>
      </c>
      <c r="AN69" s="37">
        <v>5832</v>
      </c>
      <c r="AO69" s="37">
        <v>5790</v>
      </c>
      <c r="AP69" s="37">
        <v>5995</v>
      </c>
      <c r="AQ69" s="37">
        <v>6007</v>
      </c>
      <c r="AR69" s="37">
        <v>6035</v>
      </c>
      <c r="AS69" s="37">
        <v>6049</v>
      </c>
      <c r="AT69" s="129">
        <v>5914</v>
      </c>
      <c r="AU69" s="84">
        <v>5827</v>
      </c>
      <c r="AV69" s="270">
        <v>5798</v>
      </c>
      <c r="AW69" s="270">
        <v>5835</v>
      </c>
      <c r="AX69" s="270">
        <v>5819</v>
      </c>
      <c r="AY69" s="270">
        <v>5822</v>
      </c>
      <c r="AZ69" s="270">
        <v>5895</v>
      </c>
      <c r="BA69" s="270">
        <v>5994</v>
      </c>
      <c r="BB69" s="270">
        <v>6035</v>
      </c>
      <c r="BC69" s="270">
        <v>6161</v>
      </c>
      <c r="BD69" s="270">
        <v>6136</v>
      </c>
      <c r="BE69" s="270">
        <v>6103</v>
      </c>
      <c r="BF69" s="37">
        <v>6088</v>
      </c>
      <c r="BG69" s="84">
        <v>6016</v>
      </c>
      <c r="BH69" s="270">
        <v>6023</v>
      </c>
      <c r="BI69" s="270">
        <v>6079</v>
      </c>
      <c r="BJ69" s="270">
        <v>6159</v>
      </c>
      <c r="BK69" s="270">
        <v>6164</v>
      </c>
      <c r="BL69" s="270">
        <v>6256</v>
      </c>
      <c r="BM69" s="270">
        <v>6223</v>
      </c>
      <c r="BN69" s="270">
        <v>6281</v>
      </c>
      <c r="BO69" s="270">
        <v>6328</v>
      </c>
      <c r="BP69" s="270">
        <v>6384</v>
      </c>
      <c r="BQ69" s="270">
        <v>6302</v>
      </c>
      <c r="BR69" s="598">
        <v>6349</v>
      </c>
      <c r="BS69" s="598">
        <v>6307</v>
      </c>
      <c r="BT69" s="598">
        <v>6320</v>
      </c>
      <c r="BU69" s="598">
        <v>6368</v>
      </c>
      <c r="BV69" s="598">
        <v>6336</v>
      </c>
      <c r="BW69" s="598">
        <v>6332</v>
      </c>
      <c r="BX69" s="598">
        <v>6293</v>
      </c>
      <c r="BY69" s="598">
        <v>6345</v>
      </c>
      <c r="BZ69" s="598">
        <v>6650</v>
      </c>
      <c r="CA69" s="598">
        <v>6316</v>
      </c>
      <c r="CB69" s="598">
        <v>6362</v>
      </c>
      <c r="CC69" s="598">
        <v>6272</v>
      </c>
      <c r="CD69" s="598">
        <v>6249</v>
      </c>
      <c r="CE69" s="598">
        <v>6216</v>
      </c>
      <c r="CF69" s="598">
        <v>6222</v>
      </c>
      <c r="CG69" s="598">
        <v>6220</v>
      </c>
      <c r="CH69" s="598">
        <v>6253</v>
      </c>
      <c r="CI69" s="598">
        <v>6256</v>
      </c>
      <c r="CJ69" s="598">
        <f>'1.COBERTURA  DANE'!F70+'1.COBERTURA  DANE'!H70+'1.COBERTURA  DANE'!J70</f>
        <v>6269</v>
      </c>
      <c r="CK69" s="224">
        <f t="shared" ref="CK69:CK132" si="11">CJ69-CH69</f>
        <v>16</v>
      </c>
      <c r="CL69" s="190">
        <f t="shared" ref="CL69:CL132" si="12">(CK69/CE69)*100</f>
        <v>0.2574002574002574</v>
      </c>
      <c r="CM69" s="224">
        <f t="shared" ref="CM69:CM132" si="13">CJ69-CD69</f>
        <v>20</v>
      </c>
      <c r="CN69" s="190">
        <f t="shared" ref="CN69:CN132" si="14">CM69/CD69*100</f>
        <v>0.3200512081933109</v>
      </c>
      <c r="DD69" s="18">
        <v>658</v>
      </c>
      <c r="DE69" s="18">
        <v>1112</v>
      </c>
      <c r="DG69" s="387">
        <v>380</v>
      </c>
      <c r="DH69" s="18" t="s">
        <v>46</v>
      </c>
      <c r="DI69" s="18">
        <v>9869</v>
      </c>
      <c r="DJ69" s="18">
        <v>10305</v>
      </c>
      <c r="DK69" s="18">
        <v>10352</v>
      </c>
      <c r="DL69" s="18">
        <v>10185</v>
      </c>
    </row>
    <row r="70" spans="1:116" ht="15" outlineLevel="2">
      <c r="A70" s="81">
        <v>310</v>
      </c>
      <c r="B70" s="27" t="s">
        <v>126</v>
      </c>
      <c r="C70" s="53" t="s">
        <v>236</v>
      </c>
      <c r="D70" s="49">
        <v>2385</v>
      </c>
      <c r="E70" s="49">
        <v>2405</v>
      </c>
      <c r="F70" s="49">
        <v>2454</v>
      </c>
      <c r="G70" s="49">
        <v>2571</v>
      </c>
      <c r="H70" s="49">
        <v>2575</v>
      </c>
      <c r="I70" s="1">
        <v>2556</v>
      </c>
      <c r="J70" s="388">
        <v>2600</v>
      </c>
      <c r="K70" s="270">
        <v>2512</v>
      </c>
      <c r="L70" s="37">
        <v>2434</v>
      </c>
      <c r="M70" s="37">
        <v>2469</v>
      </c>
      <c r="N70" s="37">
        <v>2432</v>
      </c>
      <c r="O70" s="37">
        <v>2457</v>
      </c>
      <c r="P70" s="37">
        <v>2479</v>
      </c>
      <c r="Q70" s="37">
        <v>2477</v>
      </c>
      <c r="R70" s="37">
        <v>2471</v>
      </c>
      <c r="S70" s="37">
        <v>2496</v>
      </c>
      <c r="T70" s="37">
        <v>2495</v>
      </c>
      <c r="U70" s="37">
        <v>2538</v>
      </c>
      <c r="V70" s="129">
        <v>2639</v>
      </c>
      <c r="W70" s="84">
        <v>2459</v>
      </c>
      <c r="X70" s="37">
        <v>2505</v>
      </c>
      <c r="Y70" s="37">
        <v>2634</v>
      </c>
      <c r="Z70" s="37">
        <v>2630</v>
      </c>
      <c r="AA70" s="37">
        <v>2685</v>
      </c>
      <c r="AB70" s="37">
        <v>2705</v>
      </c>
      <c r="AC70" s="37">
        <v>2660</v>
      </c>
      <c r="AD70" s="37">
        <v>2649</v>
      </c>
      <c r="AE70" s="37">
        <v>2660</v>
      </c>
      <c r="AF70" s="37">
        <v>2639</v>
      </c>
      <c r="AG70" s="37">
        <v>2640</v>
      </c>
      <c r="AH70" s="129">
        <v>2679</v>
      </c>
      <c r="AI70" s="84">
        <v>2606</v>
      </c>
      <c r="AJ70" s="37">
        <v>2670</v>
      </c>
      <c r="AK70" s="37">
        <v>2600</v>
      </c>
      <c r="AL70" s="37">
        <v>2621</v>
      </c>
      <c r="AM70" s="37">
        <v>2638</v>
      </c>
      <c r="AN70" s="37">
        <v>2687</v>
      </c>
      <c r="AO70" s="37">
        <v>2668</v>
      </c>
      <c r="AP70" s="37">
        <v>2757</v>
      </c>
      <c r="AQ70" s="37">
        <v>2752</v>
      </c>
      <c r="AR70" s="37">
        <v>2817</v>
      </c>
      <c r="AS70" s="37">
        <v>2750</v>
      </c>
      <c r="AT70" s="129">
        <v>2681</v>
      </c>
      <c r="AU70" s="84">
        <v>2608</v>
      </c>
      <c r="AV70" s="270">
        <v>2570</v>
      </c>
      <c r="AW70" s="270">
        <v>2574</v>
      </c>
      <c r="AX70" s="270">
        <v>2567</v>
      </c>
      <c r="AY70" s="270">
        <v>2614</v>
      </c>
      <c r="AZ70" s="270">
        <v>2696</v>
      </c>
      <c r="BA70" s="270">
        <v>2816</v>
      </c>
      <c r="BB70" s="270">
        <v>2822</v>
      </c>
      <c r="BC70" s="270">
        <v>2840</v>
      </c>
      <c r="BD70" s="270">
        <v>2845</v>
      </c>
      <c r="BE70" s="270">
        <v>2728</v>
      </c>
      <c r="BF70" s="37">
        <v>2742</v>
      </c>
      <c r="BG70" s="84">
        <v>2737</v>
      </c>
      <c r="BH70" s="270">
        <v>2623</v>
      </c>
      <c r="BI70" s="270">
        <v>2659</v>
      </c>
      <c r="BJ70" s="270">
        <v>2713</v>
      </c>
      <c r="BK70" s="270">
        <v>2701</v>
      </c>
      <c r="BL70" s="270">
        <v>2767</v>
      </c>
      <c r="BM70" s="270">
        <v>2799</v>
      </c>
      <c r="BN70" s="270">
        <v>2810</v>
      </c>
      <c r="BO70" s="270">
        <v>2815</v>
      </c>
      <c r="BP70" s="270">
        <v>2825</v>
      </c>
      <c r="BQ70" s="270">
        <v>2823</v>
      </c>
      <c r="BR70" s="598">
        <v>2844</v>
      </c>
      <c r="BS70" s="598">
        <v>2808</v>
      </c>
      <c r="BT70" s="598">
        <v>2800</v>
      </c>
      <c r="BU70" s="598">
        <v>2839</v>
      </c>
      <c r="BV70" s="598">
        <v>2761</v>
      </c>
      <c r="BW70" s="598">
        <v>2735</v>
      </c>
      <c r="BX70" s="598">
        <v>2735</v>
      </c>
      <c r="BY70" s="598">
        <v>2721</v>
      </c>
      <c r="BZ70" s="598">
        <v>2710</v>
      </c>
      <c r="CA70" s="598">
        <v>3057</v>
      </c>
      <c r="CB70" s="598">
        <v>3029</v>
      </c>
      <c r="CC70" s="598">
        <v>2878</v>
      </c>
      <c r="CD70" s="598">
        <v>2889</v>
      </c>
      <c r="CE70" s="598">
        <v>2876</v>
      </c>
      <c r="CF70" s="598">
        <v>2854</v>
      </c>
      <c r="CG70" s="598">
        <v>2881</v>
      </c>
      <c r="CH70" s="598">
        <v>2894</v>
      </c>
      <c r="CI70" s="598">
        <v>2852</v>
      </c>
      <c r="CJ70" s="598">
        <f>'1.COBERTURA  DANE'!F71+'1.COBERTURA  DANE'!H71+'1.COBERTURA  DANE'!J71</f>
        <v>2859</v>
      </c>
      <c r="CK70" s="224">
        <f t="shared" si="11"/>
        <v>-35</v>
      </c>
      <c r="CL70" s="190">
        <f t="shared" si="12"/>
        <v>-1.2169680111265646</v>
      </c>
      <c r="CM70" s="224">
        <f t="shared" si="13"/>
        <v>-30</v>
      </c>
      <c r="CN70" s="190">
        <f t="shared" si="14"/>
        <v>-1.0384215991692627</v>
      </c>
      <c r="DD70" s="18">
        <v>664</v>
      </c>
      <c r="DE70" s="18">
        <v>12065</v>
      </c>
      <c r="DG70" s="387">
        <v>390</v>
      </c>
      <c r="DH70" s="18" t="s">
        <v>17</v>
      </c>
      <c r="DI70" s="18">
        <v>2862</v>
      </c>
      <c r="DJ70" s="18">
        <v>2863</v>
      </c>
      <c r="DK70" s="18">
        <v>2814</v>
      </c>
      <c r="DL70" s="18">
        <v>2761</v>
      </c>
    </row>
    <row r="71" spans="1:116" ht="15" outlineLevel="2">
      <c r="A71" s="81">
        <v>315</v>
      </c>
      <c r="B71" s="27" t="s">
        <v>126</v>
      </c>
      <c r="C71" s="49" t="s">
        <v>43</v>
      </c>
      <c r="D71" s="49">
        <v>1578</v>
      </c>
      <c r="E71" s="49">
        <v>1576</v>
      </c>
      <c r="F71" s="49">
        <v>1567</v>
      </c>
      <c r="G71" s="49">
        <v>1572</v>
      </c>
      <c r="H71" s="49">
        <v>1583</v>
      </c>
      <c r="I71" s="1">
        <v>1597</v>
      </c>
      <c r="J71" s="388">
        <v>1672</v>
      </c>
      <c r="K71" s="270">
        <v>1609</v>
      </c>
      <c r="L71" s="37">
        <v>1542</v>
      </c>
      <c r="M71" s="37">
        <v>1674</v>
      </c>
      <c r="N71" s="37">
        <v>1710</v>
      </c>
      <c r="O71" s="37">
        <v>1674</v>
      </c>
      <c r="P71" s="37">
        <v>1616</v>
      </c>
      <c r="Q71" s="37">
        <v>1622</v>
      </c>
      <c r="R71" s="37">
        <v>1570</v>
      </c>
      <c r="S71" s="37">
        <v>1508</v>
      </c>
      <c r="T71" s="37">
        <v>1438</v>
      </c>
      <c r="U71" s="37">
        <v>1435</v>
      </c>
      <c r="V71" s="129">
        <v>1489</v>
      </c>
      <c r="W71" s="84">
        <v>1379</v>
      </c>
      <c r="X71" s="37">
        <v>1358</v>
      </c>
      <c r="Y71" s="37">
        <v>1404</v>
      </c>
      <c r="Z71" s="37">
        <v>1380</v>
      </c>
      <c r="AA71" s="37">
        <v>1383</v>
      </c>
      <c r="AB71" s="37">
        <v>1417</v>
      </c>
      <c r="AC71" s="37">
        <v>1428</v>
      </c>
      <c r="AD71" s="37">
        <v>1423</v>
      </c>
      <c r="AE71" s="37">
        <v>1404</v>
      </c>
      <c r="AF71" s="37">
        <v>1431</v>
      </c>
      <c r="AG71" s="37">
        <v>1437</v>
      </c>
      <c r="AH71" s="129">
        <v>1463</v>
      </c>
      <c r="AI71" s="84">
        <v>1407</v>
      </c>
      <c r="AJ71" s="37">
        <v>1418</v>
      </c>
      <c r="AK71" s="37">
        <v>1307</v>
      </c>
      <c r="AL71" s="37">
        <v>1302</v>
      </c>
      <c r="AM71" s="37">
        <v>1340</v>
      </c>
      <c r="AN71" s="37">
        <v>1381</v>
      </c>
      <c r="AO71" s="37">
        <v>1383</v>
      </c>
      <c r="AP71" s="37">
        <v>1405</v>
      </c>
      <c r="AQ71" s="37">
        <v>1427</v>
      </c>
      <c r="AR71" s="37">
        <v>1465</v>
      </c>
      <c r="AS71" s="37">
        <v>1412</v>
      </c>
      <c r="AT71" s="129">
        <v>1395</v>
      </c>
      <c r="AU71" s="84">
        <v>1380</v>
      </c>
      <c r="AV71" s="270">
        <v>1386</v>
      </c>
      <c r="AW71" s="270">
        <v>1369</v>
      </c>
      <c r="AX71" s="270">
        <v>1388</v>
      </c>
      <c r="AY71" s="270">
        <v>1378</v>
      </c>
      <c r="AZ71" s="270">
        <v>1394</v>
      </c>
      <c r="BA71" s="270">
        <v>1496</v>
      </c>
      <c r="BB71" s="270">
        <v>1513</v>
      </c>
      <c r="BC71" s="270">
        <v>1537</v>
      </c>
      <c r="BD71" s="270">
        <v>1515</v>
      </c>
      <c r="BE71" s="270">
        <v>1408</v>
      </c>
      <c r="BF71" s="37">
        <v>1439</v>
      </c>
      <c r="BG71" s="84">
        <v>1453</v>
      </c>
      <c r="BH71" s="270">
        <v>1401</v>
      </c>
      <c r="BI71" s="270">
        <v>1417</v>
      </c>
      <c r="BJ71" s="270">
        <v>1493</v>
      </c>
      <c r="BK71" s="270">
        <v>1512</v>
      </c>
      <c r="BL71" s="270">
        <v>1558</v>
      </c>
      <c r="BM71" s="270">
        <v>1578</v>
      </c>
      <c r="BN71" s="270">
        <v>1586</v>
      </c>
      <c r="BO71" s="270">
        <v>1619</v>
      </c>
      <c r="BP71" s="270">
        <v>1628</v>
      </c>
      <c r="BQ71" s="270">
        <v>1648</v>
      </c>
      <c r="BR71" s="598">
        <v>1644</v>
      </c>
      <c r="BS71" s="598">
        <v>1623</v>
      </c>
      <c r="BT71" s="598">
        <v>1601</v>
      </c>
      <c r="BU71" s="598">
        <v>1574</v>
      </c>
      <c r="BV71" s="598">
        <v>1531</v>
      </c>
      <c r="BW71" s="598">
        <v>1500</v>
      </c>
      <c r="BX71" s="598">
        <v>1500</v>
      </c>
      <c r="BY71" s="598">
        <v>1497</v>
      </c>
      <c r="BZ71" s="598">
        <v>1447</v>
      </c>
      <c r="CA71" s="598">
        <v>1421</v>
      </c>
      <c r="CB71" s="598">
        <v>1422</v>
      </c>
      <c r="CC71" s="598">
        <v>1391</v>
      </c>
      <c r="CD71" s="598">
        <v>1396</v>
      </c>
      <c r="CE71" s="598">
        <v>1386</v>
      </c>
      <c r="CF71" s="598">
        <v>1390</v>
      </c>
      <c r="CG71" s="598">
        <v>1398</v>
      </c>
      <c r="CH71" s="598">
        <v>1447</v>
      </c>
      <c r="CI71" s="598">
        <v>1438</v>
      </c>
      <c r="CJ71" s="598">
        <f>'1.COBERTURA  DANE'!F72+'1.COBERTURA  DANE'!H72+'1.COBERTURA  DANE'!J72</f>
        <v>1432</v>
      </c>
      <c r="CK71" s="224">
        <f t="shared" si="11"/>
        <v>-15</v>
      </c>
      <c r="CL71" s="190">
        <f t="shared" si="12"/>
        <v>-1.0822510822510822</v>
      </c>
      <c r="CM71" s="224">
        <f t="shared" si="13"/>
        <v>36</v>
      </c>
      <c r="CN71" s="190">
        <f t="shared" si="14"/>
        <v>2.5787965616045847</v>
      </c>
      <c r="DD71" s="18">
        <v>686</v>
      </c>
      <c r="DE71" s="18">
        <v>14813</v>
      </c>
      <c r="DG71" s="387">
        <v>400</v>
      </c>
      <c r="DH71" s="18" t="s">
        <v>806</v>
      </c>
      <c r="DI71" s="18">
        <v>9001</v>
      </c>
      <c r="DJ71" s="18">
        <v>9036</v>
      </c>
      <c r="DK71" s="18">
        <v>8977</v>
      </c>
      <c r="DL71" s="18">
        <v>8977</v>
      </c>
    </row>
    <row r="72" spans="1:116" ht="15" outlineLevel="2">
      <c r="A72" s="81">
        <v>361</v>
      </c>
      <c r="B72" s="27" t="s">
        <v>126</v>
      </c>
      <c r="C72" s="9" t="s">
        <v>45</v>
      </c>
      <c r="D72" s="49">
        <v>1855</v>
      </c>
      <c r="E72" s="9">
        <v>1844</v>
      </c>
      <c r="F72" s="49">
        <v>1881</v>
      </c>
      <c r="G72" s="49">
        <v>1879</v>
      </c>
      <c r="H72" s="49">
        <v>1855</v>
      </c>
      <c r="I72" s="1">
        <v>1843</v>
      </c>
      <c r="J72" s="388">
        <v>2053</v>
      </c>
      <c r="K72" s="270">
        <v>1954</v>
      </c>
      <c r="L72" s="37">
        <v>1889</v>
      </c>
      <c r="M72" s="37">
        <v>1958</v>
      </c>
      <c r="N72" s="37">
        <v>1968</v>
      </c>
      <c r="O72" s="37">
        <v>2069</v>
      </c>
      <c r="P72" s="37">
        <v>2210</v>
      </c>
      <c r="Q72" s="37">
        <v>2226</v>
      </c>
      <c r="R72" s="37">
        <v>2273</v>
      </c>
      <c r="S72" s="37">
        <v>2329</v>
      </c>
      <c r="T72" s="37">
        <v>2399</v>
      </c>
      <c r="U72" s="37">
        <v>2438</v>
      </c>
      <c r="V72" s="129">
        <v>2639</v>
      </c>
      <c r="W72" s="84">
        <v>2195</v>
      </c>
      <c r="X72" s="37">
        <v>2216</v>
      </c>
      <c r="Y72" s="37">
        <v>2594</v>
      </c>
      <c r="Z72" s="37">
        <v>2678</v>
      </c>
      <c r="AA72" s="37">
        <v>2686</v>
      </c>
      <c r="AB72" s="37">
        <v>2835</v>
      </c>
      <c r="AC72" s="37">
        <v>2859</v>
      </c>
      <c r="AD72" s="37">
        <v>2927</v>
      </c>
      <c r="AE72" s="37">
        <v>2940</v>
      </c>
      <c r="AF72" s="37">
        <v>2842</v>
      </c>
      <c r="AG72" s="37">
        <v>2800</v>
      </c>
      <c r="AH72" s="129">
        <v>2709</v>
      </c>
      <c r="AI72" s="84">
        <v>2547</v>
      </c>
      <c r="AJ72" s="37">
        <v>2556</v>
      </c>
      <c r="AK72" s="37">
        <v>2579</v>
      </c>
      <c r="AL72" s="37">
        <v>2587</v>
      </c>
      <c r="AM72" s="37">
        <v>2665</v>
      </c>
      <c r="AN72" s="37">
        <v>2749</v>
      </c>
      <c r="AO72" s="37">
        <v>3071</v>
      </c>
      <c r="AP72" s="37">
        <v>3184</v>
      </c>
      <c r="AQ72" s="37">
        <v>3238</v>
      </c>
      <c r="AR72" s="37">
        <v>3253</v>
      </c>
      <c r="AS72" s="37">
        <v>3170</v>
      </c>
      <c r="AT72" s="129">
        <v>3132</v>
      </c>
      <c r="AU72" s="84">
        <v>2988</v>
      </c>
      <c r="AV72" s="270">
        <v>2881</v>
      </c>
      <c r="AW72" s="270">
        <v>2891</v>
      </c>
      <c r="AX72" s="270">
        <v>2927</v>
      </c>
      <c r="AY72" s="270">
        <v>2953</v>
      </c>
      <c r="AZ72" s="270">
        <v>3036</v>
      </c>
      <c r="BA72" s="270">
        <v>3338</v>
      </c>
      <c r="BB72" s="270">
        <v>3415</v>
      </c>
      <c r="BC72" s="270">
        <v>3487</v>
      </c>
      <c r="BD72" s="270">
        <v>3451</v>
      </c>
      <c r="BE72" s="270">
        <v>3242</v>
      </c>
      <c r="BF72" s="37">
        <v>3234</v>
      </c>
      <c r="BG72" s="84">
        <v>3239</v>
      </c>
      <c r="BH72" s="270">
        <v>3038</v>
      </c>
      <c r="BI72" s="270">
        <v>3007</v>
      </c>
      <c r="BJ72" s="270">
        <v>3193</v>
      </c>
      <c r="BK72" s="270">
        <v>3235</v>
      </c>
      <c r="BL72" s="270">
        <v>3296</v>
      </c>
      <c r="BM72" s="270">
        <v>3354</v>
      </c>
      <c r="BN72" s="270">
        <v>3334</v>
      </c>
      <c r="BO72" s="270">
        <v>3328</v>
      </c>
      <c r="BP72" s="270">
        <v>3314</v>
      </c>
      <c r="BQ72" s="270">
        <v>3317</v>
      </c>
      <c r="BR72" s="598">
        <v>3322</v>
      </c>
      <c r="BS72" s="598">
        <v>3244</v>
      </c>
      <c r="BT72" s="598">
        <v>3206</v>
      </c>
      <c r="BU72" s="598">
        <v>3209</v>
      </c>
      <c r="BV72" s="598">
        <v>3081</v>
      </c>
      <c r="BW72" s="598">
        <v>3128</v>
      </c>
      <c r="BX72" s="598">
        <v>3191</v>
      </c>
      <c r="BY72" s="598">
        <v>3155</v>
      </c>
      <c r="BZ72" s="598">
        <v>3165</v>
      </c>
      <c r="CA72" s="598">
        <v>3189</v>
      </c>
      <c r="CB72" s="598">
        <v>3133</v>
      </c>
      <c r="CC72" s="598">
        <v>3040</v>
      </c>
      <c r="CD72" s="598">
        <v>3087</v>
      </c>
      <c r="CE72" s="598">
        <v>3081</v>
      </c>
      <c r="CF72" s="598">
        <v>3112</v>
      </c>
      <c r="CG72" s="598">
        <v>3229</v>
      </c>
      <c r="CH72" s="598">
        <v>3306</v>
      </c>
      <c r="CI72" s="598">
        <v>3122</v>
      </c>
      <c r="CJ72" s="598">
        <f>'1.COBERTURA  DANE'!F73+'1.COBERTURA  DANE'!H73+'1.COBERTURA  DANE'!J73</f>
        <v>3099</v>
      </c>
      <c r="CK72" s="224">
        <f t="shared" si="11"/>
        <v>-207</v>
      </c>
      <c r="CL72" s="190">
        <f t="shared" si="12"/>
        <v>-6.7185978578383638</v>
      </c>
      <c r="CM72" s="224">
        <f t="shared" si="13"/>
        <v>12</v>
      </c>
      <c r="CN72" s="190">
        <f t="shared" si="14"/>
        <v>0.3887269193391642</v>
      </c>
      <c r="DD72" s="18">
        <v>819</v>
      </c>
      <c r="DE72" s="18">
        <v>697</v>
      </c>
      <c r="DG72" s="387">
        <v>411</v>
      </c>
      <c r="DH72" s="18" t="s">
        <v>47</v>
      </c>
      <c r="DI72" s="18">
        <v>1126</v>
      </c>
      <c r="DJ72" s="18">
        <v>1107</v>
      </c>
      <c r="DK72" s="18">
        <v>1076</v>
      </c>
      <c r="DL72" s="18">
        <v>1058</v>
      </c>
    </row>
    <row r="73" spans="1:116" ht="15" outlineLevel="2">
      <c r="A73" s="81">
        <v>647</v>
      </c>
      <c r="B73" s="27" t="s">
        <v>126</v>
      </c>
      <c r="C73" s="49" t="s">
        <v>53</v>
      </c>
      <c r="D73" s="49">
        <v>1048</v>
      </c>
      <c r="E73" s="49">
        <v>1090</v>
      </c>
      <c r="F73" s="49">
        <v>1096</v>
      </c>
      <c r="G73" s="49">
        <v>1051</v>
      </c>
      <c r="H73" s="49">
        <v>1069</v>
      </c>
      <c r="I73" s="1">
        <v>1021</v>
      </c>
      <c r="J73" s="388">
        <v>1129</v>
      </c>
      <c r="K73" s="270">
        <v>1105</v>
      </c>
      <c r="L73" s="37">
        <v>1057</v>
      </c>
      <c r="M73" s="37">
        <v>1147</v>
      </c>
      <c r="N73" s="37">
        <v>1185</v>
      </c>
      <c r="O73" s="37">
        <v>1202</v>
      </c>
      <c r="P73" s="37">
        <v>1245</v>
      </c>
      <c r="Q73" s="37">
        <v>1233</v>
      </c>
      <c r="R73" s="37">
        <v>1183</v>
      </c>
      <c r="S73" s="37">
        <v>1189</v>
      </c>
      <c r="T73" s="37">
        <v>1184</v>
      </c>
      <c r="U73" s="37">
        <v>1215</v>
      </c>
      <c r="V73" s="129">
        <v>1289</v>
      </c>
      <c r="W73" s="84">
        <v>1139</v>
      </c>
      <c r="X73" s="37">
        <v>1207</v>
      </c>
      <c r="Y73" s="37">
        <v>1272</v>
      </c>
      <c r="Z73" s="37">
        <v>1330</v>
      </c>
      <c r="AA73" s="37">
        <v>1379</v>
      </c>
      <c r="AB73" s="37">
        <v>1499</v>
      </c>
      <c r="AC73" s="37">
        <v>1515</v>
      </c>
      <c r="AD73" s="37">
        <v>1475</v>
      </c>
      <c r="AE73" s="37">
        <v>1393</v>
      </c>
      <c r="AF73" s="37">
        <v>1380</v>
      </c>
      <c r="AG73" s="37">
        <v>1383</v>
      </c>
      <c r="AH73" s="129">
        <v>1413</v>
      </c>
      <c r="AI73" s="84">
        <v>1377</v>
      </c>
      <c r="AJ73" s="37">
        <v>1387</v>
      </c>
      <c r="AK73" s="37">
        <v>1430</v>
      </c>
      <c r="AL73" s="37">
        <v>1454</v>
      </c>
      <c r="AM73" s="37">
        <v>1464</v>
      </c>
      <c r="AN73" s="37">
        <v>1489</v>
      </c>
      <c r="AO73" s="37">
        <v>1536</v>
      </c>
      <c r="AP73" s="37">
        <v>1550</v>
      </c>
      <c r="AQ73" s="37">
        <v>1559</v>
      </c>
      <c r="AR73" s="37">
        <v>1672</v>
      </c>
      <c r="AS73" s="37">
        <v>1589</v>
      </c>
      <c r="AT73" s="129">
        <v>1549</v>
      </c>
      <c r="AU73" s="84">
        <v>1491</v>
      </c>
      <c r="AV73" s="270">
        <v>1460</v>
      </c>
      <c r="AW73" s="270">
        <v>1418</v>
      </c>
      <c r="AX73" s="270">
        <v>1376</v>
      </c>
      <c r="AY73" s="270">
        <v>1338</v>
      </c>
      <c r="AZ73" s="270">
        <v>1318</v>
      </c>
      <c r="BA73" s="270">
        <v>1361</v>
      </c>
      <c r="BB73" s="270">
        <v>1485</v>
      </c>
      <c r="BC73" s="270">
        <v>1534</v>
      </c>
      <c r="BD73" s="270">
        <v>1556</v>
      </c>
      <c r="BE73" s="270">
        <v>1581</v>
      </c>
      <c r="BF73" s="37">
        <v>1503</v>
      </c>
      <c r="BG73" s="84">
        <v>1495</v>
      </c>
      <c r="BH73" s="270">
        <v>1447</v>
      </c>
      <c r="BI73" s="270">
        <v>1404</v>
      </c>
      <c r="BJ73" s="270">
        <v>1431</v>
      </c>
      <c r="BK73" s="270">
        <v>1460</v>
      </c>
      <c r="BL73" s="270">
        <v>1489</v>
      </c>
      <c r="BM73" s="270">
        <v>1554</v>
      </c>
      <c r="BN73" s="270">
        <v>1570</v>
      </c>
      <c r="BO73" s="270">
        <v>1622</v>
      </c>
      <c r="BP73" s="270">
        <v>1600</v>
      </c>
      <c r="BQ73" s="270">
        <v>1579</v>
      </c>
      <c r="BR73" s="598">
        <v>1609</v>
      </c>
      <c r="BS73" s="598">
        <v>1568</v>
      </c>
      <c r="BT73" s="598">
        <v>1564</v>
      </c>
      <c r="BU73" s="598">
        <v>1579</v>
      </c>
      <c r="BV73" s="598">
        <v>1537</v>
      </c>
      <c r="BW73" s="598">
        <v>1550</v>
      </c>
      <c r="BX73" s="598">
        <v>1539</v>
      </c>
      <c r="BY73" s="598">
        <v>1567</v>
      </c>
      <c r="BZ73" s="598">
        <v>1548</v>
      </c>
      <c r="CA73" s="598">
        <v>1598</v>
      </c>
      <c r="CB73" s="598">
        <v>1556</v>
      </c>
      <c r="CC73" s="598">
        <v>1520</v>
      </c>
      <c r="CD73" s="598">
        <v>1528</v>
      </c>
      <c r="CE73" s="598">
        <v>1500</v>
      </c>
      <c r="CF73" s="598">
        <v>1479</v>
      </c>
      <c r="CG73" s="598">
        <v>1517</v>
      </c>
      <c r="CH73" s="598">
        <v>1536</v>
      </c>
      <c r="CI73" s="598">
        <v>1557</v>
      </c>
      <c r="CJ73" s="598">
        <f>'1.COBERTURA  DANE'!F74+'1.COBERTURA  DANE'!H74+'1.COBERTURA  DANE'!J74</f>
        <v>1543</v>
      </c>
      <c r="CK73" s="224">
        <f t="shared" si="11"/>
        <v>7</v>
      </c>
      <c r="CL73" s="190">
        <f t="shared" si="12"/>
        <v>0.46666666666666673</v>
      </c>
      <c r="CM73" s="224">
        <f t="shared" si="13"/>
        <v>15</v>
      </c>
      <c r="CN73" s="190">
        <f t="shared" si="14"/>
        <v>0.98167539267015702</v>
      </c>
      <c r="DD73" s="18">
        <v>854</v>
      </c>
      <c r="DE73" s="18">
        <v>1020</v>
      </c>
      <c r="DG73" s="387">
        <v>425</v>
      </c>
      <c r="DH73" s="18" t="s">
        <v>48</v>
      </c>
      <c r="DI73" s="18">
        <v>1688</v>
      </c>
      <c r="DJ73" s="18">
        <v>1647</v>
      </c>
      <c r="DK73" s="18">
        <v>1603</v>
      </c>
      <c r="DL73" s="18">
        <v>1586</v>
      </c>
    </row>
    <row r="74" spans="1:116" ht="15" outlineLevel="2">
      <c r="A74" s="81">
        <v>658</v>
      </c>
      <c r="B74" s="27" t="s">
        <v>126</v>
      </c>
      <c r="C74" s="53" t="s">
        <v>92</v>
      </c>
      <c r="D74" s="49">
        <v>1095</v>
      </c>
      <c r="E74" s="49">
        <v>1091</v>
      </c>
      <c r="F74" s="49">
        <v>1085</v>
      </c>
      <c r="G74" s="49">
        <v>1112</v>
      </c>
      <c r="H74" s="49">
        <v>1093</v>
      </c>
      <c r="I74" s="1">
        <v>1063</v>
      </c>
      <c r="J74" s="388">
        <v>1112</v>
      </c>
      <c r="K74" s="270">
        <v>1069</v>
      </c>
      <c r="L74" s="37">
        <v>1034</v>
      </c>
      <c r="M74" s="37">
        <v>1032</v>
      </c>
      <c r="N74" s="37">
        <v>1040</v>
      </c>
      <c r="O74" s="37">
        <v>1031</v>
      </c>
      <c r="P74" s="37">
        <v>1082</v>
      </c>
      <c r="Q74" s="37">
        <v>1062</v>
      </c>
      <c r="R74" s="37">
        <v>1041</v>
      </c>
      <c r="S74" s="37">
        <v>1066</v>
      </c>
      <c r="T74" s="37">
        <v>1062</v>
      </c>
      <c r="U74" s="37">
        <v>1096</v>
      </c>
      <c r="V74" s="129">
        <v>1133</v>
      </c>
      <c r="W74" s="84">
        <v>1049</v>
      </c>
      <c r="X74" s="37">
        <v>1046</v>
      </c>
      <c r="Y74" s="37">
        <v>1108</v>
      </c>
      <c r="Z74" s="37">
        <v>1122</v>
      </c>
      <c r="AA74" s="37">
        <v>1186</v>
      </c>
      <c r="AB74" s="37">
        <v>1236</v>
      </c>
      <c r="AC74" s="37">
        <v>1201</v>
      </c>
      <c r="AD74" s="37">
        <v>1214</v>
      </c>
      <c r="AE74" s="37">
        <v>1190</v>
      </c>
      <c r="AF74" s="37">
        <v>1185</v>
      </c>
      <c r="AG74" s="37">
        <v>1208</v>
      </c>
      <c r="AH74" s="129">
        <v>1161</v>
      </c>
      <c r="AI74" s="84">
        <v>1109</v>
      </c>
      <c r="AJ74" s="37">
        <v>1101</v>
      </c>
      <c r="AK74" s="37">
        <v>1149</v>
      </c>
      <c r="AL74" s="37">
        <v>1174</v>
      </c>
      <c r="AM74" s="37">
        <v>1153</v>
      </c>
      <c r="AN74" s="37">
        <v>1170</v>
      </c>
      <c r="AO74" s="37">
        <v>1163</v>
      </c>
      <c r="AP74" s="37">
        <v>1220</v>
      </c>
      <c r="AQ74" s="37">
        <v>1216</v>
      </c>
      <c r="AR74" s="37">
        <v>1216</v>
      </c>
      <c r="AS74" s="37">
        <v>1194</v>
      </c>
      <c r="AT74" s="129">
        <v>1154</v>
      </c>
      <c r="AU74" s="84">
        <v>1102</v>
      </c>
      <c r="AV74" s="270">
        <v>1099</v>
      </c>
      <c r="AW74" s="270">
        <v>1059</v>
      </c>
      <c r="AX74" s="270">
        <v>1033</v>
      </c>
      <c r="AY74" s="270">
        <v>996</v>
      </c>
      <c r="AZ74" s="270">
        <v>982</v>
      </c>
      <c r="BA74" s="270">
        <v>1019</v>
      </c>
      <c r="BB74" s="270">
        <v>995</v>
      </c>
      <c r="BC74" s="270">
        <v>1002</v>
      </c>
      <c r="BD74" s="270">
        <v>990</v>
      </c>
      <c r="BE74" s="270">
        <v>1003</v>
      </c>
      <c r="BF74" s="37">
        <v>1047</v>
      </c>
      <c r="BG74" s="84">
        <v>1108</v>
      </c>
      <c r="BH74" s="270">
        <v>1051</v>
      </c>
      <c r="BI74" s="270">
        <v>1036</v>
      </c>
      <c r="BJ74" s="270">
        <v>1069</v>
      </c>
      <c r="BK74" s="270">
        <v>1038</v>
      </c>
      <c r="BL74" s="270">
        <v>1089</v>
      </c>
      <c r="BM74" s="270">
        <v>1116</v>
      </c>
      <c r="BN74" s="270">
        <v>1118</v>
      </c>
      <c r="BO74" s="270">
        <v>1156</v>
      </c>
      <c r="BP74" s="270">
        <v>1171</v>
      </c>
      <c r="BQ74" s="270">
        <v>1148</v>
      </c>
      <c r="BR74" s="598">
        <v>1142</v>
      </c>
      <c r="BS74" s="598">
        <v>1113</v>
      </c>
      <c r="BT74" s="598">
        <v>1136</v>
      </c>
      <c r="BU74" s="598">
        <v>1160</v>
      </c>
      <c r="BV74" s="598">
        <v>1126</v>
      </c>
      <c r="BW74" s="598">
        <v>1121</v>
      </c>
      <c r="BX74" s="598">
        <v>1156</v>
      </c>
      <c r="BY74" s="598">
        <v>1118</v>
      </c>
      <c r="BZ74" s="598">
        <v>1111</v>
      </c>
      <c r="CA74" s="598">
        <v>1148</v>
      </c>
      <c r="CB74" s="598">
        <v>1158</v>
      </c>
      <c r="CC74" s="598">
        <v>1156</v>
      </c>
      <c r="CD74" s="598">
        <v>1178</v>
      </c>
      <c r="CE74" s="598">
        <v>1134</v>
      </c>
      <c r="CF74" s="598">
        <v>1101</v>
      </c>
      <c r="CG74" s="598">
        <v>1118</v>
      </c>
      <c r="CH74" s="598">
        <v>1140</v>
      </c>
      <c r="CI74" s="598">
        <v>1111</v>
      </c>
      <c r="CJ74" s="598">
        <f>'1.COBERTURA  DANE'!F75+'1.COBERTURA  DANE'!H75+'1.COBERTURA  DANE'!J75</f>
        <v>1139</v>
      </c>
      <c r="CK74" s="224">
        <f t="shared" si="11"/>
        <v>-1</v>
      </c>
      <c r="CL74" s="190">
        <f t="shared" si="12"/>
        <v>-8.8183421516754845E-2</v>
      </c>
      <c r="CM74" s="224">
        <f t="shared" si="13"/>
        <v>-39</v>
      </c>
      <c r="CN74" s="190">
        <f t="shared" si="14"/>
        <v>-3.3106960950764006</v>
      </c>
      <c r="DD74" s="18">
        <v>887</v>
      </c>
      <c r="DE74" s="18">
        <v>13524</v>
      </c>
      <c r="DG74" s="387">
        <v>440</v>
      </c>
      <c r="DH74" s="18" t="s">
        <v>84</v>
      </c>
      <c r="DI74" s="18">
        <v>24963</v>
      </c>
      <c r="DJ74" s="18">
        <v>24802</v>
      </c>
      <c r="DK74" s="18">
        <v>24629</v>
      </c>
      <c r="DL74" s="18">
        <v>24477</v>
      </c>
    </row>
    <row r="75" spans="1:116" ht="15" outlineLevel="2">
      <c r="A75" s="81">
        <v>664</v>
      </c>
      <c r="B75" s="27" t="s">
        <v>126</v>
      </c>
      <c r="C75" s="50" t="s">
        <v>129</v>
      </c>
      <c r="D75" s="49">
        <v>11728</v>
      </c>
      <c r="E75" s="50">
        <v>11701</v>
      </c>
      <c r="F75" s="49">
        <v>11855</v>
      </c>
      <c r="G75" s="49">
        <v>12022</v>
      </c>
      <c r="H75" s="49">
        <v>12074</v>
      </c>
      <c r="I75" s="1">
        <v>11991</v>
      </c>
      <c r="J75" s="388">
        <v>12065</v>
      </c>
      <c r="K75" s="270">
        <v>11905</v>
      </c>
      <c r="L75" s="37">
        <v>11750</v>
      </c>
      <c r="M75" s="37">
        <v>11771</v>
      </c>
      <c r="N75" s="37">
        <v>11864</v>
      </c>
      <c r="O75" s="37">
        <v>11820</v>
      </c>
      <c r="P75" s="37">
        <v>12346</v>
      </c>
      <c r="Q75" s="37">
        <v>12143</v>
      </c>
      <c r="R75" s="37">
        <v>11848</v>
      </c>
      <c r="S75" s="37">
        <v>11993</v>
      </c>
      <c r="T75" s="37">
        <v>11952</v>
      </c>
      <c r="U75" s="37">
        <v>12053</v>
      </c>
      <c r="V75" s="129">
        <v>12376</v>
      </c>
      <c r="W75" s="84">
        <v>11751</v>
      </c>
      <c r="X75" s="37">
        <v>11742</v>
      </c>
      <c r="Y75" s="37">
        <v>11962</v>
      </c>
      <c r="Z75" s="37">
        <v>11978</v>
      </c>
      <c r="AA75" s="37">
        <v>12312</v>
      </c>
      <c r="AB75" s="37">
        <v>12390</v>
      </c>
      <c r="AC75" s="37">
        <v>12325</v>
      </c>
      <c r="AD75" s="37">
        <v>12459</v>
      </c>
      <c r="AE75" s="37">
        <v>12336</v>
      </c>
      <c r="AF75" s="37">
        <v>12404</v>
      </c>
      <c r="AG75" s="37">
        <v>12413</v>
      </c>
      <c r="AH75" s="129">
        <v>12357</v>
      </c>
      <c r="AI75" s="84">
        <v>12315</v>
      </c>
      <c r="AJ75" s="37">
        <v>12218</v>
      </c>
      <c r="AK75" s="37">
        <v>12126</v>
      </c>
      <c r="AL75" s="37">
        <v>12125</v>
      </c>
      <c r="AM75" s="37">
        <v>12264</v>
      </c>
      <c r="AN75" s="37">
        <v>12510</v>
      </c>
      <c r="AO75" s="37">
        <v>12513</v>
      </c>
      <c r="AP75" s="37">
        <v>12886</v>
      </c>
      <c r="AQ75" s="37">
        <v>12984</v>
      </c>
      <c r="AR75" s="37">
        <v>13208</v>
      </c>
      <c r="AS75" s="37">
        <v>13250</v>
      </c>
      <c r="AT75" s="129">
        <v>13048</v>
      </c>
      <c r="AU75" s="84">
        <v>12844</v>
      </c>
      <c r="AV75" s="270">
        <v>12692</v>
      </c>
      <c r="AW75" s="270">
        <v>12777</v>
      </c>
      <c r="AX75" s="270">
        <v>12862</v>
      </c>
      <c r="AY75" s="270">
        <v>12789</v>
      </c>
      <c r="AZ75" s="270">
        <v>13009</v>
      </c>
      <c r="BA75" s="270">
        <v>13381</v>
      </c>
      <c r="BB75" s="270">
        <v>13560</v>
      </c>
      <c r="BC75" s="270">
        <v>13732</v>
      </c>
      <c r="BD75" s="270">
        <v>13839</v>
      </c>
      <c r="BE75" s="270">
        <v>13587</v>
      </c>
      <c r="BF75" s="37">
        <v>13594</v>
      </c>
      <c r="BG75" s="84">
        <v>13501</v>
      </c>
      <c r="BH75" s="270">
        <v>13418</v>
      </c>
      <c r="BI75" s="270">
        <v>13525</v>
      </c>
      <c r="BJ75" s="270">
        <v>13771</v>
      </c>
      <c r="BK75" s="270">
        <v>13712</v>
      </c>
      <c r="BL75" s="270">
        <v>13874</v>
      </c>
      <c r="BM75" s="270">
        <v>14043</v>
      </c>
      <c r="BN75" s="270">
        <v>14111</v>
      </c>
      <c r="BO75" s="270">
        <v>14256</v>
      </c>
      <c r="BP75" s="270">
        <v>14428</v>
      </c>
      <c r="BQ75" s="270">
        <v>14337</v>
      </c>
      <c r="BR75" s="598">
        <v>14293</v>
      </c>
      <c r="BS75" s="598">
        <v>14140</v>
      </c>
      <c r="BT75" s="598">
        <v>14153</v>
      </c>
      <c r="BU75" s="598">
        <v>14314</v>
      </c>
      <c r="BV75" s="598">
        <v>14155</v>
      </c>
      <c r="BW75" s="598">
        <v>14125</v>
      </c>
      <c r="BX75" s="598">
        <v>14185</v>
      </c>
      <c r="BY75" s="598">
        <v>14147</v>
      </c>
      <c r="BZ75" s="598">
        <v>14253</v>
      </c>
      <c r="CA75" s="598">
        <v>14428</v>
      </c>
      <c r="CB75" s="598">
        <v>14405</v>
      </c>
      <c r="CC75" s="598">
        <v>14356</v>
      </c>
      <c r="CD75" s="598">
        <v>14439</v>
      </c>
      <c r="CE75" s="598">
        <v>14242</v>
      </c>
      <c r="CF75" s="598">
        <v>14239</v>
      </c>
      <c r="CG75" s="598">
        <v>14386</v>
      </c>
      <c r="CH75" s="598">
        <v>14517</v>
      </c>
      <c r="CI75" s="598">
        <v>14501</v>
      </c>
      <c r="CJ75" s="598">
        <f>'1.COBERTURA  DANE'!F76+'1.COBERTURA  DANE'!H76+'1.COBERTURA  DANE'!J76</f>
        <v>14513</v>
      </c>
      <c r="CK75" s="224">
        <f t="shared" si="11"/>
        <v>-4</v>
      </c>
      <c r="CL75" s="190">
        <f t="shared" si="12"/>
        <v>-2.8085942985535742E-2</v>
      </c>
      <c r="CM75" s="224">
        <f t="shared" si="13"/>
        <v>74</v>
      </c>
      <c r="CN75" s="190">
        <f t="shared" si="14"/>
        <v>0.51250086571092179</v>
      </c>
      <c r="DD75" s="18">
        <v>2</v>
      </c>
      <c r="DE75" s="18">
        <v>2591</v>
      </c>
      <c r="DG75" s="387">
        <v>467</v>
      </c>
      <c r="DH75" s="18" t="s">
        <v>85</v>
      </c>
      <c r="DI75" s="18">
        <v>957</v>
      </c>
      <c r="DJ75" s="18">
        <v>975</v>
      </c>
      <c r="DK75" s="18">
        <v>942</v>
      </c>
      <c r="DL75" s="18">
        <v>947</v>
      </c>
    </row>
    <row r="76" spans="1:116" ht="15" outlineLevel="2">
      <c r="A76" s="81">
        <v>686</v>
      </c>
      <c r="B76" s="27" t="s">
        <v>126</v>
      </c>
      <c r="C76" s="54" t="s">
        <v>130</v>
      </c>
      <c r="D76" s="49">
        <v>14504</v>
      </c>
      <c r="E76" s="54">
        <v>14435</v>
      </c>
      <c r="F76" s="49">
        <v>14547</v>
      </c>
      <c r="G76" s="49">
        <v>14596</v>
      </c>
      <c r="H76" s="49">
        <v>14670</v>
      </c>
      <c r="I76" s="1">
        <v>14570</v>
      </c>
      <c r="J76" s="388">
        <v>14813</v>
      </c>
      <c r="K76" s="270">
        <v>14631</v>
      </c>
      <c r="L76" s="37">
        <v>14224</v>
      </c>
      <c r="M76" s="37">
        <v>14406</v>
      </c>
      <c r="N76" s="37">
        <v>14596</v>
      </c>
      <c r="O76" s="37">
        <v>14691</v>
      </c>
      <c r="P76" s="37">
        <v>15092</v>
      </c>
      <c r="Q76" s="37">
        <v>14896</v>
      </c>
      <c r="R76" s="37">
        <v>14589</v>
      </c>
      <c r="S76" s="37">
        <v>14668</v>
      </c>
      <c r="T76" s="37">
        <v>14835</v>
      </c>
      <c r="U76" s="37">
        <v>14880</v>
      </c>
      <c r="V76" s="129">
        <v>15412</v>
      </c>
      <c r="W76" s="84">
        <v>14339</v>
      </c>
      <c r="X76" s="37">
        <v>14363</v>
      </c>
      <c r="Y76" s="37">
        <v>14749</v>
      </c>
      <c r="Z76" s="37">
        <v>14955</v>
      </c>
      <c r="AA76" s="37">
        <v>15428</v>
      </c>
      <c r="AB76" s="37">
        <v>15677</v>
      </c>
      <c r="AC76" s="37">
        <v>15641</v>
      </c>
      <c r="AD76" s="37">
        <v>15677</v>
      </c>
      <c r="AE76" s="37">
        <v>15487</v>
      </c>
      <c r="AF76" s="37">
        <v>15625</v>
      </c>
      <c r="AG76" s="37">
        <v>15686</v>
      </c>
      <c r="AH76" s="129">
        <v>15625</v>
      </c>
      <c r="AI76" s="84">
        <v>15483</v>
      </c>
      <c r="AJ76" s="37">
        <v>15415</v>
      </c>
      <c r="AK76" s="37">
        <v>15543</v>
      </c>
      <c r="AL76" s="37">
        <v>15639</v>
      </c>
      <c r="AM76" s="37">
        <v>15784</v>
      </c>
      <c r="AN76" s="37">
        <v>15985</v>
      </c>
      <c r="AO76" s="37">
        <v>16102</v>
      </c>
      <c r="AP76" s="37">
        <v>16584</v>
      </c>
      <c r="AQ76" s="37">
        <v>16610</v>
      </c>
      <c r="AR76" s="37">
        <v>16824</v>
      </c>
      <c r="AS76" s="37">
        <v>16846</v>
      </c>
      <c r="AT76" s="129">
        <v>16560</v>
      </c>
      <c r="AU76" s="84">
        <v>16298</v>
      </c>
      <c r="AV76" s="270">
        <v>16026</v>
      </c>
      <c r="AW76" s="270">
        <v>15917</v>
      </c>
      <c r="AX76" s="270">
        <v>16154</v>
      </c>
      <c r="AY76" s="270">
        <v>16275</v>
      </c>
      <c r="AZ76" s="270">
        <v>16446</v>
      </c>
      <c r="BA76" s="270">
        <v>16943</v>
      </c>
      <c r="BB76" s="270">
        <v>17103</v>
      </c>
      <c r="BC76" s="270">
        <v>17282</v>
      </c>
      <c r="BD76" s="270">
        <v>17421</v>
      </c>
      <c r="BE76" s="270">
        <v>17206</v>
      </c>
      <c r="BF76" s="37">
        <v>17222</v>
      </c>
      <c r="BG76" s="84">
        <v>16977</v>
      </c>
      <c r="BH76" s="270">
        <v>16873</v>
      </c>
      <c r="BI76" s="270">
        <v>17178</v>
      </c>
      <c r="BJ76" s="270">
        <v>17347</v>
      </c>
      <c r="BK76" s="270">
        <v>17438</v>
      </c>
      <c r="BL76" s="270">
        <v>17728</v>
      </c>
      <c r="BM76" s="270">
        <v>17849</v>
      </c>
      <c r="BN76" s="270">
        <v>17875</v>
      </c>
      <c r="BO76" s="270">
        <v>17942</v>
      </c>
      <c r="BP76" s="270">
        <v>18178</v>
      </c>
      <c r="BQ76" s="270">
        <v>18070</v>
      </c>
      <c r="BR76" s="598">
        <v>17905</v>
      </c>
      <c r="BS76" s="598">
        <v>17630</v>
      </c>
      <c r="BT76" s="598">
        <v>17468</v>
      </c>
      <c r="BU76" s="598">
        <v>17907</v>
      </c>
      <c r="BV76" s="598">
        <v>17927</v>
      </c>
      <c r="BW76" s="598">
        <v>17913</v>
      </c>
      <c r="BX76" s="598">
        <v>18151</v>
      </c>
      <c r="BY76" s="598">
        <v>18218</v>
      </c>
      <c r="BZ76" s="598">
        <v>18205</v>
      </c>
      <c r="CA76" s="598">
        <v>18770</v>
      </c>
      <c r="CB76" s="598">
        <v>18789</v>
      </c>
      <c r="CC76" s="598">
        <v>18829</v>
      </c>
      <c r="CD76" s="598">
        <v>18938</v>
      </c>
      <c r="CE76" s="598">
        <v>18669</v>
      </c>
      <c r="CF76" s="598">
        <v>18772</v>
      </c>
      <c r="CG76" s="598">
        <v>19043</v>
      </c>
      <c r="CH76" s="598">
        <v>19231</v>
      </c>
      <c r="CI76" s="598">
        <v>19290</v>
      </c>
      <c r="CJ76" s="598">
        <f>'1.COBERTURA  DANE'!F77+'1.COBERTURA  DANE'!H77+'1.COBERTURA  DANE'!J77</f>
        <v>19400</v>
      </c>
      <c r="CK76" s="224">
        <f t="shared" si="11"/>
        <v>169</v>
      </c>
      <c r="CL76" s="190">
        <f t="shared" si="12"/>
        <v>0.90524398735872313</v>
      </c>
      <c r="CM76" s="224">
        <f t="shared" si="13"/>
        <v>462</v>
      </c>
      <c r="CN76" s="190">
        <f t="shared" si="14"/>
        <v>2.4395395501108879</v>
      </c>
      <c r="DD76" s="18">
        <v>21</v>
      </c>
      <c r="DE76" s="18">
        <v>655</v>
      </c>
      <c r="DG76" s="387">
        <v>475</v>
      </c>
      <c r="DH76" s="18" t="s">
        <v>807</v>
      </c>
      <c r="DI76" s="18">
        <v>128</v>
      </c>
      <c r="DJ76" s="18">
        <v>137</v>
      </c>
      <c r="DK76" s="18">
        <v>137</v>
      </c>
      <c r="DL76" s="18">
        <v>128</v>
      </c>
    </row>
    <row r="77" spans="1:116" ht="15" outlineLevel="2">
      <c r="A77" s="81">
        <v>819</v>
      </c>
      <c r="B77" s="27" t="s">
        <v>126</v>
      </c>
      <c r="C77" s="49" t="s">
        <v>58</v>
      </c>
      <c r="D77" s="49">
        <v>607</v>
      </c>
      <c r="E77" s="49">
        <v>590</v>
      </c>
      <c r="F77" s="49">
        <v>623</v>
      </c>
      <c r="G77" s="49">
        <v>655</v>
      </c>
      <c r="H77" s="49">
        <v>696</v>
      </c>
      <c r="I77" s="1">
        <v>678</v>
      </c>
      <c r="J77" s="388">
        <v>697</v>
      </c>
      <c r="K77" s="270">
        <v>656</v>
      </c>
      <c r="L77" s="37">
        <v>593</v>
      </c>
      <c r="M77" s="37">
        <v>693</v>
      </c>
      <c r="N77" s="37">
        <v>697</v>
      </c>
      <c r="O77" s="37">
        <v>666</v>
      </c>
      <c r="P77" s="37">
        <v>675</v>
      </c>
      <c r="Q77" s="37">
        <v>675</v>
      </c>
      <c r="R77" s="37">
        <v>862</v>
      </c>
      <c r="S77" s="37">
        <v>878</v>
      </c>
      <c r="T77" s="37">
        <v>930</v>
      </c>
      <c r="U77" s="37">
        <v>988</v>
      </c>
      <c r="V77" s="129">
        <v>861</v>
      </c>
      <c r="W77" s="84">
        <v>773</v>
      </c>
      <c r="X77" s="37">
        <v>778</v>
      </c>
      <c r="Y77" s="37">
        <v>873</v>
      </c>
      <c r="Z77" s="37">
        <v>908</v>
      </c>
      <c r="AA77" s="37">
        <v>1015</v>
      </c>
      <c r="AB77" s="37">
        <v>1143</v>
      </c>
      <c r="AC77" s="37">
        <v>1182</v>
      </c>
      <c r="AD77" s="37">
        <v>1243</v>
      </c>
      <c r="AE77" s="37">
        <v>1301</v>
      </c>
      <c r="AF77" s="37">
        <v>1460</v>
      </c>
      <c r="AG77" s="37">
        <v>1553</v>
      </c>
      <c r="AH77" s="129">
        <v>1610</v>
      </c>
      <c r="AI77" s="84">
        <v>1608</v>
      </c>
      <c r="AJ77" s="37">
        <v>1616</v>
      </c>
      <c r="AK77" s="37">
        <v>1591</v>
      </c>
      <c r="AL77" s="37">
        <v>1586</v>
      </c>
      <c r="AM77" s="37">
        <v>1496</v>
      </c>
      <c r="AN77" s="37">
        <v>1473</v>
      </c>
      <c r="AO77" s="37">
        <v>1458</v>
      </c>
      <c r="AP77" s="37">
        <v>1464</v>
      </c>
      <c r="AQ77" s="37">
        <v>1489</v>
      </c>
      <c r="AR77" s="37">
        <v>1515</v>
      </c>
      <c r="AS77" s="37">
        <v>1477</v>
      </c>
      <c r="AT77" s="129">
        <v>1407</v>
      </c>
      <c r="AU77" s="84">
        <v>1354</v>
      </c>
      <c r="AV77" s="270">
        <v>1259</v>
      </c>
      <c r="AW77" s="270">
        <v>1222</v>
      </c>
      <c r="AX77" s="270">
        <v>1189</v>
      </c>
      <c r="AY77" s="270">
        <v>1169</v>
      </c>
      <c r="AZ77" s="270">
        <v>1174</v>
      </c>
      <c r="BA77" s="270">
        <v>1247</v>
      </c>
      <c r="BB77" s="270">
        <v>1250</v>
      </c>
      <c r="BC77" s="270">
        <v>1277</v>
      </c>
      <c r="BD77" s="270">
        <v>1279</v>
      </c>
      <c r="BE77" s="270">
        <v>1226</v>
      </c>
      <c r="BF77" s="37">
        <v>1197</v>
      </c>
      <c r="BG77" s="84">
        <v>1145</v>
      </c>
      <c r="BH77" s="270">
        <v>1125</v>
      </c>
      <c r="BI77" s="270">
        <v>1105</v>
      </c>
      <c r="BJ77" s="270">
        <v>1124</v>
      </c>
      <c r="BK77" s="270">
        <v>1166</v>
      </c>
      <c r="BL77" s="270">
        <v>1202</v>
      </c>
      <c r="BM77" s="270">
        <v>1246</v>
      </c>
      <c r="BN77" s="270">
        <v>1231</v>
      </c>
      <c r="BO77" s="270">
        <v>1227</v>
      </c>
      <c r="BP77" s="270">
        <v>1201</v>
      </c>
      <c r="BQ77" s="270">
        <v>1194</v>
      </c>
      <c r="BR77" s="598">
        <v>1170</v>
      </c>
      <c r="BS77" s="598">
        <v>1100</v>
      </c>
      <c r="BT77" s="598">
        <v>1087</v>
      </c>
      <c r="BU77" s="598">
        <v>1078</v>
      </c>
      <c r="BV77" s="598">
        <v>1006</v>
      </c>
      <c r="BW77" s="598">
        <v>1075</v>
      </c>
      <c r="BX77" s="598">
        <v>1072</v>
      </c>
      <c r="BY77" s="598">
        <v>1076</v>
      </c>
      <c r="BZ77" s="598">
        <v>1091</v>
      </c>
      <c r="CA77" s="598">
        <v>1105</v>
      </c>
      <c r="CB77" s="598">
        <v>1093</v>
      </c>
      <c r="CC77" s="598">
        <v>1075</v>
      </c>
      <c r="CD77" s="598">
        <v>1128</v>
      </c>
      <c r="CE77" s="598">
        <v>1147</v>
      </c>
      <c r="CF77" s="598">
        <v>1153</v>
      </c>
      <c r="CG77" s="598">
        <v>1127</v>
      </c>
      <c r="CH77" s="598">
        <v>1122</v>
      </c>
      <c r="CI77" s="598">
        <v>1110</v>
      </c>
      <c r="CJ77" s="598">
        <f>'1.COBERTURA  DANE'!F78+'1.COBERTURA  DANE'!H78+'1.COBERTURA  DANE'!J78</f>
        <v>1098</v>
      </c>
      <c r="CK77" s="224">
        <f t="shared" si="11"/>
        <v>-24</v>
      </c>
      <c r="CL77" s="190">
        <f t="shared" si="12"/>
        <v>-2.092414995640802</v>
      </c>
      <c r="CM77" s="224">
        <f t="shared" si="13"/>
        <v>-30</v>
      </c>
      <c r="CN77" s="190">
        <f t="shared" si="14"/>
        <v>-2.6595744680851063</v>
      </c>
      <c r="DD77" s="18">
        <v>55</v>
      </c>
      <c r="DE77" s="18">
        <v>690</v>
      </c>
      <c r="DG77" s="387">
        <v>480</v>
      </c>
      <c r="DH77" s="18" t="s">
        <v>808</v>
      </c>
      <c r="DI77" s="18">
        <v>1625</v>
      </c>
      <c r="DJ77" s="18">
        <v>1628</v>
      </c>
      <c r="DK77" s="18">
        <v>1547</v>
      </c>
      <c r="DL77" s="18">
        <v>1530</v>
      </c>
    </row>
    <row r="78" spans="1:116" ht="15" outlineLevel="2">
      <c r="A78" s="81">
        <v>854</v>
      </c>
      <c r="B78" s="27" t="s">
        <v>126</v>
      </c>
      <c r="C78" s="49" t="s">
        <v>102</v>
      </c>
      <c r="D78" s="49">
        <v>858</v>
      </c>
      <c r="E78" s="49">
        <v>873</v>
      </c>
      <c r="F78" s="49">
        <v>882</v>
      </c>
      <c r="G78" s="49">
        <v>970</v>
      </c>
      <c r="H78" s="49">
        <v>982</v>
      </c>
      <c r="I78" s="1">
        <v>969</v>
      </c>
      <c r="J78" s="388">
        <v>1020</v>
      </c>
      <c r="K78" s="270">
        <v>961</v>
      </c>
      <c r="L78" s="37">
        <v>905</v>
      </c>
      <c r="M78" s="37">
        <v>943</v>
      </c>
      <c r="N78" s="37">
        <v>887</v>
      </c>
      <c r="O78" s="37">
        <v>919</v>
      </c>
      <c r="P78" s="37">
        <v>962</v>
      </c>
      <c r="Q78" s="37">
        <v>946</v>
      </c>
      <c r="R78" s="37">
        <v>948</v>
      </c>
      <c r="S78" s="37">
        <v>949</v>
      </c>
      <c r="T78" s="37">
        <v>926</v>
      </c>
      <c r="U78" s="37">
        <v>948</v>
      </c>
      <c r="V78" s="129">
        <v>1054</v>
      </c>
      <c r="W78" s="84">
        <v>916</v>
      </c>
      <c r="X78" s="37">
        <v>950</v>
      </c>
      <c r="Y78" s="37">
        <v>1102</v>
      </c>
      <c r="Z78" s="37">
        <v>1125</v>
      </c>
      <c r="AA78" s="37">
        <v>1147</v>
      </c>
      <c r="AB78" s="37">
        <v>1216</v>
      </c>
      <c r="AC78" s="37">
        <v>1180</v>
      </c>
      <c r="AD78" s="37">
        <v>1186</v>
      </c>
      <c r="AE78" s="37">
        <v>1177</v>
      </c>
      <c r="AF78" s="37">
        <v>1185</v>
      </c>
      <c r="AG78" s="37">
        <v>1179</v>
      </c>
      <c r="AH78" s="129">
        <v>1092</v>
      </c>
      <c r="AI78" s="84">
        <v>1071</v>
      </c>
      <c r="AJ78" s="37">
        <v>1111</v>
      </c>
      <c r="AK78" s="37">
        <v>1156</v>
      </c>
      <c r="AL78" s="37">
        <v>1209</v>
      </c>
      <c r="AM78" s="37">
        <v>1258</v>
      </c>
      <c r="AN78" s="37">
        <v>1286</v>
      </c>
      <c r="AO78" s="37">
        <v>1374</v>
      </c>
      <c r="AP78" s="37">
        <v>1448</v>
      </c>
      <c r="AQ78" s="37">
        <v>1535</v>
      </c>
      <c r="AR78" s="37">
        <v>1633</v>
      </c>
      <c r="AS78" s="37">
        <v>1586</v>
      </c>
      <c r="AT78" s="129">
        <v>1512</v>
      </c>
      <c r="AU78" s="84">
        <v>1448</v>
      </c>
      <c r="AV78" s="270">
        <v>1343</v>
      </c>
      <c r="AW78" s="270">
        <v>1400</v>
      </c>
      <c r="AX78" s="270">
        <v>1389</v>
      </c>
      <c r="AY78" s="270">
        <v>1387</v>
      </c>
      <c r="AZ78" s="270">
        <v>1375</v>
      </c>
      <c r="BA78" s="270">
        <v>1391</v>
      </c>
      <c r="BB78" s="270">
        <v>1392</v>
      </c>
      <c r="BC78" s="270">
        <v>1397</v>
      </c>
      <c r="BD78" s="270">
        <v>1394</v>
      </c>
      <c r="BE78" s="270">
        <v>1319</v>
      </c>
      <c r="BF78" s="37">
        <v>1415</v>
      </c>
      <c r="BG78" s="84">
        <v>1512</v>
      </c>
      <c r="BH78" s="270">
        <v>1442</v>
      </c>
      <c r="BI78" s="270">
        <v>1364</v>
      </c>
      <c r="BJ78" s="270">
        <v>1420</v>
      </c>
      <c r="BK78" s="270">
        <v>1477</v>
      </c>
      <c r="BL78" s="270">
        <v>1749</v>
      </c>
      <c r="BM78" s="270">
        <v>1697</v>
      </c>
      <c r="BN78" s="270">
        <v>1687</v>
      </c>
      <c r="BO78" s="270">
        <v>1666</v>
      </c>
      <c r="BP78" s="270">
        <v>1672</v>
      </c>
      <c r="BQ78" s="270">
        <v>1661</v>
      </c>
      <c r="BR78" s="598">
        <v>1704</v>
      </c>
      <c r="BS78" s="598">
        <v>1677</v>
      </c>
      <c r="BT78" s="598">
        <v>1675</v>
      </c>
      <c r="BU78" s="598">
        <v>1629</v>
      </c>
      <c r="BV78" s="598">
        <v>1539</v>
      </c>
      <c r="BW78" s="598">
        <v>1607</v>
      </c>
      <c r="BX78" s="598">
        <v>1642</v>
      </c>
      <c r="BY78" s="598">
        <v>1654</v>
      </c>
      <c r="BZ78" s="598">
        <v>1616</v>
      </c>
      <c r="CA78" s="598">
        <v>1618</v>
      </c>
      <c r="CB78" s="598">
        <v>1614</v>
      </c>
      <c r="CC78" s="598">
        <v>1607</v>
      </c>
      <c r="CD78" s="598">
        <v>1613</v>
      </c>
      <c r="CE78" s="598">
        <v>1612</v>
      </c>
      <c r="CF78" s="598">
        <v>1526</v>
      </c>
      <c r="CG78" s="598">
        <v>1546</v>
      </c>
      <c r="CH78" s="598">
        <v>1517</v>
      </c>
      <c r="CI78" s="598">
        <v>1541</v>
      </c>
      <c r="CJ78" s="598">
        <f>'1.COBERTURA  DANE'!F79+'1.COBERTURA  DANE'!H79+'1.COBERTURA  DANE'!J79</f>
        <v>1566</v>
      </c>
      <c r="CK78" s="224">
        <f t="shared" si="11"/>
        <v>49</v>
      </c>
      <c r="CL78" s="190">
        <f t="shared" si="12"/>
        <v>3.0397022332506203</v>
      </c>
      <c r="CM78" s="224">
        <f t="shared" si="13"/>
        <v>-47</v>
      </c>
      <c r="CN78" s="190">
        <f t="shared" si="14"/>
        <v>-2.9138251704897709</v>
      </c>
      <c r="DD78" s="18">
        <v>148</v>
      </c>
      <c r="DE78" s="18">
        <v>18769</v>
      </c>
      <c r="DG78" s="387">
        <v>483</v>
      </c>
      <c r="DH78" s="18" t="s">
        <v>116</v>
      </c>
      <c r="DI78" s="18">
        <v>809</v>
      </c>
      <c r="DJ78" s="18">
        <v>796</v>
      </c>
      <c r="DK78" s="18">
        <v>757</v>
      </c>
      <c r="DL78" s="18">
        <v>762</v>
      </c>
    </row>
    <row r="79" spans="1:116" ht="15" outlineLevel="2">
      <c r="A79" s="81">
        <v>887</v>
      </c>
      <c r="B79" s="27" t="s">
        <v>126</v>
      </c>
      <c r="C79" s="49" t="s">
        <v>29</v>
      </c>
      <c r="D79" s="49">
        <v>12860</v>
      </c>
      <c r="E79" s="49">
        <v>12817</v>
      </c>
      <c r="F79" s="49">
        <v>13028</v>
      </c>
      <c r="G79" s="49">
        <v>13163</v>
      </c>
      <c r="H79" s="49">
        <v>13372</v>
      </c>
      <c r="I79" s="1">
        <v>13388</v>
      </c>
      <c r="J79" s="388">
        <v>13524</v>
      </c>
      <c r="K79" s="270">
        <v>12896</v>
      </c>
      <c r="L79" s="37">
        <v>12352</v>
      </c>
      <c r="M79" s="37">
        <v>12356</v>
      </c>
      <c r="N79" s="37">
        <v>12729</v>
      </c>
      <c r="O79" s="37">
        <v>12725</v>
      </c>
      <c r="P79" s="37">
        <v>13181</v>
      </c>
      <c r="Q79" s="37">
        <v>12915</v>
      </c>
      <c r="R79" s="37">
        <v>12786</v>
      </c>
      <c r="S79" s="37">
        <v>12825</v>
      </c>
      <c r="T79" s="37">
        <v>12788</v>
      </c>
      <c r="U79" s="37">
        <v>12746</v>
      </c>
      <c r="V79" s="129">
        <v>13448</v>
      </c>
      <c r="W79" s="84">
        <v>12247</v>
      </c>
      <c r="X79" s="37">
        <v>12416</v>
      </c>
      <c r="Y79" s="37">
        <v>12831</v>
      </c>
      <c r="Z79" s="37">
        <v>12885</v>
      </c>
      <c r="AA79" s="37">
        <v>13297</v>
      </c>
      <c r="AB79" s="37">
        <v>13513</v>
      </c>
      <c r="AC79" s="37">
        <v>13462</v>
      </c>
      <c r="AD79" s="37">
        <v>13632</v>
      </c>
      <c r="AE79" s="37">
        <v>13628</v>
      </c>
      <c r="AF79" s="37">
        <v>13733</v>
      </c>
      <c r="AG79" s="37">
        <v>13778</v>
      </c>
      <c r="AH79" s="129">
        <v>13822</v>
      </c>
      <c r="AI79" s="84">
        <v>13411</v>
      </c>
      <c r="AJ79" s="37">
        <v>13354</v>
      </c>
      <c r="AK79" s="37">
        <v>13484</v>
      </c>
      <c r="AL79" s="37">
        <v>13419</v>
      </c>
      <c r="AM79" s="37">
        <v>13498</v>
      </c>
      <c r="AN79" s="37">
        <v>13811</v>
      </c>
      <c r="AO79" s="37">
        <v>14285</v>
      </c>
      <c r="AP79" s="37">
        <v>14757</v>
      </c>
      <c r="AQ79" s="37">
        <v>14952</v>
      </c>
      <c r="AR79" s="37">
        <v>15044</v>
      </c>
      <c r="AS79" s="37">
        <v>14924</v>
      </c>
      <c r="AT79" s="129">
        <v>14648</v>
      </c>
      <c r="AU79" s="84">
        <v>14048</v>
      </c>
      <c r="AV79" s="270">
        <v>13792</v>
      </c>
      <c r="AW79" s="270">
        <v>13947</v>
      </c>
      <c r="AX79" s="270">
        <v>14051</v>
      </c>
      <c r="AY79" s="270">
        <v>14125</v>
      </c>
      <c r="AZ79" s="270">
        <v>14289</v>
      </c>
      <c r="BA79" s="270">
        <v>14753</v>
      </c>
      <c r="BB79" s="270">
        <v>14913</v>
      </c>
      <c r="BC79" s="270">
        <v>15202</v>
      </c>
      <c r="BD79" s="270">
        <v>15241</v>
      </c>
      <c r="BE79" s="270">
        <v>14967</v>
      </c>
      <c r="BF79" s="37">
        <v>14939</v>
      </c>
      <c r="BG79" s="84">
        <v>14808</v>
      </c>
      <c r="BH79" s="270">
        <v>14544</v>
      </c>
      <c r="BI79" s="270">
        <v>14805</v>
      </c>
      <c r="BJ79" s="270">
        <v>15183</v>
      </c>
      <c r="BK79" s="270">
        <v>15301</v>
      </c>
      <c r="BL79" s="270">
        <v>15765</v>
      </c>
      <c r="BM79" s="270">
        <v>15814</v>
      </c>
      <c r="BN79" s="270">
        <v>15823</v>
      </c>
      <c r="BO79" s="270">
        <v>15997</v>
      </c>
      <c r="BP79" s="270">
        <v>16251</v>
      </c>
      <c r="BQ79" s="270">
        <v>16291</v>
      </c>
      <c r="BR79" s="598">
        <v>16346</v>
      </c>
      <c r="BS79" s="598">
        <v>16179</v>
      </c>
      <c r="BT79" s="598">
        <v>16157</v>
      </c>
      <c r="BU79" s="598">
        <v>16336</v>
      </c>
      <c r="BV79" s="598">
        <v>16243</v>
      </c>
      <c r="BW79" s="598">
        <v>16261</v>
      </c>
      <c r="BX79" s="598">
        <v>16420</v>
      </c>
      <c r="BY79" s="598">
        <v>16447</v>
      </c>
      <c r="BZ79" s="598">
        <v>16466</v>
      </c>
      <c r="CA79" s="598">
        <v>16923</v>
      </c>
      <c r="CB79" s="598">
        <v>16812</v>
      </c>
      <c r="CC79" s="598">
        <v>16636</v>
      </c>
      <c r="CD79" s="598">
        <v>16690</v>
      </c>
      <c r="CE79" s="598">
        <v>16395</v>
      </c>
      <c r="CF79" s="598">
        <v>16248</v>
      </c>
      <c r="CG79" s="598">
        <v>16374</v>
      </c>
      <c r="CH79" s="598">
        <v>16459</v>
      </c>
      <c r="CI79" s="598">
        <v>16415</v>
      </c>
      <c r="CJ79" s="598">
        <f>'1.COBERTURA  DANE'!F80+'1.COBERTURA  DANE'!H80+'1.COBERTURA  DANE'!J80</f>
        <v>16601</v>
      </c>
      <c r="CK79" s="224">
        <f t="shared" si="11"/>
        <v>142</v>
      </c>
      <c r="CL79" s="190">
        <f t="shared" si="12"/>
        <v>0.86611771881671229</v>
      </c>
      <c r="CM79" s="224">
        <f t="shared" si="13"/>
        <v>-89</v>
      </c>
      <c r="CN79" s="190">
        <f t="shared" si="14"/>
        <v>-0.53325344517675255</v>
      </c>
      <c r="DD79" s="18">
        <v>197</v>
      </c>
      <c r="DE79" s="18">
        <v>2053</v>
      </c>
      <c r="DG79" s="387">
        <v>490</v>
      </c>
      <c r="DH79" s="18" t="s">
        <v>809</v>
      </c>
      <c r="DI79" s="18">
        <v>4311</v>
      </c>
      <c r="DJ79" s="18">
        <v>4193</v>
      </c>
      <c r="DK79" s="18">
        <v>4066</v>
      </c>
      <c r="DL79" s="18">
        <v>3984</v>
      </c>
    </row>
    <row r="80" spans="1:116" ht="15" outlineLevel="1">
      <c r="A80" s="320" t="s">
        <v>142</v>
      </c>
      <c r="B80" s="48"/>
      <c r="C80" s="51"/>
      <c r="D80" s="83">
        <f t="shared" ref="D80:V80" si="15">SUM(D81:D103)</f>
        <v>247747</v>
      </c>
      <c r="E80" s="83">
        <f t="shared" si="15"/>
        <v>247500</v>
      </c>
      <c r="F80" s="83">
        <f t="shared" si="15"/>
        <v>249837</v>
      </c>
      <c r="G80" s="83">
        <f t="shared" si="15"/>
        <v>251135</v>
      </c>
      <c r="H80" s="83">
        <f t="shared" si="15"/>
        <v>254264</v>
      </c>
      <c r="I80" s="83">
        <f t="shared" si="15"/>
        <v>254283</v>
      </c>
      <c r="J80" s="83">
        <f t="shared" si="15"/>
        <v>258370</v>
      </c>
      <c r="K80" s="269">
        <f t="shared" si="15"/>
        <v>253931</v>
      </c>
      <c r="L80" s="83">
        <f t="shared" si="15"/>
        <v>250970</v>
      </c>
      <c r="M80" s="83">
        <f t="shared" si="15"/>
        <v>253671</v>
      </c>
      <c r="N80" s="83">
        <f t="shared" si="15"/>
        <v>256825</v>
      </c>
      <c r="O80" s="83">
        <f>SUM(O81:O103)</f>
        <v>258134</v>
      </c>
      <c r="P80" s="83">
        <f t="shared" si="15"/>
        <v>263640</v>
      </c>
      <c r="Q80" s="83">
        <f t="shared" si="15"/>
        <v>260217</v>
      </c>
      <c r="R80" s="83">
        <f t="shared" si="15"/>
        <v>258771</v>
      </c>
      <c r="S80" s="83">
        <f t="shared" si="15"/>
        <v>260429</v>
      </c>
      <c r="T80" s="83">
        <f t="shared" si="15"/>
        <v>261152</v>
      </c>
      <c r="U80" s="83">
        <f t="shared" si="15"/>
        <v>263049</v>
      </c>
      <c r="V80" s="128">
        <f t="shared" si="15"/>
        <v>269994</v>
      </c>
      <c r="W80" s="82">
        <f>SUM(W81:W103)</f>
        <v>255743</v>
      </c>
      <c r="X80" s="83">
        <f>SUM(X81:X103)</f>
        <v>256184</v>
      </c>
      <c r="Y80" s="83">
        <f>SUM(Y81:Y103)</f>
        <v>261251</v>
      </c>
      <c r="Z80" s="83">
        <f>SUM(Z81:Z103)</f>
        <v>262224</v>
      </c>
      <c r="AA80" s="83">
        <f>SUM(AA81:AA103)</f>
        <v>268657</v>
      </c>
      <c r="AB80" s="83">
        <v>269871</v>
      </c>
      <c r="AC80" s="83">
        <v>270187</v>
      </c>
      <c r="AD80" s="83">
        <v>271955</v>
      </c>
      <c r="AE80" s="83">
        <v>268740</v>
      </c>
      <c r="AF80" s="83">
        <v>270910</v>
      </c>
      <c r="AG80" s="83">
        <v>273363</v>
      </c>
      <c r="AH80" s="128">
        <v>273936</v>
      </c>
      <c r="AI80" s="82">
        <v>270851</v>
      </c>
      <c r="AJ80" s="83">
        <v>271889</v>
      </c>
      <c r="AK80" s="83">
        <v>274109</v>
      </c>
      <c r="AL80" s="83">
        <v>277001</v>
      </c>
      <c r="AM80" s="83">
        <v>279775</v>
      </c>
      <c r="AN80" s="83">
        <v>282985</v>
      </c>
      <c r="AO80" s="83">
        <v>287202</v>
      </c>
      <c r="AP80" s="83">
        <v>292941</v>
      </c>
      <c r="AQ80" s="83">
        <v>293764</v>
      </c>
      <c r="AR80" s="83">
        <v>297664</v>
      </c>
      <c r="AS80" s="83">
        <v>298400</v>
      </c>
      <c r="AT80" s="128">
        <v>296270</v>
      </c>
      <c r="AU80" s="82">
        <v>292900</v>
      </c>
      <c r="AV80" s="269">
        <v>293265</v>
      </c>
      <c r="AW80" s="269">
        <v>293596</v>
      </c>
      <c r="AX80" s="269">
        <v>296051</v>
      </c>
      <c r="AY80" s="269">
        <v>297336</v>
      </c>
      <c r="AZ80" s="269">
        <v>299653</v>
      </c>
      <c r="BA80" s="269">
        <v>305920</v>
      </c>
      <c r="BB80" s="269">
        <v>308298</v>
      </c>
      <c r="BC80" s="269">
        <v>312075</v>
      </c>
      <c r="BD80" s="269">
        <v>313871</v>
      </c>
      <c r="BE80" s="269">
        <v>311821</v>
      </c>
      <c r="BF80" s="83">
        <v>312698</v>
      </c>
      <c r="BG80" s="82">
        <v>310610</v>
      </c>
      <c r="BH80" s="269">
        <v>309332</v>
      </c>
      <c r="BI80" s="269">
        <v>312855</v>
      </c>
      <c r="BJ80" s="269">
        <v>317330</v>
      </c>
      <c r="BK80" s="269">
        <v>320390</v>
      </c>
      <c r="BL80" s="269">
        <v>340500</v>
      </c>
      <c r="BM80" s="269">
        <v>352134</v>
      </c>
      <c r="BN80" s="269">
        <v>330304</v>
      </c>
      <c r="BO80" s="269">
        <v>333748</v>
      </c>
      <c r="BP80" s="269">
        <v>334792</v>
      </c>
      <c r="BQ80" s="269">
        <v>334658</v>
      </c>
      <c r="BR80" s="597">
        <v>335505</v>
      </c>
      <c r="BS80" s="597">
        <v>331528</v>
      </c>
      <c r="BT80" s="597">
        <v>329479</v>
      </c>
      <c r="BU80" s="597">
        <v>335504</v>
      </c>
      <c r="BV80" s="597">
        <v>335113</v>
      </c>
      <c r="BW80" s="597">
        <v>332736</v>
      </c>
      <c r="BX80" s="597">
        <v>334737</v>
      </c>
      <c r="BY80" s="597">
        <v>335817</v>
      </c>
      <c r="BZ80" s="597">
        <v>339292</v>
      </c>
      <c r="CA80" s="597">
        <v>344752</v>
      </c>
      <c r="CB80" s="597">
        <v>345823</v>
      </c>
      <c r="CC80" s="597">
        <v>346132</v>
      </c>
      <c r="CD80" s="597">
        <v>347279</v>
      </c>
      <c r="CE80" s="597">
        <v>345572</v>
      </c>
      <c r="CF80" s="597">
        <v>346278</v>
      </c>
      <c r="CG80" s="597">
        <v>349415</v>
      </c>
      <c r="CH80" s="597">
        <v>350664</v>
      </c>
      <c r="CI80" s="597">
        <v>351943</v>
      </c>
      <c r="CJ80" s="597">
        <f>'1.COBERTURA  DANE'!F81+'1.COBERTURA  DANE'!H81+'1.COBERTURA  DANE'!J81</f>
        <v>353145</v>
      </c>
      <c r="CK80" s="224">
        <f t="shared" si="11"/>
        <v>2481</v>
      </c>
      <c r="CL80" s="190">
        <f t="shared" si="12"/>
        <v>0.71794011088861365</v>
      </c>
      <c r="CM80" s="224">
        <f t="shared" si="13"/>
        <v>5866</v>
      </c>
      <c r="CN80" s="190">
        <f t="shared" si="14"/>
        <v>1.6891317931691809</v>
      </c>
      <c r="DD80" s="18">
        <v>206</v>
      </c>
      <c r="DE80" s="18">
        <v>650</v>
      </c>
      <c r="DG80" s="387">
        <v>495</v>
      </c>
      <c r="DH80" s="18" t="s">
        <v>810</v>
      </c>
      <c r="DI80" s="18">
        <v>1465</v>
      </c>
      <c r="DJ80" s="18">
        <v>1470</v>
      </c>
      <c r="DK80" s="18">
        <v>1461</v>
      </c>
      <c r="DL80" s="18">
        <v>1443</v>
      </c>
    </row>
    <row r="81" spans="1:116" ht="15" outlineLevel="2">
      <c r="A81" s="81">
        <v>2</v>
      </c>
      <c r="B81" s="27" t="s">
        <v>137</v>
      </c>
      <c r="C81" s="49" t="s">
        <v>31</v>
      </c>
      <c r="D81" s="49">
        <v>2490</v>
      </c>
      <c r="E81" s="49">
        <v>2473</v>
      </c>
      <c r="F81" s="49">
        <v>2526</v>
      </c>
      <c r="G81" s="49">
        <v>2563</v>
      </c>
      <c r="H81" s="49">
        <v>2609</v>
      </c>
      <c r="I81" s="1">
        <v>2533</v>
      </c>
      <c r="J81" s="388">
        <v>2591</v>
      </c>
      <c r="K81" s="270">
        <v>2517</v>
      </c>
      <c r="L81" s="37">
        <v>2500</v>
      </c>
      <c r="M81" s="37">
        <v>2511</v>
      </c>
      <c r="N81" s="37">
        <v>2599</v>
      </c>
      <c r="O81" s="37">
        <v>2579</v>
      </c>
      <c r="P81" s="37">
        <v>2585</v>
      </c>
      <c r="Q81" s="37">
        <v>2446</v>
      </c>
      <c r="R81" s="37">
        <v>2433</v>
      </c>
      <c r="S81" s="37">
        <v>2485</v>
      </c>
      <c r="T81" s="37">
        <v>2458</v>
      </c>
      <c r="U81" s="37">
        <v>2510</v>
      </c>
      <c r="V81" s="129">
        <v>2777</v>
      </c>
      <c r="W81" s="84">
        <v>2470</v>
      </c>
      <c r="X81" s="37">
        <v>2405</v>
      </c>
      <c r="Y81" s="37">
        <v>2643</v>
      </c>
      <c r="Z81" s="37">
        <v>2654</v>
      </c>
      <c r="AA81" s="37">
        <v>2774</v>
      </c>
      <c r="AB81" s="37">
        <v>2797</v>
      </c>
      <c r="AC81" s="37">
        <v>2801</v>
      </c>
      <c r="AD81" s="37">
        <v>2787</v>
      </c>
      <c r="AE81" s="37">
        <v>2747</v>
      </c>
      <c r="AF81" s="37">
        <v>2778</v>
      </c>
      <c r="AG81" s="37">
        <v>2830</v>
      </c>
      <c r="AH81" s="129">
        <v>2834</v>
      </c>
      <c r="AI81" s="84">
        <v>2784</v>
      </c>
      <c r="AJ81" s="37">
        <v>2717</v>
      </c>
      <c r="AK81" s="37">
        <v>2707</v>
      </c>
      <c r="AL81" s="37">
        <v>2713</v>
      </c>
      <c r="AM81" s="37">
        <v>2751</v>
      </c>
      <c r="AN81" s="37">
        <v>2770</v>
      </c>
      <c r="AO81" s="37">
        <v>2947</v>
      </c>
      <c r="AP81" s="37">
        <v>3073</v>
      </c>
      <c r="AQ81" s="37">
        <v>3020</v>
      </c>
      <c r="AR81" s="37">
        <v>3079</v>
      </c>
      <c r="AS81" s="37">
        <v>3087</v>
      </c>
      <c r="AT81" s="129">
        <v>3057</v>
      </c>
      <c r="AU81" s="84">
        <v>2998</v>
      </c>
      <c r="AV81" s="270">
        <v>2895</v>
      </c>
      <c r="AW81" s="270">
        <v>2954</v>
      </c>
      <c r="AX81" s="270">
        <v>3011</v>
      </c>
      <c r="AY81" s="270">
        <v>3005</v>
      </c>
      <c r="AZ81" s="270">
        <v>2969</v>
      </c>
      <c r="BA81" s="270">
        <v>3046</v>
      </c>
      <c r="BB81" s="270">
        <v>3092</v>
      </c>
      <c r="BC81" s="270">
        <v>3087</v>
      </c>
      <c r="BD81" s="270">
        <v>3170</v>
      </c>
      <c r="BE81" s="270">
        <v>3144</v>
      </c>
      <c r="BF81" s="37">
        <v>3184</v>
      </c>
      <c r="BG81" s="84">
        <v>3737</v>
      </c>
      <c r="BH81" s="270">
        <v>3740</v>
      </c>
      <c r="BI81" s="270">
        <v>3789</v>
      </c>
      <c r="BJ81" s="270">
        <v>3761</v>
      </c>
      <c r="BK81" s="270">
        <v>4013</v>
      </c>
      <c r="BL81" s="270">
        <v>20086</v>
      </c>
      <c r="BM81" s="270">
        <v>29477</v>
      </c>
      <c r="BN81" s="270">
        <v>7273</v>
      </c>
      <c r="BO81" s="270">
        <v>6627</v>
      </c>
      <c r="BP81" s="270">
        <v>3906</v>
      </c>
      <c r="BQ81" s="270">
        <v>3914</v>
      </c>
      <c r="BR81" s="598">
        <v>3828</v>
      </c>
      <c r="BS81" s="598">
        <v>3664</v>
      </c>
      <c r="BT81" s="598">
        <v>3587</v>
      </c>
      <c r="BU81" s="598">
        <v>3543</v>
      </c>
      <c r="BV81" s="598">
        <v>3484</v>
      </c>
      <c r="BW81" s="598">
        <v>3568</v>
      </c>
      <c r="BX81" s="598">
        <v>3542</v>
      </c>
      <c r="BY81" s="598">
        <v>3505</v>
      </c>
      <c r="BZ81" s="598">
        <v>4126</v>
      </c>
      <c r="CA81" s="598">
        <v>3921</v>
      </c>
      <c r="CB81" s="598">
        <v>3911</v>
      </c>
      <c r="CC81" s="598">
        <v>3859</v>
      </c>
      <c r="CD81" s="598">
        <v>3914</v>
      </c>
      <c r="CE81" s="598">
        <v>4006</v>
      </c>
      <c r="CF81" s="598">
        <v>3707</v>
      </c>
      <c r="CG81" s="598">
        <v>3141</v>
      </c>
      <c r="CH81" s="598">
        <v>2996</v>
      </c>
      <c r="CI81" s="598">
        <v>2985</v>
      </c>
      <c r="CJ81" s="598">
        <f>'1.COBERTURA  DANE'!F82+'1.COBERTURA  DANE'!H82+'1.COBERTURA  DANE'!J82</f>
        <v>3007</v>
      </c>
      <c r="CK81" s="224">
        <f t="shared" si="11"/>
        <v>11</v>
      </c>
      <c r="CL81" s="190">
        <f t="shared" si="12"/>
        <v>0.27458811782326514</v>
      </c>
      <c r="CM81" s="224">
        <f t="shared" si="13"/>
        <v>-907</v>
      </c>
      <c r="CN81" s="190">
        <f t="shared" si="14"/>
        <v>-23.17322432294328</v>
      </c>
      <c r="DD81" s="18">
        <v>313</v>
      </c>
      <c r="DE81" s="18">
        <v>1484</v>
      </c>
      <c r="DG81" s="387">
        <v>501</v>
      </c>
      <c r="DH81" s="18" t="s">
        <v>50</v>
      </c>
      <c r="DI81" s="18">
        <v>179</v>
      </c>
      <c r="DJ81" s="18">
        <v>172</v>
      </c>
      <c r="DK81" s="18">
        <v>165</v>
      </c>
      <c r="DL81" s="18">
        <v>189</v>
      </c>
    </row>
    <row r="82" spans="1:116" ht="15" outlineLevel="2">
      <c r="A82" s="81">
        <v>21</v>
      </c>
      <c r="B82" s="27" t="s">
        <v>137</v>
      </c>
      <c r="C82" s="49" t="s">
        <v>32</v>
      </c>
      <c r="D82" s="49">
        <v>623</v>
      </c>
      <c r="E82" s="49">
        <v>615</v>
      </c>
      <c r="F82" s="49">
        <v>620</v>
      </c>
      <c r="G82" s="49">
        <v>624</v>
      </c>
      <c r="H82" s="49">
        <v>624</v>
      </c>
      <c r="I82" s="1">
        <v>629</v>
      </c>
      <c r="J82" s="388">
        <v>655</v>
      </c>
      <c r="K82" s="270">
        <v>627</v>
      </c>
      <c r="L82" s="37">
        <v>570</v>
      </c>
      <c r="M82" s="37">
        <v>598</v>
      </c>
      <c r="N82" s="37">
        <v>600</v>
      </c>
      <c r="O82" s="37">
        <v>619</v>
      </c>
      <c r="P82" s="37">
        <v>653</v>
      </c>
      <c r="Q82" s="37">
        <v>610</v>
      </c>
      <c r="R82" s="37">
        <v>675</v>
      </c>
      <c r="S82" s="37">
        <v>724</v>
      </c>
      <c r="T82" s="37">
        <v>732</v>
      </c>
      <c r="U82" s="37">
        <v>742</v>
      </c>
      <c r="V82" s="129">
        <v>784</v>
      </c>
      <c r="W82" s="84">
        <v>720</v>
      </c>
      <c r="X82" s="37">
        <v>623</v>
      </c>
      <c r="Y82" s="37">
        <v>679</v>
      </c>
      <c r="Z82" s="37">
        <v>652</v>
      </c>
      <c r="AA82" s="37">
        <v>630</v>
      </c>
      <c r="AB82" s="37">
        <v>628</v>
      </c>
      <c r="AC82" s="37">
        <v>614</v>
      </c>
      <c r="AD82" s="37">
        <v>613</v>
      </c>
      <c r="AE82" s="37">
        <v>598</v>
      </c>
      <c r="AF82" s="37">
        <v>613</v>
      </c>
      <c r="AG82" s="37">
        <v>637</v>
      </c>
      <c r="AH82" s="129">
        <v>661</v>
      </c>
      <c r="AI82" s="84">
        <v>661</v>
      </c>
      <c r="AJ82" s="37">
        <v>677</v>
      </c>
      <c r="AK82" s="37">
        <v>736</v>
      </c>
      <c r="AL82" s="37">
        <v>712</v>
      </c>
      <c r="AM82" s="37">
        <v>683</v>
      </c>
      <c r="AN82" s="37">
        <v>680</v>
      </c>
      <c r="AO82" s="37">
        <v>680</v>
      </c>
      <c r="AP82" s="37">
        <v>690</v>
      </c>
      <c r="AQ82" s="37">
        <v>707</v>
      </c>
      <c r="AR82" s="37">
        <v>737</v>
      </c>
      <c r="AS82" s="37">
        <v>737</v>
      </c>
      <c r="AT82" s="129">
        <v>711</v>
      </c>
      <c r="AU82" s="84">
        <v>682</v>
      </c>
      <c r="AV82" s="270">
        <v>675</v>
      </c>
      <c r="AW82" s="270">
        <v>678</v>
      </c>
      <c r="AX82" s="270">
        <v>698</v>
      </c>
      <c r="AY82" s="270">
        <v>688</v>
      </c>
      <c r="AZ82" s="270">
        <v>716</v>
      </c>
      <c r="BA82" s="270">
        <v>801</v>
      </c>
      <c r="BB82" s="270">
        <v>829</v>
      </c>
      <c r="BC82" s="270">
        <v>842</v>
      </c>
      <c r="BD82" s="270">
        <v>846</v>
      </c>
      <c r="BE82" s="270">
        <v>788</v>
      </c>
      <c r="BF82" s="37">
        <v>792</v>
      </c>
      <c r="BG82" s="84">
        <v>759</v>
      </c>
      <c r="BH82" s="270">
        <v>642</v>
      </c>
      <c r="BI82" s="270">
        <v>673</v>
      </c>
      <c r="BJ82" s="270">
        <v>684</v>
      </c>
      <c r="BK82" s="270">
        <v>730</v>
      </c>
      <c r="BL82" s="270">
        <v>740</v>
      </c>
      <c r="BM82" s="270">
        <v>748</v>
      </c>
      <c r="BN82" s="270">
        <v>742</v>
      </c>
      <c r="BO82" s="270">
        <v>716</v>
      </c>
      <c r="BP82" s="270">
        <v>715</v>
      </c>
      <c r="BQ82" s="270">
        <v>706</v>
      </c>
      <c r="BR82" s="598">
        <v>710</v>
      </c>
      <c r="BS82" s="598">
        <v>685</v>
      </c>
      <c r="BT82" s="598">
        <v>676</v>
      </c>
      <c r="BU82" s="598">
        <v>683</v>
      </c>
      <c r="BV82" s="598">
        <v>632</v>
      </c>
      <c r="BW82" s="598">
        <v>635</v>
      </c>
      <c r="BX82" s="598">
        <v>614</v>
      </c>
      <c r="BY82" s="598">
        <v>616</v>
      </c>
      <c r="BZ82" s="598">
        <v>627</v>
      </c>
      <c r="CA82" s="598">
        <v>644</v>
      </c>
      <c r="CB82" s="598">
        <v>639</v>
      </c>
      <c r="CC82" s="598">
        <v>622</v>
      </c>
      <c r="CD82" s="598">
        <v>649</v>
      </c>
      <c r="CE82" s="598">
        <v>649</v>
      </c>
      <c r="CF82" s="598">
        <v>626</v>
      </c>
      <c r="CG82" s="598">
        <v>617</v>
      </c>
      <c r="CH82" s="598">
        <v>616</v>
      </c>
      <c r="CI82" s="598">
        <v>612</v>
      </c>
      <c r="CJ82" s="598">
        <f>'1.COBERTURA  DANE'!F83+'1.COBERTURA  DANE'!H83+'1.COBERTURA  DANE'!J83</f>
        <v>623</v>
      </c>
      <c r="CK82" s="224">
        <f t="shared" si="11"/>
        <v>7</v>
      </c>
      <c r="CL82" s="190">
        <f t="shared" si="12"/>
        <v>1.078582434514638</v>
      </c>
      <c r="CM82" s="224">
        <f t="shared" si="13"/>
        <v>-26</v>
      </c>
      <c r="CN82" s="190">
        <f t="shared" si="14"/>
        <v>-4.0061633281972266</v>
      </c>
      <c r="DD82" s="18">
        <v>318</v>
      </c>
      <c r="DE82" s="18">
        <v>17610</v>
      </c>
      <c r="DG82" s="387">
        <v>541</v>
      </c>
      <c r="DH82" s="18" t="s">
        <v>140</v>
      </c>
      <c r="DI82" s="18">
        <v>4054</v>
      </c>
      <c r="DJ82" s="18">
        <v>4029</v>
      </c>
      <c r="DK82" s="18">
        <v>4012</v>
      </c>
      <c r="DL82" s="18">
        <v>3949</v>
      </c>
    </row>
    <row r="83" spans="1:116" ht="15" outlineLevel="2">
      <c r="A83" s="81">
        <v>55</v>
      </c>
      <c r="B83" s="27" t="s">
        <v>137</v>
      </c>
      <c r="C83" s="49" t="s">
        <v>68</v>
      </c>
      <c r="D83" s="49">
        <v>547</v>
      </c>
      <c r="E83" s="49">
        <v>564</v>
      </c>
      <c r="F83" s="49">
        <v>568</v>
      </c>
      <c r="G83" s="49">
        <v>594</v>
      </c>
      <c r="H83" s="49">
        <v>598</v>
      </c>
      <c r="I83" s="1">
        <v>621</v>
      </c>
      <c r="J83" s="388">
        <v>690</v>
      </c>
      <c r="K83" s="270">
        <v>622</v>
      </c>
      <c r="L83" s="37">
        <v>544</v>
      </c>
      <c r="M83" s="37">
        <v>538</v>
      </c>
      <c r="N83" s="37">
        <v>594</v>
      </c>
      <c r="O83" s="37">
        <v>623</v>
      </c>
      <c r="P83" s="37">
        <v>641</v>
      </c>
      <c r="Q83" s="37">
        <v>615</v>
      </c>
      <c r="R83" s="37">
        <v>579</v>
      </c>
      <c r="S83" s="37">
        <v>573</v>
      </c>
      <c r="T83" s="37">
        <v>567</v>
      </c>
      <c r="U83" s="37">
        <v>593</v>
      </c>
      <c r="V83" s="129">
        <v>698</v>
      </c>
      <c r="W83" s="84">
        <v>575</v>
      </c>
      <c r="X83" s="37">
        <v>507</v>
      </c>
      <c r="Y83" s="37">
        <v>615</v>
      </c>
      <c r="Z83" s="37">
        <v>634</v>
      </c>
      <c r="AA83" s="37">
        <v>648</v>
      </c>
      <c r="AB83" s="37">
        <v>636</v>
      </c>
      <c r="AC83" s="37">
        <v>638</v>
      </c>
      <c r="AD83" s="37">
        <v>627</v>
      </c>
      <c r="AE83" s="37">
        <v>615</v>
      </c>
      <c r="AF83" s="37">
        <v>649</v>
      </c>
      <c r="AG83" s="37">
        <v>671</v>
      </c>
      <c r="AH83" s="129">
        <v>695</v>
      </c>
      <c r="AI83" s="84">
        <v>665</v>
      </c>
      <c r="AJ83" s="37">
        <v>599</v>
      </c>
      <c r="AK83" s="37">
        <v>714</v>
      </c>
      <c r="AL83" s="37">
        <v>705</v>
      </c>
      <c r="AM83" s="37">
        <v>697</v>
      </c>
      <c r="AN83" s="37">
        <v>742</v>
      </c>
      <c r="AO83" s="37">
        <v>795</v>
      </c>
      <c r="AP83" s="37">
        <v>838</v>
      </c>
      <c r="AQ83" s="37">
        <v>879</v>
      </c>
      <c r="AR83" s="37">
        <v>970</v>
      </c>
      <c r="AS83" s="37">
        <v>920</v>
      </c>
      <c r="AT83" s="129">
        <v>912</v>
      </c>
      <c r="AU83" s="84">
        <v>805</v>
      </c>
      <c r="AV83" s="270">
        <v>743</v>
      </c>
      <c r="AW83" s="270">
        <v>740</v>
      </c>
      <c r="AX83" s="270">
        <v>773</v>
      </c>
      <c r="AY83" s="270">
        <v>774</v>
      </c>
      <c r="AZ83" s="270">
        <v>833</v>
      </c>
      <c r="BA83" s="270">
        <v>868</v>
      </c>
      <c r="BB83" s="270">
        <v>884</v>
      </c>
      <c r="BC83" s="270">
        <v>885</v>
      </c>
      <c r="BD83" s="270">
        <v>852</v>
      </c>
      <c r="BE83" s="270">
        <v>775</v>
      </c>
      <c r="BF83" s="37">
        <v>790</v>
      </c>
      <c r="BG83" s="84">
        <v>784</v>
      </c>
      <c r="BH83" s="270">
        <v>691</v>
      </c>
      <c r="BI83" s="270">
        <v>692</v>
      </c>
      <c r="BJ83" s="270">
        <v>722</v>
      </c>
      <c r="BK83" s="270">
        <v>784</v>
      </c>
      <c r="BL83" s="270">
        <v>828</v>
      </c>
      <c r="BM83" s="270">
        <v>857</v>
      </c>
      <c r="BN83" s="270">
        <v>855</v>
      </c>
      <c r="BO83" s="270">
        <v>868</v>
      </c>
      <c r="BP83" s="270">
        <v>863</v>
      </c>
      <c r="BQ83" s="270">
        <v>860</v>
      </c>
      <c r="BR83" s="598">
        <v>854</v>
      </c>
      <c r="BS83" s="598">
        <v>813</v>
      </c>
      <c r="BT83" s="598">
        <v>799</v>
      </c>
      <c r="BU83" s="598">
        <v>765</v>
      </c>
      <c r="BV83" s="598">
        <v>681</v>
      </c>
      <c r="BW83" s="598">
        <v>691</v>
      </c>
      <c r="BX83" s="598">
        <v>714</v>
      </c>
      <c r="BY83" s="598">
        <v>696</v>
      </c>
      <c r="BZ83" s="598">
        <v>696</v>
      </c>
      <c r="CA83" s="598">
        <v>722</v>
      </c>
      <c r="CB83" s="598">
        <v>755</v>
      </c>
      <c r="CC83" s="598">
        <v>738</v>
      </c>
      <c r="CD83" s="598">
        <v>751</v>
      </c>
      <c r="CE83" s="598">
        <v>735</v>
      </c>
      <c r="CF83" s="598">
        <v>703</v>
      </c>
      <c r="CG83" s="598">
        <v>726</v>
      </c>
      <c r="CH83" s="598">
        <v>722</v>
      </c>
      <c r="CI83" s="598">
        <v>702</v>
      </c>
      <c r="CJ83" s="598">
        <f>'1.COBERTURA  DANE'!F84+'1.COBERTURA  DANE'!H84+'1.COBERTURA  DANE'!J84</f>
        <v>709</v>
      </c>
      <c r="CK83" s="224">
        <f t="shared" si="11"/>
        <v>-13</v>
      </c>
      <c r="CL83" s="190">
        <f t="shared" si="12"/>
        <v>-1.7687074829931975</v>
      </c>
      <c r="CM83" s="224">
        <f t="shared" si="13"/>
        <v>-42</v>
      </c>
      <c r="CN83" s="190">
        <f t="shared" si="14"/>
        <v>-5.5925432756324902</v>
      </c>
      <c r="DD83" s="18">
        <v>321</v>
      </c>
      <c r="DE83" s="18">
        <v>2525</v>
      </c>
      <c r="DG83" s="387">
        <v>543</v>
      </c>
      <c r="DH83" s="18" t="s">
        <v>88</v>
      </c>
      <c r="DI83" s="18">
        <v>433</v>
      </c>
      <c r="DJ83" s="18">
        <v>438</v>
      </c>
      <c r="DK83" s="18">
        <v>421</v>
      </c>
      <c r="DL83" s="18">
        <v>448</v>
      </c>
    </row>
    <row r="84" spans="1:116" ht="15" outlineLevel="2">
      <c r="A84" s="81">
        <v>148</v>
      </c>
      <c r="B84" s="27" t="s">
        <v>137</v>
      </c>
      <c r="C84" s="49" t="s">
        <v>139</v>
      </c>
      <c r="D84" s="49">
        <v>18852</v>
      </c>
      <c r="E84" s="49">
        <v>18702</v>
      </c>
      <c r="F84" s="49">
        <v>18900</v>
      </c>
      <c r="G84" s="49">
        <v>18827</v>
      </c>
      <c r="H84" s="49">
        <v>18588</v>
      </c>
      <c r="I84" s="1">
        <v>18437</v>
      </c>
      <c r="J84" s="388">
        <v>18769</v>
      </c>
      <c r="K84" s="270">
        <v>18490</v>
      </c>
      <c r="L84" s="37">
        <v>18440</v>
      </c>
      <c r="M84" s="37">
        <v>18581</v>
      </c>
      <c r="N84" s="37">
        <v>18867</v>
      </c>
      <c r="O84" s="37">
        <v>18956</v>
      </c>
      <c r="P84" s="37">
        <v>19376</v>
      </c>
      <c r="Q84" s="37">
        <v>19131</v>
      </c>
      <c r="R84" s="37">
        <v>18907</v>
      </c>
      <c r="S84" s="37">
        <v>19012</v>
      </c>
      <c r="T84" s="37">
        <v>19048</v>
      </c>
      <c r="U84" s="37">
        <v>19164</v>
      </c>
      <c r="V84" s="129">
        <v>19739</v>
      </c>
      <c r="W84" s="84">
        <v>18936</v>
      </c>
      <c r="X84" s="37">
        <v>18898</v>
      </c>
      <c r="Y84" s="37">
        <v>19179</v>
      </c>
      <c r="Z84" s="37">
        <v>19253</v>
      </c>
      <c r="AA84" s="37">
        <v>19606</v>
      </c>
      <c r="AB84" s="37">
        <v>19709</v>
      </c>
      <c r="AC84" s="37">
        <v>19732</v>
      </c>
      <c r="AD84" s="37">
        <v>19865</v>
      </c>
      <c r="AE84" s="37">
        <v>19813</v>
      </c>
      <c r="AF84" s="37">
        <v>19975</v>
      </c>
      <c r="AG84" s="37">
        <v>20084</v>
      </c>
      <c r="AH84" s="129">
        <v>20226</v>
      </c>
      <c r="AI84" s="84">
        <v>20183</v>
      </c>
      <c r="AJ84" s="37">
        <v>20239</v>
      </c>
      <c r="AK84" s="37">
        <v>19901</v>
      </c>
      <c r="AL84" s="37">
        <v>19981</v>
      </c>
      <c r="AM84" s="37">
        <v>20281</v>
      </c>
      <c r="AN84" s="37">
        <v>20481</v>
      </c>
      <c r="AO84" s="37">
        <v>20990</v>
      </c>
      <c r="AP84" s="37">
        <v>21286</v>
      </c>
      <c r="AQ84" s="37">
        <v>21412</v>
      </c>
      <c r="AR84" s="37">
        <v>21441</v>
      </c>
      <c r="AS84" s="37">
        <v>21603</v>
      </c>
      <c r="AT84" s="129">
        <v>21476</v>
      </c>
      <c r="AU84" s="84">
        <v>21216</v>
      </c>
      <c r="AV84" s="270">
        <v>21099</v>
      </c>
      <c r="AW84" s="270">
        <v>21181</v>
      </c>
      <c r="AX84" s="270">
        <v>21400</v>
      </c>
      <c r="AY84" s="270">
        <v>21476</v>
      </c>
      <c r="AZ84" s="270">
        <v>21659</v>
      </c>
      <c r="BA84" s="270">
        <v>22266</v>
      </c>
      <c r="BB84" s="270">
        <v>22545</v>
      </c>
      <c r="BC84" s="270">
        <v>22860</v>
      </c>
      <c r="BD84" s="270">
        <v>22973</v>
      </c>
      <c r="BE84" s="270">
        <v>22668</v>
      </c>
      <c r="BF84" s="37">
        <v>22793</v>
      </c>
      <c r="BG84" s="84">
        <v>22590</v>
      </c>
      <c r="BH84" s="270">
        <v>22728</v>
      </c>
      <c r="BI84" s="270">
        <v>22850</v>
      </c>
      <c r="BJ84" s="270">
        <v>22966</v>
      </c>
      <c r="BK84" s="270">
        <v>23111</v>
      </c>
      <c r="BL84" s="270">
        <v>23283</v>
      </c>
      <c r="BM84" s="270">
        <v>23424</v>
      </c>
      <c r="BN84" s="270">
        <v>23470</v>
      </c>
      <c r="BO84" s="270">
        <v>23359</v>
      </c>
      <c r="BP84" s="270">
        <v>23613</v>
      </c>
      <c r="BQ84" s="270">
        <v>23482</v>
      </c>
      <c r="BR84" s="598">
        <v>23348</v>
      </c>
      <c r="BS84" s="598">
        <v>23111</v>
      </c>
      <c r="BT84" s="598">
        <v>23010</v>
      </c>
      <c r="BU84" s="598">
        <v>23288</v>
      </c>
      <c r="BV84" s="598">
        <v>23270</v>
      </c>
      <c r="BW84" s="598">
        <v>23213</v>
      </c>
      <c r="BX84" s="598">
        <v>23257</v>
      </c>
      <c r="BY84" s="598">
        <v>23312</v>
      </c>
      <c r="BZ84" s="598">
        <v>23480</v>
      </c>
      <c r="CA84" s="598">
        <v>23732</v>
      </c>
      <c r="CB84" s="598">
        <v>23702</v>
      </c>
      <c r="CC84" s="598">
        <v>23588</v>
      </c>
      <c r="CD84" s="598">
        <v>23521</v>
      </c>
      <c r="CE84" s="598">
        <v>23183</v>
      </c>
      <c r="CF84" s="598">
        <v>23197</v>
      </c>
      <c r="CG84" s="598">
        <v>23384</v>
      </c>
      <c r="CH84" s="598">
        <v>23556</v>
      </c>
      <c r="CI84" s="598">
        <v>23643</v>
      </c>
      <c r="CJ84" s="598">
        <f>'1.COBERTURA  DANE'!F85+'1.COBERTURA  DANE'!H85+'1.COBERTURA  DANE'!J85</f>
        <v>23586</v>
      </c>
      <c r="CK84" s="224">
        <f t="shared" si="11"/>
        <v>30</v>
      </c>
      <c r="CL84" s="190">
        <f t="shared" si="12"/>
        <v>0.12940516757969203</v>
      </c>
      <c r="CM84" s="224">
        <f t="shared" si="13"/>
        <v>65</v>
      </c>
      <c r="CN84" s="190">
        <f t="shared" si="14"/>
        <v>0.27634879469410317</v>
      </c>
      <c r="DD84" s="18">
        <v>376</v>
      </c>
      <c r="DE84" s="18">
        <v>42195</v>
      </c>
      <c r="DG84" s="387">
        <v>576</v>
      </c>
      <c r="DH84" s="18" t="s">
        <v>89</v>
      </c>
      <c r="DI84" s="18">
        <v>1234</v>
      </c>
      <c r="DJ84" s="18">
        <v>1248</v>
      </c>
      <c r="DK84" s="18">
        <v>1218</v>
      </c>
      <c r="DL84" s="18">
        <v>1219</v>
      </c>
    </row>
    <row r="85" spans="1:116" ht="15" outlineLevel="2">
      <c r="A85" s="81">
        <v>197</v>
      </c>
      <c r="B85" s="27" t="s">
        <v>137</v>
      </c>
      <c r="C85" s="49" t="s">
        <v>113</v>
      </c>
      <c r="D85" s="49">
        <v>1925</v>
      </c>
      <c r="E85" s="49">
        <v>1914</v>
      </c>
      <c r="F85" s="49">
        <v>1950</v>
      </c>
      <c r="G85" s="49">
        <v>1993</v>
      </c>
      <c r="H85" s="49">
        <v>2025</v>
      </c>
      <c r="I85" s="1">
        <v>2017</v>
      </c>
      <c r="J85" s="388">
        <v>2053</v>
      </c>
      <c r="K85" s="270">
        <v>1981</v>
      </c>
      <c r="L85" s="37">
        <v>1912</v>
      </c>
      <c r="M85" s="37">
        <v>1953</v>
      </c>
      <c r="N85" s="37">
        <v>1977</v>
      </c>
      <c r="O85" s="37">
        <v>1998</v>
      </c>
      <c r="P85" s="37">
        <v>2098</v>
      </c>
      <c r="Q85" s="37">
        <v>2112</v>
      </c>
      <c r="R85" s="37">
        <v>2108</v>
      </c>
      <c r="S85" s="37">
        <v>2135</v>
      </c>
      <c r="T85" s="37">
        <v>2160</v>
      </c>
      <c r="U85" s="37">
        <v>2237</v>
      </c>
      <c r="V85" s="129">
        <v>2431</v>
      </c>
      <c r="W85" s="84">
        <v>2253</v>
      </c>
      <c r="X85" s="37">
        <v>2239</v>
      </c>
      <c r="Y85" s="37">
        <v>2373</v>
      </c>
      <c r="Z85" s="37">
        <v>2391</v>
      </c>
      <c r="AA85" s="37">
        <v>2494</v>
      </c>
      <c r="AB85" s="37">
        <v>2533</v>
      </c>
      <c r="AC85" s="37">
        <v>2511</v>
      </c>
      <c r="AD85" s="37">
        <v>2519</v>
      </c>
      <c r="AE85" s="37">
        <v>2473</v>
      </c>
      <c r="AF85" s="37">
        <v>2506</v>
      </c>
      <c r="AG85" s="37">
        <v>2568</v>
      </c>
      <c r="AH85" s="129">
        <v>2587</v>
      </c>
      <c r="AI85" s="84">
        <v>2423</v>
      </c>
      <c r="AJ85" s="37">
        <v>2444</v>
      </c>
      <c r="AK85" s="37">
        <v>2501</v>
      </c>
      <c r="AL85" s="37">
        <v>2522</v>
      </c>
      <c r="AM85" s="37">
        <v>2591</v>
      </c>
      <c r="AN85" s="37">
        <v>2690</v>
      </c>
      <c r="AO85" s="37">
        <v>2771</v>
      </c>
      <c r="AP85" s="37">
        <v>2785</v>
      </c>
      <c r="AQ85" s="37">
        <v>2831</v>
      </c>
      <c r="AR85" s="37">
        <v>2901</v>
      </c>
      <c r="AS85" s="37">
        <v>2872</v>
      </c>
      <c r="AT85" s="129">
        <v>2816</v>
      </c>
      <c r="AU85" s="84">
        <v>2708</v>
      </c>
      <c r="AV85" s="270">
        <v>2734</v>
      </c>
      <c r="AW85" s="270">
        <v>2696</v>
      </c>
      <c r="AX85" s="270">
        <v>2765</v>
      </c>
      <c r="AY85" s="270">
        <v>2716</v>
      </c>
      <c r="AZ85" s="270">
        <v>2644</v>
      </c>
      <c r="BA85" s="270">
        <v>2842</v>
      </c>
      <c r="BB85" s="270">
        <v>2931</v>
      </c>
      <c r="BC85" s="270">
        <v>2983</v>
      </c>
      <c r="BD85" s="270">
        <v>3019</v>
      </c>
      <c r="BE85" s="270">
        <v>2893</v>
      </c>
      <c r="BF85" s="37">
        <v>2920</v>
      </c>
      <c r="BG85" s="84">
        <v>2929</v>
      </c>
      <c r="BH85" s="270">
        <v>2934</v>
      </c>
      <c r="BI85" s="270">
        <v>2930</v>
      </c>
      <c r="BJ85" s="270">
        <v>2973</v>
      </c>
      <c r="BK85" s="270">
        <v>2997</v>
      </c>
      <c r="BL85" s="270">
        <v>3045</v>
      </c>
      <c r="BM85" s="270">
        <v>3022</v>
      </c>
      <c r="BN85" s="270">
        <v>3058</v>
      </c>
      <c r="BO85" s="270">
        <v>3043</v>
      </c>
      <c r="BP85" s="270">
        <v>3115</v>
      </c>
      <c r="BQ85" s="270">
        <v>3104</v>
      </c>
      <c r="BR85" s="598">
        <v>3140</v>
      </c>
      <c r="BS85" s="598">
        <v>3090</v>
      </c>
      <c r="BT85" s="598">
        <v>3069</v>
      </c>
      <c r="BU85" s="598">
        <v>3040</v>
      </c>
      <c r="BV85" s="598">
        <v>2931</v>
      </c>
      <c r="BW85" s="598">
        <v>2874</v>
      </c>
      <c r="BX85" s="598">
        <v>2911</v>
      </c>
      <c r="BY85" s="598">
        <v>2929</v>
      </c>
      <c r="BZ85" s="598">
        <v>2822</v>
      </c>
      <c r="CA85" s="598">
        <v>2844</v>
      </c>
      <c r="CB85" s="598">
        <v>2811</v>
      </c>
      <c r="CC85" s="598">
        <v>2814</v>
      </c>
      <c r="CD85" s="598">
        <v>2854</v>
      </c>
      <c r="CE85" s="598">
        <v>2843</v>
      </c>
      <c r="CF85" s="598">
        <v>2788</v>
      </c>
      <c r="CG85" s="598">
        <v>2772</v>
      </c>
      <c r="CH85" s="598">
        <v>2754</v>
      </c>
      <c r="CI85" s="598">
        <v>2736</v>
      </c>
      <c r="CJ85" s="598">
        <f>'1.COBERTURA  DANE'!F86+'1.COBERTURA  DANE'!H86+'1.COBERTURA  DANE'!J86</f>
        <v>2764</v>
      </c>
      <c r="CK85" s="224">
        <f t="shared" si="11"/>
        <v>10</v>
      </c>
      <c r="CL85" s="190">
        <f t="shared" si="12"/>
        <v>0.35174111853675694</v>
      </c>
      <c r="CM85" s="224">
        <f t="shared" si="13"/>
        <v>-90</v>
      </c>
      <c r="CN85" s="190">
        <f t="shared" si="14"/>
        <v>-3.1534688156972668</v>
      </c>
      <c r="DD85" s="18">
        <v>400</v>
      </c>
      <c r="DE85" s="18">
        <v>9086</v>
      </c>
      <c r="DG85" s="387">
        <v>579</v>
      </c>
      <c r="DH85" s="18" t="s">
        <v>811</v>
      </c>
      <c r="DI85" s="18">
        <v>16608</v>
      </c>
      <c r="DJ85" s="18">
        <v>16469</v>
      </c>
      <c r="DK85" s="18">
        <v>16534</v>
      </c>
      <c r="DL85" s="18">
        <v>16243</v>
      </c>
    </row>
    <row r="86" spans="1:116" ht="15" outlineLevel="2">
      <c r="A86" s="81">
        <v>206</v>
      </c>
      <c r="B86" s="27" t="s">
        <v>137</v>
      </c>
      <c r="C86" s="50" t="s">
        <v>138</v>
      </c>
      <c r="D86" s="49">
        <v>597</v>
      </c>
      <c r="E86" s="50">
        <v>590</v>
      </c>
      <c r="F86" s="49">
        <v>605</v>
      </c>
      <c r="G86" s="49">
        <v>634</v>
      </c>
      <c r="H86" s="49">
        <v>623</v>
      </c>
      <c r="I86" s="1">
        <v>635</v>
      </c>
      <c r="J86" s="388">
        <v>650</v>
      </c>
      <c r="K86" s="270">
        <v>613</v>
      </c>
      <c r="L86" s="37">
        <v>578</v>
      </c>
      <c r="M86" s="37">
        <v>623</v>
      </c>
      <c r="N86" s="37">
        <v>604</v>
      </c>
      <c r="O86" s="37">
        <v>602</v>
      </c>
      <c r="P86" s="37">
        <v>597</v>
      </c>
      <c r="Q86" s="37">
        <v>575</v>
      </c>
      <c r="R86" s="37">
        <v>596</v>
      </c>
      <c r="S86" s="37">
        <v>593</v>
      </c>
      <c r="T86" s="37">
        <v>604</v>
      </c>
      <c r="U86" s="37">
        <v>596</v>
      </c>
      <c r="V86" s="129">
        <v>631</v>
      </c>
      <c r="W86" s="84">
        <v>585</v>
      </c>
      <c r="X86" s="37">
        <v>593</v>
      </c>
      <c r="Y86" s="37">
        <v>637</v>
      </c>
      <c r="Z86" s="37">
        <v>648</v>
      </c>
      <c r="AA86" s="37">
        <v>641</v>
      </c>
      <c r="AB86" s="37">
        <v>624</v>
      </c>
      <c r="AC86" s="37">
        <v>627</v>
      </c>
      <c r="AD86" s="37">
        <v>618</v>
      </c>
      <c r="AE86" s="37">
        <v>632</v>
      </c>
      <c r="AF86" s="37">
        <v>642</v>
      </c>
      <c r="AG86" s="37">
        <v>663</v>
      </c>
      <c r="AH86" s="129">
        <v>656</v>
      </c>
      <c r="AI86" s="84">
        <v>619</v>
      </c>
      <c r="AJ86" s="37">
        <v>635</v>
      </c>
      <c r="AK86" s="37">
        <v>665</v>
      </c>
      <c r="AL86" s="37">
        <v>659</v>
      </c>
      <c r="AM86" s="37">
        <v>659</v>
      </c>
      <c r="AN86" s="37">
        <v>673</v>
      </c>
      <c r="AO86" s="37">
        <v>735</v>
      </c>
      <c r="AP86" s="37">
        <v>757</v>
      </c>
      <c r="AQ86" s="37">
        <v>769</v>
      </c>
      <c r="AR86" s="37">
        <v>776</v>
      </c>
      <c r="AS86" s="37">
        <v>749</v>
      </c>
      <c r="AT86" s="129">
        <v>738</v>
      </c>
      <c r="AU86" s="84">
        <v>714</v>
      </c>
      <c r="AV86" s="270">
        <v>703</v>
      </c>
      <c r="AW86" s="270">
        <v>728</v>
      </c>
      <c r="AX86" s="270">
        <v>727</v>
      </c>
      <c r="AY86" s="270">
        <v>718</v>
      </c>
      <c r="AZ86" s="270">
        <v>728</v>
      </c>
      <c r="BA86" s="270">
        <v>774</v>
      </c>
      <c r="BB86" s="270">
        <v>795</v>
      </c>
      <c r="BC86" s="270">
        <v>810</v>
      </c>
      <c r="BD86" s="270">
        <v>810</v>
      </c>
      <c r="BE86" s="270">
        <v>795</v>
      </c>
      <c r="BF86" s="37">
        <v>794</v>
      </c>
      <c r="BG86" s="84">
        <v>791</v>
      </c>
      <c r="BH86" s="270">
        <v>727</v>
      </c>
      <c r="BI86" s="270">
        <v>762</v>
      </c>
      <c r="BJ86" s="270">
        <v>777</v>
      </c>
      <c r="BK86" s="270">
        <v>798</v>
      </c>
      <c r="BL86" s="270">
        <v>799</v>
      </c>
      <c r="BM86" s="270">
        <v>811</v>
      </c>
      <c r="BN86" s="270">
        <v>790</v>
      </c>
      <c r="BO86" s="270">
        <v>847</v>
      </c>
      <c r="BP86" s="270">
        <v>776</v>
      </c>
      <c r="BQ86" s="270">
        <v>772</v>
      </c>
      <c r="BR86" s="598">
        <v>771</v>
      </c>
      <c r="BS86" s="598">
        <v>752</v>
      </c>
      <c r="BT86" s="598">
        <v>751</v>
      </c>
      <c r="BU86" s="598">
        <v>757</v>
      </c>
      <c r="BV86" s="598">
        <v>727</v>
      </c>
      <c r="BW86" s="598">
        <v>720</v>
      </c>
      <c r="BX86" s="598">
        <v>722</v>
      </c>
      <c r="BY86" s="598">
        <v>739</v>
      </c>
      <c r="BZ86" s="598">
        <v>743</v>
      </c>
      <c r="CA86" s="598">
        <v>773</v>
      </c>
      <c r="CB86" s="598">
        <v>768</v>
      </c>
      <c r="CC86" s="598">
        <v>756</v>
      </c>
      <c r="CD86" s="598">
        <v>755</v>
      </c>
      <c r="CE86" s="598">
        <v>743</v>
      </c>
      <c r="CF86" s="598">
        <v>731</v>
      </c>
      <c r="CG86" s="598">
        <v>733</v>
      </c>
      <c r="CH86" s="598">
        <v>699</v>
      </c>
      <c r="CI86" s="598">
        <v>696</v>
      </c>
      <c r="CJ86" s="598">
        <f>'1.COBERTURA  DANE'!F87+'1.COBERTURA  DANE'!H87+'1.COBERTURA  DANE'!J87</f>
        <v>713</v>
      </c>
      <c r="CK86" s="224">
        <f t="shared" si="11"/>
        <v>14</v>
      </c>
      <c r="CL86" s="190">
        <f t="shared" si="12"/>
        <v>1.8842530282637955</v>
      </c>
      <c r="CM86" s="224">
        <f t="shared" si="13"/>
        <v>-42</v>
      </c>
      <c r="CN86" s="190">
        <f t="shared" si="14"/>
        <v>-5.5629139072847682</v>
      </c>
      <c r="DD86" s="18">
        <v>440</v>
      </c>
      <c r="DE86" s="18">
        <v>25340</v>
      </c>
      <c r="DG86" s="387">
        <v>585</v>
      </c>
      <c r="DH86" s="18" t="s">
        <v>19</v>
      </c>
      <c r="DI86" s="18">
        <v>4016</v>
      </c>
      <c r="DJ86" s="18">
        <v>3993</v>
      </c>
      <c r="DK86" s="18">
        <v>4025</v>
      </c>
      <c r="DL86" s="18">
        <v>4073</v>
      </c>
    </row>
    <row r="87" spans="1:116" ht="15" outlineLevel="2">
      <c r="A87" s="81">
        <v>313</v>
      </c>
      <c r="B87" s="27" t="s">
        <v>137</v>
      </c>
      <c r="C87" s="49" t="s">
        <v>81</v>
      </c>
      <c r="D87" s="49">
        <v>1245</v>
      </c>
      <c r="E87" s="49">
        <v>1251</v>
      </c>
      <c r="F87" s="49">
        <v>1279</v>
      </c>
      <c r="G87" s="49">
        <v>1343</v>
      </c>
      <c r="H87" s="49">
        <v>1389</v>
      </c>
      <c r="I87" s="1">
        <v>1392</v>
      </c>
      <c r="J87" s="388">
        <v>1484</v>
      </c>
      <c r="K87" s="270">
        <v>1432</v>
      </c>
      <c r="L87" s="37">
        <v>1307</v>
      </c>
      <c r="M87" s="37">
        <v>1337</v>
      </c>
      <c r="N87" s="37">
        <v>1367</v>
      </c>
      <c r="O87" s="37">
        <v>1359</v>
      </c>
      <c r="P87" s="37">
        <v>1370</v>
      </c>
      <c r="Q87" s="37">
        <v>1330</v>
      </c>
      <c r="R87" s="37">
        <v>1318</v>
      </c>
      <c r="S87" s="37">
        <v>1387</v>
      </c>
      <c r="T87" s="37">
        <v>1480</v>
      </c>
      <c r="U87" s="37">
        <v>1490</v>
      </c>
      <c r="V87" s="129">
        <v>1642</v>
      </c>
      <c r="W87" s="84">
        <v>1443</v>
      </c>
      <c r="X87" s="37">
        <v>1289</v>
      </c>
      <c r="Y87" s="37">
        <v>1427</v>
      </c>
      <c r="Z87" s="37">
        <v>1423</v>
      </c>
      <c r="AA87" s="37">
        <v>1472</v>
      </c>
      <c r="AB87" s="37">
        <v>1474</v>
      </c>
      <c r="AC87" s="37">
        <v>1471</v>
      </c>
      <c r="AD87" s="37">
        <v>1475</v>
      </c>
      <c r="AE87" s="37">
        <v>1441</v>
      </c>
      <c r="AF87" s="37">
        <v>1512</v>
      </c>
      <c r="AG87" s="37">
        <v>1545</v>
      </c>
      <c r="AH87" s="129">
        <v>1577</v>
      </c>
      <c r="AI87" s="84">
        <v>1513</v>
      </c>
      <c r="AJ87" s="37">
        <v>1554</v>
      </c>
      <c r="AK87" s="37">
        <v>1575</v>
      </c>
      <c r="AL87" s="37">
        <v>1523</v>
      </c>
      <c r="AM87" s="37">
        <v>1500</v>
      </c>
      <c r="AN87" s="37">
        <v>1564</v>
      </c>
      <c r="AO87" s="37">
        <v>1683</v>
      </c>
      <c r="AP87" s="37">
        <v>1726</v>
      </c>
      <c r="AQ87" s="37">
        <v>1750</v>
      </c>
      <c r="AR87" s="37">
        <v>1748</v>
      </c>
      <c r="AS87" s="37">
        <v>1693</v>
      </c>
      <c r="AT87" s="129">
        <v>1658</v>
      </c>
      <c r="AU87" s="84">
        <v>1573</v>
      </c>
      <c r="AV87" s="270">
        <v>1575</v>
      </c>
      <c r="AW87" s="270">
        <v>1569</v>
      </c>
      <c r="AX87" s="270">
        <v>1593</v>
      </c>
      <c r="AY87" s="270">
        <v>1576</v>
      </c>
      <c r="AZ87" s="270">
        <v>1599</v>
      </c>
      <c r="BA87" s="270">
        <v>1686</v>
      </c>
      <c r="BB87" s="270">
        <v>1698</v>
      </c>
      <c r="BC87" s="270">
        <v>1702</v>
      </c>
      <c r="BD87" s="270">
        <v>1788</v>
      </c>
      <c r="BE87" s="270">
        <v>1784</v>
      </c>
      <c r="BF87" s="37">
        <v>1869</v>
      </c>
      <c r="BG87" s="84">
        <v>1917</v>
      </c>
      <c r="BH87" s="270">
        <v>1833</v>
      </c>
      <c r="BI87" s="270">
        <v>1830</v>
      </c>
      <c r="BJ87" s="270">
        <v>1874</v>
      </c>
      <c r="BK87" s="270">
        <v>1908</v>
      </c>
      <c r="BL87" s="270">
        <v>1955</v>
      </c>
      <c r="BM87" s="270">
        <v>1977</v>
      </c>
      <c r="BN87" s="270">
        <v>1983</v>
      </c>
      <c r="BO87" s="270">
        <v>2267</v>
      </c>
      <c r="BP87" s="270">
        <v>2000</v>
      </c>
      <c r="BQ87" s="270">
        <v>1987</v>
      </c>
      <c r="BR87" s="598">
        <v>1977</v>
      </c>
      <c r="BS87" s="598">
        <v>1972</v>
      </c>
      <c r="BT87" s="598">
        <v>1925</v>
      </c>
      <c r="BU87" s="598">
        <v>1902</v>
      </c>
      <c r="BV87" s="598">
        <v>1864</v>
      </c>
      <c r="BW87" s="598">
        <v>1871</v>
      </c>
      <c r="BX87" s="598">
        <v>1857</v>
      </c>
      <c r="BY87" s="598">
        <v>1866</v>
      </c>
      <c r="BZ87" s="598">
        <v>1820</v>
      </c>
      <c r="CA87" s="598">
        <v>1856</v>
      </c>
      <c r="CB87" s="598">
        <v>1846</v>
      </c>
      <c r="CC87" s="598">
        <v>1814</v>
      </c>
      <c r="CD87" s="598">
        <v>1825</v>
      </c>
      <c r="CE87" s="598">
        <v>1807</v>
      </c>
      <c r="CF87" s="598">
        <v>1780</v>
      </c>
      <c r="CG87" s="598">
        <v>1759</v>
      </c>
      <c r="CH87" s="598">
        <v>1796</v>
      </c>
      <c r="CI87" s="598">
        <v>1798</v>
      </c>
      <c r="CJ87" s="598">
        <f>'1.COBERTURA  DANE'!F88+'1.COBERTURA  DANE'!H88+'1.COBERTURA  DANE'!J88</f>
        <v>1808</v>
      </c>
      <c r="CK87" s="224">
        <f t="shared" si="11"/>
        <v>12</v>
      </c>
      <c r="CL87" s="190">
        <f t="shared" si="12"/>
        <v>0.66408411732152739</v>
      </c>
      <c r="CM87" s="224">
        <f t="shared" si="13"/>
        <v>-17</v>
      </c>
      <c r="CN87" s="190">
        <f t="shared" si="14"/>
        <v>-0.93150684931506844</v>
      </c>
      <c r="DD87" s="18">
        <v>483</v>
      </c>
      <c r="DE87" s="18">
        <v>898</v>
      </c>
      <c r="DG87" s="387">
        <v>591</v>
      </c>
      <c r="DH87" s="18" t="s">
        <v>20</v>
      </c>
      <c r="DI87" s="18">
        <v>475</v>
      </c>
      <c r="DJ87" s="18">
        <v>459</v>
      </c>
      <c r="DK87" s="18">
        <v>446</v>
      </c>
      <c r="DL87" s="18">
        <v>410</v>
      </c>
    </row>
    <row r="88" spans="1:116" ht="15" outlineLevel="2">
      <c r="A88" s="81">
        <v>318</v>
      </c>
      <c r="B88" s="27" t="s">
        <v>137</v>
      </c>
      <c r="C88" s="49" t="s">
        <v>44</v>
      </c>
      <c r="D88" s="49">
        <v>16786</v>
      </c>
      <c r="E88" s="49">
        <v>16808</v>
      </c>
      <c r="F88" s="49">
        <v>16912</v>
      </c>
      <c r="G88" s="49">
        <v>16997</v>
      </c>
      <c r="H88" s="49">
        <v>17355</v>
      </c>
      <c r="I88" s="1">
        <v>17364</v>
      </c>
      <c r="J88" s="388">
        <v>17610</v>
      </c>
      <c r="K88" s="270">
        <v>17257</v>
      </c>
      <c r="L88" s="37">
        <v>17110</v>
      </c>
      <c r="M88" s="37">
        <v>17262</v>
      </c>
      <c r="N88" s="37">
        <v>17526</v>
      </c>
      <c r="O88" s="37">
        <v>17709</v>
      </c>
      <c r="P88" s="37">
        <v>18125</v>
      </c>
      <c r="Q88" s="37">
        <v>17890</v>
      </c>
      <c r="R88" s="37">
        <v>17851</v>
      </c>
      <c r="S88" s="37">
        <v>17950</v>
      </c>
      <c r="T88" s="37">
        <v>18043</v>
      </c>
      <c r="U88" s="37">
        <v>18060</v>
      </c>
      <c r="V88" s="129">
        <v>18405</v>
      </c>
      <c r="W88" s="84">
        <v>17446</v>
      </c>
      <c r="X88" s="37">
        <v>17639</v>
      </c>
      <c r="Y88" s="37">
        <v>17985</v>
      </c>
      <c r="Z88" s="37">
        <v>18165</v>
      </c>
      <c r="AA88" s="37">
        <v>18374</v>
      </c>
      <c r="AB88" s="37">
        <v>18422</v>
      </c>
      <c r="AC88" s="37">
        <v>18468</v>
      </c>
      <c r="AD88" s="37">
        <v>18582</v>
      </c>
      <c r="AE88" s="37">
        <v>18528</v>
      </c>
      <c r="AF88" s="37">
        <v>18767</v>
      </c>
      <c r="AG88" s="37">
        <v>18785</v>
      </c>
      <c r="AH88" s="129">
        <v>18793</v>
      </c>
      <c r="AI88" s="84">
        <v>18477</v>
      </c>
      <c r="AJ88" s="37">
        <v>18566</v>
      </c>
      <c r="AK88" s="37">
        <v>18647</v>
      </c>
      <c r="AL88" s="37">
        <v>18855</v>
      </c>
      <c r="AM88" s="37">
        <v>19087</v>
      </c>
      <c r="AN88" s="37">
        <v>19356</v>
      </c>
      <c r="AO88" s="37">
        <v>19357</v>
      </c>
      <c r="AP88" s="37">
        <v>19810</v>
      </c>
      <c r="AQ88" s="37">
        <v>19871</v>
      </c>
      <c r="AR88" s="37">
        <v>20127</v>
      </c>
      <c r="AS88" s="37">
        <v>20264</v>
      </c>
      <c r="AT88" s="129">
        <v>20119</v>
      </c>
      <c r="AU88" s="84">
        <v>19846</v>
      </c>
      <c r="AV88" s="270">
        <v>19906</v>
      </c>
      <c r="AW88" s="270">
        <v>19931</v>
      </c>
      <c r="AX88" s="270">
        <v>19990</v>
      </c>
      <c r="AY88" s="270">
        <v>20177</v>
      </c>
      <c r="AZ88" s="270">
        <v>20366</v>
      </c>
      <c r="BA88" s="270">
        <v>20792</v>
      </c>
      <c r="BB88" s="270">
        <v>20901</v>
      </c>
      <c r="BC88" s="270">
        <v>21245</v>
      </c>
      <c r="BD88" s="270">
        <v>21422</v>
      </c>
      <c r="BE88" s="270">
        <v>21456</v>
      </c>
      <c r="BF88" s="37">
        <v>21524</v>
      </c>
      <c r="BG88" s="84">
        <v>21322</v>
      </c>
      <c r="BH88" s="270">
        <v>21291</v>
      </c>
      <c r="BI88" s="270">
        <v>21568</v>
      </c>
      <c r="BJ88" s="270">
        <v>21830</v>
      </c>
      <c r="BK88" s="270">
        <v>21999</v>
      </c>
      <c r="BL88" s="270">
        <v>22234</v>
      </c>
      <c r="BM88" s="270">
        <v>22377</v>
      </c>
      <c r="BN88" s="270">
        <v>22436</v>
      </c>
      <c r="BO88" s="270">
        <v>22675</v>
      </c>
      <c r="BP88" s="270">
        <v>23060</v>
      </c>
      <c r="BQ88" s="270">
        <v>23128</v>
      </c>
      <c r="BR88" s="598">
        <v>23089</v>
      </c>
      <c r="BS88" s="598">
        <v>22770</v>
      </c>
      <c r="BT88" s="598">
        <v>22490</v>
      </c>
      <c r="BU88" s="598">
        <v>22966</v>
      </c>
      <c r="BV88" s="598">
        <v>23022</v>
      </c>
      <c r="BW88" s="598">
        <v>22881</v>
      </c>
      <c r="BX88" s="598">
        <v>23108</v>
      </c>
      <c r="BY88" s="598">
        <v>23298</v>
      </c>
      <c r="BZ88" s="598">
        <v>23368</v>
      </c>
      <c r="CA88" s="598">
        <v>23720</v>
      </c>
      <c r="CB88" s="598">
        <v>23926</v>
      </c>
      <c r="CC88" s="598">
        <v>24127</v>
      </c>
      <c r="CD88" s="598">
        <v>24263</v>
      </c>
      <c r="CE88" s="598">
        <v>24124</v>
      </c>
      <c r="CF88" s="598">
        <v>24162</v>
      </c>
      <c r="CG88" s="598">
        <v>24418</v>
      </c>
      <c r="CH88" s="598">
        <v>24466</v>
      </c>
      <c r="CI88" s="598">
        <v>24646</v>
      </c>
      <c r="CJ88" s="598">
        <f>'1.COBERTURA  DANE'!F89+'1.COBERTURA  DANE'!H89+'1.COBERTURA  DANE'!J89</f>
        <v>24809</v>
      </c>
      <c r="CK88" s="224">
        <f t="shared" si="11"/>
        <v>343</v>
      </c>
      <c r="CL88" s="190">
        <f t="shared" si="12"/>
        <v>1.4218205935997346</v>
      </c>
      <c r="CM88" s="224">
        <f t="shared" si="13"/>
        <v>546</v>
      </c>
      <c r="CN88" s="190">
        <f t="shared" si="14"/>
        <v>2.2503400239047107</v>
      </c>
      <c r="DD88" s="18">
        <v>541</v>
      </c>
      <c r="DE88" s="18">
        <v>4213</v>
      </c>
      <c r="DG88" s="386">
        <v>604</v>
      </c>
      <c r="DH88" s="18" t="s">
        <v>21</v>
      </c>
      <c r="DI88" s="18">
        <v>3323</v>
      </c>
      <c r="DJ88" s="18">
        <v>3243</v>
      </c>
      <c r="DK88" s="18">
        <v>3172</v>
      </c>
      <c r="DL88" s="18">
        <v>3072</v>
      </c>
    </row>
    <row r="89" spans="1:116" ht="15" outlineLevel="2">
      <c r="A89" s="81">
        <v>321</v>
      </c>
      <c r="B89" s="27" t="s">
        <v>137</v>
      </c>
      <c r="C89" s="49" t="s">
        <v>109</v>
      </c>
      <c r="D89" s="49">
        <v>2411</v>
      </c>
      <c r="E89" s="49">
        <v>2400</v>
      </c>
      <c r="F89" s="49">
        <v>2449</v>
      </c>
      <c r="G89" s="49">
        <v>2444</v>
      </c>
      <c r="H89" s="49">
        <v>2477</v>
      </c>
      <c r="I89" s="1">
        <v>2515</v>
      </c>
      <c r="J89" s="388">
        <v>2525</v>
      </c>
      <c r="K89" s="270">
        <v>2442</v>
      </c>
      <c r="L89" s="37">
        <v>2328</v>
      </c>
      <c r="M89" s="37">
        <v>2353</v>
      </c>
      <c r="N89" s="37">
        <v>2391</v>
      </c>
      <c r="O89" s="37">
        <v>2433</v>
      </c>
      <c r="P89" s="37">
        <v>2457</v>
      </c>
      <c r="Q89" s="37">
        <v>2468</v>
      </c>
      <c r="R89" s="37">
        <v>2450</v>
      </c>
      <c r="S89" s="37">
        <v>2442</v>
      </c>
      <c r="T89" s="37">
        <v>2463</v>
      </c>
      <c r="U89" s="37">
        <v>2457</v>
      </c>
      <c r="V89" s="129">
        <v>2533</v>
      </c>
      <c r="W89" s="84">
        <v>2408</v>
      </c>
      <c r="X89" s="37">
        <v>2420</v>
      </c>
      <c r="Y89" s="37">
        <v>2476</v>
      </c>
      <c r="Z89" s="37">
        <v>2444</v>
      </c>
      <c r="AA89" s="37">
        <v>2457</v>
      </c>
      <c r="AB89" s="37">
        <v>2510</v>
      </c>
      <c r="AC89" s="37">
        <v>2518</v>
      </c>
      <c r="AD89" s="37">
        <v>2556</v>
      </c>
      <c r="AE89" s="37">
        <v>2490</v>
      </c>
      <c r="AF89" s="37">
        <v>2504</v>
      </c>
      <c r="AG89" s="37">
        <v>2508</v>
      </c>
      <c r="AH89" s="129">
        <v>2508</v>
      </c>
      <c r="AI89" s="84">
        <v>2483</v>
      </c>
      <c r="AJ89" s="37">
        <v>2471</v>
      </c>
      <c r="AK89" s="37">
        <v>2299</v>
      </c>
      <c r="AL89" s="37">
        <v>2349</v>
      </c>
      <c r="AM89" s="37">
        <v>2378</v>
      </c>
      <c r="AN89" s="37">
        <v>2393</v>
      </c>
      <c r="AO89" s="37">
        <v>2469</v>
      </c>
      <c r="AP89" s="37">
        <v>2492</v>
      </c>
      <c r="AQ89" s="37">
        <v>2499</v>
      </c>
      <c r="AR89" s="37">
        <v>2532</v>
      </c>
      <c r="AS89" s="37">
        <v>2529</v>
      </c>
      <c r="AT89" s="129">
        <v>2482</v>
      </c>
      <c r="AU89" s="84">
        <v>2386</v>
      </c>
      <c r="AV89" s="270">
        <v>2325</v>
      </c>
      <c r="AW89" s="270">
        <v>2362</v>
      </c>
      <c r="AX89" s="270">
        <v>2362</v>
      </c>
      <c r="AY89" s="270">
        <v>2318</v>
      </c>
      <c r="AZ89" s="270">
        <v>2089</v>
      </c>
      <c r="BA89" s="270">
        <v>2194</v>
      </c>
      <c r="BB89" s="270">
        <v>2292</v>
      </c>
      <c r="BC89" s="270">
        <v>2302</v>
      </c>
      <c r="BD89" s="270">
        <v>2405</v>
      </c>
      <c r="BE89" s="270">
        <v>2391</v>
      </c>
      <c r="BF89" s="37">
        <v>2478</v>
      </c>
      <c r="BG89" s="84">
        <v>2564</v>
      </c>
      <c r="BH89" s="270">
        <v>2479</v>
      </c>
      <c r="BI89" s="270">
        <v>2534</v>
      </c>
      <c r="BJ89" s="270">
        <v>2568</v>
      </c>
      <c r="BK89" s="270">
        <v>2678</v>
      </c>
      <c r="BL89" s="270">
        <v>2727</v>
      </c>
      <c r="BM89" s="270">
        <v>2761</v>
      </c>
      <c r="BN89" s="270">
        <v>2742</v>
      </c>
      <c r="BO89" s="270">
        <v>2753</v>
      </c>
      <c r="BP89" s="270">
        <v>2727</v>
      </c>
      <c r="BQ89" s="270">
        <v>2681</v>
      </c>
      <c r="BR89" s="598">
        <v>2680</v>
      </c>
      <c r="BS89" s="598">
        <v>2677</v>
      </c>
      <c r="BT89" s="598">
        <v>2677</v>
      </c>
      <c r="BU89" s="598">
        <v>2650</v>
      </c>
      <c r="BV89" s="598">
        <v>2593</v>
      </c>
      <c r="BW89" s="598">
        <v>2583</v>
      </c>
      <c r="BX89" s="598">
        <v>2590</v>
      </c>
      <c r="BY89" s="598">
        <v>2615</v>
      </c>
      <c r="BZ89" s="598">
        <v>2615</v>
      </c>
      <c r="CA89" s="598">
        <v>2690</v>
      </c>
      <c r="CB89" s="598">
        <v>2665</v>
      </c>
      <c r="CC89" s="598">
        <v>2647</v>
      </c>
      <c r="CD89" s="598">
        <v>2703</v>
      </c>
      <c r="CE89" s="598">
        <v>2677</v>
      </c>
      <c r="CF89" s="598">
        <v>2681</v>
      </c>
      <c r="CG89" s="598">
        <v>2699</v>
      </c>
      <c r="CH89" s="598">
        <v>2719</v>
      </c>
      <c r="CI89" s="598">
        <v>2731</v>
      </c>
      <c r="CJ89" s="598">
        <f>'1.COBERTURA  DANE'!F90+'1.COBERTURA  DANE'!H90+'1.COBERTURA  DANE'!J90</f>
        <v>2715</v>
      </c>
      <c r="CK89" s="224">
        <f t="shared" si="11"/>
        <v>-4</v>
      </c>
      <c r="CL89" s="190">
        <f t="shared" si="12"/>
        <v>-0.14942099364960779</v>
      </c>
      <c r="CM89" s="224">
        <f t="shared" si="13"/>
        <v>12</v>
      </c>
      <c r="CN89" s="190">
        <f t="shared" si="14"/>
        <v>0.44395116537180912</v>
      </c>
      <c r="DD89" s="18">
        <v>607</v>
      </c>
      <c r="DE89" s="18">
        <v>7713</v>
      </c>
      <c r="DG89" s="387">
        <v>607</v>
      </c>
      <c r="DH89" s="18" t="s">
        <v>111</v>
      </c>
      <c r="DI89" s="18">
        <v>7702</v>
      </c>
      <c r="DJ89" s="18">
        <v>7871</v>
      </c>
      <c r="DK89" s="18">
        <v>7932</v>
      </c>
      <c r="DL89" s="18">
        <v>7962</v>
      </c>
    </row>
    <row r="90" spans="1:116" ht="15" outlineLevel="2">
      <c r="A90" s="81">
        <v>376</v>
      </c>
      <c r="B90" s="27" t="s">
        <v>137</v>
      </c>
      <c r="C90" s="49" t="s">
        <v>83</v>
      </c>
      <c r="D90" s="49">
        <v>39919</v>
      </c>
      <c r="E90" s="49">
        <v>39940</v>
      </c>
      <c r="F90" s="49">
        <v>40258</v>
      </c>
      <c r="G90" s="49">
        <v>40609</v>
      </c>
      <c r="H90" s="49">
        <v>41681</v>
      </c>
      <c r="I90" s="1">
        <v>41731</v>
      </c>
      <c r="J90" s="388">
        <v>42195</v>
      </c>
      <c r="K90" s="270">
        <v>41591</v>
      </c>
      <c r="L90" s="37">
        <v>41510</v>
      </c>
      <c r="M90" s="37">
        <v>41919</v>
      </c>
      <c r="N90" s="37">
        <v>42560</v>
      </c>
      <c r="O90" s="37">
        <v>42876</v>
      </c>
      <c r="P90" s="37">
        <v>43763</v>
      </c>
      <c r="Q90" s="37">
        <v>43153</v>
      </c>
      <c r="R90" s="37">
        <v>42630</v>
      </c>
      <c r="S90" s="37">
        <v>42801</v>
      </c>
      <c r="T90" s="37">
        <v>43002</v>
      </c>
      <c r="U90" s="37">
        <v>43362</v>
      </c>
      <c r="V90" s="129">
        <v>44020</v>
      </c>
      <c r="W90" s="84">
        <v>42182</v>
      </c>
      <c r="X90" s="37">
        <v>42433</v>
      </c>
      <c r="Y90" s="37">
        <v>43108</v>
      </c>
      <c r="Z90" s="37">
        <v>43239</v>
      </c>
      <c r="AA90" s="37">
        <v>44212</v>
      </c>
      <c r="AB90" s="37">
        <v>44306</v>
      </c>
      <c r="AC90" s="37">
        <v>44367</v>
      </c>
      <c r="AD90" s="37">
        <v>44636</v>
      </c>
      <c r="AE90" s="37">
        <v>43664</v>
      </c>
      <c r="AF90" s="37">
        <v>43833</v>
      </c>
      <c r="AG90" s="37">
        <v>44651</v>
      </c>
      <c r="AH90" s="129">
        <v>44582</v>
      </c>
      <c r="AI90" s="84">
        <v>44642</v>
      </c>
      <c r="AJ90" s="37">
        <v>44768</v>
      </c>
      <c r="AK90" s="37">
        <v>45172</v>
      </c>
      <c r="AL90" s="37">
        <v>45800</v>
      </c>
      <c r="AM90" s="37">
        <v>46204</v>
      </c>
      <c r="AN90" s="37">
        <v>46461</v>
      </c>
      <c r="AO90" s="37">
        <v>46593</v>
      </c>
      <c r="AP90" s="37">
        <v>47331</v>
      </c>
      <c r="AQ90" s="37">
        <v>47237</v>
      </c>
      <c r="AR90" s="37">
        <v>47887</v>
      </c>
      <c r="AS90" s="37">
        <v>48183</v>
      </c>
      <c r="AT90" s="129">
        <v>47998</v>
      </c>
      <c r="AU90" s="84">
        <v>47727</v>
      </c>
      <c r="AV90" s="270">
        <v>48201</v>
      </c>
      <c r="AW90" s="270">
        <v>48045</v>
      </c>
      <c r="AX90" s="270">
        <v>48260</v>
      </c>
      <c r="AY90" s="270">
        <v>48577</v>
      </c>
      <c r="AZ90" s="270">
        <v>48848</v>
      </c>
      <c r="BA90" s="270">
        <v>49308</v>
      </c>
      <c r="BB90" s="270">
        <v>49515</v>
      </c>
      <c r="BC90" s="270">
        <v>50046</v>
      </c>
      <c r="BD90" s="270">
        <v>50192</v>
      </c>
      <c r="BE90" s="270">
        <v>50261</v>
      </c>
      <c r="BF90" s="37">
        <v>50368</v>
      </c>
      <c r="BG90" s="84">
        <v>50108</v>
      </c>
      <c r="BH90" s="270">
        <v>50278</v>
      </c>
      <c r="BI90" s="270">
        <v>50764</v>
      </c>
      <c r="BJ90" s="270">
        <v>51360</v>
      </c>
      <c r="BK90" s="270">
        <v>51803</v>
      </c>
      <c r="BL90" s="270">
        <v>52110</v>
      </c>
      <c r="BM90" s="270">
        <v>52311</v>
      </c>
      <c r="BN90" s="270">
        <v>52358</v>
      </c>
      <c r="BO90" s="270">
        <v>53044</v>
      </c>
      <c r="BP90" s="270">
        <v>53904</v>
      </c>
      <c r="BQ90" s="270">
        <v>53960</v>
      </c>
      <c r="BR90" s="598">
        <v>54018</v>
      </c>
      <c r="BS90" s="598">
        <v>53434</v>
      </c>
      <c r="BT90" s="598">
        <v>53050</v>
      </c>
      <c r="BU90" s="598">
        <v>54331</v>
      </c>
      <c r="BV90" s="598">
        <v>54519</v>
      </c>
      <c r="BW90" s="598">
        <v>54128</v>
      </c>
      <c r="BX90" s="598">
        <v>54117</v>
      </c>
      <c r="BY90" s="598">
        <v>54161</v>
      </c>
      <c r="BZ90" s="598">
        <v>54600</v>
      </c>
      <c r="CA90" s="598">
        <v>55338</v>
      </c>
      <c r="CB90" s="598">
        <v>55399</v>
      </c>
      <c r="CC90" s="598">
        <v>55625</v>
      </c>
      <c r="CD90" s="598">
        <v>55548</v>
      </c>
      <c r="CE90" s="598">
        <v>55400</v>
      </c>
      <c r="CF90" s="598">
        <v>55598</v>
      </c>
      <c r="CG90" s="598">
        <v>56312</v>
      </c>
      <c r="CH90" s="598">
        <v>56367</v>
      </c>
      <c r="CI90" s="598">
        <v>56510</v>
      </c>
      <c r="CJ90" s="598">
        <f>'1.COBERTURA  DANE'!F91+'1.COBERTURA  DANE'!H91+'1.COBERTURA  DANE'!J91</f>
        <v>56433</v>
      </c>
      <c r="CK90" s="224">
        <f t="shared" si="11"/>
        <v>66</v>
      </c>
      <c r="CL90" s="190">
        <f t="shared" si="12"/>
        <v>0.11913357400722023</v>
      </c>
      <c r="CM90" s="224">
        <f t="shared" si="13"/>
        <v>885</v>
      </c>
      <c r="CN90" s="190">
        <f t="shared" si="14"/>
        <v>1.5932166774681358</v>
      </c>
      <c r="DD90" s="18">
        <v>615</v>
      </c>
      <c r="DE90" s="18">
        <v>95818</v>
      </c>
      <c r="DG90" s="387">
        <v>615</v>
      </c>
      <c r="DH90" s="18" t="s">
        <v>51</v>
      </c>
      <c r="DI90" s="18">
        <v>93835</v>
      </c>
      <c r="DJ90" s="18">
        <v>92230</v>
      </c>
      <c r="DK90" s="18">
        <v>92046</v>
      </c>
      <c r="DL90" s="18">
        <v>91317</v>
      </c>
    </row>
    <row r="91" spans="1:116" ht="15" outlineLevel="2">
      <c r="A91" s="81">
        <v>400</v>
      </c>
      <c r="B91" s="27" t="s">
        <v>137</v>
      </c>
      <c r="C91" s="50" t="s">
        <v>141</v>
      </c>
      <c r="D91" s="49">
        <v>8977</v>
      </c>
      <c r="E91" s="50">
        <v>8896</v>
      </c>
      <c r="F91" s="49">
        <v>8977</v>
      </c>
      <c r="G91" s="49">
        <v>9036</v>
      </c>
      <c r="H91" s="49">
        <v>9001</v>
      </c>
      <c r="I91" s="1">
        <v>8961</v>
      </c>
      <c r="J91" s="388">
        <v>9086</v>
      </c>
      <c r="K91" s="270">
        <v>8904</v>
      </c>
      <c r="L91" s="37">
        <v>8858</v>
      </c>
      <c r="M91" s="37">
        <v>8827</v>
      </c>
      <c r="N91" s="37">
        <v>8824</v>
      </c>
      <c r="O91" s="37">
        <v>8943</v>
      </c>
      <c r="P91" s="37">
        <v>9079</v>
      </c>
      <c r="Q91" s="37">
        <v>8904</v>
      </c>
      <c r="R91" s="37">
        <v>8686</v>
      </c>
      <c r="S91" s="37">
        <v>8741</v>
      </c>
      <c r="T91" s="37">
        <v>8719</v>
      </c>
      <c r="U91" s="37">
        <v>8781</v>
      </c>
      <c r="V91" s="129">
        <v>8941</v>
      </c>
      <c r="W91" s="84">
        <v>8703</v>
      </c>
      <c r="X91" s="37">
        <v>8713</v>
      </c>
      <c r="Y91" s="37">
        <v>8884</v>
      </c>
      <c r="Z91" s="37">
        <v>8858</v>
      </c>
      <c r="AA91" s="37">
        <v>8949</v>
      </c>
      <c r="AB91" s="37">
        <v>8953</v>
      </c>
      <c r="AC91" s="37">
        <v>9028</v>
      </c>
      <c r="AD91" s="37">
        <v>9016</v>
      </c>
      <c r="AE91" s="37">
        <v>8840</v>
      </c>
      <c r="AF91" s="37">
        <v>8847</v>
      </c>
      <c r="AG91" s="37">
        <v>8938</v>
      </c>
      <c r="AH91" s="129">
        <v>8919</v>
      </c>
      <c r="AI91" s="84">
        <v>8924</v>
      </c>
      <c r="AJ91" s="37">
        <v>9024</v>
      </c>
      <c r="AK91" s="37">
        <v>9334</v>
      </c>
      <c r="AL91" s="37">
        <v>9186</v>
      </c>
      <c r="AM91" s="37">
        <v>9256</v>
      </c>
      <c r="AN91" s="37">
        <v>9290</v>
      </c>
      <c r="AO91" s="37">
        <v>9338</v>
      </c>
      <c r="AP91" s="37">
        <v>9588</v>
      </c>
      <c r="AQ91" s="37">
        <v>9604</v>
      </c>
      <c r="AR91" s="37">
        <v>9750</v>
      </c>
      <c r="AS91" s="37">
        <v>9727</v>
      </c>
      <c r="AT91" s="129">
        <v>9619</v>
      </c>
      <c r="AU91" s="84">
        <v>9528</v>
      </c>
      <c r="AV91" s="270">
        <v>9435</v>
      </c>
      <c r="AW91" s="270">
        <v>9481</v>
      </c>
      <c r="AX91" s="270">
        <v>9602</v>
      </c>
      <c r="AY91" s="270">
        <v>9628</v>
      </c>
      <c r="AZ91" s="270">
        <v>9710</v>
      </c>
      <c r="BA91" s="270">
        <v>9915</v>
      </c>
      <c r="BB91" s="270">
        <v>9996</v>
      </c>
      <c r="BC91" s="270">
        <v>10124</v>
      </c>
      <c r="BD91" s="270">
        <v>10134</v>
      </c>
      <c r="BE91" s="270">
        <v>9992</v>
      </c>
      <c r="BF91" s="37">
        <v>9966</v>
      </c>
      <c r="BG91" s="84">
        <v>9868</v>
      </c>
      <c r="BH91" s="270">
        <v>9826</v>
      </c>
      <c r="BI91" s="270">
        <v>9910</v>
      </c>
      <c r="BJ91" s="270">
        <v>10089</v>
      </c>
      <c r="BK91" s="270">
        <v>10097</v>
      </c>
      <c r="BL91" s="270">
        <v>10107</v>
      </c>
      <c r="BM91" s="270">
        <v>10190</v>
      </c>
      <c r="BN91" s="270">
        <v>10144</v>
      </c>
      <c r="BO91" s="270">
        <v>10192</v>
      </c>
      <c r="BP91" s="270">
        <v>10151</v>
      </c>
      <c r="BQ91" s="270">
        <v>10159</v>
      </c>
      <c r="BR91" s="598">
        <v>10112</v>
      </c>
      <c r="BS91" s="598">
        <v>10001</v>
      </c>
      <c r="BT91" s="598">
        <v>9946</v>
      </c>
      <c r="BU91" s="598">
        <v>9993</v>
      </c>
      <c r="BV91" s="598">
        <v>9998</v>
      </c>
      <c r="BW91" s="598">
        <v>9989</v>
      </c>
      <c r="BX91" s="598">
        <v>10077</v>
      </c>
      <c r="BY91" s="598">
        <v>10061</v>
      </c>
      <c r="BZ91" s="598">
        <v>10083</v>
      </c>
      <c r="CA91" s="598">
        <v>10126</v>
      </c>
      <c r="CB91" s="598">
        <v>10147</v>
      </c>
      <c r="CC91" s="598">
        <v>10018</v>
      </c>
      <c r="CD91" s="598">
        <v>9997</v>
      </c>
      <c r="CE91" s="598">
        <v>9975</v>
      </c>
      <c r="CF91" s="598">
        <v>10035</v>
      </c>
      <c r="CG91" s="598">
        <v>10124</v>
      </c>
      <c r="CH91" s="598">
        <v>10131</v>
      </c>
      <c r="CI91" s="598">
        <v>10100</v>
      </c>
      <c r="CJ91" s="598">
        <f>'1.COBERTURA  DANE'!F92+'1.COBERTURA  DANE'!H92+'1.COBERTURA  DANE'!J92</f>
        <v>10083</v>
      </c>
      <c r="CK91" s="224">
        <f t="shared" si="11"/>
        <v>-48</v>
      </c>
      <c r="CL91" s="190">
        <f t="shared" si="12"/>
        <v>-0.48120300751879697</v>
      </c>
      <c r="CM91" s="224">
        <f t="shared" si="13"/>
        <v>86</v>
      </c>
      <c r="CN91" s="190">
        <f t="shared" si="14"/>
        <v>0.86025807742322691</v>
      </c>
      <c r="DD91" s="18">
        <v>649</v>
      </c>
      <c r="DE91" s="18">
        <v>2722</v>
      </c>
      <c r="DG91" s="387">
        <v>628</v>
      </c>
      <c r="DH91" s="18" t="s">
        <v>52</v>
      </c>
      <c r="DI91" s="18">
        <v>774</v>
      </c>
      <c r="DJ91" s="18">
        <v>811</v>
      </c>
      <c r="DK91" s="18">
        <v>760</v>
      </c>
      <c r="DL91" s="18">
        <v>794</v>
      </c>
    </row>
    <row r="92" spans="1:116" ht="15" outlineLevel="2">
      <c r="A92" s="81">
        <v>440</v>
      </c>
      <c r="B92" s="27" t="s">
        <v>137</v>
      </c>
      <c r="C92" s="49" t="s">
        <v>84</v>
      </c>
      <c r="D92" s="49">
        <v>24477</v>
      </c>
      <c r="E92" s="49">
        <v>24390</v>
      </c>
      <c r="F92" s="49">
        <v>24629</v>
      </c>
      <c r="G92" s="49">
        <v>24802</v>
      </c>
      <c r="H92" s="49">
        <v>24963</v>
      </c>
      <c r="I92" s="1">
        <v>24972</v>
      </c>
      <c r="J92" s="388">
        <v>25340</v>
      </c>
      <c r="K92" s="270">
        <v>24979</v>
      </c>
      <c r="L92" s="37">
        <v>24768</v>
      </c>
      <c r="M92" s="37">
        <v>24741</v>
      </c>
      <c r="N92" s="37">
        <v>25061</v>
      </c>
      <c r="O92" s="37">
        <v>25108</v>
      </c>
      <c r="P92" s="37">
        <v>25839</v>
      </c>
      <c r="Q92" s="37">
        <v>25417</v>
      </c>
      <c r="R92" s="37">
        <v>25198</v>
      </c>
      <c r="S92" s="37">
        <v>25311</v>
      </c>
      <c r="T92" s="37">
        <v>25416</v>
      </c>
      <c r="U92" s="37">
        <v>25560</v>
      </c>
      <c r="V92" s="129">
        <v>26189</v>
      </c>
      <c r="W92" s="84">
        <v>24736</v>
      </c>
      <c r="X92" s="37">
        <v>24717</v>
      </c>
      <c r="Y92" s="37">
        <v>25277</v>
      </c>
      <c r="Z92" s="37">
        <v>25212</v>
      </c>
      <c r="AA92" s="37">
        <v>25888</v>
      </c>
      <c r="AB92" s="37">
        <v>26053</v>
      </c>
      <c r="AC92" s="37">
        <v>26036</v>
      </c>
      <c r="AD92" s="37">
        <v>26247</v>
      </c>
      <c r="AE92" s="37">
        <v>25956</v>
      </c>
      <c r="AF92" s="37">
        <v>26144</v>
      </c>
      <c r="AG92" s="37">
        <v>26307</v>
      </c>
      <c r="AH92" s="129">
        <v>26272</v>
      </c>
      <c r="AI92" s="84">
        <v>26056</v>
      </c>
      <c r="AJ92" s="37">
        <v>26145</v>
      </c>
      <c r="AK92" s="37">
        <v>26011</v>
      </c>
      <c r="AL92" s="37">
        <v>26289</v>
      </c>
      <c r="AM92" s="37">
        <v>26587</v>
      </c>
      <c r="AN92" s="37">
        <v>27068</v>
      </c>
      <c r="AO92" s="37">
        <v>27396</v>
      </c>
      <c r="AP92" s="37">
        <v>28109</v>
      </c>
      <c r="AQ92" s="37">
        <v>28264</v>
      </c>
      <c r="AR92" s="37">
        <v>28398</v>
      </c>
      <c r="AS92" s="37">
        <v>28489</v>
      </c>
      <c r="AT92" s="129">
        <v>28241</v>
      </c>
      <c r="AU92" s="84">
        <v>28109</v>
      </c>
      <c r="AV92" s="270">
        <v>28225</v>
      </c>
      <c r="AW92" s="270">
        <v>28257</v>
      </c>
      <c r="AX92" s="270">
        <v>28521</v>
      </c>
      <c r="AY92" s="270">
        <v>28720</v>
      </c>
      <c r="AZ92" s="270">
        <v>28971</v>
      </c>
      <c r="BA92" s="270">
        <v>29214</v>
      </c>
      <c r="BB92" s="270">
        <v>29434</v>
      </c>
      <c r="BC92" s="270">
        <v>29822</v>
      </c>
      <c r="BD92" s="270">
        <v>30146</v>
      </c>
      <c r="BE92" s="270">
        <v>29977</v>
      </c>
      <c r="BF92" s="37">
        <v>30105</v>
      </c>
      <c r="BG92" s="84">
        <v>29787</v>
      </c>
      <c r="BH92" s="270">
        <v>29941</v>
      </c>
      <c r="BI92" s="270">
        <v>30324</v>
      </c>
      <c r="BJ92" s="270">
        <v>30801</v>
      </c>
      <c r="BK92" s="270">
        <v>31054</v>
      </c>
      <c r="BL92" s="270">
        <v>31416</v>
      </c>
      <c r="BM92" s="270">
        <v>31686</v>
      </c>
      <c r="BN92" s="270">
        <v>31750</v>
      </c>
      <c r="BO92" s="270">
        <v>32072</v>
      </c>
      <c r="BP92" s="270">
        <v>32609</v>
      </c>
      <c r="BQ92" s="270">
        <v>32551</v>
      </c>
      <c r="BR92" s="598">
        <v>32618</v>
      </c>
      <c r="BS92" s="598">
        <v>32326</v>
      </c>
      <c r="BT92" s="598">
        <v>32288</v>
      </c>
      <c r="BU92" s="598">
        <v>32926</v>
      </c>
      <c r="BV92" s="598">
        <v>33189</v>
      </c>
      <c r="BW92" s="598">
        <v>32933</v>
      </c>
      <c r="BX92" s="598">
        <v>33098</v>
      </c>
      <c r="BY92" s="598">
        <v>33154</v>
      </c>
      <c r="BZ92" s="598">
        <v>33543</v>
      </c>
      <c r="CA92" s="598">
        <v>34460</v>
      </c>
      <c r="CB92" s="598">
        <v>34754</v>
      </c>
      <c r="CC92" s="598">
        <v>34832</v>
      </c>
      <c r="CD92" s="598">
        <v>34942</v>
      </c>
      <c r="CE92" s="598">
        <v>34856</v>
      </c>
      <c r="CF92" s="598">
        <v>35203</v>
      </c>
      <c r="CG92" s="598">
        <v>35655</v>
      </c>
      <c r="CH92" s="598">
        <v>35972</v>
      </c>
      <c r="CI92" s="598">
        <v>36300</v>
      </c>
      <c r="CJ92" s="598">
        <f>'1.COBERTURA  DANE'!F93+'1.COBERTURA  DANE'!H93+'1.COBERTURA  DANE'!J93</f>
        <v>36469</v>
      </c>
      <c r="CK92" s="224">
        <f t="shared" si="11"/>
        <v>497</v>
      </c>
      <c r="CL92" s="190">
        <f t="shared" si="12"/>
        <v>1.4258664218498969</v>
      </c>
      <c r="CM92" s="224">
        <f t="shared" si="13"/>
        <v>1527</v>
      </c>
      <c r="CN92" s="190">
        <f t="shared" si="14"/>
        <v>4.3700990212351893</v>
      </c>
      <c r="DD92" s="18">
        <v>652</v>
      </c>
      <c r="DE92" s="18">
        <v>401</v>
      </c>
      <c r="DG92" s="387">
        <v>631</v>
      </c>
      <c r="DH92" s="18" t="s">
        <v>90</v>
      </c>
      <c r="DI92" s="18">
        <v>31240</v>
      </c>
      <c r="DJ92" s="18">
        <v>29071</v>
      </c>
      <c r="DK92" s="18">
        <v>28536</v>
      </c>
      <c r="DL92" s="18">
        <v>27378</v>
      </c>
    </row>
    <row r="93" spans="1:116" ht="15" outlineLevel="2">
      <c r="A93" s="81">
        <v>483</v>
      </c>
      <c r="B93" s="27" t="s">
        <v>137</v>
      </c>
      <c r="C93" s="49" t="s">
        <v>116</v>
      </c>
      <c r="D93" s="49">
        <v>762</v>
      </c>
      <c r="E93" s="49">
        <v>753</v>
      </c>
      <c r="F93" s="49">
        <v>757</v>
      </c>
      <c r="G93" s="49">
        <v>796</v>
      </c>
      <c r="H93" s="49">
        <v>809</v>
      </c>
      <c r="I93" s="1">
        <v>787</v>
      </c>
      <c r="J93" s="388">
        <v>898</v>
      </c>
      <c r="K93" s="270">
        <v>884</v>
      </c>
      <c r="L93" s="37">
        <v>835</v>
      </c>
      <c r="M93" s="37">
        <v>841</v>
      </c>
      <c r="N93" s="37">
        <v>834</v>
      </c>
      <c r="O93" s="37">
        <v>833</v>
      </c>
      <c r="P93" s="37">
        <v>833</v>
      </c>
      <c r="Q93" s="37">
        <v>849</v>
      </c>
      <c r="R93" s="37">
        <v>838</v>
      </c>
      <c r="S93" s="37">
        <v>861</v>
      </c>
      <c r="T93" s="37">
        <v>870</v>
      </c>
      <c r="U93" s="37">
        <v>866</v>
      </c>
      <c r="V93" s="129">
        <v>899</v>
      </c>
      <c r="W93" s="84">
        <v>776</v>
      </c>
      <c r="X93" s="37">
        <v>695</v>
      </c>
      <c r="Y93" s="37">
        <v>829</v>
      </c>
      <c r="Z93" s="37">
        <v>850</v>
      </c>
      <c r="AA93" s="37">
        <v>816</v>
      </c>
      <c r="AB93" s="37">
        <v>830</v>
      </c>
      <c r="AC93" s="37">
        <v>799</v>
      </c>
      <c r="AD93" s="37">
        <v>769</v>
      </c>
      <c r="AE93" s="37">
        <v>785</v>
      </c>
      <c r="AF93" s="37">
        <v>814</v>
      </c>
      <c r="AG93" s="37">
        <v>846</v>
      </c>
      <c r="AH93" s="129">
        <v>911</v>
      </c>
      <c r="AI93" s="84">
        <v>854</v>
      </c>
      <c r="AJ93" s="37">
        <v>834</v>
      </c>
      <c r="AK93" s="37">
        <v>872</v>
      </c>
      <c r="AL93" s="37">
        <v>889</v>
      </c>
      <c r="AM93" s="37">
        <v>949</v>
      </c>
      <c r="AN93" s="37">
        <v>965</v>
      </c>
      <c r="AO93" s="37">
        <v>1007</v>
      </c>
      <c r="AP93" s="37">
        <v>1011</v>
      </c>
      <c r="AQ93" s="37">
        <v>1016</v>
      </c>
      <c r="AR93" s="37">
        <v>1046</v>
      </c>
      <c r="AS93" s="37">
        <v>1045</v>
      </c>
      <c r="AT93" s="129">
        <v>1051</v>
      </c>
      <c r="AU93" s="84">
        <v>988</v>
      </c>
      <c r="AV93" s="270">
        <v>943</v>
      </c>
      <c r="AW93" s="270">
        <v>979</v>
      </c>
      <c r="AX93" s="270">
        <v>997</v>
      </c>
      <c r="AY93" s="270">
        <v>983</v>
      </c>
      <c r="AZ93" s="270">
        <v>974</v>
      </c>
      <c r="BA93" s="270">
        <v>1003</v>
      </c>
      <c r="BB93" s="270">
        <v>1023</v>
      </c>
      <c r="BC93" s="270">
        <v>1055</v>
      </c>
      <c r="BD93" s="270">
        <v>1043</v>
      </c>
      <c r="BE93" s="270">
        <v>980</v>
      </c>
      <c r="BF93" s="37">
        <v>1066</v>
      </c>
      <c r="BG93" s="84">
        <v>1268</v>
      </c>
      <c r="BH93" s="270">
        <v>1172</v>
      </c>
      <c r="BI93" s="270">
        <v>1142</v>
      </c>
      <c r="BJ93" s="270">
        <v>1133</v>
      </c>
      <c r="BK93" s="270">
        <v>1145</v>
      </c>
      <c r="BL93" s="270">
        <v>1179</v>
      </c>
      <c r="BM93" s="270">
        <v>1265</v>
      </c>
      <c r="BN93" s="270">
        <v>1261</v>
      </c>
      <c r="BO93" s="270">
        <v>1241</v>
      </c>
      <c r="BP93" s="270">
        <v>1175</v>
      </c>
      <c r="BQ93" s="270">
        <v>1148</v>
      </c>
      <c r="BR93" s="598">
        <v>1100</v>
      </c>
      <c r="BS93" s="598">
        <v>1069</v>
      </c>
      <c r="BT93" s="598">
        <v>1039</v>
      </c>
      <c r="BU93" s="598">
        <v>1030</v>
      </c>
      <c r="BV93" s="598">
        <v>992</v>
      </c>
      <c r="BW93" s="598">
        <v>1029</v>
      </c>
      <c r="BX93" s="598">
        <v>1021</v>
      </c>
      <c r="BY93" s="598">
        <v>1028</v>
      </c>
      <c r="BZ93" s="598">
        <v>989</v>
      </c>
      <c r="CA93" s="598">
        <v>1015</v>
      </c>
      <c r="CB93" s="598">
        <v>995</v>
      </c>
      <c r="CC93" s="598">
        <v>986</v>
      </c>
      <c r="CD93" s="598">
        <v>977</v>
      </c>
      <c r="CE93" s="598">
        <v>975</v>
      </c>
      <c r="CF93" s="598">
        <v>956</v>
      </c>
      <c r="CG93" s="598">
        <v>957</v>
      </c>
      <c r="CH93" s="598">
        <v>950</v>
      </c>
      <c r="CI93" s="598">
        <v>932</v>
      </c>
      <c r="CJ93" s="598">
        <f>'1.COBERTURA  DANE'!F94+'1.COBERTURA  DANE'!H94+'1.COBERTURA  DANE'!J94</f>
        <v>924</v>
      </c>
      <c r="CK93" s="224">
        <f t="shared" si="11"/>
        <v>-26</v>
      </c>
      <c r="CL93" s="190">
        <f t="shared" si="12"/>
        <v>-2.666666666666667</v>
      </c>
      <c r="CM93" s="224">
        <f t="shared" si="13"/>
        <v>-53</v>
      </c>
      <c r="CN93" s="190">
        <f t="shared" si="14"/>
        <v>-5.424769703172978</v>
      </c>
      <c r="DD93" s="18">
        <v>660</v>
      </c>
      <c r="DE93" s="18">
        <v>2675</v>
      </c>
      <c r="DG93" s="387">
        <v>642</v>
      </c>
      <c r="DH93" s="18" t="s">
        <v>22</v>
      </c>
      <c r="DI93" s="18">
        <v>2203</v>
      </c>
      <c r="DJ93" s="18">
        <v>2180</v>
      </c>
      <c r="DK93" s="18">
        <v>2153</v>
      </c>
      <c r="DL93" s="18">
        <v>2140</v>
      </c>
    </row>
    <row r="94" spans="1:116" ht="15" outlineLevel="2">
      <c r="A94" s="81">
        <v>541</v>
      </c>
      <c r="B94" s="27" t="s">
        <v>137</v>
      </c>
      <c r="C94" s="52" t="s">
        <v>140</v>
      </c>
      <c r="D94" s="49">
        <v>3949</v>
      </c>
      <c r="E94" s="52">
        <v>3926</v>
      </c>
      <c r="F94" s="49">
        <v>4012</v>
      </c>
      <c r="G94" s="49">
        <v>4029</v>
      </c>
      <c r="H94" s="49">
        <v>4054</v>
      </c>
      <c r="I94" s="1">
        <v>4092</v>
      </c>
      <c r="J94" s="388">
        <v>4213</v>
      </c>
      <c r="K94" s="270">
        <v>4052</v>
      </c>
      <c r="L94" s="37">
        <v>3984</v>
      </c>
      <c r="M94" s="37">
        <v>4116</v>
      </c>
      <c r="N94" s="37">
        <v>4184</v>
      </c>
      <c r="O94" s="37">
        <v>4193</v>
      </c>
      <c r="P94" s="37">
        <v>4270</v>
      </c>
      <c r="Q94" s="37">
        <v>4273</v>
      </c>
      <c r="R94" s="37">
        <v>4331</v>
      </c>
      <c r="S94" s="37">
        <v>4344</v>
      </c>
      <c r="T94" s="37">
        <v>4320</v>
      </c>
      <c r="U94" s="37">
        <v>4326</v>
      </c>
      <c r="V94" s="129">
        <v>4616</v>
      </c>
      <c r="W94" s="84">
        <v>4276</v>
      </c>
      <c r="X94" s="37">
        <v>4270</v>
      </c>
      <c r="Y94" s="37">
        <v>4357</v>
      </c>
      <c r="Z94" s="37">
        <v>4501</v>
      </c>
      <c r="AA94" s="37">
        <v>4686</v>
      </c>
      <c r="AB94" s="37">
        <v>4645</v>
      </c>
      <c r="AC94" s="37">
        <v>4587</v>
      </c>
      <c r="AD94" s="37">
        <v>4620</v>
      </c>
      <c r="AE94" s="37">
        <v>4623</v>
      </c>
      <c r="AF94" s="37">
        <v>4654</v>
      </c>
      <c r="AG94" s="37">
        <v>4713</v>
      </c>
      <c r="AH94" s="129">
        <v>4699</v>
      </c>
      <c r="AI94" s="84">
        <v>4533</v>
      </c>
      <c r="AJ94" s="37">
        <v>4533</v>
      </c>
      <c r="AK94" s="37">
        <v>4388</v>
      </c>
      <c r="AL94" s="37">
        <v>4513</v>
      </c>
      <c r="AM94" s="37">
        <v>4576</v>
      </c>
      <c r="AN94" s="37">
        <v>4632</v>
      </c>
      <c r="AO94" s="37">
        <v>4762</v>
      </c>
      <c r="AP94" s="37">
        <v>4886</v>
      </c>
      <c r="AQ94" s="37">
        <v>4858</v>
      </c>
      <c r="AR94" s="37">
        <v>4908</v>
      </c>
      <c r="AS94" s="37">
        <v>4980</v>
      </c>
      <c r="AT94" s="129">
        <v>4927</v>
      </c>
      <c r="AU94" s="84">
        <v>4767</v>
      </c>
      <c r="AV94" s="270">
        <v>4660</v>
      </c>
      <c r="AW94" s="270">
        <v>4751</v>
      </c>
      <c r="AX94" s="270">
        <v>4946</v>
      </c>
      <c r="AY94" s="270">
        <v>4982</v>
      </c>
      <c r="AZ94" s="270">
        <v>5223</v>
      </c>
      <c r="BA94" s="270">
        <v>5540</v>
      </c>
      <c r="BB94" s="270">
        <v>5666</v>
      </c>
      <c r="BC94" s="270">
        <v>5776</v>
      </c>
      <c r="BD94" s="270">
        <v>5743</v>
      </c>
      <c r="BE94" s="270">
        <v>5595</v>
      </c>
      <c r="BF94" s="37">
        <v>5496</v>
      </c>
      <c r="BG94" s="84">
        <v>5262</v>
      </c>
      <c r="BH94" s="270">
        <v>5056</v>
      </c>
      <c r="BI94" s="270">
        <v>5053</v>
      </c>
      <c r="BJ94" s="270">
        <v>5244</v>
      </c>
      <c r="BK94" s="270">
        <v>5253</v>
      </c>
      <c r="BL94" s="270">
        <v>5379</v>
      </c>
      <c r="BM94" s="270">
        <v>5434</v>
      </c>
      <c r="BN94" s="270">
        <v>5428</v>
      </c>
      <c r="BO94" s="270">
        <v>5457</v>
      </c>
      <c r="BP94" s="270">
        <v>5516</v>
      </c>
      <c r="BQ94" s="270">
        <v>5463</v>
      </c>
      <c r="BR94" s="598">
        <v>5423</v>
      </c>
      <c r="BS94" s="598">
        <v>5334</v>
      </c>
      <c r="BT94" s="598">
        <v>5266</v>
      </c>
      <c r="BU94" s="598">
        <v>5252</v>
      </c>
      <c r="BV94" s="598">
        <v>5217</v>
      </c>
      <c r="BW94" s="598">
        <v>5225</v>
      </c>
      <c r="BX94" s="598">
        <v>5336</v>
      </c>
      <c r="BY94" s="598">
        <v>5324</v>
      </c>
      <c r="BZ94" s="598">
        <v>5393</v>
      </c>
      <c r="CA94" s="598">
        <v>5270</v>
      </c>
      <c r="CB94" s="598">
        <v>5222</v>
      </c>
      <c r="CC94" s="598">
        <v>5162</v>
      </c>
      <c r="CD94" s="598">
        <v>5164</v>
      </c>
      <c r="CE94" s="598">
        <v>5079</v>
      </c>
      <c r="CF94" s="598">
        <v>4997</v>
      </c>
      <c r="CG94" s="598">
        <v>5003</v>
      </c>
      <c r="CH94" s="598">
        <v>5052</v>
      </c>
      <c r="CI94" s="598">
        <v>5030</v>
      </c>
      <c r="CJ94" s="598">
        <f>'1.COBERTURA  DANE'!F95+'1.COBERTURA  DANE'!H95+'1.COBERTURA  DANE'!J95</f>
        <v>5081</v>
      </c>
      <c r="CK94" s="224">
        <f t="shared" si="11"/>
        <v>29</v>
      </c>
      <c r="CL94" s="190">
        <f t="shared" si="12"/>
        <v>0.57097853908249652</v>
      </c>
      <c r="CM94" s="224">
        <f t="shared" si="13"/>
        <v>-83</v>
      </c>
      <c r="CN94" s="190">
        <f t="shared" si="14"/>
        <v>-1.6072811773818745</v>
      </c>
      <c r="DD94" s="18">
        <v>667</v>
      </c>
      <c r="DE94" s="18">
        <v>3104</v>
      </c>
      <c r="DG94" s="387">
        <v>647</v>
      </c>
      <c r="DH94" s="18" t="s">
        <v>812</v>
      </c>
      <c r="DI94" s="18">
        <v>1069</v>
      </c>
      <c r="DJ94" s="18">
        <v>1051</v>
      </c>
      <c r="DK94" s="18">
        <v>1096</v>
      </c>
      <c r="DL94" s="18">
        <v>1048</v>
      </c>
    </row>
    <row r="95" spans="1:116" ht="15" outlineLevel="2">
      <c r="A95" s="81">
        <v>607</v>
      </c>
      <c r="B95" s="27" t="s">
        <v>137</v>
      </c>
      <c r="C95" s="49" t="s">
        <v>111</v>
      </c>
      <c r="D95" s="49">
        <v>7962</v>
      </c>
      <c r="E95" s="49">
        <v>7865</v>
      </c>
      <c r="F95" s="49">
        <v>7932</v>
      </c>
      <c r="G95" s="49">
        <v>7871</v>
      </c>
      <c r="H95" s="49">
        <v>7702</v>
      </c>
      <c r="I95" s="1">
        <v>7611</v>
      </c>
      <c r="J95" s="388">
        <v>7713</v>
      </c>
      <c r="K95" s="270">
        <v>7510</v>
      </c>
      <c r="L95" s="37">
        <v>7271</v>
      </c>
      <c r="M95" s="37">
        <v>7484</v>
      </c>
      <c r="N95" s="37">
        <v>7463</v>
      </c>
      <c r="O95" s="37">
        <v>7485</v>
      </c>
      <c r="P95" s="37">
        <v>7692</v>
      </c>
      <c r="Q95" s="37">
        <v>7530</v>
      </c>
      <c r="R95" s="37">
        <v>7553</v>
      </c>
      <c r="S95" s="37">
        <v>7573</v>
      </c>
      <c r="T95" s="37">
        <v>7549</v>
      </c>
      <c r="U95" s="37">
        <v>7550</v>
      </c>
      <c r="V95" s="129">
        <v>7626</v>
      </c>
      <c r="W95" s="84">
        <v>7219</v>
      </c>
      <c r="X95" s="37">
        <v>7326</v>
      </c>
      <c r="Y95" s="37">
        <v>7464</v>
      </c>
      <c r="Z95" s="37">
        <v>7592</v>
      </c>
      <c r="AA95" s="37">
        <v>7719</v>
      </c>
      <c r="AB95" s="37">
        <v>7755</v>
      </c>
      <c r="AC95" s="37">
        <v>7662</v>
      </c>
      <c r="AD95" s="37">
        <v>7663</v>
      </c>
      <c r="AE95" s="37">
        <v>7588</v>
      </c>
      <c r="AF95" s="37">
        <v>7630</v>
      </c>
      <c r="AG95" s="37">
        <v>7622</v>
      </c>
      <c r="AH95" s="129">
        <v>7656</v>
      </c>
      <c r="AI95" s="84">
        <v>7371</v>
      </c>
      <c r="AJ95" s="37">
        <v>7422</v>
      </c>
      <c r="AK95" s="37">
        <v>7065</v>
      </c>
      <c r="AL95" s="37">
        <v>7174</v>
      </c>
      <c r="AM95" s="37">
        <v>7361</v>
      </c>
      <c r="AN95" s="37">
        <v>7535</v>
      </c>
      <c r="AO95" s="37">
        <v>7447</v>
      </c>
      <c r="AP95" s="37">
        <v>7666</v>
      </c>
      <c r="AQ95" s="37">
        <v>7709</v>
      </c>
      <c r="AR95" s="37">
        <v>7722</v>
      </c>
      <c r="AS95" s="37">
        <v>7732</v>
      </c>
      <c r="AT95" s="129">
        <v>7547</v>
      </c>
      <c r="AU95" s="84">
        <v>7441</v>
      </c>
      <c r="AV95" s="270">
        <v>7319</v>
      </c>
      <c r="AW95" s="270">
        <v>7390</v>
      </c>
      <c r="AX95" s="270">
        <v>7465</v>
      </c>
      <c r="AY95" s="270">
        <v>7475</v>
      </c>
      <c r="AZ95" s="270">
        <v>7522</v>
      </c>
      <c r="BA95" s="270">
        <v>7788</v>
      </c>
      <c r="BB95" s="270">
        <v>7787</v>
      </c>
      <c r="BC95" s="270">
        <v>7916</v>
      </c>
      <c r="BD95" s="270">
        <v>7979</v>
      </c>
      <c r="BE95" s="270">
        <v>7883</v>
      </c>
      <c r="BF95" s="37">
        <v>7927</v>
      </c>
      <c r="BG95" s="84">
        <v>7871</v>
      </c>
      <c r="BH95" s="270">
        <v>7820</v>
      </c>
      <c r="BI95" s="270">
        <v>7933</v>
      </c>
      <c r="BJ95" s="270">
        <v>8041</v>
      </c>
      <c r="BK95" s="270">
        <v>7953</v>
      </c>
      <c r="BL95" s="270">
        <v>7956</v>
      </c>
      <c r="BM95" s="270">
        <v>7912</v>
      </c>
      <c r="BN95" s="270">
        <v>7876</v>
      </c>
      <c r="BO95" s="270">
        <v>7784</v>
      </c>
      <c r="BP95" s="270">
        <v>7806</v>
      </c>
      <c r="BQ95" s="270">
        <v>7768</v>
      </c>
      <c r="BR95" s="598">
        <v>7636</v>
      </c>
      <c r="BS95" s="598">
        <v>7487</v>
      </c>
      <c r="BT95" s="598">
        <v>7377</v>
      </c>
      <c r="BU95" s="598">
        <v>7511</v>
      </c>
      <c r="BV95" s="598">
        <v>7434</v>
      </c>
      <c r="BW95" s="598">
        <v>7389</v>
      </c>
      <c r="BX95" s="598">
        <v>7431</v>
      </c>
      <c r="BY95" s="598">
        <v>7402</v>
      </c>
      <c r="BZ95" s="598">
        <v>7610</v>
      </c>
      <c r="CA95" s="598">
        <v>7202</v>
      </c>
      <c r="CB95" s="598">
        <v>7061</v>
      </c>
      <c r="CC95" s="598">
        <v>6958</v>
      </c>
      <c r="CD95" s="598">
        <v>6968</v>
      </c>
      <c r="CE95" s="598">
        <v>6825</v>
      </c>
      <c r="CF95" s="598">
        <v>6791</v>
      </c>
      <c r="CG95" s="598">
        <v>6852</v>
      </c>
      <c r="CH95" s="598">
        <v>6881</v>
      </c>
      <c r="CI95" s="598">
        <v>6883</v>
      </c>
      <c r="CJ95" s="598">
        <f>'1.COBERTURA  DANE'!F96+'1.COBERTURA  DANE'!H96+'1.COBERTURA  DANE'!J96</f>
        <v>6877</v>
      </c>
      <c r="CK95" s="224">
        <f t="shared" si="11"/>
        <v>-4</v>
      </c>
      <c r="CL95" s="190">
        <f t="shared" si="12"/>
        <v>-5.8608058608058608E-2</v>
      </c>
      <c r="CM95" s="224">
        <f t="shared" si="13"/>
        <v>-91</v>
      </c>
      <c r="CN95" s="190">
        <f t="shared" si="14"/>
        <v>-1.3059701492537312</v>
      </c>
      <c r="DD95" s="18">
        <v>674</v>
      </c>
      <c r="DE95" s="18">
        <v>2118</v>
      </c>
      <c r="DG95" s="387">
        <v>649</v>
      </c>
      <c r="DH95" s="18" t="s">
        <v>91</v>
      </c>
      <c r="DI95" s="18">
        <v>2663</v>
      </c>
      <c r="DJ95" s="18">
        <v>2653</v>
      </c>
      <c r="DK95" s="18">
        <v>2588</v>
      </c>
      <c r="DL95" s="18">
        <v>2509</v>
      </c>
    </row>
    <row r="96" spans="1:116" ht="15" outlineLevel="2">
      <c r="A96" s="81">
        <v>615</v>
      </c>
      <c r="B96" s="27" t="s">
        <v>137</v>
      </c>
      <c r="C96" s="49" t="s">
        <v>51</v>
      </c>
      <c r="D96" s="49">
        <v>91317</v>
      </c>
      <c r="E96" s="49">
        <v>91465</v>
      </c>
      <c r="F96" s="49">
        <v>92046</v>
      </c>
      <c r="G96" s="49">
        <v>92230</v>
      </c>
      <c r="H96" s="49">
        <v>93835</v>
      </c>
      <c r="I96" s="1">
        <v>94407</v>
      </c>
      <c r="J96" s="388">
        <v>95818</v>
      </c>
      <c r="K96" s="270">
        <v>94738</v>
      </c>
      <c r="L96" s="37">
        <v>93949</v>
      </c>
      <c r="M96" s="37">
        <v>94941</v>
      </c>
      <c r="N96" s="37">
        <v>95999</v>
      </c>
      <c r="O96" s="37">
        <v>96190</v>
      </c>
      <c r="P96" s="37">
        <v>97986</v>
      </c>
      <c r="Q96" s="37">
        <v>97132</v>
      </c>
      <c r="R96" s="37">
        <v>96799</v>
      </c>
      <c r="S96" s="37">
        <v>97348</v>
      </c>
      <c r="T96" s="37">
        <v>97515</v>
      </c>
      <c r="U96" s="37">
        <v>98275</v>
      </c>
      <c r="V96" s="129">
        <v>100010</v>
      </c>
      <c r="W96" s="84">
        <v>95738</v>
      </c>
      <c r="X96" s="37">
        <v>96414</v>
      </c>
      <c r="Y96" s="37">
        <v>97252</v>
      </c>
      <c r="Z96" s="37">
        <v>97150</v>
      </c>
      <c r="AA96" s="37">
        <v>99789</v>
      </c>
      <c r="AB96" s="37">
        <v>100146</v>
      </c>
      <c r="AC96" s="37">
        <v>100808</v>
      </c>
      <c r="AD96" s="37">
        <v>101819</v>
      </c>
      <c r="AE96" s="37">
        <v>100638</v>
      </c>
      <c r="AF96" s="37">
        <v>101481</v>
      </c>
      <c r="AG96" s="37">
        <v>102133</v>
      </c>
      <c r="AH96" s="129">
        <v>102270</v>
      </c>
      <c r="AI96" s="84">
        <v>101365</v>
      </c>
      <c r="AJ96" s="37">
        <v>101779</v>
      </c>
      <c r="AK96" s="37">
        <v>104220</v>
      </c>
      <c r="AL96" s="37">
        <v>105517</v>
      </c>
      <c r="AM96" s="37">
        <v>106279</v>
      </c>
      <c r="AN96" s="37">
        <v>107163</v>
      </c>
      <c r="AO96" s="37">
        <v>109088</v>
      </c>
      <c r="AP96" s="37">
        <v>111048</v>
      </c>
      <c r="AQ96" s="37">
        <v>111513</v>
      </c>
      <c r="AR96" s="37">
        <v>113478</v>
      </c>
      <c r="AS96" s="37">
        <v>113735</v>
      </c>
      <c r="AT96" s="129">
        <v>113443</v>
      </c>
      <c r="AU96" s="84">
        <v>112834</v>
      </c>
      <c r="AV96" s="270">
        <v>113355</v>
      </c>
      <c r="AW96" s="270">
        <v>113134</v>
      </c>
      <c r="AX96" s="270">
        <v>113875</v>
      </c>
      <c r="AY96" s="270">
        <v>114448</v>
      </c>
      <c r="AZ96" s="270">
        <v>115460</v>
      </c>
      <c r="BA96" s="270">
        <v>117364</v>
      </c>
      <c r="BB96" s="270">
        <v>118002</v>
      </c>
      <c r="BC96" s="270">
        <v>119124</v>
      </c>
      <c r="BD96" s="270">
        <v>119617</v>
      </c>
      <c r="BE96" s="270">
        <v>119403</v>
      </c>
      <c r="BF96" s="37">
        <v>119932</v>
      </c>
      <c r="BG96" s="84">
        <v>118497</v>
      </c>
      <c r="BH96" s="270">
        <v>118298</v>
      </c>
      <c r="BI96" s="270">
        <v>119774</v>
      </c>
      <c r="BJ96" s="270">
        <v>121518</v>
      </c>
      <c r="BK96" s="270">
        <v>122772</v>
      </c>
      <c r="BL96" s="270">
        <v>124749</v>
      </c>
      <c r="BM96" s="270">
        <v>125871</v>
      </c>
      <c r="BN96" s="270">
        <v>126244</v>
      </c>
      <c r="BO96" s="270">
        <v>128660</v>
      </c>
      <c r="BP96" s="270">
        <v>130868</v>
      </c>
      <c r="BQ96" s="270">
        <v>131068</v>
      </c>
      <c r="BR96" s="598">
        <v>132394</v>
      </c>
      <c r="BS96" s="598">
        <v>131326</v>
      </c>
      <c r="BT96" s="598">
        <v>130503</v>
      </c>
      <c r="BU96" s="598">
        <v>133470</v>
      </c>
      <c r="BV96" s="598">
        <v>133579</v>
      </c>
      <c r="BW96" s="598">
        <v>132108</v>
      </c>
      <c r="BX96" s="598">
        <v>133064</v>
      </c>
      <c r="BY96" s="598">
        <v>133645</v>
      </c>
      <c r="BZ96" s="598">
        <v>134626</v>
      </c>
      <c r="CA96" s="598">
        <v>138368</v>
      </c>
      <c r="CB96" s="598">
        <v>139262</v>
      </c>
      <c r="CC96" s="598">
        <v>139924</v>
      </c>
      <c r="CD96" s="598">
        <v>140519</v>
      </c>
      <c r="CE96" s="598">
        <v>140063</v>
      </c>
      <c r="CF96" s="598">
        <v>140830</v>
      </c>
      <c r="CG96" s="598">
        <v>142531</v>
      </c>
      <c r="CH96" s="598">
        <v>143029</v>
      </c>
      <c r="CI96" s="598">
        <v>143773</v>
      </c>
      <c r="CJ96" s="598">
        <f>'1.COBERTURA  DANE'!F97+'1.COBERTURA  DANE'!H97+'1.COBERTURA  DANE'!J97</f>
        <v>144409</v>
      </c>
      <c r="CK96" s="224">
        <f t="shared" si="11"/>
        <v>1380</v>
      </c>
      <c r="CL96" s="190">
        <f t="shared" si="12"/>
        <v>0.9852709138030743</v>
      </c>
      <c r="CM96" s="224">
        <f t="shared" si="13"/>
        <v>3890</v>
      </c>
      <c r="CN96" s="190">
        <f t="shared" si="14"/>
        <v>2.7683089119620834</v>
      </c>
      <c r="DD96" s="18">
        <v>697</v>
      </c>
      <c r="DE96" s="18">
        <v>9620</v>
      </c>
      <c r="DG96" s="387">
        <v>652</v>
      </c>
      <c r="DH96" s="18" t="s">
        <v>54</v>
      </c>
      <c r="DI96" s="18">
        <v>397</v>
      </c>
      <c r="DJ96" s="18">
        <v>390</v>
      </c>
      <c r="DK96" s="18">
        <v>380</v>
      </c>
      <c r="DL96" s="18">
        <v>378</v>
      </c>
    </row>
    <row r="97" spans="1:116" ht="15" outlineLevel="2">
      <c r="A97" s="81">
        <v>649</v>
      </c>
      <c r="B97" s="27" t="s">
        <v>137</v>
      </c>
      <c r="C97" s="49" t="s">
        <v>91</v>
      </c>
      <c r="D97" s="49">
        <v>2509</v>
      </c>
      <c r="E97" s="49">
        <v>2502</v>
      </c>
      <c r="F97" s="49">
        <v>2588</v>
      </c>
      <c r="G97" s="49">
        <v>2653</v>
      </c>
      <c r="H97" s="49">
        <v>2663</v>
      </c>
      <c r="I97" s="1">
        <v>2637</v>
      </c>
      <c r="J97" s="388">
        <v>2722</v>
      </c>
      <c r="K97" s="270">
        <v>2599</v>
      </c>
      <c r="L97" s="37">
        <v>2422</v>
      </c>
      <c r="M97" s="37">
        <v>2558</v>
      </c>
      <c r="N97" s="37">
        <v>2577</v>
      </c>
      <c r="O97" s="37">
        <v>2587</v>
      </c>
      <c r="P97" s="37">
        <v>2655</v>
      </c>
      <c r="Q97" s="37">
        <v>2536</v>
      </c>
      <c r="R97" s="37">
        <v>2558</v>
      </c>
      <c r="S97" s="37">
        <v>2582</v>
      </c>
      <c r="T97" s="37">
        <v>2557</v>
      </c>
      <c r="U97" s="37">
        <v>2566</v>
      </c>
      <c r="V97" s="129">
        <v>2733</v>
      </c>
      <c r="W97" s="84">
        <v>2386</v>
      </c>
      <c r="X97" s="37">
        <v>2383</v>
      </c>
      <c r="Y97" s="37">
        <v>2567</v>
      </c>
      <c r="Z97" s="37">
        <v>2625</v>
      </c>
      <c r="AA97" s="37">
        <v>2722</v>
      </c>
      <c r="AB97" s="37">
        <v>2775</v>
      </c>
      <c r="AC97" s="37">
        <v>2669</v>
      </c>
      <c r="AD97" s="37">
        <v>2616</v>
      </c>
      <c r="AE97" s="37">
        <v>2548</v>
      </c>
      <c r="AF97" s="37">
        <v>2575</v>
      </c>
      <c r="AG97" s="37">
        <v>2666</v>
      </c>
      <c r="AH97" s="129">
        <v>2668</v>
      </c>
      <c r="AI97" s="84">
        <v>2574</v>
      </c>
      <c r="AJ97" s="37">
        <v>2543</v>
      </c>
      <c r="AK97" s="37">
        <v>2694</v>
      </c>
      <c r="AL97" s="37">
        <v>2704</v>
      </c>
      <c r="AM97" s="37">
        <v>2717</v>
      </c>
      <c r="AN97" s="37">
        <v>2733</v>
      </c>
      <c r="AO97" s="37">
        <v>2824</v>
      </c>
      <c r="AP97" s="37">
        <v>2937</v>
      </c>
      <c r="AQ97" s="37">
        <v>2951</v>
      </c>
      <c r="AR97" s="37">
        <v>2994</v>
      </c>
      <c r="AS97" s="37">
        <v>2968</v>
      </c>
      <c r="AT97" s="129">
        <v>2902</v>
      </c>
      <c r="AU97" s="84">
        <v>2803</v>
      </c>
      <c r="AV97" s="270">
        <v>2831</v>
      </c>
      <c r="AW97" s="270">
        <v>2817</v>
      </c>
      <c r="AX97" s="270">
        <v>2828</v>
      </c>
      <c r="AY97" s="270">
        <v>2837</v>
      </c>
      <c r="AZ97" s="270">
        <v>2899</v>
      </c>
      <c r="BA97" s="270">
        <v>3005</v>
      </c>
      <c r="BB97" s="270">
        <v>3047</v>
      </c>
      <c r="BC97" s="270">
        <v>3048</v>
      </c>
      <c r="BD97" s="270">
        <v>3056</v>
      </c>
      <c r="BE97" s="270">
        <v>2912</v>
      </c>
      <c r="BF97" s="37">
        <v>2935</v>
      </c>
      <c r="BG97" s="84">
        <v>2871</v>
      </c>
      <c r="BH97" s="270">
        <v>2710</v>
      </c>
      <c r="BI97" s="270">
        <v>2781</v>
      </c>
      <c r="BJ97" s="270">
        <v>2847</v>
      </c>
      <c r="BK97" s="270">
        <v>2906</v>
      </c>
      <c r="BL97" s="270">
        <v>3006</v>
      </c>
      <c r="BM97" s="270">
        <v>3078</v>
      </c>
      <c r="BN97" s="270">
        <v>3102</v>
      </c>
      <c r="BO97" s="270">
        <v>3264</v>
      </c>
      <c r="BP97" s="270">
        <v>3146</v>
      </c>
      <c r="BQ97" s="270">
        <v>3154</v>
      </c>
      <c r="BR97" s="598">
        <v>3189</v>
      </c>
      <c r="BS97" s="598">
        <v>3101</v>
      </c>
      <c r="BT97" s="598">
        <v>3063</v>
      </c>
      <c r="BU97" s="598">
        <v>3054</v>
      </c>
      <c r="BV97" s="598">
        <v>2966</v>
      </c>
      <c r="BW97" s="598">
        <v>2980</v>
      </c>
      <c r="BX97" s="598">
        <v>3026</v>
      </c>
      <c r="BY97" s="598">
        <v>3067</v>
      </c>
      <c r="BZ97" s="598">
        <v>3131</v>
      </c>
      <c r="CA97" s="598">
        <v>3142</v>
      </c>
      <c r="CB97" s="598">
        <v>3062</v>
      </c>
      <c r="CC97" s="598">
        <v>2991</v>
      </c>
      <c r="CD97" s="598">
        <v>3014</v>
      </c>
      <c r="CE97" s="598">
        <v>2968</v>
      </c>
      <c r="CF97" s="598">
        <v>2883</v>
      </c>
      <c r="CG97" s="598">
        <v>2902</v>
      </c>
      <c r="CH97" s="598">
        <v>2852</v>
      </c>
      <c r="CI97" s="598">
        <v>2800</v>
      </c>
      <c r="CJ97" s="598">
        <f>'1.COBERTURA  DANE'!F98+'1.COBERTURA  DANE'!H98+'1.COBERTURA  DANE'!J98</f>
        <v>2799</v>
      </c>
      <c r="CK97" s="224">
        <f t="shared" si="11"/>
        <v>-53</v>
      </c>
      <c r="CL97" s="190">
        <f t="shared" si="12"/>
        <v>-1.7857142857142856</v>
      </c>
      <c r="CM97" s="224">
        <f t="shared" si="13"/>
        <v>-215</v>
      </c>
      <c r="CN97" s="190">
        <f t="shared" si="14"/>
        <v>-7.1333775713337753</v>
      </c>
      <c r="DD97" s="18">
        <v>756</v>
      </c>
      <c r="DE97" s="18">
        <v>5440</v>
      </c>
      <c r="DG97" s="387">
        <v>656</v>
      </c>
      <c r="DH97" s="18" t="s">
        <v>813</v>
      </c>
      <c r="DI97" s="18">
        <v>3920</v>
      </c>
      <c r="DJ97" s="18">
        <v>3933</v>
      </c>
      <c r="DK97" s="18">
        <v>3921</v>
      </c>
      <c r="DL97" s="18">
        <v>3770</v>
      </c>
    </row>
    <row r="98" spans="1:116" ht="15" outlineLevel="2">
      <c r="A98" s="81">
        <v>652</v>
      </c>
      <c r="B98" s="27" t="s">
        <v>137</v>
      </c>
      <c r="C98" s="49" t="s">
        <v>54</v>
      </c>
      <c r="D98" s="49">
        <v>378</v>
      </c>
      <c r="E98" s="49">
        <v>382</v>
      </c>
      <c r="F98" s="49">
        <v>380</v>
      </c>
      <c r="G98" s="49">
        <v>390</v>
      </c>
      <c r="H98" s="49">
        <v>397</v>
      </c>
      <c r="I98" s="1">
        <v>396</v>
      </c>
      <c r="J98" s="388">
        <v>401</v>
      </c>
      <c r="K98" s="270">
        <v>358</v>
      </c>
      <c r="L98" s="37">
        <v>322</v>
      </c>
      <c r="M98" s="37">
        <v>357</v>
      </c>
      <c r="N98" s="37">
        <v>357</v>
      </c>
      <c r="O98" s="37">
        <v>337</v>
      </c>
      <c r="P98" s="37">
        <v>394</v>
      </c>
      <c r="Q98" s="37">
        <v>401</v>
      </c>
      <c r="R98" s="37">
        <v>424</v>
      </c>
      <c r="S98" s="37">
        <v>452</v>
      </c>
      <c r="T98" s="37">
        <v>464</v>
      </c>
      <c r="U98" s="37">
        <v>469</v>
      </c>
      <c r="V98" s="129">
        <v>481</v>
      </c>
      <c r="W98" s="84">
        <v>433</v>
      </c>
      <c r="X98" s="37">
        <v>418</v>
      </c>
      <c r="Y98" s="37">
        <v>490</v>
      </c>
      <c r="Z98" s="37">
        <v>486</v>
      </c>
      <c r="AA98" s="37">
        <v>469</v>
      </c>
      <c r="AB98" s="37">
        <v>465</v>
      </c>
      <c r="AC98" s="37">
        <v>456</v>
      </c>
      <c r="AD98" s="37">
        <v>456</v>
      </c>
      <c r="AE98" s="37">
        <v>460</v>
      </c>
      <c r="AF98" s="37">
        <v>471</v>
      </c>
      <c r="AG98" s="37">
        <v>495</v>
      </c>
      <c r="AH98" s="129">
        <v>477</v>
      </c>
      <c r="AI98" s="84">
        <v>420</v>
      </c>
      <c r="AJ98" s="37">
        <v>406</v>
      </c>
      <c r="AK98" s="37">
        <v>445</v>
      </c>
      <c r="AL98" s="37">
        <v>441</v>
      </c>
      <c r="AM98" s="37">
        <v>481</v>
      </c>
      <c r="AN98" s="37">
        <v>503</v>
      </c>
      <c r="AO98" s="37">
        <v>566</v>
      </c>
      <c r="AP98" s="37">
        <v>580</v>
      </c>
      <c r="AQ98" s="37">
        <v>580</v>
      </c>
      <c r="AR98" s="37">
        <v>603</v>
      </c>
      <c r="AS98" s="37">
        <v>617</v>
      </c>
      <c r="AT98" s="129">
        <v>603</v>
      </c>
      <c r="AU98" s="84">
        <v>546</v>
      </c>
      <c r="AV98" s="270">
        <v>507</v>
      </c>
      <c r="AW98" s="270">
        <v>538</v>
      </c>
      <c r="AX98" s="270">
        <v>549</v>
      </c>
      <c r="AY98" s="270">
        <v>559</v>
      </c>
      <c r="AZ98" s="270">
        <v>556</v>
      </c>
      <c r="BA98" s="270">
        <v>602</v>
      </c>
      <c r="BB98" s="270">
        <v>624</v>
      </c>
      <c r="BC98" s="270">
        <v>652</v>
      </c>
      <c r="BD98" s="270">
        <v>655</v>
      </c>
      <c r="BE98" s="270">
        <v>592</v>
      </c>
      <c r="BF98" s="37">
        <v>602</v>
      </c>
      <c r="BG98" s="84">
        <v>567</v>
      </c>
      <c r="BH98" s="270">
        <v>492</v>
      </c>
      <c r="BI98" s="270">
        <v>510</v>
      </c>
      <c r="BJ98" s="270">
        <v>542</v>
      </c>
      <c r="BK98" s="270">
        <v>535</v>
      </c>
      <c r="BL98" s="270">
        <v>549</v>
      </c>
      <c r="BM98" s="270">
        <v>572</v>
      </c>
      <c r="BN98" s="270">
        <v>564</v>
      </c>
      <c r="BO98" s="270">
        <v>690</v>
      </c>
      <c r="BP98" s="270">
        <v>566</v>
      </c>
      <c r="BQ98" s="270">
        <v>541</v>
      </c>
      <c r="BR98" s="598">
        <v>528</v>
      </c>
      <c r="BS98" s="598">
        <v>528</v>
      </c>
      <c r="BT98" s="598">
        <v>547</v>
      </c>
      <c r="BU98" s="598">
        <v>554</v>
      </c>
      <c r="BV98" s="598">
        <v>541</v>
      </c>
      <c r="BW98" s="598">
        <v>534</v>
      </c>
      <c r="BX98" s="598">
        <v>567</v>
      </c>
      <c r="BY98" s="598">
        <v>564</v>
      </c>
      <c r="BZ98" s="598">
        <v>566</v>
      </c>
      <c r="CA98" s="598">
        <v>567</v>
      </c>
      <c r="CB98" s="598">
        <v>576</v>
      </c>
      <c r="CC98" s="598">
        <v>546</v>
      </c>
      <c r="CD98" s="598">
        <v>577</v>
      </c>
      <c r="CE98" s="598">
        <v>581</v>
      </c>
      <c r="CF98" s="598">
        <v>584</v>
      </c>
      <c r="CG98" s="598">
        <v>575</v>
      </c>
      <c r="CH98" s="598">
        <v>586</v>
      </c>
      <c r="CI98" s="598">
        <v>585</v>
      </c>
      <c r="CJ98" s="598">
        <f>'1.COBERTURA  DANE'!F99+'1.COBERTURA  DANE'!H99+'1.COBERTURA  DANE'!J99</f>
        <v>577</v>
      </c>
      <c r="CK98" s="224">
        <f t="shared" si="11"/>
        <v>-9</v>
      </c>
      <c r="CL98" s="190">
        <f t="shared" si="12"/>
        <v>-1.5490533562822719</v>
      </c>
      <c r="CM98" s="224">
        <f t="shared" si="13"/>
        <v>0</v>
      </c>
      <c r="CN98" s="190">
        <f t="shared" si="14"/>
        <v>0</v>
      </c>
      <c r="DD98" s="18">
        <v>30</v>
      </c>
      <c r="DE98" s="18">
        <v>13324</v>
      </c>
      <c r="DG98" s="387">
        <v>658</v>
      </c>
      <c r="DH98" s="18" t="s">
        <v>814</v>
      </c>
      <c r="DI98" s="18">
        <v>1093</v>
      </c>
      <c r="DJ98" s="18">
        <v>1112</v>
      </c>
      <c r="DK98" s="18">
        <v>1085</v>
      </c>
      <c r="DL98" s="18">
        <v>1095</v>
      </c>
    </row>
    <row r="99" spans="1:116" ht="15" outlineLevel="2">
      <c r="A99" s="81">
        <v>660</v>
      </c>
      <c r="B99" s="27" t="s">
        <v>137</v>
      </c>
      <c r="C99" s="49" t="s">
        <v>55</v>
      </c>
      <c r="D99" s="49">
        <v>2654</v>
      </c>
      <c r="E99" s="49">
        <v>2616</v>
      </c>
      <c r="F99" s="49">
        <v>2673</v>
      </c>
      <c r="G99" s="49">
        <v>2678</v>
      </c>
      <c r="H99" s="49">
        <v>2729</v>
      </c>
      <c r="I99" s="1">
        <v>2596</v>
      </c>
      <c r="J99" s="388">
        <v>2675</v>
      </c>
      <c r="K99" s="270">
        <v>2571</v>
      </c>
      <c r="L99" s="37">
        <v>2556</v>
      </c>
      <c r="M99" s="37">
        <v>2661</v>
      </c>
      <c r="N99" s="37">
        <v>2621</v>
      </c>
      <c r="O99" s="37">
        <v>2737</v>
      </c>
      <c r="P99" s="37">
        <v>2773</v>
      </c>
      <c r="Q99" s="37">
        <v>2652</v>
      </c>
      <c r="R99" s="37">
        <v>2759</v>
      </c>
      <c r="S99" s="37">
        <v>2774</v>
      </c>
      <c r="T99" s="37">
        <v>2889</v>
      </c>
      <c r="U99" s="37">
        <v>2982</v>
      </c>
      <c r="V99" s="129">
        <v>3016</v>
      </c>
      <c r="W99" s="84">
        <v>2812</v>
      </c>
      <c r="X99" s="37">
        <v>2850</v>
      </c>
      <c r="Y99" s="37">
        <v>2954</v>
      </c>
      <c r="Z99" s="37">
        <v>3084</v>
      </c>
      <c r="AA99" s="37">
        <v>3121</v>
      </c>
      <c r="AB99" s="37">
        <v>3152</v>
      </c>
      <c r="AC99" s="37">
        <v>3125</v>
      </c>
      <c r="AD99" s="37">
        <v>3149</v>
      </c>
      <c r="AE99" s="37">
        <v>3215</v>
      </c>
      <c r="AF99" s="37">
        <v>3168</v>
      </c>
      <c r="AG99" s="37">
        <v>3230</v>
      </c>
      <c r="AH99" s="129">
        <v>3337</v>
      </c>
      <c r="AI99" s="84">
        <v>3156</v>
      </c>
      <c r="AJ99" s="37">
        <v>3176</v>
      </c>
      <c r="AK99" s="37">
        <v>2835</v>
      </c>
      <c r="AL99" s="37">
        <v>2981</v>
      </c>
      <c r="AM99" s="37">
        <v>3161</v>
      </c>
      <c r="AN99" s="37">
        <v>3375</v>
      </c>
      <c r="AO99" s="37">
        <v>3422</v>
      </c>
      <c r="AP99" s="37">
        <v>3427</v>
      </c>
      <c r="AQ99" s="37">
        <v>3435</v>
      </c>
      <c r="AR99" s="37">
        <v>3587</v>
      </c>
      <c r="AS99" s="37">
        <v>3509</v>
      </c>
      <c r="AT99" s="129">
        <v>3502</v>
      </c>
      <c r="AU99" s="84">
        <v>3393</v>
      </c>
      <c r="AV99" s="270">
        <v>3409</v>
      </c>
      <c r="AW99" s="270">
        <v>3417</v>
      </c>
      <c r="AX99" s="270">
        <v>3450</v>
      </c>
      <c r="AY99" s="270">
        <v>3440</v>
      </c>
      <c r="AZ99" s="270">
        <v>3519</v>
      </c>
      <c r="BA99" s="270">
        <v>3760</v>
      </c>
      <c r="BB99" s="270">
        <v>3857</v>
      </c>
      <c r="BC99" s="270">
        <v>3899</v>
      </c>
      <c r="BD99" s="270">
        <v>3870</v>
      </c>
      <c r="BE99" s="270">
        <v>3693</v>
      </c>
      <c r="BF99" s="37">
        <v>3652</v>
      </c>
      <c r="BG99" s="84">
        <v>3525</v>
      </c>
      <c r="BH99" s="270">
        <v>3387</v>
      </c>
      <c r="BI99" s="270">
        <v>3409</v>
      </c>
      <c r="BJ99" s="270">
        <v>3461</v>
      </c>
      <c r="BK99" s="270">
        <v>3497</v>
      </c>
      <c r="BL99" s="270">
        <v>3587</v>
      </c>
      <c r="BM99" s="270">
        <v>3625</v>
      </c>
      <c r="BN99" s="270">
        <v>3639</v>
      </c>
      <c r="BO99" s="270">
        <v>3754</v>
      </c>
      <c r="BP99" s="270">
        <v>3661</v>
      </c>
      <c r="BQ99" s="270">
        <v>3644</v>
      </c>
      <c r="BR99" s="598">
        <v>3630</v>
      </c>
      <c r="BS99" s="598">
        <v>3547</v>
      </c>
      <c r="BT99" s="598">
        <v>3591</v>
      </c>
      <c r="BU99" s="598">
        <v>3609</v>
      </c>
      <c r="BV99" s="598">
        <v>3518</v>
      </c>
      <c r="BW99" s="598">
        <v>3529</v>
      </c>
      <c r="BX99" s="598">
        <v>3507</v>
      </c>
      <c r="BY99" s="598">
        <v>3474</v>
      </c>
      <c r="BZ99" s="598">
        <v>3467</v>
      </c>
      <c r="CA99" s="598">
        <v>3497</v>
      </c>
      <c r="CB99" s="598">
        <v>3488</v>
      </c>
      <c r="CC99" s="598">
        <v>3359</v>
      </c>
      <c r="CD99" s="598">
        <v>3395</v>
      </c>
      <c r="CE99" s="598">
        <v>3409</v>
      </c>
      <c r="CF99" s="598">
        <v>3393</v>
      </c>
      <c r="CG99" s="598">
        <v>3475</v>
      </c>
      <c r="CH99" s="598">
        <v>3497</v>
      </c>
      <c r="CI99" s="598">
        <v>3512</v>
      </c>
      <c r="CJ99" s="598">
        <f>'1.COBERTURA  DANE'!F100+'1.COBERTURA  DANE'!H100+'1.COBERTURA  DANE'!J100</f>
        <v>3563</v>
      </c>
      <c r="CK99" s="224">
        <f t="shared" si="11"/>
        <v>66</v>
      </c>
      <c r="CL99" s="190">
        <f t="shared" si="12"/>
        <v>1.9360516280434146</v>
      </c>
      <c r="CM99" s="224">
        <f t="shared" si="13"/>
        <v>168</v>
      </c>
      <c r="CN99" s="190">
        <f t="shared" si="14"/>
        <v>4.9484536082474229</v>
      </c>
      <c r="DD99" s="18">
        <v>34</v>
      </c>
      <c r="DE99" s="18">
        <v>8764</v>
      </c>
      <c r="DG99" s="387">
        <v>659</v>
      </c>
      <c r="DH99" s="18" t="s">
        <v>815</v>
      </c>
      <c r="DI99" s="18">
        <v>1422</v>
      </c>
      <c r="DJ99" s="18">
        <v>1428</v>
      </c>
      <c r="DK99" s="18">
        <v>1365</v>
      </c>
      <c r="DL99" s="18">
        <v>1312</v>
      </c>
    </row>
    <row r="100" spans="1:116" ht="15" outlineLevel="2">
      <c r="A100" s="81">
        <v>667</v>
      </c>
      <c r="B100" s="27" t="s">
        <v>137</v>
      </c>
      <c r="C100" s="49" t="s">
        <v>56</v>
      </c>
      <c r="D100" s="49">
        <v>2897</v>
      </c>
      <c r="E100" s="49">
        <v>2922</v>
      </c>
      <c r="F100" s="49">
        <v>2957</v>
      </c>
      <c r="G100" s="49">
        <v>2960</v>
      </c>
      <c r="H100" s="49">
        <v>3014</v>
      </c>
      <c r="I100" s="1">
        <v>2993</v>
      </c>
      <c r="J100" s="388">
        <v>3104</v>
      </c>
      <c r="K100" s="270">
        <v>2937</v>
      </c>
      <c r="L100" s="37">
        <v>2746</v>
      </c>
      <c r="M100" s="37">
        <v>2822</v>
      </c>
      <c r="N100" s="37">
        <v>2939</v>
      </c>
      <c r="O100" s="37">
        <v>2905</v>
      </c>
      <c r="P100" s="37">
        <v>2984</v>
      </c>
      <c r="Q100" s="37">
        <v>2880</v>
      </c>
      <c r="R100" s="37">
        <v>2974</v>
      </c>
      <c r="S100" s="37">
        <v>3039</v>
      </c>
      <c r="T100" s="37">
        <v>3096</v>
      </c>
      <c r="U100" s="37">
        <v>3138</v>
      </c>
      <c r="V100" s="129">
        <v>3276</v>
      </c>
      <c r="W100" s="84">
        <v>2919</v>
      </c>
      <c r="X100" s="37">
        <v>2835</v>
      </c>
      <c r="Y100" s="37">
        <v>2925</v>
      </c>
      <c r="Z100" s="37">
        <v>2968</v>
      </c>
      <c r="AA100" s="37">
        <v>3095</v>
      </c>
      <c r="AB100" s="37">
        <v>3171</v>
      </c>
      <c r="AC100" s="37">
        <v>3130</v>
      </c>
      <c r="AD100" s="37">
        <v>3157</v>
      </c>
      <c r="AE100" s="37">
        <v>3147</v>
      </c>
      <c r="AF100" s="37">
        <v>3224</v>
      </c>
      <c r="AG100" s="37">
        <v>3254</v>
      </c>
      <c r="AH100" s="129">
        <v>3296</v>
      </c>
      <c r="AI100" s="84">
        <v>3133</v>
      </c>
      <c r="AJ100" s="37">
        <v>3166</v>
      </c>
      <c r="AK100" s="37">
        <v>3307</v>
      </c>
      <c r="AL100" s="37">
        <v>3285</v>
      </c>
      <c r="AM100" s="37">
        <v>3341</v>
      </c>
      <c r="AN100" s="37">
        <v>3454</v>
      </c>
      <c r="AO100" s="37">
        <v>3543</v>
      </c>
      <c r="AP100" s="37">
        <v>3654</v>
      </c>
      <c r="AQ100" s="37">
        <v>3569</v>
      </c>
      <c r="AR100" s="37">
        <v>3549</v>
      </c>
      <c r="AS100" s="37">
        <v>3519</v>
      </c>
      <c r="AT100" s="129">
        <v>3333</v>
      </c>
      <c r="AU100" s="84">
        <v>3209</v>
      </c>
      <c r="AV100" s="270">
        <v>3270</v>
      </c>
      <c r="AW100" s="270">
        <v>3281</v>
      </c>
      <c r="AX100" s="270">
        <v>3304</v>
      </c>
      <c r="AY100" s="270">
        <v>3323</v>
      </c>
      <c r="AZ100" s="270">
        <v>3389</v>
      </c>
      <c r="BA100" s="270">
        <v>3555</v>
      </c>
      <c r="BB100" s="270">
        <v>3586</v>
      </c>
      <c r="BC100" s="270">
        <v>3732</v>
      </c>
      <c r="BD100" s="270">
        <v>3769</v>
      </c>
      <c r="BE100" s="270">
        <v>3664</v>
      </c>
      <c r="BF100" s="37">
        <v>3637</v>
      </c>
      <c r="BG100" s="84">
        <v>3495</v>
      </c>
      <c r="BH100" s="270">
        <v>3332</v>
      </c>
      <c r="BI100" s="270">
        <v>3366</v>
      </c>
      <c r="BJ100" s="270">
        <v>3489</v>
      </c>
      <c r="BK100" s="270">
        <v>3544</v>
      </c>
      <c r="BL100" s="270">
        <v>3610</v>
      </c>
      <c r="BM100" s="270">
        <v>3575</v>
      </c>
      <c r="BN100" s="270">
        <v>3567</v>
      </c>
      <c r="BO100" s="270">
        <v>3531</v>
      </c>
      <c r="BP100" s="270">
        <v>3540</v>
      </c>
      <c r="BQ100" s="270">
        <v>3558</v>
      </c>
      <c r="BR100" s="598">
        <v>3572</v>
      </c>
      <c r="BS100" s="598">
        <v>3453</v>
      </c>
      <c r="BT100" s="598">
        <v>3397</v>
      </c>
      <c r="BU100" s="598">
        <v>3452</v>
      </c>
      <c r="BV100" s="598">
        <v>3407</v>
      </c>
      <c r="BW100" s="598">
        <v>3361</v>
      </c>
      <c r="BX100" s="598">
        <v>3404</v>
      </c>
      <c r="BY100" s="598">
        <v>3474</v>
      </c>
      <c r="BZ100" s="598">
        <v>3699</v>
      </c>
      <c r="CA100" s="598">
        <v>3431</v>
      </c>
      <c r="CB100" s="598">
        <v>3480</v>
      </c>
      <c r="CC100" s="598">
        <v>3409</v>
      </c>
      <c r="CD100" s="598">
        <v>3455</v>
      </c>
      <c r="CE100" s="598">
        <v>3400</v>
      </c>
      <c r="CF100" s="598">
        <v>3384</v>
      </c>
      <c r="CG100" s="598">
        <v>3400</v>
      </c>
      <c r="CH100" s="598">
        <v>3393</v>
      </c>
      <c r="CI100" s="598">
        <v>3404</v>
      </c>
      <c r="CJ100" s="598">
        <f>'1.COBERTURA  DANE'!F101+'1.COBERTURA  DANE'!H101+'1.COBERTURA  DANE'!J101</f>
        <v>3468</v>
      </c>
      <c r="CK100" s="224">
        <f t="shared" si="11"/>
        <v>75</v>
      </c>
      <c r="CL100" s="190">
        <f t="shared" si="12"/>
        <v>2.2058823529411766</v>
      </c>
      <c r="CM100" s="224">
        <f t="shared" si="13"/>
        <v>13</v>
      </c>
      <c r="CN100" s="190">
        <f t="shared" si="14"/>
        <v>0.37626628075253254</v>
      </c>
      <c r="DD100" s="18">
        <v>36</v>
      </c>
      <c r="DE100" s="18">
        <v>1605</v>
      </c>
      <c r="DG100" s="387">
        <v>660</v>
      </c>
      <c r="DH100" s="18" t="s">
        <v>55</v>
      </c>
      <c r="DI100" s="18">
        <v>2729</v>
      </c>
      <c r="DJ100" s="18">
        <v>2678</v>
      </c>
      <c r="DK100" s="18">
        <v>2673</v>
      </c>
      <c r="DL100" s="18">
        <v>2654</v>
      </c>
    </row>
    <row r="101" spans="1:116" ht="15" outlineLevel="2">
      <c r="A101" s="81">
        <v>674</v>
      </c>
      <c r="B101" s="27" t="s">
        <v>137</v>
      </c>
      <c r="C101" s="49" t="s">
        <v>96</v>
      </c>
      <c r="D101" s="49">
        <v>1996</v>
      </c>
      <c r="E101" s="49">
        <v>1983</v>
      </c>
      <c r="F101" s="49">
        <v>2065</v>
      </c>
      <c r="G101" s="49">
        <v>2110</v>
      </c>
      <c r="H101" s="49">
        <v>2101</v>
      </c>
      <c r="I101" s="1">
        <v>2037</v>
      </c>
      <c r="J101" s="388">
        <v>2118</v>
      </c>
      <c r="K101" s="270">
        <v>2063</v>
      </c>
      <c r="L101" s="37">
        <v>2011</v>
      </c>
      <c r="M101" s="37">
        <v>2043</v>
      </c>
      <c r="N101" s="37">
        <v>2018</v>
      </c>
      <c r="O101" s="37">
        <v>2050</v>
      </c>
      <c r="P101" s="37">
        <v>2079</v>
      </c>
      <c r="Q101" s="37">
        <v>2040</v>
      </c>
      <c r="R101" s="37">
        <v>2024</v>
      </c>
      <c r="S101" s="37">
        <v>2077</v>
      </c>
      <c r="T101" s="37">
        <v>2078</v>
      </c>
      <c r="U101" s="37">
        <v>2087</v>
      </c>
      <c r="V101" s="129">
        <v>2352</v>
      </c>
      <c r="W101" s="84">
        <v>2018</v>
      </c>
      <c r="X101" s="37">
        <v>2033</v>
      </c>
      <c r="Y101" s="37">
        <v>2169</v>
      </c>
      <c r="Z101" s="37">
        <v>2246</v>
      </c>
      <c r="AA101" s="37">
        <v>2331</v>
      </c>
      <c r="AB101" s="37">
        <v>2321</v>
      </c>
      <c r="AC101" s="37">
        <v>2304</v>
      </c>
      <c r="AD101" s="37">
        <v>2305</v>
      </c>
      <c r="AE101" s="37">
        <v>2254</v>
      </c>
      <c r="AF101" s="37">
        <v>2261</v>
      </c>
      <c r="AG101" s="37">
        <v>2262</v>
      </c>
      <c r="AH101" s="129">
        <v>2324</v>
      </c>
      <c r="AI101" s="84">
        <v>2308</v>
      </c>
      <c r="AJ101" s="37">
        <v>2223</v>
      </c>
      <c r="AK101" s="37">
        <v>1949</v>
      </c>
      <c r="AL101" s="37">
        <v>2072</v>
      </c>
      <c r="AM101" s="37">
        <v>2119</v>
      </c>
      <c r="AN101" s="37">
        <v>2125</v>
      </c>
      <c r="AO101" s="37">
        <v>2190</v>
      </c>
      <c r="AP101" s="37">
        <v>2239</v>
      </c>
      <c r="AQ101" s="37">
        <v>2246</v>
      </c>
      <c r="AR101" s="37">
        <v>2342</v>
      </c>
      <c r="AS101" s="37">
        <v>2334</v>
      </c>
      <c r="AT101" s="129">
        <v>2262</v>
      </c>
      <c r="AU101" s="84">
        <v>2196</v>
      </c>
      <c r="AV101" s="270">
        <v>2153</v>
      </c>
      <c r="AW101" s="270">
        <v>2120</v>
      </c>
      <c r="AX101" s="270">
        <v>2127</v>
      </c>
      <c r="AY101" s="270">
        <v>2082</v>
      </c>
      <c r="AZ101" s="270">
        <v>2020</v>
      </c>
      <c r="BA101" s="270">
        <v>2067</v>
      </c>
      <c r="BB101" s="270">
        <v>2072</v>
      </c>
      <c r="BC101" s="270">
        <v>2089</v>
      </c>
      <c r="BD101" s="270">
        <v>2079</v>
      </c>
      <c r="BE101" s="270">
        <v>2042</v>
      </c>
      <c r="BF101" s="37">
        <v>1837</v>
      </c>
      <c r="BG101" s="84">
        <v>2303</v>
      </c>
      <c r="BH101" s="270">
        <v>2223</v>
      </c>
      <c r="BI101" s="270">
        <v>2254</v>
      </c>
      <c r="BJ101" s="270">
        <v>2300</v>
      </c>
      <c r="BK101" s="270">
        <v>2299</v>
      </c>
      <c r="BL101" s="270">
        <v>2313</v>
      </c>
      <c r="BM101" s="270">
        <v>2354</v>
      </c>
      <c r="BN101" s="270">
        <v>2359</v>
      </c>
      <c r="BO101" s="270">
        <v>2337</v>
      </c>
      <c r="BP101" s="270">
        <v>2357</v>
      </c>
      <c r="BQ101" s="270">
        <v>2360</v>
      </c>
      <c r="BR101" s="598">
        <v>2334</v>
      </c>
      <c r="BS101" s="598">
        <v>2287</v>
      </c>
      <c r="BT101" s="598">
        <v>2318</v>
      </c>
      <c r="BU101" s="598">
        <v>2321</v>
      </c>
      <c r="BV101" s="598">
        <v>2267</v>
      </c>
      <c r="BW101" s="598">
        <v>2275</v>
      </c>
      <c r="BX101" s="598">
        <v>2336</v>
      </c>
      <c r="BY101" s="598">
        <v>2357</v>
      </c>
      <c r="BZ101" s="598">
        <v>2359</v>
      </c>
      <c r="CA101" s="598">
        <v>2422</v>
      </c>
      <c r="CB101" s="598">
        <v>2419</v>
      </c>
      <c r="CC101" s="598">
        <v>2430</v>
      </c>
      <c r="CD101" s="598">
        <v>2448</v>
      </c>
      <c r="CE101" s="598">
        <v>2430</v>
      </c>
      <c r="CF101" s="598">
        <v>2417</v>
      </c>
      <c r="CG101" s="598">
        <v>2436</v>
      </c>
      <c r="CH101" s="598">
        <v>2521</v>
      </c>
      <c r="CI101" s="598">
        <v>2506</v>
      </c>
      <c r="CJ101" s="598">
        <f>'1.COBERTURA  DANE'!F102+'1.COBERTURA  DANE'!H102+'1.COBERTURA  DANE'!J102</f>
        <v>2503</v>
      </c>
      <c r="CK101" s="224">
        <f t="shared" si="11"/>
        <v>-18</v>
      </c>
      <c r="CL101" s="190">
        <f t="shared" si="12"/>
        <v>-0.74074074074074081</v>
      </c>
      <c r="CM101" s="224">
        <f t="shared" si="13"/>
        <v>55</v>
      </c>
      <c r="CN101" s="190">
        <f t="shared" si="14"/>
        <v>2.2467320261437909</v>
      </c>
      <c r="DD101" s="18">
        <v>91</v>
      </c>
      <c r="DE101" s="18">
        <v>771</v>
      </c>
      <c r="DG101" s="387">
        <v>664</v>
      </c>
      <c r="DH101" s="18" t="s">
        <v>129</v>
      </c>
      <c r="DI101" s="18">
        <v>12074</v>
      </c>
      <c r="DJ101" s="18">
        <v>12022</v>
      </c>
      <c r="DK101" s="18">
        <v>11855</v>
      </c>
      <c r="DL101" s="18">
        <v>11728</v>
      </c>
    </row>
    <row r="102" spans="1:116" ht="15" outlineLevel="2">
      <c r="A102" s="81">
        <v>697</v>
      </c>
      <c r="B102" s="27" t="s">
        <v>137</v>
      </c>
      <c r="C102" s="55" t="s">
        <v>187</v>
      </c>
      <c r="D102" s="49">
        <v>9290</v>
      </c>
      <c r="E102" s="49">
        <v>9319</v>
      </c>
      <c r="F102" s="49">
        <v>9470</v>
      </c>
      <c r="G102" s="49">
        <v>9539</v>
      </c>
      <c r="H102" s="49">
        <v>9569</v>
      </c>
      <c r="I102" s="1">
        <v>9499</v>
      </c>
      <c r="J102" s="388">
        <v>9620</v>
      </c>
      <c r="K102" s="270">
        <v>9483</v>
      </c>
      <c r="L102" s="37">
        <v>9338</v>
      </c>
      <c r="M102" s="37">
        <v>9425</v>
      </c>
      <c r="N102" s="37">
        <v>9521</v>
      </c>
      <c r="O102" s="37">
        <v>9648</v>
      </c>
      <c r="P102" s="37">
        <v>9869</v>
      </c>
      <c r="Q102" s="37">
        <v>9794</v>
      </c>
      <c r="R102" s="37">
        <v>9701</v>
      </c>
      <c r="S102" s="37">
        <v>9737</v>
      </c>
      <c r="T102" s="37">
        <v>9681</v>
      </c>
      <c r="U102" s="37">
        <v>9751</v>
      </c>
      <c r="V102" s="129">
        <v>10235</v>
      </c>
      <c r="W102" s="84">
        <v>9560</v>
      </c>
      <c r="X102" s="37">
        <v>9665</v>
      </c>
      <c r="Y102" s="37">
        <v>9862</v>
      </c>
      <c r="Z102" s="37">
        <v>9944</v>
      </c>
      <c r="AA102" s="37">
        <v>10271</v>
      </c>
      <c r="AB102" s="37">
        <v>10325</v>
      </c>
      <c r="AC102" s="37">
        <v>10245</v>
      </c>
      <c r="AD102" s="37">
        <v>10335</v>
      </c>
      <c r="AE102" s="37">
        <v>10247</v>
      </c>
      <c r="AF102" s="37">
        <v>10356</v>
      </c>
      <c r="AG102" s="37">
        <v>10379</v>
      </c>
      <c r="AH102" s="129">
        <v>10410</v>
      </c>
      <c r="AI102" s="84">
        <v>10311</v>
      </c>
      <c r="AJ102" s="37">
        <v>10450</v>
      </c>
      <c r="AK102" s="37">
        <v>10496</v>
      </c>
      <c r="AL102" s="37">
        <v>10511</v>
      </c>
      <c r="AM102" s="37">
        <v>10548</v>
      </c>
      <c r="AN102" s="37">
        <v>10732</v>
      </c>
      <c r="AO102" s="37">
        <v>10756</v>
      </c>
      <c r="AP102" s="37">
        <v>10980</v>
      </c>
      <c r="AQ102" s="37">
        <v>10996</v>
      </c>
      <c r="AR102" s="37">
        <v>11059</v>
      </c>
      <c r="AS102" s="37">
        <v>11109</v>
      </c>
      <c r="AT102" s="129">
        <v>10992</v>
      </c>
      <c r="AU102" s="84">
        <v>10897</v>
      </c>
      <c r="AV102" s="270">
        <v>10833</v>
      </c>
      <c r="AW102" s="270">
        <v>11009</v>
      </c>
      <c r="AX102" s="270">
        <v>11120</v>
      </c>
      <c r="AY102" s="270">
        <v>11127</v>
      </c>
      <c r="AZ102" s="270">
        <v>11185</v>
      </c>
      <c r="BA102" s="270">
        <v>11506</v>
      </c>
      <c r="BB102" s="270">
        <v>11640</v>
      </c>
      <c r="BC102" s="270">
        <v>11845</v>
      </c>
      <c r="BD102" s="270">
        <v>12016</v>
      </c>
      <c r="BE102" s="270">
        <v>11934</v>
      </c>
      <c r="BF102" s="37">
        <v>11909</v>
      </c>
      <c r="BG102" s="84">
        <v>11799</v>
      </c>
      <c r="BH102" s="270">
        <v>11809</v>
      </c>
      <c r="BI102" s="270">
        <v>11904</v>
      </c>
      <c r="BJ102" s="270">
        <v>12089</v>
      </c>
      <c r="BK102" s="270">
        <v>12177</v>
      </c>
      <c r="BL102" s="270">
        <v>12359</v>
      </c>
      <c r="BM102" s="270">
        <v>12274</v>
      </c>
      <c r="BN102" s="270">
        <v>12106</v>
      </c>
      <c r="BO102" s="270">
        <v>12013</v>
      </c>
      <c r="BP102" s="270">
        <v>12093</v>
      </c>
      <c r="BQ102" s="270">
        <v>12022</v>
      </c>
      <c r="BR102" s="598">
        <v>11930</v>
      </c>
      <c r="BS102" s="598">
        <v>11738</v>
      </c>
      <c r="BT102" s="598">
        <v>11729</v>
      </c>
      <c r="BU102" s="598">
        <v>11859</v>
      </c>
      <c r="BV102" s="598">
        <v>11730</v>
      </c>
      <c r="BW102" s="598">
        <v>11674</v>
      </c>
      <c r="BX102" s="598">
        <v>11785</v>
      </c>
      <c r="BY102" s="598">
        <v>11849</v>
      </c>
      <c r="BZ102" s="598">
        <v>11963</v>
      </c>
      <c r="CA102" s="598">
        <v>12198</v>
      </c>
      <c r="CB102" s="598">
        <v>12147</v>
      </c>
      <c r="CC102" s="598">
        <v>12211</v>
      </c>
      <c r="CD102" s="598">
        <v>12285</v>
      </c>
      <c r="CE102" s="598">
        <v>12196</v>
      </c>
      <c r="CF102" s="598">
        <v>12106</v>
      </c>
      <c r="CG102" s="598">
        <v>12208</v>
      </c>
      <c r="CH102" s="598">
        <v>12279</v>
      </c>
      <c r="CI102" s="598">
        <v>12312</v>
      </c>
      <c r="CJ102" s="598">
        <f>'1.COBERTURA  DANE'!F103+'1.COBERTURA  DANE'!H103+'1.COBERTURA  DANE'!J103</f>
        <v>12339</v>
      </c>
      <c r="CK102" s="224">
        <f t="shared" si="11"/>
        <v>60</v>
      </c>
      <c r="CL102" s="190">
        <f t="shared" si="12"/>
        <v>0.49196457855034437</v>
      </c>
      <c r="CM102" s="224">
        <f t="shared" si="13"/>
        <v>54</v>
      </c>
      <c r="CN102" s="190">
        <f t="shared" si="14"/>
        <v>0.43956043956043955</v>
      </c>
      <c r="DD102" s="18">
        <v>93</v>
      </c>
      <c r="DE102" s="18">
        <v>1543</v>
      </c>
      <c r="DG102" s="387">
        <v>665</v>
      </c>
      <c r="DH102" s="18" t="s">
        <v>816</v>
      </c>
      <c r="DI102" s="18">
        <v>2391</v>
      </c>
      <c r="DJ102" s="18">
        <v>2392</v>
      </c>
      <c r="DK102" s="18">
        <v>2258</v>
      </c>
      <c r="DL102" s="18">
        <v>2401</v>
      </c>
    </row>
    <row r="103" spans="1:116" ht="15" outlineLevel="2">
      <c r="A103" s="81">
        <v>756</v>
      </c>
      <c r="B103" s="27" t="s">
        <v>137</v>
      </c>
      <c r="C103" s="49" t="s">
        <v>57</v>
      </c>
      <c r="D103" s="49">
        <v>5184</v>
      </c>
      <c r="E103" s="49">
        <v>5224</v>
      </c>
      <c r="F103" s="49">
        <v>5284</v>
      </c>
      <c r="G103" s="49">
        <v>5413</v>
      </c>
      <c r="H103" s="49">
        <v>5458</v>
      </c>
      <c r="I103" s="1">
        <v>5421</v>
      </c>
      <c r="J103" s="388">
        <v>5440</v>
      </c>
      <c r="K103" s="270">
        <v>5281</v>
      </c>
      <c r="L103" s="37">
        <v>5111</v>
      </c>
      <c r="M103" s="37">
        <v>5180</v>
      </c>
      <c r="N103" s="37">
        <v>5342</v>
      </c>
      <c r="O103" s="37">
        <v>5364</v>
      </c>
      <c r="P103" s="37">
        <v>5522</v>
      </c>
      <c r="Q103" s="37">
        <v>5479</v>
      </c>
      <c r="R103" s="37">
        <v>5379</v>
      </c>
      <c r="S103" s="37">
        <v>5488</v>
      </c>
      <c r="T103" s="37">
        <v>5441</v>
      </c>
      <c r="U103" s="37">
        <v>5487</v>
      </c>
      <c r="V103" s="129">
        <v>5960</v>
      </c>
      <c r="W103" s="84">
        <v>5149</v>
      </c>
      <c r="X103" s="37">
        <v>4819</v>
      </c>
      <c r="Y103" s="37">
        <v>5099</v>
      </c>
      <c r="Z103" s="37">
        <v>5205</v>
      </c>
      <c r="AA103" s="37">
        <v>5493</v>
      </c>
      <c r="AB103" s="37">
        <v>5641</v>
      </c>
      <c r="AC103" s="37">
        <v>5591</v>
      </c>
      <c r="AD103" s="37">
        <v>5525</v>
      </c>
      <c r="AE103" s="37">
        <v>5438</v>
      </c>
      <c r="AF103" s="37">
        <v>5506</v>
      </c>
      <c r="AG103" s="37">
        <v>5576</v>
      </c>
      <c r="AH103" s="129">
        <v>5578</v>
      </c>
      <c r="AI103" s="84">
        <v>5396</v>
      </c>
      <c r="AJ103" s="37">
        <v>5518</v>
      </c>
      <c r="AK103" s="37">
        <v>5576</v>
      </c>
      <c r="AL103" s="37">
        <v>5620</v>
      </c>
      <c r="AM103" s="37">
        <v>5569</v>
      </c>
      <c r="AN103" s="37">
        <v>5600</v>
      </c>
      <c r="AO103" s="37">
        <v>5843</v>
      </c>
      <c r="AP103" s="37">
        <v>6028</v>
      </c>
      <c r="AQ103" s="37">
        <v>6048</v>
      </c>
      <c r="AR103" s="37">
        <v>6030</v>
      </c>
      <c r="AS103" s="37">
        <v>5999</v>
      </c>
      <c r="AT103" s="129">
        <v>5881</v>
      </c>
      <c r="AU103" s="84">
        <v>5534</v>
      </c>
      <c r="AV103" s="270">
        <v>5469</v>
      </c>
      <c r="AW103" s="270">
        <v>5538</v>
      </c>
      <c r="AX103" s="270">
        <v>5688</v>
      </c>
      <c r="AY103" s="270">
        <v>5707</v>
      </c>
      <c r="AZ103" s="270">
        <v>5774</v>
      </c>
      <c r="BA103" s="270">
        <v>6024</v>
      </c>
      <c r="BB103" s="270">
        <v>6082</v>
      </c>
      <c r="BC103" s="270">
        <v>6231</v>
      </c>
      <c r="BD103" s="270">
        <v>6287</v>
      </c>
      <c r="BE103" s="270">
        <v>6199</v>
      </c>
      <c r="BF103" s="37">
        <v>6122</v>
      </c>
      <c r="BG103" s="84">
        <v>5996</v>
      </c>
      <c r="BH103" s="270">
        <v>5923</v>
      </c>
      <c r="BI103" s="270">
        <v>6103</v>
      </c>
      <c r="BJ103" s="270">
        <v>6261</v>
      </c>
      <c r="BK103" s="270">
        <v>6337</v>
      </c>
      <c r="BL103" s="270">
        <v>6483</v>
      </c>
      <c r="BM103" s="270">
        <v>6533</v>
      </c>
      <c r="BN103" s="270">
        <v>6557</v>
      </c>
      <c r="BO103" s="270">
        <v>6554</v>
      </c>
      <c r="BP103" s="270">
        <v>6625</v>
      </c>
      <c r="BQ103" s="270">
        <v>6628</v>
      </c>
      <c r="BR103" s="598">
        <v>6624</v>
      </c>
      <c r="BS103" s="598">
        <v>6363</v>
      </c>
      <c r="BT103" s="598">
        <v>6381</v>
      </c>
      <c r="BU103" s="598">
        <v>6548</v>
      </c>
      <c r="BV103" s="598">
        <v>6552</v>
      </c>
      <c r="BW103" s="598">
        <v>6546</v>
      </c>
      <c r="BX103" s="598">
        <v>6653</v>
      </c>
      <c r="BY103" s="598">
        <v>6681</v>
      </c>
      <c r="BZ103" s="598">
        <v>6966</v>
      </c>
      <c r="CA103" s="598">
        <v>6814</v>
      </c>
      <c r="CB103" s="598">
        <v>6788</v>
      </c>
      <c r="CC103" s="598">
        <v>6716</v>
      </c>
      <c r="CD103" s="598">
        <v>6755</v>
      </c>
      <c r="CE103" s="598">
        <v>6648</v>
      </c>
      <c r="CF103" s="598">
        <v>6726</v>
      </c>
      <c r="CG103" s="598">
        <v>6736</v>
      </c>
      <c r="CH103" s="598">
        <v>6830</v>
      </c>
      <c r="CI103" s="598">
        <v>6747</v>
      </c>
      <c r="CJ103" s="598">
        <f>'1.COBERTURA  DANE'!F104+'1.COBERTURA  DANE'!H104+'1.COBERTURA  DANE'!J104</f>
        <v>6886</v>
      </c>
      <c r="CK103" s="224">
        <f t="shared" si="11"/>
        <v>56</v>
      </c>
      <c r="CL103" s="190">
        <f t="shared" si="12"/>
        <v>0.84235860409145602</v>
      </c>
      <c r="CM103" s="224">
        <f t="shared" si="13"/>
        <v>131</v>
      </c>
      <c r="CN103" s="190">
        <f t="shared" si="14"/>
        <v>1.9393042190969652</v>
      </c>
      <c r="DD103" s="18">
        <v>101</v>
      </c>
      <c r="DE103" s="18">
        <v>6898</v>
      </c>
      <c r="DG103" s="387">
        <v>667</v>
      </c>
      <c r="DH103" s="18" t="s">
        <v>56</v>
      </c>
      <c r="DI103" s="18">
        <v>3014</v>
      </c>
      <c r="DJ103" s="18">
        <v>2960</v>
      </c>
      <c r="DK103" s="18">
        <v>2957</v>
      </c>
      <c r="DL103" s="18">
        <v>2897</v>
      </c>
    </row>
    <row r="104" spans="1:116" ht="15" outlineLevel="1">
      <c r="A104" s="320" t="s">
        <v>146</v>
      </c>
      <c r="B104" s="48"/>
      <c r="C104" s="51"/>
      <c r="D104" s="83">
        <f t="shared" ref="D104:V104" si="16">SUM(D105:D127)</f>
        <v>81706</v>
      </c>
      <c r="E104" s="83">
        <f t="shared" si="16"/>
        <v>81488</v>
      </c>
      <c r="F104" s="83">
        <f t="shared" si="16"/>
        <v>82865</v>
      </c>
      <c r="G104" s="83">
        <f t="shared" si="16"/>
        <v>83632</v>
      </c>
      <c r="H104" s="83">
        <f t="shared" si="16"/>
        <v>83875</v>
      </c>
      <c r="I104" s="83">
        <f t="shared" si="16"/>
        <v>82997</v>
      </c>
      <c r="J104" s="83">
        <f t="shared" si="16"/>
        <v>85003</v>
      </c>
      <c r="K104" s="269">
        <f t="shared" si="16"/>
        <v>83014</v>
      </c>
      <c r="L104" s="83">
        <f t="shared" si="16"/>
        <v>81310</v>
      </c>
      <c r="M104" s="83">
        <f t="shared" si="16"/>
        <v>83066</v>
      </c>
      <c r="N104" s="83">
        <f t="shared" si="16"/>
        <v>83481</v>
      </c>
      <c r="O104" s="83">
        <f>SUM(O105:O127)</f>
        <v>84213</v>
      </c>
      <c r="P104" s="83">
        <f t="shared" si="16"/>
        <v>85914</v>
      </c>
      <c r="Q104" s="83">
        <f t="shared" si="16"/>
        <v>84904</v>
      </c>
      <c r="R104" s="83">
        <f t="shared" si="16"/>
        <v>83782</v>
      </c>
      <c r="S104" s="83">
        <f t="shared" si="16"/>
        <v>83248</v>
      </c>
      <c r="T104" s="83">
        <f t="shared" si="16"/>
        <v>82482</v>
      </c>
      <c r="U104" s="83">
        <f t="shared" si="16"/>
        <v>82695</v>
      </c>
      <c r="V104" s="128">
        <f t="shared" si="16"/>
        <v>86873</v>
      </c>
      <c r="W104" s="82">
        <f>SUM(W105:W127)</f>
        <v>79792</v>
      </c>
      <c r="X104" s="83">
        <f>SUM(X105:X127)</f>
        <v>79318</v>
      </c>
      <c r="Y104" s="83">
        <f>SUM(Y105:Y127)</f>
        <v>82135</v>
      </c>
      <c r="Z104" s="83">
        <f>SUM(Z105:Z127)</f>
        <v>83296</v>
      </c>
      <c r="AA104" s="83">
        <f>SUM(AA105:AA127)</f>
        <v>85668</v>
      </c>
      <c r="AB104" s="83">
        <v>86538</v>
      </c>
      <c r="AC104" s="83">
        <v>85893</v>
      </c>
      <c r="AD104" s="83">
        <v>86098</v>
      </c>
      <c r="AE104" s="83">
        <v>85336</v>
      </c>
      <c r="AF104" s="83">
        <v>85921</v>
      </c>
      <c r="AG104" s="83">
        <v>86319</v>
      </c>
      <c r="AH104" s="128">
        <v>86435</v>
      </c>
      <c r="AI104" s="82">
        <v>84004</v>
      </c>
      <c r="AJ104" s="83">
        <v>84007</v>
      </c>
      <c r="AK104" s="83">
        <v>82250</v>
      </c>
      <c r="AL104" s="83">
        <v>83246</v>
      </c>
      <c r="AM104" s="83">
        <v>83997</v>
      </c>
      <c r="AN104" s="83">
        <v>85314</v>
      </c>
      <c r="AO104" s="83">
        <v>86834</v>
      </c>
      <c r="AP104" s="83">
        <v>88789</v>
      </c>
      <c r="AQ104" s="83">
        <v>89148</v>
      </c>
      <c r="AR104" s="83">
        <v>89931</v>
      </c>
      <c r="AS104" s="83">
        <v>89435</v>
      </c>
      <c r="AT104" s="128">
        <v>87403</v>
      </c>
      <c r="AU104" s="82">
        <v>84779</v>
      </c>
      <c r="AV104" s="269">
        <v>83553</v>
      </c>
      <c r="AW104" s="269">
        <v>84150</v>
      </c>
      <c r="AX104" s="269">
        <v>85216</v>
      </c>
      <c r="AY104" s="269">
        <v>85265</v>
      </c>
      <c r="AZ104" s="269">
        <v>86281</v>
      </c>
      <c r="BA104" s="269">
        <v>89599</v>
      </c>
      <c r="BB104" s="269">
        <v>90826</v>
      </c>
      <c r="BC104" s="269">
        <v>92453</v>
      </c>
      <c r="BD104" s="269">
        <v>92561</v>
      </c>
      <c r="BE104" s="269">
        <v>89999</v>
      </c>
      <c r="BF104" s="83">
        <v>89687</v>
      </c>
      <c r="BG104" s="82">
        <v>87965</v>
      </c>
      <c r="BH104" s="269">
        <v>85683</v>
      </c>
      <c r="BI104" s="269">
        <v>86717</v>
      </c>
      <c r="BJ104" s="269">
        <v>88871</v>
      </c>
      <c r="BK104" s="269">
        <v>90181</v>
      </c>
      <c r="BL104" s="269">
        <v>93201</v>
      </c>
      <c r="BM104" s="269">
        <v>94070</v>
      </c>
      <c r="BN104" s="269">
        <v>94143</v>
      </c>
      <c r="BO104" s="269">
        <v>94868</v>
      </c>
      <c r="BP104" s="269">
        <v>95587</v>
      </c>
      <c r="BQ104" s="269">
        <v>95565</v>
      </c>
      <c r="BR104" s="597">
        <v>95997</v>
      </c>
      <c r="BS104" s="597">
        <v>94824</v>
      </c>
      <c r="BT104" s="597">
        <v>94391</v>
      </c>
      <c r="BU104" s="597">
        <v>94941</v>
      </c>
      <c r="BV104" s="597">
        <v>93538</v>
      </c>
      <c r="BW104" s="597">
        <v>92810</v>
      </c>
      <c r="BX104" s="597">
        <v>93514</v>
      </c>
      <c r="BY104" s="597">
        <v>93747</v>
      </c>
      <c r="BZ104" s="597">
        <v>95280</v>
      </c>
      <c r="CA104" s="597">
        <v>95190</v>
      </c>
      <c r="CB104" s="597">
        <v>94744</v>
      </c>
      <c r="CC104" s="597">
        <v>93822</v>
      </c>
      <c r="CD104" s="597">
        <v>94159</v>
      </c>
      <c r="CE104" s="597">
        <v>93098</v>
      </c>
      <c r="CF104" s="597">
        <v>92401</v>
      </c>
      <c r="CG104" s="597">
        <v>93491</v>
      </c>
      <c r="CH104" s="597">
        <v>93918</v>
      </c>
      <c r="CI104" s="597">
        <v>93415</v>
      </c>
      <c r="CJ104" s="597">
        <f>'1.COBERTURA  DANE'!F105+'1.COBERTURA  DANE'!H105+'1.COBERTURA  DANE'!J105</f>
        <v>93616</v>
      </c>
      <c r="CK104" s="224">
        <f t="shared" si="11"/>
        <v>-302</v>
      </c>
      <c r="CL104" s="190">
        <f t="shared" si="12"/>
        <v>-0.32438935315474021</v>
      </c>
      <c r="CM104" s="224">
        <f t="shared" si="13"/>
        <v>-543</v>
      </c>
      <c r="CN104" s="190">
        <f t="shared" si="14"/>
        <v>-0.57668411941503195</v>
      </c>
      <c r="DD104" s="18">
        <v>145</v>
      </c>
      <c r="DE104" s="18">
        <v>908</v>
      </c>
      <c r="DG104" s="386">
        <v>670</v>
      </c>
      <c r="DH104" s="18" t="s">
        <v>95</v>
      </c>
      <c r="DI104" s="18">
        <v>3292</v>
      </c>
      <c r="DJ104" s="18">
        <v>3241</v>
      </c>
      <c r="DK104" s="18">
        <v>3184</v>
      </c>
      <c r="DL104" s="18">
        <v>3150</v>
      </c>
    </row>
    <row r="105" spans="1:116" ht="15" outlineLevel="2">
      <c r="A105" s="81">
        <v>30</v>
      </c>
      <c r="B105" s="27" t="s">
        <v>144</v>
      </c>
      <c r="C105" s="49" t="s">
        <v>5</v>
      </c>
      <c r="D105" s="49">
        <v>12668</v>
      </c>
      <c r="E105" s="49">
        <v>12592</v>
      </c>
      <c r="F105" s="49">
        <v>12875</v>
      </c>
      <c r="G105" s="49">
        <v>12952</v>
      </c>
      <c r="H105" s="49">
        <v>12979</v>
      </c>
      <c r="I105" s="1">
        <v>13016</v>
      </c>
      <c r="J105" s="388">
        <v>13324</v>
      </c>
      <c r="K105" s="270">
        <v>13061</v>
      </c>
      <c r="L105" s="37">
        <v>12900</v>
      </c>
      <c r="M105" s="37">
        <v>13028</v>
      </c>
      <c r="N105" s="37">
        <v>13293</v>
      </c>
      <c r="O105" s="37">
        <v>13341</v>
      </c>
      <c r="P105" s="37">
        <v>13599</v>
      </c>
      <c r="Q105" s="37">
        <v>13354</v>
      </c>
      <c r="R105" s="37">
        <v>13172</v>
      </c>
      <c r="S105" s="37">
        <v>13054</v>
      </c>
      <c r="T105" s="37">
        <v>13075</v>
      </c>
      <c r="U105" s="37">
        <v>12949</v>
      </c>
      <c r="V105" s="129">
        <v>13313</v>
      </c>
      <c r="W105" s="84">
        <v>12527</v>
      </c>
      <c r="X105" s="37">
        <v>12452</v>
      </c>
      <c r="Y105" s="37">
        <v>12663</v>
      </c>
      <c r="Z105" s="37">
        <v>12693</v>
      </c>
      <c r="AA105" s="37">
        <v>12975</v>
      </c>
      <c r="AB105" s="37">
        <v>13015</v>
      </c>
      <c r="AC105" s="37">
        <v>12922</v>
      </c>
      <c r="AD105" s="37">
        <v>12898</v>
      </c>
      <c r="AE105" s="37">
        <v>12675</v>
      </c>
      <c r="AF105" s="37">
        <v>12706</v>
      </c>
      <c r="AG105" s="37">
        <v>12648</v>
      </c>
      <c r="AH105" s="129">
        <v>12749</v>
      </c>
      <c r="AI105" s="84">
        <v>12397</v>
      </c>
      <c r="AJ105" s="37">
        <v>12481</v>
      </c>
      <c r="AK105" s="37">
        <v>12347</v>
      </c>
      <c r="AL105" s="37">
        <v>12397</v>
      </c>
      <c r="AM105" s="37">
        <v>12361</v>
      </c>
      <c r="AN105" s="37">
        <v>12639</v>
      </c>
      <c r="AO105" s="37">
        <v>12738</v>
      </c>
      <c r="AP105" s="37">
        <v>13087</v>
      </c>
      <c r="AQ105" s="37">
        <v>13149</v>
      </c>
      <c r="AR105" s="37">
        <v>13083</v>
      </c>
      <c r="AS105" s="37">
        <v>13047</v>
      </c>
      <c r="AT105" s="129">
        <v>12733</v>
      </c>
      <c r="AU105" s="84">
        <v>12353</v>
      </c>
      <c r="AV105" s="270">
        <v>12204</v>
      </c>
      <c r="AW105" s="270">
        <v>12318</v>
      </c>
      <c r="AX105" s="270">
        <v>12564</v>
      </c>
      <c r="AY105" s="270">
        <v>12574</v>
      </c>
      <c r="AZ105" s="270">
        <v>12637</v>
      </c>
      <c r="BA105" s="270">
        <v>12836</v>
      </c>
      <c r="BB105" s="270">
        <v>12923</v>
      </c>
      <c r="BC105" s="270">
        <v>12993</v>
      </c>
      <c r="BD105" s="270">
        <v>13174</v>
      </c>
      <c r="BE105" s="270">
        <v>13119</v>
      </c>
      <c r="BF105" s="37">
        <v>13070</v>
      </c>
      <c r="BG105" s="84">
        <v>13029</v>
      </c>
      <c r="BH105" s="270">
        <v>12993</v>
      </c>
      <c r="BI105" s="270">
        <v>13163</v>
      </c>
      <c r="BJ105" s="270">
        <v>13367</v>
      </c>
      <c r="BK105" s="270">
        <v>13608</v>
      </c>
      <c r="BL105" s="270">
        <v>14211</v>
      </c>
      <c r="BM105" s="270">
        <v>14379</v>
      </c>
      <c r="BN105" s="270">
        <v>14396</v>
      </c>
      <c r="BO105" s="270">
        <v>14510</v>
      </c>
      <c r="BP105" s="270">
        <v>14596</v>
      </c>
      <c r="BQ105" s="270">
        <v>14456</v>
      </c>
      <c r="BR105" s="598">
        <v>14323</v>
      </c>
      <c r="BS105" s="598">
        <v>14059</v>
      </c>
      <c r="BT105" s="598">
        <v>14067</v>
      </c>
      <c r="BU105" s="598">
        <v>14256</v>
      </c>
      <c r="BV105" s="598">
        <v>14004</v>
      </c>
      <c r="BW105" s="598">
        <v>13769</v>
      </c>
      <c r="BX105" s="598">
        <v>13895</v>
      </c>
      <c r="BY105" s="598">
        <v>14033</v>
      </c>
      <c r="BZ105" s="598">
        <v>14020</v>
      </c>
      <c r="CA105" s="598">
        <v>14275</v>
      </c>
      <c r="CB105" s="598">
        <v>14337</v>
      </c>
      <c r="CC105" s="598">
        <v>14326</v>
      </c>
      <c r="CD105" s="598">
        <v>14397</v>
      </c>
      <c r="CE105" s="598">
        <v>14233</v>
      </c>
      <c r="CF105" s="598">
        <v>14329</v>
      </c>
      <c r="CG105" s="598">
        <v>14389</v>
      </c>
      <c r="CH105" s="598">
        <v>14371</v>
      </c>
      <c r="CI105" s="598">
        <v>14360</v>
      </c>
      <c r="CJ105" s="598">
        <f>'1.COBERTURA  DANE'!F106+'1.COBERTURA  DANE'!H106+'1.COBERTURA  DANE'!J106</f>
        <v>14420</v>
      </c>
      <c r="CK105" s="224">
        <f t="shared" si="11"/>
        <v>49</v>
      </c>
      <c r="CL105" s="190">
        <f t="shared" si="12"/>
        <v>0.34427035761961639</v>
      </c>
      <c r="CM105" s="224">
        <f t="shared" si="13"/>
        <v>23</v>
      </c>
      <c r="CN105" s="190">
        <f t="shared" si="14"/>
        <v>0.15975550461901786</v>
      </c>
      <c r="DD105" s="18">
        <v>209</v>
      </c>
      <c r="DE105" s="18">
        <v>3827</v>
      </c>
      <c r="DG105" s="387">
        <v>674</v>
      </c>
      <c r="DH105" s="18" t="s">
        <v>96</v>
      </c>
      <c r="DI105" s="18">
        <v>2101</v>
      </c>
      <c r="DJ105" s="18">
        <v>2110</v>
      </c>
      <c r="DK105" s="18">
        <v>2065</v>
      </c>
      <c r="DL105" s="18">
        <v>1996</v>
      </c>
    </row>
    <row r="106" spans="1:116" ht="15" outlineLevel="2">
      <c r="A106" s="81">
        <v>34</v>
      </c>
      <c r="B106" s="27" t="s">
        <v>144</v>
      </c>
      <c r="C106" s="49" t="s">
        <v>63</v>
      </c>
      <c r="D106" s="49">
        <v>8403</v>
      </c>
      <c r="E106" s="49">
        <v>8398</v>
      </c>
      <c r="F106" s="49">
        <v>8569</v>
      </c>
      <c r="G106" s="49">
        <v>8679</v>
      </c>
      <c r="H106" s="49">
        <v>8736</v>
      </c>
      <c r="I106" s="1">
        <v>8559</v>
      </c>
      <c r="J106" s="388">
        <v>8764</v>
      </c>
      <c r="K106" s="270">
        <v>8590</v>
      </c>
      <c r="L106" s="37">
        <v>8281</v>
      </c>
      <c r="M106" s="37">
        <v>8439</v>
      </c>
      <c r="N106" s="37">
        <v>8413</v>
      </c>
      <c r="O106" s="37">
        <v>8471</v>
      </c>
      <c r="P106" s="37">
        <v>8521</v>
      </c>
      <c r="Q106" s="37">
        <v>8417</v>
      </c>
      <c r="R106" s="37">
        <v>8368</v>
      </c>
      <c r="S106" s="37">
        <v>8328</v>
      </c>
      <c r="T106" s="37">
        <v>8202</v>
      </c>
      <c r="U106" s="37">
        <v>8167</v>
      </c>
      <c r="V106" s="129">
        <v>8623</v>
      </c>
      <c r="W106" s="84">
        <v>7905</v>
      </c>
      <c r="X106" s="37">
        <v>7886</v>
      </c>
      <c r="Y106" s="37">
        <v>8112</v>
      </c>
      <c r="Z106" s="37">
        <v>8241</v>
      </c>
      <c r="AA106" s="37">
        <v>8558</v>
      </c>
      <c r="AB106" s="37">
        <v>8658</v>
      </c>
      <c r="AC106" s="37">
        <v>8704</v>
      </c>
      <c r="AD106" s="37">
        <v>8790</v>
      </c>
      <c r="AE106" s="37">
        <v>8752</v>
      </c>
      <c r="AF106" s="37">
        <v>8781</v>
      </c>
      <c r="AG106" s="37">
        <v>8822</v>
      </c>
      <c r="AH106" s="129">
        <v>8756</v>
      </c>
      <c r="AI106" s="84">
        <v>8630</v>
      </c>
      <c r="AJ106" s="37">
        <v>8605</v>
      </c>
      <c r="AK106" s="37">
        <v>8429</v>
      </c>
      <c r="AL106" s="37">
        <v>8600</v>
      </c>
      <c r="AM106" s="37">
        <v>8653</v>
      </c>
      <c r="AN106" s="37">
        <v>8661</v>
      </c>
      <c r="AO106" s="37">
        <v>8825</v>
      </c>
      <c r="AP106" s="37">
        <v>9014</v>
      </c>
      <c r="AQ106" s="37">
        <v>8953</v>
      </c>
      <c r="AR106" s="37">
        <v>9017</v>
      </c>
      <c r="AS106" s="37">
        <v>9090</v>
      </c>
      <c r="AT106" s="129">
        <v>8904</v>
      </c>
      <c r="AU106" s="84">
        <v>8690</v>
      </c>
      <c r="AV106" s="270">
        <v>8534</v>
      </c>
      <c r="AW106" s="270">
        <v>8579</v>
      </c>
      <c r="AX106" s="270">
        <v>8601</v>
      </c>
      <c r="AY106" s="270">
        <v>8576</v>
      </c>
      <c r="AZ106" s="270">
        <v>8626</v>
      </c>
      <c r="BA106" s="270">
        <v>8840</v>
      </c>
      <c r="BB106" s="270">
        <v>9082</v>
      </c>
      <c r="BC106" s="270">
        <v>9282</v>
      </c>
      <c r="BD106" s="270">
        <v>9312</v>
      </c>
      <c r="BE106" s="270">
        <v>9248</v>
      </c>
      <c r="BF106" s="37">
        <v>9141</v>
      </c>
      <c r="BG106" s="84">
        <v>8811</v>
      </c>
      <c r="BH106" s="270">
        <v>8431</v>
      </c>
      <c r="BI106" s="270">
        <v>8600</v>
      </c>
      <c r="BJ106" s="270">
        <v>8869</v>
      </c>
      <c r="BK106" s="270">
        <v>9025</v>
      </c>
      <c r="BL106" s="270">
        <v>9218</v>
      </c>
      <c r="BM106" s="270">
        <v>9355</v>
      </c>
      <c r="BN106" s="270">
        <v>9426</v>
      </c>
      <c r="BO106" s="270">
        <v>9486</v>
      </c>
      <c r="BP106" s="270">
        <v>9573</v>
      </c>
      <c r="BQ106" s="270">
        <v>9531</v>
      </c>
      <c r="BR106" s="598">
        <v>9493</v>
      </c>
      <c r="BS106" s="598">
        <v>9403</v>
      </c>
      <c r="BT106" s="598">
        <v>9314</v>
      </c>
      <c r="BU106" s="598">
        <v>9356</v>
      </c>
      <c r="BV106" s="598">
        <v>9156</v>
      </c>
      <c r="BW106" s="598">
        <v>9154</v>
      </c>
      <c r="BX106" s="598">
        <v>9317</v>
      </c>
      <c r="BY106" s="598">
        <v>9339</v>
      </c>
      <c r="BZ106" s="598">
        <v>9671</v>
      </c>
      <c r="CA106" s="598">
        <v>9932</v>
      </c>
      <c r="CB106" s="598">
        <v>9883</v>
      </c>
      <c r="CC106" s="598">
        <v>9720</v>
      </c>
      <c r="CD106" s="598">
        <v>9769</v>
      </c>
      <c r="CE106" s="598">
        <v>9642</v>
      </c>
      <c r="CF106" s="598">
        <v>9573</v>
      </c>
      <c r="CG106" s="598">
        <v>9675</v>
      </c>
      <c r="CH106" s="598">
        <v>9784</v>
      </c>
      <c r="CI106" s="598">
        <v>9792</v>
      </c>
      <c r="CJ106" s="598">
        <f>'1.COBERTURA  DANE'!F107+'1.COBERTURA  DANE'!H107+'1.COBERTURA  DANE'!J107</f>
        <v>9782</v>
      </c>
      <c r="CK106" s="224">
        <f t="shared" si="11"/>
        <v>-2</v>
      </c>
      <c r="CL106" s="190">
        <f t="shared" si="12"/>
        <v>-2.0742584526031942E-2</v>
      </c>
      <c r="CM106" s="224">
        <f t="shared" si="13"/>
        <v>13</v>
      </c>
      <c r="CN106" s="190">
        <f t="shared" si="14"/>
        <v>0.13307400962227456</v>
      </c>
      <c r="DD106" s="18">
        <v>282</v>
      </c>
      <c r="DE106" s="18">
        <v>7323</v>
      </c>
      <c r="DG106" s="387">
        <v>679</v>
      </c>
      <c r="DH106" s="18" t="s">
        <v>817</v>
      </c>
      <c r="DI106" s="18">
        <v>6011</v>
      </c>
      <c r="DJ106" s="18">
        <v>6036</v>
      </c>
      <c r="DK106" s="18">
        <v>6004</v>
      </c>
      <c r="DL106" s="18">
        <v>5932</v>
      </c>
    </row>
    <row r="107" spans="1:116" ht="15" outlineLevel="2">
      <c r="A107" s="81">
        <v>36</v>
      </c>
      <c r="B107" s="27" t="s">
        <v>144</v>
      </c>
      <c r="C107" s="49" t="s">
        <v>64</v>
      </c>
      <c r="D107" s="49">
        <v>1487</v>
      </c>
      <c r="E107" s="49">
        <v>1493</v>
      </c>
      <c r="F107" s="49">
        <v>1565</v>
      </c>
      <c r="G107" s="49">
        <v>1570</v>
      </c>
      <c r="H107" s="49">
        <v>1568</v>
      </c>
      <c r="I107" s="1">
        <v>1548</v>
      </c>
      <c r="J107" s="388">
        <v>1605</v>
      </c>
      <c r="K107" s="270">
        <v>1527</v>
      </c>
      <c r="L107" s="37">
        <v>1475</v>
      </c>
      <c r="M107" s="37">
        <v>1511</v>
      </c>
      <c r="N107" s="37">
        <v>1540</v>
      </c>
      <c r="O107" s="37">
        <v>1564</v>
      </c>
      <c r="P107" s="37">
        <v>1639</v>
      </c>
      <c r="Q107" s="37">
        <v>1614</v>
      </c>
      <c r="R107" s="37">
        <v>1498</v>
      </c>
      <c r="S107" s="37">
        <v>1467</v>
      </c>
      <c r="T107" s="37">
        <v>1420</v>
      </c>
      <c r="U107" s="37">
        <v>1409</v>
      </c>
      <c r="V107" s="129">
        <v>1496</v>
      </c>
      <c r="W107" s="84">
        <v>1401</v>
      </c>
      <c r="X107" s="37">
        <v>1385</v>
      </c>
      <c r="Y107" s="37">
        <v>1467</v>
      </c>
      <c r="Z107" s="37">
        <v>1476</v>
      </c>
      <c r="AA107" s="37">
        <v>1461</v>
      </c>
      <c r="AB107" s="37">
        <v>1469</v>
      </c>
      <c r="AC107" s="37">
        <v>1386</v>
      </c>
      <c r="AD107" s="37">
        <v>1388</v>
      </c>
      <c r="AE107" s="37">
        <v>1353</v>
      </c>
      <c r="AF107" s="37">
        <v>1363</v>
      </c>
      <c r="AG107" s="37">
        <v>1347</v>
      </c>
      <c r="AH107" s="129">
        <v>1415</v>
      </c>
      <c r="AI107" s="84">
        <v>1380</v>
      </c>
      <c r="AJ107" s="37">
        <v>1376</v>
      </c>
      <c r="AK107" s="37">
        <v>1404</v>
      </c>
      <c r="AL107" s="37">
        <v>1437</v>
      </c>
      <c r="AM107" s="37">
        <v>1433</v>
      </c>
      <c r="AN107" s="37">
        <v>1434</v>
      </c>
      <c r="AO107" s="37">
        <v>1461</v>
      </c>
      <c r="AP107" s="37">
        <v>1511</v>
      </c>
      <c r="AQ107" s="37">
        <v>1501</v>
      </c>
      <c r="AR107" s="37">
        <v>1525</v>
      </c>
      <c r="AS107" s="37">
        <v>1542</v>
      </c>
      <c r="AT107" s="129">
        <v>1520</v>
      </c>
      <c r="AU107" s="84">
        <v>1470</v>
      </c>
      <c r="AV107" s="270">
        <v>1432</v>
      </c>
      <c r="AW107" s="270">
        <v>1449</v>
      </c>
      <c r="AX107" s="270">
        <v>1492</v>
      </c>
      <c r="AY107" s="270">
        <v>1530</v>
      </c>
      <c r="AZ107" s="270">
        <v>1554</v>
      </c>
      <c r="BA107" s="270">
        <v>1581</v>
      </c>
      <c r="BB107" s="270">
        <v>1560</v>
      </c>
      <c r="BC107" s="270">
        <v>1599</v>
      </c>
      <c r="BD107" s="270">
        <v>1611</v>
      </c>
      <c r="BE107" s="270">
        <v>1567</v>
      </c>
      <c r="BF107" s="37">
        <v>1571</v>
      </c>
      <c r="BG107" s="84">
        <v>1583</v>
      </c>
      <c r="BH107" s="270">
        <v>1577</v>
      </c>
      <c r="BI107" s="270">
        <v>1624</v>
      </c>
      <c r="BJ107" s="270">
        <v>1659</v>
      </c>
      <c r="BK107" s="270">
        <v>1689</v>
      </c>
      <c r="BL107" s="270">
        <v>1778</v>
      </c>
      <c r="BM107" s="270">
        <v>1819</v>
      </c>
      <c r="BN107" s="270">
        <v>1793</v>
      </c>
      <c r="BO107" s="270">
        <v>1826</v>
      </c>
      <c r="BP107" s="270">
        <v>1864</v>
      </c>
      <c r="BQ107" s="270">
        <v>1831</v>
      </c>
      <c r="BR107" s="598">
        <v>1744</v>
      </c>
      <c r="BS107" s="598">
        <v>1737</v>
      </c>
      <c r="BT107" s="598">
        <v>1724</v>
      </c>
      <c r="BU107" s="598">
        <v>1732</v>
      </c>
      <c r="BV107" s="598">
        <v>1698</v>
      </c>
      <c r="BW107" s="598">
        <v>1693</v>
      </c>
      <c r="BX107" s="598">
        <v>1712</v>
      </c>
      <c r="BY107" s="598">
        <v>1707</v>
      </c>
      <c r="BZ107" s="598">
        <v>1793</v>
      </c>
      <c r="CA107" s="598">
        <v>1703</v>
      </c>
      <c r="CB107" s="598">
        <v>1697</v>
      </c>
      <c r="CC107" s="598">
        <v>1651</v>
      </c>
      <c r="CD107" s="598">
        <v>1636</v>
      </c>
      <c r="CE107" s="598">
        <v>1601</v>
      </c>
      <c r="CF107" s="598">
        <v>1607</v>
      </c>
      <c r="CG107" s="598">
        <v>1609</v>
      </c>
      <c r="CH107" s="598">
        <v>1632</v>
      </c>
      <c r="CI107" s="598">
        <v>1597</v>
      </c>
      <c r="CJ107" s="598">
        <f>'1.COBERTURA  DANE'!F108+'1.COBERTURA  DANE'!H108+'1.COBERTURA  DANE'!J108</f>
        <v>1596</v>
      </c>
      <c r="CK107" s="224">
        <f t="shared" si="11"/>
        <v>-36</v>
      </c>
      <c r="CL107" s="190">
        <f t="shared" si="12"/>
        <v>-2.2485946283572766</v>
      </c>
      <c r="CM107" s="224">
        <f t="shared" si="13"/>
        <v>-40</v>
      </c>
      <c r="CN107" s="190">
        <f t="shared" si="14"/>
        <v>-2.4449877750611249</v>
      </c>
      <c r="DD107" s="18">
        <v>353</v>
      </c>
      <c r="DE107" s="18">
        <v>864</v>
      </c>
      <c r="DG107" s="387">
        <v>686</v>
      </c>
      <c r="DH107" s="18" t="s">
        <v>130</v>
      </c>
      <c r="DI107" s="18">
        <v>14670</v>
      </c>
      <c r="DJ107" s="18">
        <v>14596</v>
      </c>
      <c r="DK107" s="18">
        <v>14547</v>
      </c>
      <c r="DL107" s="18">
        <v>14504</v>
      </c>
    </row>
    <row r="108" spans="1:116" ht="15" outlineLevel="2">
      <c r="A108" s="81">
        <v>91</v>
      </c>
      <c r="B108" s="27" t="s">
        <v>144</v>
      </c>
      <c r="C108" s="49" t="s">
        <v>8</v>
      </c>
      <c r="D108" s="49">
        <v>701</v>
      </c>
      <c r="E108" s="49">
        <v>705</v>
      </c>
      <c r="F108" s="49">
        <v>744</v>
      </c>
      <c r="G108" s="49">
        <v>760</v>
      </c>
      <c r="H108" s="49">
        <v>740</v>
      </c>
      <c r="I108" s="1">
        <v>738</v>
      </c>
      <c r="J108" s="388">
        <v>771</v>
      </c>
      <c r="K108" s="270">
        <v>761</v>
      </c>
      <c r="L108" s="37">
        <v>791</v>
      </c>
      <c r="M108" s="37">
        <v>840</v>
      </c>
      <c r="N108" s="37">
        <v>785</v>
      </c>
      <c r="O108" s="37">
        <v>796</v>
      </c>
      <c r="P108" s="37">
        <v>797</v>
      </c>
      <c r="Q108" s="37">
        <v>817</v>
      </c>
      <c r="R108" s="37">
        <v>825</v>
      </c>
      <c r="S108" s="37">
        <v>828</v>
      </c>
      <c r="T108" s="37">
        <v>809</v>
      </c>
      <c r="U108" s="37">
        <v>819</v>
      </c>
      <c r="V108" s="129">
        <v>873</v>
      </c>
      <c r="W108" s="84">
        <v>740</v>
      </c>
      <c r="X108" s="37">
        <v>730</v>
      </c>
      <c r="Y108" s="37">
        <v>825</v>
      </c>
      <c r="Z108" s="37">
        <v>831</v>
      </c>
      <c r="AA108" s="37">
        <v>823</v>
      </c>
      <c r="AB108" s="37">
        <v>833</v>
      </c>
      <c r="AC108" s="37">
        <v>829</v>
      </c>
      <c r="AD108" s="37">
        <v>816</v>
      </c>
      <c r="AE108" s="37">
        <v>806</v>
      </c>
      <c r="AF108" s="37">
        <v>796</v>
      </c>
      <c r="AG108" s="37">
        <v>794</v>
      </c>
      <c r="AH108" s="129">
        <v>817</v>
      </c>
      <c r="AI108" s="84">
        <v>750</v>
      </c>
      <c r="AJ108" s="37">
        <v>809</v>
      </c>
      <c r="AK108" s="37">
        <v>759</v>
      </c>
      <c r="AL108" s="37">
        <v>789</v>
      </c>
      <c r="AM108" s="37">
        <v>806</v>
      </c>
      <c r="AN108" s="37">
        <v>807</v>
      </c>
      <c r="AO108" s="37">
        <v>850</v>
      </c>
      <c r="AP108" s="37">
        <v>872</v>
      </c>
      <c r="AQ108" s="37">
        <v>899</v>
      </c>
      <c r="AR108" s="37">
        <v>912</v>
      </c>
      <c r="AS108" s="37">
        <v>884</v>
      </c>
      <c r="AT108" s="129">
        <v>866</v>
      </c>
      <c r="AU108" s="84">
        <v>839</v>
      </c>
      <c r="AV108" s="270">
        <v>806</v>
      </c>
      <c r="AW108" s="270">
        <v>812</v>
      </c>
      <c r="AX108" s="270">
        <v>829</v>
      </c>
      <c r="AY108" s="270">
        <v>829</v>
      </c>
      <c r="AZ108" s="270">
        <v>837</v>
      </c>
      <c r="BA108" s="270">
        <v>895</v>
      </c>
      <c r="BB108" s="270">
        <v>893</v>
      </c>
      <c r="BC108" s="270">
        <v>919</v>
      </c>
      <c r="BD108" s="270">
        <v>927</v>
      </c>
      <c r="BE108" s="270">
        <v>896</v>
      </c>
      <c r="BF108" s="37">
        <v>897</v>
      </c>
      <c r="BG108" s="84">
        <v>901</v>
      </c>
      <c r="BH108" s="270">
        <v>814</v>
      </c>
      <c r="BI108" s="270">
        <v>830</v>
      </c>
      <c r="BJ108" s="270">
        <v>862</v>
      </c>
      <c r="BK108" s="270">
        <v>869</v>
      </c>
      <c r="BL108" s="270">
        <v>939</v>
      </c>
      <c r="BM108" s="270">
        <v>943</v>
      </c>
      <c r="BN108" s="270">
        <v>938</v>
      </c>
      <c r="BO108" s="270">
        <v>933</v>
      </c>
      <c r="BP108" s="270">
        <v>929</v>
      </c>
      <c r="BQ108" s="270">
        <v>904</v>
      </c>
      <c r="BR108" s="598">
        <v>893</v>
      </c>
      <c r="BS108" s="598">
        <v>865</v>
      </c>
      <c r="BT108" s="598">
        <v>859</v>
      </c>
      <c r="BU108" s="598">
        <v>869</v>
      </c>
      <c r="BV108" s="598">
        <v>855</v>
      </c>
      <c r="BW108" s="598">
        <v>890</v>
      </c>
      <c r="BX108" s="598">
        <v>901</v>
      </c>
      <c r="BY108" s="598">
        <v>909</v>
      </c>
      <c r="BZ108" s="598">
        <v>879</v>
      </c>
      <c r="CA108" s="598">
        <v>942</v>
      </c>
      <c r="CB108" s="598">
        <v>926</v>
      </c>
      <c r="CC108" s="598">
        <v>938</v>
      </c>
      <c r="CD108" s="598">
        <v>948</v>
      </c>
      <c r="CE108" s="598">
        <v>932</v>
      </c>
      <c r="CF108" s="598">
        <v>940</v>
      </c>
      <c r="CG108" s="598">
        <v>960</v>
      </c>
      <c r="CH108" s="598">
        <v>977</v>
      </c>
      <c r="CI108" s="598">
        <v>990</v>
      </c>
      <c r="CJ108" s="598">
        <f>'1.COBERTURA  DANE'!F109+'1.COBERTURA  DANE'!H109+'1.COBERTURA  DANE'!J109</f>
        <v>1004</v>
      </c>
      <c r="CK108" s="224">
        <f t="shared" si="11"/>
        <v>27</v>
      </c>
      <c r="CL108" s="190">
        <f t="shared" si="12"/>
        <v>2.8969957081545061</v>
      </c>
      <c r="CM108" s="224">
        <f t="shared" si="13"/>
        <v>56</v>
      </c>
      <c r="CN108" s="190">
        <f t="shared" si="14"/>
        <v>5.9071729957805905</v>
      </c>
      <c r="DD108" s="18">
        <v>364</v>
      </c>
      <c r="DE108" s="18">
        <v>2701</v>
      </c>
      <c r="DG108" s="386">
        <v>690</v>
      </c>
      <c r="DH108" s="18" t="s">
        <v>24</v>
      </c>
      <c r="DI108" s="18">
        <v>1372</v>
      </c>
      <c r="DJ108" s="18">
        <v>1409</v>
      </c>
      <c r="DK108" s="18">
        <v>1399</v>
      </c>
      <c r="DL108" s="18">
        <v>1400</v>
      </c>
    </row>
    <row r="109" spans="1:116" ht="15" outlineLevel="2">
      <c r="A109" s="81">
        <v>93</v>
      </c>
      <c r="B109" s="27" t="s">
        <v>144</v>
      </c>
      <c r="C109" s="49" t="s">
        <v>70</v>
      </c>
      <c r="D109" s="49">
        <v>1462</v>
      </c>
      <c r="E109" s="49">
        <v>1495</v>
      </c>
      <c r="F109" s="49">
        <v>1538</v>
      </c>
      <c r="G109" s="49">
        <v>1544</v>
      </c>
      <c r="H109" s="49">
        <v>1531</v>
      </c>
      <c r="I109" s="1">
        <v>1547</v>
      </c>
      <c r="J109" s="388">
        <v>1543</v>
      </c>
      <c r="K109" s="270">
        <v>1455</v>
      </c>
      <c r="L109" s="37">
        <v>1481</v>
      </c>
      <c r="M109" s="37">
        <v>1468</v>
      </c>
      <c r="N109" s="37">
        <v>1454</v>
      </c>
      <c r="O109" s="37">
        <v>1456</v>
      </c>
      <c r="P109" s="37">
        <v>1455</v>
      </c>
      <c r="Q109" s="37">
        <v>1468</v>
      </c>
      <c r="R109" s="37">
        <v>1439</v>
      </c>
      <c r="S109" s="37">
        <v>1423</v>
      </c>
      <c r="T109" s="37">
        <v>1405</v>
      </c>
      <c r="U109" s="37">
        <v>1437</v>
      </c>
      <c r="V109" s="129">
        <v>1610</v>
      </c>
      <c r="W109" s="84">
        <v>1373</v>
      </c>
      <c r="X109" s="37">
        <v>1398</v>
      </c>
      <c r="Y109" s="37">
        <v>1507</v>
      </c>
      <c r="Z109" s="37">
        <v>1512</v>
      </c>
      <c r="AA109" s="37">
        <v>1557</v>
      </c>
      <c r="AB109" s="37">
        <v>1578</v>
      </c>
      <c r="AC109" s="37">
        <v>1579</v>
      </c>
      <c r="AD109" s="37">
        <v>1569</v>
      </c>
      <c r="AE109" s="37">
        <v>1570</v>
      </c>
      <c r="AF109" s="37">
        <v>1570</v>
      </c>
      <c r="AG109" s="37">
        <v>1588</v>
      </c>
      <c r="AH109" s="129">
        <v>1623</v>
      </c>
      <c r="AI109" s="84">
        <v>1582</v>
      </c>
      <c r="AJ109" s="37">
        <v>1567</v>
      </c>
      <c r="AK109" s="37">
        <v>1446</v>
      </c>
      <c r="AL109" s="37">
        <v>1504</v>
      </c>
      <c r="AM109" s="37">
        <v>1514</v>
      </c>
      <c r="AN109" s="37">
        <v>1529</v>
      </c>
      <c r="AO109" s="37">
        <v>1491</v>
      </c>
      <c r="AP109" s="37">
        <v>1510</v>
      </c>
      <c r="AQ109" s="37">
        <v>1506</v>
      </c>
      <c r="AR109" s="37">
        <v>1673</v>
      </c>
      <c r="AS109" s="37">
        <v>1590</v>
      </c>
      <c r="AT109" s="129">
        <v>1554</v>
      </c>
      <c r="AU109" s="84">
        <v>1521</v>
      </c>
      <c r="AV109" s="270">
        <v>1513</v>
      </c>
      <c r="AW109" s="270">
        <v>1544</v>
      </c>
      <c r="AX109" s="270">
        <v>1546</v>
      </c>
      <c r="AY109" s="270">
        <v>1518</v>
      </c>
      <c r="AZ109" s="270">
        <v>1538</v>
      </c>
      <c r="BA109" s="270">
        <v>1652</v>
      </c>
      <c r="BB109" s="270">
        <v>1681</v>
      </c>
      <c r="BC109" s="270">
        <v>1709</v>
      </c>
      <c r="BD109" s="270">
        <v>1677</v>
      </c>
      <c r="BE109" s="270">
        <v>1552</v>
      </c>
      <c r="BF109" s="37">
        <v>1562</v>
      </c>
      <c r="BG109" s="84">
        <v>1550</v>
      </c>
      <c r="BH109" s="270">
        <v>1465</v>
      </c>
      <c r="BI109" s="270">
        <v>1502</v>
      </c>
      <c r="BJ109" s="270">
        <v>1580</v>
      </c>
      <c r="BK109" s="270">
        <v>1620</v>
      </c>
      <c r="BL109" s="270">
        <v>1659</v>
      </c>
      <c r="BM109" s="270">
        <v>1674</v>
      </c>
      <c r="BN109" s="270">
        <v>1678</v>
      </c>
      <c r="BO109" s="270">
        <v>1709</v>
      </c>
      <c r="BP109" s="270">
        <v>1689</v>
      </c>
      <c r="BQ109" s="270">
        <v>1652</v>
      </c>
      <c r="BR109" s="598">
        <v>1634</v>
      </c>
      <c r="BS109" s="598">
        <v>1593</v>
      </c>
      <c r="BT109" s="598">
        <v>1585</v>
      </c>
      <c r="BU109" s="598">
        <v>1572</v>
      </c>
      <c r="BV109" s="598">
        <v>1541</v>
      </c>
      <c r="BW109" s="598">
        <v>1542</v>
      </c>
      <c r="BX109" s="598">
        <v>1564</v>
      </c>
      <c r="BY109" s="598">
        <v>1555</v>
      </c>
      <c r="BZ109" s="598">
        <v>1536</v>
      </c>
      <c r="CA109" s="598">
        <v>1563</v>
      </c>
      <c r="CB109" s="598">
        <v>1541</v>
      </c>
      <c r="CC109" s="598">
        <v>1500</v>
      </c>
      <c r="CD109" s="598">
        <v>1487</v>
      </c>
      <c r="CE109" s="598">
        <v>1495</v>
      </c>
      <c r="CF109" s="598">
        <v>1526</v>
      </c>
      <c r="CG109" s="598">
        <v>1526</v>
      </c>
      <c r="CH109" s="598">
        <v>1546</v>
      </c>
      <c r="CI109" s="598">
        <v>1525</v>
      </c>
      <c r="CJ109" s="598">
        <f>'1.COBERTURA  DANE'!F110+'1.COBERTURA  DANE'!H110+'1.COBERTURA  DANE'!J110</f>
        <v>1519</v>
      </c>
      <c r="CK109" s="224">
        <f t="shared" si="11"/>
        <v>-27</v>
      </c>
      <c r="CL109" s="190">
        <f t="shared" si="12"/>
        <v>-1.8060200668896322</v>
      </c>
      <c r="CM109" s="224">
        <f t="shared" si="13"/>
        <v>32</v>
      </c>
      <c r="CN109" s="190">
        <f t="shared" si="14"/>
        <v>2.151983860121049</v>
      </c>
      <c r="DD109" s="18">
        <v>368</v>
      </c>
      <c r="DE109" s="18">
        <v>4256</v>
      </c>
      <c r="DG109" s="387">
        <v>697</v>
      </c>
      <c r="DH109" s="18" t="s">
        <v>187</v>
      </c>
      <c r="DI109" s="18">
        <v>9569</v>
      </c>
      <c r="DJ109" s="18">
        <v>9539</v>
      </c>
      <c r="DK109" s="18">
        <v>9470</v>
      </c>
      <c r="DL109" s="18">
        <v>9290</v>
      </c>
    </row>
    <row r="110" spans="1:116" ht="15" outlineLevel="2">
      <c r="A110" s="81">
        <v>101</v>
      </c>
      <c r="B110" s="27" t="s">
        <v>144</v>
      </c>
      <c r="C110" s="49" t="s">
        <v>71</v>
      </c>
      <c r="D110" s="49">
        <v>6715</v>
      </c>
      <c r="E110" s="49">
        <v>6774</v>
      </c>
      <c r="F110" s="49">
        <v>6907</v>
      </c>
      <c r="G110" s="49">
        <v>6892</v>
      </c>
      <c r="H110" s="49">
        <v>6961</v>
      </c>
      <c r="I110" s="1">
        <v>6862</v>
      </c>
      <c r="J110" s="388">
        <v>6898</v>
      </c>
      <c r="K110" s="270">
        <v>6832</v>
      </c>
      <c r="L110" s="37">
        <v>6685</v>
      </c>
      <c r="M110" s="37">
        <v>6864</v>
      </c>
      <c r="N110" s="37">
        <v>6924</v>
      </c>
      <c r="O110" s="37">
        <v>7019</v>
      </c>
      <c r="P110" s="37">
        <v>7213</v>
      </c>
      <c r="Q110" s="37">
        <v>7188</v>
      </c>
      <c r="R110" s="37">
        <v>7051</v>
      </c>
      <c r="S110" s="37">
        <v>7093</v>
      </c>
      <c r="T110" s="37">
        <v>6980</v>
      </c>
      <c r="U110" s="37">
        <v>7022</v>
      </c>
      <c r="V110" s="129">
        <v>7283</v>
      </c>
      <c r="W110" s="84">
        <v>6853</v>
      </c>
      <c r="X110" s="37">
        <v>6726</v>
      </c>
      <c r="Y110" s="37">
        <v>6851</v>
      </c>
      <c r="Z110" s="37">
        <v>7072</v>
      </c>
      <c r="AA110" s="37">
        <v>7355</v>
      </c>
      <c r="AB110" s="37">
        <v>7501</v>
      </c>
      <c r="AC110" s="37">
        <v>7386</v>
      </c>
      <c r="AD110" s="37">
        <v>7523</v>
      </c>
      <c r="AE110" s="37">
        <v>7424</v>
      </c>
      <c r="AF110" s="37">
        <v>7467</v>
      </c>
      <c r="AG110" s="37">
        <v>7460</v>
      </c>
      <c r="AH110" s="129">
        <v>7473</v>
      </c>
      <c r="AI110" s="84">
        <v>7290</v>
      </c>
      <c r="AJ110" s="37">
        <v>7241</v>
      </c>
      <c r="AK110" s="37">
        <v>6858</v>
      </c>
      <c r="AL110" s="37">
        <v>7064</v>
      </c>
      <c r="AM110" s="37">
        <v>7131</v>
      </c>
      <c r="AN110" s="37">
        <v>7335</v>
      </c>
      <c r="AO110" s="37">
        <v>7497</v>
      </c>
      <c r="AP110" s="37">
        <v>7683</v>
      </c>
      <c r="AQ110" s="37">
        <v>7727</v>
      </c>
      <c r="AR110" s="37">
        <v>7832</v>
      </c>
      <c r="AS110" s="37">
        <v>7761</v>
      </c>
      <c r="AT110" s="129">
        <v>7636</v>
      </c>
      <c r="AU110" s="84">
        <v>7439</v>
      </c>
      <c r="AV110" s="270">
        <v>7334</v>
      </c>
      <c r="AW110" s="270">
        <v>7347</v>
      </c>
      <c r="AX110" s="270">
        <v>7528</v>
      </c>
      <c r="AY110" s="270">
        <v>7626</v>
      </c>
      <c r="AZ110" s="270">
        <v>7740</v>
      </c>
      <c r="BA110" s="270">
        <v>7909</v>
      </c>
      <c r="BB110" s="270">
        <v>8024</v>
      </c>
      <c r="BC110" s="270">
        <v>8251</v>
      </c>
      <c r="BD110" s="270">
        <v>8203</v>
      </c>
      <c r="BE110" s="270">
        <v>7993</v>
      </c>
      <c r="BF110" s="37">
        <v>7972</v>
      </c>
      <c r="BG110" s="84">
        <v>7756</v>
      </c>
      <c r="BH110" s="270">
        <v>7617</v>
      </c>
      <c r="BI110" s="270">
        <v>7688</v>
      </c>
      <c r="BJ110" s="270">
        <v>7884</v>
      </c>
      <c r="BK110" s="270">
        <v>7953</v>
      </c>
      <c r="BL110" s="270">
        <v>8314</v>
      </c>
      <c r="BM110" s="270">
        <v>8380</v>
      </c>
      <c r="BN110" s="270">
        <v>8326</v>
      </c>
      <c r="BO110" s="270">
        <v>8312</v>
      </c>
      <c r="BP110" s="270">
        <v>8402</v>
      </c>
      <c r="BQ110" s="270">
        <v>8313</v>
      </c>
      <c r="BR110" s="598">
        <v>8325</v>
      </c>
      <c r="BS110" s="598">
        <v>8176</v>
      </c>
      <c r="BT110" s="598">
        <v>8228</v>
      </c>
      <c r="BU110" s="598">
        <v>8367</v>
      </c>
      <c r="BV110" s="598">
        <v>8266</v>
      </c>
      <c r="BW110" s="598">
        <v>8237</v>
      </c>
      <c r="BX110" s="598">
        <v>8242</v>
      </c>
      <c r="BY110" s="598">
        <v>8245</v>
      </c>
      <c r="BZ110" s="598">
        <v>8891</v>
      </c>
      <c r="CA110" s="598">
        <v>8206</v>
      </c>
      <c r="CB110" s="598">
        <v>8199</v>
      </c>
      <c r="CC110" s="598">
        <v>8117</v>
      </c>
      <c r="CD110" s="598">
        <v>8091</v>
      </c>
      <c r="CE110" s="598">
        <v>7980</v>
      </c>
      <c r="CF110" s="598">
        <v>7836</v>
      </c>
      <c r="CG110" s="598">
        <v>7988</v>
      </c>
      <c r="CH110" s="598">
        <v>8033</v>
      </c>
      <c r="CI110" s="598">
        <v>7938</v>
      </c>
      <c r="CJ110" s="598">
        <f>'1.COBERTURA  DANE'!F111+'1.COBERTURA  DANE'!H111+'1.COBERTURA  DANE'!J111</f>
        <v>7947</v>
      </c>
      <c r="CK110" s="224">
        <f t="shared" si="11"/>
        <v>-86</v>
      </c>
      <c r="CL110" s="190">
        <f t="shared" si="12"/>
        <v>-1.0776942355889725</v>
      </c>
      <c r="CM110" s="224">
        <f t="shared" si="13"/>
        <v>-144</v>
      </c>
      <c r="CN110" s="190">
        <f t="shared" si="14"/>
        <v>-1.7797552836484982</v>
      </c>
      <c r="DD110" s="18">
        <v>390</v>
      </c>
      <c r="DE110" s="18">
        <v>2910</v>
      </c>
      <c r="DG110" s="386">
        <v>736</v>
      </c>
      <c r="DH110" s="18" t="s">
        <v>25</v>
      </c>
      <c r="DI110" s="18">
        <v>15292</v>
      </c>
      <c r="DJ110" s="18">
        <v>15345</v>
      </c>
      <c r="DK110" s="18">
        <v>15035</v>
      </c>
      <c r="DL110" s="18">
        <v>14411</v>
      </c>
    </row>
    <row r="111" spans="1:116" ht="15" outlineLevel="2">
      <c r="A111" s="81">
        <v>145</v>
      </c>
      <c r="B111" s="27" t="s">
        <v>144</v>
      </c>
      <c r="C111" s="49" t="s">
        <v>10</v>
      </c>
      <c r="D111" s="49">
        <v>845</v>
      </c>
      <c r="E111" s="49">
        <v>841</v>
      </c>
      <c r="F111" s="49">
        <v>853</v>
      </c>
      <c r="G111" s="49">
        <v>854</v>
      </c>
      <c r="H111" s="49">
        <v>846</v>
      </c>
      <c r="I111" s="1">
        <v>853</v>
      </c>
      <c r="J111" s="388">
        <v>908</v>
      </c>
      <c r="K111" s="270">
        <v>859</v>
      </c>
      <c r="L111" s="37">
        <v>843</v>
      </c>
      <c r="M111" s="37">
        <v>858</v>
      </c>
      <c r="N111" s="37">
        <v>859</v>
      </c>
      <c r="O111" s="37">
        <v>874</v>
      </c>
      <c r="P111" s="37">
        <v>915</v>
      </c>
      <c r="Q111" s="37">
        <v>895</v>
      </c>
      <c r="R111" s="37">
        <v>885</v>
      </c>
      <c r="S111" s="37">
        <v>893</v>
      </c>
      <c r="T111" s="37">
        <v>865</v>
      </c>
      <c r="U111" s="37">
        <v>856</v>
      </c>
      <c r="V111" s="129">
        <v>965</v>
      </c>
      <c r="W111" s="84">
        <v>783</v>
      </c>
      <c r="X111" s="37">
        <v>810</v>
      </c>
      <c r="Y111" s="37">
        <v>870</v>
      </c>
      <c r="Z111" s="37">
        <v>831</v>
      </c>
      <c r="AA111" s="37">
        <v>898</v>
      </c>
      <c r="AB111" s="37">
        <v>924</v>
      </c>
      <c r="AC111" s="37">
        <v>906</v>
      </c>
      <c r="AD111" s="37">
        <v>909</v>
      </c>
      <c r="AE111" s="37">
        <v>927</v>
      </c>
      <c r="AF111" s="37">
        <v>985</v>
      </c>
      <c r="AG111" s="37">
        <v>969</v>
      </c>
      <c r="AH111" s="129">
        <v>861</v>
      </c>
      <c r="AI111" s="84">
        <v>821</v>
      </c>
      <c r="AJ111" s="37">
        <v>797</v>
      </c>
      <c r="AK111" s="37">
        <v>834</v>
      </c>
      <c r="AL111" s="37">
        <v>778</v>
      </c>
      <c r="AM111" s="37">
        <v>838</v>
      </c>
      <c r="AN111" s="37">
        <v>860</v>
      </c>
      <c r="AO111" s="37">
        <v>840</v>
      </c>
      <c r="AP111" s="37">
        <v>932</v>
      </c>
      <c r="AQ111" s="37">
        <v>924</v>
      </c>
      <c r="AR111" s="37">
        <v>982</v>
      </c>
      <c r="AS111" s="37">
        <v>968</v>
      </c>
      <c r="AT111" s="129">
        <v>935</v>
      </c>
      <c r="AU111" s="84">
        <v>858</v>
      </c>
      <c r="AV111" s="270">
        <v>826</v>
      </c>
      <c r="AW111" s="270">
        <v>846</v>
      </c>
      <c r="AX111" s="270">
        <v>834</v>
      </c>
      <c r="AY111" s="270">
        <v>825</v>
      </c>
      <c r="AZ111" s="270">
        <v>834</v>
      </c>
      <c r="BA111" s="270">
        <v>853</v>
      </c>
      <c r="BB111" s="270">
        <v>885</v>
      </c>
      <c r="BC111" s="270">
        <v>907</v>
      </c>
      <c r="BD111" s="270">
        <v>902</v>
      </c>
      <c r="BE111" s="270">
        <v>850</v>
      </c>
      <c r="BF111" s="37">
        <v>854</v>
      </c>
      <c r="BG111" s="84">
        <v>818</v>
      </c>
      <c r="BH111" s="270">
        <v>708</v>
      </c>
      <c r="BI111" s="270">
        <v>727</v>
      </c>
      <c r="BJ111" s="270">
        <v>748</v>
      </c>
      <c r="BK111" s="270">
        <v>752</v>
      </c>
      <c r="BL111" s="270">
        <v>769</v>
      </c>
      <c r="BM111" s="270">
        <v>776</v>
      </c>
      <c r="BN111" s="270">
        <v>795</v>
      </c>
      <c r="BO111" s="270">
        <v>803</v>
      </c>
      <c r="BP111" s="270">
        <v>807</v>
      </c>
      <c r="BQ111" s="270">
        <v>814</v>
      </c>
      <c r="BR111" s="598">
        <v>831</v>
      </c>
      <c r="BS111" s="598">
        <v>832</v>
      </c>
      <c r="BT111" s="598">
        <v>814</v>
      </c>
      <c r="BU111" s="598">
        <v>805</v>
      </c>
      <c r="BV111" s="598">
        <v>750</v>
      </c>
      <c r="BW111" s="598">
        <v>758</v>
      </c>
      <c r="BX111" s="598">
        <v>773</v>
      </c>
      <c r="BY111" s="598">
        <v>784</v>
      </c>
      <c r="BZ111" s="598">
        <v>798</v>
      </c>
      <c r="CA111" s="598">
        <v>820</v>
      </c>
      <c r="CB111" s="598">
        <v>796</v>
      </c>
      <c r="CC111" s="598">
        <v>776</v>
      </c>
      <c r="CD111" s="598">
        <v>788</v>
      </c>
      <c r="CE111" s="598">
        <v>795</v>
      </c>
      <c r="CF111" s="598">
        <v>800</v>
      </c>
      <c r="CG111" s="598">
        <v>800</v>
      </c>
      <c r="CH111" s="598">
        <v>835</v>
      </c>
      <c r="CI111" s="598">
        <v>834</v>
      </c>
      <c r="CJ111" s="598">
        <f>'1.COBERTURA  DANE'!F112+'1.COBERTURA  DANE'!H112+'1.COBERTURA  DANE'!J112</f>
        <v>821</v>
      </c>
      <c r="CK111" s="224">
        <f t="shared" si="11"/>
        <v>-14</v>
      </c>
      <c r="CL111" s="190">
        <f t="shared" si="12"/>
        <v>-1.7610062893081762</v>
      </c>
      <c r="CM111" s="224">
        <f t="shared" si="13"/>
        <v>33</v>
      </c>
      <c r="CN111" s="190">
        <f t="shared" si="14"/>
        <v>4.187817258883249</v>
      </c>
      <c r="DD111" s="18">
        <v>467</v>
      </c>
      <c r="DE111" s="18">
        <v>983</v>
      </c>
      <c r="DG111" s="387">
        <v>756</v>
      </c>
      <c r="DH111" s="18" t="s">
        <v>818</v>
      </c>
      <c r="DI111" s="18">
        <v>5458</v>
      </c>
      <c r="DJ111" s="18">
        <v>5413</v>
      </c>
      <c r="DK111" s="18">
        <v>5284</v>
      </c>
      <c r="DL111" s="18">
        <v>5184</v>
      </c>
    </row>
    <row r="112" spans="1:116" ht="15" outlineLevel="2">
      <c r="A112" s="81">
        <v>209</v>
      </c>
      <c r="B112" s="27" t="s">
        <v>144</v>
      </c>
      <c r="C112" s="49" t="s">
        <v>77</v>
      </c>
      <c r="D112" s="49">
        <v>3715</v>
      </c>
      <c r="E112" s="49">
        <v>3665</v>
      </c>
      <c r="F112" s="49">
        <v>3694</v>
      </c>
      <c r="G112" s="49">
        <v>3750</v>
      </c>
      <c r="H112" s="49">
        <v>3747</v>
      </c>
      <c r="I112" s="1">
        <v>3715</v>
      </c>
      <c r="J112" s="388">
        <v>3827</v>
      </c>
      <c r="K112" s="270">
        <v>3738</v>
      </c>
      <c r="L112" s="37">
        <v>3723</v>
      </c>
      <c r="M112" s="37">
        <v>3820</v>
      </c>
      <c r="N112" s="37">
        <v>3825</v>
      </c>
      <c r="O112" s="37">
        <v>3919</v>
      </c>
      <c r="P112" s="37">
        <v>3928</v>
      </c>
      <c r="Q112" s="37">
        <v>3912</v>
      </c>
      <c r="R112" s="37">
        <v>3906</v>
      </c>
      <c r="S112" s="37">
        <v>3797</v>
      </c>
      <c r="T112" s="37">
        <v>3674</v>
      </c>
      <c r="U112" s="37">
        <v>3658</v>
      </c>
      <c r="V112" s="129">
        <v>3835</v>
      </c>
      <c r="W112" s="84">
        <v>3559</v>
      </c>
      <c r="X112" s="37">
        <v>3581</v>
      </c>
      <c r="Y112" s="37">
        <v>3693</v>
      </c>
      <c r="Z112" s="37">
        <v>3737</v>
      </c>
      <c r="AA112" s="37">
        <v>3749</v>
      </c>
      <c r="AB112" s="37">
        <v>3822</v>
      </c>
      <c r="AC112" s="37">
        <v>3744</v>
      </c>
      <c r="AD112" s="37">
        <v>3745</v>
      </c>
      <c r="AE112" s="37">
        <v>3711</v>
      </c>
      <c r="AF112" s="37">
        <v>3723</v>
      </c>
      <c r="AG112" s="37">
        <v>3732</v>
      </c>
      <c r="AH112" s="129">
        <v>3733</v>
      </c>
      <c r="AI112" s="84">
        <v>3647</v>
      </c>
      <c r="AJ112" s="37">
        <v>3602</v>
      </c>
      <c r="AK112" s="37">
        <v>3528</v>
      </c>
      <c r="AL112" s="37">
        <v>3626</v>
      </c>
      <c r="AM112" s="37">
        <v>3717</v>
      </c>
      <c r="AN112" s="37">
        <v>3670</v>
      </c>
      <c r="AO112" s="37">
        <v>3776</v>
      </c>
      <c r="AP112" s="37">
        <v>3860</v>
      </c>
      <c r="AQ112" s="37">
        <v>3885</v>
      </c>
      <c r="AR112" s="37">
        <v>3972</v>
      </c>
      <c r="AS112" s="37">
        <v>3952</v>
      </c>
      <c r="AT112" s="129">
        <v>3908</v>
      </c>
      <c r="AU112" s="84">
        <v>3793</v>
      </c>
      <c r="AV112" s="270">
        <v>3774</v>
      </c>
      <c r="AW112" s="270">
        <v>3763</v>
      </c>
      <c r="AX112" s="270">
        <v>3738</v>
      </c>
      <c r="AY112" s="270">
        <v>3730</v>
      </c>
      <c r="AZ112" s="270">
        <v>3778</v>
      </c>
      <c r="BA112" s="270">
        <v>3939</v>
      </c>
      <c r="BB112" s="270">
        <v>4001</v>
      </c>
      <c r="BC112" s="270">
        <v>4022</v>
      </c>
      <c r="BD112" s="270">
        <v>3995</v>
      </c>
      <c r="BE112" s="270">
        <v>3805</v>
      </c>
      <c r="BF112" s="37">
        <v>3748</v>
      </c>
      <c r="BG112" s="84">
        <v>3579</v>
      </c>
      <c r="BH112" s="270">
        <v>3360</v>
      </c>
      <c r="BI112" s="270">
        <v>3411</v>
      </c>
      <c r="BJ112" s="270">
        <v>3524</v>
      </c>
      <c r="BK112" s="270">
        <v>3581</v>
      </c>
      <c r="BL112" s="270">
        <v>3689</v>
      </c>
      <c r="BM112" s="270">
        <v>3733</v>
      </c>
      <c r="BN112" s="270">
        <v>3718</v>
      </c>
      <c r="BO112" s="270">
        <v>3774</v>
      </c>
      <c r="BP112" s="270">
        <v>3779</v>
      </c>
      <c r="BQ112" s="270">
        <v>3803</v>
      </c>
      <c r="BR112" s="598">
        <v>3807</v>
      </c>
      <c r="BS112" s="598">
        <v>3746</v>
      </c>
      <c r="BT112" s="598">
        <v>3708</v>
      </c>
      <c r="BU112" s="598">
        <v>3704</v>
      </c>
      <c r="BV112" s="598">
        <v>3631</v>
      </c>
      <c r="BW112" s="598">
        <v>3652</v>
      </c>
      <c r="BX112" s="598">
        <v>3698</v>
      </c>
      <c r="BY112" s="598">
        <v>3668</v>
      </c>
      <c r="BZ112" s="598">
        <v>3670</v>
      </c>
      <c r="CA112" s="598">
        <v>3722</v>
      </c>
      <c r="CB112" s="598">
        <v>3664</v>
      </c>
      <c r="CC112" s="598">
        <v>3628</v>
      </c>
      <c r="CD112" s="598">
        <v>3638</v>
      </c>
      <c r="CE112" s="598">
        <v>3617</v>
      </c>
      <c r="CF112" s="598">
        <v>3514</v>
      </c>
      <c r="CG112" s="598">
        <v>3555</v>
      </c>
      <c r="CH112" s="598">
        <v>3581</v>
      </c>
      <c r="CI112" s="598">
        <v>3582</v>
      </c>
      <c r="CJ112" s="598">
        <f>'1.COBERTURA  DANE'!F113+'1.COBERTURA  DANE'!H113+'1.COBERTURA  DANE'!J113</f>
        <v>3575</v>
      </c>
      <c r="CK112" s="224">
        <f t="shared" si="11"/>
        <v>-6</v>
      </c>
      <c r="CL112" s="190">
        <f t="shared" si="12"/>
        <v>-0.16588332872546308</v>
      </c>
      <c r="CM112" s="224">
        <f t="shared" si="13"/>
        <v>-63</v>
      </c>
      <c r="CN112" s="190">
        <f t="shared" si="14"/>
        <v>-1.7317207256734468</v>
      </c>
      <c r="DD112" s="18">
        <v>576</v>
      </c>
      <c r="DE112" s="18">
        <v>1247</v>
      </c>
      <c r="DG112" s="387">
        <v>761</v>
      </c>
      <c r="DH112" s="18" t="s">
        <v>819</v>
      </c>
      <c r="DI112" s="18">
        <v>2618</v>
      </c>
      <c r="DJ112" s="18">
        <v>2643</v>
      </c>
      <c r="DK112" s="18">
        <v>2601</v>
      </c>
      <c r="DL112" s="18">
        <v>2669</v>
      </c>
    </row>
    <row r="113" spans="1:116" ht="15" outlineLevel="2">
      <c r="A113" s="81">
        <v>282</v>
      </c>
      <c r="B113" s="27" t="s">
        <v>144</v>
      </c>
      <c r="C113" s="49" t="s">
        <v>79</v>
      </c>
      <c r="D113" s="49">
        <v>7180</v>
      </c>
      <c r="E113" s="49">
        <v>7145</v>
      </c>
      <c r="F113" s="49">
        <v>7234</v>
      </c>
      <c r="G113" s="49">
        <v>7337</v>
      </c>
      <c r="H113" s="49">
        <v>7304</v>
      </c>
      <c r="I113" s="1">
        <v>7214</v>
      </c>
      <c r="J113" s="388">
        <v>7323</v>
      </c>
      <c r="K113" s="270">
        <v>7269</v>
      </c>
      <c r="L113" s="37">
        <v>7140</v>
      </c>
      <c r="M113" s="37">
        <v>7296</v>
      </c>
      <c r="N113" s="37">
        <v>7395</v>
      </c>
      <c r="O113" s="37">
        <v>7440</v>
      </c>
      <c r="P113" s="37">
        <v>7602</v>
      </c>
      <c r="Q113" s="37">
        <v>7524</v>
      </c>
      <c r="R113" s="37">
        <v>7415</v>
      </c>
      <c r="S113" s="37">
        <v>7366</v>
      </c>
      <c r="T113" s="37">
        <v>7249</v>
      </c>
      <c r="U113" s="37">
        <v>7319</v>
      </c>
      <c r="V113" s="129">
        <v>7739</v>
      </c>
      <c r="W113" s="84">
        <v>7109</v>
      </c>
      <c r="X113" s="37">
        <v>7082</v>
      </c>
      <c r="Y113" s="37">
        <v>7303</v>
      </c>
      <c r="Z113" s="37">
        <v>7455</v>
      </c>
      <c r="AA113" s="37">
        <v>7703</v>
      </c>
      <c r="AB113" s="37">
        <v>7762</v>
      </c>
      <c r="AC113" s="37">
        <v>7757</v>
      </c>
      <c r="AD113" s="37">
        <v>7792</v>
      </c>
      <c r="AE113" s="37">
        <v>7750</v>
      </c>
      <c r="AF113" s="37">
        <v>7827</v>
      </c>
      <c r="AG113" s="37">
        <v>7904</v>
      </c>
      <c r="AH113" s="129">
        <v>7876</v>
      </c>
      <c r="AI113" s="84">
        <v>7630</v>
      </c>
      <c r="AJ113" s="37">
        <v>7552</v>
      </c>
      <c r="AK113" s="37">
        <v>7511</v>
      </c>
      <c r="AL113" s="37">
        <v>7584</v>
      </c>
      <c r="AM113" s="37">
        <v>7709</v>
      </c>
      <c r="AN113" s="37">
        <v>7723</v>
      </c>
      <c r="AO113" s="37">
        <v>7915</v>
      </c>
      <c r="AP113" s="37">
        <v>8100</v>
      </c>
      <c r="AQ113" s="37">
        <v>8172</v>
      </c>
      <c r="AR113" s="37">
        <v>8161</v>
      </c>
      <c r="AS113" s="37">
        <v>8026</v>
      </c>
      <c r="AT113" s="129">
        <v>7749</v>
      </c>
      <c r="AU113" s="84">
        <v>7494</v>
      </c>
      <c r="AV113" s="270">
        <v>7467</v>
      </c>
      <c r="AW113" s="270">
        <v>7573</v>
      </c>
      <c r="AX113" s="270">
        <v>7663</v>
      </c>
      <c r="AY113" s="270">
        <v>7669</v>
      </c>
      <c r="AZ113" s="270">
        <v>7868</v>
      </c>
      <c r="BA113" s="270">
        <v>8170</v>
      </c>
      <c r="BB113" s="270">
        <v>8292</v>
      </c>
      <c r="BC113" s="270">
        <v>8377</v>
      </c>
      <c r="BD113" s="270">
        <v>8351</v>
      </c>
      <c r="BE113" s="270">
        <v>7991</v>
      </c>
      <c r="BF113" s="37">
        <v>7922</v>
      </c>
      <c r="BG113" s="84">
        <v>7796</v>
      </c>
      <c r="BH113" s="270">
        <v>7618</v>
      </c>
      <c r="BI113" s="270">
        <v>7717</v>
      </c>
      <c r="BJ113" s="270">
        <v>7891</v>
      </c>
      <c r="BK113" s="270">
        <v>7990</v>
      </c>
      <c r="BL113" s="270">
        <v>8174</v>
      </c>
      <c r="BM113" s="270">
        <v>8233</v>
      </c>
      <c r="BN113" s="270">
        <v>8248</v>
      </c>
      <c r="BO113" s="270">
        <v>8328</v>
      </c>
      <c r="BP113" s="270">
        <v>8396</v>
      </c>
      <c r="BQ113" s="270">
        <v>8871</v>
      </c>
      <c r="BR113" s="598">
        <v>9520</v>
      </c>
      <c r="BS113" s="598">
        <v>9807</v>
      </c>
      <c r="BT113" s="598">
        <v>9566</v>
      </c>
      <c r="BU113" s="598">
        <v>9474</v>
      </c>
      <c r="BV113" s="598">
        <v>9376</v>
      </c>
      <c r="BW113" s="598">
        <v>9052</v>
      </c>
      <c r="BX113" s="598">
        <v>8945</v>
      </c>
      <c r="BY113" s="598">
        <v>8856</v>
      </c>
      <c r="BZ113" s="598">
        <v>8762</v>
      </c>
      <c r="CA113" s="598">
        <v>8806</v>
      </c>
      <c r="CB113" s="598">
        <v>8666</v>
      </c>
      <c r="CC113" s="598">
        <v>8420</v>
      </c>
      <c r="CD113" s="598">
        <v>8404</v>
      </c>
      <c r="CE113" s="598">
        <v>8246</v>
      </c>
      <c r="CF113" s="598">
        <v>8149</v>
      </c>
      <c r="CG113" s="598">
        <v>8194</v>
      </c>
      <c r="CH113" s="598">
        <v>8132</v>
      </c>
      <c r="CI113" s="598">
        <v>7966</v>
      </c>
      <c r="CJ113" s="598">
        <f>'1.COBERTURA  DANE'!F114+'1.COBERTURA  DANE'!H114+'1.COBERTURA  DANE'!J114</f>
        <v>7984</v>
      </c>
      <c r="CK113" s="224">
        <f t="shared" si="11"/>
        <v>-148</v>
      </c>
      <c r="CL113" s="190">
        <f t="shared" si="12"/>
        <v>-1.7948096046568034</v>
      </c>
      <c r="CM113" s="224">
        <f t="shared" si="13"/>
        <v>-420</v>
      </c>
      <c r="CN113" s="190">
        <f t="shared" si="14"/>
        <v>-4.9976201808662548</v>
      </c>
      <c r="DD113" s="18">
        <v>642</v>
      </c>
      <c r="DE113" s="18">
        <v>2192</v>
      </c>
      <c r="DG113" s="387">
        <v>789</v>
      </c>
      <c r="DH113" s="18" t="s">
        <v>820</v>
      </c>
      <c r="DI113" s="18">
        <v>4033</v>
      </c>
      <c r="DJ113" s="18">
        <v>4023</v>
      </c>
      <c r="DK113" s="18">
        <v>3983</v>
      </c>
      <c r="DL113" s="18">
        <v>3993</v>
      </c>
    </row>
    <row r="114" spans="1:116" ht="15" outlineLevel="2">
      <c r="A114" s="81">
        <v>353</v>
      </c>
      <c r="B114" s="27" t="s">
        <v>144</v>
      </c>
      <c r="C114" s="49" t="s">
        <v>114</v>
      </c>
      <c r="D114" s="49">
        <v>783</v>
      </c>
      <c r="E114" s="49">
        <v>780</v>
      </c>
      <c r="F114" s="49">
        <v>808</v>
      </c>
      <c r="G114" s="49">
        <v>815</v>
      </c>
      <c r="H114" s="49">
        <v>827</v>
      </c>
      <c r="I114" s="1">
        <v>834</v>
      </c>
      <c r="J114" s="388">
        <v>864</v>
      </c>
      <c r="K114" s="270">
        <v>850</v>
      </c>
      <c r="L114" s="37">
        <v>827</v>
      </c>
      <c r="M114" s="37">
        <v>841</v>
      </c>
      <c r="N114" s="37">
        <v>859</v>
      </c>
      <c r="O114" s="37">
        <v>845</v>
      </c>
      <c r="P114" s="37">
        <v>868</v>
      </c>
      <c r="Q114" s="37">
        <v>850</v>
      </c>
      <c r="R114" s="37">
        <v>810</v>
      </c>
      <c r="S114" s="37">
        <v>804</v>
      </c>
      <c r="T114" s="37">
        <v>829</v>
      </c>
      <c r="U114" s="37">
        <v>856</v>
      </c>
      <c r="V114" s="129">
        <v>930</v>
      </c>
      <c r="W114" s="84">
        <v>819</v>
      </c>
      <c r="X114" s="37">
        <v>774</v>
      </c>
      <c r="Y114" s="37">
        <v>803</v>
      </c>
      <c r="Z114" s="37">
        <v>806</v>
      </c>
      <c r="AA114" s="37">
        <v>856</v>
      </c>
      <c r="AB114" s="37">
        <v>863</v>
      </c>
      <c r="AC114" s="37">
        <v>823</v>
      </c>
      <c r="AD114" s="37">
        <v>849</v>
      </c>
      <c r="AE114" s="37">
        <v>856</v>
      </c>
      <c r="AF114" s="37">
        <v>878</v>
      </c>
      <c r="AG114" s="37">
        <v>882</v>
      </c>
      <c r="AH114" s="129">
        <v>899</v>
      </c>
      <c r="AI114" s="84">
        <v>871</v>
      </c>
      <c r="AJ114" s="37">
        <v>854</v>
      </c>
      <c r="AK114" s="37">
        <v>958</v>
      </c>
      <c r="AL114" s="37">
        <v>913</v>
      </c>
      <c r="AM114" s="37">
        <v>927</v>
      </c>
      <c r="AN114" s="37">
        <v>928</v>
      </c>
      <c r="AO114" s="37">
        <v>966</v>
      </c>
      <c r="AP114" s="37">
        <v>998</v>
      </c>
      <c r="AQ114" s="37">
        <v>1048</v>
      </c>
      <c r="AR114" s="37">
        <v>1063</v>
      </c>
      <c r="AS114" s="37">
        <v>989</v>
      </c>
      <c r="AT114" s="129">
        <v>933</v>
      </c>
      <c r="AU114" s="84">
        <v>866</v>
      </c>
      <c r="AV114" s="270">
        <v>860</v>
      </c>
      <c r="AW114" s="270">
        <v>854</v>
      </c>
      <c r="AX114" s="270">
        <v>843</v>
      </c>
      <c r="AY114" s="270">
        <v>838</v>
      </c>
      <c r="AZ114" s="270">
        <v>871</v>
      </c>
      <c r="BA114" s="270">
        <v>905</v>
      </c>
      <c r="BB114" s="270">
        <v>918</v>
      </c>
      <c r="BC114" s="270">
        <v>923</v>
      </c>
      <c r="BD114" s="270">
        <v>929</v>
      </c>
      <c r="BE114" s="270">
        <v>879</v>
      </c>
      <c r="BF114" s="37">
        <v>885</v>
      </c>
      <c r="BG114" s="84">
        <v>891</v>
      </c>
      <c r="BH114" s="270">
        <v>863</v>
      </c>
      <c r="BI114" s="270">
        <v>872</v>
      </c>
      <c r="BJ114" s="270">
        <v>931</v>
      </c>
      <c r="BK114" s="270">
        <v>956</v>
      </c>
      <c r="BL114" s="270">
        <v>1044</v>
      </c>
      <c r="BM114" s="270">
        <v>1046</v>
      </c>
      <c r="BN114" s="270">
        <v>1055</v>
      </c>
      <c r="BO114" s="270">
        <v>1075</v>
      </c>
      <c r="BP114" s="270">
        <v>1097</v>
      </c>
      <c r="BQ114" s="270">
        <v>1103</v>
      </c>
      <c r="BR114" s="598">
        <v>1125</v>
      </c>
      <c r="BS114" s="598">
        <v>1127</v>
      </c>
      <c r="BT114" s="598">
        <v>1119</v>
      </c>
      <c r="BU114" s="598">
        <v>1099</v>
      </c>
      <c r="BV114" s="598">
        <v>1057</v>
      </c>
      <c r="BW114" s="598">
        <v>1031</v>
      </c>
      <c r="BX114" s="598">
        <v>1035</v>
      </c>
      <c r="BY114" s="598">
        <v>1046</v>
      </c>
      <c r="BZ114" s="598">
        <v>1024</v>
      </c>
      <c r="CA114" s="598">
        <v>1110</v>
      </c>
      <c r="CB114" s="598">
        <v>1107</v>
      </c>
      <c r="CC114" s="598">
        <v>1115</v>
      </c>
      <c r="CD114" s="598">
        <v>1122</v>
      </c>
      <c r="CE114" s="598">
        <v>1129</v>
      </c>
      <c r="CF114" s="598">
        <v>1120</v>
      </c>
      <c r="CG114" s="598">
        <v>1151</v>
      </c>
      <c r="CH114" s="598">
        <v>1178</v>
      </c>
      <c r="CI114" s="598">
        <v>1158</v>
      </c>
      <c r="CJ114" s="598">
        <f>'1.COBERTURA  DANE'!F115+'1.COBERTURA  DANE'!H115+'1.COBERTURA  DANE'!J115</f>
        <v>1178</v>
      </c>
      <c r="CK114" s="224">
        <f t="shared" si="11"/>
        <v>0</v>
      </c>
      <c r="CL114" s="190">
        <f t="shared" si="12"/>
        <v>0</v>
      </c>
      <c r="CM114" s="224">
        <f t="shared" si="13"/>
        <v>56</v>
      </c>
      <c r="CN114" s="190">
        <f t="shared" si="14"/>
        <v>4.9910873440285206</v>
      </c>
      <c r="DD114" s="18">
        <v>679</v>
      </c>
      <c r="DE114" s="18">
        <v>6069</v>
      </c>
      <c r="DG114" s="387">
        <v>790</v>
      </c>
      <c r="DH114" s="18" t="s">
        <v>821</v>
      </c>
      <c r="DI114" s="18">
        <v>2360</v>
      </c>
      <c r="DJ114" s="18">
        <v>2309</v>
      </c>
      <c r="DK114" s="18">
        <v>2223</v>
      </c>
      <c r="DL114" s="18">
        <v>2136</v>
      </c>
    </row>
    <row r="115" spans="1:116" ht="15" outlineLevel="2">
      <c r="A115" s="81">
        <v>364</v>
      </c>
      <c r="B115" s="27" t="s">
        <v>144</v>
      </c>
      <c r="C115" s="49" t="s">
        <v>16</v>
      </c>
      <c r="D115" s="49">
        <v>2651</v>
      </c>
      <c r="E115" s="49">
        <v>2637</v>
      </c>
      <c r="F115" s="49">
        <v>2688</v>
      </c>
      <c r="G115" s="49">
        <v>2730</v>
      </c>
      <c r="H115" s="49">
        <v>2759</v>
      </c>
      <c r="I115" s="1">
        <v>2690</v>
      </c>
      <c r="J115" s="388">
        <v>2701</v>
      </c>
      <c r="K115" s="270">
        <v>2663</v>
      </c>
      <c r="L115" s="37">
        <v>2645</v>
      </c>
      <c r="M115" s="37">
        <v>2708</v>
      </c>
      <c r="N115" s="37">
        <v>2713</v>
      </c>
      <c r="O115" s="37">
        <v>2725</v>
      </c>
      <c r="P115" s="37">
        <v>2750</v>
      </c>
      <c r="Q115" s="37">
        <v>2745</v>
      </c>
      <c r="R115" s="37">
        <v>2730</v>
      </c>
      <c r="S115" s="37">
        <v>2683</v>
      </c>
      <c r="T115" s="37">
        <v>2635</v>
      </c>
      <c r="U115" s="37">
        <v>2661</v>
      </c>
      <c r="V115" s="129">
        <v>2917</v>
      </c>
      <c r="W115" s="84">
        <v>2629</v>
      </c>
      <c r="X115" s="37">
        <v>2596</v>
      </c>
      <c r="Y115" s="37">
        <v>2700</v>
      </c>
      <c r="Z115" s="37">
        <v>2798</v>
      </c>
      <c r="AA115" s="37">
        <v>2931</v>
      </c>
      <c r="AB115" s="37">
        <v>3013</v>
      </c>
      <c r="AC115" s="37">
        <v>3034</v>
      </c>
      <c r="AD115" s="37">
        <v>3004</v>
      </c>
      <c r="AE115" s="37">
        <v>3072</v>
      </c>
      <c r="AF115" s="37">
        <v>3090</v>
      </c>
      <c r="AG115" s="37">
        <v>3098</v>
      </c>
      <c r="AH115" s="129">
        <v>3119</v>
      </c>
      <c r="AI115" s="84">
        <v>3034</v>
      </c>
      <c r="AJ115" s="37">
        <v>3021</v>
      </c>
      <c r="AK115" s="37">
        <v>2950</v>
      </c>
      <c r="AL115" s="37">
        <v>3014</v>
      </c>
      <c r="AM115" s="37">
        <v>3086</v>
      </c>
      <c r="AN115" s="37">
        <v>3193</v>
      </c>
      <c r="AO115" s="37">
        <v>3313</v>
      </c>
      <c r="AP115" s="37">
        <v>3316</v>
      </c>
      <c r="AQ115" s="37">
        <v>3318</v>
      </c>
      <c r="AR115" s="37">
        <v>3285</v>
      </c>
      <c r="AS115" s="37">
        <v>3311</v>
      </c>
      <c r="AT115" s="129">
        <v>3252</v>
      </c>
      <c r="AU115" s="84">
        <v>3171</v>
      </c>
      <c r="AV115" s="270">
        <v>3122</v>
      </c>
      <c r="AW115" s="270">
        <v>3155</v>
      </c>
      <c r="AX115" s="270">
        <v>3225</v>
      </c>
      <c r="AY115" s="270">
        <v>3245</v>
      </c>
      <c r="AZ115" s="270">
        <v>3205</v>
      </c>
      <c r="BA115" s="270">
        <v>3599</v>
      </c>
      <c r="BB115" s="270">
        <v>3542</v>
      </c>
      <c r="BC115" s="270">
        <v>3540</v>
      </c>
      <c r="BD115" s="270">
        <v>3533</v>
      </c>
      <c r="BE115" s="270">
        <v>3424</v>
      </c>
      <c r="BF115" s="37">
        <v>3398</v>
      </c>
      <c r="BG115" s="84">
        <v>3356</v>
      </c>
      <c r="BH115" s="270">
        <v>3218</v>
      </c>
      <c r="BI115" s="270">
        <v>3235</v>
      </c>
      <c r="BJ115" s="270">
        <v>3350</v>
      </c>
      <c r="BK115" s="270">
        <v>3377</v>
      </c>
      <c r="BL115" s="270">
        <v>3418</v>
      </c>
      <c r="BM115" s="270">
        <v>3500</v>
      </c>
      <c r="BN115" s="270">
        <v>3492</v>
      </c>
      <c r="BO115" s="270">
        <v>3514</v>
      </c>
      <c r="BP115" s="270">
        <v>3544</v>
      </c>
      <c r="BQ115" s="270">
        <v>3560</v>
      </c>
      <c r="BR115" s="598">
        <v>3623</v>
      </c>
      <c r="BS115" s="598">
        <v>3614</v>
      </c>
      <c r="BT115" s="598">
        <v>3523</v>
      </c>
      <c r="BU115" s="598">
        <v>3495</v>
      </c>
      <c r="BV115" s="598">
        <v>3448</v>
      </c>
      <c r="BW115" s="598">
        <v>3419</v>
      </c>
      <c r="BX115" s="598">
        <v>3503</v>
      </c>
      <c r="BY115" s="598">
        <v>3555</v>
      </c>
      <c r="BZ115" s="598">
        <v>3560</v>
      </c>
      <c r="CA115" s="598">
        <v>3665</v>
      </c>
      <c r="CB115" s="598">
        <v>3655</v>
      </c>
      <c r="CC115" s="598">
        <v>3619</v>
      </c>
      <c r="CD115" s="598">
        <v>3680</v>
      </c>
      <c r="CE115" s="598">
        <v>3723</v>
      </c>
      <c r="CF115" s="598">
        <v>3684</v>
      </c>
      <c r="CG115" s="598">
        <v>3698</v>
      </c>
      <c r="CH115" s="598">
        <v>3715</v>
      </c>
      <c r="CI115" s="598">
        <v>3726</v>
      </c>
      <c r="CJ115" s="598">
        <f>'1.COBERTURA  DANE'!F116+'1.COBERTURA  DANE'!H116+'1.COBERTURA  DANE'!J116</f>
        <v>3748</v>
      </c>
      <c r="CK115" s="224">
        <f t="shared" si="11"/>
        <v>33</v>
      </c>
      <c r="CL115" s="190">
        <f t="shared" si="12"/>
        <v>0.88638195004029019</v>
      </c>
      <c r="CM115" s="224">
        <f t="shared" si="13"/>
        <v>68</v>
      </c>
      <c r="CN115" s="190">
        <f t="shared" si="14"/>
        <v>1.8478260869565217</v>
      </c>
      <c r="DD115" s="18">
        <v>789</v>
      </c>
      <c r="DE115" s="18">
        <v>4055</v>
      </c>
      <c r="DG115" s="387">
        <v>792</v>
      </c>
      <c r="DH115" s="18" t="s">
        <v>112</v>
      </c>
      <c r="DI115" s="18">
        <v>1632</v>
      </c>
      <c r="DJ115" s="18">
        <v>1618</v>
      </c>
      <c r="DK115" s="18">
        <v>1587</v>
      </c>
      <c r="DL115" s="18">
        <v>1486</v>
      </c>
    </row>
    <row r="116" spans="1:116" ht="15" outlineLevel="2">
      <c r="A116" s="81">
        <v>368</v>
      </c>
      <c r="B116" s="27" t="s">
        <v>144</v>
      </c>
      <c r="C116" s="49" t="s">
        <v>110</v>
      </c>
      <c r="D116" s="49">
        <v>4045</v>
      </c>
      <c r="E116" s="49">
        <v>4072</v>
      </c>
      <c r="F116" s="49">
        <v>4085</v>
      </c>
      <c r="G116" s="49">
        <v>4038</v>
      </c>
      <c r="H116" s="49">
        <v>4099</v>
      </c>
      <c r="I116" s="1">
        <v>4119</v>
      </c>
      <c r="J116" s="388">
        <v>4256</v>
      </c>
      <c r="K116" s="270">
        <v>4131</v>
      </c>
      <c r="L116" s="37">
        <v>4134</v>
      </c>
      <c r="M116" s="37">
        <v>4224</v>
      </c>
      <c r="N116" s="37">
        <v>4267</v>
      </c>
      <c r="O116" s="37">
        <v>4277</v>
      </c>
      <c r="P116" s="37">
        <v>4412</v>
      </c>
      <c r="Q116" s="37">
        <v>4295</v>
      </c>
      <c r="R116" s="37">
        <v>4194</v>
      </c>
      <c r="S116" s="37">
        <v>4200</v>
      </c>
      <c r="T116" s="37">
        <v>4161</v>
      </c>
      <c r="U116" s="37">
        <v>4192</v>
      </c>
      <c r="V116" s="129">
        <v>4496</v>
      </c>
      <c r="W116" s="84">
        <v>4035</v>
      </c>
      <c r="X116" s="37">
        <v>4051</v>
      </c>
      <c r="Y116" s="37">
        <v>4194</v>
      </c>
      <c r="Z116" s="37">
        <v>4266</v>
      </c>
      <c r="AA116" s="37">
        <v>4511</v>
      </c>
      <c r="AB116" s="37">
        <v>4474</v>
      </c>
      <c r="AC116" s="37">
        <v>4427</v>
      </c>
      <c r="AD116" s="37">
        <v>4475</v>
      </c>
      <c r="AE116" s="37">
        <v>4408</v>
      </c>
      <c r="AF116" s="37">
        <v>4356</v>
      </c>
      <c r="AG116" s="37">
        <v>4474</v>
      </c>
      <c r="AH116" s="129">
        <v>4474</v>
      </c>
      <c r="AI116" s="84">
        <v>4378</v>
      </c>
      <c r="AJ116" s="37">
        <v>4333</v>
      </c>
      <c r="AK116" s="37">
        <v>4133</v>
      </c>
      <c r="AL116" s="37">
        <v>4080</v>
      </c>
      <c r="AM116" s="37">
        <v>4101</v>
      </c>
      <c r="AN116" s="37">
        <v>4182</v>
      </c>
      <c r="AO116" s="37">
        <v>4271</v>
      </c>
      <c r="AP116" s="37">
        <v>4331</v>
      </c>
      <c r="AQ116" s="37">
        <v>4294</v>
      </c>
      <c r="AR116" s="37">
        <v>4274</v>
      </c>
      <c r="AS116" s="37">
        <v>4276</v>
      </c>
      <c r="AT116" s="129">
        <v>4169</v>
      </c>
      <c r="AU116" s="84">
        <v>4019</v>
      </c>
      <c r="AV116" s="270">
        <v>3968</v>
      </c>
      <c r="AW116" s="270">
        <v>4020</v>
      </c>
      <c r="AX116" s="270">
        <v>4048</v>
      </c>
      <c r="AY116" s="270">
        <v>4038</v>
      </c>
      <c r="AZ116" s="270">
        <v>4120</v>
      </c>
      <c r="BA116" s="270">
        <v>4178</v>
      </c>
      <c r="BB116" s="270">
        <v>4200</v>
      </c>
      <c r="BC116" s="270">
        <v>4296</v>
      </c>
      <c r="BD116" s="270">
        <v>4291</v>
      </c>
      <c r="BE116" s="270">
        <v>4172</v>
      </c>
      <c r="BF116" s="37">
        <v>4125</v>
      </c>
      <c r="BG116" s="84">
        <v>3948</v>
      </c>
      <c r="BH116" s="270">
        <v>3835</v>
      </c>
      <c r="BI116" s="270">
        <v>3832</v>
      </c>
      <c r="BJ116" s="270">
        <v>3927</v>
      </c>
      <c r="BK116" s="270">
        <v>3959</v>
      </c>
      <c r="BL116" s="270">
        <v>4164</v>
      </c>
      <c r="BM116" s="270">
        <v>4123</v>
      </c>
      <c r="BN116" s="270">
        <v>4143</v>
      </c>
      <c r="BO116" s="270">
        <v>4253</v>
      </c>
      <c r="BP116" s="270">
        <v>4298</v>
      </c>
      <c r="BQ116" s="270">
        <v>4290</v>
      </c>
      <c r="BR116" s="598">
        <v>4234</v>
      </c>
      <c r="BS116" s="598">
        <v>4159</v>
      </c>
      <c r="BT116" s="598">
        <v>4162</v>
      </c>
      <c r="BU116" s="598">
        <v>4215</v>
      </c>
      <c r="BV116" s="598">
        <v>4215</v>
      </c>
      <c r="BW116" s="598">
        <v>4165</v>
      </c>
      <c r="BX116" s="598">
        <v>4144</v>
      </c>
      <c r="BY116" s="598">
        <v>4110</v>
      </c>
      <c r="BZ116" s="598">
        <v>4294</v>
      </c>
      <c r="CA116" s="598">
        <v>4131</v>
      </c>
      <c r="CB116" s="598">
        <v>4149</v>
      </c>
      <c r="CC116" s="598">
        <v>4152</v>
      </c>
      <c r="CD116" s="598">
        <v>4113</v>
      </c>
      <c r="CE116" s="598">
        <v>4042</v>
      </c>
      <c r="CF116" s="598">
        <v>4011</v>
      </c>
      <c r="CG116" s="598">
        <v>4036</v>
      </c>
      <c r="CH116" s="598">
        <v>4084</v>
      </c>
      <c r="CI116" s="598">
        <v>4062</v>
      </c>
      <c r="CJ116" s="598">
        <f>'1.COBERTURA  DANE'!F117+'1.COBERTURA  DANE'!H117+'1.COBERTURA  DANE'!J117</f>
        <v>4101</v>
      </c>
      <c r="CK116" s="224">
        <f t="shared" si="11"/>
        <v>17</v>
      </c>
      <c r="CL116" s="190">
        <f t="shared" si="12"/>
        <v>0.4205838693715982</v>
      </c>
      <c r="CM116" s="224">
        <f t="shared" si="13"/>
        <v>-12</v>
      </c>
      <c r="CN116" s="190">
        <f t="shared" si="14"/>
        <v>-0.29175784099197666</v>
      </c>
      <c r="DD116" s="18">
        <v>792</v>
      </c>
      <c r="DE116" s="18">
        <v>1701</v>
      </c>
      <c r="DG116" s="387">
        <v>809</v>
      </c>
      <c r="DH116" s="18" t="s">
        <v>822</v>
      </c>
      <c r="DI116" s="18">
        <v>3839</v>
      </c>
      <c r="DJ116" s="18">
        <v>3845</v>
      </c>
      <c r="DK116" s="18">
        <v>3754</v>
      </c>
      <c r="DL116" s="18">
        <v>3685</v>
      </c>
    </row>
    <row r="117" spans="1:116" ht="15" outlineLevel="2">
      <c r="A117" s="81">
        <v>390</v>
      </c>
      <c r="B117" s="27" t="s">
        <v>144</v>
      </c>
      <c r="C117" s="49" t="s">
        <v>17</v>
      </c>
      <c r="D117" s="49">
        <v>2761</v>
      </c>
      <c r="E117" s="49">
        <v>2731</v>
      </c>
      <c r="F117" s="49">
        <v>2814</v>
      </c>
      <c r="G117" s="49">
        <v>2863</v>
      </c>
      <c r="H117" s="49">
        <v>2862</v>
      </c>
      <c r="I117" s="1">
        <v>2794</v>
      </c>
      <c r="J117" s="388">
        <v>2910</v>
      </c>
      <c r="K117" s="270">
        <v>2832</v>
      </c>
      <c r="L117" s="37">
        <v>2791</v>
      </c>
      <c r="M117" s="37">
        <v>2891</v>
      </c>
      <c r="N117" s="37">
        <v>2813</v>
      </c>
      <c r="O117" s="37">
        <v>2918</v>
      </c>
      <c r="P117" s="37">
        <v>3036</v>
      </c>
      <c r="Q117" s="37">
        <v>3048</v>
      </c>
      <c r="R117" s="37">
        <v>2986</v>
      </c>
      <c r="S117" s="37">
        <v>2967</v>
      </c>
      <c r="T117" s="37">
        <v>2931</v>
      </c>
      <c r="U117" s="37">
        <v>2956</v>
      </c>
      <c r="V117" s="129">
        <v>3041</v>
      </c>
      <c r="W117" s="84">
        <v>2831</v>
      </c>
      <c r="X117" s="37">
        <v>2821</v>
      </c>
      <c r="Y117" s="37">
        <v>2910</v>
      </c>
      <c r="Z117" s="37">
        <v>2961</v>
      </c>
      <c r="AA117" s="37">
        <v>2989</v>
      </c>
      <c r="AB117" s="37">
        <v>3049</v>
      </c>
      <c r="AC117" s="37">
        <v>3194</v>
      </c>
      <c r="AD117" s="37">
        <v>3133</v>
      </c>
      <c r="AE117" s="37">
        <v>3057</v>
      </c>
      <c r="AF117" s="37">
        <v>3065</v>
      </c>
      <c r="AG117" s="37">
        <v>3083</v>
      </c>
      <c r="AH117" s="129">
        <v>3064</v>
      </c>
      <c r="AI117" s="84">
        <v>3000</v>
      </c>
      <c r="AJ117" s="37">
        <v>3031</v>
      </c>
      <c r="AK117" s="37">
        <v>2670</v>
      </c>
      <c r="AL117" s="37">
        <v>2713</v>
      </c>
      <c r="AM117" s="37">
        <v>2750</v>
      </c>
      <c r="AN117" s="37">
        <v>2850</v>
      </c>
      <c r="AO117" s="37">
        <v>2807</v>
      </c>
      <c r="AP117" s="37">
        <v>2874</v>
      </c>
      <c r="AQ117" s="37">
        <v>2825</v>
      </c>
      <c r="AR117" s="37">
        <v>2882</v>
      </c>
      <c r="AS117" s="37">
        <v>2924</v>
      </c>
      <c r="AT117" s="129">
        <v>2795</v>
      </c>
      <c r="AU117" s="84">
        <v>2740</v>
      </c>
      <c r="AV117" s="270">
        <v>2752</v>
      </c>
      <c r="AW117" s="270">
        <v>2808</v>
      </c>
      <c r="AX117" s="270">
        <v>2750</v>
      </c>
      <c r="AY117" s="270">
        <v>2726</v>
      </c>
      <c r="AZ117" s="270">
        <v>2748</v>
      </c>
      <c r="BA117" s="270">
        <v>2878</v>
      </c>
      <c r="BB117" s="270">
        <v>2987</v>
      </c>
      <c r="BC117" s="270">
        <v>3032</v>
      </c>
      <c r="BD117" s="270">
        <v>3035</v>
      </c>
      <c r="BE117" s="270">
        <v>2993</v>
      </c>
      <c r="BF117" s="37">
        <v>3030</v>
      </c>
      <c r="BG117" s="84">
        <v>3003</v>
      </c>
      <c r="BH117" s="270">
        <v>2959</v>
      </c>
      <c r="BI117" s="270">
        <v>3033</v>
      </c>
      <c r="BJ117" s="270">
        <v>3061</v>
      </c>
      <c r="BK117" s="270">
        <v>3074</v>
      </c>
      <c r="BL117" s="270">
        <v>3193</v>
      </c>
      <c r="BM117" s="270">
        <v>3269</v>
      </c>
      <c r="BN117" s="270">
        <v>3226</v>
      </c>
      <c r="BO117" s="270">
        <v>3287</v>
      </c>
      <c r="BP117" s="270">
        <v>3356</v>
      </c>
      <c r="BQ117" s="270">
        <v>3382</v>
      </c>
      <c r="BR117" s="598">
        <v>3417</v>
      </c>
      <c r="BS117" s="598">
        <v>3320</v>
      </c>
      <c r="BT117" s="598">
        <v>3342</v>
      </c>
      <c r="BU117" s="598">
        <v>3379</v>
      </c>
      <c r="BV117" s="598">
        <v>3317</v>
      </c>
      <c r="BW117" s="598">
        <v>3251</v>
      </c>
      <c r="BX117" s="598">
        <v>3392</v>
      </c>
      <c r="BY117" s="598">
        <v>3413</v>
      </c>
      <c r="BZ117" s="598">
        <v>3456</v>
      </c>
      <c r="CA117" s="598">
        <v>3498</v>
      </c>
      <c r="CB117" s="598">
        <v>3447</v>
      </c>
      <c r="CC117" s="598">
        <v>3419</v>
      </c>
      <c r="CD117" s="598">
        <v>3449</v>
      </c>
      <c r="CE117" s="598">
        <v>3459</v>
      </c>
      <c r="CF117" s="598">
        <v>3472</v>
      </c>
      <c r="CG117" s="598">
        <v>3580</v>
      </c>
      <c r="CH117" s="598">
        <v>3630</v>
      </c>
      <c r="CI117" s="598">
        <v>3569</v>
      </c>
      <c r="CJ117" s="598">
        <f>'1.COBERTURA  DANE'!F118+'1.COBERTURA  DANE'!H118+'1.COBERTURA  DANE'!J118</f>
        <v>3537</v>
      </c>
      <c r="CK117" s="224">
        <f t="shared" si="11"/>
        <v>-93</v>
      </c>
      <c r="CL117" s="190">
        <f t="shared" si="12"/>
        <v>-2.6886383347788376</v>
      </c>
      <c r="CM117" s="224">
        <f t="shared" si="13"/>
        <v>88</v>
      </c>
      <c r="CN117" s="190">
        <f t="shared" si="14"/>
        <v>2.5514641925195711</v>
      </c>
      <c r="DD117" s="18">
        <v>809</v>
      </c>
      <c r="DE117" s="18">
        <v>4026</v>
      </c>
      <c r="DG117" s="387">
        <v>819</v>
      </c>
      <c r="DH117" s="18" t="s">
        <v>58</v>
      </c>
      <c r="DI117" s="18">
        <v>696</v>
      </c>
      <c r="DJ117" s="18">
        <v>655</v>
      </c>
      <c r="DK117" s="18">
        <v>623</v>
      </c>
      <c r="DL117" s="18">
        <v>607</v>
      </c>
    </row>
    <row r="118" spans="1:116" ht="15" outlineLevel="2">
      <c r="A118" s="81">
        <v>467</v>
      </c>
      <c r="B118" s="27" t="s">
        <v>144</v>
      </c>
      <c r="C118" s="49" t="s">
        <v>85</v>
      </c>
      <c r="D118" s="49">
        <v>947</v>
      </c>
      <c r="E118" s="49">
        <v>918</v>
      </c>
      <c r="F118" s="49">
        <v>942</v>
      </c>
      <c r="G118" s="49">
        <v>975</v>
      </c>
      <c r="H118" s="49">
        <v>957</v>
      </c>
      <c r="I118" s="1">
        <v>956</v>
      </c>
      <c r="J118" s="388">
        <v>983</v>
      </c>
      <c r="K118" s="270">
        <v>936</v>
      </c>
      <c r="L118" s="37">
        <v>885</v>
      </c>
      <c r="M118" s="37">
        <v>921</v>
      </c>
      <c r="N118" s="37">
        <v>949</v>
      </c>
      <c r="O118" s="37">
        <v>966</v>
      </c>
      <c r="P118" s="37">
        <v>960</v>
      </c>
      <c r="Q118" s="37">
        <v>945</v>
      </c>
      <c r="R118" s="37">
        <v>938</v>
      </c>
      <c r="S118" s="37">
        <v>942</v>
      </c>
      <c r="T118" s="37">
        <v>923</v>
      </c>
      <c r="U118" s="37">
        <v>950</v>
      </c>
      <c r="V118" s="129">
        <v>1013</v>
      </c>
      <c r="W118" s="84">
        <v>907</v>
      </c>
      <c r="X118" s="37">
        <v>931</v>
      </c>
      <c r="Y118" s="37">
        <v>1015</v>
      </c>
      <c r="Z118" s="37">
        <v>1033</v>
      </c>
      <c r="AA118" s="37">
        <v>1049</v>
      </c>
      <c r="AB118" s="37">
        <v>1055</v>
      </c>
      <c r="AC118" s="37">
        <v>1029</v>
      </c>
      <c r="AD118" s="37">
        <v>1011</v>
      </c>
      <c r="AE118" s="37">
        <v>1011</v>
      </c>
      <c r="AF118" s="37">
        <v>1027</v>
      </c>
      <c r="AG118" s="37">
        <v>1034</v>
      </c>
      <c r="AH118" s="129">
        <v>1019</v>
      </c>
      <c r="AI118" s="84">
        <v>926</v>
      </c>
      <c r="AJ118" s="37">
        <v>973</v>
      </c>
      <c r="AK118" s="37">
        <v>1056</v>
      </c>
      <c r="AL118" s="37">
        <v>1041</v>
      </c>
      <c r="AM118" s="37">
        <v>1039</v>
      </c>
      <c r="AN118" s="37">
        <v>1037</v>
      </c>
      <c r="AO118" s="37">
        <v>1041</v>
      </c>
      <c r="AP118" s="37">
        <v>1043</v>
      </c>
      <c r="AQ118" s="37">
        <v>1050</v>
      </c>
      <c r="AR118" s="37">
        <v>1094</v>
      </c>
      <c r="AS118" s="37">
        <v>1067</v>
      </c>
      <c r="AT118" s="129">
        <v>1038</v>
      </c>
      <c r="AU118" s="84">
        <v>996</v>
      </c>
      <c r="AV118" s="270">
        <v>992</v>
      </c>
      <c r="AW118" s="270">
        <v>1009</v>
      </c>
      <c r="AX118" s="270">
        <v>1021</v>
      </c>
      <c r="AY118" s="270">
        <v>998</v>
      </c>
      <c r="AZ118" s="270">
        <v>999</v>
      </c>
      <c r="BA118" s="270">
        <v>1026</v>
      </c>
      <c r="BB118" s="270">
        <v>1043</v>
      </c>
      <c r="BC118" s="270">
        <v>1074</v>
      </c>
      <c r="BD118" s="270">
        <v>1050</v>
      </c>
      <c r="BE118" s="270">
        <v>1016</v>
      </c>
      <c r="BF118" s="37">
        <v>1053</v>
      </c>
      <c r="BG118" s="84">
        <v>1130</v>
      </c>
      <c r="BH118" s="270">
        <v>1060</v>
      </c>
      <c r="BI118" s="270">
        <v>1073</v>
      </c>
      <c r="BJ118" s="270">
        <v>1062</v>
      </c>
      <c r="BK118" s="270">
        <v>1088</v>
      </c>
      <c r="BL118" s="270">
        <v>1110</v>
      </c>
      <c r="BM118" s="270">
        <v>1137</v>
      </c>
      <c r="BN118" s="270">
        <v>1115</v>
      </c>
      <c r="BO118" s="270">
        <v>1114</v>
      </c>
      <c r="BP118" s="270">
        <v>1108</v>
      </c>
      <c r="BQ118" s="270">
        <v>1077</v>
      </c>
      <c r="BR118" s="598">
        <v>1066</v>
      </c>
      <c r="BS118" s="598">
        <v>1046</v>
      </c>
      <c r="BT118" s="598">
        <v>1066</v>
      </c>
      <c r="BU118" s="598">
        <v>1055</v>
      </c>
      <c r="BV118" s="598">
        <v>1013</v>
      </c>
      <c r="BW118" s="598">
        <v>1029</v>
      </c>
      <c r="BX118" s="598">
        <v>1009</v>
      </c>
      <c r="BY118" s="598">
        <v>1004</v>
      </c>
      <c r="BZ118" s="598">
        <v>984</v>
      </c>
      <c r="CA118" s="598">
        <v>985</v>
      </c>
      <c r="CB118" s="598">
        <v>952</v>
      </c>
      <c r="CC118" s="598">
        <v>934</v>
      </c>
      <c r="CD118" s="598">
        <v>929</v>
      </c>
      <c r="CE118" s="598">
        <v>917</v>
      </c>
      <c r="CF118" s="598">
        <v>914</v>
      </c>
      <c r="CG118" s="598">
        <v>952</v>
      </c>
      <c r="CH118" s="598">
        <v>946</v>
      </c>
      <c r="CI118" s="598">
        <v>980</v>
      </c>
      <c r="CJ118" s="598">
        <f>'1.COBERTURA  DANE'!F119+'1.COBERTURA  DANE'!H119+'1.COBERTURA  DANE'!J119</f>
        <v>959</v>
      </c>
      <c r="CK118" s="224">
        <f t="shared" si="11"/>
        <v>13</v>
      </c>
      <c r="CL118" s="190">
        <f t="shared" si="12"/>
        <v>1.4176663031624863</v>
      </c>
      <c r="CM118" s="224">
        <f t="shared" si="13"/>
        <v>30</v>
      </c>
      <c r="CN118" s="190">
        <f t="shared" si="14"/>
        <v>3.2292787944025831</v>
      </c>
      <c r="DD118" s="18">
        <v>847</v>
      </c>
      <c r="DE118" s="18">
        <v>3494</v>
      </c>
      <c r="DG118" s="387">
        <v>837</v>
      </c>
      <c r="DH118" s="18" t="s">
        <v>26</v>
      </c>
      <c r="DI118" s="18">
        <v>32880</v>
      </c>
      <c r="DJ118" s="18">
        <v>32479</v>
      </c>
      <c r="DK118" s="18">
        <v>32056</v>
      </c>
      <c r="DL118" s="18">
        <v>32001</v>
      </c>
    </row>
    <row r="119" spans="1:116" ht="15" outlineLevel="2">
      <c r="A119" s="81">
        <v>576</v>
      </c>
      <c r="B119" s="27" t="s">
        <v>144</v>
      </c>
      <c r="C119" s="49" t="s">
        <v>89</v>
      </c>
      <c r="D119" s="49">
        <v>1219</v>
      </c>
      <c r="E119" s="49">
        <v>1200</v>
      </c>
      <c r="F119" s="49">
        <v>1218</v>
      </c>
      <c r="G119" s="49">
        <v>1248</v>
      </c>
      <c r="H119" s="49">
        <v>1234</v>
      </c>
      <c r="I119" s="1">
        <v>1232</v>
      </c>
      <c r="J119" s="388">
        <v>1247</v>
      </c>
      <c r="K119" s="270">
        <v>1236</v>
      </c>
      <c r="L119" s="37">
        <v>1166</v>
      </c>
      <c r="M119" s="37">
        <v>1175</v>
      </c>
      <c r="N119" s="37">
        <v>1199</v>
      </c>
      <c r="O119" s="37">
        <v>1181</v>
      </c>
      <c r="P119" s="37">
        <v>1214</v>
      </c>
      <c r="Q119" s="37">
        <v>1207</v>
      </c>
      <c r="R119" s="37">
        <v>1204</v>
      </c>
      <c r="S119" s="37">
        <v>1180</v>
      </c>
      <c r="T119" s="37">
        <v>1187</v>
      </c>
      <c r="U119" s="37">
        <v>1181</v>
      </c>
      <c r="V119" s="129">
        <v>1269</v>
      </c>
      <c r="W119" s="84">
        <v>1135</v>
      </c>
      <c r="X119" s="37">
        <v>1110</v>
      </c>
      <c r="Y119" s="37">
        <v>1196</v>
      </c>
      <c r="Z119" s="37">
        <v>1182</v>
      </c>
      <c r="AA119" s="37">
        <v>1217</v>
      </c>
      <c r="AB119" s="37">
        <v>1225</v>
      </c>
      <c r="AC119" s="37">
        <v>1218</v>
      </c>
      <c r="AD119" s="37">
        <v>1245</v>
      </c>
      <c r="AE119" s="37">
        <v>1187</v>
      </c>
      <c r="AF119" s="37">
        <v>1203</v>
      </c>
      <c r="AG119" s="37">
        <v>1232</v>
      </c>
      <c r="AH119" s="129">
        <v>1234</v>
      </c>
      <c r="AI119" s="84">
        <v>1208</v>
      </c>
      <c r="AJ119" s="37">
        <v>1232</v>
      </c>
      <c r="AK119" s="37">
        <v>1251</v>
      </c>
      <c r="AL119" s="37">
        <v>1246</v>
      </c>
      <c r="AM119" s="37">
        <v>1265</v>
      </c>
      <c r="AN119" s="37">
        <v>1295</v>
      </c>
      <c r="AO119" s="37">
        <v>1326</v>
      </c>
      <c r="AP119" s="37">
        <v>1351</v>
      </c>
      <c r="AQ119" s="37">
        <v>1347</v>
      </c>
      <c r="AR119" s="37">
        <v>1353</v>
      </c>
      <c r="AS119" s="37">
        <v>1298</v>
      </c>
      <c r="AT119" s="129">
        <v>1267</v>
      </c>
      <c r="AU119" s="84">
        <v>1205</v>
      </c>
      <c r="AV119" s="270">
        <v>1193</v>
      </c>
      <c r="AW119" s="270">
        <v>1215</v>
      </c>
      <c r="AX119" s="270">
        <v>1230</v>
      </c>
      <c r="AY119" s="270">
        <v>1232</v>
      </c>
      <c r="AZ119" s="270">
        <v>1247</v>
      </c>
      <c r="BA119" s="270">
        <v>1276</v>
      </c>
      <c r="BB119" s="270">
        <v>1277</v>
      </c>
      <c r="BC119" s="270">
        <v>1324</v>
      </c>
      <c r="BD119" s="270">
        <v>1341</v>
      </c>
      <c r="BE119" s="270">
        <v>1304</v>
      </c>
      <c r="BF119" s="37">
        <v>1300</v>
      </c>
      <c r="BG119" s="84">
        <v>1239</v>
      </c>
      <c r="BH119" s="270">
        <v>1232</v>
      </c>
      <c r="BI119" s="270">
        <v>1237</v>
      </c>
      <c r="BJ119" s="270">
        <v>1244</v>
      </c>
      <c r="BK119" s="270">
        <v>1260</v>
      </c>
      <c r="BL119" s="270">
        <v>1284</v>
      </c>
      <c r="BM119" s="270">
        <v>1256</v>
      </c>
      <c r="BN119" s="270">
        <v>1265</v>
      </c>
      <c r="BO119" s="270">
        <v>1292</v>
      </c>
      <c r="BP119" s="270">
        <v>1302</v>
      </c>
      <c r="BQ119" s="270">
        <v>1324</v>
      </c>
      <c r="BR119" s="598">
        <v>1346</v>
      </c>
      <c r="BS119" s="598">
        <v>1305</v>
      </c>
      <c r="BT119" s="598">
        <v>1305</v>
      </c>
      <c r="BU119" s="598">
        <v>1318</v>
      </c>
      <c r="BV119" s="598">
        <v>1326</v>
      </c>
      <c r="BW119" s="598">
        <v>1306</v>
      </c>
      <c r="BX119" s="598">
        <v>1314</v>
      </c>
      <c r="BY119" s="598">
        <v>1318</v>
      </c>
      <c r="BZ119" s="598">
        <v>1346</v>
      </c>
      <c r="CA119" s="598">
        <v>1296</v>
      </c>
      <c r="CB119" s="598">
        <v>1293</v>
      </c>
      <c r="CC119" s="598">
        <v>1283</v>
      </c>
      <c r="CD119" s="598">
        <v>1305</v>
      </c>
      <c r="CE119" s="598">
        <v>1299</v>
      </c>
      <c r="CF119" s="598">
        <v>1260</v>
      </c>
      <c r="CG119" s="598">
        <v>1294</v>
      </c>
      <c r="CH119" s="598">
        <v>1301</v>
      </c>
      <c r="CI119" s="598">
        <v>1307</v>
      </c>
      <c r="CJ119" s="598">
        <f>'1.COBERTURA  DANE'!F120+'1.COBERTURA  DANE'!H120+'1.COBERTURA  DANE'!J120</f>
        <v>1317</v>
      </c>
      <c r="CK119" s="224">
        <f t="shared" si="11"/>
        <v>16</v>
      </c>
      <c r="CL119" s="190">
        <f t="shared" si="12"/>
        <v>1.2317167051578137</v>
      </c>
      <c r="CM119" s="224">
        <f t="shared" si="13"/>
        <v>12</v>
      </c>
      <c r="CN119" s="190">
        <f t="shared" si="14"/>
        <v>0.91954022988505746</v>
      </c>
      <c r="DD119" s="18">
        <v>856</v>
      </c>
      <c r="DE119" s="18">
        <v>1542</v>
      </c>
      <c r="DG119" s="387">
        <v>842</v>
      </c>
      <c r="DH119" s="18" t="s">
        <v>100</v>
      </c>
      <c r="DI119" s="18">
        <v>450</v>
      </c>
      <c r="DJ119" s="18">
        <v>437</v>
      </c>
      <c r="DK119" s="18">
        <v>439</v>
      </c>
      <c r="DL119" s="18">
        <v>475</v>
      </c>
    </row>
    <row r="120" spans="1:116" ht="15" outlineLevel="2">
      <c r="A120" s="81">
        <v>642</v>
      </c>
      <c r="B120" s="27" t="s">
        <v>144</v>
      </c>
      <c r="C120" s="49" t="s">
        <v>22</v>
      </c>
      <c r="D120" s="49">
        <v>2140</v>
      </c>
      <c r="E120" s="49">
        <v>2106</v>
      </c>
      <c r="F120" s="49">
        <v>2153</v>
      </c>
      <c r="G120" s="49">
        <v>2180</v>
      </c>
      <c r="H120" s="49">
        <v>2203</v>
      </c>
      <c r="I120" s="1">
        <v>2147</v>
      </c>
      <c r="J120" s="388">
        <v>2192</v>
      </c>
      <c r="K120" s="270">
        <v>2145</v>
      </c>
      <c r="L120" s="37">
        <v>2061</v>
      </c>
      <c r="M120" s="37">
        <v>2133</v>
      </c>
      <c r="N120" s="37">
        <v>2122</v>
      </c>
      <c r="O120" s="37">
        <v>2181</v>
      </c>
      <c r="P120" s="37">
        <v>2196</v>
      </c>
      <c r="Q120" s="37">
        <v>2155</v>
      </c>
      <c r="R120" s="37">
        <v>2123</v>
      </c>
      <c r="S120" s="37">
        <v>2116</v>
      </c>
      <c r="T120" s="37">
        <v>2101</v>
      </c>
      <c r="U120" s="37">
        <v>2111</v>
      </c>
      <c r="V120" s="129">
        <v>2243</v>
      </c>
      <c r="W120" s="84">
        <v>2039</v>
      </c>
      <c r="X120" s="37">
        <v>2007</v>
      </c>
      <c r="Y120" s="37">
        <v>2184</v>
      </c>
      <c r="Z120" s="37">
        <v>2161</v>
      </c>
      <c r="AA120" s="37">
        <v>2177</v>
      </c>
      <c r="AB120" s="37">
        <v>2206</v>
      </c>
      <c r="AC120" s="37">
        <v>2174</v>
      </c>
      <c r="AD120" s="37">
        <v>2231</v>
      </c>
      <c r="AE120" s="37">
        <v>2177</v>
      </c>
      <c r="AF120" s="37">
        <v>2164</v>
      </c>
      <c r="AG120" s="37">
        <v>2205</v>
      </c>
      <c r="AH120" s="129">
        <v>2260</v>
      </c>
      <c r="AI120" s="84">
        <v>2164</v>
      </c>
      <c r="AJ120" s="37">
        <v>2208</v>
      </c>
      <c r="AK120" s="37">
        <v>2109</v>
      </c>
      <c r="AL120" s="37">
        <v>2105</v>
      </c>
      <c r="AM120" s="37">
        <v>2094</v>
      </c>
      <c r="AN120" s="37">
        <v>2136</v>
      </c>
      <c r="AO120" s="37">
        <v>2104</v>
      </c>
      <c r="AP120" s="37">
        <v>2130</v>
      </c>
      <c r="AQ120" s="37">
        <v>2140</v>
      </c>
      <c r="AR120" s="37">
        <v>2214</v>
      </c>
      <c r="AS120" s="37">
        <v>2193</v>
      </c>
      <c r="AT120" s="129">
        <v>2167</v>
      </c>
      <c r="AU120" s="84">
        <v>2083</v>
      </c>
      <c r="AV120" s="270">
        <v>2046</v>
      </c>
      <c r="AW120" s="270">
        <v>2085</v>
      </c>
      <c r="AX120" s="270">
        <v>2089</v>
      </c>
      <c r="AY120" s="270">
        <v>2078</v>
      </c>
      <c r="AZ120" s="270">
        <v>2111</v>
      </c>
      <c r="BA120" s="270">
        <v>2205</v>
      </c>
      <c r="BB120" s="270">
        <v>2207</v>
      </c>
      <c r="BC120" s="270">
        <v>2235</v>
      </c>
      <c r="BD120" s="270">
        <v>2308</v>
      </c>
      <c r="BE120" s="270">
        <v>2250</v>
      </c>
      <c r="BF120" s="37">
        <v>2272</v>
      </c>
      <c r="BG120" s="84">
        <v>2236</v>
      </c>
      <c r="BH120" s="270">
        <v>2199</v>
      </c>
      <c r="BI120" s="270">
        <v>2245</v>
      </c>
      <c r="BJ120" s="270">
        <v>2297</v>
      </c>
      <c r="BK120" s="270">
        <v>2338</v>
      </c>
      <c r="BL120" s="270">
        <v>2478</v>
      </c>
      <c r="BM120" s="270">
        <v>2524</v>
      </c>
      <c r="BN120" s="270">
        <v>2507</v>
      </c>
      <c r="BO120" s="270">
        <v>2481</v>
      </c>
      <c r="BP120" s="270">
        <v>2462</v>
      </c>
      <c r="BQ120" s="270">
        <v>2428</v>
      </c>
      <c r="BR120" s="598">
        <v>2413</v>
      </c>
      <c r="BS120" s="598">
        <v>2310</v>
      </c>
      <c r="BT120" s="598">
        <v>2328</v>
      </c>
      <c r="BU120" s="598">
        <v>2359</v>
      </c>
      <c r="BV120" s="598">
        <v>2282</v>
      </c>
      <c r="BW120" s="598">
        <v>2295</v>
      </c>
      <c r="BX120" s="598">
        <v>2328</v>
      </c>
      <c r="BY120" s="598">
        <v>2302</v>
      </c>
      <c r="BZ120" s="598">
        <v>2403</v>
      </c>
      <c r="CA120" s="598">
        <v>2233</v>
      </c>
      <c r="CB120" s="598">
        <v>2224</v>
      </c>
      <c r="CC120" s="598">
        <v>2250</v>
      </c>
      <c r="CD120" s="598">
        <v>2273</v>
      </c>
      <c r="CE120" s="598">
        <v>2251</v>
      </c>
      <c r="CF120" s="598">
        <v>2258</v>
      </c>
      <c r="CG120" s="598">
        <v>2367</v>
      </c>
      <c r="CH120" s="598">
        <v>2375</v>
      </c>
      <c r="CI120" s="598">
        <v>2352</v>
      </c>
      <c r="CJ120" s="598">
        <f>'1.COBERTURA  DANE'!F121+'1.COBERTURA  DANE'!H121+'1.COBERTURA  DANE'!J121</f>
        <v>2366</v>
      </c>
      <c r="CK120" s="224">
        <f t="shared" si="11"/>
        <v>-9</v>
      </c>
      <c r="CL120" s="190">
        <f t="shared" si="12"/>
        <v>-0.39982230119946688</v>
      </c>
      <c r="CM120" s="224">
        <f t="shared" si="13"/>
        <v>93</v>
      </c>
      <c r="CN120" s="190">
        <f t="shared" si="14"/>
        <v>4.0915090189177299</v>
      </c>
      <c r="DD120" s="18">
        <v>861</v>
      </c>
      <c r="DE120" s="18">
        <v>4000</v>
      </c>
      <c r="DG120" s="387">
        <v>847</v>
      </c>
      <c r="DH120" s="18" t="s">
        <v>101</v>
      </c>
      <c r="DI120" s="18">
        <v>3535</v>
      </c>
      <c r="DJ120" s="18">
        <v>3536</v>
      </c>
      <c r="DK120" s="18">
        <v>3413</v>
      </c>
      <c r="DL120" s="18">
        <v>3392</v>
      </c>
    </row>
    <row r="121" spans="1:116" ht="15" outlineLevel="2">
      <c r="A121" s="81">
        <v>679</v>
      </c>
      <c r="B121" s="27" t="s">
        <v>144</v>
      </c>
      <c r="C121" s="49" t="s">
        <v>23</v>
      </c>
      <c r="D121" s="49">
        <v>5932</v>
      </c>
      <c r="E121" s="49">
        <v>5943</v>
      </c>
      <c r="F121" s="49">
        <v>6004</v>
      </c>
      <c r="G121" s="49">
        <v>6036</v>
      </c>
      <c r="H121" s="49">
        <v>6011</v>
      </c>
      <c r="I121" s="1">
        <v>5955</v>
      </c>
      <c r="J121" s="388">
        <v>6069</v>
      </c>
      <c r="K121" s="270">
        <v>5901</v>
      </c>
      <c r="L121" s="37">
        <v>5848</v>
      </c>
      <c r="M121" s="37">
        <v>5910</v>
      </c>
      <c r="N121" s="37">
        <v>5991</v>
      </c>
      <c r="O121" s="37">
        <v>5965</v>
      </c>
      <c r="P121" s="37">
        <v>6042</v>
      </c>
      <c r="Q121" s="37">
        <v>5979</v>
      </c>
      <c r="R121" s="37">
        <v>5910</v>
      </c>
      <c r="S121" s="37">
        <v>5893</v>
      </c>
      <c r="T121" s="37">
        <v>5921</v>
      </c>
      <c r="U121" s="37">
        <v>5977</v>
      </c>
      <c r="V121" s="129">
        <v>6133</v>
      </c>
      <c r="W121" s="84">
        <v>5749</v>
      </c>
      <c r="X121" s="37">
        <v>5789</v>
      </c>
      <c r="Y121" s="37">
        <v>5984</v>
      </c>
      <c r="Z121" s="37">
        <v>6039</v>
      </c>
      <c r="AA121" s="37">
        <v>6126</v>
      </c>
      <c r="AB121" s="37">
        <v>6149</v>
      </c>
      <c r="AC121" s="37">
        <v>6176</v>
      </c>
      <c r="AD121" s="37">
        <v>6179</v>
      </c>
      <c r="AE121" s="37">
        <v>6146</v>
      </c>
      <c r="AF121" s="37">
        <v>6229</v>
      </c>
      <c r="AG121" s="37">
        <v>6284</v>
      </c>
      <c r="AH121" s="129">
        <v>6246</v>
      </c>
      <c r="AI121" s="84">
        <v>6100</v>
      </c>
      <c r="AJ121" s="37">
        <v>6147</v>
      </c>
      <c r="AK121" s="37">
        <v>6128</v>
      </c>
      <c r="AL121" s="37">
        <v>6191</v>
      </c>
      <c r="AM121" s="37">
        <v>6256</v>
      </c>
      <c r="AN121" s="37">
        <v>6392</v>
      </c>
      <c r="AO121" s="37">
        <v>6571</v>
      </c>
      <c r="AP121" s="37">
        <v>6601</v>
      </c>
      <c r="AQ121" s="37">
        <v>6661</v>
      </c>
      <c r="AR121" s="37">
        <v>6664</v>
      </c>
      <c r="AS121" s="37">
        <v>6600</v>
      </c>
      <c r="AT121" s="129">
        <v>6482</v>
      </c>
      <c r="AU121" s="84">
        <v>6324</v>
      </c>
      <c r="AV121" s="270">
        <v>6241</v>
      </c>
      <c r="AW121" s="270">
        <v>6319</v>
      </c>
      <c r="AX121" s="270">
        <v>6388</v>
      </c>
      <c r="AY121" s="270">
        <v>6392</v>
      </c>
      <c r="AZ121" s="270">
        <v>6478</v>
      </c>
      <c r="BA121" s="270">
        <v>6662</v>
      </c>
      <c r="BB121" s="270">
        <v>6751</v>
      </c>
      <c r="BC121" s="270">
        <v>6864</v>
      </c>
      <c r="BD121" s="270">
        <v>6857</v>
      </c>
      <c r="BE121" s="270">
        <v>6649</v>
      </c>
      <c r="BF121" s="37">
        <v>6644</v>
      </c>
      <c r="BG121" s="84">
        <v>6439</v>
      </c>
      <c r="BH121" s="270">
        <v>6408</v>
      </c>
      <c r="BI121" s="270">
        <v>6449</v>
      </c>
      <c r="BJ121" s="270">
        <v>6565</v>
      </c>
      <c r="BK121" s="270">
        <v>6648</v>
      </c>
      <c r="BL121" s="270">
        <v>6830</v>
      </c>
      <c r="BM121" s="270">
        <v>6844</v>
      </c>
      <c r="BN121" s="270">
        <v>6839</v>
      </c>
      <c r="BO121" s="270">
        <v>6841</v>
      </c>
      <c r="BP121" s="270">
        <v>6861</v>
      </c>
      <c r="BQ121" s="270">
        <v>6757</v>
      </c>
      <c r="BR121" s="598">
        <v>6765</v>
      </c>
      <c r="BS121" s="598">
        <v>6689</v>
      </c>
      <c r="BT121" s="598">
        <v>6684</v>
      </c>
      <c r="BU121" s="598">
        <v>6701</v>
      </c>
      <c r="BV121" s="598">
        <v>6675</v>
      </c>
      <c r="BW121" s="598">
        <v>6626</v>
      </c>
      <c r="BX121" s="598">
        <v>6606</v>
      </c>
      <c r="BY121" s="598">
        <v>6635</v>
      </c>
      <c r="BZ121" s="598">
        <v>6544</v>
      </c>
      <c r="CA121" s="598">
        <v>6699</v>
      </c>
      <c r="CB121" s="598">
        <v>6702</v>
      </c>
      <c r="CC121" s="598">
        <v>6628</v>
      </c>
      <c r="CD121" s="598">
        <v>6689</v>
      </c>
      <c r="CE121" s="598">
        <v>6626</v>
      </c>
      <c r="CF121" s="598">
        <v>6537</v>
      </c>
      <c r="CG121" s="598">
        <v>6568</v>
      </c>
      <c r="CH121" s="598">
        <v>6558</v>
      </c>
      <c r="CI121" s="598">
        <v>6561</v>
      </c>
      <c r="CJ121" s="598">
        <f>'1.COBERTURA  DANE'!F122+'1.COBERTURA  DANE'!H122+'1.COBERTURA  DANE'!J122</f>
        <v>6603</v>
      </c>
      <c r="CK121" s="224">
        <f t="shared" si="11"/>
        <v>45</v>
      </c>
      <c r="CL121" s="190">
        <f t="shared" si="12"/>
        <v>0.6791427709025053</v>
      </c>
      <c r="CM121" s="224">
        <f t="shared" si="13"/>
        <v>-86</v>
      </c>
      <c r="CN121" s="190">
        <f t="shared" si="14"/>
        <v>-1.2856929286888923</v>
      </c>
      <c r="DD121" s="18">
        <v>1</v>
      </c>
      <c r="DE121" s="18">
        <v>1656519</v>
      </c>
      <c r="DG121" s="387">
        <v>854</v>
      </c>
      <c r="DH121" s="18" t="s">
        <v>102</v>
      </c>
      <c r="DI121" s="18">
        <v>982</v>
      </c>
      <c r="DJ121" s="18">
        <v>970</v>
      </c>
      <c r="DK121" s="18">
        <v>882</v>
      </c>
      <c r="DL121" s="18">
        <v>858</v>
      </c>
    </row>
    <row r="122" spans="1:116" ht="15" outlineLevel="2">
      <c r="A122" s="81">
        <v>789</v>
      </c>
      <c r="B122" s="27" t="s">
        <v>144</v>
      </c>
      <c r="C122" s="49" t="s">
        <v>115</v>
      </c>
      <c r="D122" s="49">
        <v>3993</v>
      </c>
      <c r="E122" s="49">
        <v>3988</v>
      </c>
      <c r="F122" s="49">
        <v>3983</v>
      </c>
      <c r="G122" s="49">
        <v>4023</v>
      </c>
      <c r="H122" s="49">
        <v>4033</v>
      </c>
      <c r="I122" s="1">
        <v>3979</v>
      </c>
      <c r="J122" s="388">
        <v>4055</v>
      </c>
      <c r="K122" s="270">
        <v>3972</v>
      </c>
      <c r="L122" s="37">
        <v>3867</v>
      </c>
      <c r="M122" s="37">
        <v>3918</v>
      </c>
      <c r="N122" s="37">
        <v>3961</v>
      </c>
      <c r="O122" s="37">
        <v>3923</v>
      </c>
      <c r="P122" s="37">
        <v>4008</v>
      </c>
      <c r="Q122" s="37">
        <v>3956</v>
      </c>
      <c r="R122" s="37">
        <v>3839</v>
      </c>
      <c r="S122" s="37">
        <v>3825</v>
      </c>
      <c r="T122" s="37">
        <v>3882</v>
      </c>
      <c r="U122" s="37">
        <v>3904</v>
      </c>
      <c r="V122" s="129">
        <v>4082</v>
      </c>
      <c r="W122" s="84">
        <v>3707</v>
      </c>
      <c r="X122" s="37">
        <v>3629</v>
      </c>
      <c r="Y122" s="37">
        <v>3765</v>
      </c>
      <c r="Z122" s="37">
        <v>3777</v>
      </c>
      <c r="AA122" s="37">
        <v>3966</v>
      </c>
      <c r="AB122" s="37">
        <v>4015</v>
      </c>
      <c r="AC122" s="37">
        <v>3974</v>
      </c>
      <c r="AD122" s="37">
        <v>3925</v>
      </c>
      <c r="AE122" s="37">
        <v>3923</v>
      </c>
      <c r="AF122" s="37">
        <v>3979</v>
      </c>
      <c r="AG122" s="37">
        <v>4079</v>
      </c>
      <c r="AH122" s="129">
        <v>4059</v>
      </c>
      <c r="AI122" s="84">
        <v>4075</v>
      </c>
      <c r="AJ122" s="37">
        <v>3971</v>
      </c>
      <c r="AK122" s="37">
        <v>4171</v>
      </c>
      <c r="AL122" s="37">
        <v>4186</v>
      </c>
      <c r="AM122" s="37">
        <v>4154</v>
      </c>
      <c r="AN122" s="37">
        <v>4163</v>
      </c>
      <c r="AO122" s="37">
        <v>4179</v>
      </c>
      <c r="AP122" s="37">
        <v>4234</v>
      </c>
      <c r="AQ122" s="37">
        <v>4242</v>
      </c>
      <c r="AR122" s="37">
        <v>4234</v>
      </c>
      <c r="AS122" s="37">
        <v>4223</v>
      </c>
      <c r="AT122" s="129">
        <v>4187</v>
      </c>
      <c r="AU122" s="84">
        <v>4088</v>
      </c>
      <c r="AV122" s="270">
        <v>4004</v>
      </c>
      <c r="AW122" s="270">
        <v>4010</v>
      </c>
      <c r="AX122" s="270">
        <v>4076</v>
      </c>
      <c r="AY122" s="270">
        <v>4098</v>
      </c>
      <c r="AZ122" s="270">
        <v>4076</v>
      </c>
      <c r="BA122" s="270">
        <v>4132</v>
      </c>
      <c r="BB122" s="270">
        <v>4137</v>
      </c>
      <c r="BC122" s="270">
        <v>4357</v>
      </c>
      <c r="BD122" s="270">
        <v>4331</v>
      </c>
      <c r="BE122" s="270">
        <v>4211</v>
      </c>
      <c r="BF122" s="37">
        <v>4273</v>
      </c>
      <c r="BG122" s="84">
        <v>4258</v>
      </c>
      <c r="BH122" s="270">
        <v>4188</v>
      </c>
      <c r="BI122" s="270">
        <v>4253</v>
      </c>
      <c r="BJ122" s="270">
        <v>4378</v>
      </c>
      <c r="BK122" s="270">
        <v>4426</v>
      </c>
      <c r="BL122" s="270">
        <v>4607</v>
      </c>
      <c r="BM122" s="270">
        <v>4549</v>
      </c>
      <c r="BN122" s="270">
        <v>4575</v>
      </c>
      <c r="BO122" s="270">
        <v>4589</v>
      </c>
      <c r="BP122" s="270">
        <v>4663</v>
      </c>
      <c r="BQ122" s="270">
        <v>4687</v>
      </c>
      <c r="BR122" s="598">
        <v>4622</v>
      </c>
      <c r="BS122" s="598">
        <v>4564</v>
      </c>
      <c r="BT122" s="598">
        <v>4563</v>
      </c>
      <c r="BU122" s="598">
        <v>4624</v>
      </c>
      <c r="BV122" s="598">
        <v>4617</v>
      </c>
      <c r="BW122" s="598">
        <v>4613</v>
      </c>
      <c r="BX122" s="598">
        <v>4625</v>
      </c>
      <c r="BY122" s="598">
        <v>4659</v>
      </c>
      <c r="BZ122" s="598">
        <v>4862</v>
      </c>
      <c r="CA122" s="598">
        <v>4773</v>
      </c>
      <c r="CB122" s="598">
        <v>4820</v>
      </c>
      <c r="CC122" s="598">
        <v>4760</v>
      </c>
      <c r="CD122" s="598">
        <v>4780</v>
      </c>
      <c r="CE122" s="598">
        <v>4726</v>
      </c>
      <c r="CF122" s="598">
        <v>4622</v>
      </c>
      <c r="CG122" s="598">
        <v>4660</v>
      </c>
      <c r="CH122" s="598">
        <v>4667</v>
      </c>
      <c r="CI122" s="598">
        <v>4692</v>
      </c>
      <c r="CJ122" s="598">
        <f>'1.COBERTURA  DANE'!F123+'1.COBERTURA  DANE'!H123+'1.COBERTURA  DANE'!J123</f>
        <v>4729</v>
      </c>
      <c r="CK122" s="224">
        <f t="shared" si="11"/>
        <v>62</v>
      </c>
      <c r="CL122" s="190">
        <f t="shared" si="12"/>
        <v>1.3118916631400761</v>
      </c>
      <c r="CM122" s="224">
        <f t="shared" si="13"/>
        <v>-51</v>
      </c>
      <c r="CN122" s="190">
        <f t="shared" si="14"/>
        <v>-1.0669456066945606</v>
      </c>
      <c r="DD122" s="18">
        <v>79</v>
      </c>
      <c r="DE122" s="18">
        <v>17736</v>
      </c>
      <c r="DG122" s="387">
        <v>856</v>
      </c>
      <c r="DH122" s="18" t="s">
        <v>823</v>
      </c>
      <c r="DI122" s="18">
        <v>1538</v>
      </c>
      <c r="DJ122" s="18">
        <v>1517</v>
      </c>
      <c r="DK122" s="18">
        <v>1513</v>
      </c>
      <c r="DL122" s="18">
        <v>1508</v>
      </c>
    </row>
    <row r="123" spans="1:116" ht="15" outlineLevel="2">
      <c r="A123" s="81">
        <v>792</v>
      </c>
      <c r="B123" s="27" t="s">
        <v>144</v>
      </c>
      <c r="C123" s="49" t="s">
        <v>112</v>
      </c>
      <c r="D123" s="49">
        <v>1486</v>
      </c>
      <c r="E123" s="49">
        <v>1514</v>
      </c>
      <c r="F123" s="49">
        <v>1587</v>
      </c>
      <c r="G123" s="49">
        <v>1618</v>
      </c>
      <c r="H123" s="49">
        <v>1632</v>
      </c>
      <c r="I123" s="1">
        <v>1605</v>
      </c>
      <c r="J123" s="388">
        <v>1701</v>
      </c>
      <c r="K123" s="270">
        <v>1649</v>
      </c>
      <c r="L123" s="37">
        <v>1599</v>
      </c>
      <c r="M123" s="37">
        <v>1580</v>
      </c>
      <c r="N123" s="37">
        <v>1582</v>
      </c>
      <c r="O123" s="37">
        <v>1649</v>
      </c>
      <c r="P123" s="37">
        <v>1635</v>
      </c>
      <c r="Q123" s="37">
        <v>1639</v>
      </c>
      <c r="R123" s="37">
        <v>1609</v>
      </c>
      <c r="S123" s="37">
        <v>1565</v>
      </c>
      <c r="T123" s="37">
        <v>1556</v>
      </c>
      <c r="U123" s="37">
        <v>1532</v>
      </c>
      <c r="V123" s="129">
        <v>1611</v>
      </c>
      <c r="W123" s="84">
        <v>1538</v>
      </c>
      <c r="X123" s="37">
        <v>1544</v>
      </c>
      <c r="Y123" s="37">
        <v>1566</v>
      </c>
      <c r="Z123" s="37">
        <v>1595</v>
      </c>
      <c r="AA123" s="37">
        <v>1602</v>
      </c>
      <c r="AB123" s="37">
        <v>1629</v>
      </c>
      <c r="AC123" s="37">
        <v>1611</v>
      </c>
      <c r="AD123" s="37">
        <v>1629</v>
      </c>
      <c r="AE123" s="37">
        <v>1595</v>
      </c>
      <c r="AF123" s="37">
        <v>1640</v>
      </c>
      <c r="AG123" s="37">
        <v>1657</v>
      </c>
      <c r="AH123" s="129">
        <v>1694</v>
      </c>
      <c r="AI123" s="84">
        <v>1636</v>
      </c>
      <c r="AJ123" s="37">
        <v>1659</v>
      </c>
      <c r="AK123" s="37">
        <v>1547</v>
      </c>
      <c r="AL123" s="37">
        <v>1583</v>
      </c>
      <c r="AM123" s="37">
        <v>1598</v>
      </c>
      <c r="AN123" s="37">
        <v>1593</v>
      </c>
      <c r="AO123" s="37">
        <v>1544</v>
      </c>
      <c r="AP123" s="37">
        <v>1635</v>
      </c>
      <c r="AQ123" s="37">
        <v>1651</v>
      </c>
      <c r="AR123" s="37">
        <v>1706</v>
      </c>
      <c r="AS123" s="37">
        <v>1677</v>
      </c>
      <c r="AT123" s="129">
        <v>1672</v>
      </c>
      <c r="AU123" s="84">
        <v>1623</v>
      </c>
      <c r="AV123" s="270">
        <v>1578</v>
      </c>
      <c r="AW123" s="270">
        <v>1604</v>
      </c>
      <c r="AX123" s="270">
        <v>1653</v>
      </c>
      <c r="AY123" s="270">
        <v>1622</v>
      </c>
      <c r="AZ123" s="270">
        <v>1654</v>
      </c>
      <c r="BA123" s="270">
        <v>1832</v>
      </c>
      <c r="BB123" s="270">
        <v>1885</v>
      </c>
      <c r="BC123" s="270">
        <v>1917</v>
      </c>
      <c r="BD123" s="270">
        <v>1885</v>
      </c>
      <c r="BE123" s="270">
        <v>1787</v>
      </c>
      <c r="BF123" s="37">
        <v>1766</v>
      </c>
      <c r="BG123" s="84">
        <v>1736</v>
      </c>
      <c r="BH123" s="270">
        <v>1675</v>
      </c>
      <c r="BI123" s="270">
        <v>1699</v>
      </c>
      <c r="BJ123" s="270">
        <v>1725</v>
      </c>
      <c r="BK123" s="270">
        <v>1766</v>
      </c>
      <c r="BL123" s="270">
        <v>1808</v>
      </c>
      <c r="BM123" s="270">
        <v>1868</v>
      </c>
      <c r="BN123" s="270">
        <v>1886</v>
      </c>
      <c r="BO123" s="270">
        <v>1922</v>
      </c>
      <c r="BP123" s="270">
        <v>1930</v>
      </c>
      <c r="BQ123" s="270">
        <v>1890</v>
      </c>
      <c r="BR123" s="598">
        <v>1897</v>
      </c>
      <c r="BS123" s="598">
        <v>1876</v>
      </c>
      <c r="BT123" s="598">
        <v>1916</v>
      </c>
      <c r="BU123" s="598">
        <v>1947</v>
      </c>
      <c r="BV123" s="598">
        <v>1916</v>
      </c>
      <c r="BW123" s="598">
        <v>1942</v>
      </c>
      <c r="BX123" s="598">
        <v>1973</v>
      </c>
      <c r="BY123" s="598">
        <v>1971</v>
      </c>
      <c r="BZ123" s="598">
        <v>1970</v>
      </c>
      <c r="CA123" s="598">
        <v>2043</v>
      </c>
      <c r="CB123" s="598">
        <v>2039</v>
      </c>
      <c r="CC123" s="598">
        <v>2016</v>
      </c>
      <c r="CD123" s="598">
        <v>2001</v>
      </c>
      <c r="CE123" s="598">
        <v>2003</v>
      </c>
      <c r="CF123" s="598">
        <v>1997</v>
      </c>
      <c r="CG123" s="598">
        <v>2020</v>
      </c>
      <c r="CH123" s="598">
        <v>2045</v>
      </c>
      <c r="CI123" s="598">
        <v>2032</v>
      </c>
      <c r="CJ123" s="598">
        <f>'1.COBERTURA  DANE'!F124+'1.COBERTURA  DANE'!H124+'1.COBERTURA  DANE'!J124</f>
        <v>2064</v>
      </c>
      <c r="CK123" s="224">
        <f t="shared" si="11"/>
        <v>19</v>
      </c>
      <c r="CL123" s="190">
        <f t="shared" si="12"/>
        <v>0.94857713429855228</v>
      </c>
      <c r="CM123" s="224">
        <f t="shared" si="13"/>
        <v>63</v>
      </c>
      <c r="CN123" s="190">
        <f t="shared" si="14"/>
        <v>3.1484257871064467</v>
      </c>
      <c r="DD123" s="18">
        <v>88</v>
      </c>
      <c r="DE123" s="18">
        <v>252989</v>
      </c>
      <c r="DG123" s="386">
        <v>858</v>
      </c>
      <c r="DH123" s="18" t="s">
        <v>824</v>
      </c>
      <c r="DI123" s="18">
        <v>2000</v>
      </c>
      <c r="DJ123" s="18">
        <v>1975</v>
      </c>
      <c r="DK123" s="18">
        <v>1938</v>
      </c>
      <c r="DL123" s="18">
        <v>1878</v>
      </c>
    </row>
    <row r="124" spans="1:116" ht="15" outlineLevel="2">
      <c r="A124" s="81">
        <v>809</v>
      </c>
      <c r="B124" s="27" t="s">
        <v>144</v>
      </c>
      <c r="C124" s="49" t="s">
        <v>99</v>
      </c>
      <c r="D124" s="49">
        <v>3685</v>
      </c>
      <c r="E124" s="49">
        <v>3707</v>
      </c>
      <c r="F124" s="49">
        <v>3754</v>
      </c>
      <c r="G124" s="49">
        <v>3845</v>
      </c>
      <c r="H124" s="49">
        <v>3839</v>
      </c>
      <c r="I124" s="1">
        <v>3846</v>
      </c>
      <c r="J124" s="388">
        <v>4026</v>
      </c>
      <c r="K124" s="270">
        <v>3943</v>
      </c>
      <c r="L124" s="37">
        <v>3861</v>
      </c>
      <c r="M124" s="37">
        <v>3942</v>
      </c>
      <c r="N124" s="37">
        <v>3862</v>
      </c>
      <c r="O124" s="37">
        <v>3890</v>
      </c>
      <c r="P124" s="37">
        <v>4062</v>
      </c>
      <c r="Q124" s="37">
        <v>3889</v>
      </c>
      <c r="R124" s="37">
        <v>3869</v>
      </c>
      <c r="S124" s="37">
        <v>3901</v>
      </c>
      <c r="T124" s="37">
        <v>3919</v>
      </c>
      <c r="U124" s="37">
        <v>3873</v>
      </c>
      <c r="V124" s="129">
        <v>3884</v>
      </c>
      <c r="W124" s="84">
        <v>3671</v>
      </c>
      <c r="X124" s="37">
        <v>3602</v>
      </c>
      <c r="Y124" s="37">
        <v>3705</v>
      </c>
      <c r="Z124" s="37">
        <v>3775</v>
      </c>
      <c r="AA124" s="37">
        <v>3840</v>
      </c>
      <c r="AB124" s="37">
        <v>3868</v>
      </c>
      <c r="AC124" s="37">
        <v>3738</v>
      </c>
      <c r="AD124" s="37">
        <v>3737</v>
      </c>
      <c r="AE124" s="37">
        <v>3735</v>
      </c>
      <c r="AF124" s="37">
        <v>3778</v>
      </c>
      <c r="AG124" s="37">
        <v>3777</v>
      </c>
      <c r="AH124" s="129">
        <v>3800</v>
      </c>
      <c r="AI124" s="84">
        <v>3680</v>
      </c>
      <c r="AJ124" s="37">
        <v>3687</v>
      </c>
      <c r="AK124" s="37">
        <v>3687</v>
      </c>
      <c r="AL124" s="37">
        <v>3733</v>
      </c>
      <c r="AM124" s="37">
        <v>3707</v>
      </c>
      <c r="AN124" s="37">
        <v>3774</v>
      </c>
      <c r="AO124" s="37">
        <v>3710</v>
      </c>
      <c r="AP124" s="37">
        <v>3821</v>
      </c>
      <c r="AQ124" s="37">
        <v>3838</v>
      </c>
      <c r="AR124" s="37">
        <v>3938</v>
      </c>
      <c r="AS124" s="37">
        <v>3893</v>
      </c>
      <c r="AT124" s="129">
        <v>3830</v>
      </c>
      <c r="AU124" s="84">
        <v>3712</v>
      </c>
      <c r="AV124" s="270">
        <v>3662</v>
      </c>
      <c r="AW124" s="270">
        <v>3668</v>
      </c>
      <c r="AX124" s="270">
        <v>3667</v>
      </c>
      <c r="AY124" s="270">
        <v>3675</v>
      </c>
      <c r="AZ124" s="270">
        <v>3747</v>
      </c>
      <c r="BA124" s="270">
        <v>3960</v>
      </c>
      <c r="BB124" s="270">
        <v>4035</v>
      </c>
      <c r="BC124" s="270">
        <v>4081</v>
      </c>
      <c r="BD124" s="270">
        <v>4085</v>
      </c>
      <c r="BE124" s="270">
        <v>3912</v>
      </c>
      <c r="BF124" s="37">
        <v>3859</v>
      </c>
      <c r="BG124" s="84">
        <v>3766</v>
      </c>
      <c r="BH124" s="270">
        <v>3683</v>
      </c>
      <c r="BI124" s="270">
        <v>3688</v>
      </c>
      <c r="BJ124" s="270">
        <v>3774</v>
      </c>
      <c r="BK124" s="270">
        <v>3811</v>
      </c>
      <c r="BL124" s="270">
        <v>3870</v>
      </c>
      <c r="BM124" s="270">
        <v>3882</v>
      </c>
      <c r="BN124" s="270">
        <v>3914</v>
      </c>
      <c r="BO124" s="270">
        <v>3938</v>
      </c>
      <c r="BP124" s="270">
        <v>3955</v>
      </c>
      <c r="BQ124" s="270">
        <v>3932</v>
      </c>
      <c r="BR124" s="598">
        <v>3917</v>
      </c>
      <c r="BS124" s="598">
        <v>3880</v>
      </c>
      <c r="BT124" s="598">
        <v>3864</v>
      </c>
      <c r="BU124" s="598">
        <v>3834</v>
      </c>
      <c r="BV124" s="598">
        <v>3762</v>
      </c>
      <c r="BW124" s="598">
        <v>3735</v>
      </c>
      <c r="BX124" s="598">
        <v>3749</v>
      </c>
      <c r="BY124" s="598">
        <v>3752</v>
      </c>
      <c r="BZ124" s="598">
        <v>3805</v>
      </c>
      <c r="CA124" s="598">
        <v>3783</v>
      </c>
      <c r="CB124" s="598">
        <v>3733</v>
      </c>
      <c r="CC124" s="598">
        <v>3701</v>
      </c>
      <c r="CD124" s="598">
        <v>3747</v>
      </c>
      <c r="CE124" s="598">
        <v>3639</v>
      </c>
      <c r="CF124" s="598">
        <v>3607</v>
      </c>
      <c r="CG124" s="598">
        <v>3640</v>
      </c>
      <c r="CH124" s="598">
        <v>3654</v>
      </c>
      <c r="CI124" s="598">
        <v>3691</v>
      </c>
      <c r="CJ124" s="598">
        <f>'1.COBERTURA  DANE'!F125+'1.COBERTURA  DANE'!H125+'1.COBERTURA  DANE'!J125</f>
        <v>3660</v>
      </c>
      <c r="CK124" s="224">
        <f t="shared" si="11"/>
        <v>6</v>
      </c>
      <c r="CL124" s="190">
        <f t="shared" si="12"/>
        <v>0.16488046166529266</v>
      </c>
      <c r="CM124" s="224">
        <f t="shared" si="13"/>
        <v>-87</v>
      </c>
      <c r="CN124" s="190">
        <f t="shared" si="14"/>
        <v>-2.321857485988791</v>
      </c>
      <c r="DD124" s="18">
        <v>129</v>
      </c>
      <c r="DE124" s="18">
        <v>55990</v>
      </c>
      <c r="DG124" s="387">
        <v>861</v>
      </c>
      <c r="DH124" s="18" t="s">
        <v>27</v>
      </c>
      <c r="DI124" s="18">
        <v>3934</v>
      </c>
      <c r="DJ124" s="18">
        <v>3870</v>
      </c>
      <c r="DK124" s="18">
        <v>3924</v>
      </c>
      <c r="DL124" s="18">
        <v>3988</v>
      </c>
    </row>
    <row r="125" spans="1:116" ht="15" outlineLevel="2">
      <c r="A125" s="81">
        <v>847</v>
      </c>
      <c r="B125" s="27" t="s">
        <v>144</v>
      </c>
      <c r="C125" s="49" t="s">
        <v>101</v>
      </c>
      <c r="D125" s="49">
        <v>3392</v>
      </c>
      <c r="E125" s="49">
        <v>3358</v>
      </c>
      <c r="F125" s="49">
        <v>3413</v>
      </c>
      <c r="G125" s="49">
        <v>3536</v>
      </c>
      <c r="H125" s="49">
        <v>3535</v>
      </c>
      <c r="I125" s="1">
        <v>3426</v>
      </c>
      <c r="J125" s="388">
        <v>3494</v>
      </c>
      <c r="K125" s="270">
        <v>3318</v>
      </c>
      <c r="L125" s="37">
        <v>3113</v>
      </c>
      <c r="M125" s="37">
        <v>3323</v>
      </c>
      <c r="N125" s="37">
        <v>3312</v>
      </c>
      <c r="O125" s="37">
        <v>3359</v>
      </c>
      <c r="P125" s="37">
        <v>3434</v>
      </c>
      <c r="Q125" s="37">
        <v>3408</v>
      </c>
      <c r="R125" s="37">
        <v>3393</v>
      </c>
      <c r="S125" s="37">
        <v>3371</v>
      </c>
      <c r="T125" s="37">
        <v>3321</v>
      </c>
      <c r="U125" s="37">
        <v>3341</v>
      </c>
      <c r="V125" s="129">
        <v>3811</v>
      </c>
      <c r="W125" s="84">
        <v>3207</v>
      </c>
      <c r="X125" s="37">
        <v>3187</v>
      </c>
      <c r="Y125" s="37">
        <v>3436</v>
      </c>
      <c r="Z125" s="37">
        <v>3577</v>
      </c>
      <c r="AA125" s="37">
        <v>3758</v>
      </c>
      <c r="AB125" s="37">
        <v>3790</v>
      </c>
      <c r="AC125" s="37">
        <v>3719</v>
      </c>
      <c r="AD125" s="37">
        <v>3722</v>
      </c>
      <c r="AE125" s="37">
        <v>3733</v>
      </c>
      <c r="AF125" s="37">
        <v>3771</v>
      </c>
      <c r="AG125" s="37">
        <v>3722</v>
      </c>
      <c r="AH125" s="129">
        <v>3763</v>
      </c>
      <c r="AI125" s="84">
        <v>3594</v>
      </c>
      <c r="AJ125" s="37">
        <v>3622</v>
      </c>
      <c r="AK125" s="37">
        <v>3437</v>
      </c>
      <c r="AL125" s="37">
        <v>3562</v>
      </c>
      <c r="AM125" s="37">
        <v>3582</v>
      </c>
      <c r="AN125" s="37">
        <v>3678</v>
      </c>
      <c r="AO125" s="37">
        <v>4193</v>
      </c>
      <c r="AP125" s="37">
        <v>4327</v>
      </c>
      <c r="AQ125" s="37">
        <v>4433</v>
      </c>
      <c r="AR125" s="37">
        <v>4295</v>
      </c>
      <c r="AS125" s="37">
        <v>4350</v>
      </c>
      <c r="AT125" s="129">
        <v>4244</v>
      </c>
      <c r="AU125" s="84">
        <v>4058</v>
      </c>
      <c r="AV125" s="270">
        <v>3891</v>
      </c>
      <c r="AW125" s="270">
        <v>3808</v>
      </c>
      <c r="AX125" s="270">
        <v>3995</v>
      </c>
      <c r="AY125" s="270">
        <v>4040</v>
      </c>
      <c r="AZ125" s="270">
        <v>4092</v>
      </c>
      <c r="BA125" s="270">
        <v>4290</v>
      </c>
      <c r="BB125" s="270">
        <v>4339</v>
      </c>
      <c r="BC125" s="270">
        <v>4482</v>
      </c>
      <c r="BD125" s="270">
        <v>4507</v>
      </c>
      <c r="BE125" s="270">
        <v>4416</v>
      </c>
      <c r="BF125" s="37">
        <v>4419</v>
      </c>
      <c r="BG125" s="84">
        <v>4342</v>
      </c>
      <c r="BH125" s="270">
        <v>4142</v>
      </c>
      <c r="BI125" s="270">
        <v>4201</v>
      </c>
      <c r="BJ125" s="270">
        <v>4342</v>
      </c>
      <c r="BK125" s="270">
        <v>4496</v>
      </c>
      <c r="BL125" s="270">
        <v>4612</v>
      </c>
      <c r="BM125" s="270">
        <v>4716</v>
      </c>
      <c r="BN125" s="270">
        <v>4765</v>
      </c>
      <c r="BO125" s="270">
        <v>4747</v>
      </c>
      <c r="BP125" s="270">
        <v>4822</v>
      </c>
      <c r="BQ125" s="270">
        <v>4803</v>
      </c>
      <c r="BR125" s="598">
        <v>4800</v>
      </c>
      <c r="BS125" s="598">
        <v>4577</v>
      </c>
      <c r="BT125" s="598">
        <v>4555</v>
      </c>
      <c r="BU125" s="598">
        <v>4638</v>
      </c>
      <c r="BV125" s="598">
        <v>4545</v>
      </c>
      <c r="BW125" s="598">
        <v>4569</v>
      </c>
      <c r="BX125" s="598">
        <v>4642</v>
      </c>
      <c r="BY125" s="598">
        <v>4734</v>
      </c>
      <c r="BZ125" s="598">
        <v>4879</v>
      </c>
      <c r="CA125" s="598">
        <v>4781</v>
      </c>
      <c r="CB125" s="598">
        <v>4778</v>
      </c>
      <c r="CC125" s="598">
        <v>4741</v>
      </c>
      <c r="CD125" s="598">
        <v>4776</v>
      </c>
      <c r="CE125" s="598">
        <v>4661</v>
      </c>
      <c r="CF125" s="598">
        <v>4632</v>
      </c>
      <c r="CG125" s="598">
        <v>4737</v>
      </c>
      <c r="CH125" s="598">
        <v>4750</v>
      </c>
      <c r="CI125" s="598">
        <v>4726</v>
      </c>
      <c r="CJ125" s="598">
        <f>'1.COBERTURA  DANE'!F126+'1.COBERTURA  DANE'!H126+'1.COBERTURA  DANE'!J126</f>
        <v>4750</v>
      </c>
      <c r="CK125" s="224">
        <f t="shared" si="11"/>
        <v>0</v>
      </c>
      <c r="CL125" s="190">
        <f t="shared" si="12"/>
        <v>0</v>
      </c>
      <c r="CM125" s="224">
        <f t="shared" si="13"/>
        <v>-26</v>
      </c>
      <c r="CN125" s="190">
        <f t="shared" si="14"/>
        <v>-0.54438860971524283</v>
      </c>
      <c r="DD125" s="18">
        <v>212</v>
      </c>
      <c r="DE125" s="18">
        <v>34132</v>
      </c>
      <c r="DG125" s="387">
        <v>873</v>
      </c>
      <c r="DH125" s="18" t="s">
        <v>825</v>
      </c>
      <c r="DI125" s="18">
        <v>187</v>
      </c>
      <c r="DJ125" s="18">
        <v>162</v>
      </c>
      <c r="DK125" s="18">
        <v>164</v>
      </c>
      <c r="DL125" s="18">
        <v>166</v>
      </c>
    </row>
    <row r="126" spans="1:116" ht="15" outlineLevel="2">
      <c r="A126" s="81">
        <v>856</v>
      </c>
      <c r="B126" s="27" t="s">
        <v>144</v>
      </c>
      <c r="C126" s="49" t="s">
        <v>103</v>
      </c>
      <c r="D126" s="49">
        <v>1508</v>
      </c>
      <c r="E126" s="49">
        <v>1483</v>
      </c>
      <c r="F126" s="49">
        <v>1513</v>
      </c>
      <c r="G126" s="49">
        <v>1517</v>
      </c>
      <c r="H126" s="49">
        <v>1538</v>
      </c>
      <c r="I126" s="1">
        <v>1506</v>
      </c>
      <c r="J126" s="388">
        <v>1542</v>
      </c>
      <c r="K126" s="270">
        <v>1471</v>
      </c>
      <c r="L126" s="37">
        <v>1409</v>
      </c>
      <c r="M126" s="37">
        <v>1479</v>
      </c>
      <c r="N126" s="37">
        <v>1471</v>
      </c>
      <c r="O126" s="37">
        <v>1485</v>
      </c>
      <c r="P126" s="37">
        <v>1546</v>
      </c>
      <c r="Q126" s="37">
        <v>1511</v>
      </c>
      <c r="R126" s="37">
        <v>1509</v>
      </c>
      <c r="S126" s="37">
        <v>1477</v>
      </c>
      <c r="T126" s="37">
        <v>1443</v>
      </c>
      <c r="U126" s="37">
        <v>1463</v>
      </c>
      <c r="V126" s="129">
        <v>1518</v>
      </c>
      <c r="W126" s="84">
        <v>1376</v>
      </c>
      <c r="X126" s="37">
        <v>1403</v>
      </c>
      <c r="Y126" s="37">
        <v>1437</v>
      </c>
      <c r="Z126" s="37">
        <v>1451</v>
      </c>
      <c r="AA126" s="37">
        <v>1484</v>
      </c>
      <c r="AB126" s="37">
        <v>1522</v>
      </c>
      <c r="AC126" s="37">
        <v>1479</v>
      </c>
      <c r="AD126" s="37">
        <v>1470</v>
      </c>
      <c r="AE126" s="37">
        <v>1459</v>
      </c>
      <c r="AF126" s="37">
        <v>1506</v>
      </c>
      <c r="AG126" s="37">
        <v>1530</v>
      </c>
      <c r="AH126" s="129">
        <v>1506</v>
      </c>
      <c r="AI126" s="84">
        <v>1448</v>
      </c>
      <c r="AJ126" s="37">
        <v>1465</v>
      </c>
      <c r="AK126" s="37">
        <v>1332</v>
      </c>
      <c r="AL126" s="37">
        <v>1330</v>
      </c>
      <c r="AM126" s="37">
        <v>1366</v>
      </c>
      <c r="AN126" s="37">
        <v>1415</v>
      </c>
      <c r="AO126" s="37">
        <v>1446</v>
      </c>
      <c r="AP126" s="37">
        <v>1517</v>
      </c>
      <c r="AQ126" s="37">
        <v>1539</v>
      </c>
      <c r="AR126" s="37">
        <v>1593</v>
      </c>
      <c r="AS126" s="37">
        <v>1599</v>
      </c>
      <c r="AT126" s="129">
        <v>1548</v>
      </c>
      <c r="AU126" s="84">
        <v>1487</v>
      </c>
      <c r="AV126" s="270">
        <v>1473</v>
      </c>
      <c r="AW126" s="270">
        <v>1497</v>
      </c>
      <c r="AX126" s="270">
        <v>1498</v>
      </c>
      <c r="AY126" s="270">
        <v>1495</v>
      </c>
      <c r="AZ126" s="270">
        <v>1538</v>
      </c>
      <c r="BA126" s="270">
        <v>1666</v>
      </c>
      <c r="BB126" s="270">
        <v>1723</v>
      </c>
      <c r="BC126" s="270">
        <v>1767</v>
      </c>
      <c r="BD126" s="270">
        <v>1750</v>
      </c>
      <c r="BE126" s="270">
        <v>1645</v>
      </c>
      <c r="BF126" s="37">
        <v>1618</v>
      </c>
      <c r="BG126" s="84">
        <v>1566</v>
      </c>
      <c r="BH126" s="270">
        <v>1491</v>
      </c>
      <c r="BI126" s="270">
        <v>1496</v>
      </c>
      <c r="BJ126" s="270">
        <v>1545</v>
      </c>
      <c r="BK126" s="270">
        <v>1566</v>
      </c>
      <c r="BL126" s="270">
        <v>1611</v>
      </c>
      <c r="BM126" s="270">
        <v>1611</v>
      </c>
      <c r="BN126" s="270">
        <v>1606</v>
      </c>
      <c r="BO126" s="270">
        <v>1653</v>
      </c>
      <c r="BP126" s="270">
        <v>1663</v>
      </c>
      <c r="BQ126" s="270">
        <v>1687</v>
      </c>
      <c r="BR126" s="598">
        <v>1673</v>
      </c>
      <c r="BS126" s="598">
        <v>1648</v>
      </c>
      <c r="BT126" s="598">
        <v>1651</v>
      </c>
      <c r="BU126" s="598">
        <v>1673</v>
      </c>
      <c r="BV126" s="598">
        <v>1680</v>
      </c>
      <c r="BW126" s="598">
        <v>1660</v>
      </c>
      <c r="BX126" s="598">
        <v>1683</v>
      </c>
      <c r="BY126" s="598">
        <v>1678</v>
      </c>
      <c r="BZ126" s="598">
        <v>1645</v>
      </c>
      <c r="CA126" s="598">
        <v>1748</v>
      </c>
      <c r="CB126" s="598">
        <v>1708</v>
      </c>
      <c r="CC126" s="598">
        <v>1719</v>
      </c>
      <c r="CD126" s="598">
        <v>1739</v>
      </c>
      <c r="CE126" s="598">
        <v>1735</v>
      </c>
      <c r="CF126" s="598">
        <v>1702</v>
      </c>
      <c r="CG126" s="598">
        <v>1752</v>
      </c>
      <c r="CH126" s="598">
        <v>1723</v>
      </c>
      <c r="CI126" s="598">
        <v>1715</v>
      </c>
      <c r="CJ126" s="598">
        <f>'1.COBERTURA  DANE'!F127+'1.COBERTURA  DANE'!H127+'1.COBERTURA  DANE'!J127</f>
        <v>1715</v>
      </c>
      <c r="CK126" s="224">
        <f t="shared" si="11"/>
        <v>-8</v>
      </c>
      <c r="CL126" s="190">
        <f t="shared" si="12"/>
        <v>-0.46109510086455335</v>
      </c>
      <c r="CM126" s="224">
        <f t="shared" si="13"/>
        <v>-24</v>
      </c>
      <c r="CN126" s="190">
        <f t="shared" si="14"/>
        <v>-1.3801035077630821</v>
      </c>
      <c r="DD126" s="18">
        <v>266</v>
      </c>
      <c r="DE126" s="18">
        <v>135048</v>
      </c>
      <c r="DG126" s="387">
        <v>885</v>
      </c>
      <c r="DH126" s="18" t="s">
        <v>826</v>
      </c>
      <c r="DI126" s="18">
        <v>887</v>
      </c>
      <c r="DJ126" s="18">
        <v>904</v>
      </c>
      <c r="DK126" s="18">
        <v>896</v>
      </c>
      <c r="DL126" s="18">
        <v>931</v>
      </c>
    </row>
    <row r="127" spans="1:116" ht="15" outlineLevel="2">
      <c r="A127" s="81">
        <v>861</v>
      </c>
      <c r="B127" s="27" t="s">
        <v>144</v>
      </c>
      <c r="C127" s="49" t="s">
        <v>27</v>
      </c>
      <c r="D127" s="49">
        <v>3988</v>
      </c>
      <c r="E127" s="49">
        <v>3943</v>
      </c>
      <c r="F127" s="49">
        <v>3924</v>
      </c>
      <c r="G127" s="49">
        <v>3870</v>
      </c>
      <c r="H127" s="49">
        <v>3934</v>
      </c>
      <c r="I127" s="1">
        <v>3856</v>
      </c>
      <c r="J127" s="388">
        <v>4000</v>
      </c>
      <c r="K127" s="270">
        <v>3875</v>
      </c>
      <c r="L127" s="37">
        <v>3785</v>
      </c>
      <c r="M127" s="37">
        <v>3897</v>
      </c>
      <c r="N127" s="37">
        <v>3892</v>
      </c>
      <c r="O127" s="37">
        <v>3969</v>
      </c>
      <c r="P127" s="37">
        <v>4082</v>
      </c>
      <c r="Q127" s="37">
        <v>4088</v>
      </c>
      <c r="R127" s="37">
        <v>4109</v>
      </c>
      <c r="S127" s="37">
        <v>4075</v>
      </c>
      <c r="T127" s="37">
        <v>3994</v>
      </c>
      <c r="U127" s="37">
        <v>4062</v>
      </c>
      <c r="V127" s="129">
        <v>4188</v>
      </c>
      <c r="W127" s="84">
        <v>3899</v>
      </c>
      <c r="X127" s="37">
        <v>3824</v>
      </c>
      <c r="Y127" s="37">
        <v>3949</v>
      </c>
      <c r="Z127" s="37">
        <v>4027</v>
      </c>
      <c r="AA127" s="37">
        <v>4083</v>
      </c>
      <c r="AB127" s="37">
        <v>4118</v>
      </c>
      <c r="AC127" s="37">
        <v>4084</v>
      </c>
      <c r="AD127" s="37">
        <v>4058</v>
      </c>
      <c r="AE127" s="37">
        <v>4009</v>
      </c>
      <c r="AF127" s="37">
        <v>4017</v>
      </c>
      <c r="AG127" s="37">
        <v>3998</v>
      </c>
      <c r="AH127" s="129">
        <v>3995</v>
      </c>
      <c r="AI127" s="84">
        <v>3763</v>
      </c>
      <c r="AJ127" s="37">
        <v>3774</v>
      </c>
      <c r="AK127" s="37">
        <v>3705</v>
      </c>
      <c r="AL127" s="37">
        <v>3770</v>
      </c>
      <c r="AM127" s="37">
        <v>3910</v>
      </c>
      <c r="AN127" s="37">
        <v>4020</v>
      </c>
      <c r="AO127" s="37">
        <v>3970</v>
      </c>
      <c r="AP127" s="37">
        <v>4042</v>
      </c>
      <c r="AQ127" s="37">
        <v>4046</v>
      </c>
      <c r="AR127" s="37">
        <v>4179</v>
      </c>
      <c r="AS127" s="37">
        <v>4175</v>
      </c>
      <c r="AT127" s="129">
        <v>4014</v>
      </c>
      <c r="AU127" s="84">
        <v>3950</v>
      </c>
      <c r="AV127" s="270">
        <v>3881</v>
      </c>
      <c r="AW127" s="270">
        <v>3867</v>
      </c>
      <c r="AX127" s="270">
        <v>3938</v>
      </c>
      <c r="AY127" s="270">
        <v>3911</v>
      </c>
      <c r="AZ127" s="270">
        <v>3983</v>
      </c>
      <c r="BA127" s="270">
        <v>4315</v>
      </c>
      <c r="BB127" s="270">
        <v>4441</v>
      </c>
      <c r="BC127" s="270">
        <v>4502</v>
      </c>
      <c r="BD127" s="270">
        <v>4507</v>
      </c>
      <c r="BE127" s="270">
        <v>4320</v>
      </c>
      <c r="BF127" s="37">
        <v>4308</v>
      </c>
      <c r="BG127" s="84">
        <v>4232</v>
      </c>
      <c r="BH127" s="270">
        <v>4147</v>
      </c>
      <c r="BI127" s="270">
        <v>4142</v>
      </c>
      <c r="BJ127" s="270">
        <v>4286</v>
      </c>
      <c r="BK127" s="270">
        <v>4329</v>
      </c>
      <c r="BL127" s="270">
        <v>4421</v>
      </c>
      <c r="BM127" s="270">
        <v>4453</v>
      </c>
      <c r="BN127" s="270">
        <v>4437</v>
      </c>
      <c r="BO127" s="270">
        <v>4481</v>
      </c>
      <c r="BP127" s="270">
        <v>4491</v>
      </c>
      <c r="BQ127" s="270">
        <v>4470</v>
      </c>
      <c r="BR127" s="598">
        <v>4529</v>
      </c>
      <c r="BS127" s="598">
        <v>4491</v>
      </c>
      <c r="BT127" s="598">
        <v>4448</v>
      </c>
      <c r="BU127" s="598">
        <v>4469</v>
      </c>
      <c r="BV127" s="598">
        <v>4408</v>
      </c>
      <c r="BW127" s="598">
        <v>4422</v>
      </c>
      <c r="BX127" s="598">
        <v>4464</v>
      </c>
      <c r="BY127" s="598">
        <v>4474</v>
      </c>
      <c r="BZ127" s="598">
        <v>4488</v>
      </c>
      <c r="CA127" s="598">
        <v>4476</v>
      </c>
      <c r="CB127" s="598">
        <v>4428</v>
      </c>
      <c r="CC127" s="598">
        <v>4409</v>
      </c>
      <c r="CD127" s="598">
        <v>4398</v>
      </c>
      <c r="CE127" s="598">
        <v>4347</v>
      </c>
      <c r="CF127" s="598">
        <v>4311</v>
      </c>
      <c r="CG127" s="598">
        <v>4340</v>
      </c>
      <c r="CH127" s="598">
        <v>4401</v>
      </c>
      <c r="CI127" s="598">
        <v>4260</v>
      </c>
      <c r="CJ127" s="598">
        <f>'1.COBERTURA  DANE'!F128+'1.COBERTURA  DANE'!H128+'1.COBERTURA  DANE'!J128</f>
        <v>4241</v>
      </c>
      <c r="CK127" s="224">
        <f t="shared" si="11"/>
        <v>-160</v>
      </c>
      <c r="CL127" s="190">
        <f t="shared" si="12"/>
        <v>-3.680699332873246</v>
      </c>
      <c r="CM127" s="224">
        <f t="shared" si="13"/>
        <v>-157</v>
      </c>
      <c r="CN127" s="190">
        <f t="shared" si="14"/>
        <v>-3.5698044565711684</v>
      </c>
      <c r="DD127" s="18">
        <v>308</v>
      </c>
      <c r="DE127" s="18">
        <v>28973</v>
      </c>
      <c r="DG127" s="387">
        <v>887</v>
      </c>
      <c r="DH127" s="18" t="s">
        <v>29</v>
      </c>
      <c r="DI127" s="18">
        <v>13372</v>
      </c>
      <c r="DJ127" s="18">
        <v>13163</v>
      </c>
      <c r="DK127" s="18">
        <v>13028</v>
      </c>
      <c r="DL127" s="18">
        <v>12860</v>
      </c>
    </row>
    <row r="128" spans="1:116" ht="15" outlineLevel="1">
      <c r="A128" s="320" t="s">
        <v>152</v>
      </c>
      <c r="B128" s="48"/>
      <c r="C128" s="51"/>
      <c r="D128" s="83">
        <f t="shared" ref="D128:V128" si="17">SUM(D129:D138)</f>
        <v>2355588</v>
      </c>
      <c r="E128" s="83">
        <f t="shared" si="17"/>
        <v>2360213</v>
      </c>
      <c r="F128" s="83">
        <f t="shared" si="17"/>
        <v>2380799</v>
      </c>
      <c r="G128" s="83">
        <f t="shared" si="17"/>
        <v>2387082</v>
      </c>
      <c r="H128" s="83">
        <f t="shared" si="17"/>
        <v>2411744</v>
      </c>
      <c r="I128" s="83">
        <f t="shared" si="17"/>
        <v>2413569</v>
      </c>
      <c r="J128" s="83">
        <f t="shared" si="17"/>
        <v>2455804</v>
      </c>
      <c r="K128" s="269">
        <f t="shared" si="17"/>
        <v>2417051</v>
      </c>
      <c r="L128" s="83">
        <f t="shared" si="17"/>
        <v>2370105</v>
      </c>
      <c r="M128" s="83">
        <f t="shared" si="17"/>
        <v>2401947</v>
      </c>
      <c r="N128" s="83">
        <f t="shared" si="17"/>
        <v>2417352</v>
      </c>
      <c r="O128" s="83">
        <f>SUM(O129:O138)</f>
        <v>2428241</v>
      </c>
      <c r="P128" s="83">
        <f t="shared" si="17"/>
        <v>2450293</v>
      </c>
      <c r="Q128" s="83">
        <f t="shared" si="17"/>
        <v>2435629</v>
      </c>
      <c r="R128" s="83">
        <f t="shared" si="17"/>
        <v>2444651</v>
      </c>
      <c r="S128" s="83">
        <f t="shared" si="17"/>
        <v>2443009</v>
      </c>
      <c r="T128" s="83">
        <f t="shared" si="17"/>
        <v>2450910</v>
      </c>
      <c r="U128" s="83">
        <f t="shared" si="17"/>
        <v>2468418</v>
      </c>
      <c r="V128" s="128">
        <f t="shared" si="17"/>
        <v>2516122</v>
      </c>
      <c r="W128" s="82">
        <f>SUM(W129:W138)</f>
        <v>2373413</v>
      </c>
      <c r="X128" s="83">
        <f>SUM(X129:X138)</f>
        <v>2410231</v>
      </c>
      <c r="Y128" s="83">
        <f>SUM(Y129:Y138)</f>
        <v>2439153</v>
      </c>
      <c r="Z128" s="83">
        <f>SUM(Z129:Z138)</f>
        <v>2437564</v>
      </c>
      <c r="AA128" s="83">
        <f>SUM(AA129:AA138)</f>
        <v>2485447</v>
      </c>
      <c r="AB128" s="83">
        <v>2501419</v>
      </c>
      <c r="AC128" s="83">
        <v>2505915</v>
      </c>
      <c r="AD128" s="83">
        <v>2520883</v>
      </c>
      <c r="AE128" s="83">
        <v>2497909</v>
      </c>
      <c r="AF128" s="83">
        <v>2516459</v>
      </c>
      <c r="AG128" s="83">
        <v>2525383</v>
      </c>
      <c r="AH128" s="128">
        <v>2529889</v>
      </c>
      <c r="AI128" s="82">
        <v>2473815</v>
      </c>
      <c r="AJ128" s="83">
        <v>2478925</v>
      </c>
      <c r="AK128" s="83">
        <v>2490032</v>
      </c>
      <c r="AL128" s="83">
        <v>2527623</v>
      </c>
      <c r="AM128" s="83">
        <v>2532629</v>
      </c>
      <c r="AN128" s="83">
        <v>2558593</v>
      </c>
      <c r="AO128" s="83">
        <v>2591003</v>
      </c>
      <c r="AP128" s="83">
        <v>2644295</v>
      </c>
      <c r="AQ128" s="83">
        <v>2650123</v>
      </c>
      <c r="AR128" s="83">
        <v>2677146</v>
      </c>
      <c r="AS128" s="83">
        <v>2678156</v>
      </c>
      <c r="AT128" s="128">
        <v>2661414</v>
      </c>
      <c r="AU128" s="82">
        <v>2622112</v>
      </c>
      <c r="AV128" s="269">
        <v>2627216</v>
      </c>
      <c r="AW128" s="269">
        <v>2628078</v>
      </c>
      <c r="AX128" s="269">
        <v>2641531</v>
      </c>
      <c r="AY128" s="269">
        <v>2652476</v>
      </c>
      <c r="AZ128" s="269">
        <v>2680687</v>
      </c>
      <c r="BA128" s="269">
        <v>2713674</v>
      </c>
      <c r="BB128" s="269">
        <v>2732900</v>
      </c>
      <c r="BC128" s="269">
        <v>2743419</v>
      </c>
      <c r="BD128" s="269">
        <v>2753687</v>
      </c>
      <c r="BE128" s="269">
        <v>2755616</v>
      </c>
      <c r="BF128" s="83">
        <v>2761315</v>
      </c>
      <c r="BG128" s="82">
        <v>2719081</v>
      </c>
      <c r="BH128" s="269">
        <v>2705448</v>
      </c>
      <c r="BI128" s="269">
        <v>2745627</v>
      </c>
      <c r="BJ128" s="269">
        <v>2773143</v>
      </c>
      <c r="BK128" s="269">
        <v>2789043</v>
      </c>
      <c r="BL128" s="269">
        <v>2816560</v>
      </c>
      <c r="BM128" s="269">
        <v>2821535</v>
      </c>
      <c r="BN128" s="269">
        <v>2827311</v>
      </c>
      <c r="BO128" s="269">
        <v>2861574</v>
      </c>
      <c r="BP128" s="269">
        <v>2903943</v>
      </c>
      <c r="BQ128" s="269">
        <v>2904537</v>
      </c>
      <c r="BR128" s="597">
        <v>2918607</v>
      </c>
      <c r="BS128" s="597">
        <v>2880726</v>
      </c>
      <c r="BT128" s="597">
        <v>2850925</v>
      </c>
      <c r="BU128" s="597">
        <v>2912919</v>
      </c>
      <c r="BV128" s="597">
        <v>2901603</v>
      </c>
      <c r="BW128" s="597">
        <v>2865585</v>
      </c>
      <c r="BX128" s="597">
        <v>2876947</v>
      </c>
      <c r="BY128" s="597">
        <v>2883864</v>
      </c>
      <c r="BZ128" s="597">
        <v>2892519</v>
      </c>
      <c r="CA128" s="597">
        <v>2968452</v>
      </c>
      <c r="CB128" s="597">
        <v>2976158</v>
      </c>
      <c r="CC128" s="597">
        <v>2983607</v>
      </c>
      <c r="CD128" s="597">
        <v>2986938</v>
      </c>
      <c r="CE128" s="597">
        <v>2976425</v>
      </c>
      <c r="CF128" s="597">
        <v>2977020</v>
      </c>
      <c r="CG128" s="597">
        <v>2998695</v>
      </c>
      <c r="CH128" s="597">
        <v>2998645</v>
      </c>
      <c r="CI128" s="597">
        <v>3002831</v>
      </c>
      <c r="CJ128" s="597">
        <f>'1.COBERTURA  DANE'!F129+'1.COBERTURA  DANE'!H129+'1.COBERTURA  DANE'!J129</f>
        <v>3008942</v>
      </c>
      <c r="CK128" s="224">
        <f t="shared" si="11"/>
        <v>10297</v>
      </c>
      <c r="CL128" s="190">
        <f t="shared" si="12"/>
        <v>0.34595193898720783</v>
      </c>
      <c r="CM128" s="224">
        <f t="shared" si="13"/>
        <v>22004</v>
      </c>
      <c r="CN128" s="190">
        <f t="shared" si="14"/>
        <v>0.73667414589790614</v>
      </c>
      <c r="DD128" s="18">
        <v>360</v>
      </c>
      <c r="DE128" s="18">
        <v>232691</v>
      </c>
      <c r="DG128" s="387">
        <v>890</v>
      </c>
      <c r="DH128" s="18" t="s">
        <v>827</v>
      </c>
      <c r="DI128" s="18">
        <v>2430</v>
      </c>
      <c r="DJ128" s="18">
        <v>2470</v>
      </c>
      <c r="DK128" s="18">
        <v>2465</v>
      </c>
      <c r="DL128" s="18">
        <v>2462</v>
      </c>
    </row>
    <row r="129" spans="1:116" ht="15" customHeight="1" outlineLevel="2">
      <c r="A129" s="81">
        <v>1</v>
      </c>
      <c r="B129" s="27" t="s">
        <v>151</v>
      </c>
      <c r="C129" s="49" t="s">
        <v>30</v>
      </c>
      <c r="D129" s="49">
        <v>1594901</v>
      </c>
      <c r="E129" s="49">
        <v>1596316</v>
      </c>
      <c r="F129" s="49">
        <v>1610459</v>
      </c>
      <c r="G129" s="49">
        <v>1613376</v>
      </c>
      <c r="H129" s="49">
        <v>1625453</v>
      </c>
      <c r="I129" s="1">
        <v>1626433</v>
      </c>
      <c r="J129" s="388">
        <v>1656519</v>
      </c>
      <c r="K129" s="270">
        <v>1630262</v>
      </c>
      <c r="L129" s="37">
        <v>1597957</v>
      </c>
      <c r="M129" s="37">
        <v>1619096</v>
      </c>
      <c r="N129" s="37">
        <v>1629409</v>
      </c>
      <c r="O129" s="37">
        <v>1637398</v>
      </c>
      <c r="P129" s="37">
        <v>1651750</v>
      </c>
      <c r="Q129" s="37">
        <v>1641161</v>
      </c>
      <c r="R129" s="37">
        <v>1647022</v>
      </c>
      <c r="S129" s="37">
        <v>1645253</v>
      </c>
      <c r="T129" s="37">
        <v>1650309</v>
      </c>
      <c r="U129" s="37">
        <v>1662068</v>
      </c>
      <c r="V129" s="129">
        <v>1696410</v>
      </c>
      <c r="W129" s="84">
        <v>1598253</v>
      </c>
      <c r="X129" s="37">
        <v>1624965</v>
      </c>
      <c r="Y129" s="37">
        <v>1643424</v>
      </c>
      <c r="Z129" s="37">
        <v>1642017</v>
      </c>
      <c r="AA129" s="37">
        <v>1677175</v>
      </c>
      <c r="AB129" s="37">
        <v>1687852</v>
      </c>
      <c r="AC129" s="37">
        <v>1690702</v>
      </c>
      <c r="AD129" s="37">
        <v>1700785</v>
      </c>
      <c r="AE129" s="37">
        <v>1686098</v>
      </c>
      <c r="AF129" s="37">
        <v>1698945</v>
      </c>
      <c r="AG129" s="37">
        <v>1704968</v>
      </c>
      <c r="AH129" s="129">
        <v>1708709</v>
      </c>
      <c r="AI129" s="84">
        <v>1670783</v>
      </c>
      <c r="AJ129" s="37">
        <v>1675269</v>
      </c>
      <c r="AK129" s="37">
        <v>1673625</v>
      </c>
      <c r="AL129" s="37">
        <v>1696068</v>
      </c>
      <c r="AM129" s="37">
        <v>1699184</v>
      </c>
      <c r="AN129" s="37">
        <v>1717404</v>
      </c>
      <c r="AO129" s="37">
        <v>1737268</v>
      </c>
      <c r="AP129" s="37">
        <v>1776488</v>
      </c>
      <c r="AQ129" s="37">
        <v>1780381</v>
      </c>
      <c r="AR129" s="37">
        <v>1793708</v>
      </c>
      <c r="AS129" s="37">
        <v>1794714</v>
      </c>
      <c r="AT129" s="129">
        <v>1779791</v>
      </c>
      <c r="AU129" s="84">
        <v>1751244</v>
      </c>
      <c r="AV129" s="270">
        <v>1750878</v>
      </c>
      <c r="AW129" s="270">
        <v>1754238</v>
      </c>
      <c r="AX129" s="270">
        <v>1765435</v>
      </c>
      <c r="AY129" s="270">
        <v>1773941</v>
      </c>
      <c r="AZ129" s="270">
        <v>1793271</v>
      </c>
      <c r="BA129" s="270">
        <v>1815401</v>
      </c>
      <c r="BB129" s="270">
        <v>1829273</v>
      </c>
      <c r="BC129" s="270">
        <v>1835975</v>
      </c>
      <c r="BD129" s="270">
        <v>1843687</v>
      </c>
      <c r="BE129" s="270">
        <v>1845661</v>
      </c>
      <c r="BF129" s="37">
        <v>1849515</v>
      </c>
      <c r="BG129" s="84">
        <v>1826917</v>
      </c>
      <c r="BH129" s="270">
        <v>1817170</v>
      </c>
      <c r="BI129" s="270">
        <v>1844063</v>
      </c>
      <c r="BJ129" s="270">
        <v>1861885</v>
      </c>
      <c r="BK129" s="270">
        <v>1872416</v>
      </c>
      <c r="BL129" s="270">
        <v>1891128</v>
      </c>
      <c r="BM129" s="270">
        <v>1893369</v>
      </c>
      <c r="BN129" s="270">
        <v>1898036</v>
      </c>
      <c r="BO129" s="270">
        <v>1920510</v>
      </c>
      <c r="BP129" s="270">
        <v>1950606</v>
      </c>
      <c r="BQ129" s="270">
        <v>1949497</v>
      </c>
      <c r="BR129" s="598">
        <v>1955740</v>
      </c>
      <c r="BS129" s="598">
        <v>1930223</v>
      </c>
      <c r="BT129" s="598">
        <v>1911200</v>
      </c>
      <c r="BU129" s="598">
        <v>1952113</v>
      </c>
      <c r="BV129" s="598">
        <v>1942577</v>
      </c>
      <c r="BW129" s="598">
        <v>1919112</v>
      </c>
      <c r="BX129" s="598">
        <v>1925470</v>
      </c>
      <c r="BY129" s="598">
        <v>1929779</v>
      </c>
      <c r="BZ129" s="598">
        <v>1935234</v>
      </c>
      <c r="CA129" s="598">
        <v>1991462</v>
      </c>
      <c r="CB129" s="598">
        <v>1997459</v>
      </c>
      <c r="CC129" s="598">
        <v>2001510</v>
      </c>
      <c r="CD129" s="598">
        <v>2007676</v>
      </c>
      <c r="CE129" s="598">
        <v>2002007</v>
      </c>
      <c r="CF129" s="598">
        <v>2001412</v>
      </c>
      <c r="CG129" s="598">
        <v>2014122</v>
      </c>
      <c r="CH129" s="598">
        <v>2013790</v>
      </c>
      <c r="CI129" s="598">
        <v>2014952</v>
      </c>
      <c r="CJ129" s="598">
        <f>'1.COBERTURA  DANE'!F130+'1.COBERTURA  DANE'!H130+'1.COBERTURA  DANE'!J130</f>
        <v>2017797</v>
      </c>
      <c r="CK129" s="224">
        <f t="shared" si="11"/>
        <v>4007</v>
      </c>
      <c r="CL129" s="190">
        <f t="shared" si="12"/>
        <v>0.20014915032764619</v>
      </c>
      <c r="CM129" s="224">
        <f t="shared" si="13"/>
        <v>10121</v>
      </c>
      <c r="CN129" s="190">
        <f t="shared" si="14"/>
        <v>0.50411520583998615</v>
      </c>
      <c r="DD129" s="18">
        <v>380</v>
      </c>
      <c r="DE129" s="18">
        <v>9625</v>
      </c>
      <c r="DG129" s="387">
        <v>893</v>
      </c>
      <c r="DH129" s="18" t="s">
        <v>828</v>
      </c>
      <c r="DI129" s="18">
        <v>630</v>
      </c>
      <c r="DJ129" s="18">
        <v>606</v>
      </c>
      <c r="DK129" s="18">
        <v>627</v>
      </c>
      <c r="DL129" s="18">
        <v>598</v>
      </c>
    </row>
    <row r="130" spans="1:116" ht="15" customHeight="1" outlineLevel="2">
      <c r="A130" s="81">
        <v>79</v>
      </c>
      <c r="B130" s="27" t="s">
        <v>151</v>
      </c>
      <c r="C130" s="49" t="s">
        <v>69</v>
      </c>
      <c r="D130" s="49">
        <v>16550</v>
      </c>
      <c r="E130" s="49">
        <v>16655</v>
      </c>
      <c r="F130" s="49">
        <v>16857</v>
      </c>
      <c r="G130" s="49">
        <v>17006</v>
      </c>
      <c r="H130" s="49">
        <v>17519</v>
      </c>
      <c r="I130" s="1">
        <v>17445</v>
      </c>
      <c r="J130" s="388">
        <v>17736</v>
      </c>
      <c r="K130" s="270">
        <v>17410</v>
      </c>
      <c r="L130" s="37">
        <v>17115</v>
      </c>
      <c r="M130" s="37">
        <v>17331</v>
      </c>
      <c r="N130" s="37">
        <v>17383</v>
      </c>
      <c r="O130" s="37">
        <v>17682</v>
      </c>
      <c r="P130" s="37">
        <v>18060</v>
      </c>
      <c r="Q130" s="37">
        <v>17962</v>
      </c>
      <c r="R130" s="37">
        <v>17914</v>
      </c>
      <c r="S130" s="37">
        <v>17941</v>
      </c>
      <c r="T130" s="37">
        <v>18044</v>
      </c>
      <c r="U130" s="37">
        <v>18138</v>
      </c>
      <c r="V130" s="129">
        <v>18584</v>
      </c>
      <c r="W130" s="84">
        <v>17645</v>
      </c>
      <c r="X130" s="37">
        <v>17885</v>
      </c>
      <c r="Y130" s="37">
        <v>18353</v>
      </c>
      <c r="Z130" s="37">
        <v>18304</v>
      </c>
      <c r="AA130" s="37">
        <v>18652</v>
      </c>
      <c r="AB130" s="37">
        <v>18908</v>
      </c>
      <c r="AC130" s="37">
        <v>18903</v>
      </c>
      <c r="AD130" s="37">
        <v>18922</v>
      </c>
      <c r="AE130" s="37">
        <v>18755</v>
      </c>
      <c r="AF130" s="37">
        <v>19051</v>
      </c>
      <c r="AG130" s="37">
        <v>19076</v>
      </c>
      <c r="AH130" s="129">
        <v>19210</v>
      </c>
      <c r="AI130" s="84">
        <v>19104</v>
      </c>
      <c r="AJ130" s="37">
        <v>19192</v>
      </c>
      <c r="AK130" s="37">
        <v>18991</v>
      </c>
      <c r="AL130" s="37">
        <v>19236</v>
      </c>
      <c r="AM130" s="37">
        <v>19276</v>
      </c>
      <c r="AN130" s="37">
        <v>19539</v>
      </c>
      <c r="AO130" s="37">
        <v>19815</v>
      </c>
      <c r="AP130" s="37">
        <v>20222</v>
      </c>
      <c r="AQ130" s="37">
        <v>20264</v>
      </c>
      <c r="AR130" s="37">
        <v>20372</v>
      </c>
      <c r="AS130" s="37">
        <v>20372</v>
      </c>
      <c r="AT130" s="129">
        <v>20140</v>
      </c>
      <c r="AU130" s="84">
        <v>19832</v>
      </c>
      <c r="AV130" s="270">
        <v>19806</v>
      </c>
      <c r="AW130" s="270">
        <v>19832</v>
      </c>
      <c r="AX130" s="270">
        <v>19814</v>
      </c>
      <c r="AY130" s="270">
        <v>19848</v>
      </c>
      <c r="AZ130" s="270">
        <v>20092</v>
      </c>
      <c r="BA130" s="270">
        <v>20732</v>
      </c>
      <c r="BB130" s="270">
        <v>20933</v>
      </c>
      <c r="BC130" s="270">
        <v>21184</v>
      </c>
      <c r="BD130" s="270">
        <v>21206</v>
      </c>
      <c r="BE130" s="270">
        <v>20894</v>
      </c>
      <c r="BF130" s="37">
        <v>21062</v>
      </c>
      <c r="BG130" s="84">
        <v>20906</v>
      </c>
      <c r="BH130" s="270">
        <v>20599</v>
      </c>
      <c r="BI130" s="270">
        <v>20764</v>
      </c>
      <c r="BJ130" s="270">
        <v>21101</v>
      </c>
      <c r="BK130" s="270">
        <v>21178</v>
      </c>
      <c r="BL130" s="270">
        <v>21488</v>
      </c>
      <c r="BM130" s="270">
        <v>21672</v>
      </c>
      <c r="BN130" s="270">
        <v>21661</v>
      </c>
      <c r="BO130" s="270">
        <v>21834</v>
      </c>
      <c r="BP130" s="270">
        <v>22083</v>
      </c>
      <c r="BQ130" s="270">
        <v>22089</v>
      </c>
      <c r="BR130" s="598">
        <v>22189</v>
      </c>
      <c r="BS130" s="598">
        <v>21848</v>
      </c>
      <c r="BT130" s="598">
        <v>21721</v>
      </c>
      <c r="BU130" s="598">
        <v>22042</v>
      </c>
      <c r="BV130" s="598">
        <v>21860</v>
      </c>
      <c r="BW130" s="598">
        <v>21613</v>
      </c>
      <c r="BX130" s="598">
        <v>21731</v>
      </c>
      <c r="BY130" s="598">
        <v>21883</v>
      </c>
      <c r="BZ130" s="598">
        <v>21907</v>
      </c>
      <c r="CA130" s="598">
        <v>22380</v>
      </c>
      <c r="CB130" s="598">
        <v>22355</v>
      </c>
      <c r="CC130" s="598">
        <v>22229</v>
      </c>
      <c r="CD130" s="598">
        <v>22343</v>
      </c>
      <c r="CE130" s="598">
        <v>22186</v>
      </c>
      <c r="CF130" s="598">
        <v>22178</v>
      </c>
      <c r="CG130" s="598">
        <v>22384</v>
      </c>
      <c r="CH130" s="598">
        <v>22407</v>
      </c>
      <c r="CI130" s="598">
        <v>22449</v>
      </c>
      <c r="CJ130" s="598">
        <f>'1.COBERTURA  DANE'!F131+'1.COBERTURA  DANE'!H131+'1.COBERTURA  DANE'!J131</f>
        <v>22598</v>
      </c>
      <c r="CK130" s="224">
        <f t="shared" si="11"/>
        <v>191</v>
      </c>
      <c r="CL130" s="190">
        <f t="shared" si="12"/>
        <v>0.86090327233390418</v>
      </c>
      <c r="CM130" s="224">
        <f t="shared" si="13"/>
        <v>255</v>
      </c>
      <c r="CN130" s="190">
        <f t="shared" si="14"/>
        <v>1.1412970505303675</v>
      </c>
      <c r="DD130" s="18">
        <v>631</v>
      </c>
      <c r="DE130" s="18">
        <v>32101</v>
      </c>
      <c r="DG130" s="387">
        <v>895</v>
      </c>
      <c r="DH130" s="18" t="s">
        <v>120</v>
      </c>
      <c r="DI130" s="18">
        <v>2418</v>
      </c>
      <c r="DJ130" s="18">
        <v>2498</v>
      </c>
      <c r="DK130" s="18">
        <v>2461</v>
      </c>
      <c r="DL130" s="18">
        <v>2414</v>
      </c>
    </row>
    <row r="131" spans="1:116" ht="15" customHeight="1" outlineLevel="2">
      <c r="A131" s="81">
        <v>88</v>
      </c>
      <c r="B131" s="27" t="s">
        <v>151</v>
      </c>
      <c r="C131" s="9" t="s">
        <v>35</v>
      </c>
      <c r="D131" s="49">
        <v>240314</v>
      </c>
      <c r="E131" s="9">
        <v>242024</v>
      </c>
      <c r="F131" s="49">
        <v>244387</v>
      </c>
      <c r="G131" s="49">
        <v>245556</v>
      </c>
      <c r="H131" s="49">
        <v>248034</v>
      </c>
      <c r="I131" s="1">
        <v>248051</v>
      </c>
      <c r="J131" s="388">
        <v>252989</v>
      </c>
      <c r="K131" s="270">
        <v>248744</v>
      </c>
      <c r="L131" s="37">
        <v>244222</v>
      </c>
      <c r="M131" s="37">
        <v>247949</v>
      </c>
      <c r="N131" s="37">
        <v>249627</v>
      </c>
      <c r="O131" s="37">
        <v>250599</v>
      </c>
      <c r="P131" s="37">
        <v>252489</v>
      </c>
      <c r="Q131" s="37">
        <v>251159</v>
      </c>
      <c r="R131" s="37">
        <v>252427</v>
      </c>
      <c r="S131" s="37">
        <v>251876</v>
      </c>
      <c r="T131" s="37">
        <v>253119</v>
      </c>
      <c r="U131" s="37">
        <v>255074</v>
      </c>
      <c r="V131" s="129">
        <v>259347</v>
      </c>
      <c r="W131" s="84">
        <v>245280</v>
      </c>
      <c r="X131" s="37">
        <v>248338</v>
      </c>
      <c r="Y131" s="37">
        <v>251081</v>
      </c>
      <c r="Z131" s="37">
        <v>251517</v>
      </c>
      <c r="AA131" s="37">
        <v>255611</v>
      </c>
      <c r="AB131" s="37">
        <v>257473</v>
      </c>
      <c r="AC131" s="37">
        <v>257804</v>
      </c>
      <c r="AD131" s="37">
        <v>259217</v>
      </c>
      <c r="AE131" s="37">
        <v>256612</v>
      </c>
      <c r="AF131" s="37">
        <v>257896</v>
      </c>
      <c r="AG131" s="37">
        <v>258973</v>
      </c>
      <c r="AH131" s="129">
        <v>259320</v>
      </c>
      <c r="AI131" s="84">
        <v>253579</v>
      </c>
      <c r="AJ131" s="37">
        <v>253725</v>
      </c>
      <c r="AK131" s="37">
        <v>258096</v>
      </c>
      <c r="AL131" s="37">
        <v>263712</v>
      </c>
      <c r="AM131" s="37">
        <v>264442</v>
      </c>
      <c r="AN131" s="37">
        <v>267343</v>
      </c>
      <c r="AO131" s="37">
        <v>271576</v>
      </c>
      <c r="AP131" s="37">
        <v>277285</v>
      </c>
      <c r="AQ131" s="37">
        <v>277818</v>
      </c>
      <c r="AR131" s="37">
        <v>281000</v>
      </c>
      <c r="AS131" s="37">
        <v>280963</v>
      </c>
      <c r="AT131" s="129">
        <v>280537</v>
      </c>
      <c r="AU131" s="84">
        <v>275199</v>
      </c>
      <c r="AV131" s="270">
        <v>276163</v>
      </c>
      <c r="AW131" s="270">
        <v>275773</v>
      </c>
      <c r="AX131" s="270">
        <v>276691</v>
      </c>
      <c r="AY131" s="270">
        <v>277998</v>
      </c>
      <c r="AZ131" s="270">
        <v>281481</v>
      </c>
      <c r="BA131" s="270">
        <v>285527</v>
      </c>
      <c r="BB131" s="270">
        <v>287586</v>
      </c>
      <c r="BC131" s="270">
        <v>288980</v>
      </c>
      <c r="BD131" s="270">
        <v>290197</v>
      </c>
      <c r="BE131" s="270">
        <v>289464</v>
      </c>
      <c r="BF131" s="37">
        <v>290109</v>
      </c>
      <c r="BG131" s="84">
        <v>283652</v>
      </c>
      <c r="BH131" s="270">
        <v>281200</v>
      </c>
      <c r="BI131" s="270">
        <v>285275</v>
      </c>
      <c r="BJ131" s="270">
        <v>288760</v>
      </c>
      <c r="BK131" s="270">
        <v>290854</v>
      </c>
      <c r="BL131" s="270">
        <v>293493</v>
      </c>
      <c r="BM131" s="270">
        <v>294564</v>
      </c>
      <c r="BN131" s="270">
        <v>295138</v>
      </c>
      <c r="BO131" s="270">
        <v>298846</v>
      </c>
      <c r="BP131" s="270">
        <v>302869</v>
      </c>
      <c r="BQ131" s="270">
        <v>304536</v>
      </c>
      <c r="BR131" s="598">
        <v>307184</v>
      </c>
      <c r="BS131" s="598">
        <v>303222</v>
      </c>
      <c r="BT131" s="598">
        <v>299501</v>
      </c>
      <c r="BU131" s="598">
        <v>306283</v>
      </c>
      <c r="BV131" s="598">
        <v>305473</v>
      </c>
      <c r="BW131" s="598">
        <v>301561</v>
      </c>
      <c r="BX131" s="598">
        <v>303343</v>
      </c>
      <c r="BY131" s="598">
        <v>304257</v>
      </c>
      <c r="BZ131" s="598">
        <v>305045</v>
      </c>
      <c r="CA131" s="598">
        <v>314092</v>
      </c>
      <c r="CB131" s="598">
        <v>314328</v>
      </c>
      <c r="CC131" s="598">
        <v>315366</v>
      </c>
      <c r="CD131" s="598">
        <v>315389</v>
      </c>
      <c r="CE131" s="598">
        <v>313981</v>
      </c>
      <c r="CF131" s="598">
        <v>314783</v>
      </c>
      <c r="CG131" s="598">
        <v>316938</v>
      </c>
      <c r="CH131" s="598">
        <v>316761</v>
      </c>
      <c r="CI131" s="598">
        <v>317634</v>
      </c>
      <c r="CJ131" s="598">
        <f>'1.COBERTURA  DANE'!F132+'1.COBERTURA  DANE'!H132+'1.COBERTURA  DANE'!J132</f>
        <v>318995</v>
      </c>
      <c r="CK131" s="224">
        <f t="shared" si="11"/>
        <v>2234</v>
      </c>
      <c r="CL131" s="190">
        <f t="shared" si="12"/>
        <v>0.71150802118599532</v>
      </c>
      <c r="CM131" s="224">
        <f t="shared" si="13"/>
        <v>3606</v>
      </c>
      <c r="CN131" s="190">
        <f t="shared" si="14"/>
        <v>1.1433499583054576</v>
      </c>
    </row>
    <row r="132" spans="1:116" ht="15" customHeight="1" outlineLevel="2">
      <c r="A132" s="81">
        <v>129</v>
      </c>
      <c r="B132" s="27" t="s">
        <v>151</v>
      </c>
      <c r="C132" s="49" t="s">
        <v>9</v>
      </c>
      <c r="D132" s="49">
        <v>52781</v>
      </c>
      <c r="E132" s="49">
        <v>53086</v>
      </c>
      <c r="F132" s="49">
        <v>53367</v>
      </c>
      <c r="G132" s="49">
        <v>53504</v>
      </c>
      <c r="H132" s="49">
        <v>54876</v>
      </c>
      <c r="I132" s="1">
        <v>55330</v>
      </c>
      <c r="J132" s="388">
        <v>55990</v>
      </c>
      <c r="K132" s="270">
        <v>55249</v>
      </c>
      <c r="L132" s="37">
        <v>54309</v>
      </c>
      <c r="M132" s="37">
        <v>54923</v>
      </c>
      <c r="N132" s="37">
        <v>55446</v>
      </c>
      <c r="O132" s="37">
        <v>55326</v>
      </c>
      <c r="P132" s="37">
        <v>56131</v>
      </c>
      <c r="Q132" s="37">
        <v>55854</v>
      </c>
      <c r="R132" s="37">
        <v>56142</v>
      </c>
      <c r="S132" s="37">
        <v>56279</v>
      </c>
      <c r="T132" s="37">
        <v>56493</v>
      </c>
      <c r="U132" s="37">
        <v>57012</v>
      </c>
      <c r="V132" s="129">
        <v>57917</v>
      </c>
      <c r="W132" s="84">
        <v>54463</v>
      </c>
      <c r="X132" s="37">
        <v>55542</v>
      </c>
      <c r="Y132" s="37">
        <v>56444</v>
      </c>
      <c r="Z132" s="37">
        <v>56320</v>
      </c>
      <c r="AA132" s="37">
        <v>56816</v>
      </c>
      <c r="AB132" s="37">
        <v>57229</v>
      </c>
      <c r="AC132" s="37">
        <v>57655</v>
      </c>
      <c r="AD132" s="37">
        <v>58172</v>
      </c>
      <c r="AE132" s="37">
        <v>57565</v>
      </c>
      <c r="AF132" s="37">
        <v>58115</v>
      </c>
      <c r="AG132" s="37">
        <v>58614</v>
      </c>
      <c r="AH132" s="129">
        <v>58534</v>
      </c>
      <c r="AI132" s="84">
        <v>56507</v>
      </c>
      <c r="AJ132" s="37">
        <v>56638</v>
      </c>
      <c r="AK132" s="37">
        <v>58322</v>
      </c>
      <c r="AL132" s="37">
        <v>59142</v>
      </c>
      <c r="AM132" s="37">
        <v>59329</v>
      </c>
      <c r="AN132" s="37">
        <v>59807</v>
      </c>
      <c r="AO132" s="37">
        <v>60594</v>
      </c>
      <c r="AP132" s="37">
        <v>61795</v>
      </c>
      <c r="AQ132" s="37">
        <v>61989</v>
      </c>
      <c r="AR132" s="37">
        <v>63074</v>
      </c>
      <c r="AS132" s="37">
        <v>63051</v>
      </c>
      <c r="AT132" s="129">
        <v>62885</v>
      </c>
      <c r="AU132" s="84">
        <v>62075</v>
      </c>
      <c r="AV132" s="270">
        <v>62701</v>
      </c>
      <c r="AW132" s="270">
        <v>62299</v>
      </c>
      <c r="AX132" s="270">
        <v>62412</v>
      </c>
      <c r="AY132" s="270">
        <v>62644</v>
      </c>
      <c r="AZ132" s="270">
        <v>63315</v>
      </c>
      <c r="BA132" s="270">
        <v>64075</v>
      </c>
      <c r="BB132" s="270">
        <v>64376</v>
      </c>
      <c r="BC132" s="270">
        <v>64769</v>
      </c>
      <c r="BD132" s="270">
        <v>64813</v>
      </c>
      <c r="BE132" s="270">
        <v>65207</v>
      </c>
      <c r="BF132" s="37">
        <v>65349</v>
      </c>
      <c r="BG132" s="84">
        <v>63712</v>
      </c>
      <c r="BH132" s="270">
        <v>63790</v>
      </c>
      <c r="BI132" s="270">
        <v>64810</v>
      </c>
      <c r="BJ132" s="270">
        <v>65479</v>
      </c>
      <c r="BK132" s="270">
        <v>65942</v>
      </c>
      <c r="BL132" s="270">
        <v>66654</v>
      </c>
      <c r="BM132" s="270">
        <v>66916</v>
      </c>
      <c r="BN132" s="270">
        <v>66882</v>
      </c>
      <c r="BO132" s="270">
        <v>67986</v>
      </c>
      <c r="BP132" s="270">
        <v>69041</v>
      </c>
      <c r="BQ132" s="270">
        <v>69191</v>
      </c>
      <c r="BR132" s="598">
        <v>69924</v>
      </c>
      <c r="BS132" s="598">
        <v>68877</v>
      </c>
      <c r="BT132" s="598">
        <v>67998</v>
      </c>
      <c r="BU132" s="598">
        <v>69968</v>
      </c>
      <c r="BV132" s="598">
        <v>69894</v>
      </c>
      <c r="BW132" s="598">
        <v>68554</v>
      </c>
      <c r="BX132" s="598">
        <v>69084</v>
      </c>
      <c r="BY132" s="598">
        <v>69331</v>
      </c>
      <c r="BZ132" s="598">
        <v>69750</v>
      </c>
      <c r="CA132" s="598">
        <v>70898</v>
      </c>
      <c r="CB132" s="598">
        <v>71047</v>
      </c>
      <c r="CC132" s="598">
        <v>71236</v>
      </c>
      <c r="CD132" s="598">
        <v>71281</v>
      </c>
      <c r="CE132" s="598">
        <v>71262</v>
      </c>
      <c r="CF132" s="598">
        <v>71362</v>
      </c>
      <c r="CG132" s="598">
        <v>72068</v>
      </c>
      <c r="CH132" s="598">
        <v>72020</v>
      </c>
      <c r="CI132" s="598">
        <v>72402</v>
      </c>
      <c r="CJ132" s="598">
        <f>'1.COBERTURA  DANE'!F133+'1.COBERTURA  DANE'!H133+'1.COBERTURA  DANE'!J133</f>
        <v>72754</v>
      </c>
      <c r="CK132" s="224">
        <f t="shared" si="11"/>
        <v>734</v>
      </c>
      <c r="CL132" s="190">
        <f t="shared" si="12"/>
        <v>1.0300019645814038</v>
      </c>
      <c r="CM132" s="224">
        <f t="shared" si="13"/>
        <v>1473</v>
      </c>
      <c r="CN132" s="190">
        <f t="shared" si="14"/>
        <v>2.0664693256267448</v>
      </c>
    </row>
    <row r="133" spans="1:116" ht="15" customHeight="1" outlineLevel="2">
      <c r="A133" s="81">
        <v>212</v>
      </c>
      <c r="B133" s="27" t="s">
        <v>151</v>
      </c>
      <c r="C133" s="49" t="s">
        <v>38</v>
      </c>
      <c r="D133" s="49">
        <v>32744</v>
      </c>
      <c r="E133" s="49">
        <v>32820</v>
      </c>
      <c r="F133" s="49">
        <v>33140</v>
      </c>
      <c r="G133" s="49">
        <v>33210</v>
      </c>
      <c r="H133" s="49">
        <v>33676</v>
      </c>
      <c r="I133" s="1">
        <v>33578</v>
      </c>
      <c r="J133" s="388">
        <v>34132</v>
      </c>
      <c r="K133" s="270">
        <v>33661</v>
      </c>
      <c r="L133" s="37">
        <v>32811</v>
      </c>
      <c r="M133" s="37">
        <v>33531</v>
      </c>
      <c r="N133" s="37">
        <v>33683</v>
      </c>
      <c r="O133" s="37">
        <v>33827</v>
      </c>
      <c r="P133" s="37">
        <v>34315</v>
      </c>
      <c r="Q133" s="37">
        <v>34160</v>
      </c>
      <c r="R133" s="37">
        <v>34352</v>
      </c>
      <c r="S133" s="37">
        <v>34462</v>
      </c>
      <c r="T133" s="37">
        <v>34644</v>
      </c>
      <c r="U133" s="37">
        <v>34836</v>
      </c>
      <c r="V133" s="129">
        <v>35889</v>
      </c>
      <c r="W133" s="84">
        <v>33417</v>
      </c>
      <c r="X133" s="37">
        <v>34053</v>
      </c>
      <c r="Y133" s="37">
        <v>34913</v>
      </c>
      <c r="Z133" s="37">
        <v>34847</v>
      </c>
      <c r="AA133" s="37">
        <v>35659</v>
      </c>
      <c r="AB133" s="37">
        <v>35892</v>
      </c>
      <c r="AC133" s="37">
        <v>35965</v>
      </c>
      <c r="AD133" s="37">
        <v>36155</v>
      </c>
      <c r="AE133" s="37">
        <v>35779</v>
      </c>
      <c r="AF133" s="37">
        <v>36211</v>
      </c>
      <c r="AG133" s="37">
        <v>36386</v>
      </c>
      <c r="AH133" s="129">
        <v>36462</v>
      </c>
      <c r="AI133" s="84">
        <v>35537</v>
      </c>
      <c r="AJ133" s="37">
        <v>35627</v>
      </c>
      <c r="AK133" s="37">
        <v>35058</v>
      </c>
      <c r="AL133" s="37">
        <v>35729</v>
      </c>
      <c r="AM133" s="37">
        <v>35928</v>
      </c>
      <c r="AN133" s="37">
        <v>36183</v>
      </c>
      <c r="AO133" s="37">
        <v>37254</v>
      </c>
      <c r="AP133" s="37">
        <v>37942</v>
      </c>
      <c r="AQ133" s="37">
        <v>37983</v>
      </c>
      <c r="AR133" s="37">
        <v>38381</v>
      </c>
      <c r="AS133" s="37">
        <v>38403</v>
      </c>
      <c r="AT133" s="129">
        <v>38388</v>
      </c>
      <c r="AU133" s="84">
        <v>39000</v>
      </c>
      <c r="AV133" s="270">
        <v>39385</v>
      </c>
      <c r="AW133" s="270">
        <v>39403</v>
      </c>
      <c r="AX133" s="270">
        <v>39482</v>
      </c>
      <c r="AY133" s="270">
        <v>39603</v>
      </c>
      <c r="AZ133" s="270">
        <v>39940</v>
      </c>
      <c r="BA133" s="270">
        <v>40516</v>
      </c>
      <c r="BB133" s="270">
        <v>40735</v>
      </c>
      <c r="BC133" s="270">
        <v>41007</v>
      </c>
      <c r="BD133" s="270">
        <v>41091</v>
      </c>
      <c r="BE133" s="270">
        <v>41188</v>
      </c>
      <c r="BF133" s="37">
        <v>41378</v>
      </c>
      <c r="BG133" s="84">
        <v>40690</v>
      </c>
      <c r="BH133" s="270">
        <v>40364</v>
      </c>
      <c r="BI133" s="270">
        <v>41086</v>
      </c>
      <c r="BJ133" s="270">
        <v>41504</v>
      </c>
      <c r="BK133" s="270">
        <v>41765</v>
      </c>
      <c r="BL133" s="270">
        <v>42120</v>
      </c>
      <c r="BM133" s="270">
        <v>42225</v>
      </c>
      <c r="BN133" s="270">
        <v>42280</v>
      </c>
      <c r="BO133" s="270">
        <v>42787</v>
      </c>
      <c r="BP133" s="270">
        <v>43431</v>
      </c>
      <c r="BQ133" s="270">
        <v>43528</v>
      </c>
      <c r="BR133" s="598">
        <v>43638</v>
      </c>
      <c r="BS133" s="598">
        <v>43033</v>
      </c>
      <c r="BT133" s="598">
        <v>42397</v>
      </c>
      <c r="BU133" s="598">
        <v>43661</v>
      </c>
      <c r="BV133" s="598">
        <v>43658</v>
      </c>
      <c r="BW133" s="598">
        <v>42873</v>
      </c>
      <c r="BX133" s="598">
        <v>43250</v>
      </c>
      <c r="BY133" s="598">
        <v>43443</v>
      </c>
      <c r="BZ133" s="598">
        <v>43909</v>
      </c>
      <c r="CA133" s="598">
        <v>44282</v>
      </c>
      <c r="CB133" s="598">
        <v>44379</v>
      </c>
      <c r="CC133" s="598">
        <v>44542</v>
      </c>
      <c r="CD133" s="598">
        <v>44511</v>
      </c>
      <c r="CE133" s="598">
        <v>44389</v>
      </c>
      <c r="CF133" s="598">
        <v>44285</v>
      </c>
      <c r="CG133" s="598">
        <v>44770</v>
      </c>
      <c r="CH133" s="598">
        <v>44653</v>
      </c>
      <c r="CI133" s="598">
        <v>44906</v>
      </c>
      <c r="CJ133" s="598">
        <f>'1.COBERTURA  DANE'!F134+'1.COBERTURA  DANE'!H134+'1.COBERTURA  DANE'!J134</f>
        <v>45137</v>
      </c>
      <c r="CK133" s="224">
        <f t="shared" ref="CK133:CK138" si="18">CJ133-CH133</f>
        <v>484</v>
      </c>
      <c r="CL133" s="190">
        <f t="shared" ref="CL133:CL138" si="19">(CK133/CE133)*100</f>
        <v>1.090360224379914</v>
      </c>
      <c r="CM133" s="224">
        <f t="shared" ref="CM133:CM138" si="20">CJ133-CD133</f>
        <v>626</v>
      </c>
      <c r="CN133" s="190">
        <f t="shared" ref="CN133:CN138" si="21">CM133/CD133*100</f>
        <v>1.4063939250971669</v>
      </c>
    </row>
    <row r="134" spans="1:116" ht="15" customHeight="1" outlineLevel="2">
      <c r="A134" s="81">
        <v>266</v>
      </c>
      <c r="B134" s="27" t="s">
        <v>151</v>
      </c>
      <c r="C134" s="49" t="s">
        <v>40</v>
      </c>
      <c r="D134" s="49">
        <v>131115</v>
      </c>
      <c r="E134" s="49">
        <v>131345</v>
      </c>
      <c r="F134" s="49">
        <v>132164</v>
      </c>
      <c r="G134" s="49">
        <v>132602</v>
      </c>
      <c r="H134" s="49">
        <v>133786</v>
      </c>
      <c r="I134" s="1">
        <v>133733</v>
      </c>
      <c r="J134" s="388">
        <v>135048</v>
      </c>
      <c r="K134" s="270">
        <v>133167</v>
      </c>
      <c r="L134" s="37">
        <v>131318</v>
      </c>
      <c r="M134" s="37">
        <v>132821</v>
      </c>
      <c r="N134" s="37">
        <v>134089</v>
      </c>
      <c r="O134" s="37">
        <v>134213</v>
      </c>
      <c r="P134" s="37">
        <v>135080</v>
      </c>
      <c r="Q134" s="37">
        <v>134259</v>
      </c>
      <c r="R134" s="37">
        <v>134215</v>
      </c>
      <c r="S134" s="37">
        <v>134362</v>
      </c>
      <c r="T134" s="37">
        <v>134948</v>
      </c>
      <c r="U134" s="37">
        <v>135832</v>
      </c>
      <c r="V134" s="129">
        <v>138445</v>
      </c>
      <c r="W134" s="84">
        <v>132067</v>
      </c>
      <c r="X134" s="37">
        <v>133387</v>
      </c>
      <c r="Y134" s="37">
        <v>134906</v>
      </c>
      <c r="Z134" s="37">
        <v>134654</v>
      </c>
      <c r="AA134" s="37">
        <v>137215</v>
      </c>
      <c r="AB134" s="37">
        <v>137883</v>
      </c>
      <c r="AC134" s="37">
        <v>138205</v>
      </c>
      <c r="AD134" s="37">
        <v>138989</v>
      </c>
      <c r="AE134" s="37">
        <v>137600</v>
      </c>
      <c r="AF134" s="37">
        <v>138587</v>
      </c>
      <c r="AG134" s="37">
        <v>138518</v>
      </c>
      <c r="AH134" s="129">
        <v>138708</v>
      </c>
      <c r="AI134" s="84">
        <v>137143</v>
      </c>
      <c r="AJ134" s="37">
        <v>137020</v>
      </c>
      <c r="AK134" s="37">
        <v>139830</v>
      </c>
      <c r="AL134" s="37">
        <v>142349</v>
      </c>
      <c r="AM134" s="37">
        <v>142349</v>
      </c>
      <c r="AN134" s="37">
        <v>143334</v>
      </c>
      <c r="AO134" s="37">
        <v>145432</v>
      </c>
      <c r="AP134" s="37">
        <v>144527</v>
      </c>
      <c r="AQ134" s="37">
        <v>144959</v>
      </c>
      <c r="AR134" s="37">
        <v>146381</v>
      </c>
      <c r="AS134" s="37">
        <v>146544</v>
      </c>
      <c r="AT134" s="129">
        <v>145685</v>
      </c>
      <c r="AU134" s="84">
        <v>144724</v>
      </c>
      <c r="AV134" s="270">
        <v>146047</v>
      </c>
      <c r="AW134" s="270">
        <v>145791</v>
      </c>
      <c r="AX134" s="270">
        <v>146668</v>
      </c>
      <c r="AY134" s="270">
        <v>146912</v>
      </c>
      <c r="AZ134" s="270">
        <v>147824</v>
      </c>
      <c r="BA134" s="270">
        <v>149190</v>
      </c>
      <c r="BB134" s="270">
        <v>149854</v>
      </c>
      <c r="BC134" s="270">
        <v>150156</v>
      </c>
      <c r="BD134" s="270">
        <v>150688</v>
      </c>
      <c r="BE134" s="270">
        <v>151100</v>
      </c>
      <c r="BF134" s="37">
        <v>151380</v>
      </c>
      <c r="BG134" s="84">
        <v>148775</v>
      </c>
      <c r="BH134" s="270">
        <v>148519</v>
      </c>
      <c r="BI134" s="270">
        <v>150579</v>
      </c>
      <c r="BJ134" s="270">
        <v>151889</v>
      </c>
      <c r="BK134" s="270">
        <v>152415</v>
      </c>
      <c r="BL134" s="270">
        <v>153503</v>
      </c>
      <c r="BM134" s="270">
        <v>153812</v>
      </c>
      <c r="BN134" s="270">
        <v>153881</v>
      </c>
      <c r="BO134" s="270">
        <v>155572</v>
      </c>
      <c r="BP134" s="270">
        <v>157224</v>
      </c>
      <c r="BQ134" s="270">
        <v>157198</v>
      </c>
      <c r="BR134" s="598">
        <v>159330</v>
      </c>
      <c r="BS134" s="598">
        <v>157334</v>
      </c>
      <c r="BT134" s="598">
        <v>155764</v>
      </c>
      <c r="BU134" s="598">
        <v>158293</v>
      </c>
      <c r="BV134" s="598">
        <v>157720</v>
      </c>
      <c r="BW134" s="598">
        <v>156298</v>
      </c>
      <c r="BX134" s="598">
        <v>156590</v>
      </c>
      <c r="BY134" s="598">
        <v>156672</v>
      </c>
      <c r="BZ134" s="598">
        <v>156888</v>
      </c>
      <c r="CA134" s="598">
        <v>159213</v>
      </c>
      <c r="CB134" s="598">
        <v>159292</v>
      </c>
      <c r="CC134" s="598">
        <v>160261</v>
      </c>
      <c r="CD134" s="598">
        <v>157991</v>
      </c>
      <c r="CE134" s="598">
        <v>156295</v>
      </c>
      <c r="CF134" s="598">
        <v>156599</v>
      </c>
      <c r="CG134" s="598">
        <v>158125</v>
      </c>
      <c r="CH134" s="598">
        <v>158390</v>
      </c>
      <c r="CI134" s="598">
        <v>158820</v>
      </c>
      <c r="CJ134" s="598">
        <f>'1.COBERTURA  DANE'!F135+'1.COBERTURA  DANE'!H135+'1.COBERTURA  DANE'!J135</f>
        <v>159060</v>
      </c>
      <c r="CK134" s="224">
        <f t="shared" si="18"/>
        <v>670</v>
      </c>
      <c r="CL134" s="190">
        <f t="shared" si="19"/>
        <v>0.42867654115614706</v>
      </c>
      <c r="CM134" s="224">
        <f t="shared" si="20"/>
        <v>1069</v>
      </c>
      <c r="CN134" s="190">
        <f t="shared" si="21"/>
        <v>0.67662082017330094</v>
      </c>
    </row>
    <row r="135" spans="1:116" ht="15" customHeight="1" outlineLevel="2">
      <c r="A135" s="81">
        <v>308</v>
      </c>
      <c r="B135" s="27" t="s">
        <v>151</v>
      </c>
      <c r="C135" s="49" t="s">
        <v>42</v>
      </c>
      <c r="D135" s="49">
        <v>28147</v>
      </c>
      <c r="E135" s="49">
        <v>27889</v>
      </c>
      <c r="F135" s="49">
        <v>28291</v>
      </c>
      <c r="G135" s="49">
        <v>28339</v>
      </c>
      <c r="H135" s="49">
        <v>28464</v>
      </c>
      <c r="I135" s="1">
        <v>28529</v>
      </c>
      <c r="J135" s="388">
        <v>28973</v>
      </c>
      <c r="K135" s="270">
        <v>28573</v>
      </c>
      <c r="L135" s="37">
        <v>28088</v>
      </c>
      <c r="M135" s="37">
        <v>28383</v>
      </c>
      <c r="N135" s="37">
        <v>28634</v>
      </c>
      <c r="O135" s="37">
        <v>28587</v>
      </c>
      <c r="P135" s="37">
        <v>29050</v>
      </c>
      <c r="Q135" s="37">
        <v>28863</v>
      </c>
      <c r="R135" s="37">
        <v>28987</v>
      </c>
      <c r="S135" s="37">
        <v>29048</v>
      </c>
      <c r="T135" s="37">
        <v>29103</v>
      </c>
      <c r="U135" s="37">
        <v>29353</v>
      </c>
      <c r="V135" s="129">
        <v>29896</v>
      </c>
      <c r="W135" s="84">
        <v>28606</v>
      </c>
      <c r="X135" s="37">
        <v>28724</v>
      </c>
      <c r="Y135" s="37">
        <v>29312</v>
      </c>
      <c r="Z135" s="37">
        <v>29193</v>
      </c>
      <c r="AA135" s="37">
        <v>29506</v>
      </c>
      <c r="AB135" s="37">
        <v>29658</v>
      </c>
      <c r="AC135" s="37">
        <v>29767</v>
      </c>
      <c r="AD135" s="37">
        <v>29877</v>
      </c>
      <c r="AE135" s="37">
        <v>29558</v>
      </c>
      <c r="AF135" s="37">
        <v>29872</v>
      </c>
      <c r="AG135" s="37">
        <v>29935</v>
      </c>
      <c r="AH135" s="129">
        <v>29859</v>
      </c>
      <c r="AI135" s="84">
        <v>29442</v>
      </c>
      <c r="AJ135" s="37">
        <v>29447</v>
      </c>
      <c r="AK135" s="37">
        <v>29688</v>
      </c>
      <c r="AL135" s="37">
        <v>29920</v>
      </c>
      <c r="AM135" s="37">
        <v>29996</v>
      </c>
      <c r="AN135" s="37">
        <v>30243</v>
      </c>
      <c r="AO135" s="37">
        <v>30597</v>
      </c>
      <c r="AP135" s="37">
        <v>31084</v>
      </c>
      <c r="AQ135" s="37">
        <v>31102</v>
      </c>
      <c r="AR135" s="37">
        <v>31414</v>
      </c>
      <c r="AS135" s="37">
        <v>31542</v>
      </c>
      <c r="AT135" s="129">
        <v>31362</v>
      </c>
      <c r="AU135" s="84">
        <v>31128</v>
      </c>
      <c r="AV135" s="270">
        <v>31110</v>
      </c>
      <c r="AW135" s="270">
        <v>31113</v>
      </c>
      <c r="AX135" s="270">
        <v>31182</v>
      </c>
      <c r="AY135" s="270">
        <v>31383</v>
      </c>
      <c r="AZ135" s="270">
        <v>31534</v>
      </c>
      <c r="BA135" s="270">
        <v>31986</v>
      </c>
      <c r="BB135" s="270">
        <v>32176</v>
      </c>
      <c r="BC135" s="270">
        <v>32291</v>
      </c>
      <c r="BD135" s="270">
        <v>32406</v>
      </c>
      <c r="BE135" s="270">
        <v>32540</v>
      </c>
      <c r="BF135" s="37">
        <v>32469</v>
      </c>
      <c r="BG135" s="84">
        <v>32103</v>
      </c>
      <c r="BH135" s="270">
        <v>31997</v>
      </c>
      <c r="BI135" s="270">
        <v>32185</v>
      </c>
      <c r="BJ135" s="270">
        <v>32542</v>
      </c>
      <c r="BK135" s="270">
        <v>32743</v>
      </c>
      <c r="BL135" s="270">
        <v>33021</v>
      </c>
      <c r="BM135" s="270">
        <v>33071</v>
      </c>
      <c r="BN135" s="270">
        <v>33048</v>
      </c>
      <c r="BO135" s="270">
        <v>33406</v>
      </c>
      <c r="BP135" s="270">
        <v>33881</v>
      </c>
      <c r="BQ135" s="270">
        <v>34027</v>
      </c>
      <c r="BR135" s="598">
        <v>34323</v>
      </c>
      <c r="BS135" s="598">
        <v>33881</v>
      </c>
      <c r="BT135" s="598">
        <v>33601</v>
      </c>
      <c r="BU135" s="598">
        <v>34267</v>
      </c>
      <c r="BV135" s="598">
        <v>34137</v>
      </c>
      <c r="BW135" s="598">
        <v>33733</v>
      </c>
      <c r="BX135" s="598">
        <v>33860</v>
      </c>
      <c r="BY135" s="598">
        <v>33935</v>
      </c>
      <c r="BZ135" s="598">
        <v>34183</v>
      </c>
      <c r="CA135" s="598">
        <v>34311</v>
      </c>
      <c r="CB135" s="598">
        <v>34346</v>
      </c>
      <c r="CC135" s="598">
        <v>34374</v>
      </c>
      <c r="CD135" s="598">
        <v>34374</v>
      </c>
      <c r="CE135" s="598">
        <v>34272</v>
      </c>
      <c r="CF135" s="598">
        <v>34411</v>
      </c>
      <c r="CG135" s="598">
        <v>34478</v>
      </c>
      <c r="CH135" s="598">
        <v>34454</v>
      </c>
      <c r="CI135" s="598">
        <v>34523</v>
      </c>
      <c r="CJ135" s="598">
        <f>'1.COBERTURA  DANE'!F136+'1.COBERTURA  DANE'!H136+'1.COBERTURA  DANE'!J136</f>
        <v>34674</v>
      </c>
      <c r="CK135" s="224">
        <f t="shared" si="18"/>
        <v>220</v>
      </c>
      <c r="CL135" s="190">
        <f t="shared" si="19"/>
        <v>0.64192343604108304</v>
      </c>
      <c r="CM135" s="224">
        <f t="shared" si="20"/>
        <v>300</v>
      </c>
      <c r="CN135" s="190">
        <f t="shared" si="21"/>
        <v>0.87275266189561873</v>
      </c>
    </row>
    <row r="136" spans="1:116" ht="15" customHeight="1" outlineLevel="2">
      <c r="A136" s="81">
        <v>360</v>
      </c>
      <c r="B136" s="27" t="s">
        <v>151</v>
      </c>
      <c r="C136" s="53" t="s">
        <v>229</v>
      </c>
      <c r="D136" s="49">
        <v>221473</v>
      </c>
      <c r="E136" s="49">
        <v>221548</v>
      </c>
      <c r="F136" s="49">
        <v>223246</v>
      </c>
      <c r="G136" s="49">
        <v>224113</v>
      </c>
      <c r="H136" s="49">
        <v>228827</v>
      </c>
      <c r="I136" s="1">
        <v>229332</v>
      </c>
      <c r="J136" s="388">
        <v>232691</v>
      </c>
      <c r="K136" s="270">
        <v>228666</v>
      </c>
      <c r="L136" s="37">
        <v>223201</v>
      </c>
      <c r="M136" s="37">
        <v>226230</v>
      </c>
      <c r="N136" s="37">
        <v>227274</v>
      </c>
      <c r="O136" s="37">
        <v>228466</v>
      </c>
      <c r="P136" s="37">
        <v>230732</v>
      </c>
      <c r="Q136" s="37">
        <v>229686</v>
      </c>
      <c r="R136" s="37">
        <v>230980</v>
      </c>
      <c r="S136" s="37">
        <v>231105</v>
      </c>
      <c r="T136" s="37">
        <v>231293</v>
      </c>
      <c r="U136" s="37">
        <v>232838</v>
      </c>
      <c r="V136" s="129">
        <v>235605</v>
      </c>
      <c r="W136" s="84">
        <v>221424</v>
      </c>
      <c r="X136" s="37">
        <v>224696</v>
      </c>
      <c r="Y136" s="37">
        <v>227394</v>
      </c>
      <c r="Z136" s="37">
        <v>227337</v>
      </c>
      <c r="AA136" s="37">
        <v>230836</v>
      </c>
      <c r="AB136" s="37">
        <v>232342</v>
      </c>
      <c r="AC136" s="37">
        <v>232814</v>
      </c>
      <c r="AD136" s="37">
        <v>234241</v>
      </c>
      <c r="AE136" s="37">
        <v>231859</v>
      </c>
      <c r="AF136" s="37">
        <v>233389</v>
      </c>
      <c r="AG136" s="37">
        <v>234437</v>
      </c>
      <c r="AH136" s="129">
        <v>234612</v>
      </c>
      <c r="AI136" s="84">
        <v>227641</v>
      </c>
      <c r="AJ136" s="37">
        <v>227929</v>
      </c>
      <c r="AK136" s="37">
        <v>236036</v>
      </c>
      <c r="AL136" s="37">
        <v>240378</v>
      </c>
      <c r="AM136" s="37">
        <v>240671</v>
      </c>
      <c r="AN136" s="37">
        <v>242802</v>
      </c>
      <c r="AO136" s="37">
        <v>246042</v>
      </c>
      <c r="AP136" s="37">
        <v>251174</v>
      </c>
      <c r="AQ136" s="37">
        <v>251417</v>
      </c>
      <c r="AR136" s="37">
        <v>256656</v>
      </c>
      <c r="AS136" s="37">
        <v>256039</v>
      </c>
      <c r="AT136" s="129">
        <v>255801</v>
      </c>
      <c r="AU136" s="84">
        <v>249660</v>
      </c>
      <c r="AV136" s="270">
        <v>251303</v>
      </c>
      <c r="AW136" s="270">
        <v>249875</v>
      </c>
      <c r="AX136" s="270">
        <v>249757</v>
      </c>
      <c r="AY136" s="270">
        <v>249755</v>
      </c>
      <c r="AZ136" s="270">
        <v>252394</v>
      </c>
      <c r="BA136" s="270">
        <v>254648</v>
      </c>
      <c r="BB136" s="270">
        <v>255967</v>
      </c>
      <c r="BC136" s="270">
        <v>256661</v>
      </c>
      <c r="BD136" s="270">
        <v>256876</v>
      </c>
      <c r="BE136" s="270">
        <v>256633</v>
      </c>
      <c r="BF136" s="37">
        <v>256168</v>
      </c>
      <c r="BG136" s="84">
        <v>247694</v>
      </c>
      <c r="BH136" s="270">
        <v>246662</v>
      </c>
      <c r="BI136" s="270">
        <v>250664</v>
      </c>
      <c r="BJ136" s="270">
        <v>252943</v>
      </c>
      <c r="BK136" s="270">
        <v>254248</v>
      </c>
      <c r="BL136" s="270">
        <v>256659</v>
      </c>
      <c r="BM136" s="270">
        <v>257054</v>
      </c>
      <c r="BN136" s="270">
        <v>257278</v>
      </c>
      <c r="BO136" s="270">
        <v>260823</v>
      </c>
      <c r="BP136" s="270">
        <v>264037</v>
      </c>
      <c r="BQ136" s="270">
        <v>263538</v>
      </c>
      <c r="BR136" s="598">
        <v>266599</v>
      </c>
      <c r="BS136" s="598">
        <v>263074</v>
      </c>
      <c r="BT136" s="598">
        <v>259795</v>
      </c>
      <c r="BU136" s="598">
        <v>265703</v>
      </c>
      <c r="BV136" s="598">
        <v>265414</v>
      </c>
      <c r="BW136" s="598">
        <v>261636</v>
      </c>
      <c r="BX136" s="598">
        <v>262901</v>
      </c>
      <c r="BY136" s="598">
        <v>263504</v>
      </c>
      <c r="BZ136" s="598">
        <v>264037</v>
      </c>
      <c r="CA136" s="598">
        <v>270019</v>
      </c>
      <c r="CB136" s="598">
        <v>270719</v>
      </c>
      <c r="CC136" s="598">
        <v>271377</v>
      </c>
      <c r="CD136" s="598">
        <v>270930</v>
      </c>
      <c r="CE136" s="598">
        <v>269906</v>
      </c>
      <c r="CF136" s="598">
        <v>270529</v>
      </c>
      <c r="CG136" s="598">
        <v>272126</v>
      </c>
      <c r="CH136" s="598">
        <v>272276</v>
      </c>
      <c r="CI136" s="598">
        <v>272955</v>
      </c>
      <c r="CJ136" s="598">
        <f>'1.COBERTURA  DANE'!F137+'1.COBERTURA  DANE'!H137+'1.COBERTURA  DANE'!J137</f>
        <v>273521</v>
      </c>
      <c r="CK136" s="224">
        <f t="shared" si="18"/>
        <v>1245</v>
      </c>
      <c r="CL136" s="190">
        <f t="shared" si="19"/>
        <v>0.46127170199995554</v>
      </c>
      <c r="CM136" s="224">
        <f t="shared" si="20"/>
        <v>2591</v>
      </c>
      <c r="CN136" s="190">
        <f t="shared" si="21"/>
        <v>0.95633558483741188</v>
      </c>
    </row>
    <row r="137" spans="1:116" ht="15" customHeight="1" outlineLevel="2">
      <c r="A137" s="81">
        <v>380</v>
      </c>
      <c r="B137" s="27" t="s">
        <v>151</v>
      </c>
      <c r="C137" s="49" t="s">
        <v>46</v>
      </c>
      <c r="D137" s="49">
        <v>10185</v>
      </c>
      <c r="E137" s="49">
        <v>10179</v>
      </c>
      <c r="F137" s="49">
        <v>10352</v>
      </c>
      <c r="G137" s="49">
        <v>10305</v>
      </c>
      <c r="H137" s="49">
        <v>9869</v>
      </c>
      <c r="I137" s="1">
        <v>9601</v>
      </c>
      <c r="J137" s="388">
        <v>9625</v>
      </c>
      <c r="K137" s="270">
        <v>9584</v>
      </c>
      <c r="L137" s="37">
        <v>9526</v>
      </c>
      <c r="M137" s="37">
        <v>9642</v>
      </c>
      <c r="N137" s="37">
        <v>9608</v>
      </c>
      <c r="O137" s="37">
        <v>9670</v>
      </c>
      <c r="P137" s="37">
        <v>9916</v>
      </c>
      <c r="Q137" s="37">
        <v>9825</v>
      </c>
      <c r="R137" s="37">
        <v>9839</v>
      </c>
      <c r="S137" s="37">
        <v>9770</v>
      </c>
      <c r="T137" s="37">
        <v>9840</v>
      </c>
      <c r="U137" s="37">
        <v>9912</v>
      </c>
      <c r="V137" s="129">
        <v>10214</v>
      </c>
      <c r="W137" s="84">
        <v>9755</v>
      </c>
      <c r="X137" s="37">
        <v>9835</v>
      </c>
      <c r="Y137" s="37">
        <v>10129</v>
      </c>
      <c r="Z137" s="37">
        <v>10126</v>
      </c>
      <c r="AA137" s="37">
        <v>10269</v>
      </c>
      <c r="AB137" s="37">
        <v>10355</v>
      </c>
      <c r="AC137" s="37">
        <v>10047</v>
      </c>
      <c r="AD137" s="37">
        <v>10048</v>
      </c>
      <c r="AE137" s="37">
        <v>9817</v>
      </c>
      <c r="AF137" s="37">
        <v>9776</v>
      </c>
      <c r="AG137" s="37">
        <v>9806</v>
      </c>
      <c r="AH137" s="129">
        <v>9806</v>
      </c>
      <c r="AI137" s="84">
        <v>9759</v>
      </c>
      <c r="AJ137" s="37">
        <v>9795</v>
      </c>
      <c r="AK137" s="37">
        <v>7132</v>
      </c>
      <c r="AL137" s="37">
        <v>7337</v>
      </c>
      <c r="AM137" s="37">
        <v>7451</v>
      </c>
      <c r="AN137" s="37">
        <v>7610</v>
      </c>
      <c r="AO137" s="37">
        <v>7588</v>
      </c>
      <c r="AP137" s="37">
        <v>7769</v>
      </c>
      <c r="AQ137" s="37">
        <v>7869</v>
      </c>
      <c r="AR137" s="37">
        <v>7373</v>
      </c>
      <c r="AS137" s="37">
        <v>7559</v>
      </c>
      <c r="AT137" s="129">
        <v>7277</v>
      </c>
      <c r="AU137" s="84">
        <v>9217</v>
      </c>
      <c r="AV137" s="270">
        <v>9158</v>
      </c>
      <c r="AW137" s="270">
        <v>9238</v>
      </c>
      <c r="AX137" s="270">
        <v>9279</v>
      </c>
      <c r="AY137" s="270">
        <v>9175</v>
      </c>
      <c r="AZ137" s="270">
        <v>9147</v>
      </c>
      <c r="BA137" s="270">
        <v>9321</v>
      </c>
      <c r="BB137" s="270">
        <v>9378</v>
      </c>
      <c r="BC137" s="270">
        <v>9417</v>
      </c>
      <c r="BD137" s="270">
        <v>9513</v>
      </c>
      <c r="BE137" s="270">
        <v>9501</v>
      </c>
      <c r="BF137" s="37">
        <v>9863</v>
      </c>
      <c r="BG137" s="84">
        <v>10583</v>
      </c>
      <c r="BH137" s="270">
        <v>10685</v>
      </c>
      <c r="BI137" s="270">
        <v>10754</v>
      </c>
      <c r="BJ137" s="270">
        <v>10795</v>
      </c>
      <c r="BK137" s="270">
        <v>10898</v>
      </c>
      <c r="BL137" s="270">
        <v>11033</v>
      </c>
      <c r="BM137" s="270">
        <v>11097</v>
      </c>
      <c r="BN137" s="270">
        <v>11123</v>
      </c>
      <c r="BO137" s="270">
        <v>10926</v>
      </c>
      <c r="BP137" s="270">
        <v>10975</v>
      </c>
      <c r="BQ137" s="270">
        <v>10943</v>
      </c>
      <c r="BR137" s="598">
        <v>10579</v>
      </c>
      <c r="BS137" s="598">
        <v>10467</v>
      </c>
      <c r="BT137" s="598">
        <v>10466</v>
      </c>
      <c r="BU137" s="598">
        <v>10565</v>
      </c>
      <c r="BV137" s="598">
        <v>10457</v>
      </c>
      <c r="BW137" s="598">
        <v>10433</v>
      </c>
      <c r="BX137" s="598">
        <v>10471</v>
      </c>
      <c r="BY137" s="598">
        <v>10457</v>
      </c>
      <c r="BZ137" s="598">
        <v>10670</v>
      </c>
      <c r="CA137" s="598">
        <v>9502</v>
      </c>
      <c r="CB137" s="598">
        <v>9387</v>
      </c>
      <c r="CC137" s="598">
        <v>9220</v>
      </c>
      <c r="CD137" s="598">
        <v>9150</v>
      </c>
      <c r="CE137" s="598">
        <v>8936</v>
      </c>
      <c r="CF137" s="598">
        <v>8524</v>
      </c>
      <c r="CG137" s="598">
        <v>8856</v>
      </c>
      <c r="CH137" s="598">
        <v>8789</v>
      </c>
      <c r="CI137" s="598">
        <v>8708</v>
      </c>
      <c r="CJ137" s="598">
        <f>'1.COBERTURA  DANE'!F138+'1.COBERTURA  DANE'!H138+'1.COBERTURA  DANE'!J138</f>
        <v>8613</v>
      </c>
      <c r="CK137" s="224">
        <f t="shared" si="18"/>
        <v>-176</v>
      </c>
      <c r="CL137" s="190">
        <f t="shared" si="19"/>
        <v>-1.9695613249776187</v>
      </c>
      <c r="CM137" s="224">
        <f t="shared" si="20"/>
        <v>-537</v>
      </c>
      <c r="CN137" s="190">
        <f t="shared" si="21"/>
        <v>-5.8688524590163933</v>
      </c>
    </row>
    <row r="138" spans="1:116" ht="15" customHeight="1" outlineLevel="2" thickBot="1">
      <c r="A138" s="81">
        <v>631</v>
      </c>
      <c r="B138" s="27" t="s">
        <v>151</v>
      </c>
      <c r="C138" s="49" t="s">
        <v>90</v>
      </c>
      <c r="D138" s="49">
        <v>27378</v>
      </c>
      <c r="E138" s="49">
        <v>28351</v>
      </c>
      <c r="F138" s="49">
        <v>28536</v>
      </c>
      <c r="G138" s="49">
        <v>29071</v>
      </c>
      <c r="H138" s="49">
        <v>31240</v>
      </c>
      <c r="I138" s="1">
        <v>31537</v>
      </c>
      <c r="J138" s="388">
        <v>32101</v>
      </c>
      <c r="K138" s="271">
        <v>31735</v>
      </c>
      <c r="L138" s="236">
        <v>31558</v>
      </c>
      <c r="M138" s="236">
        <v>32041</v>
      </c>
      <c r="N138" s="236">
        <v>32199</v>
      </c>
      <c r="O138" s="236">
        <v>32473</v>
      </c>
      <c r="P138" s="236">
        <v>32770</v>
      </c>
      <c r="Q138" s="236">
        <v>32700</v>
      </c>
      <c r="R138" s="236">
        <v>32773</v>
      </c>
      <c r="S138" s="236">
        <v>32913</v>
      </c>
      <c r="T138" s="236">
        <v>33117</v>
      </c>
      <c r="U138" s="236">
        <v>33355</v>
      </c>
      <c r="V138" s="239">
        <v>33815</v>
      </c>
      <c r="W138" s="235">
        <v>32503</v>
      </c>
      <c r="X138" s="236">
        <v>32806</v>
      </c>
      <c r="Y138" s="236">
        <v>33197</v>
      </c>
      <c r="Z138" s="236">
        <v>33249</v>
      </c>
      <c r="AA138" s="236">
        <v>33708</v>
      </c>
      <c r="AB138" s="236">
        <v>33827</v>
      </c>
      <c r="AC138" s="236">
        <v>34053</v>
      </c>
      <c r="AD138" s="236">
        <v>34477</v>
      </c>
      <c r="AE138" s="236">
        <v>34266</v>
      </c>
      <c r="AF138" s="236">
        <v>34617</v>
      </c>
      <c r="AG138" s="236">
        <v>34670</v>
      </c>
      <c r="AH138" s="239">
        <v>34669</v>
      </c>
      <c r="AI138" s="235">
        <v>34320</v>
      </c>
      <c r="AJ138" s="236">
        <v>34283</v>
      </c>
      <c r="AK138" s="236">
        <v>33254</v>
      </c>
      <c r="AL138" s="236">
        <v>33752</v>
      </c>
      <c r="AM138" s="236">
        <v>34003</v>
      </c>
      <c r="AN138" s="236">
        <v>34328</v>
      </c>
      <c r="AO138" s="236">
        <v>34837</v>
      </c>
      <c r="AP138" s="236">
        <v>36009</v>
      </c>
      <c r="AQ138" s="236">
        <v>36341</v>
      </c>
      <c r="AR138" s="236">
        <v>38787</v>
      </c>
      <c r="AS138" s="236">
        <v>38969</v>
      </c>
      <c r="AT138" s="239">
        <v>39548</v>
      </c>
      <c r="AU138" s="235">
        <v>40033</v>
      </c>
      <c r="AV138" s="271">
        <v>40665</v>
      </c>
      <c r="AW138" s="271">
        <v>40516</v>
      </c>
      <c r="AX138" s="271">
        <v>40811</v>
      </c>
      <c r="AY138" s="271">
        <v>41217</v>
      </c>
      <c r="AZ138" s="271">
        <v>41689</v>
      </c>
      <c r="BA138" s="271">
        <v>42278</v>
      </c>
      <c r="BB138" s="271">
        <v>42622</v>
      </c>
      <c r="BC138" s="271">
        <v>42979</v>
      </c>
      <c r="BD138" s="271">
        <v>43210</v>
      </c>
      <c r="BE138" s="271">
        <v>43428</v>
      </c>
      <c r="BF138" s="236">
        <v>44022</v>
      </c>
      <c r="BG138" s="235">
        <v>44049</v>
      </c>
      <c r="BH138" s="271">
        <v>44462</v>
      </c>
      <c r="BI138" s="271">
        <v>45447</v>
      </c>
      <c r="BJ138" s="271">
        <v>46245</v>
      </c>
      <c r="BK138" s="271">
        <v>46584</v>
      </c>
      <c r="BL138" s="271">
        <v>47461</v>
      </c>
      <c r="BM138" s="271">
        <v>47755</v>
      </c>
      <c r="BN138" s="271">
        <v>47984</v>
      </c>
      <c r="BO138" s="271">
        <v>48884</v>
      </c>
      <c r="BP138" s="271">
        <v>49796</v>
      </c>
      <c r="BQ138" s="271">
        <v>49990</v>
      </c>
      <c r="BR138" s="599">
        <v>49101</v>
      </c>
      <c r="BS138" s="599">
        <v>48767</v>
      </c>
      <c r="BT138" s="599">
        <v>48482</v>
      </c>
      <c r="BU138" s="599">
        <v>50024</v>
      </c>
      <c r="BV138" s="599">
        <v>50413</v>
      </c>
      <c r="BW138" s="637">
        <v>49772</v>
      </c>
      <c r="BX138" s="598">
        <v>50247</v>
      </c>
      <c r="BY138" s="598">
        <v>50603</v>
      </c>
      <c r="BZ138" s="598">
        <v>50896</v>
      </c>
      <c r="CA138" s="598">
        <v>52293</v>
      </c>
      <c r="CB138" s="598">
        <v>52846</v>
      </c>
      <c r="CC138" s="598">
        <v>53492</v>
      </c>
      <c r="CD138" s="598">
        <v>53293</v>
      </c>
      <c r="CE138" s="598">
        <v>53191</v>
      </c>
      <c r="CF138" s="598">
        <v>52937</v>
      </c>
      <c r="CG138" s="598">
        <v>54828</v>
      </c>
      <c r="CH138" s="598">
        <v>55105</v>
      </c>
      <c r="CI138" s="598">
        <v>55482</v>
      </c>
      <c r="CJ138" s="598">
        <f>'1.COBERTURA  DANE'!F139+'1.COBERTURA  DANE'!H139+'1.COBERTURA  DANE'!J139</f>
        <v>55793</v>
      </c>
      <c r="CK138" s="224">
        <f t="shared" si="18"/>
        <v>688</v>
      </c>
      <c r="CL138" s="190">
        <f t="shared" si="19"/>
        <v>1.2934518997574778</v>
      </c>
      <c r="CM138" s="224">
        <f t="shared" si="20"/>
        <v>2500</v>
      </c>
      <c r="CN138" s="190">
        <f t="shared" si="21"/>
        <v>4.6910476047510929</v>
      </c>
    </row>
    <row r="139" spans="1:116">
      <c r="C139" s="10"/>
      <c r="D139" s="10"/>
      <c r="E139" s="10"/>
      <c r="F139" s="10"/>
      <c r="G139" s="10"/>
      <c r="H139" s="10"/>
      <c r="I139" s="10"/>
      <c r="J139" s="10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>
        <v>4998</v>
      </c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586"/>
      <c r="CL139" s="587"/>
    </row>
    <row r="140" spans="1:116">
      <c r="A140" s="639" t="s">
        <v>851</v>
      </c>
      <c r="B140" s="797" t="str">
        <f>'1.COBERTURA  DANE'!B141</f>
        <v>SISPRO-BODEGA DE DATOS JUNIO 2018</v>
      </c>
      <c r="C140" s="797"/>
      <c r="D140" s="64"/>
      <c r="E140" s="64"/>
      <c r="F140" s="64"/>
      <c r="G140" s="64"/>
      <c r="H140" s="64"/>
      <c r="I140" s="64"/>
      <c r="J140" s="64"/>
      <c r="CK140" s="9"/>
      <c r="CL140" s="9"/>
    </row>
    <row r="141" spans="1:116">
      <c r="A141" s="641"/>
      <c r="B141" s="797" t="s">
        <v>998</v>
      </c>
      <c r="C141" s="797"/>
    </row>
    <row r="142" spans="1:116">
      <c r="A142" s="642" t="s">
        <v>1024</v>
      </c>
      <c r="B142" s="798" t="s">
        <v>1023</v>
      </c>
      <c r="C142" s="798"/>
    </row>
  </sheetData>
  <autoFilter ref="CK2:CN142"/>
  <mergeCells count="22">
    <mergeCell ref="CK1:CL1"/>
    <mergeCell ref="CM1:CN1"/>
    <mergeCell ref="CM2:CM3"/>
    <mergeCell ref="CN2:CN3"/>
    <mergeCell ref="CK2:CK3"/>
    <mergeCell ref="CL2:CL3"/>
    <mergeCell ref="A2:A3"/>
    <mergeCell ref="B2:B3"/>
    <mergeCell ref="C2:C3"/>
    <mergeCell ref="W2:AH2"/>
    <mergeCell ref="AI2:AT2"/>
    <mergeCell ref="K2:V2"/>
    <mergeCell ref="D2:J2"/>
    <mergeCell ref="B140:C140"/>
    <mergeCell ref="B141:C141"/>
    <mergeCell ref="B142:C142"/>
    <mergeCell ref="CO7:CP7"/>
    <mergeCell ref="BG2:BR2"/>
    <mergeCell ref="AU2:BF2"/>
    <mergeCell ref="CO2:CP2"/>
    <mergeCell ref="BS2:CD2"/>
    <mergeCell ref="CE2:CJ2"/>
  </mergeCells>
  <conditionalFormatting sqref="CK139">
    <cfRule type="iconSet" priority="7">
      <iconSet iconSet="3Arrows">
        <cfvo type="percent" val="0"/>
        <cfvo type="num" val="0"/>
        <cfvo type="num" val="1"/>
      </iconSet>
    </cfRule>
  </conditionalFormatting>
  <conditionalFormatting sqref="CL139">
    <cfRule type="iconSet" priority="6">
      <iconSet iconSet="3Symbols2">
        <cfvo type="percent" val="0"/>
        <cfvo type="num" val="0"/>
        <cfvo type="num" val="0.5"/>
      </iconSet>
    </cfRule>
  </conditionalFormatting>
  <conditionalFormatting sqref="CM4:CM138">
    <cfRule type="iconSet" priority="5">
      <iconSet iconSet="3Arrows">
        <cfvo type="percent" val="0"/>
        <cfvo type="num" val="0"/>
        <cfvo type="num" val="1"/>
      </iconSet>
    </cfRule>
  </conditionalFormatting>
  <conditionalFormatting sqref="CL4:CL138">
    <cfRule type="iconSet" priority="3">
      <iconSet iconSet="3Symbols2">
        <cfvo type="percent" val="0"/>
        <cfvo type="num" val="0.1"/>
        <cfvo type="num" val="0.5"/>
      </iconSet>
    </cfRule>
  </conditionalFormatting>
  <conditionalFormatting sqref="CN4:CN138">
    <cfRule type="iconSet" priority="2">
      <iconSet iconSet="3Symbols2">
        <cfvo type="percent" val="0"/>
        <cfvo type="num" val="0.1"/>
        <cfvo type="num" val="0.5"/>
      </iconSet>
    </cfRule>
  </conditionalFormatting>
  <conditionalFormatting sqref="CK4:CK138">
    <cfRule type="iconSet" priority="1">
      <iconSet iconSet="3Arrows">
        <cfvo type="percent" val="0"/>
        <cfvo type="num" val="0"/>
        <cfvo type="num" val="1"/>
      </iconSet>
    </cfRule>
  </conditionalFormatting>
  <pageMargins left="0.75" right="0.75" top="1" bottom="1" header="0" footer="0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6</vt:i4>
      </vt:variant>
    </vt:vector>
  </HeadingPairs>
  <TitlesOfParts>
    <vt:vector size="25" baseType="lpstr">
      <vt:lpstr>DANE</vt:lpstr>
      <vt:lpstr>1.COBERTURA  DANE</vt:lpstr>
      <vt:lpstr>2.TOTAL EPS</vt:lpstr>
      <vt:lpstr>3A. Afiliados_ Mpio_RS</vt:lpstr>
      <vt:lpstr>3B. Afiliados_ Mpio_RC </vt:lpstr>
      <vt:lpstr>4. Tendencia RS</vt:lpstr>
      <vt:lpstr>5A. Tendencia RC</vt:lpstr>
      <vt:lpstr>5B. Tendencia REX</vt:lpstr>
      <vt:lpstr>5C. Tendencia RC+REX</vt:lpstr>
      <vt:lpstr>6. Tendencia_Subregiones</vt:lpstr>
      <vt:lpstr>7. Tendencia_Valores_Años</vt:lpstr>
      <vt:lpstr>8. %Cobertura_años </vt:lpstr>
      <vt:lpstr>9. Cobertura_Meses</vt:lpstr>
      <vt:lpstr>10. GENERO-ZONA</vt:lpstr>
      <vt:lpstr>11. RS_GRUPOS_EDAD</vt:lpstr>
      <vt:lpstr>11a. RC_GRUPOS_EDAD</vt:lpstr>
      <vt:lpstr>TD</vt:lpstr>
      <vt:lpstr>DATOS TD</vt:lpstr>
      <vt:lpstr>13. Cobertura Nacional</vt:lpstr>
      <vt:lpstr>'1.COBERTURA  DANE'!Área_de_impresión</vt:lpstr>
      <vt:lpstr>'13. Cobertura Nacional'!Área_de_impresión</vt:lpstr>
      <vt:lpstr>'7. Tendencia_Valores_Años'!Área_de_impresión</vt:lpstr>
      <vt:lpstr>'8. %Cobertura_años '!Área_de_impresión</vt:lpstr>
      <vt:lpstr>'1.COBERTURA  DANE'!Títulos_a_imprimir</vt:lpstr>
      <vt:lpstr>'10. GENERO-ZONA'!Títulos_a_imprimir</vt:lpstr>
    </vt:vector>
  </TitlesOfParts>
  <Company>Direccion Seccional de Salud de Antioquia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DLOPEZV</dc:creator>
  <cp:lastModifiedBy>JAIME ALBERTO JIMENEZ LOTERO</cp:lastModifiedBy>
  <cp:lastPrinted>2016-02-19T21:52:06Z</cp:lastPrinted>
  <dcterms:created xsi:type="dcterms:W3CDTF">2010-12-17T15:36:41Z</dcterms:created>
  <dcterms:modified xsi:type="dcterms:W3CDTF">2018-07-30T14:27:10Z</dcterms:modified>
</cp:coreProperties>
</file>